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hemogroup-my.sharepoint.com/personal/javier_garciag_chemogroup_com/Documents/Desktop/JGG/INSUD/Nominas/"/>
    </mc:Choice>
  </mc:AlternateContent>
  <xr:revisionPtr revIDLastSave="9" documentId="8_{ED01F81D-1758-4E5F-B8FC-EAE9F0CA4C29}" xr6:coauthVersionLast="47" xr6:coauthVersionMax="47" xr10:uidLastSave="{B56D2BC4-D4DC-414B-8BFF-303DD0586461}"/>
  <bookViews>
    <workbookView xWindow="-110" yWindow="-110" windowWidth="19420" windowHeight="12300" activeTab="2" xr2:uid="{00000000-000D-0000-FFFF-FFFF00000000}"/>
  </bookViews>
  <sheets>
    <sheet name="Dashboard" sheetId="18" r:id="rId1"/>
    <sheet name="td" sheetId="16" state="hidden" r:id="rId2"/>
    <sheet name="FINANZAS_V2" sheetId="14" r:id="rId3"/>
    <sheet name="Categorias" sheetId="4" state="hidden" r:id="rId4"/>
  </sheets>
  <definedNames>
    <definedName name="_xlnm._FilterDatabase" localSheetId="3" hidden="1">Categorias!$C$1:$AA$311</definedName>
    <definedName name="ACTIVOS">Categorias!$Y$2:$Y$10</definedName>
    <definedName name="ACTIVOS_CASH">Categorias!$X$2:$X$3</definedName>
    <definedName name="CASH">Categorias!$Y$11:$Y$12</definedName>
    <definedName name="CUENTA">Categorias!$D$2:$D$3</definedName>
    <definedName name="GASTO">Categorias!$O$2:$O$21</definedName>
    <definedName name="INGRESO">Categorias!$R$2:$R$8</definedName>
    <definedName name="INVERSION">Categorias!$U$2:$U$6</definedName>
    <definedName name="MOVIMIENTO">Categorias!$A$2:$A$7</definedName>
    <definedName name="TIPOLOGIA">Categorias!$C$2:$C$4</definedName>
  </definedNames>
  <calcPr calcId="191029"/>
  <pivotCaches>
    <pivotCache cacheId="22" r:id="rId5"/>
    <pivotCache cacheId="28" r:id="rId6"/>
    <pivotCache cacheId="3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17" i="14" l="1"/>
  <c r="P3573" i="14"/>
  <c r="R3573" i="14"/>
  <c r="P3574" i="14"/>
  <c r="R3574" i="14"/>
  <c r="P3575" i="14"/>
  <c r="R3575" i="14"/>
  <c r="P3576" i="14"/>
  <c r="R3576" i="14"/>
  <c r="Q3577" i="14"/>
  <c r="R3577" i="14"/>
  <c r="P3578" i="14"/>
  <c r="R3578" i="14"/>
  <c r="P3579" i="14"/>
  <c r="R3579" i="14"/>
  <c r="P3580" i="14"/>
  <c r="R3580" i="14"/>
  <c r="P3581" i="14"/>
  <c r="R3581" i="14"/>
  <c r="P3582" i="14"/>
  <c r="R3582" i="14"/>
  <c r="P3583" i="14"/>
  <c r="R3583" i="14"/>
  <c r="P3584" i="14"/>
  <c r="R3584" i="14"/>
  <c r="P3585" i="14"/>
  <c r="R3585" i="14"/>
  <c r="P3586" i="14"/>
  <c r="R3586" i="14"/>
  <c r="P3587" i="14"/>
  <c r="Q3587" i="14"/>
  <c r="R3587" i="14"/>
  <c r="P3588" i="14"/>
  <c r="Q3588" i="14"/>
  <c r="R3588" i="14"/>
  <c r="P3589" i="14"/>
  <c r="Q3589" i="14"/>
  <c r="R3589" i="14"/>
  <c r="P3590" i="14"/>
  <c r="R3590" i="14"/>
  <c r="P3591" i="14"/>
  <c r="R3591" i="14"/>
  <c r="P3592" i="14"/>
  <c r="Q3592" i="14"/>
  <c r="R3592" i="14"/>
  <c r="P3593" i="14"/>
  <c r="Q3593" i="14"/>
  <c r="R3593" i="14"/>
  <c r="P3594" i="14"/>
  <c r="Q3594" i="14"/>
  <c r="R3594" i="14"/>
  <c r="P3595" i="14"/>
  <c r="Q3595" i="14"/>
  <c r="R3595" i="14"/>
  <c r="P3596" i="14"/>
  <c r="Q3596" i="14"/>
  <c r="R3596" i="14"/>
  <c r="P3597" i="14"/>
  <c r="Q3597" i="14"/>
  <c r="R3597" i="14"/>
  <c r="P3598" i="14"/>
  <c r="Q3598" i="14"/>
  <c r="R3598" i="14"/>
  <c r="P3599" i="14"/>
  <c r="Q3599" i="14"/>
  <c r="R3599" i="14"/>
  <c r="P3600" i="14"/>
  <c r="Q3600" i="14"/>
  <c r="R3600" i="14"/>
  <c r="P3601" i="14"/>
  <c r="Q3601" i="14"/>
  <c r="R3601" i="14"/>
  <c r="P3602" i="14"/>
  <c r="Q3602" i="14"/>
  <c r="R3602" i="14"/>
  <c r="P3603" i="14"/>
  <c r="Q3603" i="14"/>
  <c r="R3603" i="14"/>
  <c r="P3604" i="14"/>
  <c r="Q3604" i="14"/>
  <c r="R3604" i="14"/>
  <c r="P3605" i="14"/>
  <c r="Q3605" i="14"/>
  <c r="R3605" i="14"/>
  <c r="P3606" i="14"/>
  <c r="Q3606" i="14"/>
  <c r="R3606" i="14"/>
  <c r="P3607" i="14"/>
  <c r="Q3607" i="14"/>
  <c r="R3607" i="14"/>
  <c r="P3608" i="14"/>
  <c r="Q3608" i="14"/>
  <c r="R3608" i="14"/>
  <c r="P3609" i="14"/>
  <c r="Q3609" i="14"/>
  <c r="R3609" i="14"/>
  <c r="P3610" i="14"/>
  <c r="Q3610" i="14"/>
  <c r="R3610" i="14"/>
  <c r="P3611" i="14"/>
  <c r="Q3611" i="14"/>
  <c r="R3611" i="14"/>
  <c r="P3612" i="14"/>
  <c r="Q3612" i="14"/>
  <c r="R3612" i="14"/>
  <c r="P3613" i="14"/>
  <c r="Q3613" i="14"/>
  <c r="R3613" i="14"/>
  <c r="P3614" i="14"/>
  <c r="Q3614" i="14"/>
  <c r="R3614" i="14"/>
  <c r="P3615" i="14"/>
  <c r="Q3615" i="14"/>
  <c r="R3615" i="14"/>
  <c r="P3616" i="14"/>
  <c r="Q3616" i="14"/>
  <c r="R3616" i="14"/>
  <c r="P3617" i="14"/>
  <c r="Q3617" i="14"/>
  <c r="R3617" i="14"/>
  <c r="Q3" i="14"/>
  <c r="R3" i="14"/>
  <c r="P4" i="14"/>
  <c r="R4" i="14"/>
  <c r="Q5" i="14"/>
  <c r="R5" i="14"/>
  <c r="Q6" i="14"/>
  <c r="R6" i="14"/>
  <c r="Q7" i="14"/>
  <c r="R7" i="14"/>
  <c r="P8" i="14"/>
  <c r="R8" i="14"/>
  <c r="P9" i="14"/>
  <c r="R9" i="14"/>
  <c r="P10" i="14"/>
  <c r="R10" i="14"/>
  <c r="P11" i="14"/>
  <c r="R11" i="14"/>
  <c r="P12" i="14"/>
  <c r="R12" i="14"/>
  <c r="P13" i="14"/>
  <c r="R13" i="14"/>
  <c r="P14" i="14"/>
  <c r="R14" i="14"/>
  <c r="P15" i="14"/>
  <c r="R15" i="14"/>
  <c r="P16" i="14"/>
  <c r="R16" i="14"/>
  <c r="P17" i="14"/>
  <c r="R17" i="14"/>
  <c r="P18" i="14"/>
  <c r="R18" i="14"/>
  <c r="P19" i="14"/>
  <c r="R19" i="14"/>
  <c r="P20" i="14"/>
  <c r="R20" i="14"/>
  <c r="P21" i="14"/>
  <c r="R21" i="14"/>
  <c r="P22" i="14"/>
  <c r="R22" i="14"/>
  <c r="P23" i="14"/>
  <c r="R23" i="14"/>
  <c r="P24" i="14"/>
  <c r="R24" i="14"/>
  <c r="Q25" i="14"/>
  <c r="R25" i="14"/>
  <c r="P26" i="14"/>
  <c r="R26" i="14"/>
  <c r="P27" i="14"/>
  <c r="R27" i="14"/>
  <c r="Q28" i="14"/>
  <c r="R28" i="14"/>
  <c r="P29" i="14"/>
  <c r="R29" i="14"/>
  <c r="P30" i="14"/>
  <c r="R30" i="14"/>
  <c r="P31" i="14"/>
  <c r="R31" i="14"/>
  <c r="P32" i="14"/>
  <c r="R32" i="14"/>
  <c r="Q33" i="14"/>
  <c r="R33" i="14"/>
  <c r="P34" i="14"/>
  <c r="R34" i="14"/>
  <c r="P35" i="14"/>
  <c r="R35" i="14"/>
  <c r="P36" i="14"/>
  <c r="R36" i="14"/>
  <c r="P37" i="14"/>
  <c r="R37" i="14"/>
  <c r="P38" i="14"/>
  <c r="R38" i="14"/>
  <c r="P39" i="14"/>
  <c r="R39" i="14"/>
  <c r="P40" i="14"/>
  <c r="R40" i="14"/>
  <c r="P41" i="14"/>
  <c r="R41" i="14"/>
  <c r="P42" i="14"/>
  <c r="R42" i="14"/>
  <c r="P43" i="14"/>
  <c r="R43" i="14"/>
  <c r="P44" i="14"/>
  <c r="R44" i="14"/>
  <c r="P45" i="14"/>
  <c r="R45" i="14"/>
  <c r="P46" i="14"/>
  <c r="R46" i="14"/>
  <c r="P47" i="14"/>
  <c r="R47" i="14"/>
  <c r="P48" i="14"/>
  <c r="R48" i="14"/>
  <c r="P49" i="14"/>
  <c r="R49" i="14"/>
  <c r="P50" i="14"/>
  <c r="R50" i="14"/>
  <c r="P51" i="14"/>
  <c r="R51" i="14"/>
  <c r="P52" i="14"/>
  <c r="R52" i="14"/>
  <c r="P53" i="14"/>
  <c r="R53" i="14"/>
  <c r="P54" i="14"/>
  <c r="R54" i="14"/>
  <c r="P55" i="14"/>
  <c r="R55" i="14"/>
  <c r="P56" i="14"/>
  <c r="R56" i="14"/>
  <c r="Q57" i="14"/>
  <c r="R57" i="14"/>
  <c r="P58" i="14"/>
  <c r="R58" i="14"/>
  <c r="Q59" i="14"/>
  <c r="R59" i="14"/>
  <c r="P60" i="14"/>
  <c r="R60" i="14"/>
  <c r="P61" i="14"/>
  <c r="R61" i="14"/>
  <c r="P62" i="14"/>
  <c r="R62" i="14"/>
  <c r="P63" i="14"/>
  <c r="R63" i="14"/>
  <c r="P64" i="14"/>
  <c r="R64" i="14"/>
  <c r="P65" i="14"/>
  <c r="R65" i="14"/>
  <c r="P66" i="14"/>
  <c r="R66" i="14"/>
  <c r="P67" i="14"/>
  <c r="R67" i="14"/>
  <c r="P68" i="14"/>
  <c r="R68" i="14"/>
  <c r="P69" i="14"/>
  <c r="R69" i="14"/>
  <c r="P70" i="14"/>
  <c r="R70" i="14"/>
  <c r="P71" i="14"/>
  <c r="R71" i="14"/>
  <c r="P72" i="14"/>
  <c r="R72" i="14"/>
  <c r="P73" i="14"/>
  <c r="R73" i="14"/>
  <c r="P74" i="14"/>
  <c r="R74" i="14"/>
  <c r="P75" i="14"/>
  <c r="R75" i="14"/>
  <c r="P76" i="14"/>
  <c r="R76" i="14"/>
  <c r="P77" i="14"/>
  <c r="R77" i="14"/>
  <c r="P78" i="14"/>
  <c r="R78" i="14"/>
  <c r="P79" i="14"/>
  <c r="R79" i="14"/>
  <c r="P80" i="14"/>
  <c r="R80" i="14"/>
  <c r="P81" i="14"/>
  <c r="R81" i="14"/>
  <c r="P82" i="14"/>
  <c r="R82" i="14"/>
  <c r="P83" i="14"/>
  <c r="R83" i="14"/>
  <c r="P84" i="14"/>
  <c r="R84" i="14"/>
  <c r="P85" i="14"/>
  <c r="R85" i="14"/>
  <c r="Q86" i="14"/>
  <c r="R86" i="14"/>
  <c r="P87" i="14"/>
  <c r="R87" i="14"/>
  <c r="Q88" i="14"/>
  <c r="R88" i="14"/>
  <c r="P89" i="14"/>
  <c r="R89" i="14"/>
  <c r="P90" i="14"/>
  <c r="R90" i="14"/>
  <c r="P91" i="14"/>
  <c r="R91" i="14"/>
  <c r="P92" i="14"/>
  <c r="R92" i="14"/>
  <c r="P93" i="14"/>
  <c r="R93" i="14"/>
  <c r="P94" i="14"/>
  <c r="R94" i="14"/>
  <c r="P95" i="14"/>
  <c r="R95" i="14"/>
  <c r="P96" i="14"/>
  <c r="R96" i="14"/>
  <c r="P97" i="14"/>
  <c r="R97" i="14"/>
  <c r="P98" i="14"/>
  <c r="R98" i="14"/>
  <c r="P99" i="14"/>
  <c r="R99" i="14"/>
  <c r="P100" i="14"/>
  <c r="R100" i="14"/>
  <c r="P101" i="14"/>
  <c r="R101" i="14"/>
  <c r="P102" i="14"/>
  <c r="R102" i="14"/>
  <c r="P103" i="14"/>
  <c r="R103" i="14"/>
  <c r="P104" i="14"/>
  <c r="R104" i="14"/>
  <c r="P105" i="14"/>
  <c r="R105" i="14"/>
  <c r="P106" i="14"/>
  <c r="R106" i="14"/>
  <c r="P107" i="14"/>
  <c r="R107" i="14"/>
  <c r="Q108" i="14"/>
  <c r="R108" i="14"/>
  <c r="P109" i="14"/>
  <c r="R109" i="14"/>
  <c r="P110" i="14"/>
  <c r="R110" i="14"/>
  <c r="P111" i="14"/>
  <c r="R111" i="14"/>
  <c r="P112" i="14"/>
  <c r="R112" i="14"/>
  <c r="Q113" i="14"/>
  <c r="R113" i="14"/>
  <c r="P114" i="14"/>
  <c r="R114" i="14"/>
  <c r="P115" i="14"/>
  <c r="R115" i="14"/>
  <c r="P116" i="14"/>
  <c r="R116" i="14"/>
  <c r="P117" i="14"/>
  <c r="R117" i="14"/>
  <c r="P118" i="14"/>
  <c r="R118" i="14"/>
  <c r="P119" i="14"/>
  <c r="R119" i="14"/>
  <c r="P120" i="14"/>
  <c r="R120" i="14"/>
  <c r="P121" i="14"/>
  <c r="R121" i="14"/>
  <c r="P122" i="14"/>
  <c r="R122" i="14"/>
  <c r="P123" i="14"/>
  <c r="R123" i="14"/>
  <c r="P124" i="14"/>
  <c r="R124" i="14"/>
  <c r="Q125" i="14"/>
  <c r="R125" i="14"/>
  <c r="P126" i="14"/>
  <c r="R126" i="14"/>
  <c r="P127" i="14"/>
  <c r="R127" i="14"/>
  <c r="P128" i="14"/>
  <c r="R128" i="14"/>
  <c r="P129" i="14"/>
  <c r="R129" i="14"/>
  <c r="P130" i="14"/>
  <c r="R130" i="14"/>
  <c r="P131" i="14"/>
  <c r="R131" i="14"/>
  <c r="P132" i="14"/>
  <c r="R132" i="14"/>
  <c r="Q133" i="14"/>
  <c r="R133" i="14"/>
  <c r="P134" i="14"/>
  <c r="R134" i="14"/>
  <c r="P135" i="14"/>
  <c r="R135" i="14"/>
  <c r="Q136" i="14"/>
  <c r="R136" i="14"/>
  <c r="P137" i="14"/>
  <c r="R137" i="14"/>
  <c r="P138" i="14"/>
  <c r="R138" i="14"/>
  <c r="P139" i="14"/>
  <c r="R139" i="14"/>
  <c r="P140" i="14"/>
  <c r="R140" i="14"/>
  <c r="P141" i="14"/>
  <c r="R141" i="14"/>
  <c r="P142" i="14"/>
  <c r="R142" i="14"/>
  <c r="P143" i="14"/>
  <c r="R143" i="14"/>
  <c r="P144" i="14"/>
  <c r="R144" i="14"/>
  <c r="P145" i="14"/>
  <c r="R145" i="14"/>
  <c r="P146" i="14"/>
  <c r="R146" i="14"/>
  <c r="P147" i="14"/>
  <c r="R147" i="14"/>
  <c r="P148" i="14"/>
  <c r="R148" i="14"/>
  <c r="P149" i="14"/>
  <c r="R149" i="14"/>
  <c r="P150" i="14"/>
  <c r="R150" i="14"/>
  <c r="P151" i="14"/>
  <c r="R151" i="14"/>
  <c r="P152" i="14"/>
  <c r="R152" i="14"/>
  <c r="P153" i="14"/>
  <c r="R153" i="14"/>
  <c r="P154" i="14"/>
  <c r="R154" i="14"/>
  <c r="P155" i="14"/>
  <c r="R155" i="14"/>
  <c r="P156" i="14"/>
  <c r="R156" i="14"/>
  <c r="P157" i="14"/>
  <c r="R157" i="14"/>
  <c r="P158" i="14"/>
  <c r="R158" i="14"/>
  <c r="P159" i="14"/>
  <c r="R159" i="14"/>
  <c r="Q160" i="14"/>
  <c r="R160" i="14"/>
  <c r="P161" i="14"/>
  <c r="R161" i="14"/>
  <c r="P162" i="14"/>
  <c r="R162" i="14"/>
  <c r="P163" i="14"/>
  <c r="R163" i="14"/>
  <c r="P164" i="14"/>
  <c r="R164" i="14"/>
  <c r="P165" i="14"/>
  <c r="R165" i="14"/>
  <c r="P166" i="14"/>
  <c r="R166" i="14"/>
  <c r="P167" i="14"/>
  <c r="R167" i="14"/>
  <c r="P168" i="14"/>
  <c r="R168" i="14"/>
  <c r="P169" i="14"/>
  <c r="R169" i="14"/>
  <c r="P170" i="14"/>
  <c r="R170" i="14"/>
  <c r="P171" i="14"/>
  <c r="R171" i="14"/>
  <c r="P172" i="14"/>
  <c r="R172" i="14"/>
  <c r="P173" i="14"/>
  <c r="R173" i="14"/>
  <c r="P174" i="14"/>
  <c r="R174" i="14"/>
  <c r="P175" i="14"/>
  <c r="R175" i="14"/>
  <c r="P176" i="14"/>
  <c r="R176" i="14"/>
  <c r="P177" i="14"/>
  <c r="R177" i="14"/>
  <c r="P178" i="14"/>
  <c r="R178" i="14"/>
  <c r="Q179" i="14"/>
  <c r="R179" i="14"/>
  <c r="P180" i="14"/>
  <c r="R180" i="14"/>
  <c r="P181" i="14"/>
  <c r="R181" i="14"/>
  <c r="P182" i="14"/>
  <c r="R182" i="14"/>
  <c r="P183" i="14"/>
  <c r="R183" i="14"/>
  <c r="P184" i="14"/>
  <c r="R184" i="14"/>
  <c r="P185" i="14"/>
  <c r="R185" i="14"/>
  <c r="P186" i="14"/>
  <c r="R186" i="14"/>
  <c r="P187" i="14"/>
  <c r="R187" i="14"/>
  <c r="P188" i="14"/>
  <c r="R188" i="14"/>
  <c r="P189" i="14"/>
  <c r="R189" i="14"/>
  <c r="P190" i="14"/>
  <c r="R190" i="14"/>
  <c r="P191" i="14"/>
  <c r="R191" i="14"/>
  <c r="P192" i="14"/>
  <c r="R192" i="14"/>
  <c r="P193" i="14"/>
  <c r="R193" i="14"/>
  <c r="P194" i="14"/>
  <c r="R194" i="14"/>
  <c r="P195" i="14"/>
  <c r="R195" i="14"/>
  <c r="Q196" i="14"/>
  <c r="R196" i="14"/>
  <c r="P197" i="14"/>
  <c r="R197" i="14"/>
  <c r="P198" i="14"/>
  <c r="R198" i="14"/>
  <c r="Q199" i="14"/>
  <c r="R199" i="14"/>
  <c r="P200" i="14"/>
  <c r="R200" i="14"/>
  <c r="P201" i="14"/>
  <c r="R201" i="14"/>
  <c r="P202" i="14"/>
  <c r="R202" i="14"/>
  <c r="P203" i="14"/>
  <c r="R203" i="14"/>
  <c r="P204" i="14"/>
  <c r="R204" i="14"/>
  <c r="P205" i="14"/>
  <c r="R205" i="14"/>
  <c r="P206" i="14"/>
  <c r="R206" i="14"/>
  <c r="P207" i="14"/>
  <c r="R207" i="14"/>
  <c r="P208" i="14"/>
  <c r="R208" i="14"/>
  <c r="P209" i="14"/>
  <c r="R209" i="14"/>
  <c r="P210" i="14"/>
  <c r="R210" i="14"/>
  <c r="P211" i="14"/>
  <c r="R211" i="14"/>
  <c r="P212" i="14"/>
  <c r="R212" i="14"/>
  <c r="P213" i="14"/>
  <c r="R213" i="14"/>
  <c r="P214" i="14"/>
  <c r="R214" i="14"/>
  <c r="P215" i="14"/>
  <c r="R215" i="14"/>
  <c r="P216" i="14"/>
  <c r="R216" i="14"/>
  <c r="P217" i="14"/>
  <c r="R217" i="14"/>
  <c r="P218" i="14"/>
  <c r="R218" i="14"/>
  <c r="P219" i="14"/>
  <c r="R219" i="14"/>
  <c r="P220" i="14"/>
  <c r="R220" i="14"/>
  <c r="P221" i="14"/>
  <c r="R221" i="14"/>
  <c r="P222" i="14"/>
  <c r="R222" i="14"/>
  <c r="P223" i="14"/>
  <c r="R223" i="14"/>
  <c r="P224" i="14"/>
  <c r="R224" i="14"/>
  <c r="P225" i="14"/>
  <c r="R225" i="14"/>
  <c r="P226" i="14"/>
  <c r="R226" i="14"/>
  <c r="P227" i="14"/>
  <c r="R227" i="14"/>
  <c r="P228" i="14"/>
  <c r="R228" i="14"/>
  <c r="P229" i="14"/>
  <c r="R229" i="14"/>
  <c r="P230" i="14"/>
  <c r="R230" i="14"/>
  <c r="P231" i="14"/>
  <c r="R231" i="14"/>
  <c r="P232" i="14"/>
  <c r="R232" i="14"/>
  <c r="P233" i="14"/>
  <c r="R233" i="14"/>
  <c r="P234" i="14"/>
  <c r="R234" i="14"/>
  <c r="P235" i="14"/>
  <c r="R235" i="14"/>
  <c r="Q236" i="14"/>
  <c r="R236" i="14"/>
  <c r="P237" i="14"/>
  <c r="R237" i="14"/>
  <c r="P238" i="14"/>
  <c r="R238" i="14"/>
  <c r="P239" i="14"/>
  <c r="R239" i="14"/>
  <c r="P240" i="14"/>
  <c r="R240" i="14"/>
  <c r="P241" i="14"/>
  <c r="R241" i="14"/>
  <c r="Q242" i="14"/>
  <c r="R242" i="14"/>
  <c r="P243" i="14"/>
  <c r="R243" i="14"/>
  <c r="P244" i="14"/>
  <c r="R244" i="14"/>
  <c r="P245" i="14"/>
  <c r="R245" i="14"/>
  <c r="P246" i="14"/>
  <c r="R246" i="14"/>
  <c r="P247" i="14"/>
  <c r="R247" i="14"/>
  <c r="P248" i="14"/>
  <c r="R248" i="14"/>
  <c r="P249" i="14"/>
  <c r="R249" i="14"/>
  <c r="P250" i="14"/>
  <c r="R250" i="14"/>
  <c r="P251" i="14"/>
  <c r="R251" i="14"/>
  <c r="P252" i="14"/>
  <c r="R252" i="14"/>
  <c r="P253" i="14"/>
  <c r="R253" i="14"/>
  <c r="P254" i="14"/>
  <c r="R254" i="14"/>
  <c r="P255" i="14"/>
  <c r="R255" i="14"/>
  <c r="P256" i="14"/>
  <c r="R256" i="14"/>
  <c r="P257" i="14"/>
  <c r="R257" i="14"/>
  <c r="P258" i="14"/>
  <c r="R258" i="14"/>
  <c r="P259" i="14"/>
  <c r="R259" i="14"/>
  <c r="P260" i="14"/>
  <c r="R260" i="14"/>
  <c r="P261" i="14"/>
  <c r="R261" i="14"/>
  <c r="P262" i="14"/>
  <c r="R262" i="14"/>
  <c r="P263" i="14"/>
  <c r="R263" i="14"/>
  <c r="P264" i="14"/>
  <c r="R264" i="14"/>
  <c r="P265" i="14"/>
  <c r="R265" i="14"/>
  <c r="P266" i="14"/>
  <c r="R266" i="14"/>
  <c r="P267" i="14"/>
  <c r="R267" i="14"/>
  <c r="Q268" i="14"/>
  <c r="R268" i="14"/>
  <c r="P269" i="14"/>
  <c r="R269" i="14"/>
  <c r="P270" i="14"/>
  <c r="R270" i="14"/>
  <c r="P271" i="14"/>
  <c r="R271" i="14"/>
  <c r="Q272" i="14"/>
  <c r="R272" i="14"/>
  <c r="P273" i="14"/>
  <c r="R273" i="14"/>
  <c r="P274" i="14"/>
  <c r="R274" i="14"/>
  <c r="P275" i="14"/>
  <c r="R275" i="14"/>
  <c r="P276" i="14"/>
  <c r="R276" i="14"/>
  <c r="P277" i="14"/>
  <c r="R277" i="14"/>
  <c r="P278" i="14"/>
  <c r="R278" i="14"/>
  <c r="P279" i="14"/>
  <c r="R279" i="14"/>
  <c r="P280" i="14"/>
  <c r="R280" i="14"/>
  <c r="P281" i="14"/>
  <c r="R281" i="14"/>
  <c r="P282" i="14"/>
  <c r="R282" i="14"/>
  <c r="P283" i="14"/>
  <c r="R283" i="14"/>
  <c r="P284" i="14"/>
  <c r="R284" i="14"/>
  <c r="P285" i="14"/>
  <c r="R285" i="14"/>
  <c r="P286" i="14"/>
  <c r="R286" i="14"/>
  <c r="P287" i="14"/>
  <c r="R287" i="14"/>
  <c r="P288" i="14"/>
  <c r="R288" i="14"/>
  <c r="P289" i="14"/>
  <c r="R289" i="14"/>
  <c r="P290" i="14"/>
  <c r="R290" i="14"/>
  <c r="P291" i="14"/>
  <c r="R291" i="14"/>
  <c r="P292" i="14"/>
  <c r="R292" i="14"/>
  <c r="P293" i="14"/>
  <c r="R293" i="14"/>
  <c r="P294" i="14"/>
  <c r="R294" i="14"/>
  <c r="P295" i="14"/>
  <c r="R295" i="14"/>
  <c r="P296" i="14"/>
  <c r="R296" i="14"/>
  <c r="P297" i="14"/>
  <c r="R297" i="14"/>
  <c r="Q298" i="14"/>
  <c r="R298" i="14"/>
  <c r="P299" i="14"/>
  <c r="R299" i="14"/>
  <c r="P300" i="14"/>
  <c r="R300" i="14"/>
  <c r="P301" i="14"/>
  <c r="R301" i="14"/>
  <c r="P302" i="14"/>
  <c r="R302" i="14"/>
  <c r="Q303" i="14"/>
  <c r="R303" i="14"/>
  <c r="P304" i="14"/>
  <c r="R304" i="14"/>
  <c r="P305" i="14"/>
  <c r="R305" i="14"/>
  <c r="P306" i="14"/>
  <c r="R306" i="14"/>
  <c r="P307" i="14"/>
  <c r="R307" i="14"/>
  <c r="P308" i="14"/>
  <c r="R308" i="14"/>
  <c r="P309" i="14"/>
  <c r="R309" i="14"/>
  <c r="P310" i="14"/>
  <c r="R310" i="14"/>
  <c r="Q311" i="14"/>
  <c r="R311" i="14"/>
  <c r="P312" i="14"/>
  <c r="R312" i="14"/>
  <c r="P313" i="14"/>
  <c r="R313" i="14"/>
  <c r="P314" i="14"/>
  <c r="R314" i="14"/>
  <c r="P315" i="14"/>
  <c r="R315" i="14"/>
  <c r="P316" i="14"/>
  <c r="R316" i="14"/>
  <c r="P317" i="14"/>
  <c r="R317" i="14"/>
  <c r="P318" i="14"/>
  <c r="R318" i="14"/>
  <c r="Q319" i="14"/>
  <c r="R319" i="14"/>
  <c r="P320" i="14"/>
  <c r="R320" i="14"/>
  <c r="P321" i="14"/>
  <c r="R321" i="14"/>
  <c r="P322" i="14"/>
  <c r="R322" i="14"/>
  <c r="P323" i="14"/>
  <c r="R323" i="14"/>
  <c r="P324" i="14"/>
  <c r="R324" i="14"/>
  <c r="P325" i="14"/>
  <c r="R325" i="14"/>
  <c r="P326" i="14"/>
  <c r="R326" i="14"/>
  <c r="P327" i="14"/>
  <c r="R327" i="14"/>
  <c r="P328" i="14"/>
  <c r="R328" i="14"/>
  <c r="P329" i="14"/>
  <c r="R329" i="14"/>
  <c r="P330" i="14"/>
  <c r="R330" i="14"/>
  <c r="P331" i="14"/>
  <c r="R331" i="14"/>
  <c r="P332" i="14"/>
  <c r="R332" i="14"/>
  <c r="P333" i="14"/>
  <c r="R333" i="14"/>
  <c r="P334" i="14"/>
  <c r="R334" i="14"/>
  <c r="P335" i="14"/>
  <c r="R335" i="14"/>
  <c r="P336" i="14"/>
  <c r="R336" i="14"/>
  <c r="Q337" i="14"/>
  <c r="R337" i="14"/>
  <c r="P338" i="14"/>
  <c r="R338" i="14"/>
  <c r="P339" i="14"/>
  <c r="R339" i="14"/>
  <c r="P340" i="14"/>
  <c r="R340" i="14"/>
  <c r="P341" i="14"/>
  <c r="R341" i="14"/>
  <c r="P342" i="14"/>
  <c r="R342" i="14"/>
  <c r="P343" i="14"/>
  <c r="R343" i="14"/>
  <c r="P344" i="14"/>
  <c r="R344" i="14"/>
  <c r="P345" i="14"/>
  <c r="R345" i="14"/>
  <c r="P346" i="14"/>
  <c r="R346" i="14"/>
  <c r="P347" i="14"/>
  <c r="R347" i="14"/>
  <c r="P348" i="14"/>
  <c r="R348" i="14"/>
  <c r="Q349" i="14"/>
  <c r="R349" i="14"/>
  <c r="P350" i="14"/>
  <c r="R350" i="14"/>
  <c r="P351" i="14"/>
  <c r="R351" i="14"/>
  <c r="P352" i="14"/>
  <c r="R352" i="14"/>
  <c r="P353" i="14"/>
  <c r="R353" i="14"/>
  <c r="P354" i="14"/>
  <c r="R354" i="14"/>
  <c r="Q355" i="14"/>
  <c r="R355" i="14"/>
  <c r="Q356" i="14"/>
  <c r="R356" i="14"/>
  <c r="P357" i="14"/>
  <c r="R357" i="14"/>
  <c r="P358" i="14"/>
  <c r="R358" i="14"/>
  <c r="P359" i="14"/>
  <c r="R359" i="14"/>
  <c r="P360" i="14"/>
  <c r="R360" i="14"/>
  <c r="P361" i="14"/>
  <c r="R361" i="14"/>
  <c r="P362" i="14"/>
  <c r="R362" i="14"/>
  <c r="P363" i="14"/>
  <c r="R363" i="14"/>
  <c r="Q364" i="14"/>
  <c r="R364" i="14"/>
  <c r="P365" i="14"/>
  <c r="R365" i="14"/>
  <c r="P366" i="14"/>
  <c r="R366" i="14"/>
  <c r="P367" i="14"/>
  <c r="R367" i="14"/>
  <c r="P368" i="14"/>
  <c r="R368" i="14"/>
  <c r="P369" i="14"/>
  <c r="R369" i="14"/>
  <c r="P370" i="14"/>
  <c r="R370" i="14"/>
  <c r="P371" i="14"/>
  <c r="R371" i="14"/>
  <c r="P372" i="14"/>
  <c r="R372" i="14"/>
  <c r="P373" i="14"/>
  <c r="R373" i="14"/>
  <c r="P374" i="14"/>
  <c r="R374" i="14"/>
  <c r="Q375" i="14"/>
  <c r="R375" i="14"/>
  <c r="P376" i="14"/>
  <c r="R376" i="14"/>
  <c r="P377" i="14"/>
  <c r="R377" i="14"/>
  <c r="P378" i="14"/>
  <c r="R378" i="14"/>
  <c r="P379" i="14"/>
  <c r="R379" i="14"/>
  <c r="Q380" i="14"/>
  <c r="R380" i="14"/>
  <c r="P381" i="14"/>
  <c r="R381" i="14"/>
  <c r="P382" i="14"/>
  <c r="R382" i="14"/>
  <c r="P383" i="14"/>
  <c r="R383" i="14"/>
  <c r="P384" i="14"/>
  <c r="R384" i="14"/>
  <c r="P385" i="14"/>
  <c r="R385" i="14"/>
  <c r="P386" i="14"/>
  <c r="R386" i="14"/>
  <c r="P387" i="14"/>
  <c r="R387" i="14"/>
  <c r="P388" i="14"/>
  <c r="R388" i="14"/>
  <c r="P389" i="14"/>
  <c r="R389" i="14"/>
  <c r="P390" i="14"/>
  <c r="R390" i="14"/>
  <c r="P391" i="14"/>
  <c r="R391" i="14"/>
  <c r="P392" i="14"/>
  <c r="R392" i="14"/>
  <c r="P393" i="14"/>
  <c r="R393" i="14"/>
  <c r="P394" i="14"/>
  <c r="R394" i="14"/>
  <c r="P395" i="14"/>
  <c r="R395" i="14"/>
  <c r="P396" i="14"/>
  <c r="R396" i="14"/>
  <c r="Q397" i="14"/>
  <c r="R397" i="14"/>
  <c r="P398" i="14"/>
  <c r="R398" i="14"/>
  <c r="P399" i="14"/>
  <c r="R399" i="14"/>
  <c r="P400" i="14"/>
  <c r="R400" i="14"/>
  <c r="P401" i="14"/>
  <c r="R401" i="14"/>
  <c r="P402" i="14"/>
  <c r="R402" i="14"/>
  <c r="P403" i="14"/>
  <c r="R403" i="14"/>
  <c r="P404" i="14"/>
  <c r="R404" i="14"/>
  <c r="P405" i="14"/>
  <c r="R405" i="14"/>
  <c r="P406" i="14"/>
  <c r="R406" i="14"/>
  <c r="P407" i="14"/>
  <c r="R407" i="14"/>
  <c r="P408" i="14"/>
  <c r="R408" i="14"/>
  <c r="P409" i="14"/>
  <c r="R409" i="14"/>
  <c r="P410" i="14"/>
  <c r="R410" i="14"/>
  <c r="P411" i="14"/>
  <c r="R411" i="14"/>
  <c r="P412" i="14"/>
  <c r="R412" i="14"/>
  <c r="P413" i="14"/>
  <c r="R413" i="14"/>
  <c r="P414" i="14"/>
  <c r="R414" i="14"/>
  <c r="P415" i="14"/>
  <c r="R415" i="14"/>
  <c r="P416" i="14"/>
  <c r="R416" i="14"/>
  <c r="Q417" i="14"/>
  <c r="R417" i="14"/>
  <c r="P418" i="14"/>
  <c r="R418" i="14"/>
  <c r="P419" i="14"/>
  <c r="R419" i="14"/>
  <c r="P420" i="14"/>
  <c r="R420" i="14"/>
  <c r="P421" i="14"/>
  <c r="R421" i="14"/>
  <c r="P422" i="14"/>
  <c r="R422" i="14"/>
  <c r="P423" i="14"/>
  <c r="R423" i="14"/>
  <c r="P424" i="14"/>
  <c r="R424" i="14"/>
  <c r="P425" i="14"/>
  <c r="R425" i="14"/>
  <c r="Q426" i="14"/>
  <c r="R426" i="14"/>
  <c r="P427" i="14"/>
  <c r="R427" i="14"/>
  <c r="P428" i="14"/>
  <c r="R428" i="14"/>
  <c r="P429" i="14"/>
  <c r="R429" i="14"/>
  <c r="P430" i="14"/>
  <c r="R430" i="14"/>
  <c r="P431" i="14"/>
  <c r="R431" i="14"/>
  <c r="P432" i="14"/>
  <c r="R432" i="14"/>
  <c r="P433" i="14"/>
  <c r="R433" i="14"/>
  <c r="P434" i="14"/>
  <c r="R434" i="14"/>
  <c r="P435" i="14"/>
  <c r="R435" i="14"/>
  <c r="P436" i="14"/>
  <c r="R436" i="14"/>
  <c r="Q437" i="14"/>
  <c r="R437" i="14"/>
  <c r="P438" i="14"/>
  <c r="R438" i="14"/>
  <c r="P439" i="14"/>
  <c r="R439" i="14"/>
  <c r="P440" i="14"/>
  <c r="R440" i="14"/>
  <c r="P441" i="14"/>
  <c r="R441" i="14"/>
  <c r="P442" i="14"/>
  <c r="R442" i="14"/>
  <c r="P443" i="14"/>
  <c r="R443" i="14"/>
  <c r="P444" i="14"/>
  <c r="R444" i="14"/>
  <c r="P445" i="14"/>
  <c r="R445" i="14"/>
  <c r="P446" i="14"/>
  <c r="R446" i="14"/>
  <c r="P447" i="14"/>
  <c r="R447" i="14"/>
  <c r="P448" i="14"/>
  <c r="R448" i="14"/>
  <c r="P449" i="14"/>
  <c r="R449" i="14"/>
  <c r="P450" i="14"/>
  <c r="R450" i="14"/>
  <c r="P451" i="14"/>
  <c r="R451" i="14"/>
  <c r="P452" i="14"/>
  <c r="R452" i="14"/>
  <c r="P453" i="14"/>
  <c r="R453" i="14"/>
  <c r="P454" i="14"/>
  <c r="R454" i="14"/>
  <c r="P455" i="14"/>
  <c r="R455" i="14"/>
  <c r="P456" i="14"/>
  <c r="R456" i="14"/>
  <c r="P457" i="14"/>
  <c r="R457" i="14"/>
  <c r="Q458" i="14"/>
  <c r="R458" i="14"/>
  <c r="P459" i="14"/>
  <c r="R459" i="14"/>
  <c r="P460" i="14"/>
  <c r="R460" i="14"/>
  <c r="P461" i="14"/>
  <c r="R461" i="14"/>
  <c r="P462" i="14"/>
  <c r="R462" i="14"/>
  <c r="P463" i="14"/>
  <c r="R463" i="14"/>
  <c r="P464" i="14"/>
  <c r="R464" i="14"/>
  <c r="P465" i="14"/>
  <c r="R465" i="14"/>
  <c r="P466" i="14"/>
  <c r="R466" i="14"/>
  <c r="P467" i="14"/>
  <c r="R467" i="14"/>
  <c r="P468" i="14"/>
  <c r="R468" i="14"/>
  <c r="Q469" i="14"/>
  <c r="R469" i="14"/>
  <c r="P470" i="14"/>
  <c r="R470" i="14"/>
  <c r="P471" i="14"/>
  <c r="R471" i="14"/>
  <c r="P472" i="14"/>
  <c r="R472" i="14"/>
  <c r="P473" i="14"/>
  <c r="R473" i="14"/>
  <c r="P474" i="14"/>
  <c r="R474" i="14"/>
  <c r="P475" i="14"/>
  <c r="R475" i="14"/>
  <c r="P476" i="14"/>
  <c r="R476" i="14"/>
  <c r="P477" i="14"/>
  <c r="R477" i="14"/>
  <c r="P478" i="14"/>
  <c r="R478" i="14"/>
  <c r="P479" i="14"/>
  <c r="R479" i="14"/>
  <c r="P480" i="14"/>
  <c r="R480" i="14"/>
  <c r="P481" i="14"/>
  <c r="R481" i="14"/>
  <c r="P482" i="14"/>
  <c r="R482" i="14"/>
  <c r="P483" i="14"/>
  <c r="R483" i="14"/>
  <c r="P484" i="14"/>
  <c r="R484" i="14"/>
  <c r="P485" i="14"/>
  <c r="R485" i="14"/>
  <c r="P486" i="14"/>
  <c r="R486" i="14"/>
  <c r="P487" i="14"/>
  <c r="R487" i="14"/>
  <c r="P488" i="14"/>
  <c r="R488" i="14"/>
  <c r="Q489" i="14"/>
  <c r="R489" i="14"/>
  <c r="P490" i="14"/>
  <c r="R490" i="14"/>
  <c r="P491" i="14"/>
  <c r="R491" i="14"/>
  <c r="P492" i="14"/>
  <c r="R492" i="14"/>
  <c r="P493" i="14"/>
  <c r="R493" i="14"/>
  <c r="Q494" i="14"/>
  <c r="R494" i="14"/>
  <c r="P495" i="14"/>
  <c r="R495" i="14"/>
  <c r="P496" i="14"/>
  <c r="R496" i="14"/>
  <c r="P497" i="14"/>
  <c r="R497" i="14"/>
  <c r="P498" i="14"/>
  <c r="R498" i="14"/>
  <c r="P499" i="14"/>
  <c r="R499" i="14"/>
  <c r="P500" i="14"/>
  <c r="R500" i="14"/>
  <c r="P501" i="14"/>
  <c r="R501" i="14"/>
  <c r="P502" i="14"/>
  <c r="R502" i="14"/>
  <c r="P503" i="14"/>
  <c r="R503" i="14"/>
  <c r="P504" i="14"/>
  <c r="R504" i="14"/>
  <c r="P505" i="14"/>
  <c r="R505" i="14"/>
  <c r="P506" i="14"/>
  <c r="R506" i="14"/>
  <c r="P507" i="14"/>
  <c r="R507" i="14"/>
  <c r="P508" i="14"/>
  <c r="R508" i="14"/>
  <c r="Q509" i="14"/>
  <c r="R509" i="14"/>
  <c r="P510" i="14"/>
  <c r="R510" i="14"/>
  <c r="P511" i="14"/>
  <c r="R511" i="14"/>
  <c r="P512" i="14"/>
  <c r="R512" i="14"/>
  <c r="P513" i="14"/>
  <c r="R513" i="14"/>
  <c r="P514" i="14"/>
  <c r="R514" i="14"/>
  <c r="P515" i="14"/>
  <c r="R515" i="14"/>
  <c r="P516" i="14"/>
  <c r="R516" i="14"/>
  <c r="P517" i="14"/>
  <c r="R517" i="14"/>
  <c r="Q518" i="14"/>
  <c r="R518" i="14"/>
  <c r="P519" i="14"/>
  <c r="R519" i="14"/>
  <c r="P520" i="14"/>
  <c r="R520" i="14"/>
  <c r="P521" i="14"/>
  <c r="R521" i="14"/>
  <c r="P522" i="14"/>
  <c r="R522" i="14"/>
  <c r="P523" i="14"/>
  <c r="R523" i="14"/>
  <c r="P524" i="14"/>
  <c r="R524" i="14"/>
  <c r="P525" i="14"/>
  <c r="R525" i="14"/>
  <c r="P526" i="14"/>
  <c r="R526" i="14"/>
  <c r="Q527" i="14"/>
  <c r="R527" i="14"/>
  <c r="P528" i="14"/>
  <c r="R528" i="14"/>
  <c r="P529" i="14"/>
  <c r="R529" i="14"/>
  <c r="P530" i="14"/>
  <c r="R530" i="14"/>
  <c r="P531" i="14"/>
  <c r="R531" i="14"/>
  <c r="P532" i="14"/>
  <c r="R532" i="14"/>
  <c r="P533" i="14"/>
  <c r="R533" i="14"/>
  <c r="P534" i="14"/>
  <c r="R534" i="14"/>
  <c r="Q535" i="14"/>
  <c r="R535" i="14"/>
  <c r="P536" i="14"/>
  <c r="R536" i="14"/>
  <c r="P537" i="14"/>
  <c r="R537" i="14"/>
  <c r="P538" i="14"/>
  <c r="R538" i="14"/>
  <c r="P539" i="14"/>
  <c r="R539" i="14"/>
  <c r="P540" i="14"/>
  <c r="R540" i="14"/>
  <c r="Q541" i="14"/>
  <c r="R541" i="14"/>
  <c r="P542" i="14"/>
  <c r="R542" i="14"/>
  <c r="P543" i="14"/>
  <c r="R543" i="14"/>
  <c r="P544" i="14"/>
  <c r="R544" i="14"/>
  <c r="P545" i="14"/>
  <c r="R545" i="14"/>
  <c r="P546" i="14"/>
  <c r="R546" i="14"/>
  <c r="P547" i="14"/>
  <c r="R547" i="14"/>
  <c r="P548" i="14"/>
  <c r="R548" i="14"/>
  <c r="P549" i="14"/>
  <c r="R549" i="14"/>
  <c r="P550" i="14"/>
  <c r="R550" i="14"/>
  <c r="P551" i="14"/>
  <c r="R551" i="14"/>
  <c r="P552" i="14"/>
  <c r="R552" i="14"/>
  <c r="P553" i="14"/>
  <c r="R553" i="14"/>
  <c r="P554" i="14"/>
  <c r="R554" i="14"/>
  <c r="P555" i="14"/>
  <c r="R555" i="14"/>
  <c r="Q556" i="14"/>
  <c r="R556" i="14"/>
  <c r="P557" i="14"/>
  <c r="R557" i="14"/>
  <c r="P558" i="14"/>
  <c r="R558" i="14"/>
  <c r="P559" i="14"/>
  <c r="R559" i="14"/>
  <c r="P560" i="14"/>
  <c r="R560" i="14"/>
  <c r="P561" i="14"/>
  <c r="R561" i="14"/>
  <c r="P562" i="14"/>
  <c r="R562" i="14"/>
  <c r="P563" i="14"/>
  <c r="R563" i="14"/>
  <c r="P564" i="14"/>
  <c r="R564" i="14"/>
  <c r="P565" i="14"/>
  <c r="R565" i="14"/>
  <c r="P566" i="14"/>
  <c r="R566" i="14"/>
  <c r="Q567" i="14"/>
  <c r="R567" i="14"/>
  <c r="Q568" i="14"/>
  <c r="R568" i="14"/>
  <c r="P569" i="14"/>
  <c r="R569" i="14"/>
  <c r="P570" i="14"/>
  <c r="R570" i="14"/>
  <c r="P571" i="14"/>
  <c r="R571" i="14"/>
  <c r="P572" i="14"/>
  <c r="R572" i="14"/>
  <c r="P573" i="14"/>
  <c r="R573" i="14"/>
  <c r="P574" i="14"/>
  <c r="R574" i="14"/>
  <c r="P575" i="14"/>
  <c r="R575" i="14"/>
  <c r="P576" i="14"/>
  <c r="R576" i="14"/>
  <c r="P577" i="14"/>
  <c r="R577" i="14"/>
  <c r="P578" i="14"/>
  <c r="R578" i="14"/>
  <c r="P579" i="14"/>
  <c r="R579" i="14"/>
  <c r="P580" i="14"/>
  <c r="R580" i="14"/>
  <c r="P581" i="14"/>
  <c r="R581" i="14"/>
  <c r="Q582" i="14"/>
  <c r="R582" i="14"/>
  <c r="P583" i="14"/>
  <c r="R583" i="14"/>
  <c r="Q584" i="14"/>
  <c r="R584" i="14"/>
  <c r="P585" i="14"/>
  <c r="R585" i="14"/>
  <c r="Q586" i="14"/>
  <c r="R586" i="14"/>
  <c r="P587" i="14"/>
  <c r="R587" i="14"/>
  <c r="Q588" i="14"/>
  <c r="R588" i="14"/>
  <c r="P589" i="14"/>
  <c r="R589" i="14"/>
  <c r="P590" i="14"/>
  <c r="R590" i="14"/>
  <c r="P591" i="14"/>
  <c r="R591" i="14"/>
  <c r="P592" i="14"/>
  <c r="R592" i="14"/>
  <c r="P593" i="14"/>
  <c r="R593" i="14"/>
  <c r="P594" i="14"/>
  <c r="R594" i="14"/>
  <c r="P595" i="14"/>
  <c r="R595" i="14"/>
  <c r="P596" i="14"/>
  <c r="R596" i="14"/>
  <c r="P597" i="14"/>
  <c r="R597" i="14"/>
  <c r="P598" i="14"/>
  <c r="R598" i="14"/>
  <c r="P599" i="14"/>
  <c r="R599" i="14"/>
  <c r="P600" i="14"/>
  <c r="R600" i="14"/>
  <c r="P601" i="14"/>
  <c r="R601" i="14"/>
  <c r="P602" i="14"/>
  <c r="R602" i="14"/>
  <c r="P603" i="14"/>
  <c r="R603" i="14"/>
  <c r="P604" i="14"/>
  <c r="R604" i="14"/>
  <c r="P605" i="14"/>
  <c r="R605" i="14"/>
  <c r="P606" i="14"/>
  <c r="R606" i="14"/>
  <c r="P607" i="14"/>
  <c r="R607" i="14"/>
  <c r="P608" i="14"/>
  <c r="R608" i="14"/>
  <c r="P609" i="14"/>
  <c r="R609" i="14"/>
  <c r="P610" i="14"/>
  <c r="R610" i="14"/>
  <c r="P611" i="14"/>
  <c r="R611" i="14"/>
  <c r="Q612" i="14"/>
  <c r="R612" i="14"/>
  <c r="P613" i="14"/>
  <c r="R613" i="14"/>
  <c r="P614" i="14"/>
  <c r="R614" i="14"/>
  <c r="P615" i="14"/>
  <c r="R615" i="14"/>
  <c r="P616" i="14"/>
  <c r="R616" i="14"/>
  <c r="P617" i="14"/>
  <c r="R617" i="14"/>
  <c r="P618" i="14"/>
  <c r="R618" i="14"/>
  <c r="P619" i="14"/>
  <c r="R619" i="14"/>
  <c r="P620" i="14"/>
  <c r="R620" i="14"/>
  <c r="P621" i="14"/>
  <c r="R621" i="14"/>
  <c r="P622" i="14"/>
  <c r="R622" i="14"/>
  <c r="P623" i="14"/>
  <c r="R623" i="14"/>
  <c r="P624" i="14"/>
  <c r="R624" i="14"/>
  <c r="P625" i="14"/>
  <c r="R625" i="14"/>
  <c r="P626" i="14"/>
  <c r="R626" i="14"/>
  <c r="P627" i="14"/>
  <c r="R627" i="14"/>
  <c r="P628" i="14"/>
  <c r="R628" i="14"/>
  <c r="P629" i="14"/>
  <c r="R629" i="14"/>
  <c r="P630" i="14"/>
  <c r="R630" i="14"/>
  <c r="P631" i="14"/>
  <c r="R631" i="14"/>
  <c r="P632" i="14"/>
  <c r="R632" i="14"/>
  <c r="P633" i="14"/>
  <c r="R633" i="14"/>
  <c r="P634" i="14"/>
  <c r="R634" i="14"/>
  <c r="P635" i="14"/>
  <c r="R635" i="14"/>
  <c r="P636" i="14"/>
  <c r="R636" i="14"/>
  <c r="P637" i="14"/>
  <c r="R637" i="14"/>
  <c r="P638" i="14"/>
  <c r="R638" i="14"/>
  <c r="P639" i="14"/>
  <c r="R639" i="14"/>
  <c r="P640" i="14"/>
  <c r="R640" i="14"/>
  <c r="P641" i="14"/>
  <c r="R641" i="14"/>
  <c r="P642" i="14"/>
  <c r="R642" i="14"/>
  <c r="P643" i="14"/>
  <c r="R643" i="14"/>
  <c r="P644" i="14"/>
  <c r="R644" i="14"/>
  <c r="P645" i="14"/>
  <c r="R645" i="14"/>
  <c r="Q646" i="14"/>
  <c r="R646" i="14"/>
  <c r="P647" i="14"/>
  <c r="R647" i="14"/>
  <c r="P648" i="14"/>
  <c r="R648" i="14"/>
  <c r="P649" i="14"/>
  <c r="R649" i="14"/>
  <c r="P650" i="14"/>
  <c r="R650" i="14"/>
  <c r="P651" i="14"/>
  <c r="R651" i="14"/>
  <c r="P652" i="14"/>
  <c r="R652" i="14"/>
  <c r="P653" i="14"/>
  <c r="R653" i="14"/>
  <c r="P654" i="14"/>
  <c r="R654" i="14"/>
  <c r="P655" i="14"/>
  <c r="R655" i="14"/>
  <c r="P656" i="14"/>
  <c r="R656" i="14"/>
  <c r="P657" i="14"/>
  <c r="R657" i="14"/>
  <c r="P658" i="14"/>
  <c r="R658" i="14"/>
  <c r="P659" i="14"/>
  <c r="R659" i="14"/>
  <c r="P660" i="14"/>
  <c r="R660" i="14"/>
  <c r="Q661" i="14"/>
  <c r="R661" i="14"/>
  <c r="P662" i="14"/>
  <c r="R662" i="14"/>
  <c r="P663" i="14"/>
  <c r="R663" i="14"/>
  <c r="P664" i="14"/>
  <c r="R664" i="14"/>
  <c r="P665" i="14"/>
  <c r="R665" i="14"/>
  <c r="P666" i="14"/>
  <c r="R666" i="14"/>
  <c r="P667" i="14"/>
  <c r="R667" i="14"/>
  <c r="P668" i="14"/>
  <c r="R668" i="14"/>
  <c r="P669" i="14"/>
  <c r="R669" i="14"/>
  <c r="P670" i="14"/>
  <c r="R670" i="14"/>
  <c r="P671" i="14"/>
  <c r="R671" i="14"/>
  <c r="P672" i="14"/>
  <c r="R672" i="14"/>
  <c r="P673" i="14"/>
  <c r="R673" i="14"/>
  <c r="P674" i="14"/>
  <c r="R674" i="14"/>
  <c r="P675" i="14"/>
  <c r="R675" i="14"/>
  <c r="P676" i="14"/>
  <c r="R676" i="14"/>
  <c r="P677" i="14"/>
  <c r="R677" i="14"/>
  <c r="P678" i="14"/>
  <c r="R678" i="14"/>
  <c r="P679" i="14"/>
  <c r="R679" i="14"/>
  <c r="P680" i="14"/>
  <c r="R680" i="14"/>
  <c r="P681" i="14"/>
  <c r="R681" i="14"/>
  <c r="Q682" i="14"/>
  <c r="R682" i="14"/>
  <c r="P683" i="14"/>
  <c r="R683" i="14"/>
  <c r="P684" i="14"/>
  <c r="R684" i="14"/>
  <c r="P685" i="14"/>
  <c r="R685" i="14"/>
  <c r="P686" i="14"/>
  <c r="R686" i="14"/>
  <c r="P687" i="14"/>
  <c r="R687" i="14"/>
  <c r="P688" i="14"/>
  <c r="R688" i="14"/>
  <c r="P689" i="14"/>
  <c r="R689" i="14"/>
  <c r="P690" i="14"/>
  <c r="R690" i="14"/>
  <c r="P691" i="14"/>
  <c r="R691" i="14"/>
  <c r="P692" i="14"/>
  <c r="R692" i="14"/>
  <c r="P693" i="14"/>
  <c r="R693" i="14"/>
  <c r="P694" i="14"/>
  <c r="R694" i="14"/>
  <c r="P695" i="14"/>
  <c r="R695" i="14"/>
  <c r="P696" i="14"/>
  <c r="R696" i="14"/>
  <c r="P697" i="14"/>
  <c r="R697" i="14"/>
  <c r="P698" i="14"/>
  <c r="R698" i="14"/>
  <c r="P699" i="14"/>
  <c r="R699" i="14"/>
  <c r="P700" i="14"/>
  <c r="R700" i="14"/>
  <c r="P701" i="14"/>
  <c r="R701" i="14"/>
  <c r="P702" i="14"/>
  <c r="R702" i="14"/>
  <c r="P703" i="14"/>
  <c r="R703" i="14"/>
  <c r="P704" i="14"/>
  <c r="R704" i="14"/>
  <c r="P705" i="14"/>
  <c r="R705" i="14"/>
  <c r="P706" i="14"/>
  <c r="R706" i="14"/>
  <c r="P707" i="14"/>
  <c r="R707" i="14"/>
  <c r="Q708" i="14"/>
  <c r="R708" i="14"/>
  <c r="P709" i="14"/>
  <c r="R709" i="14"/>
  <c r="P710" i="14"/>
  <c r="R710" i="14"/>
  <c r="P711" i="14"/>
  <c r="R711" i="14"/>
  <c r="P712" i="14"/>
  <c r="R712" i="14"/>
  <c r="P713" i="14"/>
  <c r="R713" i="14"/>
  <c r="P714" i="14"/>
  <c r="R714" i="14"/>
  <c r="P715" i="14"/>
  <c r="R715" i="14"/>
  <c r="P716" i="14"/>
  <c r="R716" i="14"/>
  <c r="P717" i="14"/>
  <c r="R717" i="14"/>
  <c r="P718" i="14"/>
  <c r="R718" i="14"/>
  <c r="P719" i="14"/>
  <c r="R719" i="14"/>
  <c r="P720" i="14"/>
  <c r="R720" i="14"/>
  <c r="P721" i="14"/>
  <c r="R721" i="14"/>
  <c r="P722" i="14"/>
  <c r="R722" i="14"/>
  <c r="P723" i="14"/>
  <c r="R723" i="14"/>
  <c r="P724" i="14"/>
  <c r="R724" i="14"/>
  <c r="P725" i="14"/>
  <c r="R725" i="14"/>
  <c r="P726" i="14"/>
  <c r="R726" i="14"/>
  <c r="P727" i="14"/>
  <c r="R727" i="14"/>
  <c r="P728" i="14"/>
  <c r="R728" i="14"/>
  <c r="P729" i="14"/>
  <c r="R729" i="14"/>
  <c r="P730" i="14"/>
  <c r="R730" i="14"/>
  <c r="P731" i="14"/>
  <c r="R731" i="14"/>
  <c r="P732" i="14"/>
  <c r="R732" i="14"/>
  <c r="P733" i="14"/>
  <c r="R733" i="14"/>
  <c r="P734" i="14"/>
  <c r="R734" i="14"/>
  <c r="P735" i="14"/>
  <c r="R735" i="14"/>
  <c r="P736" i="14"/>
  <c r="R736" i="14"/>
  <c r="P737" i="14"/>
  <c r="R737" i="14"/>
  <c r="P738" i="14"/>
  <c r="R738" i="14"/>
  <c r="P739" i="14"/>
  <c r="R739" i="14"/>
  <c r="P740" i="14"/>
  <c r="R740" i="14"/>
  <c r="P741" i="14"/>
  <c r="R741" i="14"/>
  <c r="P742" i="14"/>
  <c r="R742" i="14"/>
  <c r="P743" i="14"/>
  <c r="R743" i="14"/>
  <c r="P744" i="14"/>
  <c r="R744" i="14"/>
  <c r="P745" i="14"/>
  <c r="R745" i="14"/>
  <c r="P746" i="14"/>
  <c r="R746" i="14"/>
  <c r="P747" i="14"/>
  <c r="R747" i="14"/>
  <c r="P748" i="14"/>
  <c r="R748" i="14"/>
  <c r="P749" i="14"/>
  <c r="R749" i="14"/>
  <c r="P750" i="14"/>
  <c r="R750" i="14"/>
  <c r="P751" i="14"/>
  <c r="R751" i="14"/>
  <c r="P752" i="14"/>
  <c r="R752" i="14"/>
  <c r="P753" i="14"/>
  <c r="R753" i="14"/>
  <c r="P754" i="14"/>
  <c r="R754" i="14"/>
  <c r="Q755" i="14"/>
  <c r="R755" i="14"/>
  <c r="P756" i="14"/>
  <c r="R756" i="14"/>
  <c r="P757" i="14"/>
  <c r="R757" i="14"/>
  <c r="P758" i="14"/>
  <c r="R758" i="14"/>
  <c r="P759" i="14"/>
  <c r="R759" i="14"/>
  <c r="P760" i="14"/>
  <c r="R760" i="14"/>
  <c r="P761" i="14"/>
  <c r="R761" i="14"/>
  <c r="P762" i="14"/>
  <c r="R762" i="14"/>
  <c r="P763" i="14"/>
  <c r="R763" i="14"/>
  <c r="P764" i="14"/>
  <c r="R764" i="14"/>
  <c r="P765" i="14"/>
  <c r="R765" i="14"/>
  <c r="P766" i="14"/>
  <c r="R766" i="14"/>
  <c r="P767" i="14"/>
  <c r="R767" i="14"/>
  <c r="P768" i="14"/>
  <c r="R768" i="14"/>
  <c r="P769" i="14"/>
  <c r="R769" i="14"/>
  <c r="P770" i="14"/>
  <c r="R770" i="14"/>
  <c r="P771" i="14"/>
  <c r="R771" i="14"/>
  <c r="P772" i="14"/>
  <c r="R772" i="14"/>
  <c r="P773" i="14"/>
  <c r="R773" i="14"/>
  <c r="Q774" i="14"/>
  <c r="R774" i="14"/>
  <c r="P775" i="14"/>
  <c r="R775" i="14"/>
  <c r="P776" i="14"/>
  <c r="R776" i="14"/>
  <c r="P777" i="14"/>
  <c r="R777" i="14"/>
  <c r="P778" i="14"/>
  <c r="R778" i="14"/>
  <c r="P779" i="14"/>
  <c r="R779" i="14"/>
  <c r="P780" i="14"/>
  <c r="R780" i="14"/>
  <c r="P781" i="14"/>
  <c r="R781" i="14"/>
  <c r="P782" i="14"/>
  <c r="R782" i="14"/>
  <c r="P783" i="14"/>
  <c r="R783" i="14"/>
  <c r="Q784" i="14"/>
  <c r="R784" i="14"/>
  <c r="P785" i="14"/>
  <c r="R785" i="14"/>
  <c r="P786" i="14"/>
  <c r="R786" i="14"/>
  <c r="P787" i="14"/>
  <c r="R787" i="14"/>
  <c r="P788" i="14"/>
  <c r="R788" i="14"/>
  <c r="P789" i="14"/>
  <c r="R789" i="14"/>
  <c r="P790" i="14"/>
  <c r="R790" i="14"/>
  <c r="P791" i="14"/>
  <c r="R791" i="14"/>
  <c r="P792" i="14"/>
  <c r="R792" i="14"/>
  <c r="P793" i="14"/>
  <c r="R793" i="14"/>
  <c r="P794" i="14"/>
  <c r="R794" i="14"/>
  <c r="P795" i="14"/>
  <c r="R795" i="14"/>
  <c r="P796" i="14"/>
  <c r="R796" i="14"/>
  <c r="P797" i="14"/>
  <c r="R797" i="14"/>
  <c r="P798" i="14"/>
  <c r="R798" i="14"/>
  <c r="P799" i="14"/>
  <c r="R799" i="14"/>
  <c r="P800" i="14"/>
  <c r="R800" i="14"/>
  <c r="P801" i="14"/>
  <c r="R801" i="14"/>
  <c r="P802" i="14"/>
  <c r="R802" i="14"/>
  <c r="P803" i="14"/>
  <c r="R803" i="14"/>
  <c r="P804" i="14"/>
  <c r="R804" i="14"/>
  <c r="P805" i="14"/>
  <c r="R805" i="14"/>
  <c r="P806" i="14"/>
  <c r="R806" i="14"/>
  <c r="P807" i="14"/>
  <c r="R807" i="14"/>
  <c r="P808" i="14"/>
  <c r="R808" i="14"/>
  <c r="P809" i="14"/>
  <c r="R809" i="14"/>
  <c r="Q810" i="14"/>
  <c r="R810" i="14"/>
  <c r="P811" i="14"/>
  <c r="R811" i="14"/>
  <c r="P812" i="14"/>
  <c r="R812" i="14"/>
  <c r="P813" i="14"/>
  <c r="R813" i="14"/>
  <c r="P814" i="14"/>
  <c r="R814" i="14"/>
  <c r="P815" i="14"/>
  <c r="R815" i="14"/>
  <c r="P816" i="14"/>
  <c r="R816" i="14"/>
  <c r="P817" i="14"/>
  <c r="R817" i="14"/>
  <c r="Q818" i="14"/>
  <c r="R818" i="14"/>
  <c r="P819" i="14"/>
  <c r="R819" i="14"/>
  <c r="Q820" i="14"/>
  <c r="R820" i="14"/>
  <c r="P821" i="14"/>
  <c r="R821" i="14"/>
  <c r="P822" i="14"/>
  <c r="R822" i="14"/>
  <c r="P823" i="14"/>
  <c r="R823" i="14"/>
  <c r="P824" i="14"/>
  <c r="R824" i="14"/>
  <c r="P825" i="14"/>
  <c r="R825" i="14"/>
  <c r="P826" i="14"/>
  <c r="R826" i="14"/>
  <c r="P827" i="14"/>
  <c r="R827" i="14"/>
  <c r="P828" i="14"/>
  <c r="R828" i="14"/>
  <c r="P829" i="14"/>
  <c r="R829" i="14"/>
  <c r="P830" i="14"/>
  <c r="R830" i="14"/>
  <c r="P831" i="14"/>
  <c r="R831" i="14"/>
  <c r="P832" i="14"/>
  <c r="R832" i="14"/>
  <c r="P833" i="14"/>
  <c r="R833" i="14"/>
  <c r="P834" i="14"/>
  <c r="R834" i="14"/>
  <c r="Q835" i="14"/>
  <c r="R835" i="14"/>
  <c r="P836" i="14"/>
  <c r="R836" i="14"/>
  <c r="P837" i="14"/>
  <c r="R837" i="14"/>
  <c r="P838" i="14"/>
  <c r="R838" i="14"/>
  <c r="P839" i="14"/>
  <c r="R839" i="14"/>
  <c r="P840" i="14"/>
  <c r="R840" i="14"/>
  <c r="P841" i="14"/>
  <c r="R841" i="14"/>
  <c r="P842" i="14"/>
  <c r="R842" i="14"/>
  <c r="P843" i="14"/>
  <c r="R843" i="14"/>
  <c r="P844" i="14"/>
  <c r="R844" i="14"/>
  <c r="Q845" i="14"/>
  <c r="R845" i="14"/>
  <c r="P846" i="14"/>
  <c r="R846" i="14"/>
  <c r="P847" i="14"/>
  <c r="R847" i="14"/>
  <c r="P848" i="14"/>
  <c r="R848" i="14"/>
  <c r="P849" i="14"/>
  <c r="R849" i="14"/>
  <c r="P850" i="14"/>
  <c r="R850" i="14"/>
  <c r="P851" i="14"/>
  <c r="R851" i="14"/>
  <c r="P852" i="14"/>
  <c r="R852" i="14"/>
  <c r="P853" i="14"/>
  <c r="R853" i="14"/>
  <c r="P854" i="14"/>
  <c r="R854" i="14"/>
  <c r="P855" i="14"/>
  <c r="R855" i="14"/>
  <c r="P856" i="14"/>
  <c r="R856" i="14"/>
  <c r="P857" i="14"/>
  <c r="R857" i="14"/>
  <c r="P858" i="14"/>
  <c r="R858" i="14"/>
  <c r="P859" i="14"/>
  <c r="R859" i="14"/>
  <c r="Q860" i="14"/>
  <c r="R860" i="14"/>
  <c r="P861" i="14"/>
  <c r="R861" i="14"/>
  <c r="P862" i="14"/>
  <c r="R862" i="14"/>
  <c r="P863" i="14"/>
  <c r="R863" i="14"/>
  <c r="P864" i="14"/>
  <c r="R864" i="14"/>
  <c r="P865" i="14"/>
  <c r="R865" i="14"/>
  <c r="P866" i="14"/>
  <c r="R866" i="14"/>
  <c r="P867" i="14"/>
  <c r="R867" i="14"/>
  <c r="P868" i="14"/>
  <c r="R868" i="14"/>
  <c r="P869" i="14"/>
  <c r="R869" i="14"/>
  <c r="Q870" i="14"/>
  <c r="R870" i="14"/>
  <c r="P871" i="14"/>
  <c r="R871" i="14"/>
  <c r="P872" i="14"/>
  <c r="R872" i="14"/>
  <c r="P873" i="14"/>
  <c r="R873" i="14"/>
  <c r="P874" i="14"/>
  <c r="R874" i="14"/>
  <c r="P875" i="14"/>
  <c r="R875" i="14"/>
  <c r="P876" i="14"/>
  <c r="R876" i="14"/>
  <c r="P877" i="14"/>
  <c r="R877" i="14"/>
  <c r="P878" i="14"/>
  <c r="R878" i="14"/>
  <c r="Q879" i="14"/>
  <c r="R879" i="14"/>
  <c r="P880" i="14"/>
  <c r="R880" i="14"/>
  <c r="P881" i="14"/>
  <c r="R881" i="14"/>
  <c r="P882" i="14"/>
  <c r="R882" i="14"/>
  <c r="P883" i="14"/>
  <c r="R883" i="14"/>
  <c r="P884" i="14"/>
  <c r="R884" i="14"/>
  <c r="P885" i="14"/>
  <c r="R885" i="14"/>
  <c r="P886" i="14"/>
  <c r="R886" i="14"/>
  <c r="P887" i="14"/>
  <c r="R887" i="14"/>
  <c r="P888" i="14"/>
  <c r="R888" i="14"/>
  <c r="P889" i="14"/>
  <c r="R889" i="14"/>
  <c r="P890" i="14"/>
  <c r="R890" i="14"/>
  <c r="P891" i="14"/>
  <c r="R891" i="14"/>
  <c r="Q892" i="14"/>
  <c r="R892" i="14"/>
  <c r="Q893" i="14"/>
  <c r="R893" i="14"/>
  <c r="P894" i="14"/>
  <c r="R894" i="14"/>
  <c r="P895" i="14"/>
  <c r="R895" i="14"/>
  <c r="P896" i="14"/>
  <c r="R896" i="14"/>
  <c r="P897" i="14"/>
  <c r="R897" i="14"/>
  <c r="P898" i="14"/>
  <c r="R898" i="14"/>
  <c r="P899" i="14"/>
  <c r="R899" i="14"/>
  <c r="P900" i="14"/>
  <c r="R900" i="14"/>
  <c r="P901" i="14"/>
  <c r="R901" i="14"/>
  <c r="P902" i="14"/>
  <c r="R902" i="14"/>
  <c r="P903" i="14"/>
  <c r="R903" i="14"/>
  <c r="P904" i="14"/>
  <c r="R904" i="14"/>
  <c r="P905" i="14"/>
  <c r="R905" i="14"/>
  <c r="P906" i="14"/>
  <c r="R906" i="14"/>
  <c r="P907" i="14"/>
  <c r="R907" i="14"/>
  <c r="P908" i="14"/>
  <c r="R908" i="14"/>
  <c r="P909" i="14"/>
  <c r="R909" i="14"/>
  <c r="P910" i="14"/>
  <c r="R910" i="14"/>
  <c r="P911" i="14"/>
  <c r="R911" i="14"/>
  <c r="P912" i="14"/>
  <c r="R912" i="14"/>
  <c r="P913" i="14"/>
  <c r="R913" i="14"/>
  <c r="P914" i="14"/>
  <c r="R914" i="14"/>
  <c r="P915" i="14"/>
  <c r="R915" i="14"/>
  <c r="P916" i="14"/>
  <c r="R916" i="14"/>
  <c r="P917" i="14"/>
  <c r="R917" i="14"/>
  <c r="P918" i="14"/>
  <c r="R918" i="14"/>
  <c r="Q919" i="14"/>
  <c r="R919" i="14"/>
  <c r="P920" i="14"/>
  <c r="R920" i="14"/>
  <c r="P921" i="14"/>
  <c r="R921" i="14"/>
  <c r="P922" i="14"/>
  <c r="R922" i="14"/>
  <c r="P923" i="14"/>
  <c r="R923" i="14"/>
  <c r="P924" i="14"/>
  <c r="R924" i="14"/>
  <c r="P925" i="14"/>
  <c r="R925" i="14"/>
  <c r="P926" i="14"/>
  <c r="R926" i="14"/>
  <c r="P927" i="14"/>
  <c r="R927" i="14"/>
  <c r="P928" i="14"/>
  <c r="R928" i="14"/>
  <c r="P929" i="14"/>
  <c r="R929" i="14"/>
  <c r="P930" i="14"/>
  <c r="R930" i="14"/>
  <c r="P931" i="14"/>
  <c r="R931" i="14"/>
  <c r="P932" i="14"/>
  <c r="R932" i="14"/>
  <c r="P933" i="14"/>
  <c r="R933" i="14"/>
  <c r="P934" i="14"/>
  <c r="R934" i="14"/>
  <c r="P935" i="14"/>
  <c r="R935" i="14"/>
  <c r="P936" i="14"/>
  <c r="R936" i="14"/>
  <c r="P937" i="14"/>
  <c r="R937" i="14"/>
  <c r="P938" i="14"/>
  <c r="R938" i="14"/>
  <c r="P939" i="14"/>
  <c r="R939" i="14"/>
  <c r="Q940" i="14"/>
  <c r="R940" i="14"/>
  <c r="P941" i="14"/>
  <c r="R941" i="14"/>
  <c r="P942" i="14"/>
  <c r="R942" i="14"/>
  <c r="P943" i="14"/>
  <c r="R943" i="14"/>
  <c r="P944" i="14"/>
  <c r="R944" i="14"/>
  <c r="P945" i="14"/>
  <c r="R945" i="14"/>
  <c r="P946" i="14"/>
  <c r="R946" i="14"/>
  <c r="P947" i="14"/>
  <c r="R947" i="14"/>
  <c r="P948" i="14"/>
  <c r="R948" i="14"/>
  <c r="P949" i="14"/>
  <c r="R949" i="14"/>
  <c r="P950" i="14"/>
  <c r="R950" i="14"/>
  <c r="P951" i="14"/>
  <c r="R951" i="14"/>
  <c r="P952" i="14"/>
  <c r="R952" i="14"/>
  <c r="P953" i="14"/>
  <c r="R953" i="14"/>
  <c r="P954" i="14"/>
  <c r="R954" i="14"/>
  <c r="P955" i="14"/>
  <c r="R955" i="14"/>
  <c r="P956" i="14"/>
  <c r="R956" i="14"/>
  <c r="P957" i="14"/>
  <c r="R957" i="14"/>
  <c r="P958" i="14"/>
  <c r="R958" i="14"/>
  <c r="P959" i="14"/>
  <c r="R959" i="14"/>
  <c r="P960" i="14"/>
  <c r="R960" i="14"/>
  <c r="Q961" i="14"/>
  <c r="R961" i="14"/>
  <c r="P962" i="14"/>
  <c r="R962" i="14"/>
  <c r="Q963" i="14"/>
  <c r="R963" i="14"/>
  <c r="P964" i="14"/>
  <c r="R964" i="14"/>
  <c r="P965" i="14"/>
  <c r="R965" i="14"/>
  <c r="P966" i="14"/>
  <c r="R966" i="14"/>
  <c r="P967" i="14"/>
  <c r="R967" i="14"/>
  <c r="P968" i="14"/>
  <c r="R968" i="14"/>
  <c r="P969" i="14"/>
  <c r="R969" i="14"/>
  <c r="P970" i="14"/>
  <c r="R970" i="14"/>
  <c r="P971" i="14"/>
  <c r="R971" i="14"/>
  <c r="P972" i="14"/>
  <c r="R972" i="14"/>
  <c r="P973" i="14"/>
  <c r="R973" i="14"/>
  <c r="P974" i="14"/>
  <c r="R974" i="14"/>
  <c r="P975" i="14"/>
  <c r="R975" i="14"/>
  <c r="P976" i="14"/>
  <c r="R976" i="14"/>
  <c r="P977" i="14"/>
  <c r="R977" i="14"/>
  <c r="P978" i="14"/>
  <c r="R978" i="14"/>
  <c r="Q979" i="14"/>
  <c r="R979" i="14"/>
  <c r="Q980" i="14"/>
  <c r="R980" i="14"/>
  <c r="P981" i="14"/>
  <c r="R981" i="14"/>
  <c r="P982" i="14"/>
  <c r="R982" i="14"/>
  <c r="P983" i="14"/>
  <c r="R983" i="14"/>
  <c r="P984" i="14"/>
  <c r="R984" i="14"/>
  <c r="P985" i="14"/>
  <c r="R985" i="14"/>
  <c r="P986" i="14"/>
  <c r="R986" i="14"/>
  <c r="P987" i="14"/>
  <c r="R987" i="14"/>
  <c r="P988" i="14"/>
  <c r="R988" i="14"/>
  <c r="P989" i="14"/>
  <c r="R989" i="14"/>
  <c r="P990" i="14"/>
  <c r="R990" i="14"/>
  <c r="P991" i="14"/>
  <c r="R991" i="14"/>
  <c r="P992" i="14"/>
  <c r="R992" i="14"/>
  <c r="P993" i="14"/>
  <c r="R993" i="14"/>
  <c r="P994" i="14"/>
  <c r="R994" i="14"/>
  <c r="P995" i="14"/>
  <c r="R995" i="14"/>
  <c r="P996" i="14"/>
  <c r="R996" i="14"/>
  <c r="P997" i="14"/>
  <c r="R997" i="14"/>
  <c r="Q998" i="14"/>
  <c r="R998" i="14"/>
  <c r="P999" i="14"/>
  <c r="R999" i="14"/>
  <c r="Q1000" i="14"/>
  <c r="R1000" i="14"/>
  <c r="P1001" i="14"/>
  <c r="R1001" i="14"/>
  <c r="Q1002" i="14"/>
  <c r="R1002" i="14"/>
  <c r="P1003" i="14"/>
  <c r="R1003" i="14"/>
  <c r="P1004" i="14"/>
  <c r="R1004" i="14"/>
  <c r="Q1005" i="14"/>
  <c r="R1005" i="14"/>
  <c r="P1006" i="14"/>
  <c r="R1006" i="14"/>
  <c r="P1007" i="14"/>
  <c r="R1007" i="14"/>
  <c r="P1008" i="14"/>
  <c r="R1008" i="14"/>
  <c r="P1009" i="14"/>
  <c r="R1009" i="14"/>
  <c r="P1010" i="14"/>
  <c r="R1010" i="14"/>
  <c r="P1011" i="14"/>
  <c r="R1011" i="14"/>
  <c r="P1012" i="14"/>
  <c r="R1012" i="14"/>
  <c r="P1013" i="14"/>
  <c r="R1013" i="14"/>
  <c r="P1014" i="14"/>
  <c r="R1014" i="14"/>
  <c r="P1015" i="14"/>
  <c r="R1015" i="14"/>
  <c r="P1016" i="14"/>
  <c r="R1016" i="14"/>
  <c r="Q1017" i="14"/>
  <c r="R1017" i="14"/>
  <c r="P1018" i="14"/>
  <c r="R1018" i="14"/>
  <c r="P1019" i="14"/>
  <c r="R1019" i="14"/>
  <c r="P1020" i="14"/>
  <c r="R1020" i="14"/>
  <c r="P1021" i="14"/>
  <c r="R1021" i="14"/>
  <c r="Q1022" i="14"/>
  <c r="R1022" i="14"/>
  <c r="P1023" i="14"/>
  <c r="R1023" i="14"/>
  <c r="P1024" i="14"/>
  <c r="R1024" i="14"/>
  <c r="P1025" i="14"/>
  <c r="R1025" i="14"/>
  <c r="P1026" i="14"/>
  <c r="R1026" i="14"/>
  <c r="Q1027" i="14"/>
  <c r="R1027" i="14"/>
  <c r="Q1028" i="14"/>
  <c r="R1028" i="14"/>
  <c r="P1029" i="14"/>
  <c r="R1029" i="14"/>
  <c r="P1030" i="14"/>
  <c r="R1030" i="14"/>
  <c r="Q1031" i="14"/>
  <c r="R1031" i="14"/>
  <c r="Q1032" i="14"/>
  <c r="R1032" i="14"/>
  <c r="P1033" i="14"/>
  <c r="R1033" i="14"/>
  <c r="P1034" i="14"/>
  <c r="R1034" i="14"/>
  <c r="P1035" i="14"/>
  <c r="R1035" i="14"/>
  <c r="P1036" i="14"/>
  <c r="R1036" i="14"/>
  <c r="P1037" i="14"/>
  <c r="R1037" i="14"/>
  <c r="Q1038" i="14"/>
  <c r="R1038" i="14"/>
  <c r="P1039" i="14"/>
  <c r="R1039" i="14"/>
  <c r="P1040" i="14"/>
  <c r="R1040" i="14"/>
  <c r="P1041" i="14"/>
  <c r="R1041" i="14"/>
  <c r="P1042" i="14"/>
  <c r="R1042" i="14"/>
  <c r="P1043" i="14"/>
  <c r="R1043" i="14"/>
  <c r="P1044" i="14"/>
  <c r="R1044" i="14"/>
  <c r="P1045" i="14"/>
  <c r="R1045" i="14"/>
  <c r="P1046" i="14"/>
  <c r="R1046" i="14"/>
  <c r="P1047" i="14"/>
  <c r="R1047" i="14"/>
  <c r="P1048" i="14"/>
  <c r="R1048" i="14"/>
  <c r="P1049" i="14"/>
  <c r="R1049" i="14"/>
  <c r="P1050" i="14"/>
  <c r="R1050" i="14"/>
  <c r="P1051" i="14"/>
  <c r="R1051" i="14"/>
  <c r="P1052" i="14"/>
  <c r="R1052" i="14"/>
  <c r="P1053" i="14"/>
  <c r="R1053" i="14"/>
  <c r="P1054" i="14"/>
  <c r="R1054" i="14"/>
  <c r="Q1055" i="14"/>
  <c r="R1055" i="14"/>
  <c r="Q1056" i="14"/>
  <c r="R1056" i="14"/>
  <c r="P1057" i="14"/>
  <c r="R1057" i="14"/>
  <c r="P1058" i="14"/>
  <c r="R1058" i="14"/>
  <c r="P1059" i="14"/>
  <c r="R1059" i="14"/>
  <c r="P1060" i="14"/>
  <c r="R1060" i="14"/>
  <c r="P1061" i="14"/>
  <c r="R1061" i="14"/>
  <c r="P1062" i="14"/>
  <c r="R1062" i="14"/>
  <c r="P1063" i="14"/>
  <c r="R1063" i="14"/>
  <c r="P1064" i="14"/>
  <c r="R1064" i="14"/>
  <c r="P1065" i="14"/>
  <c r="R1065" i="14"/>
  <c r="Q1066" i="14"/>
  <c r="R1066" i="14"/>
  <c r="P1067" i="14"/>
  <c r="R1067" i="14"/>
  <c r="P1068" i="14"/>
  <c r="R1068" i="14"/>
  <c r="Q1069" i="14"/>
  <c r="R1069" i="14"/>
  <c r="Q1070" i="14"/>
  <c r="R1070" i="14"/>
  <c r="P1071" i="14"/>
  <c r="R1071" i="14"/>
  <c r="P1072" i="14"/>
  <c r="R1072" i="14"/>
  <c r="P1073" i="14"/>
  <c r="R1073" i="14"/>
  <c r="P1074" i="14"/>
  <c r="R1074" i="14"/>
  <c r="P1075" i="14"/>
  <c r="R1075" i="14"/>
  <c r="P1076" i="14"/>
  <c r="R1076" i="14"/>
  <c r="P1077" i="14"/>
  <c r="R1077" i="14"/>
  <c r="P1078" i="14"/>
  <c r="R1078" i="14"/>
  <c r="P1079" i="14"/>
  <c r="R1079" i="14"/>
  <c r="P1080" i="14"/>
  <c r="R1080" i="14"/>
  <c r="Q1081" i="14"/>
  <c r="R1081" i="14"/>
  <c r="P1082" i="14"/>
  <c r="R1082" i="14"/>
  <c r="P1083" i="14"/>
  <c r="R1083" i="14"/>
  <c r="P1084" i="14"/>
  <c r="R1084" i="14"/>
  <c r="P1085" i="14"/>
  <c r="R1085" i="14"/>
  <c r="P1086" i="14"/>
  <c r="R1086" i="14"/>
  <c r="P1087" i="14"/>
  <c r="R1087" i="14"/>
  <c r="P1088" i="14"/>
  <c r="R1088" i="14"/>
  <c r="P1089" i="14"/>
  <c r="R1089" i="14"/>
  <c r="Q1090" i="14"/>
  <c r="R1090" i="14"/>
  <c r="P1091" i="14"/>
  <c r="R1091" i="14"/>
  <c r="P1092" i="14"/>
  <c r="R1092" i="14"/>
  <c r="P1093" i="14"/>
  <c r="R1093" i="14"/>
  <c r="P1094" i="14"/>
  <c r="R1094" i="14"/>
  <c r="P1095" i="14"/>
  <c r="R1095" i="14"/>
  <c r="P1096" i="14"/>
  <c r="R1096" i="14"/>
  <c r="P1097" i="14"/>
  <c r="R1097" i="14"/>
  <c r="P1098" i="14"/>
  <c r="R1098" i="14"/>
  <c r="P1099" i="14"/>
  <c r="R1099" i="14"/>
  <c r="P1100" i="14"/>
  <c r="R1100" i="14"/>
  <c r="P1101" i="14"/>
  <c r="R1101" i="14"/>
  <c r="P1102" i="14"/>
  <c r="R1102" i="14"/>
  <c r="P1103" i="14"/>
  <c r="R1103" i="14"/>
  <c r="P1104" i="14"/>
  <c r="R1104" i="14"/>
  <c r="P1105" i="14"/>
  <c r="R1105" i="14"/>
  <c r="P1106" i="14"/>
  <c r="R1106" i="14"/>
  <c r="P1107" i="14"/>
  <c r="R1107" i="14"/>
  <c r="P1108" i="14"/>
  <c r="R1108" i="14"/>
  <c r="Q1109" i="14"/>
  <c r="R1109" i="14"/>
  <c r="P1110" i="14"/>
  <c r="R1110" i="14"/>
  <c r="P1111" i="14"/>
  <c r="R1111" i="14"/>
  <c r="P1112" i="14"/>
  <c r="R1112" i="14"/>
  <c r="P1113" i="14"/>
  <c r="R1113" i="14"/>
  <c r="P1114" i="14"/>
  <c r="R1114" i="14"/>
  <c r="P1115" i="14"/>
  <c r="R1115" i="14"/>
  <c r="P1116" i="14"/>
  <c r="R1116" i="14"/>
  <c r="P1117" i="14"/>
  <c r="R1117" i="14"/>
  <c r="P1118" i="14"/>
  <c r="R1118" i="14"/>
  <c r="P1119" i="14"/>
  <c r="R1119" i="14"/>
  <c r="P1120" i="14"/>
  <c r="R1120" i="14"/>
  <c r="P1121" i="14"/>
  <c r="Q1121" i="14"/>
  <c r="P1122" i="14"/>
  <c r="R1122" i="14"/>
  <c r="P1123" i="14"/>
  <c r="R1123" i="14"/>
  <c r="P1124" i="14"/>
  <c r="R1124" i="14"/>
  <c r="P1125" i="14"/>
  <c r="R1125" i="14"/>
  <c r="P1126" i="14"/>
  <c r="R1126" i="14"/>
  <c r="P1127" i="14"/>
  <c r="R1127" i="14"/>
  <c r="P1128" i="14"/>
  <c r="R1128" i="14"/>
  <c r="P1129" i="14"/>
  <c r="R1129" i="14"/>
  <c r="P1130" i="14"/>
  <c r="R1130" i="14"/>
  <c r="P1131" i="14"/>
  <c r="R1131" i="14"/>
  <c r="P1132" i="14"/>
  <c r="R1132" i="14"/>
  <c r="P1133" i="14"/>
  <c r="R1133" i="14"/>
  <c r="P1134" i="14"/>
  <c r="R1134" i="14"/>
  <c r="P1135" i="14"/>
  <c r="R1135" i="14"/>
  <c r="P1136" i="14"/>
  <c r="R1136" i="14"/>
  <c r="Q1137" i="14"/>
  <c r="R1137" i="14"/>
  <c r="P1138" i="14"/>
  <c r="R1138" i="14"/>
  <c r="P1139" i="14"/>
  <c r="R1139" i="14"/>
  <c r="P1140" i="14"/>
  <c r="R1140" i="14"/>
  <c r="P1141" i="14"/>
  <c r="R1141" i="14"/>
  <c r="P1142" i="14"/>
  <c r="R1142" i="14"/>
  <c r="P1143" i="14"/>
  <c r="R1143" i="14"/>
  <c r="P1144" i="14"/>
  <c r="R1144" i="14"/>
  <c r="P1145" i="14"/>
  <c r="R1145" i="14"/>
  <c r="P1146" i="14"/>
  <c r="R1146" i="14"/>
  <c r="P1147" i="14"/>
  <c r="R1147" i="14"/>
  <c r="P1148" i="14"/>
  <c r="Q1148" i="14"/>
  <c r="P1149" i="14"/>
  <c r="Q1149" i="14"/>
  <c r="P1150" i="14"/>
  <c r="R1150" i="14"/>
  <c r="P1151" i="14"/>
  <c r="R1151" i="14"/>
  <c r="P1152" i="14"/>
  <c r="R1152" i="14"/>
  <c r="P1153" i="14"/>
  <c r="R1153" i="14"/>
  <c r="P1154" i="14"/>
  <c r="R1154" i="14"/>
  <c r="Q1155" i="14"/>
  <c r="R1155" i="14"/>
  <c r="P1156" i="14"/>
  <c r="R1156" i="14"/>
  <c r="P1157" i="14"/>
  <c r="R1157" i="14"/>
  <c r="P1158" i="14"/>
  <c r="R1158" i="14"/>
  <c r="P1159" i="14"/>
  <c r="R1159" i="14"/>
  <c r="P1160" i="14"/>
  <c r="R1160" i="14"/>
  <c r="P1161" i="14"/>
  <c r="R1161" i="14"/>
  <c r="P1162" i="14"/>
  <c r="R1162" i="14"/>
  <c r="P1163" i="14"/>
  <c r="Q1163" i="14"/>
  <c r="P1164" i="14"/>
  <c r="R1164" i="14"/>
  <c r="P1165" i="14"/>
  <c r="R1165" i="14"/>
  <c r="P1166" i="14"/>
  <c r="R1166" i="14"/>
  <c r="P1167" i="14"/>
  <c r="R1167" i="14"/>
  <c r="P1168" i="14"/>
  <c r="R1168" i="14"/>
  <c r="P1169" i="14"/>
  <c r="R1169" i="14"/>
  <c r="P1170" i="14"/>
  <c r="R1170" i="14"/>
  <c r="P1171" i="14"/>
  <c r="R1171" i="14"/>
  <c r="P1172" i="14"/>
  <c r="R1172" i="14"/>
  <c r="P1173" i="14"/>
  <c r="R1173" i="14"/>
  <c r="P1174" i="14"/>
  <c r="R1174" i="14"/>
  <c r="P1175" i="14"/>
  <c r="R1175" i="14"/>
  <c r="P1176" i="14"/>
  <c r="R1176" i="14"/>
  <c r="P1177" i="14"/>
  <c r="R1177" i="14"/>
  <c r="P1178" i="14"/>
  <c r="R1178" i="14"/>
  <c r="P1179" i="14"/>
  <c r="R1179" i="14"/>
  <c r="P1180" i="14"/>
  <c r="R1180" i="14"/>
  <c r="Q1181" i="14"/>
  <c r="R1181" i="14"/>
  <c r="Q1182" i="14"/>
  <c r="R1182" i="14"/>
  <c r="P1183" i="14"/>
  <c r="R1183" i="14"/>
  <c r="P1184" i="14"/>
  <c r="R1184" i="14"/>
  <c r="P1185" i="14"/>
  <c r="R1185" i="14"/>
  <c r="P1186" i="14"/>
  <c r="R1186" i="14"/>
  <c r="P1187" i="14"/>
  <c r="R1187" i="14"/>
  <c r="P1188" i="14"/>
  <c r="R1188" i="14"/>
  <c r="P1189" i="14"/>
  <c r="R1189" i="14"/>
  <c r="P1190" i="14"/>
  <c r="R1190" i="14"/>
  <c r="P1191" i="14"/>
  <c r="R1191" i="14"/>
  <c r="P1192" i="14"/>
  <c r="R1192" i="14"/>
  <c r="P1193" i="14"/>
  <c r="R1193" i="14"/>
  <c r="P1194" i="14"/>
  <c r="R1194" i="14"/>
  <c r="P1195" i="14"/>
  <c r="R1195" i="14"/>
  <c r="P1196" i="14"/>
  <c r="R1196" i="14"/>
  <c r="Q1197" i="14"/>
  <c r="R1197" i="14"/>
  <c r="P1198" i="14"/>
  <c r="Q1198" i="14"/>
  <c r="Q1199" i="14"/>
  <c r="R1199" i="14"/>
  <c r="P1200" i="14"/>
  <c r="Q1200" i="14"/>
  <c r="P1201" i="14"/>
  <c r="R1201" i="14"/>
  <c r="Q1202" i="14"/>
  <c r="R1202" i="14"/>
  <c r="P1203" i="14"/>
  <c r="R1203" i="14"/>
  <c r="P1204" i="14"/>
  <c r="R1204" i="14"/>
  <c r="P1205" i="14"/>
  <c r="R1205" i="14"/>
  <c r="P1206" i="14"/>
  <c r="R1206" i="14"/>
  <c r="P1207" i="14"/>
  <c r="R1207" i="14"/>
  <c r="P1208" i="14"/>
  <c r="R1208" i="14"/>
  <c r="P1209" i="14"/>
  <c r="R1209" i="14"/>
  <c r="P1210" i="14"/>
  <c r="R1210" i="14"/>
  <c r="P1211" i="14"/>
  <c r="R1211" i="14"/>
  <c r="P1212" i="14"/>
  <c r="Q1212" i="14"/>
  <c r="P1213" i="14"/>
  <c r="R1213" i="14"/>
  <c r="P1214" i="14"/>
  <c r="R1214" i="14"/>
  <c r="P1215" i="14"/>
  <c r="R1215" i="14"/>
  <c r="P1216" i="14"/>
  <c r="R1216" i="14"/>
  <c r="P1217" i="14"/>
  <c r="R1217" i="14"/>
  <c r="P1218" i="14"/>
  <c r="R1218" i="14"/>
  <c r="P1219" i="14"/>
  <c r="R1219" i="14"/>
  <c r="P1220" i="14"/>
  <c r="R1220" i="14"/>
  <c r="P1221" i="14"/>
  <c r="R1221" i="14"/>
  <c r="P1222" i="14"/>
  <c r="R1222" i="14"/>
  <c r="P1223" i="14"/>
  <c r="R1223" i="14"/>
  <c r="P1224" i="14"/>
  <c r="Q1224" i="14"/>
  <c r="P1225" i="14"/>
  <c r="R1225" i="14"/>
  <c r="P1226" i="14"/>
  <c r="R1226" i="14"/>
  <c r="P1227" i="14"/>
  <c r="R1227" i="14"/>
  <c r="P1228" i="14"/>
  <c r="R1228" i="14"/>
  <c r="Q1229" i="14"/>
  <c r="R1229" i="14"/>
  <c r="P1230" i="14"/>
  <c r="R1230" i="14"/>
  <c r="P1231" i="14"/>
  <c r="R1231" i="14"/>
  <c r="P1232" i="14"/>
  <c r="R1232" i="14"/>
  <c r="P1233" i="14"/>
  <c r="Q1233" i="14"/>
  <c r="P1234" i="14"/>
  <c r="R1234" i="14"/>
  <c r="P1235" i="14"/>
  <c r="R1235" i="14"/>
  <c r="P1236" i="14"/>
  <c r="R1236" i="14"/>
  <c r="P1237" i="14"/>
  <c r="R1237" i="14"/>
  <c r="P1238" i="14"/>
  <c r="R1238" i="14"/>
  <c r="P1239" i="14"/>
  <c r="R1239" i="14"/>
  <c r="P1240" i="14"/>
  <c r="R1240" i="14"/>
  <c r="P1241" i="14"/>
  <c r="R1241" i="14"/>
  <c r="P1242" i="14"/>
  <c r="R1242" i="14"/>
  <c r="Q1243" i="14"/>
  <c r="R1243" i="14"/>
  <c r="P1244" i="14"/>
  <c r="R1244" i="14"/>
  <c r="P1245" i="14"/>
  <c r="R1245" i="14"/>
  <c r="P1246" i="14"/>
  <c r="Q1246" i="14"/>
  <c r="P1247" i="14"/>
  <c r="R1247" i="14"/>
  <c r="Q1248" i="14"/>
  <c r="R1248" i="14"/>
  <c r="P1249" i="14"/>
  <c r="R1249" i="14"/>
  <c r="P1250" i="14"/>
  <c r="R1250" i="14"/>
  <c r="P1251" i="14"/>
  <c r="R1251" i="14"/>
  <c r="P1252" i="14"/>
  <c r="R1252" i="14"/>
  <c r="P1253" i="14"/>
  <c r="R1253" i="14"/>
  <c r="P1254" i="14"/>
  <c r="R1254" i="14"/>
  <c r="P1255" i="14"/>
  <c r="R1255" i="14"/>
  <c r="P1256" i="14"/>
  <c r="R1256" i="14"/>
  <c r="P1257" i="14"/>
  <c r="R1257" i="14"/>
  <c r="P1258" i="14"/>
  <c r="R1258" i="14"/>
  <c r="P1259" i="14"/>
  <c r="R1259" i="14"/>
  <c r="P1260" i="14"/>
  <c r="R1260" i="14"/>
  <c r="Q1261" i="14"/>
  <c r="R1261" i="14"/>
  <c r="P1262" i="14"/>
  <c r="R1262" i="14"/>
  <c r="Q1263" i="14"/>
  <c r="R1263" i="14"/>
  <c r="P1264" i="14"/>
  <c r="R1264" i="14"/>
  <c r="P1265" i="14"/>
  <c r="R1265" i="14"/>
  <c r="P1266" i="14"/>
  <c r="Q1266" i="14"/>
  <c r="P1267" i="14"/>
  <c r="R1267" i="14"/>
  <c r="P1268" i="14"/>
  <c r="R1268" i="14"/>
  <c r="P1269" i="14"/>
  <c r="R1269" i="14"/>
  <c r="P1270" i="14"/>
  <c r="R1270" i="14"/>
  <c r="Q1271" i="14"/>
  <c r="R1271" i="14"/>
  <c r="P1272" i="14"/>
  <c r="R1272" i="14"/>
  <c r="P1273" i="14"/>
  <c r="R1273" i="14"/>
  <c r="P1274" i="14"/>
  <c r="R1274" i="14"/>
  <c r="P1275" i="14"/>
  <c r="R1275" i="14"/>
  <c r="P1276" i="14"/>
  <c r="R1276" i="14"/>
  <c r="P1277" i="14"/>
  <c r="R1277" i="14"/>
  <c r="P1278" i="14"/>
  <c r="R1278" i="14"/>
  <c r="P1279" i="14"/>
  <c r="R1279" i="14"/>
  <c r="P1280" i="14"/>
  <c r="R1280" i="14"/>
  <c r="P1281" i="14"/>
  <c r="R1281" i="14"/>
  <c r="P1282" i="14"/>
  <c r="R1282" i="14"/>
  <c r="P1283" i="14"/>
  <c r="Q1283" i="14"/>
  <c r="P1284" i="14"/>
  <c r="R1284" i="14"/>
  <c r="P1285" i="14"/>
  <c r="R1285" i="14"/>
  <c r="P1286" i="14"/>
  <c r="R1286" i="14"/>
  <c r="P1287" i="14"/>
  <c r="R1287" i="14"/>
  <c r="P1288" i="14"/>
  <c r="R1288" i="14"/>
  <c r="P1289" i="14"/>
  <c r="R1289" i="14"/>
  <c r="Q1290" i="14"/>
  <c r="R1290" i="14"/>
  <c r="P1291" i="14"/>
  <c r="R1291" i="14"/>
  <c r="P1292" i="14"/>
  <c r="R1292" i="14"/>
  <c r="P1293" i="14"/>
  <c r="R1293" i="14"/>
  <c r="P1294" i="14"/>
  <c r="Q1294" i="14"/>
  <c r="P1295" i="14"/>
  <c r="R1295" i="14"/>
  <c r="P1296" i="14"/>
  <c r="R1296" i="14"/>
  <c r="P1297" i="14"/>
  <c r="R1297" i="14"/>
  <c r="P1298" i="14"/>
  <c r="R1298" i="14"/>
  <c r="P1299" i="14"/>
  <c r="R1299" i="14"/>
  <c r="P1300" i="14"/>
  <c r="R1300" i="14"/>
  <c r="P1301" i="14"/>
  <c r="R1301" i="14"/>
  <c r="P1302" i="14"/>
  <c r="R1302" i="14"/>
  <c r="P1303" i="14"/>
  <c r="R1303" i="14"/>
  <c r="P1304" i="14"/>
  <c r="R1304" i="14"/>
  <c r="Q1305" i="14"/>
  <c r="R1305" i="14"/>
  <c r="P1306" i="14"/>
  <c r="R1306" i="14"/>
  <c r="P1307" i="14"/>
  <c r="R1307" i="14"/>
  <c r="P1308" i="14"/>
  <c r="R1308" i="14"/>
  <c r="Q1309" i="14"/>
  <c r="R1309" i="14"/>
  <c r="P1310" i="14"/>
  <c r="R1310" i="14"/>
  <c r="P1311" i="14"/>
  <c r="R1311" i="14"/>
  <c r="P1312" i="14"/>
  <c r="R1312" i="14"/>
  <c r="P1313" i="14"/>
  <c r="R1313" i="14"/>
  <c r="P1314" i="14"/>
  <c r="R1314" i="14"/>
  <c r="P1315" i="14"/>
  <c r="R1315" i="14"/>
  <c r="P1316" i="14"/>
  <c r="R1316" i="14"/>
  <c r="P1317" i="14"/>
  <c r="R1317" i="14"/>
  <c r="P1318" i="14"/>
  <c r="R1318" i="14"/>
  <c r="P1319" i="14"/>
  <c r="R1319" i="14"/>
  <c r="P1320" i="14"/>
  <c r="R1320" i="14"/>
  <c r="P1321" i="14"/>
  <c r="R1321" i="14"/>
  <c r="P1322" i="14"/>
  <c r="R1322" i="14"/>
  <c r="Q1323" i="14"/>
  <c r="R1323" i="14"/>
  <c r="Q1324" i="14"/>
  <c r="R1324" i="14"/>
  <c r="P1325" i="14"/>
  <c r="R1325" i="14"/>
  <c r="P1326" i="14"/>
  <c r="R1326" i="14"/>
  <c r="Q1327" i="14"/>
  <c r="R1327" i="14"/>
  <c r="Q1328" i="14"/>
  <c r="R1328" i="14"/>
  <c r="P1329" i="14"/>
  <c r="R1329" i="14"/>
  <c r="P1330" i="14"/>
  <c r="R1330" i="14"/>
  <c r="P1331" i="14"/>
  <c r="R1331" i="14"/>
  <c r="P1332" i="14"/>
  <c r="R1332" i="14"/>
  <c r="P1333" i="14"/>
  <c r="R1333" i="14"/>
  <c r="P1334" i="14"/>
  <c r="R1334" i="14"/>
  <c r="P1335" i="14"/>
  <c r="R1335" i="14"/>
  <c r="P1336" i="14"/>
  <c r="R1336" i="14"/>
  <c r="P1337" i="14"/>
  <c r="R1337" i="14"/>
  <c r="P1338" i="14"/>
  <c r="R1338" i="14"/>
  <c r="P1339" i="14"/>
  <c r="R1339" i="14"/>
  <c r="P1340" i="14"/>
  <c r="R1340" i="14"/>
  <c r="P1341" i="14"/>
  <c r="R1341" i="14"/>
  <c r="P1342" i="14"/>
  <c r="R1342" i="14"/>
  <c r="P1343" i="14"/>
  <c r="R1343" i="14"/>
  <c r="Q1344" i="14"/>
  <c r="R1344" i="14"/>
  <c r="P1345" i="14"/>
  <c r="R1345" i="14"/>
  <c r="Q1346" i="14"/>
  <c r="R1346" i="14"/>
  <c r="P1347" i="14"/>
  <c r="R1347" i="14"/>
  <c r="Q1348" i="14"/>
  <c r="R1348" i="14"/>
  <c r="P1349" i="14"/>
  <c r="R1349" i="14"/>
  <c r="P1350" i="14"/>
  <c r="R1350" i="14"/>
  <c r="P1351" i="14"/>
  <c r="R1351" i="14"/>
  <c r="P1352" i="14"/>
  <c r="R1352" i="14"/>
  <c r="P1353" i="14"/>
  <c r="R1353" i="14"/>
  <c r="P1354" i="14"/>
  <c r="R1354" i="14"/>
  <c r="P1355" i="14"/>
  <c r="R1355" i="14"/>
  <c r="Q1356" i="14"/>
  <c r="R1356" i="14"/>
  <c r="P1357" i="14"/>
  <c r="R1357" i="14"/>
  <c r="P1358" i="14"/>
  <c r="R1358" i="14"/>
  <c r="P1359" i="14"/>
  <c r="R1359" i="14"/>
  <c r="P1360" i="14"/>
  <c r="R1360" i="14"/>
  <c r="P1361" i="14"/>
  <c r="R1361" i="14"/>
  <c r="P1362" i="14"/>
  <c r="R1362" i="14"/>
  <c r="P1363" i="14"/>
  <c r="R1363" i="14"/>
  <c r="P1364" i="14"/>
  <c r="R1364" i="14"/>
  <c r="P1365" i="14"/>
  <c r="R1365" i="14"/>
  <c r="P1366" i="14"/>
  <c r="R1366" i="14"/>
  <c r="Q1367" i="14"/>
  <c r="R1367" i="14"/>
  <c r="P1368" i="14"/>
  <c r="R1368" i="14"/>
  <c r="P1369" i="14"/>
  <c r="Q1369" i="14"/>
  <c r="P1370" i="14"/>
  <c r="R1370" i="14"/>
  <c r="P1371" i="14"/>
  <c r="R1371" i="14"/>
  <c r="P1372" i="14"/>
  <c r="R1372" i="14"/>
  <c r="P1373" i="14"/>
  <c r="R1373" i="14"/>
  <c r="P1374" i="14"/>
  <c r="R1374" i="14"/>
  <c r="P1375" i="14"/>
  <c r="R1375" i="14"/>
  <c r="P1376" i="14"/>
  <c r="R1376" i="14"/>
  <c r="P1377" i="14"/>
  <c r="R1377" i="14"/>
  <c r="P1378" i="14"/>
  <c r="R1378" i="14"/>
  <c r="P1379" i="14"/>
  <c r="R1379" i="14"/>
  <c r="P1380" i="14"/>
  <c r="R1380" i="14"/>
  <c r="Q1381" i="14"/>
  <c r="R1381" i="14"/>
  <c r="Q1382" i="14"/>
  <c r="R1382" i="14"/>
  <c r="P1383" i="14"/>
  <c r="R1383" i="14"/>
  <c r="P1384" i="14"/>
  <c r="R1384" i="14"/>
  <c r="P1385" i="14"/>
  <c r="R1385" i="14"/>
  <c r="P1386" i="14"/>
  <c r="R1386" i="14"/>
  <c r="P1387" i="14"/>
  <c r="R1387" i="14"/>
  <c r="P1388" i="14"/>
  <c r="R1388" i="14"/>
  <c r="Q1389" i="14"/>
  <c r="R1389" i="14"/>
  <c r="P1390" i="14"/>
  <c r="Q1390" i="14"/>
  <c r="P1391" i="14"/>
  <c r="R1391" i="14"/>
  <c r="P1392" i="14"/>
  <c r="R1392" i="14"/>
  <c r="P1393" i="14"/>
  <c r="R1393" i="14"/>
  <c r="P1394" i="14"/>
  <c r="R1394" i="14"/>
  <c r="P1395" i="14"/>
  <c r="R1395" i="14"/>
  <c r="P1396" i="14"/>
  <c r="R1396" i="14"/>
  <c r="P1397" i="14"/>
  <c r="R1397" i="14"/>
  <c r="P1398" i="14"/>
  <c r="R1398" i="14"/>
  <c r="P1399" i="14"/>
  <c r="R1399" i="14"/>
  <c r="P1400" i="14"/>
  <c r="R1400" i="14"/>
  <c r="P1401" i="14"/>
  <c r="R1401" i="14"/>
  <c r="P1402" i="14"/>
  <c r="R1402" i="14"/>
  <c r="P1403" i="14"/>
  <c r="R1403" i="14"/>
  <c r="P1404" i="14"/>
  <c r="R1404" i="14"/>
  <c r="P1405" i="14"/>
  <c r="R1405" i="14"/>
  <c r="P1406" i="14"/>
  <c r="R1406" i="14"/>
  <c r="P1407" i="14"/>
  <c r="R1407" i="14"/>
  <c r="P1408" i="14"/>
  <c r="R1408" i="14"/>
  <c r="Q1409" i="14"/>
  <c r="R1409" i="14"/>
  <c r="P1410" i="14"/>
  <c r="R1410" i="14"/>
  <c r="Q1411" i="14"/>
  <c r="R1411" i="14"/>
  <c r="Q1412" i="14"/>
  <c r="R1412" i="14"/>
  <c r="P1413" i="14"/>
  <c r="R1413" i="14"/>
  <c r="P1414" i="14"/>
  <c r="R1414" i="14"/>
  <c r="P1415" i="14"/>
  <c r="R1415" i="14"/>
  <c r="P1416" i="14"/>
  <c r="R1416" i="14"/>
  <c r="P1417" i="14"/>
  <c r="R1417" i="14"/>
  <c r="P1418" i="14"/>
  <c r="R1418" i="14"/>
  <c r="P1419" i="14"/>
  <c r="R1419" i="14"/>
  <c r="Q1420" i="14"/>
  <c r="R1420" i="14"/>
  <c r="Q1421" i="14"/>
  <c r="R1421" i="14"/>
  <c r="P1422" i="14"/>
  <c r="R1422" i="14"/>
  <c r="Q1423" i="14"/>
  <c r="R1423" i="14"/>
  <c r="P1424" i="14"/>
  <c r="R1424" i="14"/>
  <c r="P1425" i="14"/>
  <c r="R1425" i="14"/>
  <c r="P1426" i="14"/>
  <c r="R1426" i="14"/>
  <c r="Q1427" i="14"/>
  <c r="R1427" i="14"/>
  <c r="P1428" i="14"/>
  <c r="R1428" i="14"/>
  <c r="Q1429" i="14"/>
  <c r="R1429" i="14"/>
  <c r="P1430" i="14"/>
  <c r="R1430" i="14"/>
  <c r="P1431" i="14"/>
  <c r="R1431" i="14"/>
  <c r="P1432" i="14"/>
  <c r="R1432" i="14"/>
  <c r="P1433" i="14"/>
  <c r="R1433" i="14"/>
  <c r="P1434" i="14"/>
  <c r="R1434" i="14"/>
  <c r="Q1435" i="14"/>
  <c r="R1435" i="14"/>
  <c r="Q1436" i="14"/>
  <c r="R1436" i="14"/>
  <c r="Q1437" i="14"/>
  <c r="R1437" i="14"/>
  <c r="P1438" i="14"/>
  <c r="R1438" i="14"/>
  <c r="Q1439" i="14"/>
  <c r="R1439" i="14"/>
  <c r="P1440" i="14"/>
  <c r="R1440" i="14"/>
  <c r="P1441" i="14"/>
  <c r="R1441" i="14"/>
  <c r="P1442" i="14"/>
  <c r="R1442" i="14"/>
  <c r="P1443" i="14"/>
  <c r="R1443" i="14"/>
  <c r="P1444" i="14"/>
  <c r="R1444" i="14"/>
  <c r="P1445" i="14"/>
  <c r="R1445" i="14"/>
  <c r="P1446" i="14"/>
  <c r="R1446" i="14"/>
  <c r="P1447" i="14"/>
  <c r="R1447" i="14"/>
  <c r="P1448" i="14"/>
  <c r="R1448" i="14"/>
  <c r="P1449" i="14"/>
  <c r="R1449" i="14"/>
  <c r="P1450" i="14"/>
  <c r="R1450" i="14"/>
  <c r="Q1451" i="14"/>
  <c r="R1451" i="14"/>
  <c r="Q1452" i="14"/>
  <c r="R1452" i="14"/>
  <c r="P1453" i="14"/>
  <c r="Q1453" i="14"/>
  <c r="P1454" i="14"/>
  <c r="R1454" i="14"/>
  <c r="P1455" i="14"/>
  <c r="R1455" i="14"/>
  <c r="P1456" i="14"/>
  <c r="R1456" i="14"/>
  <c r="P1457" i="14"/>
  <c r="R1457" i="14"/>
  <c r="P1458" i="14"/>
  <c r="R1458" i="14"/>
  <c r="P1459" i="14"/>
  <c r="R1459" i="14"/>
  <c r="Q1460" i="14"/>
  <c r="R1460" i="14"/>
  <c r="Q1461" i="14"/>
  <c r="R1461" i="14"/>
  <c r="P1462" i="14"/>
  <c r="R1462" i="14"/>
  <c r="P1463" i="14"/>
  <c r="R1463" i="14"/>
  <c r="P1464" i="14"/>
  <c r="Q1464" i="14"/>
  <c r="P1465" i="14"/>
  <c r="R1465" i="14"/>
  <c r="P1466" i="14"/>
  <c r="R1466" i="14"/>
  <c r="P1467" i="14"/>
  <c r="R1467" i="14"/>
  <c r="P1468" i="14"/>
  <c r="R1468" i="14"/>
  <c r="P1469" i="14"/>
  <c r="R1469" i="14"/>
  <c r="P1470" i="14"/>
  <c r="Q1470" i="14"/>
  <c r="P1471" i="14"/>
  <c r="R1471" i="14"/>
  <c r="P1472" i="14"/>
  <c r="R1472" i="14"/>
  <c r="P1473" i="14"/>
  <c r="R1473" i="14"/>
  <c r="P1474" i="14"/>
  <c r="R1474" i="14"/>
  <c r="Q1475" i="14"/>
  <c r="R1475" i="14"/>
  <c r="Q1476" i="14"/>
  <c r="R1476" i="14"/>
  <c r="P1477" i="14"/>
  <c r="R1477" i="14"/>
  <c r="P1478" i="14"/>
  <c r="R1478" i="14"/>
  <c r="P1479" i="14"/>
  <c r="R1479" i="14"/>
  <c r="P1480" i="14"/>
  <c r="R1480" i="14"/>
  <c r="P1481" i="14"/>
  <c r="R1481" i="14"/>
  <c r="P1482" i="14"/>
  <c r="Q1482" i="14"/>
  <c r="P1483" i="14"/>
  <c r="R1483" i="14"/>
  <c r="P1484" i="14"/>
  <c r="R1484" i="14"/>
  <c r="Q1485" i="14"/>
  <c r="R1485" i="14"/>
  <c r="P1486" i="14"/>
  <c r="R1486" i="14"/>
  <c r="P1487" i="14"/>
  <c r="R1487" i="14"/>
  <c r="P1488" i="14"/>
  <c r="R1488" i="14"/>
  <c r="P1489" i="14"/>
  <c r="R1489" i="14"/>
  <c r="P1490" i="14"/>
  <c r="R1490" i="14"/>
  <c r="P1491" i="14"/>
  <c r="R1491" i="14"/>
  <c r="P1492" i="14"/>
  <c r="R1492" i="14"/>
  <c r="Q1493" i="14"/>
  <c r="R1493" i="14"/>
  <c r="P1494" i="14"/>
  <c r="R1494" i="14"/>
  <c r="P1495" i="14"/>
  <c r="R1495" i="14"/>
  <c r="P1496" i="14"/>
  <c r="R1496" i="14"/>
  <c r="P1497" i="14"/>
  <c r="R1497" i="14"/>
  <c r="P1498" i="14"/>
  <c r="Q1498" i="14"/>
  <c r="Q1499" i="14"/>
  <c r="R1499" i="14"/>
  <c r="P1500" i="14"/>
  <c r="Q1500" i="14"/>
  <c r="P1501" i="14"/>
  <c r="Q1501" i="14"/>
  <c r="Q1502" i="14"/>
  <c r="R1502" i="14"/>
  <c r="P1503" i="14"/>
  <c r="R1503" i="14"/>
  <c r="Q1504" i="14"/>
  <c r="R1504" i="14"/>
  <c r="Q1505" i="14"/>
  <c r="R1505" i="14"/>
  <c r="P1506" i="14"/>
  <c r="R1506" i="14"/>
  <c r="P1507" i="14"/>
  <c r="R1507" i="14"/>
  <c r="P1508" i="14"/>
  <c r="R1508" i="14"/>
  <c r="P1509" i="14"/>
  <c r="R1509" i="14"/>
  <c r="P1510" i="14"/>
  <c r="R1510" i="14"/>
  <c r="P1511" i="14"/>
  <c r="R1511" i="14"/>
  <c r="P1512" i="14"/>
  <c r="R1512" i="14"/>
  <c r="P1513" i="14"/>
  <c r="R1513" i="14"/>
  <c r="Q1514" i="14"/>
  <c r="R1514" i="14"/>
  <c r="P1515" i="14"/>
  <c r="R1515" i="14"/>
  <c r="P1516" i="14"/>
  <c r="R1516" i="14"/>
  <c r="P1517" i="14"/>
  <c r="R1517" i="14"/>
  <c r="P1518" i="14"/>
  <c r="R1518" i="14"/>
  <c r="P1519" i="14"/>
  <c r="R1519" i="14"/>
  <c r="P1520" i="14"/>
  <c r="R1520" i="14"/>
  <c r="P1521" i="14"/>
  <c r="R1521" i="14"/>
  <c r="Q1522" i="14"/>
  <c r="R1522" i="14"/>
  <c r="Q1523" i="14"/>
  <c r="R1523" i="14"/>
  <c r="Q1524" i="14"/>
  <c r="R1524" i="14"/>
  <c r="Q1525" i="14"/>
  <c r="R1525" i="14"/>
  <c r="Q1526" i="14"/>
  <c r="R1526" i="14"/>
  <c r="Q1527" i="14"/>
  <c r="R1527" i="14"/>
  <c r="P1528" i="14"/>
  <c r="R1528" i="14"/>
  <c r="P1529" i="14"/>
  <c r="R1529" i="14"/>
  <c r="P1530" i="14"/>
  <c r="R1530" i="14"/>
  <c r="P1531" i="14"/>
  <c r="R1531" i="14"/>
  <c r="P1532" i="14"/>
  <c r="R1532" i="14"/>
  <c r="P1533" i="14"/>
  <c r="R1533" i="14"/>
  <c r="P1534" i="14"/>
  <c r="R1534" i="14"/>
  <c r="Q1535" i="14"/>
  <c r="R1535" i="14"/>
  <c r="Q1536" i="14"/>
  <c r="R1536" i="14"/>
  <c r="P1537" i="14"/>
  <c r="R1537" i="14"/>
  <c r="P1538" i="14"/>
  <c r="R1538" i="14"/>
  <c r="P1539" i="14"/>
  <c r="R1539" i="14"/>
  <c r="Q1540" i="14"/>
  <c r="R1540" i="14"/>
  <c r="Q1541" i="14"/>
  <c r="R1541" i="14"/>
  <c r="Q1542" i="14"/>
  <c r="R1542" i="14"/>
  <c r="Q1543" i="14"/>
  <c r="R1543" i="14"/>
  <c r="P1544" i="14"/>
  <c r="R1544" i="14"/>
  <c r="P1545" i="14"/>
  <c r="R1545" i="14"/>
  <c r="P1546" i="14"/>
  <c r="R1546" i="14"/>
  <c r="P1547" i="14"/>
  <c r="R1547" i="14"/>
  <c r="P1548" i="14"/>
  <c r="R1548" i="14"/>
  <c r="P1549" i="14"/>
  <c r="Q1549" i="14"/>
  <c r="P1550" i="14"/>
  <c r="Q1550" i="14"/>
  <c r="P1551" i="14"/>
  <c r="Q1551" i="14"/>
  <c r="Q1552" i="14"/>
  <c r="R1552" i="14"/>
  <c r="Q1553" i="14"/>
  <c r="R1553" i="14"/>
  <c r="P1554" i="14"/>
  <c r="Q1554" i="14"/>
  <c r="Q1555" i="14"/>
  <c r="R1555" i="14"/>
  <c r="P1556" i="14"/>
  <c r="R1556" i="14"/>
  <c r="P1557" i="14"/>
  <c r="R1557" i="14"/>
  <c r="P1558" i="14"/>
  <c r="Q1558" i="14"/>
  <c r="P1559" i="14"/>
  <c r="R1559" i="14"/>
  <c r="P1560" i="14"/>
  <c r="R1560" i="14"/>
  <c r="P1561" i="14"/>
  <c r="R1561" i="14"/>
  <c r="P1562" i="14"/>
  <c r="Q1562" i="14"/>
  <c r="P1563" i="14"/>
  <c r="R1563" i="14"/>
  <c r="P1564" i="14"/>
  <c r="R1564" i="14"/>
  <c r="P1565" i="14"/>
  <c r="R1565" i="14"/>
  <c r="Q1566" i="14"/>
  <c r="R1566" i="14"/>
  <c r="P1567" i="14"/>
  <c r="R1567" i="14"/>
  <c r="P1568" i="14"/>
  <c r="R1568" i="14"/>
  <c r="Q1569" i="14"/>
  <c r="R1569" i="14"/>
  <c r="P1570" i="14"/>
  <c r="R1570" i="14"/>
  <c r="P1571" i="14"/>
  <c r="R1571" i="14"/>
  <c r="P1572" i="14"/>
  <c r="R1572" i="14"/>
  <c r="P1573" i="14"/>
  <c r="R1573" i="14"/>
  <c r="Q1574" i="14"/>
  <c r="R1574" i="14"/>
  <c r="Q1575" i="14"/>
  <c r="R1575" i="14"/>
  <c r="P1576" i="14"/>
  <c r="R1576" i="14"/>
  <c r="P1577" i="14"/>
  <c r="R1577" i="14"/>
  <c r="P1578" i="14"/>
  <c r="R1578" i="14"/>
  <c r="P1579" i="14"/>
  <c r="R1579" i="14"/>
  <c r="Q1580" i="14"/>
  <c r="R1580" i="14"/>
  <c r="P1581" i="14"/>
  <c r="Q1581" i="14"/>
  <c r="P1582" i="14"/>
  <c r="R1582" i="14"/>
  <c r="P1583" i="14"/>
  <c r="R1583" i="14"/>
  <c r="Q1584" i="14"/>
  <c r="R1584" i="14"/>
  <c r="P1585" i="14"/>
  <c r="R1585" i="14"/>
  <c r="P1586" i="14"/>
  <c r="R1586" i="14"/>
  <c r="P1587" i="14"/>
  <c r="R1587" i="14"/>
  <c r="P1588" i="14"/>
  <c r="R1588" i="14"/>
  <c r="P1589" i="14"/>
  <c r="Q1589" i="14"/>
  <c r="Q1590" i="14"/>
  <c r="R1590" i="14"/>
  <c r="P1591" i="14"/>
  <c r="R1591" i="14"/>
  <c r="P1592" i="14"/>
  <c r="R1592" i="14"/>
  <c r="P1593" i="14"/>
  <c r="R1593" i="14"/>
  <c r="P1594" i="14"/>
  <c r="R1594" i="14"/>
  <c r="P1595" i="14"/>
  <c r="R1595" i="14"/>
  <c r="P1596" i="14"/>
  <c r="R1596" i="14"/>
  <c r="Q1597" i="14"/>
  <c r="R1597" i="14"/>
  <c r="Q1598" i="14"/>
  <c r="R1598" i="14"/>
  <c r="P1599" i="14"/>
  <c r="R1599" i="14"/>
  <c r="P1600" i="14"/>
  <c r="R1600" i="14"/>
  <c r="P1601" i="14"/>
  <c r="R1601" i="14"/>
  <c r="P1602" i="14"/>
  <c r="R1602" i="14"/>
  <c r="P1603" i="14"/>
  <c r="R1603" i="14"/>
  <c r="Q1604" i="14"/>
  <c r="R1604" i="14"/>
  <c r="Q1605" i="14"/>
  <c r="R1605" i="14"/>
  <c r="P1606" i="14"/>
  <c r="R1606" i="14"/>
  <c r="Q1607" i="14"/>
  <c r="R1607" i="14"/>
  <c r="P1608" i="14"/>
  <c r="R1608" i="14"/>
  <c r="P1609" i="14"/>
  <c r="R1609" i="14"/>
  <c r="P1610" i="14"/>
  <c r="R1610" i="14"/>
  <c r="Q1611" i="14"/>
  <c r="R1611" i="14"/>
  <c r="Q1612" i="14"/>
  <c r="R1612" i="14"/>
  <c r="P1613" i="14"/>
  <c r="R1613" i="14"/>
  <c r="Q1614" i="14"/>
  <c r="R1614" i="14"/>
  <c r="Q1615" i="14"/>
  <c r="R1615" i="14"/>
  <c r="Q1616" i="14"/>
  <c r="R1616" i="14"/>
  <c r="P1617" i="14"/>
  <c r="R1617" i="14"/>
  <c r="Q1618" i="14"/>
  <c r="R1618" i="14"/>
  <c r="P1619" i="14"/>
  <c r="R1619" i="14"/>
  <c r="P1620" i="14"/>
  <c r="R1620" i="14"/>
  <c r="P1621" i="14"/>
  <c r="R1621" i="14"/>
  <c r="P1622" i="14"/>
  <c r="R1622" i="14"/>
  <c r="P1623" i="14"/>
  <c r="Q1623" i="14"/>
  <c r="P1624" i="14"/>
  <c r="R1624" i="14"/>
  <c r="P1625" i="14"/>
  <c r="R1625" i="14"/>
  <c r="P1626" i="14"/>
  <c r="R1626" i="14"/>
  <c r="P1627" i="14"/>
  <c r="R1627" i="14"/>
  <c r="P1628" i="14"/>
  <c r="R1628" i="14"/>
  <c r="P1629" i="14"/>
  <c r="R1629" i="14"/>
  <c r="Q1630" i="14"/>
  <c r="R1630" i="14"/>
  <c r="P1631" i="14"/>
  <c r="R1631" i="14"/>
  <c r="P1632" i="14"/>
  <c r="R1632" i="14"/>
  <c r="P1633" i="14"/>
  <c r="R1633" i="14"/>
  <c r="P1634" i="14"/>
  <c r="R1634" i="14"/>
  <c r="P1635" i="14"/>
  <c r="R1635" i="14"/>
  <c r="P1636" i="14"/>
  <c r="R1636" i="14"/>
  <c r="P1637" i="14"/>
  <c r="R1637" i="14"/>
  <c r="P1638" i="14"/>
  <c r="R1638" i="14"/>
  <c r="P1639" i="14"/>
  <c r="R1639" i="14"/>
  <c r="Q1640" i="14"/>
  <c r="R1640" i="14"/>
  <c r="Q1641" i="14"/>
  <c r="R1641" i="14"/>
  <c r="P1642" i="14"/>
  <c r="R1642" i="14"/>
  <c r="Q1643" i="14"/>
  <c r="R1643" i="14"/>
  <c r="P1644" i="14"/>
  <c r="R1644" i="14"/>
  <c r="P1645" i="14"/>
  <c r="Q1645" i="14"/>
  <c r="P1646" i="14"/>
  <c r="R1646" i="14"/>
  <c r="P1647" i="14"/>
  <c r="R1647" i="14"/>
  <c r="P1648" i="14"/>
  <c r="R1648" i="14"/>
  <c r="P1649" i="14"/>
  <c r="R1649" i="14"/>
  <c r="P1650" i="14"/>
  <c r="R1650" i="14"/>
  <c r="P1651" i="14"/>
  <c r="R1651" i="14"/>
  <c r="Q1652" i="14"/>
  <c r="R1652" i="14"/>
  <c r="P1653" i="14"/>
  <c r="R1653" i="14"/>
  <c r="Q1654" i="14"/>
  <c r="R1654" i="14"/>
  <c r="P1655" i="14"/>
  <c r="R1655" i="14"/>
  <c r="P1656" i="14"/>
  <c r="R1656" i="14"/>
  <c r="P1657" i="14"/>
  <c r="R1657" i="14"/>
  <c r="P1658" i="14"/>
  <c r="R1658" i="14"/>
  <c r="P1659" i="14"/>
  <c r="R1659" i="14"/>
  <c r="P1660" i="14"/>
  <c r="R1660" i="14"/>
  <c r="P1661" i="14"/>
  <c r="R1661" i="14"/>
  <c r="Q1662" i="14"/>
  <c r="R1662" i="14"/>
  <c r="P1663" i="14"/>
  <c r="R1663" i="14"/>
  <c r="P1664" i="14"/>
  <c r="R1664" i="14"/>
  <c r="P1665" i="14"/>
  <c r="R1665" i="14"/>
  <c r="P1666" i="14"/>
  <c r="R1666" i="14"/>
  <c r="Q1667" i="14"/>
  <c r="R1667" i="14"/>
  <c r="P1668" i="14"/>
  <c r="R1668" i="14"/>
  <c r="Q1669" i="14"/>
  <c r="R1669" i="14"/>
  <c r="P1670" i="14"/>
  <c r="R1670" i="14"/>
  <c r="P1671" i="14"/>
  <c r="Q1671" i="14"/>
  <c r="Q1672" i="14"/>
  <c r="R1672" i="14"/>
  <c r="Q1673" i="14"/>
  <c r="R1673" i="14"/>
  <c r="Q1674" i="14"/>
  <c r="R1674" i="14"/>
  <c r="Q1675" i="14"/>
  <c r="R1675" i="14"/>
  <c r="Q1676" i="14"/>
  <c r="R1676" i="14"/>
  <c r="P1677" i="14"/>
  <c r="R1677" i="14"/>
  <c r="P1678" i="14"/>
  <c r="R1678" i="14"/>
  <c r="P1679" i="14"/>
  <c r="R1679" i="14"/>
  <c r="P1680" i="14"/>
  <c r="R1680" i="14"/>
  <c r="P1681" i="14"/>
  <c r="R1681" i="14"/>
  <c r="P1682" i="14"/>
  <c r="R1682" i="14"/>
  <c r="P1683" i="14"/>
  <c r="R1683" i="14"/>
  <c r="P1684" i="14"/>
  <c r="R1684" i="14"/>
  <c r="P1685" i="14"/>
  <c r="R1685" i="14"/>
  <c r="Q1686" i="14"/>
  <c r="R1686" i="14"/>
  <c r="P1687" i="14"/>
  <c r="R1687" i="14"/>
  <c r="P1688" i="14"/>
  <c r="R1688" i="14"/>
  <c r="P1689" i="14"/>
  <c r="R1689" i="14"/>
  <c r="P1690" i="14"/>
  <c r="R1690" i="14"/>
  <c r="P1691" i="14"/>
  <c r="R1691" i="14"/>
  <c r="P1692" i="14"/>
  <c r="R1692" i="14"/>
  <c r="Q1693" i="14"/>
  <c r="R1693" i="14"/>
  <c r="P1694" i="14"/>
  <c r="R1694" i="14"/>
  <c r="Q1695" i="14"/>
  <c r="R1695" i="14"/>
  <c r="P1696" i="14"/>
  <c r="R1696" i="14"/>
  <c r="Q1697" i="14"/>
  <c r="R1697" i="14"/>
  <c r="P1698" i="14"/>
  <c r="R1698" i="14"/>
  <c r="Q1699" i="14"/>
  <c r="R1699" i="14"/>
  <c r="P1700" i="14"/>
  <c r="R1700" i="14"/>
  <c r="P1701" i="14"/>
  <c r="R1701" i="14"/>
  <c r="P1702" i="14"/>
  <c r="R1702" i="14"/>
  <c r="P1703" i="14"/>
  <c r="R1703" i="14"/>
  <c r="P1704" i="14"/>
  <c r="R1704" i="14"/>
  <c r="Q1705" i="14"/>
  <c r="R1705" i="14"/>
  <c r="Q1706" i="14"/>
  <c r="R1706" i="14"/>
  <c r="P1707" i="14"/>
  <c r="R1707" i="14"/>
  <c r="P1708" i="14"/>
  <c r="R1708" i="14"/>
  <c r="P1709" i="14"/>
  <c r="R1709" i="14"/>
  <c r="P1710" i="14"/>
  <c r="R1710" i="14"/>
  <c r="P1711" i="14"/>
  <c r="Q1711" i="14"/>
  <c r="P1712" i="14"/>
  <c r="R1712" i="14"/>
  <c r="P1713" i="14"/>
  <c r="R1713" i="14"/>
  <c r="P1714" i="14"/>
  <c r="R1714" i="14"/>
  <c r="P1715" i="14"/>
  <c r="Q1715" i="14"/>
  <c r="P1716" i="14"/>
  <c r="R1716" i="14"/>
  <c r="P1717" i="14"/>
  <c r="R1717" i="14"/>
  <c r="P1718" i="14"/>
  <c r="R1718" i="14"/>
  <c r="P1719" i="14"/>
  <c r="R1719" i="14"/>
  <c r="P1720" i="14"/>
  <c r="R1720" i="14"/>
  <c r="P1721" i="14"/>
  <c r="R1721" i="14"/>
  <c r="P1722" i="14"/>
  <c r="R1722" i="14"/>
  <c r="P1723" i="14"/>
  <c r="R1723" i="14"/>
  <c r="P1724" i="14"/>
  <c r="R1724" i="14"/>
  <c r="P1725" i="14"/>
  <c r="R1725" i="14"/>
  <c r="P1726" i="14"/>
  <c r="R1726" i="14"/>
  <c r="P1727" i="14"/>
  <c r="R1727" i="14"/>
  <c r="P1728" i="14"/>
  <c r="R1728" i="14"/>
  <c r="P1729" i="14"/>
  <c r="R1729" i="14"/>
  <c r="P1730" i="14"/>
  <c r="R1730" i="14"/>
  <c r="Q1731" i="14"/>
  <c r="R1731" i="14"/>
  <c r="Q1732" i="14"/>
  <c r="R1732" i="14"/>
  <c r="Q1733" i="14"/>
  <c r="R1733" i="14"/>
  <c r="Q1734" i="14"/>
  <c r="R1734" i="14"/>
  <c r="Q1735" i="14"/>
  <c r="R1735" i="14"/>
  <c r="P1736" i="14"/>
  <c r="R1736" i="14"/>
  <c r="P1737" i="14"/>
  <c r="R1737" i="14"/>
  <c r="P1738" i="14"/>
  <c r="R1738" i="14"/>
  <c r="P1739" i="14"/>
  <c r="R1739" i="14"/>
  <c r="P1740" i="14"/>
  <c r="R1740" i="14"/>
  <c r="P1741" i="14"/>
  <c r="R1741" i="14"/>
  <c r="P1742" i="14"/>
  <c r="R1742" i="14"/>
  <c r="P1743" i="14"/>
  <c r="R1743" i="14"/>
  <c r="P1744" i="14"/>
  <c r="R1744" i="14"/>
  <c r="P1745" i="14"/>
  <c r="R1745" i="14"/>
  <c r="P1746" i="14"/>
  <c r="R1746" i="14"/>
  <c r="P1747" i="14"/>
  <c r="R1747" i="14"/>
  <c r="P1748" i="14"/>
  <c r="R1748" i="14"/>
  <c r="P1749" i="14"/>
  <c r="R1749" i="14"/>
  <c r="P1750" i="14"/>
  <c r="R1750" i="14"/>
  <c r="P1751" i="14"/>
  <c r="R1751" i="14"/>
  <c r="Q1752" i="14"/>
  <c r="R1752" i="14"/>
  <c r="P1753" i="14"/>
  <c r="R1753" i="14"/>
  <c r="Q1754" i="14"/>
  <c r="R1754" i="14"/>
  <c r="P1755" i="14"/>
  <c r="R1755" i="14"/>
  <c r="Q1756" i="14"/>
  <c r="R1756" i="14"/>
  <c r="P1757" i="14"/>
  <c r="R1757" i="14"/>
  <c r="P1758" i="14"/>
  <c r="R1758" i="14"/>
  <c r="P1759" i="14"/>
  <c r="R1759" i="14"/>
  <c r="Q1760" i="14"/>
  <c r="R1760" i="14"/>
  <c r="Q1761" i="14"/>
  <c r="R1761" i="14"/>
  <c r="Q1762" i="14"/>
  <c r="R1762" i="14"/>
  <c r="P1763" i="14"/>
  <c r="R1763" i="14"/>
  <c r="P1764" i="14"/>
  <c r="R1764" i="14"/>
  <c r="P1765" i="14"/>
  <c r="R1765" i="14"/>
  <c r="P1766" i="14"/>
  <c r="R1766" i="14"/>
  <c r="Q1767" i="14"/>
  <c r="R1767" i="14"/>
  <c r="P1768" i="14"/>
  <c r="R1768" i="14"/>
  <c r="P1769" i="14"/>
  <c r="R1769" i="14"/>
  <c r="P1770" i="14"/>
  <c r="R1770" i="14"/>
  <c r="P1771" i="14"/>
  <c r="R1771" i="14"/>
  <c r="P1772" i="14"/>
  <c r="R1772" i="14"/>
  <c r="P1773" i="14"/>
  <c r="R1773" i="14"/>
  <c r="P1774" i="14"/>
  <c r="R1774" i="14"/>
  <c r="P1775" i="14"/>
  <c r="R1775" i="14"/>
  <c r="P1776" i="14"/>
  <c r="R1776" i="14"/>
  <c r="P1777" i="14"/>
  <c r="R1777" i="14"/>
  <c r="P1778" i="14"/>
  <c r="R1778" i="14"/>
  <c r="P1779" i="14"/>
  <c r="R1779" i="14"/>
  <c r="P1780" i="14"/>
  <c r="R1780" i="14"/>
  <c r="P1781" i="14"/>
  <c r="R1781" i="14"/>
  <c r="P1782" i="14"/>
  <c r="Q1782" i="14"/>
  <c r="P1783" i="14"/>
  <c r="R1783" i="14"/>
  <c r="P1784" i="14"/>
  <c r="R1784" i="14"/>
  <c r="P1785" i="14"/>
  <c r="R1785" i="14"/>
  <c r="P1786" i="14"/>
  <c r="R1786" i="14"/>
  <c r="P1787" i="14"/>
  <c r="R1787" i="14"/>
  <c r="P1788" i="14"/>
  <c r="R1788" i="14"/>
  <c r="P1789" i="14"/>
  <c r="R1789" i="14"/>
  <c r="P1790" i="14"/>
  <c r="R1790" i="14"/>
  <c r="P1791" i="14"/>
  <c r="R1791" i="14"/>
  <c r="Q1792" i="14"/>
  <c r="R1792" i="14"/>
  <c r="P1793" i="14"/>
  <c r="R1793" i="14"/>
  <c r="P1794" i="14"/>
  <c r="R1794" i="14"/>
  <c r="P1795" i="14"/>
  <c r="R1795" i="14"/>
  <c r="Q1796" i="14"/>
  <c r="R1796" i="14"/>
  <c r="P1797" i="14"/>
  <c r="R1797" i="14"/>
  <c r="P1798" i="14"/>
  <c r="R1798" i="14"/>
  <c r="P1799" i="14"/>
  <c r="R1799" i="14"/>
  <c r="P1800" i="14"/>
  <c r="R1800" i="14"/>
  <c r="P1801" i="14"/>
  <c r="R1801" i="14"/>
  <c r="P1802" i="14"/>
  <c r="R1802" i="14"/>
  <c r="Q1803" i="14"/>
  <c r="R1803" i="14"/>
  <c r="P1804" i="14"/>
  <c r="R1804" i="14"/>
  <c r="P1805" i="14"/>
  <c r="R1805" i="14"/>
  <c r="P1806" i="14"/>
  <c r="R1806" i="14"/>
  <c r="P1807" i="14"/>
  <c r="R1807" i="14"/>
  <c r="P1808" i="14"/>
  <c r="R1808" i="14"/>
  <c r="Q1809" i="14"/>
  <c r="R1809" i="14"/>
  <c r="P1810" i="14"/>
  <c r="R1810" i="14"/>
  <c r="P1811" i="14"/>
  <c r="R1811" i="14"/>
  <c r="P1812" i="14"/>
  <c r="R1812" i="14"/>
  <c r="P1813" i="14"/>
  <c r="R1813" i="14"/>
  <c r="P1814" i="14"/>
  <c r="R1814" i="14"/>
  <c r="P1815" i="14"/>
  <c r="R1815" i="14"/>
  <c r="P1816" i="14"/>
  <c r="R1816" i="14"/>
  <c r="P1817" i="14"/>
  <c r="R1817" i="14"/>
  <c r="P1818" i="14"/>
  <c r="R1818" i="14"/>
  <c r="P1819" i="14"/>
  <c r="R1819" i="14"/>
  <c r="P1820" i="14"/>
  <c r="R1820" i="14"/>
  <c r="P1821" i="14"/>
  <c r="Q1821" i="14"/>
  <c r="P1822" i="14"/>
  <c r="R1822" i="14"/>
  <c r="P1823" i="14"/>
  <c r="R1823" i="14"/>
  <c r="P1824" i="14"/>
  <c r="R1824" i="14"/>
  <c r="P1825" i="14"/>
  <c r="R1825" i="14"/>
  <c r="P1826" i="14"/>
  <c r="R1826" i="14"/>
  <c r="P1827" i="14"/>
  <c r="R1827" i="14"/>
  <c r="P1828" i="14"/>
  <c r="R1828" i="14"/>
  <c r="Q1829" i="14"/>
  <c r="R1829" i="14"/>
  <c r="P1830" i="14"/>
  <c r="R1830" i="14"/>
  <c r="P1831" i="14"/>
  <c r="R1831" i="14"/>
  <c r="P1832" i="14"/>
  <c r="R1832" i="14"/>
  <c r="P1833" i="14"/>
  <c r="R1833" i="14"/>
  <c r="P1834" i="14"/>
  <c r="R1834" i="14"/>
  <c r="P1835" i="14"/>
  <c r="R1835" i="14"/>
  <c r="P1836" i="14"/>
  <c r="R1836" i="14"/>
  <c r="P1837" i="14"/>
  <c r="R1837" i="14"/>
  <c r="P1838" i="14"/>
  <c r="R1838" i="14"/>
  <c r="P1839" i="14"/>
  <c r="R1839" i="14"/>
  <c r="P1840" i="14"/>
  <c r="R1840" i="14"/>
  <c r="P1841" i="14"/>
  <c r="R1841" i="14"/>
  <c r="P1842" i="14"/>
  <c r="R1842" i="14"/>
  <c r="P1843" i="14"/>
  <c r="R1843" i="14"/>
  <c r="P1844" i="14"/>
  <c r="R1844" i="14"/>
  <c r="P1845" i="14"/>
  <c r="R1845" i="14"/>
  <c r="P1846" i="14"/>
  <c r="Q1846" i="14"/>
  <c r="P1847" i="14"/>
  <c r="R1847" i="14"/>
  <c r="P1848" i="14"/>
  <c r="R1848" i="14"/>
  <c r="P1849" i="14"/>
  <c r="R1849" i="14"/>
  <c r="P1850" i="14"/>
  <c r="R1850" i="14"/>
  <c r="Q1851" i="14"/>
  <c r="R1851" i="14"/>
  <c r="Q1852" i="14"/>
  <c r="R1852" i="14"/>
  <c r="P1853" i="14"/>
  <c r="R1853" i="14"/>
  <c r="P1854" i="14"/>
  <c r="R1854" i="14"/>
  <c r="P1855" i="14"/>
  <c r="R1855" i="14"/>
  <c r="P1856" i="14"/>
  <c r="R1856" i="14"/>
  <c r="P1857" i="14"/>
  <c r="R1857" i="14"/>
  <c r="P1858" i="14"/>
  <c r="R1858" i="14"/>
  <c r="P1859" i="14"/>
  <c r="R1859" i="14"/>
  <c r="P1860" i="14"/>
  <c r="R1860" i="14"/>
  <c r="P1861" i="14"/>
  <c r="R1861" i="14"/>
  <c r="P1862" i="14"/>
  <c r="R1862" i="14"/>
  <c r="P1863" i="14"/>
  <c r="R1863" i="14"/>
  <c r="P1864" i="14"/>
  <c r="Q1864" i="14"/>
  <c r="P1865" i="14"/>
  <c r="Q1865" i="14"/>
  <c r="P1866" i="14"/>
  <c r="R1866" i="14"/>
  <c r="P1867" i="14"/>
  <c r="R1867" i="14"/>
  <c r="P1868" i="14"/>
  <c r="R1868" i="14"/>
  <c r="P1869" i="14"/>
  <c r="R1869" i="14"/>
  <c r="P1870" i="14"/>
  <c r="R1870" i="14"/>
  <c r="P1871" i="14"/>
  <c r="R1871" i="14"/>
  <c r="P1872" i="14"/>
  <c r="R1872" i="14"/>
  <c r="P1873" i="14"/>
  <c r="R1873" i="14"/>
  <c r="P1874" i="14"/>
  <c r="R1874" i="14"/>
  <c r="P1875" i="14"/>
  <c r="R1875" i="14"/>
  <c r="P1876" i="14"/>
  <c r="R1876" i="14"/>
  <c r="P1877" i="14"/>
  <c r="R1877" i="14"/>
  <c r="P1878" i="14"/>
  <c r="R1878" i="14"/>
  <c r="P1879" i="14"/>
  <c r="R1879" i="14"/>
  <c r="P1880" i="14"/>
  <c r="R1880" i="14"/>
  <c r="P1881" i="14"/>
  <c r="R1881" i="14"/>
  <c r="P1882" i="14"/>
  <c r="R1882" i="14"/>
  <c r="P1883" i="14"/>
  <c r="R1883" i="14"/>
  <c r="P1884" i="14"/>
  <c r="R1884" i="14"/>
  <c r="P1885" i="14"/>
  <c r="R1885" i="14"/>
  <c r="P1886" i="14"/>
  <c r="R1886" i="14"/>
  <c r="P1887" i="14"/>
  <c r="R1887" i="14"/>
  <c r="P1888" i="14"/>
  <c r="R1888" i="14"/>
  <c r="P1889" i="14"/>
  <c r="R1889" i="14"/>
  <c r="P1890" i="14"/>
  <c r="R1890" i="14"/>
  <c r="P1891" i="14"/>
  <c r="R1891" i="14"/>
  <c r="P1892" i="14"/>
  <c r="R1892" i="14"/>
  <c r="P1893" i="14"/>
  <c r="R1893" i="14"/>
  <c r="P1894" i="14"/>
  <c r="R1894" i="14"/>
  <c r="P1895" i="14"/>
  <c r="R1895" i="14"/>
  <c r="P1896" i="14"/>
  <c r="R1896" i="14"/>
  <c r="P1897" i="14"/>
  <c r="R1897" i="14"/>
  <c r="P1898" i="14"/>
  <c r="R1898" i="14"/>
  <c r="P1899" i="14"/>
  <c r="R1899" i="14"/>
  <c r="P1900" i="14"/>
  <c r="R1900" i="14"/>
  <c r="P1901" i="14"/>
  <c r="R1901" i="14"/>
  <c r="Q1902" i="14"/>
  <c r="R1902" i="14"/>
  <c r="P1903" i="14"/>
  <c r="R1903" i="14"/>
  <c r="Q1904" i="14"/>
  <c r="R1904" i="14"/>
  <c r="Q1905" i="14"/>
  <c r="R1905" i="14"/>
  <c r="P1906" i="14"/>
  <c r="R1906" i="14"/>
  <c r="P1907" i="14"/>
  <c r="R1907" i="14"/>
  <c r="P1908" i="14"/>
  <c r="R1908" i="14"/>
  <c r="P1909" i="14"/>
  <c r="R1909" i="14"/>
  <c r="P1910" i="14"/>
  <c r="R1910" i="14"/>
  <c r="Q1911" i="14"/>
  <c r="R1911" i="14"/>
  <c r="P1912" i="14"/>
  <c r="R1912" i="14"/>
  <c r="P1913" i="14"/>
  <c r="R1913" i="14"/>
  <c r="Q1914" i="14"/>
  <c r="R1914" i="14"/>
  <c r="P1915" i="14"/>
  <c r="R1915" i="14"/>
  <c r="P1916" i="14"/>
  <c r="R1916" i="14"/>
  <c r="P1917" i="14"/>
  <c r="R1917" i="14"/>
  <c r="P1918" i="14"/>
  <c r="R1918" i="14"/>
  <c r="P1919" i="14"/>
  <c r="R1919" i="14"/>
  <c r="P1920" i="14"/>
  <c r="R1920" i="14"/>
  <c r="P1921" i="14"/>
  <c r="R1921" i="14"/>
  <c r="P1922" i="14"/>
  <c r="R1922" i="14"/>
  <c r="P1923" i="14"/>
  <c r="R1923" i="14"/>
  <c r="P1924" i="14"/>
  <c r="R1924" i="14"/>
  <c r="P1925" i="14"/>
  <c r="R1925" i="14"/>
  <c r="Q1926" i="14"/>
  <c r="R1926" i="14"/>
  <c r="P1927" i="14"/>
  <c r="R1927" i="14"/>
  <c r="P1928" i="14"/>
  <c r="R1928" i="14"/>
  <c r="P1929" i="14"/>
  <c r="R1929" i="14"/>
  <c r="P1930" i="14"/>
  <c r="R1930" i="14"/>
  <c r="P1931" i="14"/>
  <c r="R1931" i="14"/>
  <c r="P1932" i="14"/>
  <c r="R1932" i="14"/>
  <c r="P1933" i="14"/>
  <c r="R1933" i="14"/>
  <c r="P1934" i="14"/>
  <c r="R1934" i="14"/>
  <c r="P1935" i="14"/>
  <c r="R1935" i="14"/>
  <c r="Q1936" i="14"/>
  <c r="R1936" i="14"/>
  <c r="P1937" i="14"/>
  <c r="R1937" i="14"/>
  <c r="P1938" i="14"/>
  <c r="R1938" i="14"/>
  <c r="P1939" i="14"/>
  <c r="R1939" i="14"/>
  <c r="P1940" i="14"/>
  <c r="R1940" i="14"/>
  <c r="Q1941" i="14"/>
  <c r="R1941" i="14"/>
  <c r="P1942" i="14"/>
  <c r="R1942" i="14"/>
  <c r="Q1943" i="14"/>
  <c r="R1943" i="14"/>
  <c r="P1944" i="14"/>
  <c r="R1944" i="14"/>
  <c r="P1945" i="14"/>
  <c r="R1945" i="14"/>
  <c r="P1946" i="14"/>
  <c r="R1946" i="14"/>
  <c r="P1947" i="14"/>
  <c r="R1947" i="14"/>
  <c r="P1948" i="14"/>
  <c r="R1948" i="14"/>
  <c r="P1949" i="14"/>
  <c r="R1949" i="14"/>
  <c r="P1950" i="14"/>
  <c r="R1950" i="14"/>
  <c r="P1951" i="14"/>
  <c r="R1951" i="14"/>
  <c r="P1952" i="14"/>
  <c r="R1952" i="14"/>
  <c r="P1953" i="14"/>
  <c r="R1953" i="14"/>
  <c r="P1954" i="14"/>
  <c r="Q1954" i="14"/>
  <c r="P1955" i="14"/>
  <c r="Q1955" i="14"/>
  <c r="Q1956" i="14"/>
  <c r="R1956" i="14"/>
  <c r="P1957" i="14"/>
  <c r="R1957" i="14"/>
  <c r="P1958" i="14"/>
  <c r="R1958" i="14"/>
  <c r="P1959" i="14"/>
  <c r="R1959" i="14"/>
  <c r="P1960" i="14"/>
  <c r="R1960" i="14"/>
  <c r="P1961" i="14"/>
  <c r="R1961" i="14"/>
  <c r="P1962" i="14"/>
  <c r="R1962" i="14"/>
  <c r="Q1963" i="14"/>
  <c r="R1963" i="14"/>
  <c r="P1964" i="14"/>
  <c r="R1964" i="14"/>
  <c r="Q1965" i="14"/>
  <c r="R1965" i="14"/>
  <c r="P1966" i="14"/>
  <c r="R1966" i="14"/>
  <c r="P1967" i="14"/>
  <c r="R1967" i="14"/>
  <c r="Q1968" i="14"/>
  <c r="R1968" i="14"/>
  <c r="P1969" i="14"/>
  <c r="R1969" i="14"/>
  <c r="P1970" i="14"/>
  <c r="R1970" i="14"/>
  <c r="Q1971" i="14"/>
  <c r="R1971" i="14"/>
  <c r="P1972" i="14"/>
  <c r="R1972" i="14"/>
  <c r="P1973" i="14"/>
  <c r="R1973" i="14"/>
  <c r="Q1974" i="14"/>
  <c r="R1974" i="14"/>
  <c r="P1975" i="14"/>
  <c r="R1975" i="14"/>
  <c r="P1976" i="14"/>
  <c r="R1976" i="14"/>
  <c r="Q1977" i="14"/>
  <c r="R1977" i="14"/>
  <c r="Q1978" i="14"/>
  <c r="R1978" i="14"/>
  <c r="P1979" i="14"/>
  <c r="R1979" i="14"/>
  <c r="P1980" i="14"/>
  <c r="R1980" i="14"/>
  <c r="P1981" i="14"/>
  <c r="R1981" i="14"/>
  <c r="P1982" i="14"/>
  <c r="R1982" i="14"/>
  <c r="Q1983" i="14"/>
  <c r="R1983" i="14"/>
  <c r="P1984" i="14"/>
  <c r="R1984" i="14"/>
  <c r="P1985" i="14"/>
  <c r="R1985" i="14"/>
  <c r="P1986" i="14"/>
  <c r="R1986" i="14"/>
  <c r="P1987" i="14"/>
  <c r="R1987" i="14"/>
  <c r="P1988" i="14"/>
  <c r="R1988" i="14"/>
  <c r="P1989" i="14"/>
  <c r="R1989" i="14"/>
  <c r="P1990" i="14"/>
  <c r="R1990" i="14"/>
  <c r="P1991" i="14"/>
  <c r="R1991" i="14"/>
  <c r="P1992" i="14"/>
  <c r="R1992" i="14"/>
  <c r="P1993" i="14"/>
  <c r="R1993" i="14"/>
  <c r="Q1994" i="14"/>
  <c r="R1994" i="14"/>
  <c r="P1995" i="14"/>
  <c r="R1995" i="14"/>
  <c r="P1996" i="14"/>
  <c r="R1996" i="14"/>
  <c r="P1997" i="14"/>
  <c r="R1997" i="14"/>
  <c r="P1998" i="14"/>
  <c r="R1998" i="14"/>
  <c r="P1999" i="14"/>
  <c r="R1999" i="14"/>
  <c r="P2000" i="14"/>
  <c r="R2000" i="14"/>
  <c r="P2001" i="14"/>
  <c r="R2001" i="14"/>
  <c r="P2002" i="14"/>
  <c r="R2002" i="14"/>
  <c r="P2003" i="14"/>
  <c r="R2003" i="14"/>
  <c r="Q2004" i="14"/>
  <c r="R2004" i="14"/>
  <c r="P2005" i="14"/>
  <c r="R2005" i="14"/>
  <c r="P2006" i="14"/>
  <c r="R2006" i="14"/>
  <c r="P2007" i="14"/>
  <c r="R2007" i="14"/>
  <c r="P2008" i="14"/>
  <c r="R2008" i="14"/>
  <c r="P2009" i="14"/>
  <c r="Q2009" i="14"/>
  <c r="P2010" i="14"/>
  <c r="R2010" i="14"/>
  <c r="P2011" i="14"/>
  <c r="R2011" i="14"/>
  <c r="P2012" i="14"/>
  <c r="R2012" i="14"/>
  <c r="P2013" i="14"/>
  <c r="R2013" i="14"/>
  <c r="P2014" i="14"/>
  <c r="R2014" i="14"/>
  <c r="P2015" i="14"/>
  <c r="R2015" i="14"/>
  <c r="P2016" i="14"/>
  <c r="R2016" i="14"/>
  <c r="P2017" i="14"/>
  <c r="R2017" i="14"/>
  <c r="P2018" i="14"/>
  <c r="R2018" i="14"/>
  <c r="P2019" i="14"/>
  <c r="R2019" i="14"/>
  <c r="P2020" i="14"/>
  <c r="R2020" i="14"/>
  <c r="P2021" i="14"/>
  <c r="R2021" i="14"/>
  <c r="P2022" i="14"/>
  <c r="R2022" i="14"/>
  <c r="P2023" i="14"/>
  <c r="R2023" i="14"/>
  <c r="P2024" i="14"/>
  <c r="R2024" i="14"/>
  <c r="P2025" i="14"/>
  <c r="R2025" i="14"/>
  <c r="P2026" i="14"/>
  <c r="R2026" i="14"/>
  <c r="P2027" i="14"/>
  <c r="R2027" i="14"/>
  <c r="Q2028" i="14"/>
  <c r="R2028" i="14"/>
  <c r="P2029" i="14"/>
  <c r="R2029" i="14"/>
  <c r="P2030" i="14"/>
  <c r="Q2030" i="14"/>
  <c r="P2031" i="14"/>
  <c r="R2031" i="14"/>
  <c r="P2032" i="14"/>
  <c r="R2032" i="14"/>
  <c r="P2033" i="14"/>
  <c r="R2033" i="14"/>
  <c r="P2034" i="14"/>
  <c r="R2034" i="14"/>
  <c r="P2035" i="14"/>
  <c r="R2035" i="14"/>
  <c r="P2036" i="14"/>
  <c r="R2036" i="14"/>
  <c r="P2037" i="14"/>
  <c r="R2037" i="14"/>
  <c r="P2038" i="14"/>
  <c r="R2038" i="14"/>
  <c r="Q2039" i="14"/>
  <c r="R2039" i="14"/>
  <c r="P2040" i="14"/>
  <c r="R2040" i="14"/>
  <c r="P2041" i="14"/>
  <c r="R2041" i="14"/>
  <c r="P2042" i="14"/>
  <c r="R2042" i="14"/>
  <c r="P2043" i="14"/>
  <c r="R2043" i="14"/>
  <c r="Q2044" i="14"/>
  <c r="R2044" i="14"/>
  <c r="P2045" i="14"/>
  <c r="R2045" i="14"/>
  <c r="P2046" i="14"/>
  <c r="R2046" i="14"/>
  <c r="P2047" i="14"/>
  <c r="R2047" i="14"/>
  <c r="Q2048" i="14"/>
  <c r="R2048" i="14"/>
  <c r="P2049" i="14"/>
  <c r="R2049" i="14"/>
  <c r="P2050" i="14"/>
  <c r="R2050" i="14"/>
  <c r="P2051" i="14"/>
  <c r="R2051" i="14"/>
  <c r="P2052" i="14"/>
  <c r="R2052" i="14"/>
  <c r="P2053" i="14"/>
  <c r="R2053" i="14"/>
  <c r="P2054" i="14"/>
  <c r="R2054" i="14"/>
  <c r="P2055" i="14"/>
  <c r="R2055" i="14"/>
  <c r="P2056" i="14"/>
  <c r="R2056" i="14"/>
  <c r="P2057" i="14"/>
  <c r="R2057" i="14"/>
  <c r="P2058" i="14"/>
  <c r="R2058" i="14"/>
  <c r="P2059" i="14"/>
  <c r="R2059" i="14"/>
  <c r="P2060" i="14"/>
  <c r="R2060" i="14"/>
  <c r="P2061" i="14"/>
  <c r="R2061" i="14"/>
  <c r="P2062" i="14"/>
  <c r="R2062" i="14"/>
  <c r="P2063" i="14"/>
  <c r="R2063" i="14"/>
  <c r="P2064" i="14"/>
  <c r="R2064" i="14"/>
  <c r="P2065" i="14"/>
  <c r="R2065" i="14"/>
  <c r="P2066" i="14"/>
  <c r="R2066" i="14"/>
  <c r="P2067" i="14"/>
  <c r="R2067" i="14"/>
  <c r="P2068" i="14"/>
  <c r="R2068" i="14"/>
  <c r="P2069" i="14"/>
  <c r="R2069" i="14"/>
  <c r="P2070" i="14"/>
  <c r="R2070" i="14"/>
  <c r="P2071" i="14"/>
  <c r="R2071" i="14"/>
  <c r="Q2072" i="14"/>
  <c r="R2072" i="14"/>
  <c r="P2073" i="14"/>
  <c r="R2073" i="14"/>
  <c r="P2074" i="14"/>
  <c r="R2074" i="14"/>
  <c r="P2075" i="14"/>
  <c r="R2075" i="14"/>
  <c r="P2076" i="14"/>
  <c r="R2076" i="14"/>
  <c r="P2077" i="14"/>
  <c r="R2077" i="14"/>
  <c r="Q2078" i="14"/>
  <c r="R2078" i="14"/>
  <c r="Q2079" i="14"/>
  <c r="R2079" i="14"/>
  <c r="P2080" i="14"/>
  <c r="R2080" i="14"/>
  <c r="P2081" i="14"/>
  <c r="R2081" i="14"/>
  <c r="P2082" i="14"/>
  <c r="R2082" i="14"/>
  <c r="P2083" i="14"/>
  <c r="R2083" i="14"/>
  <c r="P2084" i="14"/>
  <c r="R2084" i="14"/>
  <c r="P2085" i="14"/>
  <c r="R2085" i="14"/>
  <c r="P2086" i="14"/>
  <c r="R2086" i="14"/>
  <c r="P2087" i="14"/>
  <c r="R2087" i="14"/>
  <c r="Q2088" i="14"/>
  <c r="R2088" i="14"/>
  <c r="Q2089" i="14"/>
  <c r="R2089" i="14"/>
  <c r="Q2090" i="14"/>
  <c r="R2090" i="14"/>
  <c r="P2091" i="14"/>
  <c r="R2091" i="14"/>
  <c r="P2092" i="14"/>
  <c r="R2092" i="14"/>
  <c r="P2093" i="14"/>
  <c r="R2093" i="14"/>
  <c r="P2094" i="14"/>
  <c r="R2094" i="14"/>
  <c r="Q2095" i="14"/>
  <c r="R2095" i="14"/>
  <c r="Q2096" i="14"/>
  <c r="R2096" i="14"/>
  <c r="P2097" i="14"/>
  <c r="R2097" i="14"/>
  <c r="P2098" i="14"/>
  <c r="R2098" i="14"/>
  <c r="P2099" i="14"/>
  <c r="R2099" i="14"/>
  <c r="P2100" i="14"/>
  <c r="R2100" i="14"/>
  <c r="Q2101" i="14"/>
  <c r="R2101" i="14"/>
  <c r="P2102" i="14"/>
  <c r="R2102" i="14"/>
  <c r="P2103" i="14"/>
  <c r="R2103" i="14"/>
  <c r="P2104" i="14"/>
  <c r="R2104" i="14"/>
  <c r="P2105" i="14"/>
  <c r="R2105" i="14"/>
  <c r="P2106" i="14"/>
  <c r="R2106" i="14"/>
  <c r="P2107" i="14"/>
  <c r="R2107" i="14"/>
  <c r="P2108" i="14"/>
  <c r="R2108" i="14"/>
  <c r="P2109" i="14"/>
  <c r="R2109" i="14"/>
  <c r="P2110" i="14"/>
  <c r="R2110" i="14"/>
  <c r="P2111" i="14"/>
  <c r="R2111" i="14"/>
  <c r="P2112" i="14"/>
  <c r="R2112" i="14"/>
  <c r="P2113" i="14"/>
  <c r="R2113" i="14"/>
  <c r="P2114" i="14"/>
  <c r="R2114" i="14"/>
  <c r="P2115" i="14"/>
  <c r="R2115" i="14"/>
  <c r="P2116" i="14"/>
  <c r="R2116" i="14"/>
  <c r="P2117" i="14"/>
  <c r="R2117" i="14"/>
  <c r="P2118" i="14"/>
  <c r="R2118" i="14"/>
  <c r="P2119" i="14"/>
  <c r="R2119" i="14"/>
  <c r="Q2120" i="14"/>
  <c r="R2120" i="14"/>
  <c r="P2121" i="14"/>
  <c r="R2121" i="14"/>
  <c r="P2122" i="14"/>
  <c r="R2122" i="14"/>
  <c r="P2123" i="14"/>
  <c r="R2123" i="14"/>
  <c r="P2124" i="14"/>
  <c r="R2124" i="14"/>
  <c r="Q2125" i="14"/>
  <c r="R2125" i="14"/>
  <c r="P2126" i="14"/>
  <c r="R2126" i="14"/>
  <c r="P2127" i="14"/>
  <c r="R2127" i="14"/>
  <c r="P2128" i="14"/>
  <c r="R2128" i="14"/>
  <c r="P2129" i="14"/>
  <c r="R2129" i="14"/>
  <c r="P2130" i="14"/>
  <c r="R2130" i="14"/>
  <c r="P2131" i="14"/>
  <c r="R2131" i="14"/>
  <c r="P2132" i="14"/>
  <c r="R2132" i="14"/>
  <c r="P2133" i="14"/>
  <c r="R2133" i="14"/>
  <c r="Q2134" i="14"/>
  <c r="R2134" i="14"/>
  <c r="P2135" i="14"/>
  <c r="Q2135" i="14"/>
  <c r="P2136" i="14"/>
  <c r="R2136" i="14"/>
  <c r="P2137" i="14"/>
  <c r="R2137" i="14"/>
  <c r="P2138" i="14"/>
  <c r="R2138" i="14"/>
  <c r="P2139" i="14"/>
  <c r="R2139" i="14"/>
  <c r="P2140" i="14"/>
  <c r="R2140" i="14"/>
  <c r="P2141" i="14"/>
  <c r="R2141" i="14"/>
  <c r="P2142" i="14"/>
  <c r="R2142" i="14"/>
  <c r="P2143" i="14"/>
  <c r="Q2143" i="14"/>
  <c r="P2144" i="14"/>
  <c r="R2144" i="14"/>
  <c r="Q2145" i="14"/>
  <c r="R2145" i="14"/>
  <c r="P2146" i="14"/>
  <c r="R2146" i="14"/>
  <c r="P2147" i="14"/>
  <c r="R2147" i="14"/>
  <c r="P2148" i="14"/>
  <c r="R2148" i="14"/>
  <c r="P2149" i="14"/>
  <c r="R2149" i="14"/>
  <c r="P2150" i="14"/>
  <c r="R2150" i="14"/>
  <c r="P2151" i="14"/>
  <c r="R2151" i="14"/>
  <c r="P2152" i="14"/>
  <c r="R2152" i="14"/>
  <c r="P2153" i="14"/>
  <c r="R2153" i="14"/>
  <c r="P2154" i="14"/>
  <c r="R2154" i="14"/>
  <c r="P2155" i="14"/>
  <c r="R2155" i="14"/>
  <c r="P2156" i="14"/>
  <c r="R2156" i="14"/>
  <c r="P2157" i="14"/>
  <c r="R2157" i="14"/>
  <c r="P2158" i="14"/>
  <c r="R2158" i="14"/>
  <c r="P2159" i="14"/>
  <c r="R2159" i="14"/>
  <c r="P2160" i="14"/>
  <c r="R2160" i="14"/>
  <c r="P2161" i="14"/>
  <c r="R2161" i="14"/>
  <c r="P2162" i="14"/>
  <c r="R2162" i="14"/>
  <c r="P2163" i="14"/>
  <c r="R2163" i="14"/>
  <c r="P2164" i="14"/>
  <c r="R2164" i="14"/>
  <c r="P2165" i="14"/>
  <c r="R2165" i="14"/>
  <c r="P2166" i="14"/>
  <c r="R2166" i="14"/>
  <c r="P2167" i="14"/>
  <c r="R2167" i="14"/>
  <c r="P2168" i="14"/>
  <c r="R2168" i="14"/>
  <c r="P2169" i="14"/>
  <c r="R2169" i="14"/>
  <c r="P2170" i="14"/>
  <c r="R2170" i="14"/>
  <c r="P2171" i="14"/>
  <c r="R2171" i="14"/>
  <c r="P2172" i="14"/>
  <c r="R2172" i="14"/>
  <c r="P2173" i="14"/>
  <c r="R2173" i="14"/>
  <c r="Q2174" i="14"/>
  <c r="R2174" i="14"/>
  <c r="P2175" i="14"/>
  <c r="R2175" i="14"/>
  <c r="P2176" i="14"/>
  <c r="R2176" i="14"/>
  <c r="Q2177" i="14"/>
  <c r="R2177" i="14"/>
  <c r="P2178" i="14"/>
  <c r="R2178" i="14"/>
  <c r="P2179" i="14"/>
  <c r="R2179" i="14"/>
  <c r="P2180" i="14"/>
  <c r="R2180" i="14"/>
  <c r="Q2181" i="14"/>
  <c r="R2181" i="14"/>
  <c r="P2182" i="14"/>
  <c r="R2182" i="14"/>
  <c r="P2183" i="14"/>
  <c r="R2183" i="14"/>
  <c r="P2184" i="14"/>
  <c r="R2184" i="14"/>
  <c r="P2185" i="14"/>
  <c r="R2185" i="14"/>
  <c r="Q2186" i="14"/>
  <c r="R2186" i="14"/>
  <c r="P2187" i="14"/>
  <c r="R2187" i="14"/>
  <c r="P2188" i="14"/>
  <c r="R2188" i="14"/>
  <c r="P2189" i="14"/>
  <c r="R2189" i="14"/>
  <c r="P2190" i="14"/>
  <c r="Q2190" i="14"/>
  <c r="P2191" i="14"/>
  <c r="R2191" i="14"/>
  <c r="P2192" i="14"/>
  <c r="R2192" i="14"/>
  <c r="P2193" i="14"/>
  <c r="R2193" i="14"/>
  <c r="P2194" i="14"/>
  <c r="R2194" i="14"/>
  <c r="P2195" i="14"/>
  <c r="R2195" i="14"/>
  <c r="P2196" i="14"/>
  <c r="R2196" i="14"/>
  <c r="P2197" i="14"/>
  <c r="R2197" i="14"/>
  <c r="P2198" i="14"/>
  <c r="R2198" i="14"/>
  <c r="P2199" i="14"/>
  <c r="R2199" i="14"/>
  <c r="P2200" i="14"/>
  <c r="R2200" i="14"/>
  <c r="P2201" i="14"/>
  <c r="R2201" i="14"/>
  <c r="P2202" i="14"/>
  <c r="R2202" i="14"/>
  <c r="P2203" i="14"/>
  <c r="R2203" i="14"/>
  <c r="P2204" i="14"/>
  <c r="R2204" i="14"/>
  <c r="P2205" i="14"/>
  <c r="R2205" i="14"/>
  <c r="P2206" i="14"/>
  <c r="Q2206" i="14"/>
  <c r="P2207" i="14"/>
  <c r="R2207" i="14"/>
  <c r="P2208" i="14"/>
  <c r="R2208" i="14"/>
  <c r="P2209" i="14"/>
  <c r="R2209" i="14"/>
  <c r="P2210" i="14"/>
  <c r="Q2210" i="14"/>
  <c r="P2211" i="14"/>
  <c r="R2211" i="14"/>
  <c r="P2212" i="14"/>
  <c r="R2212" i="14"/>
  <c r="P2213" i="14"/>
  <c r="R2213" i="14"/>
  <c r="P2214" i="14"/>
  <c r="R2214" i="14"/>
  <c r="P2215" i="14"/>
  <c r="R2215" i="14"/>
  <c r="P2216" i="14"/>
  <c r="R2216" i="14"/>
  <c r="P2217" i="14"/>
  <c r="R2217" i="14"/>
  <c r="P2218" i="14"/>
  <c r="R2218" i="14"/>
  <c r="P2219" i="14"/>
  <c r="R2219" i="14"/>
  <c r="P2220" i="14"/>
  <c r="R2220" i="14"/>
  <c r="P2221" i="14"/>
  <c r="R2221" i="14"/>
  <c r="Q2222" i="14"/>
  <c r="R2222" i="14"/>
  <c r="P2223" i="14"/>
  <c r="R2223" i="14"/>
  <c r="Q2224" i="14"/>
  <c r="R2224" i="14"/>
  <c r="P2225" i="14"/>
  <c r="Q2225" i="14"/>
  <c r="P2226" i="14"/>
  <c r="R2226" i="14"/>
  <c r="P2227" i="14"/>
  <c r="Q2227" i="14"/>
  <c r="P2228" i="14"/>
  <c r="R2228" i="14"/>
  <c r="P2229" i="14"/>
  <c r="R2229" i="14"/>
  <c r="P2230" i="14"/>
  <c r="Q2230" i="14"/>
  <c r="P2231" i="14"/>
  <c r="R2231" i="14"/>
  <c r="P2232" i="14"/>
  <c r="R2232" i="14"/>
  <c r="P2233" i="14"/>
  <c r="Q2233" i="14"/>
  <c r="P2234" i="14"/>
  <c r="R2234" i="14"/>
  <c r="P2235" i="14"/>
  <c r="Q2235" i="14"/>
  <c r="P2236" i="14"/>
  <c r="R2236" i="14"/>
  <c r="P2237" i="14"/>
  <c r="Q2237" i="14"/>
  <c r="P2238" i="14"/>
  <c r="R2238" i="14"/>
  <c r="P2239" i="14"/>
  <c r="R2239" i="14"/>
  <c r="P2240" i="14"/>
  <c r="R2240" i="14"/>
  <c r="P2241" i="14"/>
  <c r="R2241" i="14"/>
  <c r="P2242" i="14"/>
  <c r="R2242" i="14"/>
  <c r="P2243" i="14"/>
  <c r="R2243" i="14"/>
  <c r="P2244" i="14"/>
  <c r="R2244" i="14"/>
  <c r="P2245" i="14"/>
  <c r="R2245" i="14"/>
  <c r="P2246" i="14"/>
  <c r="R2246" i="14"/>
  <c r="P2247" i="14"/>
  <c r="R2247" i="14"/>
  <c r="P2248" i="14"/>
  <c r="R2248" i="14"/>
  <c r="P2249" i="14"/>
  <c r="R2249" i="14"/>
  <c r="P2250" i="14"/>
  <c r="R2250" i="14"/>
  <c r="P2251" i="14"/>
  <c r="R2251" i="14"/>
  <c r="P2252" i="14"/>
  <c r="R2252" i="14"/>
  <c r="P2253" i="14"/>
  <c r="R2253" i="14"/>
  <c r="P2254" i="14"/>
  <c r="R2254" i="14"/>
  <c r="Q2255" i="14"/>
  <c r="R2255" i="14"/>
  <c r="P2256" i="14"/>
  <c r="R2256" i="14"/>
  <c r="P2257" i="14"/>
  <c r="R2257" i="14"/>
  <c r="P2258" i="14"/>
  <c r="R2258" i="14"/>
  <c r="P2259" i="14"/>
  <c r="R2259" i="14"/>
  <c r="P2260" i="14"/>
  <c r="R2260" i="14"/>
  <c r="P2261" i="14"/>
  <c r="R2261" i="14"/>
  <c r="Q2262" i="14"/>
  <c r="R2262" i="14"/>
  <c r="P2263" i="14"/>
  <c r="R2263" i="14"/>
  <c r="P2264" i="14"/>
  <c r="R2264" i="14"/>
  <c r="P2265" i="14"/>
  <c r="R2265" i="14"/>
  <c r="P2266" i="14"/>
  <c r="R2266" i="14"/>
  <c r="P2267" i="14"/>
  <c r="R2267" i="14"/>
  <c r="P2268" i="14"/>
  <c r="R2268" i="14"/>
  <c r="P2269" i="14"/>
  <c r="R2269" i="14"/>
  <c r="P2270" i="14"/>
  <c r="R2270" i="14"/>
  <c r="P2271" i="14"/>
  <c r="R2271" i="14"/>
  <c r="P2272" i="14"/>
  <c r="R2272" i="14"/>
  <c r="P2273" i="14"/>
  <c r="R2273" i="14"/>
  <c r="P2274" i="14"/>
  <c r="Q2274" i="14"/>
  <c r="R2274" i="14"/>
  <c r="P2275" i="14"/>
  <c r="Q2275" i="14"/>
  <c r="R2275" i="14"/>
  <c r="P2276" i="14"/>
  <c r="R2276" i="14"/>
  <c r="P2277" i="14"/>
  <c r="R2277" i="14"/>
  <c r="P2278" i="14"/>
  <c r="R2278" i="14"/>
  <c r="P2279" i="14"/>
  <c r="R2279" i="14"/>
  <c r="P2280" i="14"/>
  <c r="R2280" i="14"/>
  <c r="Q2281" i="14"/>
  <c r="R2281" i="14"/>
  <c r="P2282" i="14"/>
  <c r="R2282" i="14"/>
  <c r="P2283" i="14"/>
  <c r="R2283" i="14"/>
  <c r="P2284" i="14"/>
  <c r="R2284" i="14"/>
  <c r="P2285" i="14"/>
  <c r="R2285" i="14"/>
  <c r="P2286" i="14"/>
  <c r="R2286" i="14"/>
  <c r="P2287" i="14"/>
  <c r="R2287" i="14"/>
  <c r="P2288" i="14"/>
  <c r="R2288" i="14"/>
  <c r="P2289" i="14"/>
  <c r="R2289" i="14"/>
  <c r="P2290" i="14"/>
  <c r="R2290" i="14"/>
  <c r="P2291" i="14"/>
  <c r="R2291" i="14"/>
  <c r="P2292" i="14"/>
  <c r="R2292" i="14"/>
  <c r="P2293" i="14"/>
  <c r="R2293" i="14"/>
  <c r="P2294" i="14"/>
  <c r="R2294" i="14"/>
  <c r="P2295" i="14"/>
  <c r="R2295" i="14"/>
  <c r="P2296" i="14"/>
  <c r="R2296" i="14"/>
  <c r="P2297" i="14"/>
  <c r="R2297" i="14"/>
  <c r="P2298" i="14"/>
  <c r="R2298" i="14"/>
  <c r="P2299" i="14"/>
  <c r="R2299" i="14"/>
  <c r="P2300" i="14"/>
  <c r="R2300" i="14"/>
  <c r="P2301" i="14"/>
  <c r="R2301" i="14"/>
  <c r="P2302" i="14"/>
  <c r="R2302" i="14"/>
  <c r="P2303" i="14"/>
  <c r="R2303" i="14"/>
  <c r="P2304" i="14"/>
  <c r="R2304" i="14"/>
  <c r="P2305" i="14"/>
  <c r="R2305" i="14"/>
  <c r="P2306" i="14"/>
  <c r="R2306" i="14"/>
  <c r="P2307" i="14"/>
  <c r="R2307" i="14"/>
  <c r="P2308" i="14"/>
  <c r="R2308" i="14"/>
  <c r="Q2309" i="14"/>
  <c r="R2309" i="14"/>
  <c r="P2310" i="14"/>
  <c r="R2310" i="14"/>
  <c r="P2311" i="14"/>
  <c r="R2311" i="14"/>
  <c r="P2312" i="14"/>
  <c r="R2312" i="14"/>
  <c r="P2313" i="14"/>
  <c r="R2313" i="14"/>
  <c r="P2314" i="14"/>
  <c r="R2314" i="14"/>
  <c r="P2315" i="14"/>
  <c r="R2315" i="14"/>
  <c r="P2316" i="14"/>
  <c r="R2316" i="14"/>
  <c r="P2317" i="14"/>
  <c r="R2317" i="14"/>
  <c r="P2318" i="14"/>
  <c r="R2318" i="14"/>
  <c r="P2319" i="14"/>
  <c r="R2319" i="14"/>
  <c r="P2320" i="14"/>
  <c r="R2320" i="14"/>
  <c r="P2321" i="14"/>
  <c r="R2321" i="14"/>
  <c r="P2322" i="14"/>
  <c r="R2322" i="14"/>
  <c r="P2323" i="14"/>
  <c r="R2323" i="14"/>
  <c r="P2324" i="14"/>
  <c r="R2324" i="14"/>
  <c r="P2325" i="14"/>
  <c r="R2325" i="14"/>
  <c r="P2326" i="14"/>
  <c r="R2326" i="14"/>
  <c r="P2327" i="14"/>
  <c r="R2327" i="14"/>
  <c r="P2328" i="14"/>
  <c r="R2328" i="14"/>
  <c r="P2329" i="14"/>
  <c r="R2329" i="14"/>
  <c r="P2330" i="14"/>
  <c r="R2330" i="14"/>
  <c r="P2331" i="14"/>
  <c r="R2331" i="14"/>
  <c r="P2332" i="14"/>
  <c r="R2332" i="14"/>
  <c r="P2333" i="14"/>
  <c r="R2333" i="14"/>
  <c r="P2334" i="14"/>
  <c r="R2334" i="14"/>
  <c r="P2335" i="14"/>
  <c r="R2335" i="14"/>
  <c r="P2336" i="14"/>
  <c r="Q2336" i="14"/>
  <c r="P2337" i="14"/>
  <c r="R2337" i="14"/>
  <c r="P2338" i="14"/>
  <c r="R2338" i="14"/>
  <c r="P2339" i="14"/>
  <c r="Q2339" i="14"/>
  <c r="R2339" i="14"/>
  <c r="P2340" i="14"/>
  <c r="Q2340" i="14"/>
  <c r="R2340" i="14"/>
  <c r="P2341" i="14"/>
  <c r="R2341" i="14"/>
  <c r="P2342" i="14"/>
  <c r="R2342" i="14"/>
  <c r="P2343" i="14"/>
  <c r="R2343" i="14"/>
  <c r="P2344" i="14"/>
  <c r="R2344" i="14"/>
  <c r="P2345" i="14"/>
  <c r="R2345" i="14"/>
  <c r="P2346" i="14"/>
  <c r="R2346" i="14"/>
  <c r="P2347" i="14"/>
  <c r="R2347" i="14"/>
  <c r="P2348" i="14"/>
  <c r="R2348" i="14"/>
  <c r="Q2349" i="14"/>
  <c r="R2349" i="14"/>
  <c r="Q2350" i="14"/>
  <c r="R2350" i="14"/>
  <c r="P2351" i="14"/>
  <c r="R2351" i="14"/>
  <c r="P2352" i="14"/>
  <c r="R2352" i="14"/>
  <c r="P2353" i="14"/>
  <c r="R2353" i="14"/>
  <c r="P2354" i="14"/>
  <c r="R2354" i="14"/>
  <c r="P2355" i="14"/>
  <c r="R2355" i="14"/>
  <c r="P2356" i="14"/>
  <c r="R2356" i="14"/>
  <c r="P2357" i="14"/>
  <c r="R2357" i="14"/>
  <c r="P2358" i="14"/>
  <c r="R2358" i="14"/>
  <c r="Q2359" i="14"/>
  <c r="R2359" i="14"/>
  <c r="P2360" i="14"/>
  <c r="R2360" i="14"/>
  <c r="P2361" i="14"/>
  <c r="R2361" i="14"/>
  <c r="P2362" i="14"/>
  <c r="R2362" i="14"/>
  <c r="P2363" i="14"/>
  <c r="R2363" i="14"/>
  <c r="P2364" i="14"/>
  <c r="R2364" i="14"/>
  <c r="P2365" i="14"/>
  <c r="R2365" i="14"/>
  <c r="P2366" i="14"/>
  <c r="Q2366" i="14"/>
  <c r="P2367" i="14"/>
  <c r="R2367" i="14"/>
  <c r="P2368" i="14"/>
  <c r="R2368" i="14"/>
  <c r="P2369" i="14"/>
  <c r="R2369" i="14"/>
  <c r="P2370" i="14"/>
  <c r="R2370" i="14"/>
  <c r="P2371" i="14"/>
  <c r="R2371" i="14"/>
  <c r="P2372" i="14"/>
  <c r="R2372" i="14"/>
  <c r="P2373" i="14"/>
  <c r="Q2373" i="14"/>
  <c r="P2374" i="14"/>
  <c r="R2374" i="14"/>
  <c r="P2375" i="14"/>
  <c r="R2375" i="14"/>
  <c r="P2376" i="14"/>
  <c r="R2376" i="14"/>
  <c r="P2377" i="14"/>
  <c r="R2377" i="14"/>
  <c r="P2378" i="14"/>
  <c r="R2378" i="14"/>
  <c r="P2379" i="14"/>
  <c r="R2379" i="14"/>
  <c r="P2380" i="14"/>
  <c r="Q2380" i="14"/>
  <c r="R2380" i="14"/>
  <c r="P2381" i="14"/>
  <c r="Q2381" i="14"/>
  <c r="R2381" i="14"/>
  <c r="P2382" i="14"/>
  <c r="Q2382" i="14"/>
  <c r="R2382" i="14"/>
  <c r="P2383" i="14"/>
  <c r="Q2383" i="14"/>
  <c r="R2383" i="14"/>
  <c r="P2384" i="14"/>
  <c r="Q2384" i="14"/>
  <c r="R2384" i="14"/>
  <c r="P2385" i="14"/>
  <c r="Q2385" i="14"/>
  <c r="R2385" i="14"/>
  <c r="P2386" i="14"/>
  <c r="Q2386" i="14"/>
  <c r="R2386" i="14"/>
  <c r="P2387" i="14"/>
  <c r="Q2387" i="14"/>
  <c r="R2387" i="14"/>
  <c r="P2388" i="14"/>
  <c r="Q2388" i="14"/>
  <c r="R2388" i="14"/>
  <c r="P2389" i="14"/>
  <c r="Q2389" i="14"/>
  <c r="R2389" i="14"/>
  <c r="P2390" i="14"/>
  <c r="Q2390" i="14"/>
  <c r="R2390" i="14"/>
  <c r="P2391" i="14"/>
  <c r="R2391" i="14"/>
  <c r="P2392" i="14"/>
  <c r="R2392" i="14"/>
  <c r="P2393" i="14"/>
  <c r="R2393" i="14"/>
  <c r="P2394" i="14"/>
  <c r="R2394" i="14"/>
  <c r="P2395" i="14"/>
  <c r="R2395" i="14"/>
  <c r="P2396" i="14"/>
  <c r="R2396" i="14"/>
  <c r="P2397" i="14"/>
  <c r="R2397" i="14"/>
  <c r="P2398" i="14"/>
  <c r="R2398" i="14"/>
  <c r="P2399" i="14"/>
  <c r="R2399" i="14"/>
  <c r="P2400" i="14"/>
  <c r="R2400" i="14"/>
  <c r="P2401" i="14"/>
  <c r="R2401" i="14"/>
  <c r="Q2402" i="14"/>
  <c r="R2402" i="14"/>
  <c r="P2403" i="14"/>
  <c r="Q2403" i="14"/>
  <c r="R2403" i="14"/>
  <c r="P2404" i="14"/>
  <c r="R2404" i="14"/>
  <c r="P2405" i="14"/>
  <c r="R2405" i="14"/>
  <c r="P2406" i="14"/>
  <c r="R2406" i="14"/>
  <c r="P2407" i="14"/>
  <c r="R2407" i="14"/>
  <c r="P2408" i="14"/>
  <c r="Q2408" i="14"/>
  <c r="Q2409" i="14"/>
  <c r="R2409" i="14"/>
  <c r="P2410" i="14"/>
  <c r="R2410" i="14"/>
  <c r="P2411" i="14"/>
  <c r="R2411" i="14"/>
  <c r="P2412" i="14"/>
  <c r="R2412" i="14"/>
  <c r="P2413" i="14"/>
  <c r="R2413" i="14"/>
  <c r="P2414" i="14"/>
  <c r="R2414" i="14"/>
  <c r="P2415" i="14"/>
  <c r="R2415" i="14"/>
  <c r="Q2416" i="14"/>
  <c r="R2416" i="14"/>
  <c r="P2417" i="14"/>
  <c r="R2417" i="14"/>
  <c r="P2418" i="14"/>
  <c r="R2418" i="14"/>
  <c r="P2419" i="14"/>
  <c r="R2419" i="14"/>
  <c r="P2420" i="14"/>
  <c r="R2420" i="14"/>
  <c r="P2421" i="14"/>
  <c r="R2421" i="14"/>
  <c r="P2422" i="14"/>
  <c r="R2422" i="14"/>
  <c r="P2423" i="14"/>
  <c r="R2423" i="14"/>
  <c r="P2424" i="14"/>
  <c r="R2424" i="14"/>
  <c r="Q2425" i="14"/>
  <c r="R2425" i="14"/>
  <c r="P2426" i="14"/>
  <c r="R2426" i="14"/>
  <c r="P2427" i="14"/>
  <c r="R2427" i="14"/>
  <c r="P2428" i="14"/>
  <c r="R2428" i="14"/>
  <c r="P2429" i="14"/>
  <c r="R2429" i="14"/>
  <c r="P2430" i="14"/>
  <c r="R2430" i="14"/>
  <c r="P2431" i="14"/>
  <c r="R2431" i="14"/>
  <c r="P2432" i="14"/>
  <c r="R2432" i="14"/>
  <c r="P2433" i="14"/>
  <c r="R2433" i="14"/>
  <c r="P2434" i="14"/>
  <c r="R2434" i="14"/>
  <c r="P2435" i="14"/>
  <c r="R2435" i="14"/>
  <c r="P2436" i="14"/>
  <c r="R2436" i="14"/>
  <c r="P2437" i="14"/>
  <c r="R2437" i="14"/>
  <c r="P2438" i="14"/>
  <c r="R2438" i="14"/>
  <c r="P2439" i="14"/>
  <c r="R2439" i="14"/>
  <c r="P2440" i="14"/>
  <c r="R2440" i="14"/>
  <c r="Q2441" i="14"/>
  <c r="R2441" i="14"/>
  <c r="Q2442" i="14"/>
  <c r="R2442" i="14"/>
  <c r="P2443" i="14"/>
  <c r="R2443" i="14"/>
  <c r="P2444" i="14"/>
  <c r="R2444" i="14"/>
  <c r="P2445" i="14"/>
  <c r="R2445" i="14"/>
  <c r="P2446" i="14"/>
  <c r="R2446" i="14"/>
  <c r="Q2447" i="14"/>
  <c r="R2447" i="14"/>
  <c r="P2448" i="14"/>
  <c r="R2448" i="14"/>
  <c r="Q2449" i="14"/>
  <c r="R2449" i="14"/>
  <c r="P2450" i="14"/>
  <c r="R2450" i="14"/>
  <c r="P2451" i="14"/>
  <c r="R2451" i="14"/>
  <c r="P2452" i="14"/>
  <c r="R2452" i="14"/>
  <c r="P2453" i="14"/>
  <c r="R2453" i="14"/>
  <c r="Q2454" i="14"/>
  <c r="R2454" i="14"/>
  <c r="P2455" i="14"/>
  <c r="R2455" i="14"/>
  <c r="P2456" i="14"/>
  <c r="R2456" i="14"/>
  <c r="P2457" i="14"/>
  <c r="R2457" i="14"/>
  <c r="P2458" i="14"/>
  <c r="R2458" i="14"/>
  <c r="P2459" i="14"/>
  <c r="R2459" i="14"/>
  <c r="P2460" i="14"/>
  <c r="R2460" i="14"/>
  <c r="P2461" i="14"/>
  <c r="R2461" i="14"/>
  <c r="P2462" i="14"/>
  <c r="R2462" i="14"/>
  <c r="P2463" i="14"/>
  <c r="R2463" i="14"/>
  <c r="P2464" i="14"/>
  <c r="R2464" i="14"/>
  <c r="P2465" i="14"/>
  <c r="R2465" i="14"/>
  <c r="P2466" i="14"/>
  <c r="R2466" i="14"/>
  <c r="P2467" i="14"/>
  <c r="R2467" i="14"/>
  <c r="P2468" i="14"/>
  <c r="R2468" i="14"/>
  <c r="Q2469" i="14"/>
  <c r="R2469" i="14"/>
  <c r="P2470" i="14"/>
  <c r="R2470" i="14"/>
  <c r="P2471" i="14"/>
  <c r="Q2471" i="14"/>
  <c r="P2472" i="14"/>
  <c r="R2472" i="14"/>
  <c r="P2473" i="14"/>
  <c r="R2473" i="14"/>
  <c r="P2474" i="14"/>
  <c r="R2474" i="14"/>
  <c r="P2475" i="14"/>
  <c r="R2475" i="14"/>
  <c r="P2476" i="14"/>
  <c r="R2476" i="14"/>
  <c r="P2477" i="14"/>
  <c r="R2477" i="14"/>
  <c r="P2478" i="14"/>
  <c r="R2478" i="14"/>
  <c r="P2479" i="14"/>
  <c r="R2479" i="14"/>
  <c r="P2480" i="14"/>
  <c r="R2480" i="14"/>
  <c r="P2481" i="14"/>
  <c r="Q2481" i="14"/>
  <c r="P2482" i="14"/>
  <c r="R2482" i="14"/>
  <c r="P2483" i="14"/>
  <c r="R2483" i="14"/>
  <c r="Q2484" i="14"/>
  <c r="R2484" i="14"/>
  <c r="P2485" i="14"/>
  <c r="R2485" i="14"/>
  <c r="P2486" i="14"/>
  <c r="R2486" i="14"/>
  <c r="P2487" i="14"/>
  <c r="R2487" i="14"/>
  <c r="P2488" i="14"/>
  <c r="R2488" i="14"/>
  <c r="P2489" i="14"/>
  <c r="R2489" i="14"/>
  <c r="P2490" i="14"/>
  <c r="R2490" i="14"/>
  <c r="P2491" i="14"/>
  <c r="R2491" i="14"/>
  <c r="P2492" i="14"/>
  <c r="R2492" i="14"/>
  <c r="P2493" i="14"/>
  <c r="R2493" i="14"/>
  <c r="P2494" i="14"/>
  <c r="R2494" i="14"/>
  <c r="P2495" i="14"/>
  <c r="R2495" i="14"/>
  <c r="Q2496" i="14"/>
  <c r="R2496" i="14"/>
  <c r="Q2497" i="14"/>
  <c r="R2497" i="14"/>
  <c r="P2498" i="14"/>
  <c r="R2498" i="14"/>
  <c r="Q2499" i="14"/>
  <c r="R2499" i="14"/>
  <c r="P2500" i="14"/>
  <c r="R2500" i="14"/>
  <c r="P2501" i="14"/>
  <c r="R2501" i="14"/>
  <c r="P2502" i="14"/>
  <c r="R2502" i="14"/>
  <c r="P2503" i="14"/>
  <c r="R2503" i="14"/>
  <c r="P2504" i="14"/>
  <c r="Q2504" i="14"/>
  <c r="P2505" i="14"/>
  <c r="R2505" i="14"/>
  <c r="P2506" i="14"/>
  <c r="R2506" i="14"/>
  <c r="P2507" i="14"/>
  <c r="R2507" i="14"/>
  <c r="P2508" i="14"/>
  <c r="R2508" i="14"/>
  <c r="P2509" i="14"/>
  <c r="R2509" i="14"/>
  <c r="P2510" i="14"/>
  <c r="R2510" i="14"/>
  <c r="P2511" i="14"/>
  <c r="R2511" i="14"/>
  <c r="P2512" i="14"/>
  <c r="R2512" i="14"/>
  <c r="P2513" i="14"/>
  <c r="R2513" i="14"/>
  <c r="P2514" i="14"/>
  <c r="R2514" i="14"/>
  <c r="P2515" i="14"/>
  <c r="R2515" i="14"/>
  <c r="P2516" i="14"/>
  <c r="R2516" i="14"/>
  <c r="P2517" i="14"/>
  <c r="R2517" i="14"/>
  <c r="P2518" i="14"/>
  <c r="R2518" i="14"/>
  <c r="P2519" i="14"/>
  <c r="R2519" i="14"/>
  <c r="P2520" i="14"/>
  <c r="R2520" i="14"/>
  <c r="P2521" i="14"/>
  <c r="R2521" i="14"/>
  <c r="P2522" i="14"/>
  <c r="R2522" i="14"/>
  <c r="P2523" i="14"/>
  <c r="R2523" i="14"/>
  <c r="P2524" i="14"/>
  <c r="R2524" i="14"/>
  <c r="P2525" i="14"/>
  <c r="R2525" i="14"/>
  <c r="P2526" i="14"/>
  <c r="R2526" i="14"/>
  <c r="P2527" i="14"/>
  <c r="R2527" i="14"/>
  <c r="Q2528" i="14"/>
  <c r="R2528" i="14"/>
  <c r="P2529" i="14"/>
  <c r="R2529" i="14"/>
  <c r="P2530" i="14"/>
  <c r="Q2530" i="14"/>
  <c r="R2530" i="14"/>
  <c r="P2531" i="14"/>
  <c r="R2531" i="14"/>
  <c r="P2532" i="14"/>
  <c r="R2532" i="14"/>
  <c r="P2533" i="14"/>
  <c r="R2533" i="14"/>
  <c r="P2534" i="14"/>
  <c r="R2534" i="14"/>
  <c r="P2535" i="14"/>
  <c r="R2535" i="14"/>
  <c r="P2536" i="14"/>
  <c r="Q2536" i="14"/>
  <c r="P2537" i="14"/>
  <c r="R2537" i="14"/>
  <c r="P2538" i="14"/>
  <c r="R2538" i="14"/>
  <c r="P2539" i="14"/>
  <c r="R2539" i="14"/>
  <c r="P2540" i="14"/>
  <c r="R2540" i="14"/>
  <c r="P2541" i="14"/>
  <c r="R2541" i="14"/>
  <c r="P2542" i="14"/>
  <c r="R2542" i="14"/>
  <c r="P2543" i="14"/>
  <c r="R2543" i="14"/>
  <c r="P2544" i="14"/>
  <c r="R2544" i="14"/>
  <c r="P2545" i="14"/>
  <c r="R2545" i="14"/>
  <c r="P2546" i="14"/>
  <c r="R2546" i="14"/>
  <c r="P2547" i="14"/>
  <c r="R2547" i="14"/>
  <c r="P2548" i="14"/>
  <c r="R2548" i="14"/>
  <c r="P2549" i="14"/>
  <c r="R2549" i="14"/>
  <c r="P2550" i="14"/>
  <c r="R2550" i="14"/>
  <c r="P2551" i="14"/>
  <c r="R2551" i="14"/>
  <c r="P2552" i="14"/>
  <c r="R2552" i="14"/>
  <c r="P2553" i="14"/>
  <c r="R2553" i="14"/>
  <c r="P2554" i="14"/>
  <c r="R2554" i="14"/>
  <c r="P2555" i="14"/>
  <c r="R2555" i="14"/>
  <c r="P2556" i="14"/>
  <c r="R2556" i="14"/>
  <c r="P2557" i="14"/>
  <c r="R2557" i="14"/>
  <c r="P2558" i="14"/>
  <c r="R2558" i="14"/>
  <c r="P2559" i="14"/>
  <c r="R2559" i="14"/>
  <c r="P2560" i="14"/>
  <c r="R2560" i="14"/>
  <c r="P2561" i="14"/>
  <c r="R2561" i="14"/>
  <c r="P2562" i="14"/>
  <c r="R2562" i="14"/>
  <c r="P2563" i="14"/>
  <c r="Q2563" i="14"/>
  <c r="P2564" i="14"/>
  <c r="R2564" i="14"/>
  <c r="P2565" i="14"/>
  <c r="R2565" i="14"/>
  <c r="P2566" i="14"/>
  <c r="R2566" i="14"/>
  <c r="P2567" i="14"/>
  <c r="R2567" i="14"/>
  <c r="P2568" i="14"/>
  <c r="R2568" i="14"/>
  <c r="P2569" i="14"/>
  <c r="R2569" i="14"/>
  <c r="P2570" i="14"/>
  <c r="R2570" i="14"/>
  <c r="P2571" i="14"/>
  <c r="R2571" i="14"/>
  <c r="P2572" i="14"/>
  <c r="R2572" i="14"/>
  <c r="P2573" i="14"/>
  <c r="R2573" i="14"/>
  <c r="P2574" i="14"/>
  <c r="R2574" i="14"/>
  <c r="P2575" i="14"/>
  <c r="R2575" i="14"/>
  <c r="P2576" i="14"/>
  <c r="R2576" i="14"/>
  <c r="P2577" i="14"/>
  <c r="R2577" i="14"/>
  <c r="P2578" i="14"/>
  <c r="R2578" i="14"/>
  <c r="P2579" i="14"/>
  <c r="R2579" i="14"/>
  <c r="P2580" i="14"/>
  <c r="R2580" i="14"/>
  <c r="P2581" i="14"/>
  <c r="R2581" i="14"/>
  <c r="P2582" i="14"/>
  <c r="R2582" i="14"/>
  <c r="P2583" i="14"/>
  <c r="R2583" i="14"/>
  <c r="P2584" i="14"/>
  <c r="R2584" i="14"/>
  <c r="P2585" i="14"/>
  <c r="R2585" i="14"/>
  <c r="P2586" i="14"/>
  <c r="R2586" i="14"/>
  <c r="P2587" i="14"/>
  <c r="R2587" i="14"/>
  <c r="P2588" i="14"/>
  <c r="R2588" i="14"/>
  <c r="P2589" i="14"/>
  <c r="R2589" i="14"/>
  <c r="P2590" i="14"/>
  <c r="R2590" i="14"/>
  <c r="P2591" i="14"/>
  <c r="R2591" i="14"/>
  <c r="P2592" i="14"/>
  <c r="R2592" i="14"/>
  <c r="P2593" i="14"/>
  <c r="R2593" i="14"/>
  <c r="P2594" i="14"/>
  <c r="R2594" i="14"/>
  <c r="P2595" i="14"/>
  <c r="R2595" i="14"/>
  <c r="P2596" i="14"/>
  <c r="R2596" i="14"/>
  <c r="P2597" i="14"/>
  <c r="R2597" i="14"/>
  <c r="P2598" i="14"/>
  <c r="R2598" i="14"/>
  <c r="P2599" i="14"/>
  <c r="R2599" i="14"/>
  <c r="P2600" i="14"/>
  <c r="R2600" i="14"/>
  <c r="P2601" i="14"/>
  <c r="R2601" i="14"/>
  <c r="P2602" i="14"/>
  <c r="R2602" i="14"/>
  <c r="P2603" i="14"/>
  <c r="R2603" i="14"/>
  <c r="Q2604" i="14"/>
  <c r="R2604" i="14"/>
  <c r="P2605" i="14"/>
  <c r="R2605" i="14"/>
  <c r="P2606" i="14"/>
  <c r="R2606" i="14"/>
  <c r="P2607" i="14"/>
  <c r="R2607" i="14"/>
  <c r="P2608" i="14"/>
  <c r="R2608" i="14"/>
  <c r="P2609" i="14"/>
  <c r="R2609" i="14"/>
  <c r="P2610" i="14"/>
  <c r="R2610" i="14"/>
  <c r="P2611" i="14"/>
  <c r="R2611" i="14"/>
  <c r="P2612" i="14"/>
  <c r="R2612" i="14"/>
  <c r="P2613" i="14"/>
  <c r="R2613" i="14"/>
  <c r="P2614" i="14"/>
  <c r="R2614" i="14"/>
  <c r="P2615" i="14"/>
  <c r="R2615" i="14"/>
  <c r="P2616" i="14"/>
  <c r="R2616" i="14"/>
  <c r="P2617" i="14"/>
  <c r="R2617" i="14"/>
  <c r="P2618" i="14"/>
  <c r="R2618" i="14"/>
  <c r="P2619" i="14"/>
  <c r="R2619" i="14"/>
  <c r="P2620" i="14"/>
  <c r="R2620" i="14"/>
  <c r="P2621" i="14"/>
  <c r="R2621" i="14"/>
  <c r="P2622" i="14"/>
  <c r="R2622" i="14"/>
  <c r="P2623" i="14"/>
  <c r="R2623" i="14"/>
  <c r="P2624" i="14"/>
  <c r="R2624" i="14"/>
  <c r="P2625" i="14"/>
  <c r="R2625" i="14"/>
  <c r="P2626" i="14"/>
  <c r="R2626" i="14"/>
  <c r="P2627" i="14"/>
  <c r="Q2627" i="14"/>
  <c r="R2627" i="14"/>
  <c r="P2628" i="14"/>
  <c r="R2628" i="14"/>
  <c r="P2629" i="14"/>
  <c r="R2629" i="14"/>
  <c r="P2630" i="14"/>
  <c r="R2630" i="14"/>
  <c r="P2631" i="14"/>
  <c r="Q2631" i="14"/>
  <c r="P2632" i="14"/>
  <c r="R2632" i="14"/>
  <c r="P2633" i="14"/>
  <c r="R2633" i="14"/>
  <c r="P2634" i="14"/>
  <c r="Q2634" i="14"/>
  <c r="P2635" i="14"/>
  <c r="R2635" i="14"/>
  <c r="P2636" i="14"/>
  <c r="R2636" i="14"/>
  <c r="P2637" i="14"/>
  <c r="R2637" i="14"/>
  <c r="P2638" i="14"/>
  <c r="R2638" i="14"/>
  <c r="P2639" i="14"/>
  <c r="R2639" i="14"/>
  <c r="P2640" i="14"/>
  <c r="R2640" i="14"/>
  <c r="P2641" i="14"/>
  <c r="Q2641" i="14"/>
  <c r="P2642" i="14"/>
  <c r="R2642" i="14"/>
  <c r="P2643" i="14"/>
  <c r="R2643" i="14"/>
  <c r="P2644" i="14"/>
  <c r="R2644" i="14"/>
  <c r="P2645" i="14"/>
  <c r="R2645" i="14"/>
  <c r="P2646" i="14"/>
  <c r="R2646" i="14"/>
  <c r="P2647" i="14"/>
  <c r="R2647" i="14"/>
  <c r="P2648" i="14"/>
  <c r="R2648" i="14"/>
  <c r="P2649" i="14"/>
  <c r="R2649" i="14"/>
  <c r="P2650" i="14"/>
  <c r="R2650" i="14"/>
  <c r="P2651" i="14"/>
  <c r="R2651" i="14"/>
  <c r="P2652" i="14"/>
  <c r="R2652" i="14"/>
  <c r="Q2653" i="14"/>
  <c r="R2653" i="14"/>
  <c r="P2654" i="14"/>
  <c r="R2654" i="14"/>
  <c r="P2655" i="14"/>
  <c r="R2655" i="14"/>
  <c r="P2656" i="14"/>
  <c r="R2656" i="14"/>
  <c r="P2657" i="14"/>
  <c r="R2657" i="14"/>
  <c r="P2658" i="14"/>
  <c r="R2658" i="14"/>
  <c r="P2659" i="14"/>
  <c r="R2659" i="14"/>
  <c r="P2660" i="14"/>
  <c r="R2660" i="14"/>
  <c r="P2661" i="14"/>
  <c r="R2661" i="14"/>
  <c r="P2662" i="14"/>
  <c r="R2662" i="14"/>
  <c r="P2663" i="14"/>
  <c r="R2663" i="14"/>
  <c r="P2664" i="14"/>
  <c r="R2664" i="14"/>
  <c r="P2665" i="14"/>
  <c r="R2665" i="14"/>
  <c r="P2666" i="14"/>
  <c r="R2666" i="14"/>
  <c r="P2667" i="14"/>
  <c r="Q2667" i="14"/>
  <c r="P2668" i="14"/>
  <c r="Q2668" i="14"/>
  <c r="P2669" i="14"/>
  <c r="R2669" i="14"/>
  <c r="P2670" i="14"/>
  <c r="R2670" i="14"/>
  <c r="P2671" i="14"/>
  <c r="Q2671" i="14"/>
  <c r="R2671" i="14"/>
  <c r="P2672" i="14"/>
  <c r="R2672" i="14"/>
  <c r="P2673" i="14"/>
  <c r="R2673" i="14"/>
  <c r="P2674" i="14"/>
  <c r="R2674" i="14"/>
  <c r="Q2675" i="14"/>
  <c r="R2675" i="14"/>
  <c r="P2676" i="14"/>
  <c r="R2676" i="14"/>
  <c r="P2677" i="14"/>
  <c r="R2677" i="14"/>
  <c r="P2678" i="14"/>
  <c r="R2678" i="14"/>
  <c r="P2679" i="14"/>
  <c r="R2679" i="14"/>
  <c r="P2680" i="14"/>
  <c r="R2680" i="14"/>
  <c r="P2681" i="14"/>
  <c r="R2681" i="14"/>
  <c r="P2682" i="14"/>
  <c r="R2682" i="14"/>
  <c r="P2683" i="14"/>
  <c r="R2683" i="14"/>
  <c r="P2684" i="14"/>
  <c r="R2684" i="14"/>
  <c r="P2685" i="14"/>
  <c r="R2685" i="14"/>
  <c r="P2686" i="14"/>
  <c r="R2686" i="14"/>
  <c r="Q2687" i="14"/>
  <c r="R2687" i="14"/>
  <c r="Q2688" i="14"/>
  <c r="R2688" i="14"/>
  <c r="P2689" i="14"/>
  <c r="R2689" i="14"/>
  <c r="P2690" i="14"/>
  <c r="R2690" i="14"/>
  <c r="P2691" i="14"/>
  <c r="R2691" i="14"/>
  <c r="P2692" i="14"/>
  <c r="Q2692" i="14"/>
  <c r="P2693" i="14"/>
  <c r="R2693" i="14"/>
  <c r="P2694" i="14"/>
  <c r="R2694" i="14"/>
  <c r="P2695" i="14"/>
  <c r="R2695" i="14"/>
  <c r="P2696" i="14"/>
  <c r="R2696" i="14"/>
  <c r="P2697" i="14"/>
  <c r="R2697" i="14"/>
  <c r="P2698" i="14"/>
  <c r="R2698" i="14"/>
  <c r="P2699" i="14"/>
  <c r="R2699" i="14"/>
  <c r="P2700" i="14"/>
  <c r="R2700" i="14"/>
  <c r="P2701" i="14"/>
  <c r="R2701" i="14"/>
  <c r="P2702" i="14"/>
  <c r="R2702" i="14"/>
  <c r="P2703" i="14"/>
  <c r="R2703" i="14"/>
  <c r="P2704" i="14"/>
  <c r="R2704" i="14"/>
  <c r="P2705" i="14"/>
  <c r="R2705" i="14"/>
  <c r="P2706" i="14"/>
  <c r="R2706" i="14"/>
  <c r="P2707" i="14"/>
  <c r="R2707" i="14"/>
  <c r="P2708" i="14"/>
  <c r="R2708" i="14"/>
  <c r="P2709" i="14"/>
  <c r="R2709" i="14"/>
  <c r="P2710" i="14"/>
  <c r="R2710" i="14"/>
  <c r="P2711" i="14"/>
  <c r="R2711" i="14"/>
  <c r="P2712" i="14"/>
  <c r="R2712" i="14"/>
  <c r="P2713" i="14"/>
  <c r="R2713" i="14"/>
  <c r="P2714" i="14"/>
  <c r="R2714" i="14"/>
  <c r="P2715" i="14"/>
  <c r="R2715" i="14"/>
  <c r="P2716" i="14"/>
  <c r="R2716" i="14"/>
  <c r="P2717" i="14"/>
  <c r="R2717" i="14"/>
  <c r="P2718" i="14"/>
  <c r="R2718" i="14"/>
  <c r="P2719" i="14"/>
  <c r="R2719" i="14"/>
  <c r="Q2720" i="14"/>
  <c r="R2720" i="14"/>
  <c r="P2721" i="14"/>
  <c r="R2721" i="14"/>
  <c r="P2722" i="14"/>
  <c r="R2722" i="14"/>
  <c r="P2723" i="14"/>
  <c r="R2723" i="14"/>
  <c r="P2724" i="14"/>
  <c r="R2724" i="14"/>
  <c r="P2725" i="14"/>
  <c r="R2725" i="14"/>
  <c r="P2726" i="14"/>
  <c r="R2726" i="14"/>
  <c r="P2727" i="14"/>
  <c r="R2727" i="14"/>
  <c r="P2728" i="14"/>
  <c r="R2728" i="14"/>
  <c r="P2729" i="14"/>
  <c r="R2729" i="14"/>
  <c r="P2730" i="14"/>
  <c r="Q2730" i="14"/>
  <c r="P2731" i="14"/>
  <c r="R2731" i="14"/>
  <c r="P2732" i="14"/>
  <c r="R2732" i="14"/>
  <c r="P2733" i="14"/>
  <c r="Q2733" i="14"/>
  <c r="R2733" i="14"/>
  <c r="P2734" i="14"/>
  <c r="R2734" i="14"/>
  <c r="P2735" i="14"/>
  <c r="Q2735" i="14"/>
  <c r="P2736" i="14"/>
  <c r="R2736" i="14"/>
  <c r="P2737" i="14"/>
  <c r="R2737" i="14"/>
  <c r="P2738" i="14"/>
  <c r="R2738" i="14"/>
  <c r="P2739" i="14"/>
  <c r="R2739" i="14"/>
  <c r="P2740" i="14"/>
  <c r="R2740" i="14"/>
  <c r="P2741" i="14"/>
  <c r="R2741" i="14"/>
  <c r="P2742" i="14"/>
  <c r="Q2742" i="14"/>
  <c r="P2743" i="14"/>
  <c r="R2743" i="14"/>
  <c r="P2744" i="14"/>
  <c r="R2744" i="14"/>
  <c r="P2745" i="14"/>
  <c r="R2745" i="14"/>
  <c r="P2746" i="14"/>
  <c r="R2746" i="14"/>
  <c r="P2747" i="14"/>
  <c r="R2747" i="14"/>
  <c r="P2748" i="14"/>
  <c r="R2748" i="14"/>
  <c r="P2749" i="14"/>
  <c r="R2749" i="14"/>
  <c r="P2750" i="14"/>
  <c r="R2750" i="14"/>
  <c r="P2751" i="14"/>
  <c r="R2751" i="14"/>
  <c r="P2752" i="14"/>
  <c r="R2752" i="14"/>
  <c r="P2753" i="14"/>
  <c r="R2753" i="14"/>
  <c r="P2754" i="14"/>
  <c r="R2754" i="14"/>
  <c r="P2755" i="14"/>
  <c r="R2755" i="14"/>
  <c r="P2756" i="14"/>
  <c r="R2756" i="14"/>
  <c r="P2757" i="14"/>
  <c r="R2757" i="14"/>
  <c r="P2758" i="14"/>
  <c r="R2758" i="14"/>
  <c r="P2759" i="14"/>
  <c r="R2759" i="14"/>
  <c r="P2760" i="14"/>
  <c r="R2760" i="14"/>
  <c r="Q2761" i="14"/>
  <c r="R2761" i="14"/>
  <c r="P2762" i="14"/>
  <c r="R2762" i="14"/>
  <c r="P2763" i="14"/>
  <c r="R2763" i="14"/>
  <c r="P2764" i="14"/>
  <c r="Q2764" i="14"/>
  <c r="R2764" i="14"/>
  <c r="P2765" i="14"/>
  <c r="R2765" i="14"/>
  <c r="P2766" i="14"/>
  <c r="R2766" i="14"/>
  <c r="P2767" i="14"/>
  <c r="R2767" i="14"/>
  <c r="P2768" i="14"/>
  <c r="R2768" i="14"/>
  <c r="P2769" i="14"/>
  <c r="R2769" i="14"/>
  <c r="P2770" i="14"/>
  <c r="R2770" i="14"/>
  <c r="P2771" i="14"/>
  <c r="R2771" i="14"/>
  <c r="P2772" i="14"/>
  <c r="R2772" i="14"/>
  <c r="P2773" i="14"/>
  <c r="R2773" i="14"/>
  <c r="P2774" i="14"/>
  <c r="R2774" i="14"/>
  <c r="P2775" i="14"/>
  <c r="R2775" i="14"/>
  <c r="P2776" i="14"/>
  <c r="R2776" i="14"/>
  <c r="P2777" i="14"/>
  <c r="R2777" i="14"/>
  <c r="P2778" i="14"/>
  <c r="Q2778" i="14"/>
  <c r="R2778" i="14"/>
  <c r="P2779" i="14"/>
  <c r="R2779" i="14"/>
  <c r="P2780" i="14"/>
  <c r="R2780" i="14"/>
  <c r="P2781" i="14"/>
  <c r="R2781" i="14"/>
  <c r="P2782" i="14"/>
  <c r="R2782" i="14"/>
  <c r="Q2783" i="14"/>
  <c r="R2783" i="14"/>
  <c r="P2784" i="14"/>
  <c r="R2784" i="14"/>
  <c r="P2785" i="14"/>
  <c r="R2785" i="14"/>
  <c r="P2786" i="14"/>
  <c r="R2786" i="14"/>
  <c r="P2787" i="14"/>
  <c r="R2787" i="14"/>
  <c r="P2788" i="14"/>
  <c r="R2788" i="14"/>
  <c r="P2789" i="14"/>
  <c r="R2789" i="14"/>
  <c r="P2790" i="14"/>
  <c r="R2790" i="14"/>
  <c r="P2791" i="14"/>
  <c r="R2791" i="14"/>
  <c r="P2792" i="14"/>
  <c r="R2792" i="14"/>
  <c r="P2793" i="14"/>
  <c r="R2793" i="14"/>
  <c r="P2794" i="14"/>
  <c r="R2794" i="14"/>
  <c r="P2795" i="14"/>
  <c r="R2795" i="14"/>
  <c r="P2796" i="14"/>
  <c r="R2796" i="14"/>
  <c r="P2797" i="14"/>
  <c r="R2797" i="14"/>
  <c r="P2798" i="14"/>
  <c r="R2798" i="14"/>
  <c r="P2799" i="14"/>
  <c r="R2799" i="14"/>
  <c r="P2800" i="14"/>
  <c r="R2800" i="14"/>
  <c r="P2801" i="14"/>
  <c r="R2801" i="14"/>
  <c r="P2802" i="14"/>
  <c r="R2802" i="14"/>
  <c r="P2803" i="14"/>
  <c r="Q2803" i="14"/>
  <c r="P2804" i="14"/>
  <c r="R2804" i="14"/>
  <c r="P2805" i="14"/>
  <c r="R2805" i="14"/>
  <c r="P2806" i="14"/>
  <c r="R2806" i="14"/>
  <c r="P2807" i="14"/>
  <c r="R2807" i="14"/>
  <c r="P2808" i="14"/>
  <c r="R2808" i="14"/>
  <c r="P2809" i="14"/>
  <c r="R2809" i="14"/>
  <c r="P2810" i="14"/>
  <c r="R2810" i="14"/>
  <c r="P2811" i="14"/>
  <c r="R2811" i="14"/>
  <c r="P2812" i="14"/>
  <c r="R2812" i="14"/>
  <c r="P2813" i="14"/>
  <c r="R2813" i="14"/>
  <c r="P2814" i="14"/>
  <c r="R2814" i="14"/>
  <c r="Q2815" i="14"/>
  <c r="R2815" i="14"/>
  <c r="P2816" i="14"/>
  <c r="R2816" i="14"/>
  <c r="P2817" i="14"/>
  <c r="R2817" i="14"/>
  <c r="Q2818" i="14"/>
  <c r="R2818" i="14"/>
  <c r="P2819" i="14"/>
  <c r="R2819" i="14"/>
  <c r="P2820" i="14"/>
  <c r="R2820" i="14"/>
  <c r="Q2821" i="14"/>
  <c r="R2821" i="14"/>
  <c r="P2822" i="14"/>
  <c r="R2822" i="14"/>
  <c r="P2823" i="14"/>
  <c r="R2823" i="14"/>
  <c r="P2824" i="14"/>
  <c r="R2824" i="14"/>
  <c r="P2825" i="14"/>
  <c r="R2825" i="14"/>
  <c r="P2826" i="14"/>
  <c r="R2826" i="14"/>
  <c r="P2827" i="14"/>
  <c r="R2827" i="14"/>
  <c r="P2828" i="14"/>
  <c r="R2828" i="14"/>
  <c r="P2829" i="14"/>
  <c r="R2829" i="14"/>
  <c r="P2830" i="14"/>
  <c r="R2830" i="14"/>
  <c r="P2831" i="14"/>
  <c r="R2831" i="14"/>
  <c r="P2832" i="14"/>
  <c r="R2832" i="14"/>
  <c r="P2833" i="14"/>
  <c r="R2833" i="14"/>
  <c r="P2834" i="14"/>
  <c r="R2834" i="14"/>
  <c r="P2835" i="14"/>
  <c r="R2835" i="14"/>
  <c r="P2836" i="14"/>
  <c r="R2836" i="14"/>
  <c r="P2837" i="14"/>
  <c r="R2837" i="14"/>
  <c r="P2838" i="14"/>
  <c r="R2838" i="14"/>
  <c r="P2839" i="14"/>
  <c r="Q2839" i="14"/>
  <c r="R2839" i="14"/>
  <c r="P2840" i="14"/>
  <c r="Q2840" i="14"/>
  <c r="R2840" i="14"/>
  <c r="P2841" i="14"/>
  <c r="R2841" i="14"/>
  <c r="P2842" i="14"/>
  <c r="R2842" i="14"/>
  <c r="P2843" i="14"/>
  <c r="R2843" i="14"/>
  <c r="P2844" i="14"/>
  <c r="R2844" i="14"/>
  <c r="Q2845" i="14"/>
  <c r="R2845" i="14"/>
  <c r="P2846" i="14"/>
  <c r="R2846" i="14"/>
  <c r="P2847" i="14"/>
  <c r="R2847" i="14"/>
  <c r="P2848" i="14"/>
  <c r="R2848" i="14"/>
  <c r="P2849" i="14"/>
  <c r="R2849" i="14"/>
  <c r="P2850" i="14"/>
  <c r="R2850" i="14"/>
  <c r="P2851" i="14"/>
  <c r="R2851" i="14"/>
  <c r="P2852" i="14"/>
  <c r="R2852" i="14"/>
  <c r="P2853" i="14"/>
  <c r="R2853" i="14"/>
  <c r="P2854" i="14"/>
  <c r="R2854" i="14"/>
  <c r="P2855" i="14"/>
  <c r="R2855" i="14"/>
  <c r="P2856" i="14"/>
  <c r="R2856" i="14"/>
  <c r="P2857" i="14"/>
  <c r="R2857" i="14"/>
  <c r="P2858" i="14"/>
  <c r="R2858" i="14"/>
  <c r="P2859" i="14"/>
  <c r="R2859" i="14"/>
  <c r="P2860" i="14"/>
  <c r="R2860" i="14"/>
  <c r="P2861" i="14"/>
  <c r="R2861" i="14"/>
  <c r="P2862" i="14"/>
  <c r="R2862" i="14"/>
  <c r="P2863" i="14"/>
  <c r="R2863" i="14"/>
  <c r="P2864" i="14"/>
  <c r="R2864" i="14"/>
  <c r="P2865" i="14"/>
  <c r="R2865" i="14"/>
  <c r="P2866" i="14"/>
  <c r="R2866" i="14"/>
  <c r="P2867" i="14"/>
  <c r="Q2867" i="14"/>
  <c r="P2868" i="14"/>
  <c r="R2868" i="14"/>
  <c r="P2869" i="14"/>
  <c r="R2869" i="14"/>
  <c r="P2870" i="14"/>
  <c r="R2870" i="14"/>
  <c r="P2871" i="14"/>
  <c r="R2871" i="14"/>
  <c r="P2872" i="14"/>
  <c r="R2872" i="14"/>
  <c r="P2873" i="14"/>
  <c r="R2873" i="14"/>
  <c r="P2874" i="14"/>
  <c r="R2874" i="14"/>
  <c r="P2875" i="14"/>
  <c r="R2875" i="14"/>
  <c r="P2876" i="14"/>
  <c r="R2876" i="14"/>
  <c r="P2877" i="14"/>
  <c r="R2877" i="14"/>
  <c r="P2878" i="14"/>
  <c r="R2878" i="14"/>
  <c r="P2879" i="14"/>
  <c r="R2879" i="14"/>
  <c r="P2880" i="14"/>
  <c r="R2880" i="14"/>
  <c r="P2881" i="14"/>
  <c r="R2881" i="14"/>
  <c r="P2882" i="14"/>
  <c r="R2882" i="14"/>
  <c r="P2883" i="14"/>
  <c r="R2883" i="14"/>
  <c r="P2884" i="14"/>
  <c r="R2884" i="14"/>
  <c r="P2885" i="14"/>
  <c r="R2885" i="14"/>
  <c r="P2886" i="14"/>
  <c r="R2886" i="14"/>
  <c r="P2887" i="14"/>
  <c r="R2887" i="14"/>
  <c r="P2888" i="14"/>
  <c r="R2888" i="14"/>
  <c r="P2889" i="14"/>
  <c r="R2889" i="14"/>
  <c r="P2890" i="14"/>
  <c r="R2890" i="14"/>
  <c r="P2891" i="14"/>
  <c r="Q2891" i="14"/>
  <c r="R2891" i="14"/>
  <c r="P2892" i="14"/>
  <c r="Q2892" i="14"/>
  <c r="R2892" i="14"/>
  <c r="P2893" i="14"/>
  <c r="R2893" i="14"/>
  <c r="P2894" i="14"/>
  <c r="R2894" i="14"/>
  <c r="P2895" i="14"/>
  <c r="R2895" i="14"/>
  <c r="P2896" i="14"/>
  <c r="R2896" i="14"/>
  <c r="P2897" i="14"/>
  <c r="R2897" i="14"/>
  <c r="P2898" i="14"/>
  <c r="R2898" i="14"/>
  <c r="Q2899" i="14"/>
  <c r="R2899" i="14"/>
  <c r="Q2900" i="14"/>
  <c r="R2900" i="14"/>
  <c r="P2901" i="14"/>
  <c r="R2901" i="14"/>
  <c r="P2902" i="14"/>
  <c r="R2902" i="14"/>
  <c r="P2903" i="14"/>
  <c r="R2903" i="14"/>
  <c r="P2904" i="14"/>
  <c r="Q2904" i="14"/>
  <c r="R2904" i="14"/>
  <c r="P2905" i="14"/>
  <c r="R2905" i="14"/>
  <c r="P2906" i="14"/>
  <c r="R2906" i="14"/>
  <c r="P2907" i="14"/>
  <c r="R2907" i="14"/>
  <c r="P2908" i="14"/>
  <c r="R2908" i="14"/>
  <c r="P2909" i="14"/>
  <c r="R2909" i="14"/>
  <c r="P2910" i="14"/>
  <c r="R2910" i="14"/>
  <c r="P2911" i="14"/>
  <c r="R2911" i="14"/>
  <c r="P2912" i="14"/>
  <c r="R2912" i="14"/>
  <c r="P2913" i="14"/>
  <c r="R2913" i="14"/>
  <c r="P2914" i="14"/>
  <c r="R2914" i="14"/>
  <c r="P2915" i="14"/>
  <c r="R2915" i="14"/>
  <c r="P2916" i="14"/>
  <c r="R2916" i="14"/>
  <c r="P2917" i="14"/>
  <c r="R2917" i="14"/>
  <c r="P2918" i="14"/>
  <c r="R2918" i="14"/>
  <c r="P2919" i="14"/>
  <c r="R2919" i="14"/>
  <c r="P2920" i="14"/>
  <c r="Q2920" i="14"/>
  <c r="P2921" i="14"/>
  <c r="R2921" i="14"/>
  <c r="P2922" i="14"/>
  <c r="R2922" i="14"/>
  <c r="P2923" i="14"/>
  <c r="R2923" i="14"/>
  <c r="P2924" i="14"/>
  <c r="R2924" i="14"/>
  <c r="P2925" i="14"/>
  <c r="R2925" i="14"/>
  <c r="P2926" i="14"/>
  <c r="R2926" i="14"/>
  <c r="P2927" i="14"/>
  <c r="R2927" i="14"/>
  <c r="P2928" i="14"/>
  <c r="R2928" i="14"/>
  <c r="P2929" i="14"/>
  <c r="R2929" i="14"/>
  <c r="P2930" i="14"/>
  <c r="R2930" i="14"/>
  <c r="P2931" i="14"/>
  <c r="R2931" i="14"/>
  <c r="Q2932" i="14"/>
  <c r="R2932" i="14"/>
  <c r="P2933" i="14"/>
  <c r="R2933" i="14"/>
  <c r="P2934" i="14"/>
  <c r="R2934" i="14"/>
  <c r="P2935" i="14"/>
  <c r="R2935" i="14"/>
  <c r="P2936" i="14"/>
  <c r="R2936" i="14"/>
  <c r="P2937" i="14"/>
  <c r="R2937" i="14"/>
  <c r="P2938" i="14"/>
  <c r="R2938" i="14"/>
  <c r="P2939" i="14"/>
  <c r="R2939" i="14"/>
  <c r="P2940" i="14"/>
  <c r="R2940" i="14"/>
  <c r="P2941" i="14"/>
  <c r="R2941" i="14"/>
  <c r="P2942" i="14"/>
  <c r="R2942" i="14"/>
  <c r="P2943" i="14"/>
  <c r="R2943" i="14"/>
  <c r="P2944" i="14"/>
  <c r="R2944" i="14"/>
  <c r="P2945" i="14"/>
  <c r="R2945" i="14"/>
  <c r="P2946" i="14"/>
  <c r="R2946" i="14"/>
  <c r="Q2947" i="14"/>
  <c r="R2947" i="14"/>
  <c r="P2948" i="14"/>
  <c r="R2948" i="14"/>
  <c r="P2949" i="14"/>
  <c r="Q2949" i="14"/>
  <c r="R2949" i="14"/>
  <c r="P2950" i="14"/>
  <c r="R2950" i="14"/>
  <c r="P2951" i="14"/>
  <c r="R2951" i="14"/>
  <c r="P2952" i="14"/>
  <c r="R2952" i="14"/>
  <c r="P2953" i="14"/>
  <c r="R2953" i="14"/>
  <c r="P2954" i="14"/>
  <c r="R2954" i="14"/>
  <c r="P2955" i="14"/>
  <c r="R2955" i="14"/>
  <c r="P2956" i="14"/>
  <c r="R2956" i="14"/>
  <c r="P2957" i="14"/>
  <c r="R2957" i="14"/>
  <c r="P2958" i="14"/>
  <c r="R2958" i="14"/>
  <c r="P2959" i="14"/>
  <c r="R2959" i="14"/>
  <c r="P2960" i="14"/>
  <c r="R2960" i="14"/>
  <c r="P2961" i="14"/>
  <c r="R2961" i="14"/>
  <c r="P2962" i="14"/>
  <c r="R2962" i="14"/>
  <c r="P2963" i="14"/>
  <c r="R2963" i="14"/>
  <c r="Q2964" i="14"/>
  <c r="R2964" i="14"/>
  <c r="P2965" i="14"/>
  <c r="R2965" i="14"/>
  <c r="P2966" i="14"/>
  <c r="R2966" i="14"/>
  <c r="P2967" i="14"/>
  <c r="R2967" i="14"/>
  <c r="P2968" i="14"/>
  <c r="R2968" i="14"/>
  <c r="P2969" i="14"/>
  <c r="R2969" i="14"/>
  <c r="P2970" i="14"/>
  <c r="R2970" i="14"/>
  <c r="Q2971" i="14"/>
  <c r="R2971" i="14"/>
  <c r="P2972" i="14"/>
  <c r="R2972" i="14"/>
  <c r="P2973" i="14"/>
  <c r="R2973" i="14"/>
  <c r="P2974" i="14"/>
  <c r="R2974" i="14"/>
  <c r="P2975" i="14"/>
  <c r="R2975" i="14"/>
  <c r="P2976" i="14"/>
  <c r="R2976" i="14"/>
  <c r="P2977" i="14"/>
  <c r="R2977" i="14"/>
  <c r="P2978" i="14"/>
  <c r="R2978" i="14"/>
  <c r="P2979" i="14"/>
  <c r="R2979" i="14"/>
  <c r="P2980" i="14"/>
  <c r="R2980" i="14"/>
  <c r="P2981" i="14"/>
  <c r="R2981" i="14"/>
  <c r="P2982" i="14"/>
  <c r="R2982" i="14"/>
  <c r="P2983" i="14"/>
  <c r="R2983" i="14"/>
  <c r="P2984" i="14"/>
  <c r="R2984" i="14"/>
  <c r="P2985" i="14"/>
  <c r="R2985" i="14"/>
  <c r="P2986" i="14"/>
  <c r="Q2986" i="14"/>
  <c r="Q2987" i="14"/>
  <c r="R2987" i="14"/>
  <c r="P2988" i="14"/>
  <c r="R2988" i="14"/>
  <c r="P2989" i="14"/>
  <c r="R2989" i="14"/>
  <c r="P2990" i="14"/>
  <c r="R2990" i="14"/>
  <c r="P2991" i="14"/>
  <c r="R2991" i="14"/>
  <c r="P2992" i="14"/>
  <c r="R2992" i="14"/>
  <c r="P2993" i="14"/>
  <c r="R2993" i="14"/>
  <c r="P2994" i="14"/>
  <c r="R2994" i="14"/>
  <c r="P2995" i="14"/>
  <c r="R2995" i="14"/>
  <c r="P2996" i="14"/>
  <c r="R2996" i="14"/>
  <c r="P2997" i="14"/>
  <c r="R2997" i="14"/>
  <c r="P2998" i="14"/>
  <c r="R2998" i="14"/>
  <c r="P2999" i="14"/>
  <c r="R2999" i="14"/>
  <c r="P3000" i="14"/>
  <c r="R3000" i="14"/>
  <c r="P3001" i="14"/>
  <c r="R3001" i="14"/>
  <c r="P3002" i="14"/>
  <c r="R3002" i="14"/>
  <c r="P3003" i="14"/>
  <c r="R3003" i="14"/>
  <c r="P3004" i="14"/>
  <c r="R3004" i="14"/>
  <c r="P3005" i="14"/>
  <c r="R3005" i="14"/>
  <c r="Q3006" i="14"/>
  <c r="R3006" i="14"/>
  <c r="P3007" i="14"/>
  <c r="R3007" i="14"/>
  <c r="P3008" i="14"/>
  <c r="R3008" i="14"/>
  <c r="P3009" i="14"/>
  <c r="R3009" i="14"/>
  <c r="P3010" i="14"/>
  <c r="R3010" i="14"/>
  <c r="P3011" i="14"/>
  <c r="R3011" i="14"/>
  <c r="P3012" i="14"/>
  <c r="R3012" i="14"/>
  <c r="P3013" i="14"/>
  <c r="R3013" i="14"/>
  <c r="P3014" i="14"/>
  <c r="R3014" i="14"/>
  <c r="P3015" i="14"/>
  <c r="R3015" i="14"/>
  <c r="P3016" i="14"/>
  <c r="R3016" i="14"/>
  <c r="P3017" i="14"/>
  <c r="R3017" i="14"/>
  <c r="P3018" i="14"/>
  <c r="R3018" i="14"/>
  <c r="Q3019" i="14"/>
  <c r="R3019" i="14"/>
  <c r="P3020" i="14"/>
  <c r="Q3020" i="14"/>
  <c r="R3020" i="14"/>
  <c r="P3021" i="14"/>
  <c r="R3021" i="14"/>
  <c r="P3022" i="14"/>
  <c r="R3022" i="14"/>
  <c r="P3023" i="14"/>
  <c r="R3023" i="14"/>
  <c r="P3024" i="14"/>
  <c r="R3024" i="14"/>
  <c r="P3025" i="14"/>
  <c r="R3025" i="14"/>
  <c r="P3026" i="14"/>
  <c r="R3026" i="14"/>
  <c r="P3027" i="14"/>
  <c r="R3027" i="14"/>
  <c r="P3028" i="14"/>
  <c r="R3028" i="14"/>
  <c r="P3029" i="14"/>
  <c r="R3029" i="14"/>
  <c r="P3030" i="14"/>
  <c r="R3030" i="14"/>
  <c r="P3031" i="14"/>
  <c r="R3031" i="14"/>
  <c r="P3032" i="14"/>
  <c r="R3032" i="14"/>
  <c r="P3033" i="14"/>
  <c r="R3033" i="14"/>
  <c r="P3034" i="14"/>
  <c r="Q3034" i="14"/>
  <c r="R3034" i="14"/>
  <c r="P3035" i="14"/>
  <c r="R3035" i="14"/>
  <c r="P3036" i="14"/>
  <c r="R3036" i="14"/>
  <c r="P3037" i="14"/>
  <c r="Q3037" i="14"/>
  <c r="P3038" i="14"/>
  <c r="R3038" i="14"/>
  <c r="P3039" i="14"/>
  <c r="R3039" i="14"/>
  <c r="Q3040" i="14"/>
  <c r="R3040" i="14"/>
  <c r="P3041" i="14"/>
  <c r="R3041" i="14"/>
  <c r="P3042" i="14"/>
  <c r="Q3042" i="14"/>
  <c r="P3043" i="14"/>
  <c r="Q3043" i="14"/>
  <c r="R3043" i="14"/>
  <c r="P3044" i="14"/>
  <c r="R3044" i="14"/>
  <c r="P3045" i="14"/>
  <c r="R3045" i="14"/>
  <c r="P3046" i="14"/>
  <c r="R3046" i="14"/>
  <c r="P3047" i="14"/>
  <c r="R3047" i="14"/>
  <c r="P3048" i="14"/>
  <c r="R3048" i="14"/>
  <c r="P3049" i="14"/>
  <c r="R3049" i="14"/>
  <c r="P3050" i="14"/>
  <c r="R3050" i="14"/>
  <c r="P3051" i="14"/>
  <c r="R3051" i="14"/>
  <c r="P3052" i="14"/>
  <c r="R3052" i="14"/>
  <c r="P3053" i="14"/>
  <c r="R3053" i="14"/>
  <c r="P3054" i="14"/>
  <c r="R3054" i="14"/>
  <c r="P3055" i="14"/>
  <c r="R3055" i="14"/>
  <c r="P3056" i="14"/>
  <c r="R3056" i="14"/>
  <c r="P3057" i="14"/>
  <c r="R3057" i="14"/>
  <c r="P3058" i="14"/>
  <c r="R3058" i="14"/>
  <c r="P3059" i="14"/>
  <c r="R3059" i="14"/>
  <c r="Q3060" i="14"/>
  <c r="R3060" i="14"/>
  <c r="Q3061" i="14"/>
  <c r="R3061" i="14"/>
  <c r="P3062" i="14"/>
  <c r="R3062" i="14"/>
  <c r="P3063" i="14"/>
  <c r="R3063" i="14"/>
  <c r="P3064" i="14"/>
  <c r="R3064" i="14"/>
  <c r="P3065" i="14"/>
  <c r="R3065" i="14"/>
  <c r="P3066" i="14"/>
  <c r="R3066" i="14"/>
  <c r="P3067" i="14"/>
  <c r="R3067" i="14"/>
  <c r="Q3068" i="14"/>
  <c r="R3068" i="14"/>
  <c r="P3069" i="14"/>
  <c r="R3069" i="14"/>
  <c r="P3070" i="14"/>
  <c r="R3070" i="14"/>
  <c r="P3071" i="14"/>
  <c r="R3071" i="14"/>
  <c r="P3072" i="14"/>
  <c r="R3072" i="14"/>
  <c r="P3073" i="14"/>
  <c r="R3073" i="14"/>
  <c r="P3074" i="14"/>
  <c r="R3074" i="14"/>
  <c r="P3075" i="14"/>
  <c r="R3075" i="14"/>
  <c r="Q3076" i="14"/>
  <c r="R3076" i="14"/>
  <c r="P3077" i="14"/>
  <c r="R3077" i="14"/>
  <c r="P3078" i="14"/>
  <c r="R3078" i="14"/>
  <c r="P3079" i="14"/>
  <c r="Q3079" i="14"/>
  <c r="R3079" i="14"/>
  <c r="P3080" i="14"/>
  <c r="R3080" i="14"/>
  <c r="P3081" i="14"/>
  <c r="R3081" i="14"/>
  <c r="P3082" i="14"/>
  <c r="Q3082" i="14"/>
  <c r="P3083" i="14"/>
  <c r="Q3083" i="14"/>
  <c r="Q3084" i="14"/>
  <c r="R3084" i="14"/>
  <c r="P3085" i="14"/>
  <c r="R3085" i="14"/>
  <c r="P3086" i="14"/>
  <c r="R3086" i="14"/>
  <c r="P3087" i="14"/>
  <c r="Q3087" i="14"/>
  <c r="R3087" i="14"/>
  <c r="Q3088" i="14"/>
  <c r="R3088" i="14"/>
  <c r="Q3089" i="14"/>
  <c r="R3089" i="14"/>
  <c r="P3090" i="14"/>
  <c r="R3090" i="14"/>
  <c r="P3091" i="14"/>
  <c r="R3091" i="14"/>
  <c r="P3092" i="14"/>
  <c r="R3092" i="14"/>
  <c r="P3093" i="14"/>
  <c r="R3093" i="14"/>
  <c r="P3094" i="14"/>
  <c r="R3094" i="14"/>
  <c r="P3095" i="14"/>
  <c r="R3095" i="14"/>
  <c r="P3096" i="14"/>
  <c r="R3096" i="14"/>
  <c r="P3097" i="14"/>
  <c r="R3097" i="14"/>
  <c r="P3098" i="14"/>
  <c r="R3098" i="14"/>
  <c r="P3099" i="14"/>
  <c r="R3099" i="14"/>
  <c r="P3100" i="14"/>
  <c r="R3100" i="14"/>
  <c r="P3101" i="14"/>
  <c r="R3101" i="14"/>
  <c r="P3102" i="14"/>
  <c r="R3102" i="14"/>
  <c r="P3103" i="14"/>
  <c r="R3103" i="14"/>
  <c r="P3104" i="14"/>
  <c r="R3104" i="14"/>
  <c r="P3105" i="14"/>
  <c r="R3105" i="14"/>
  <c r="P3106" i="14"/>
  <c r="R3106" i="14"/>
  <c r="P3107" i="14"/>
  <c r="R3107" i="14"/>
  <c r="P3108" i="14"/>
  <c r="R3108" i="14"/>
  <c r="P3109" i="14"/>
  <c r="R3109" i="14"/>
  <c r="P3110" i="14"/>
  <c r="R3110" i="14"/>
  <c r="P3111" i="14"/>
  <c r="R3111" i="14"/>
  <c r="P3112" i="14"/>
  <c r="R3112" i="14"/>
  <c r="P3113" i="14"/>
  <c r="R3113" i="14"/>
  <c r="P3114" i="14"/>
  <c r="R3114" i="14"/>
  <c r="P3115" i="14"/>
  <c r="R3115" i="14"/>
  <c r="P3116" i="14"/>
  <c r="R3116" i="14"/>
  <c r="P3117" i="14"/>
  <c r="R3117" i="14"/>
  <c r="P3118" i="14"/>
  <c r="R3118" i="14"/>
  <c r="P3119" i="14"/>
  <c r="R3119" i="14"/>
  <c r="P3120" i="14"/>
  <c r="R3120" i="14"/>
  <c r="P3121" i="14"/>
  <c r="R3121" i="14"/>
  <c r="P3122" i="14"/>
  <c r="R3122" i="14"/>
  <c r="P3123" i="14"/>
  <c r="R3123" i="14"/>
  <c r="P3124" i="14"/>
  <c r="Q3124" i="14"/>
  <c r="P3125" i="14"/>
  <c r="R3125" i="14"/>
  <c r="P3126" i="14"/>
  <c r="R3126" i="14"/>
  <c r="P3127" i="14"/>
  <c r="R3127" i="14"/>
  <c r="P3128" i="14"/>
  <c r="R3128" i="14"/>
  <c r="Q3129" i="14"/>
  <c r="R3129" i="14"/>
  <c r="P3130" i="14"/>
  <c r="R3130" i="14"/>
  <c r="P3131" i="14"/>
  <c r="R3131" i="14"/>
  <c r="P3132" i="14"/>
  <c r="R3132" i="14"/>
  <c r="P3133" i="14"/>
  <c r="R3133" i="14"/>
  <c r="P3134" i="14"/>
  <c r="R3134" i="14"/>
  <c r="P3135" i="14"/>
  <c r="R3135" i="14"/>
  <c r="P3136" i="14"/>
  <c r="R3136" i="14"/>
  <c r="P3137" i="14"/>
  <c r="Q3137" i="14"/>
  <c r="R3137" i="14"/>
  <c r="P3138" i="14"/>
  <c r="R3138" i="14"/>
  <c r="P3139" i="14"/>
  <c r="R3139" i="14"/>
  <c r="P3140" i="14"/>
  <c r="R3140" i="14"/>
  <c r="P3141" i="14"/>
  <c r="R3141" i="14"/>
  <c r="P3142" i="14"/>
  <c r="R3142" i="14"/>
  <c r="P3143" i="14"/>
  <c r="Q3143" i="14"/>
  <c r="R3143" i="14"/>
  <c r="P3144" i="14"/>
  <c r="Q3144" i="14"/>
  <c r="R3144" i="14"/>
  <c r="P3145" i="14"/>
  <c r="Q3145" i="14"/>
  <c r="R3145" i="14"/>
  <c r="P3146" i="14"/>
  <c r="Q3146" i="14"/>
  <c r="R3146" i="14"/>
  <c r="P3147" i="14"/>
  <c r="Q3147" i="14"/>
  <c r="R3147" i="14"/>
  <c r="P3148" i="14"/>
  <c r="Q3148" i="14"/>
  <c r="R3148" i="14"/>
  <c r="P3149" i="14"/>
  <c r="Q3149" i="14"/>
  <c r="R3149" i="14"/>
  <c r="P3150" i="14"/>
  <c r="Q3150" i="14"/>
  <c r="R3150" i="14"/>
  <c r="P3151" i="14"/>
  <c r="Q3151" i="14"/>
  <c r="R3151" i="14"/>
  <c r="P3152" i="14"/>
  <c r="Q3152" i="14"/>
  <c r="R3152" i="14"/>
  <c r="P3153" i="14"/>
  <c r="Q3153" i="14"/>
  <c r="R3153" i="14"/>
  <c r="P3154" i="14"/>
  <c r="Q3154" i="14"/>
  <c r="R3154" i="14"/>
  <c r="P3155" i="14"/>
  <c r="R3155" i="14"/>
  <c r="Q3156" i="14"/>
  <c r="R3156" i="14"/>
  <c r="P3157" i="14"/>
  <c r="R3157" i="14"/>
  <c r="P3158" i="14"/>
  <c r="R3158" i="14"/>
  <c r="P3159" i="14"/>
  <c r="R3159" i="14"/>
  <c r="P3160" i="14"/>
  <c r="R3160" i="14"/>
  <c r="P3161" i="14"/>
  <c r="R3161" i="14"/>
  <c r="Q3162" i="14"/>
  <c r="R3162" i="14"/>
  <c r="Q3163" i="14"/>
  <c r="R3163" i="14"/>
  <c r="P3164" i="14"/>
  <c r="R3164" i="14"/>
  <c r="P3165" i="14"/>
  <c r="R3165" i="14"/>
  <c r="P3166" i="14"/>
  <c r="R3166" i="14"/>
  <c r="P3167" i="14"/>
  <c r="R3167" i="14"/>
  <c r="Q3168" i="14"/>
  <c r="R3168" i="14"/>
  <c r="P3169" i="14"/>
  <c r="R3169" i="14"/>
  <c r="P3170" i="14"/>
  <c r="R3170" i="14"/>
  <c r="P3171" i="14"/>
  <c r="R3171" i="14"/>
  <c r="P3172" i="14"/>
  <c r="R3172" i="14"/>
  <c r="P3173" i="14"/>
  <c r="R3173" i="14"/>
  <c r="Q3174" i="14"/>
  <c r="R3174" i="14"/>
  <c r="P3175" i="14"/>
  <c r="R3175" i="14"/>
  <c r="P3176" i="14"/>
  <c r="R3176" i="14"/>
  <c r="P3177" i="14"/>
  <c r="R3177" i="14"/>
  <c r="P3178" i="14"/>
  <c r="R3178" i="14"/>
  <c r="P3179" i="14"/>
  <c r="R3179" i="14"/>
  <c r="P3180" i="14"/>
  <c r="R3180" i="14"/>
  <c r="P3181" i="14"/>
  <c r="R3181" i="14"/>
  <c r="P3182" i="14"/>
  <c r="R3182" i="14"/>
  <c r="P3183" i="14"/>
  <c r="R3183" i="14"/>
  <c r="P3184" i="14"/>
  <c r="Q3184" i="14"/>
  <c r="R3184" i="14"/>
  <c r="P3185" i="14"/>
  <c r="R3185" i="14"/>
  <c r="P3186" i="14"/>
  <c r="R3186" i="14"/>
  <c r="P3187" i="14"/>
  <c r="R3187" i="14"/>
  <c r="P3188" i="14"/>
  <c r="R3188" i="14"/>
  <c r="P3189" i="14"/>
  <c r="R3189" i="14"/>
  <c r="P3190" i="14"/>
  <c r="R3190" i="14"/>
  <c r="P3191" i="14"/>
  <c r="R3191" i="14"/>
  <c r="P3192" i="14"/>
  <c r="R3192" i="14"/>
  <c r="P3193" i="14"/>
  <c r="R3193" i="14"/>
  <c r="P3194" i="14"/>
  <c r="R3194" i="14"/>
  <c r="P3195" i="14"/>
  <c r="R3195" i="14"/>
  <c r="Q3196" i="14"/>
  <c r="R3196" i="14"/>
  <c r="P3197" i="14"/>
  <c r="Q3197" i="14"/>
  <c r="P3198" i="14"/>
  <c r="R3198" i="14"/>
  <c r="P3199" i="14"/>
  <c r="R3199" i="14"/>
  <c r="P3200" i="14"/>
  <c r="R3200" i="14"/>
  <c r="P3201" i="14"/>
  <c r="R3201" i="14"/>
  <c r="P3202" i="14"/>
  <c r="R3202" i="14"/>
  <c r="P3203" i="14"/>
  <c r="R3203" i="14"/>
  <c r="P3204" i="14"/>
  <c r="R3204" i="14"/>
  <c r="P3205" i="14"/>
  <c r="R3205" i="14"/>
  <c r="P3206" i="14"/>
  <c r="R3206" i="14"/>
  <c r="P3207" i="14"/>
  <c r="R3207" i="14"/>
  <c r="P3208" i="14"/>
  <c r="R3208" i="14"/>
  <c r="P3209" i="14"/>
  <c r="R3209" i="14"/>
  <c r="P3210" i="14"/>
  <c r="R3210" i="14"/>
  <c r="P3211" i="14"/>
  <c r="R3211" i="14"/>
  <c r="P3212" i="14"/>
  <c r="R3212" i="14"/>
  <c r="P3213" i="14"/>
  <c r="R3213" i="14"/>
  <c r="P3214" i="14"/>
  <c r="R3214" i="14"/>
  <c r="P3215" i="14"/>
  <c r="R3215" i="14"/>
  <c r="P3216" i="14"/>
  <c r="R3216" i="14"/>
  <c r="Q3217" i="14"/>
  <c r="R3217" i="14"/>
  <c r="P3218" i="14"/>
  <c r="R3218" i="14"/>
  <c r="P3219" i="14"/>
  <c r="R3219" i="14"/>
  <c r="P3220" i="14"/>
  <c r="R3220" i="14"/>
  <c r="Q3221" i="14"/>
  <c r="R3221" i="14"/>
  <c r="P3222" i="14"/>
  <c r="R3222" i="14"/>
  <c r="P3223" i="14"/>
  <c r="R3223" i="14"/>
  <c r="P3224" i="14"/>
  <c r="R3224" i="14"/>
  <c r="P3225" i="14"/>
  <c r="R3225" i="14"/>
  <c r="Q3226" i="14"/>
  <c r="R3226" i="14"/>
  <c r="P3227" i="14"/>
  <c r="R3227" i="14"/>
  <c r="P3228" i="14"/>
  <c r="R3228" i="14"/>
  <c r="P3229" i="14"/>
  <c r="R3229" i="14"/>
  <c r="P3230" i="14"/>
  <c r="R3230" i="14"/>
  <c r="Q3231" i="14"/>
  <c r="R3231" i="14"/>
  <c r="P3232" i="14"/>
  <c r="R3232" i="14"/>
  <c r="P3233" i="14"/>
  <c r="R3233" i="14"/>
  <c r="P3234" i="14"/>
  <c r="R3234" i="14"/>
  <c r="Q3235" i="14"/>
  <c r="R3235" i="14"/>
  <c r="P3236" i="14"/>
  <c r="R3236" i="14"/>
  <c r="P3237" i="14"/>
  <c r="R3237" i="14"/>
  <c r="P3238" i="14"/>
  <c r="Q3238" i="14"/>
  <c r="R3238" i="14"/>
  <c r="P3239" i="14"/>
  <c r="R3239" i="14"/>
  <c r="P3240" i="14"/>
  <c r="R3240" i="14"/>
  <c r="Q3241" i="14"/>
  <c r="R3241" i="14"/>
  <c r="P3242" i="14"/>
  <c r="R3242" i="14"/>
  <c r="P3243" i="14"/>
  <c r="R3243" i="14"/>
  <c r="P3244" i="14"/>
  <c r="R3244" i="14"/>
  <c r="P3245" i="14"/>
  <c r="R3245" i="14"/>
  <c r="P3246" i="14"/>
  <c r="R3246" i="14"/>
  <c r="P3247" i="14"/>
  <c r="R3247" i="14"/>
  <c r="P3248" i="14"/>
  <c r="R3248" i="14"/>
  <c r="P3249" i="14"/>
  <c r="R3249" i="14"/>
  <c r="P3250" i="14"/>
  <c r="R3250" i="14"/>
  <c r="P3251" i="14"/>
  <c r="R3251" i="14"/>
  <c r="P3252" i="14"/>
  <c r="R3252" i="14"/>
  <c r="P3253" i="14"/>
  <c r="R3253" i="14"/>
  <c r="P3254" i="14"/>
  <c r="R3254" i="14"/>
  <c r="P3255" i="14"/>
  <c r="R3255" i="14"/>
  <c r="P3256" i="14"/>
  <c r="R3256" i="14"/>
  <c r="P3257" i="14"/>
  <c r="R3257" i="14"/>
  <c r="P3258" i="14"/>
  <c r="R3258" i="14"/>
  <c r="P3259" i="14"/>
  <c r="R3259" i="14"/>
  <c r="Q3260" i="14"/>
  <c r="R3260" i="14"/>
  <c r="P3261" i="14"/>
  <c r="R3261" i="14"/>
  <c r="P3262" i="14"/>
  <c r="R3262" i="14"/>
  <c r="P3263" i="14"/>
  <c r="R3263" i="14"/>
  <c r="P3264" i="14"/>
  <c r="R3264" i="14"/>
  <c r="P3265" i="14"/>
  <c r="R3265" i="14"/>
  <c r="P3266" i="14"/>
  <c r="R3266" i="14"/>
  <c r="P3267" i="14"/>
  <c r="R3267" i="14"/>
  <c r="P3268" i="14"/>
  <c r="R3268" i="14"/>
  <c r="P3269" i="14"/>
  <c r="R3269" i="14"/>
  <c r="P3270" i="14"/>
  <c r="R3270" i="14"/>
  <c r="P3271" i="14"/>
  <c r="R3271" i="14"/>
  <c r="P3272" i="14"/>
  <c r="R3272" i="14"/>
  <c r="P3273" i="14"/>
  <c r="R3273" i="14"/>
  <c r="P3274" i="14"/>
  <c r="R3274" i="14"/>
  <c r="P3275" i="14"/>
  <c r="R3275" i="14"/>
  <c r="P3276" i="14"/>
  <c r="R3276" i="14"/>
  <c r="P3277" i="14"/>
  <c r="Q3277" i="14"/>
  <c r="P3278" i="14"/>
  <c r="Q3278" i="14"/>
  <c r="P3279" i="14"/>
  <c r="R3279" i="14"/>
  <c r="P3280" i="14"/>
  <c r="R3280" i="14"/>
  <c r="P3281" i="14"/>
  <c r="R3281" i="14"/>
  <c r="P3282" i="14"/>
  <c r="R3282" i="14"/>
  <c r="P3283" i="14"/>
  <c r="R3283" i="14"/>
  <c r="P3284" i="14"/>
  <c r="R3284" i="14"/>
  <c r="P3285" i="14"/>
  <c r="R3285" i="14"/>
  <c r="P3286" i="14"/>
  <c r="R3286" i="14"/>
  <c r="P3287" i="14"/>
  <c r="R3287" i="14"/>
  <c r="P3288" i="14"/>
  <c r="R3288" i="14"/>
  <c r="P3289" i="14"/>
  <c r="R3289" i="14"/>
  <c r="P3290" i="14"/>
  <c r="R3290" i="14"/>
  <c r="P3291" i="14"/>
  <c r="R3291" i="14"/>
  <c r="P3292" i="14"/>
  <c r="R3292" i="14"/>
  <c r="P3293" i="14"/>
  <c r="R3293" i="14"/>
  <c r="P3294" i="14"/>
  <c r="R3294" i="14"/>
  <c r="P3295" i="14"/>
  <c r="R3295" i="14"/>
  <c r="P3296" i="14"/>
  <c r="R3296" i="14"/>
  <c r="P3297" i="14"/>
  <c r="R3297" i="14"/>
  <c r="P3298" i="14"/>
  <c r="R3298" i="14"/>
  <c r="P3299" i="14"/>
  <c r="R3299" i="14"/>
  <c r="P3300" i="14"/>
  <c r="R3300" i="14"/>
  <c r="P3301" i="14"/>
  <c r="Q3301" i="14"/>
  <c r="R3301" i="14"/>
  <c r="P3302" i="14"/>
  <c r="R3302" i="14"/>
  <c r="P3303" i="14"/>
  <c r="R3303" i="14"/>
  <c r="P3304" i="14"/>
  <c r="R3304" i="14"/>
  <c r="P3305" i="14"/>
  <c r="R3305" i="14"/>
  <c r="P3306" i="14"/>
  <c r="R3306" i="14"/>
  <c r="P3307" i="14"/>
  <c r="R3307" i="14"/>
  <c r="P3308" i="14"/>
  <c r="R3308" i="14"/>
  <c r="P3309" i="14"/>
  <c r="R3309" i="14"/>
  <c r="P3310" i="14"/>
  <c r="R3310" i="14"/>
  <c r="P3311" i="14"/>
  <c r="R3311" i="14"/>
  <c r="Q3312" i="14"/>
  <c r="R3312" i="14"/>
  <c r="P3313" i="14"/>
  <c r="R3313" i="14"/>
  <c r="P3314" i="14"/>
  <c r="R3314" i="14"/>
  <c r="Q3315" i="14"/>
  <c r="R3315" i="14"/>
  <c r="P3316" i="14"/>
  <c r="R3316" i="14"/>
  <c r="P3317" i="14"/>
  <c r="R3317" i="14"/>
  <c r="P3318" i="14"/>
  <c r="R3318" i="14"/>
  <c r="P3319" i="14"/>
  <c r="Q3319" i="14"/>
  <c r="R3319" i="14"/>
  <c r="P3320" i="14"/>
  <c r="R3320" i="14"/>
  <c r="P3321" i="14"/>
  <c r="R3321" i="14"/>
  <c r="P3322" i="14"/>
  <c r="R3322" i="14"/>
  <c r="P3323" i="14"/>
  <c r="R3323" i="14"/>
  <c r="P3324" i="14"/>
  <c r="R3324" i="14"/>
  <c r="P3325" i="14"/>
  <c r="R3325" i="14"/>
  <c r="P3326" i="14"/>
  <c r="R3326" i="14"/>
  <c r="P3327" i="14"/>
  <c r="R3327" i="14"/>
  <c r="P3328" i="14"/>
  <c r="R3328" i="14"/>
  <c r="P3329" i="14"/>
  <c r="R3329" i="14"/>
  <c r="P3330" i="14"/>
  <c r="R3330" i="14"/>
  <c r="P3331" i="14"/>
  <c r="R3331" i="14"/>
  <c r="P3332" i="14"/>
  <c r="R3332" i="14"/>
  <c r="P3333" i="14"/>
  <c r="R3333" i="14"/>
  <c r="P3334" i="14"/>
  <c r="R3334" i="14"/>
  <c r="P3335" i="14"/>
  <c r="R3335" i="14"/>
  <c r="P3336" i="14"/>
  <c r="R3336" i="14"/>
  <c r="P3337" i="14"/>
  <c r="R3337" i="14"/>
  <c r="P3338" i="14"/>
  <c r="R3338" i="14"/>
  <c r="P3339" i="14"/>
  <c r="R3339" i="14"/>
  <c r="P3340" i="14"/>
  <c r="R3340" i="14"/>
  <c r="P3341" i="14"/>
  <c r="Q3341" i="14"/>
  <c r="P3342" i="14"/>
  <c r="R3342" i="14"/>
  <c r="P3343" i="14"/>
  <c r="R3343" i="14"/>
  <c r="Q3344" i="14"/>
  <c r="R3344" i="14"/>
  <c r="P3345" i="14"/>
  <c r="R3345" i="14"/>
  <c r="P3346" i="14"/>
  <c r="R3346" i="14"/>
  <c r="P3347" i="14"/>
  <c r="R3347" i="14"/>
  <c r="P3348" i="14"/>
  <c r="R3348" i="14"/>
  <c r="P3349" i="14"/>
  <c r="R3349" i="14"/>
  <c r="P3350" i="14"/>
  <c r="R3350" i="14"/>
  <c r="P3351" i="14"/>
  <c r="R3351" i="14"/>
  <c r="P3352" i="14"/>
  <c r="R3352" i="14"/>
  <c r="P3353" i="14"/>
  <c r="R3353" i="14"/>
  <c r="P3354" i="14"/>
  <c r="R3354" i="14"/>
  <c r="P3355" i="14"/>
  <c r="R3355" i="14"/>
  <c r="P3356" i="14"/>
  <c r="R3356" i="14"/>
  <c r="P3357" i="14"/>
  <c r="R3357" i="14"/>
  <c r="P3358" i="14"/>
  <c r="R3358" i="14"/>
  <c r="P3359" i="14"/>
  <c r="R3359" i="14"/>
  <c r="Q3360" i="14"/>
  <c r="R3360" i="14"/>
  <c r="P3361" i="14"/>
  <c r="R3361" i="14"/>
  <c r="P3362" i="14"/>
  <c r="R3362" i="14"/>
  <c r="P3363" i="14"/>
  <c r="R3363" i="14"/>
  <c r="P3364" i="14"/>
  <c r="R3364" i="14"/>
  <c r="P3365" i="14"/>
  <c r="R3365" i="14"/>
  <c r="P3366" i="14"/>
  <c r="R3366" i="14"/>
  <c r="P3367" i="14"/>
  <c r="R3367" i="14"/>
  <c r="P3368" i="14"/>
  <c r="R3368" i="14"/>
  <c r="P3369" i="14"/>
  <c r="R3369" i="14"/>
  <c r="P3370" i="14"/>
  <c r="R3370" i="14"/>
  <c r="Q3371" i="14"/>
  <c r="R3371" i="14"/>
  <c r="P3372" i="14"/>
  <c r="R3372" i="14"/>
  <c r="P3373" i="14"/>
  <c r="R3373" i="14"/>
  <c r="P3374" i="14"/>
  <c r="R3374" i="14"/>
  <c r="P3375" i="14"/>
  <c r="R3375" i="14"/>
  <c r="P3376" i="14"/>
  <c r="R3376" i="14"/>
  <c r="P3377" i="14"/>
  <c r="Q3377" i="14"/>
  <c r="R3377" i="14"/>
  <c r="P3378" i="14"/>
  <c r="R3378" i="14"/>
  <c r="P3379" i="14"/>
  <c r="R3379" i="14"/>
  <c r="P3380" i="14"/>
  <c r="R3380" i="14"/>
  <c r="Q3381" i="14"/>
  <c r="R3381" i="14"/>
  <c r="P3382" i="14"/>
  <c r="R3382" i="14"/>
  <c r="P3383" i="14"/>
  <c r="Q3383" i="14"/>
  <c r="R3383" i="14"/>
  <c r="Q3384" i="14"/>
  <c r="R3384" i="14"/>
  <c r="P3385" i="14"/>
  <c r="R3385" i="14"/>
  <c r="P3386" i="14"/>
  <c r="R3386" i="14"/>
  <c r="P3387" i="14"/>
  <c r="R3387" i="14"/>
  <c r="P3388" i="14"/>
  <c r="R3388" i="14"/>
  <c r="P3389" i="14"/>
  <c r="R3389" i="14"/>
  <c r="P3390" i="14"/>
  <c r="R3390" i="14"/>
  <c r="P3391" i="14"/>
  <c r="R3391" i="14"/>
  <c r="P3392" i="14"/>
  <c r="R3392" i="14"/>
  <c r="P3393" i="14"/>
  <c r="R3393" i="14"/>
  <c r="P3394" i="14"/>
  <c r="R3394" i="14"/>
  <c r="P3395" i="14"/>
  <c r="R3395" i="14"/>
  <c r="P3396" i="14"/>
  <c r="R3396" i="14"/>
  <c r="Q3397" i="14"/>
  <c r="R3397" i="14"/>
  <c r="P3398" i="14"/>
  <c r="R3398" i="14"/>
  <c r="P3399" i="14"/>
  <c r="R3399" i="14"/>
  <c r="P3400" i="14"/>
  <c r="R3400" i="14"/>
  <c r="P3401" i="14"/>
  <c r="R3401" i="14"/>
  <c r="P3402" i="14"/>
  <c r="R3402" i="14"/>
  <c r="P3403" i="14"/>
  <c r="R3403" i="14"/>
  <c r="P3404" i="14"/>
  <c r="R3404" i="14"/>
  <c r="P3405" i="14"/>
  <c r="R3405" i="14"/>
  <c r="P3406" i="14"/>
  <c r="R3406" i="14"/>
  <c r="P3407" i="14"/>
  <c r="R3407" i="14"/>
  <c r="P3408" i="14"/>
  <c r="R3408" i="14"/>
  <c r="P3409" i="14"/>
  <c r="R3409" i="14"/>
  <c r="Q3410" i="14"/>
  <c r="R3410" i="14"/>
  <c r="P3411" i="14"/>
  <c r="R3411" i="14"/>
  <c r="P3412" i="14"/>
  <c r="R3412" i="14"/>
  <c r="P3413" i="14"/>
  <c r="R3413" i="14"/>
  <c r="P3414" i="14"/>
  <c r="R3414" i="14"/>
  <c r="P3415" i="14"/>
  <c r="R3415" i="14"/>
  <c r="P3416" i="14"/>
  <c r="R3416" i="14"/>
  <c r="P3417" i="14"/>
  <c r="R3417" i="14"/>
  <c r="P3418" i="14"/>
  <c r="R3418" i="14"/>
  <c r="P3419" i="14"/>
  <c r="R3419" i="14"/>
  <c r="P3420" i="14"/>
  <c r="R3420" i="14"/>
  <c r="P3421" i="14"/>
  <c r="R3421" i="14"/>
  <c r="P3422" i="14"/>
  <c r="R3422" i="14"/>
  <c r="P3423" i="14"/>
  <c r="R3423" i="14"/>
  <c r="P3424" i="14"/>
  <c r="R3424" i="14"/>
  <c r="P3425" i="14"/>
  <c r="R3425" i="14"/>
  <c r="P3426" i="14"/>
  <c r="R3426" i="14"/>
  <c r="P3427" i="14"/>
  <c r="R3427" i="14"/>
  <c r="P3428" i="14"/>
  <c r="R3428" i="14"/>
  <c r="P3429" i="14"/>
  <c r="R3429" i="14"/>
  <c r="P3430" i="14"/>
  <c r="R3430" i="14"/>
  <c r="P3431" i="14"/>
  <c r="Q3431" i="14"/>
  <c r="P3432" i="14"/>
  <c r="R3432" i="14"/>
  <c r="Q3433" i="14"/>
  <c r="R3433" i="14"/>
  <c r="P3434" i="14"/>
  <c r="R3434" i="14"/>
  <c r="P3435" i="14"/>
  <c r="R3435" i="14"/>
  <c r="P3436" i="14"/>
  <c r="R3436" i="14"/>
  <c r="P3437" i="14"/>
  <c r="R3437" i="14"/>
  <c r="P3438" i="14"/>
  <c r="R3438" i="14"/>
  <c r="P3439" i="14"/>
  <c r="R3439" i="14"/>
  <c r="Q3440" i="14"/>
  <c r="R3440" i="14"/>
  <c r="P3441" i="14"/>
  <c r="Q3441" i="14"/>
  <c r="R3441" i="14"/>
  <c r="Q3442" i="14"/>
  <c r="R3442" i="14"/>
  <c r="P3443" i="14"/>
  <c r="Q3443" i="14"/>
  <c r="R3443" i="14"/>
  <c r="P3444" i="14"/>
  <c r="R3444" i="14"/>
  <c r="P3445" i="14"/>
  <c r="R3445" i="14"/>
  <c r="P3446" i="14"/>
  <c r="R3446" i="14"/>
  <c r="P3447" i="14"/>
  <c r="R3447" i="14"/>
  <c r="P3448" i="14"/>
  <c r="R3448" i="14"/>
  <c r="P3449" i="14"/>
  <c r="R3449" i="14"/>
  <c r="P3450" i="14"/>
  <c r="R3450" i="14"/>
  <c r="P3451" i="14"/>
  <c r="R3451" i="14"/>
  <c r="P3452" i="14"/>
  <c r="Q3452" i="14"/>
  <c r="P3453" i="14"/>
  <c r="Q3453" i="14"/>
  <c r="P3454" i="14"/>
  <c r="R3454" i="14"/>
  <c r="P3455" i="14"/>
  <c r="R3455" i="14"/>
  <c r="P3456" i="14"/>
  <c r="R3456" i="14"/>
  <c r="P3457" i="14"/>
  <c r="R3457" i="14"/>
  <c r="P3458" i="14"/>
  <c r="R3458" i="14"/>
  <c r="P3459" i="14"/>
  <c r="R3459" i="14"/>
  <c r="Q3460" i="14"/>
  <c r="R3460" i="14"/>
  <c r="P3461" i="14"/>
  <c r="R3461" i="14"/>
  <c r="P3462" i="14"/>
  <c r="R3462" i="14"/>
  <c r="P3463" i="14"/>
  <c r="R3463" i="14"/>
  <c r="P3464" i="14"/>
  <c r="R3464" i="14"/>
  <c r="P3465" i="14"/>
  <c r="R3465" i="14"/>
  <c r="P3466" i="14"/>
  <c r="R3466" i="14"/>
  <c r="P3467" i="14"/>
  <c r="R3467" i="14"/>
  <c r="P3468" i="14"/>
  <c r="R3468" i="14"/>
  <c r="P3469" i="14"/>
  <c r="R3469" i="14"/>
  <c r="P3470" i="14"/>
  <c r="R3470" i="14"/>
  <c r="P3471" i="14"/>
  <c r="R3471" i="14"/>
  <c r="P3472" i="14"/>
  <c r="R3472" i="14"/>
  <c r="P3473" i="14"/>
  <c r="Q3473" i="14"/>
  <c r="R3473" i="14"/>
  <c r="P3474" i="14"/>
  <c r="R3474" i="14"/>
  <c r="P3475" i="14"/>
  <c r="R3475" i="14"/>
  <c r="P3476" i="14"/>
  <c r="R3476" i="14"/>
  <c r="P3477" i="14"/>
  <c r="R3477" i="14"/>
  <c r="P3478" i="14"/>
  <c r="R3478" i="14"/>
  <c r="P3479" i="14"/>
  <c r="R3479" i="14"/>
  <c r="P3480" i="14"/>
  <c r="R3480" i="14"/>
  <c r="P3481" i="14"/>
  <c r="R3481" i="14"/>
  <c r="Q3482" i="14"/>
  <c r="R3482" i="14"/>
  <c r="Q3483" i="14"/>
  <c r="R3483" i="14"/>
  <c r="P3484" i="14"/>
  <c r="R3484" i="14"/>
  <c r="P3485" i="14"/>
  <c r="R3485" i="14"/>
  <c r="P3486" i="14"/>
  <c r="R3486" i="14"/>
  <c r="P3487" i="14"/>
  <c r="R3487" i="14"/>
  <c r="P3488" i="14"/>
  <c r="R3488" i="14"/>
  <c r="P3489" i="14"/>
  <c r="R3489" i="14"/>
  <c r="P3490" i="14"/>
  <c r="R3490" i="14"/>
  <c r="P3491" i="14"/>
  <c r="R3491" i="14"/>
  <c r="P3492" i="14"/>
  <c r="R3492" i="14"/>
  <c r="P3493" i="14"/>
  <c r="R3493" i="14"/>
  <c r="P3494" i="14"/>
  <c r="R3494" i="14"/>
  <c r="P3495" i="14"/>
  <c r="R3495" i="14"/>
  <c r="P3496" i="14"/>
  <c r="R3496" i="14"/>
  <c r="P3497" i="14"/>
  <c r="R3497" i="14"/>
  <c r="P3498" i="14"/>
  <c r="R3498" i="14"/>
  <c r="P3499" i="14"/>
  <c r="Q3499" i="14"/>
  <c r="P3500" i="14"/>
  <c r="R3500" i="14"/>
  <c r="P3501" i="14"/>
  <c r="R3501" i="14"/>
  <c r="P3502" i="14"/>
  <c r="R3502" i="14"/>
  <c r="P3503" i="14"/>
  <c r="R3503" i="14"/>
  <c r="P3504" i="14"/>
  <c r="R3504" i="14"/>
  <c r="P3505" i="14"/>
  <c r="R3505" i="14"/>
  <c r="P3506" i="14"/>
  <c r="R3506" i="14"/>
  <c r="P3507" i="14"/>
  <c r="R3507" i="14"/>
  <c r="P3508" i="14"/>
  <c r="R3508" i="14"/>
  <c r="P3509" i="14"/>
  <c r="R3509" i="14"/>
  <c r="Q3510" i="14"/>
  <c r="R3510" i="14"/>
  <c r="P3511" i="14"/>
  <c r="R3511" i="14"/>
  <c r="P3512" i="14"/>
  <c r="R3512" i="14"/>
  <c r="P3513" i="14"/>
  <c r="R3513" i="14"/>
  <c r="P3514" i="14"/>
  <c r="Q3514" i="14"/>
  <c r="P3515" i="14"/>
  <c r="R3515" i="14"/>
  <c r="P3516" i="14"/>
  <c r="R3516" i="14"/>
  <c r="P3517" i="14"/>
  <c r="R3517" i="14"/>
  <c r="P3518" i="14"/>
  <c r="R3518" i="14"/>
  <c r="P3519" i="14"/>
  <c r="R3519" i="14"/>
  <c r="P3520" i="14"/>
  <c r="R3520" i="14"/>
  <c r="P3521" i="14"/>
  <c r="R3521" i="14"/>
  <c r="P3522" i="14"/>
  <c r="R3522" i="14"/>
  <c r="P3523" i="14"/>
  <c r="R3523" i="14"/>
  <c r="P3524" i="14"/>
  <c r="R3524" i="14"/>
  <c r="P3525" i="14"/>
  <c r="R3525" i="14"/>
  <c r="P3526" i="14"/>
  <c r="R3526" i="14"/>
  <c r="P3527" i="14"/>
  <c r="R3527" i="14"/>
  <c r="P3528" i="14"/>
  <c r="R3528" i="14"/>
  <c r="P3529" i="14"/>
  <c r="R3529" i="14"/>
  <c r="P3530" i="14"/>
  <c r="R3530" i="14"/>
  <c r="P3531" i="14"/>
  <c r="R3531" i="14"/>
  <c r="P3532" i="14"/>
  <c r="Q3532" i="14"/>
  <c r="R3532" i="14"/>
  <c r="P3533" i="14"/>
  <c r="R3533" i="14"/>
  <c r="P3534" i="14"/>
  <c r="R3534" i="14"/>
  <c r="P3535" i="14"/>
  <c r="R3535" i="14"/>
  <c r="P3536" i="14"/>
  <c r="R3536" i="14"/>
  <c r="P3537" i="14"/>
  <c r="Q3537" i="14"/>
  <c r="P3538" i="14"/>
  <c r="R3538" i="14"/>
  <c r="P3539" i="14"/>
  <c r="R3539" i="14"/>
  <c r="P3540" i="14"/>
  <c r="R3540" i="14"/>
  <c r="P3541" i="14"/>
  <c r="R3541" i="14"/>
  <c r="P3542" i="14"/>
  <c r="R3542" i="14"/>
  <c r="P3543" i="14"/>
  <c r="R3543" i="14"/>
  <c r="P3544" i="14"/>
  <c r="R3544" i="14"/>
  <c r="P3545" i="14"/>
  <c r="R3545" i="14"/>
  <c r="Q3546" i="14"/>
  <c r="R3546" i="14"/>
  <c r="Q3547" i="14"/>
  <c r="R3547" i="14"/>
  <c r="P3548" i="14"/>
  <c r="R3548" i="14"/>
  <c r="P3549" i="14"/>
  <c r="R3549" i="14"/>
  <c r="P3550" i="14"/>
  <c r="R3550" i="14"/>
  <c r="P3551" i="14"/>
  <c r="R3551" i="14"/>
  <c r="P3552" i="14"/>
  <c r="R3552" i="14"/>
  <c r="P3553" i="14"/>
  <c r="R3553" i="14"/>
  <c r="P3554" i="14"/>
  <c r="R3554" i="14"/>
  <c r="P3555" i="14"/>
  <c r="R3555" i="14"/>
  <c r="P3556" i="14"/>
  <c r="R3556" i="14"/>
  <c r="P3557" i="14"/>
  <c r="R3557" i="14"/>
  <c r="Q3558" i="14"/>
  <c r="R3558" i="14"/>
  <c r="P3559" i="14"/>
  <c r="R3559" i="14"/>
  <c r="P3560" i="14"/>
  <c r="R3560" i="14"/>
  <c r="P3561" i="14"/>
  <c r="R3561" i="14"/>
  <c r="P3562" i="14"/>
  <c r="R3562" i="14"/>
  <c r="Q3563" i="14"/>
  <c r="R3563" i="14"/>
  <c r="P3564" i="14"/>
  <c r="R3564" i="14"/>
  <c r="P3565" i="14"/>
  <c r="R3565" i="14"/>
  <c r="P3566" i="14"/>
  <c r="R3566" i="14"/>
  <c r="P3567" i="14"/>
  <c r="R3567" i="14"/>
  <c r="P3568" i="14"/>
  <c r="R3568" i="14"/>
  <c r="P3569" i="14"/>
  <c r="R3569" i="14"/>
  <c r="P3570" i="14"/>
  <c r="R3570" i="14"/>
  <c r="P3571" i="14"/>
  <c r="R3571" i="14"/>
  <c r="P3572" i="14"/>
  <c r="R3572" i="14"/>
  <c r="R2" i="14"/>
  <c r="Q2" i="14"/>
  <c r="P2" i="14"/>
  <c r="P3" i="14"/>
  <c r="S3" i="14" s="1"/>
  <c r="Q4" i="14"/>
  <c r="P5" i="14"/>
  <c r="P6" i="14"/>
  <c r="P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P25" i="14"/>
  <c r="Q26" i="14"/>
  <c r="Q27" i="14"/>
  <c r="P28" i="14"/>
  <c r="Q29" i="14"/>
  <c r="Q30" i="14"/>
  <c r="Q31" i="14"/>
  <c r="Q32" i="14"/>
  <c r="P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P57" i="14"/>
  <c r="Q58" i="14"/>
  <c r="P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P86" i="14"/>
  <c r="Q87" i="14"/>
  <c r="P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P108" i="14"/>
  <c r="Q109" i="14"/>
  <c r="Q110" i="14"/>
  <c r="Q111" i="14"/>
  <c r="Q112" i="14"/>
  <c r="P113" i="14"/>
  <c r="Q114" i="14"/>
  <c r="Q115" i="14"/>
  <c r="Q116" i="14"/>
  <c r="Q117" i="14"/>
  <c r="Q118" i="14"/>
  <c r="Q119" i="14"/>
  <c r="Q120" i="14"/>
  <c r="Q121" i="14"/>
  <c r="Q122" i="14"/>
  <c r="Q123" i="14"/>
  <c r="Q124" i="14"/>
  <c r="P125" i="14"/>
  <c r="Q126" i="14"/>
  <c r="Q127" i="14"/>
  <c r="Q128" i="14"/>
  <c r="Q129" i="14"/>
  <c r="Q130" i="14"/>
  <c r="Q131" i="14"/>
  <c r="Q132" i="14"/>
  <c r="P133" i="14"/>
  <c r="Q134" i="14"/>
  <c r="Q135" i="14"/>
  <c r="P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P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P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P196" i="14"/>
  <c r="Q197" i="14"/>
  <c r="Q198" i="14"/>
  <c r="P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P236" i="14"/>
  <c r="Q237" i="14"/>
  <c r="Q238" i="14"/>
  <c r="Q239" i="14"/>
  <c r="Q240" i="14"/>
  <c r="Q241" i="14"/>
  <c r="P242" i="14"/>
  <c r="S242" i="14" s="1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8" i="14"/>
  <c r="Q259" i="14"/>
  <c r="Q260" i="14"/>
  <c r="Q261" i="14"/>
  <c r="Q262" i="14"/>
  <c r="Q263" i="14"/>
  <c r="Q264" i="14"/>
  <c r="Q265" i="14"/>
  <c r="Q266" i="14"/>
  <c r="Q267" i="14"/>
  <c r="P268" i="14"/>
  <c r="Q269" i="14"/>
  <c r="Q270" i="14"/>
  <c r="Q271" i="14"/>
  <c r="P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P298" i="14"/>
  <c r="Q299" i="14"/>
  <c r="Q300" i="14"/>
  <c r="Q301" i="14"/>
  <c r="Q302" i="14"/>
  <c r="P303" i="14"/>
  <c r="S303" i="14" s="1"/>
  <c r="Q304" i="14"/>
  <c r="Q305" i="14"/>
  <c r="Q306" i="14"/>
  <c r="Q307" i="14"/>
  <c r="Q308" i="14"/>
  <c r="Q309" i="14"/>
  <c r="Q310" i="14"/>
  <c r="P311" i="14"/>
  <c r="Q312" i="14"/>
  <c r="Q313" i="14"/>
  <c r="Q314" i="14"/>
  <c r="Q315" i="14"/>
  <c r="Q316" i="14"/>
  <c r="Q317" i="14"/>
  <c r="Q318" i="14"/>
  <c r="P319" i="14"/>
  <c r="Q320" i="14"/>
  <c r="Q321" i="14"/>
  <c r="Q322" i="14"/>
  <c r="Q323" i="14"/>
  <c r="Q324" i="14"/>
  <c r="Q325" i="14"/>
  <c r="Q326" i="14"/>
  <c r="Q327" i="14"/>
  <c r="Q328" i="14"/>
  <c r="Q329" i="14"/>
  <c r="Q330" i="14"/>
  <c r="Q331" i="14"/>
  <c r="Q332" i="14"/>
  <c r="Q333" i="14"/>
  <c r="Q334" i="14"/>
  <c r="Q335" i="14"/>
  <c r="Q336" i="14"/>
  <c r="P337" i="14"/>
  <c r="Q338" i="14"/>
  <c r="Q339" i="14"/>
  <c r="Q340" i="14"/>
  <c r="Q341" i="14"/>
  <c r="Q342" i="14"/>
  <c r="Q343" i="14"/>
  <c r="Q344" i="14"/>
  <c r="Q345" i="14"/>
  <c r="Q346" i="14"/>
  <c r="Q347" i="14"/>
  <c r="Q348" i="14"/>
  <c r="P349" i="14"/>
  <c r="Q350" i="14"/>
  <c r="Q351" i="14"/>
  <c r="Q352" i="14"/>
  <c r="Q353" i="14"/>
  <c r="Q354" i="14"/>
  <c r="P355" i="14"/>
  <c r="P356" i="14"/>
  <c r="Q357" i="14"/>
  <c r="Q358" i="14"/>
  <c r="Q359" i="14"/>
  <c r="Q360" i="14"/>
  <c r="Q361" i="14"/>
  <c r="Q362" i="14"/>
  <c r="Q363" i="14"/>
  <c r="P364" i="14"/>
  <c r="Q365" i="14"/>
  <c r="Q366" i="14"/>
  <c r="Q367" i="14"/>
  <c r="Q368" i="14"/>
  <c r="Q369" i="14"/>
  <c r="Q370" i="14"/>
  <c r="Q371" i="14"/>
  <c r="Q372" i="14"/>
  <c r="Q373" i="14"/>
  <c r="Q374" i="14"/>
  <c r="P375" i="14"/>
  <c r="S375" i="14" s="1"/>
  <c r="Q376" i="14"/>
  <c r="Q377" i="14"/>
  <c r="Q378" i="14"/>
  <c r="Q379" i="14"/>
  <c r="P380" i="14"/>
  <c r="Q381" i="14"/>
  <c r="Q382" i="14"/>
  <c r="Q383" i="14"/>
  <c r="Q384" i="14"/>
  <c r="Q385" i="14"/>
  <c r="Q386" i="14"/>
  <c r="Q387" i="14"/>
  <c r="Q388" i="14"/>
  <c r="Q389" i="14"/>
  <c r="Q390" i="14"/>
  <c r="Q391" i="14"/>
  <c r="Q392" i="14"/>
  <c r="Q393" i="14"/>
  <c r="Q394" i="14"/>
  <c r="Q395" i="14"/>
  <c r="Q396" i="14"/>
  <c r="P397" i="14"/>
  <c r="Q398" i="14"/>
  <c r="Q399" i="14"/>
  <c r="Q400" i="14"/>
  <c r="Q401" i="14"/>
  <c r="Q402" i="14"/>
  <c r="Q403" i="14"/>
  <c r="Q404" i="14"/>
  <c r="Q405" i="14"/>
  <c r="Q406" i="14"/>
  <c r="Q407" i="14"/>
  <c r="Q408" i="14"/>
  <c r="Q409" i="14"/>
  <c r="Q410" i="14"/>
  <c r="Q411" i="14"/>
  <c r="Q412" i="14"/>
  <c r="Q413" i="14"/>
  <c r="Q414" i="14"/>
  <c r="Q415" i="14"/>
  <c r="Q416" i="14"/>
  <c r="P417" i="14"/>
  <c r="Q418" i="14"/>
  <c r="Q419" i="14"/>
  <c r="Q420" i="14"/>
  <c r="Q421" i="14"/>
  <c r="Q422" i="14"/>
  <c r="Q423" i="14"/>
  <c r="Q424" i="14"/>
  <c r="Q425" i="14"/>
  <c r="P426" i="14"/>
  <c r="Q427" i="14"/>
  <c r="Q428" i="14"/>
  <c r="Q429" i="14"/>
  <c r="Q430" i="14"/>
  <c r="Q431" i="14"/>
  <c r="Q432" i="14"/>
  <c r="Q433" i="14"/>
  <c r="Q434" i="14"/>
  <c r="Q435" i="14"/>
  <c r="Q436" i="14"/>
  <c r="P437" i="14"/>
  <c r="Q438" i="14"/>
  <c r="Q439" i="14"/>
  <c r="Q440" i="14"/>
  <c r="Q441" i="14"/>
  <c r="Q442" i="14"/>
  <c r="Q443" i="14"/>
  <c r="Q444" i="14"/>
  <c r="Q445" i="14"/>
  <c r="Q446" i="14"/>
  <c r="Q447" i="14"/>
  <c r="Q448" i="14"/>
  <c r="Q449" i="14"/>
  <c r="Q450" i="14"/>
  <c r="Q451" i="14"/>
  <c r="Q452" i="14"/>
  <c r="Q453" i="14"/>
  <c r="Q454" i="14"/>
  <c r="Q455" i="14"/>
  <c r="Q456" i="14"/>
  <c r="Q457" i="14"/>
  <c r="P458" i="14"/>
  <c r="Q459" i="14"/>
  <c r="Q460" i="14"/>
  <c r="Q461" i="14"/>
  <c r="Q462" i="14"/>
  <c r="Q463" i="14"/>
  <c r="Q464" i="14"/>
  <c r="Q465" i="14"/>
  <c r="Q466" i="14"/>
  <c r="Q467" i="14"/>
  <c r="Q468" i="14"/>
  <c r="P469" i="14"/>
  <c r="Q470" i="14"/>
  <c r="Q471" i="14"/>
  <c r="Q472" i="14"/>
  <c r="Q473" i="14"/>
  <c r="Q474" i="14"/>
  <c r="Q475" i="14"/>
  <c r="Q476" i="14"/>
  <c r="Q477" i="14"/>
  <c r="Q478" i="14"/>
  <c r="Q479" i="14"/>
  <c r="Q480" i="14"/>
  <c r="Q481" i="14"/>
  <c r="Q482" i="14"/>
  <c r="Q483" i="14"/>
  <c r="Q484" i="14"/>
  <c r="Q485" i="14"/>
  <c r="Q486" i="14"/>
  <c r="Q487" i="14"/>
  <c r="Q488" i="14"/>
  <c r="P489" i="14"/>
  <c r="Q490" i="14"/>
  <c r="Q491" i="14"/>
  <c r="Q492" i="14"/>
  <c r="Q493" i="14"/>
  <c r="P494" i="14"/>
  <c r="Q495" i="14"/>
  <c r="Q496" i="14"/>
  <c r="Q497" i="14"/>
  <c r="Q498" i="14"/>
  <c r="Q499" i="14"/>
  <c r="Q500" i="14"/>
  <c r="Q501" i="14"/>
  <c r="Q502" i="14"/>
  <c r="Q503" i="14"/>
  <c r="Q504" i="14"/>
  <c r="Q505" i="14"/>
  <c r="Q506" i="14"/>
  <c r="Q507" i="14"/>
  <c r="Q508" i="14"/>
  <c r="P509" i="14"/>
  <c r="Q510" i="14"/>
  <c r="Q511" i="14"/>
  <c r="Q512" i="14"/>
  <c r="Q513" i="14"/>
  <c r="Q514" i="14"/>
  <c r="Q515" i="14"/>
  <c r="Q516" i="14"/>
  <c r="Q517" i="14"/>
  <c r="P518" i="14"/>
  <c r="Q519" i="14"/>
  <c r="Q520" i="14"/>
  <c r="Q521" i="14"/>
  <c r="Q522" i="14"/>
  <c r="Q523" i="14"/>
  <c r="Q524" i="14"/>
  <c r="Q525" i="14"/>
  <c r="Q526" i="14"/>
  <c r="P527" i="14"/>
  <c r="Q528" i="14"/>
  <c r="Q529" i="14"/>
  <c r="Q530" i="14"/>
  <c r="Q531" i="14"/>
  <c r="Q532" i="14"/>
  <c r="Q533" i="14"/>
  <c r="Q534" i="14"/>
  <c r="P535" i="14"/>
  <c r="Q536" i="14"/>
  <c r="Q537" i="14"/>
  <c r="Q538" i="14"/>
  <c r="Q539" i="14"/>
  <c r="Q540" i="14"/>
  <c r="P541" i="14"/>
  <c r="Q542" i="14"/>
  <c r="Q543" i="14"/>
  <c r="Q544" i="14"/>
  <c r="Q545" i="14"/>
  <c r="Q546" i="14"/>
  <c r="Q547" i="14"/>
  <c r="Q548" i="14"/>
  <c r="Q549" i="14"/>
  <c r="Q550" i="14"/>
  <c r="Q551" i="14"/>
  <c r="Q552" i="14"/>
  <c r="Q553" i="14"/>
  <c r="Q554" i="14"/>
  <c r="Q555" i="14"/>
  <c r="P556" i="14"/>
  <c r="Q557" i="14"/>
  <c r="Q558" i="14"/>
  <c r="Q559" i="14"/>
  <c r="Q560" i="14"/>
  <c r="Q561" i="14"/>
  <c r="Q562" i="14"/>
  <c r="Q563" i="14"/>
  <c r="Q564" i="14"/>
  <c r="Q565" i="14"/>
  <c r="Q566" i="14"/>
  <c r="P567" i="14"/>
  <c r="S567" i="14" s="1"/>
  <c r="P568" i="14"/>
  <c r="Q569" i="14"/>
  <c r="Q570" i="14"/>
  <c r="Q571" i="14"/>
  <c r="Q572" i="14"/>
  <c r="Q573" i="14"/>
  <c r="Q574" i="14"/>
  <c r="Q575" i="14"/>
  <c r="Q576" i="14"/>
  <c r="Q577" i="14"/>
  <c r="Q578" i="14"/>
  <c r="Q579" i="14"/>
  <c r="Q580" i="14"/>
  <c r="Q581" i="14"/>
  <c r="P582" i="14"/>
  <c r="Q583" i="14"/>
  <c r="P584" i="14"/>
  <c r="Q585" i="14"/>
  <c r="P586" i="14"/>
  <c r="Q587" i="14"/>
  <c r="P588" i="14"/>
  <c r="Q589" i="14"/>
  <c r="Q590" i="14"/>
  <c r="Q591" i="14"/>
  <c r="Q592" i="14"/>
  <c r="Q593" i="14"/>
  <c r="Q594" i="14"/>
  <c r="Q595" i="14"/>
  <c r="Q596" i="14"/>
  <c r="Q597" i="14"/>
  <c r="Q598" i="14"/>
  <c r="Q599" i="14"/>
  <c r="Q600" i="14"/>
  <c r="Q601" i="14"/>
  <c r="Q602" i="14"/>
  <c r="Q603" i="14"/>
  <c r="S603" i="14" s="1"/>
  <c r="Q604" i="14"/>
  <c r="Q605" i="14"/>
  <c r="Q606" i="14"/>
  <c r="Q607" i="14"/>
  <c r="Q608" i="14"/>
  <c r="Q609" i="14"/>
  <c r="Q610" i="14"/>
  <c r="Q611" i="14"/>
  <c r="P612" i="14"/>
  <c r="Q613" i="14"/>
  <c r="Q614" i="14"/>
  <c r="Q615" i="14"/>
  <c r="Q616" i="14"/>
  <c r="Q617" i="14"/>
  <c r="Q618" i="14"/>
  <c r="Q619" i="14"/>
  <c r="Q620" i="14"/>
  <c r="Q621" i="14"/>
  <c r="Q622" i="14"/>
  <c r="Q623" i="14"/>
  <c r="Q625" i="14"/>
  <c r="Q626" i="14"/>
  <c r="Q627" i="14"/>
  <c r="Q628" i="14"/>
  <c r="Q629" i="14"/>
  <c r="Q630" i="14"/>
  <c r="Q631" i="14"/>
  <c r="Q632" i="14"/>
  <c r="Q633" i="14"/>
  <c r="Q634" i="14"/>
  <c r="Q635" i="14"/>
  <c r="Q636" i="14"/>
  <c r="Q637" i="14"/>
  <c r="Q638" i="14"/>
  <c r="Q639" i="14"/>
  <c r="Q640" i="14"/>
  <c r="Q641" i="14"/>
  <c r="Q642" i="14"/>
  <c r="Q643" i="14"/>
  <c r="Q644" i="14"/>
  <c r="Q645" i="14"/>
  <c r="P646" i="14"/>
  <c r="Q647" i="14"/>
  <c r="Q648" i="14"/>
  <c r="Q649" i="14"/>
  <c r="Q650" i="14"/>
  <c r="Q651" i="14"/>
  <c r="Q652" i="14"/>
  <c r="Q653" i="14"/>
  <c r="Q654" i="14"/>
  <c r="Q655" i="14"/>
  <c r="Q656" i="14"/>
  <c r="Q657" i="14"/>
  <c r="Q658" i="14"/>
  <c r="Q659" i="14"/>
  <c r="Q660" i="14"/>
  <c r="P661" i="14"/>
  <c r="Q663" i="14"/>
  <c r="Q664" i="14"/>
  <c r="Q665" i="14"/>
  <c r="Q666" i="14"/>
  <c r="Q667" i="14"/>
  <c r="Q668" i="14"/>
  <c r="Q669" i="14"/>
  <c r="Q670" i="14"/>
  <c r="Q671" i="14"/>
  <c r="Q672" i="14"/>
  <c r="Q673" i="14"/>
  <c r="Q674" i="14"/>
  <c r="Q675" i="14"/>
  <c r="Q676" i="14"/>
  <c r="Q677" i="14"/>
  <c r="Q678" i="14"/>
  <c r="Q679" i="14"/>
  <c r="Q680" i="14"/>
  <c r="Q681" i="14"/>
  <c r="S681" i="14" s="1"/>
  <c r="P682" i="14"/>
  <c r="Q683" i="14"/>
  <c r="Q684" i="14"/>
  <c r="Q686" i="14"/>
  <c r="Q687" i="14"/>
  <c r="Q688" i="14"/>
  <c r="Q689" i="14"/>
  <c r="Q690" i="14"/>
  <c r="Q691" i="14"/>
  <c r="Q692" i="14"/>
  <c r="Q693" i="14"/>
  <c r="Q694" i="14"/>
  <c r="Q695" i="14"/>
  <c r="Q696" i="14"/>
  <c r="Q697" i="14"/>
  <c r="Q698" i="14"/>
  <c r="Q699" i="14"/>
  <c r="Q700" i="14"/>
  <c r="Q701" i="14"/>
  <c r="Q702" i="14"/>
  <c r="Q703" i="14"/>
  <c r="Q704" i="14"/>
  <c r="Q705" i="14"/>
  <c r="Q706" i="14"/>
  <c r="P708" i="14"/>
  <c r="Q709" i="14"/>
  <c r="Q710" i="14"/>
  <c r="Q711" i="14"/>
  <c r="Q712" i="14"/>
  <c r="Q713" i="14"/>
  <c r="Q714" i="14"/>
  <c r="Q715" i="14"/>
  <c r="Q716" i="14"/>
  <c r="Q717" i="14"/>
  <c r="S717" i="14" s="1"/>
  <c r="Q718" i="14"/>
  <c r="Q719" i="14"/>
  <c r="Q720" i="14"/>
  <c r="Q721" i="14"/>
  <c r="Q722" i="14"/>
  <c r="Q723" i="14"/>
  <c r="Q724" i="14"/>
  <c r="Q725" i="14"/>
  <c r="Q726" i="14"/>
  <c r="Q727" i="14"/>
  <c r="Q729" i="14"/>
  <c r="Q730" i="14"/>
  <c r="Q731" i="14"/>
  <c r="Q732" i="14"/>
  <c r="Q733" i="14"/>
  <c r="Q734" i="14"/>
  <c r="Q735" i="14"/>
  <c r="Q736" i="14"/>
  <c r="Q737" i="14"/>
  <c r="Q738" i="14"/>
  <c r="Q739" i="14"/>
  <c r="Q740" i="14"/>
  <c r="Q741" i="14"/>
  <c r="Q742" i="14"/>
  <c r="Q743" i="14"/>
  <c r="Q744" i="14"/>
  <c r="Q745" i="14"/>
  <c r="Q746" i="14"/>
  <c r="Q747" i="14"/>
  <c r="Q748" i="14"/>
  <c r="Q749" i="14"/>
  <c r="Q750" i="14"/>
  <c r="Q751" i="14"/>
  <c r="Q752" i="14"/>
  <c r="S752" i="14" s="1"/>
  <c r="Q753" i="14"/>
  <c r="Q754" i="14"/>
  <c r="P755" i="14"/>
  <c r="Q756" i="14"/>
  <c r="Q757" i="14"/>
  <c r="Q758" i="14"/>
  <c r="Q759" i="14"/>
  <c r="Q760" i="14"/>
  <c r="Q762" i="14"/>
  <c r="Q763" i="14"/>
  <c r="Q764" i="14"/>
  <c r="Q765" i="14"/>
  <c r="Q766" i="14"/>
  <c r="Q767" i="14"/>
  <c r="Q768" i="14"/>
  <c r="Q769" i="14"/>
  <c r="Q770" i="14"/>
  <c r="Q771" i="14"/>
  <c r="Q772" i="14"/>
  <c r="Q773" i="14"/>
  <c r="P774" i="14"/>
  <c r="Q775" i="14"/>
  <c r="Q776" i="14"/>
  <c r="Q777" i="14"/>
  <c r="Q778" i="14"/>
  <c r="Q779" i="14"/>
  <c r="Q780" i="14"/>
  <c r="Q781" i="14"/>
  <c r="Q782" i="14"/>
  <c r="Q783" i="14"/>
  <c r="P784" i="14"/>
  <c r="Q786" i="14"/>
  <c r="Q787" i="14"/>
  <c r="Q788" i="14"/>
  <c r="Q789" i="14"/>
  <c r="S789" i="14" s="1"/>
  <c r="Q790" i="14"/>
  <c r="Q791" i="14"/>
  <c r="Q792" i="14"/>
  <c r="Q793" i="14"/>
  <c r="Q794" i="14"/>
  <c r="Q795" i="14"/>
  <c r="Q796" i="14"/>
  <c r="Q797" i="14"/>
  <c r="Q798" i="14"/>
  <c r="Q799" i="14"/>
  <c r="Q800" i="14"/>
  <c r="Q801" i="14"/>
  <c r="Q802" i="14"/>
  <c r="Q803" i="14"/>
  <c r="Q804" i="14"/>
  <c r="Q805" i="14"/>
  <c r="Q806" i="14"/>
  <c r="Q807" i="14"/>
  <c r="Q808" i="14"/>
  <c r="Q809" i="14"/>
  <c r="P810" i="14"/>
  <c r="Q812" i="14"/>
  <c r="Q813" i="14"/>
  <c r="Q814" i="14"/>
  <c r="Q815" i="14"/>
  <c r="Q816" i="14"/>
  <c r="Q817" i="14"/>
  <c r="P818" i="14"/>
  <c r="Q819" i="14"/>
  <c r="S819" i="14" s="1"/>
  <c r="P820" i="14"/>
  <c r="Q821" i="14"/>
  <c r="Q822" i="14"/>
  <c r="Q823" i="14"/>
  <c r="Q824" i="14"/>
  <c r="Q825" i="14"/>
  <c r="Q827" i="14"/>
  <c r="Q828" i="14"/>
  <c r="Q829" i="14"/>
  <c r="Q830" i="14"/>
  <c r="Q831" i="14"/>
  <c r="Q832" i="14"/>
  <c r="Q833" i="14"/>
  <c r="Q834" i="14"/>
  <c r="P835" i="14"/>
  <c r="Q836" i="14"/>
  <c r="Q837" i="14"/>
  <c r="Q838" i="14"/>
  <c r="Q839" i="14"/>
  <c r="Q840" i="14"/>
  <c r="Q841" i="14"/>
  <c r="Q842" i="14"/>
  <c r="Q843" i="14"/>
  <c r="Q844" i="14"/>
  <c r="P845" i="14"/>
  <c r="Q846" i="14"/>
  <c r="Q847" i="14"/>
  <c r="Q848" i="14"/>
  <c r="Q850" i="14"/>
  <c r="Q851" i="14"/>
  <c r="Q852" i="14"/>
  <c r="Q853" i="14"/>
  <c r="Q854" i="14"/>
  <c r="Q855" i="14"/>
  <c r="Q856" i="14"/>
  <c r="Q857" i="14"/>
  <c r="Q858" i="14"/>
  <c r="Q859" i="14"/>
  <c r="P860" i="14"/>
  <c r="Q861" i="14"/>
  <c r="S861" i="14" s="1"/>
  <c r="Q862" i="14"/>
  <c r="Q863" i="14"/>
  <c r="Q864" i="14"/>
  <c r="Q865" i="14"/>
  <c r="Q866" i="14"/>
  <c r="Q867" i="14"/>
  <c r="S867" i="14" s="1"/>
  <c r="Q868" i="14"/>
  <c r="Q869" i="14"/>
  <c r="P870" i="14"/>
  <c r="Q872" i="14"/>
  <c r="Q873" i="14"/>
  <c r="Q874" i="14"/>
  <c r="Q875" i="14"/>
  <c r="Q876" i="14"/>
  <c r="Q877" i="14"/>
  <c r="Q878" i="14"/>
  <c r="P879" i="14"/>
  <c r="Q880" i="14"/>
  <c r="Q881" i="14"/>
  <c r="Q882" i="14"/>
  <c r="Q883" i="14"/>
  <c r="Q884" i="14"/>
  <c r="Q885" i="14"/>
  <c r="Q886" i="14"/>
  <c r="Q887" i="14"/>
  <c r="Q888" i="14"/>
  <c r="Q889" i="14"/>
  <c r="Q890" i="14"/>
  <c r="Q891" i="14"/>
  <c r="S891" i="14" s="1"/>
  <c r="P892" i="14"/>
  <c r="P893" i="14"/>
  <c r="Q895" i="14"/>
  <c r="Q896" i="14"/>
  <c r="Q897" i="14"/>
  <c r="Q898" i="14"/>
  <c r="Q899" i="14"/>
  <c r="Q900" i="14"/>
  <c r="Q901" i="14"/>
  <c r="Q902" i="14"/>
  <c r="Q903" i="14"/>
  <c r="S903" i="14" s="1"/>
  <c r="Q904" i="14"/>
  <c r="Q905" i="14"/>
  <c r="Q906" i="14"/>
  <c r="Q907" i="14"/>
  <c r="Q908" i="14"/>
  <c r="Q909" i="14"/>
  <c r="Q910" i="14"/>
  <c r="Q911" i="14"/>
  <c r="Q912" i="14"/>
  <c r="Q913" i="14"/>
  <c r="Q914" i="14"/>
  <c r="Q915" i="14"/>
  <c r="S915" i="14" s="1"/>
  <c r="Q916" i="14"/>
  <c r="Q917" i="14"/>
  <c r="Q918" i="14"/>
  <c r="P919" i="14"/>
  <c r="Q920" i="14"/>
  <c r="Q921" i="14"/>
  <c r="Q922" i="14"/>
  <c r="Q923" i="14"/>
  <c r="Q924" i="14"/>
  <c r="Q925" i="14"/>
  <c r="Q926" i="14"/>
  <c r="Q927" i="14"/>
  <c r="S927" i="14" s="1"/>
  <c r="Q928" i="14"/>
  <c r="Q929" i="14"/>
  <c r="Q930" i="14"/>
  <c r="Q931" i="14"/>
  <c r="Q932" i="14"/>
  <c r="Q933" i="14"/>
  <c r="Q934" i="14"/>
  <c r="Q935" i="14"/>
  <c r="Q936" i="14"/>
  <c r="Q937" i="14"/>
  <c r="Q938" i="14"/>
  <c r="Q939" i="14"/>
  <c r="S939" i="14" s="1"/>
  <c r="P940" i="14"/>
  <c r="Q941" i="14"/>
  <c r="Q942" i="14"/>
  <c r="Q943" i="14"/>
  <c r="Q944" i="14"/>
  <c r="Q945" i="14"/>
  <c r="Q946" i="14"/>
  <c r="Q947" i="14"/>
  <c r="Q948" i="14"/>
  <c r="Q949" i="14"/>
  <c r="Q950" i="14"/>
  <c r="Q951" i="14"/>
  <c r="S951" i="14" s="1"/>
  <c r="Q952" i="14"/>
  <c r="Q953" i="14"/>
  <c r="Q954" i="14"/>
  <c r="Q955" i="14"/>
  <c r="Q956" i="14"/>
  <c r="Q957" i="14"/>
  <c r="Q958" i="14"/>
  <c r="Q959" i="14"/>
  <c r="Q960" i="14"/>
  <c r="P961" i="14"/>
  <c r="Q962" i="14"/>
  <c r="P963" i="14"/>
  <c r="S963" i="14" s="1"/>
  <c r="Q964" i="14"/>
  <c r="Q965" i="14"/>
  <c r="Q966" i="14"/>
  <c r="Q967" i="14"/>
  <c r="Q968" i="14"/>
  <c r="Q969" i="14"/>
  <c r="Q970" i="14"/>
  <c r="Q971" i="14"/>
  <c r="Q972" i="14"/>
  <c r="Q973" i="14"/>
  <c r="Q974" i="14"/>
  <c r="Q975" i="14"/>
  <c r="S975" i="14" s="1"/>
  <c r="Q976" i="14"/>
  <c r="Q977" i="14"/>
  <c r="Q978" i="14"/>
  <c r="P979" i="14"/>
  <c r="P980" i="14"/>
  <c r="Q981" i="14"/>
  <c r="Q982" i="14"/>
  <c r="Q983" i="14"/>
  <c r="Q984" i="14"/>
  <c r="Q985" i="14"/>
  <c r="Q986" i="14"/>
  <c r="Q987" i="14"/>
  <c r="S987" i="14" s="1"/>
  <c r="Q988" i="14"/>
  <c r="Q989" i="14"/>
  <c r="Q990" i="14"/>
  <c r="Q991" i="14"/>
  <c r="Q992" i="14"/>
  <c r="Q993" i="14"/>
  <c r="Q994" i="14"/>
  <c r="Q995" i="14"/>
  <c r="Q996" i="14"/>
  <c r="Q997" i="14"/>
  <c r="P998" i="14"/>
  <c r="Q999" i="14"/>
  <c r="S999" i="14" s="1"/>
  <c r="P1000" i="14"/>
  <c r="Q1001" i="14"/>
  <c r="P1002" i="14"/>
  <c r="Q1003" i="14"/>
  <c r="Q1004" i="14"/>
  <c r="P1005" i="14"/>
  <c r="Q1006" i="14"/>
  <c r="Q1007" i="14"/>
  <c r="Q1008" i="14"/>
  <c r="Q1009" i="14"/>
  <c r="Q1010" i="14"/>
  <c r="Q1011" i="14"/>
  <c r="S1011" i="14" s="1"/>
  <c r="Q1012" i="14"/>
  <c r="Q1013" i="14"/>
  <c r="Q1014" i="14"/>
  <c r="Q1015" i="14"/>
  <c r="Q1016" i="14"/>
  <c r="P1017" i="14"/>
  <c r="Q1018" i="14"/>
  <c r="Q1019" i="14"/>
  <c r="Q1020" i="14"/>
  <c r="Q1021" i="14"/>
  <c r="P1022" i="14"/>
  <c r="Q1023" i="14"/>
  <c r="S1023" i="14" s="1"/>
  <c r="Q1024" i="14"/>
  <c r="Q1025" i="14"/>
  <c r="Q1026" i="14"/>
  <c r="P1027" i="14"/>
  <c r="P1028" i="14"/>
  <c r="Q1029" i="14"/>
  <c r="Q1030" i="14"/>
  <c r="P1031" i="14"/>
  <c r="P1032" i="14"/>
  <c r="Q1033" i="14"/>
  <c r="Q1034" i="14"/>
  <c r="Q1035" i="14"/>
  <c r="S1035" i="14" s="1"/>
  <c r="Q1036" i="14"/>
  <c r="Q1037" i="14"/>
  <c r="P1038" i="14"/>
  <c r="Q1039" i="14"/>
  <c r="Q1040" i="14"/>
  <c r="Q1041" i="14"/>
  <c r="Q1042" i="14"/>
  <c r="Q1043" i="14"/>
  <c r="Q1044" i="14"/>
  <c r="Q1045" i="14"/>
  <c r="Q1046" i="14"/>
  <c r="Q1047" i="14"/>
  <c r="S1047" i="14" s="1"/>
  <c r="Q1048" i="14"/>
  <c r="Q1049" i="14"/>
  <c r="Q1050" i="14"/>
  <c r="Q1051" i="14"/>
  <c r="Q1052" i="14"/>
  <c r="Q1053" i="14"/>
  <c r="Q1054" i="14"/>
  <c r="P1055" i="14"/>
  <c r="P1056" i="14"/>
  <c r="Q1057" i="14"/>
  <c r="Q1058" i="14"/>
  <c r="Q1059" i="14"/>
  <c r="S1059" i="14" s="1"/>
  <c r="Q1060" i="14"/>
  <c r="Q1061" i="14"/>
  <c r="Q1062" i="14"/>
  <c r="Q1063" i="14"/>
  <c r="Q1064" i="14"/>
  <c r="Q1065" i="14"/>
  <c r="P1066" i="14"/>
  <c r="Q1067" i="14"/>
  <c r="Q1068" i="14"/>
  <c r="P1069" i="14"/>
  <c r="P1070" i="14"/>
  <c r="Q1071" i="14"/>
  <c r="Q1072" i="14"/>
  <c r="Q1073" i="14"/>
  <c r="Q1074" i="14"/>
  <c r="Q1075" i="14"/>
  <c r="Q1076" i="14"/>
  <c r="Q1077" i="14"/>
  <c r="Q1078" i="14"/>
  <c r="Q1079" i="14"/>
  <c r="Q1080" i="14"/>
  <c r="P1081" i="14"/>
  <c r="Q1082" i="14"/>
  <c r="Q1083" i="14"/>
  <c r="Q1084" i="14"/>
  <c r="Q1085" i="14"/>
  <c r="Q1086" i="14"/>
  <c r="Q1087" i="14"/>
  <c r="Q1088" i="14"/>
  <c r="Q1089" i="14"/>
  <c r="P1090" i="14"/>
  <c r="Q1091" i="14"/>
  <c r="Q1092" i="14"/>
  <c r="Q1093" i="14"/>
  <c r="Q1094" i="14"/>
  <c r="Q1095" i="14"/>
  <c r="Q1096" i="14"/>
  <c r="Q1097" i="14"/>
  <c r="Q1098" i="14"/>
  <c r="Q1099" i="14"/>
  <c r="Q1100" i="14"/>
  <c r="Q1101" i="14"/>
  <c r="Q1102" i="14"/>
  <c r="Q1103" i="14"/>
  <c r="Q1104" i="14"/>
  <c r="Q1105" i="14"/>
  <c r="Q1106" i="14"/>
  <c r="Q1107" i="14"/>
  <c r="Q1108" i="14"/>
  <c r="P1109" i="14"/>
  <c r="Q1110" i="14"/>
  <c r="Q1111" i="14"/>
  <c r="Q1112" i="14"/>
  <c r="Q1113" i="14"/>
  <c r="Q1114" i="14"/>
  <c r="Q1115" i="14"/>
  <c r="Q1116" i="14"/>
  <c r="Q1117" i="14"/>
  <c r="Q1118" i="14"/>
  <c r="Q1119" i="14"/>
  <c r="Q1120" i="14"/>
  <c r="R1121" i="14"/>
  <c r="Q1122" i="14"/>
  <c r="Q1123" i="14"/>
  <c r="Q1124" i="14"/>
  <c r="Q1125" i="14"/>
  <c r="Q1126" i="14"/>
  <c r="Q1127" i="14"/>
  <c r="Q1128" i="14"/>
  <c r="Q1129" i="14"/>
  <c r="Q1130" i="14"/>
  <c r="Q1131" i="14"/>
  <c r="Q1132" i="14"/>
  <c r="Q1133" i="14"/>
  <c r="Q1134" i="14"/>
  <c r="Q1135" i="14"/>
  <c r="Q1136" i="14"/>
  <c r="P1137" i="14"/>
  <c r="Q1138" i="14"/>
  <c r="Q1139" i="14"/>
  <c r="Q1140" i="14"/>
  <c r="Q1141" i="14"/>
  <c r="Q1142" i="14"/>
  <c r="Q1143" i="14"/>
  <c r="Q1144" i="14"/>
  <c r="Q1145" i="14"/>
  <c r="Q1146" i="14"/>
  <c r="Q1147" i="14"/>
  <c r="R1148" i="14"/>
  <c r="R1149" i="14"/>
  <c r="Q1150" i="14"/>
  <c r="Q1151" i="14"/>
  <c r="Q1152" i="14"/>
  <c r="Q1153" i="14"/>
  <c r="Q1154" i="14"/>
  <c r="P1155" i="14"/>
  <c r="Q1156" i="14"/>
  <c r="Q1157" i="14"/>
  <c r="Q1158" i="14"/>
  <c r="Q1159" i="14"/>
  <c r="Q1160" i="14"/>
  <c r="Q1161" i="14"/>
  <c r="Q1162" i="14"/>
  <c r="R1163" i="14"/>
  <c r="Q1164" i="14"/>
  <c r="Q1165" i="14"/>
  <c r="Q1166" i="14"/>
  <c r="Q1167" i="14"/>
  <c r="Q1168" i="14"/>
  <c r="Q1169" i="14"/>
  <c r="Q1170" i="14"/>
  <c r="Q1171" i="14"/>
  <c r="Q1172" i="14"/>
  <c r="Q1173" i="14"/>
  <c r="Q1174" i="14"/>
  <c r="Q1175" i="14"/>
  <c r="Q1176" i="14"/>
  <c r="Q1177" i="14"/>
  <c r="Q1178" i="14"/>
  <c r="Q1179" i="14"/>
  <c r="Q1180" i="14"/>
  <c r="P1181" i="14"/>
  <c r="P1182" i="14"/>
  <c r="Q1183" i="14"/>
  <c r="Q1184" i="14"/>
  <c r="Q1185" i="14"/>
  <c r="Q1186" i="14"/>
  <c r="Q1187" i="14"/>
  <c r="Q1188" i="14"/>
  <c r="Q1189" i="14"/>
  <c r="Q1190" i="14"/>
  <c r="Q1191" i="14"/>
  <c r="Q1192" i="14"/>
  <c r="Q1193" i="14"/>
  <c r="Q1194" i="14"/>
  <c r="Q1195" i="14"/>
  <c r="Q1196" i="14"/>
  <c r="P1197" i="14"/>
  <c r="R1198" i="14"/>
  <c r="P1199" i="14"/>
  <c r="R1200" i="14"/>
  <c r="Q1201" i="14"/>
  <c r="P1202" i="14"/>
  <c r="Q1203" i="14"/>
  <c r="Q1204" i="14"/>
  <c r="Q1205" i="14"/>
  <c r="Q1206" i="14"/>
  <c r="Q1207" i="14"/>
  <c r="Q1208" i="14"/>
  <c r="Q1209" i="14"/>
  <c r="Q1210" i="14"/>
  <c r="Q1211" i="14"/>
  <c r="R1212" i="14"/>
  <c r="Q1213" i="14"/>
  <c r="Q1214" i="14"/>
  <c r="Q1215" i="14"/>
  <c r="Q1216" i="14"/>
  <c r="Q1217" i="14"/>
  <c r="Q1218" i="14"/>
  <c r="Q1219" i="14"/>
  <c r="Q1220" i="14"/>
  <c r="Q1221" i="14"/>
  <c r="Q1222" i="14"/>
  <c r="Q1223" i="14"/>
  <c r="R1224" i="14"/>
  <c r="Q1225" i="14"/>
  <c r="Q1226" i="14"/>
  <c r="Q1227" i="14"/>
  <c r="Q1228" i="14"/>
  <c r="P1229" i="14"/>
  <c r="Q1230" i="14"/>
  <c r="Q1231" i="14"/>
  <c r="Q1232" i="14"/>
  <c r="R1233" i="14"/>
  <c r="Q1234" i="14"/>
  <c r="Q1235" i="14"/>
  <c r="Q1236" i="14"/>
  <c r="Q1237" i="14"/>
  <c r="Q1238" i="14"/>
  <c r="Q1239" i="14"/>
  <c r="Q1240" i="14"/>
  <c r="Q1241" i="14"/>
  <c r="Q1242" i="14"/>
  <c r="P1243" i="14"/>
  <c r="Q1244" i="14"/>
  <c r="Q1245" i="14"/>
  <c r="R1246" i="14"/>
  <c r="Q1247" i="14"/>
  <c r="P1248" i="14"/>
  <c r="Q1249" i="14"/>
  <c r="Q1250" i="14"/>
  <c r="Q1251" i="14"/>
  <c r="Q1252" i="14"/>
  <c r="Q1253" i="14"/>
  <c r="Q1254" i="14"/>
  <c r="Q1255" i="14"/>
  <c r="Q1256" i="14"/>
  <c r="Q1257" i="14"/>
  <c r="Q1258" i="14"/>
  <c r="Q1259" i="14"/>
  <c r="Q1260" i="14"/>
  <c r="P1261" i="14"/>
  <c r="Q1262" i="14"/>
  <c r="P1263" i="14"/>
  <c r="Q1264" i="14"/>
  <c r="Q1265" i="14"/>
  <c r="R1266" i="14"/>
  <c r="Q1267" i="14"/>
  <c r="Q1268" i="14"/>
  <c r="Q1269" i="14"/>
  <c r="Q1270" i="14"/>
  <c r="P1271" i="14"/>
  <c r="Q1272" i="14"/>
  <c r="Q1273" i="14"/>
  <c r="Q1274" i="14"/>
  <c r="Q1275" i="14"/>
  <c r="Q1276" i="14"/>
  <c r="Q1277" i="14"/>
  <c r="Q1278" i="14"/>
  <c r="Q1279" i="14"/>
  <c r="Q1280" i="14"/>
  <c r="Q1281" i="14"/>
  <c r="Q1282" i="14"/>
  <c r="R1283" i="14"/>
  <c r="Q1284" i="14"/>
  <c r="Q1285" i="14"/>
  <c r="Q1286" i="14"/>
  <c r="Q1287" i="14"/>
  <c r="Q1288" i="14"/>
  <c r="Q1289" i="14"/>
  <c r="P1290" i="14"/>
  <c r="Q1291" i="14"/>
  <c r="Q1292" i="14"/>
  <c r="Q1293" i="14"/>
  <c r="R1294" i="14"/>
  <c r="Q1295" i="14"/>
  <c r="Q1296" i="14"/>
  <c r="Q1297" i="14"/>
  <c r="Q1298" i="14"/>
  <c r="Q1299" i="14"/>
  <c r="Q1300" i="14"/>
  <c r="Q1301" i="14"/>
  <c r="Q1302" i="14"/>
  <c r="Q1303" i="14"/>
  <c r="Q1304" i="14"/>
  <c r="P1305" i="14"/>
  <c r="Q1306" i="14"/>
  <c r="Q1307" i="14"/>
  <c r="Q1308" i="14"/>
  <c r="P1309" i="14"/>
  <c r="Q1310" i="14"/>
  <c r="Q1311" i="14"/>
  <c r="Q1312" i="14"/>
  <c r="Q1313" i="14"/>
  <c r="Q1314" i="14"/>
  <c r="Q1315" i="14"/>
  <c r="Q1316" i="14"/>
  <c r="Q1317" i="14"/>
  <c r="Q1318" i="14"/>
  <c r="Q1319" i="14"/>
  <c r="Q1320" i="14"/>
  <c r="Q1321" i="14"/>
  <c r="Q1322" i="14"/>
  <c r="P1323" i="14"/>
  <c r="P1324" i="14"/>
  <c r="Q1325" i="14"/>
  <c r="Q1326" i="14"/>
  <c r="P1327" i="14"/>
  <c r="P1328" i="14"/>
  <c r="Q1329" i="14"/>
  <c r="Q1330" i="14"/>
  <c r="Q1331" i="14"/>
  <c r="Q1332" i="14"/>
  <c r="Q1333" i="14"/>
  <c r="Q1334" i="14"/>
  <c r="Q1335" i="14"/>
  <c r="Q1336" i="14"/>
  <c r="Q1337" i="14"/>
  <c r="Q1338" i="14"/>
  <c r="Q1339" i="14"/>
  <c r="Q1340" i="14"/>
  <c r="Q1341" i="14"/>
  <c r="Q1342" i="14"/>
  <c r="Q1343" i="14"/>
  <c r="P1344" i="14"/>
  <c r="Q1345" i="14"/>
  <c r="P1346" i="14"/>
  <c r="Q1347" i="14"/>
  <c r="P1348" i="14"/>
  <c r="Q1349" i="14"/>
  <c r="Q1350" i="14"/>
  <c r="Q1351" i="14"/>
  <c r="Q1352" i="14"/>
  <c r="Q1353" i="14"/>
  <c r="Q1354" i="14"/>
  <c r="Q1355" i="14"/>
  <c r="P1356" i="14"/>
  <c r="Q1357" i="14"/>
  <c r="Q1358" i="14"/>
  <c r="Q1359" i="14"/>
  <c r="Q1360" i="14"/>
  <c r="Q1361" i="14"/>
  <c r="Q1362" i="14"/>
  <c r="Q1363" i="14"/>
  <c r="Q1364" i="14"/>
  <c r="Q1365" i="14"/>
  <c r="Q1366" i="14"/>
  <c r="P1367" i="14"/>
  <c r="Q1368" i="14"/>
  <c r="R1369" i="14"/>
  <c r="Q1370" i="14"/>
  <c r="Q1371" i="14"/>
  <c r="Q1372" i="14"/>
  <c r="Q1373" i="14"/>
  <c r="Q1374" i="14"/>
  <c r="Q1375" i="14"/>
  <c r="Q1376" i="14"/>
  <c r="Q1377" i="14"/>
  <c r="Q1378" i="14"/>
  <c r="Q1379" i="14"/>
  <c r="Q1380" i="14"/>
  <c r="P1381" i="14"/>
  <c r="P1382" i="14"/>
  <c r="Q1383" i="14"/>
  <c r="Q1384" i="14"/>
  <c r="Q1385" i="14"/>
  <c r="Q1386" i="14"/>
  <c r="Q1387" i="14"/>
  <c r="Q1388" i="14"/>
  <c r="P1389" i="14"/>
  <c r="R1390" i="14"/>
  <c r="Q1391" i="14"/>
  <c r="Q1392" i="14"/>
  <c r="Q1393" i="14"/>
  <c r="Q1394" i="14"/>
  <c r="Q1395" i="14"/>
  <c r="Q1396" i="14"/>
  <c r="Q1397" i="14"/>
  <c r="Q1398" i="14"/>
  <c r="Q1399" i="14"/>
  <c r="Q1400" i="14"/>
  <c r="Q1401" i="14"/>
  <c r="Q1402" i="14"/>
  <c r="Q1403" i="14"/>
  <c r="Q1404" i="14"/>
  <c r="Q1405" i="14"/>
  <c r="Q1406" i="14"/>
  <c r="Q1407" i="14"/>
  <c r="Q1408" i="14"/>
  <c r="P1409" i="14"/>
  <c r="Q1410" i="14"/>
  <c r="P1411" i="14"/>
  <c r="P1412" i="14"/>
  <c r="Q1413" i="14"/>
  <c r="Q1414" i="14"/>
  <c r="Q1415" i="14"/>
  <c r="Q1416" i="14"/>
  <c r="Q1417" i="14"/>
  <c r="Q1418" i="14"/>
  <c r="Q1419" i="14"/>
  <c r="P1420" i="14"/>
  <c r="P1421" i="14"/>
  <c r="Q1422" i="14"/>
  <c r="P1423" i="14"/>
  <c r="Q1424" i="14"/>
  <c r="Q1425" i="14"/>
  <c r="Q1426" i="14"/>
  <c r="P1427" i="14"/>
  <c r="Q1428" i="14"/>
  <c r="P1429" i="14"/>
  <c r="Q1430" i="14"/>
  <c r="Q1431" i="14"/>
  <c r="Q1432" i="14"/>
  <c r="Q1433" i="14"/>
  <c r="Q1434" i="14"/>
  <c r="P1435" i="14"/>
  <c r="P1436" i="14"/>
  <c r="P1437" i="14"/>
  <c r="Q1438" i="14"/>
  <c r="P1439" i="14"/>
  <c r="Q1440" i="14"/>
  <c r="Q1441" i="14"/>
  <c r="Q1442" i="14"/>
  <c r="Q1443" i="14"/>
  <c r="Q1444" i="14"/>
  <c r="Q1445" i="14"/>
  <c r="Q1446" i="14"/>
  <c r="Q1447" i="14"/>
  <c r="Q1448" i="14"/>
  <c r="Q1449" i="14"/>
  <c r="Q1450" i="14"/>
  <c r="P1451" i="14"/>
  <c r="P1452" i="14"/>
  <c r="R1453" i="14"/>
  <c r="Q1454" i="14"/>
  <c r="Q1455" i="14"/>
  <c r="Q1456" i="14"/>
  <c r="Q1457" i="14"/>
  <c r="Q1458" i="14"/>
  <c r="Q1459" i="14"/>
  <c r="P1460" i="14"/>
  <c r="P1461" i="14"/>
  <c r="Q1462" i="14"/>
  <c r="Q1463" i="14"/>
  <c r="R1464" i="14"/>
  <c r="Q1465" i="14"/>
  <c r="Q1466" i="14"/>
  <c r="Q1467" i="14"/>
  <c r="Q1468" i="14"/>
  <c r="Q1469" i="14"/>
  <c r="R1470" i="14"/>
  <c r="Q1471" i="14"/>
  <c r="Q1472" i="14"/>
  <c r="Q1473" i="14"/>
  <c r="Q1474" i="14"/>
  <c r="P1475" i="14"/>
  <c r="P1476" i="14"/>
  <c r="Q1477" i="14"/>
  <c r="Q1478" i="14"/>
  <c r="Q1479" i="14"/>
  <c r="Q1480" i="14"/>
  <c r="Q1481" i="14"/>
  <c r="R1482" i="14"/>
  <c r="Q1483" i="14"/>
  <c r="Q1484" i="14"/>
  <c r="P1485" i="14"/>
  <c r="Q1486" i="14"/>
  <c r="Q1487" i="14"/>
  <c r="Q1488" i="14"/>
  <c r="Q1489" i="14"/>
  <c r="Q1490" i="14"/>
  <c r="Q1491" i="14"/>
  <c r="Q1492" i="14"/>
  <c r="P1493" i="14"/>
  <c r="Q1494" i="14"/>
  <c r="Q1495" i="14"/>
  <c r="Q1496" i="14"/>
  <c r="Q1497" i="14"/>
  <c r="R1498" i="14"/>
  <c r="P1499" i="14"/>
  <c r="R1500" i="14"/>
  <c r="R1501" i="14"/>
  <c r="P1502" i="14"/>
  <c r="Q1503" i="14"/>
  <c r="P1504" i="14"/>
  <c r="P1505" i="14"/>
  <c r="Q1506" i="14"/>
  <c r="Q1507" i="14"/>
  <c r="Q1508" i="14"/>
  <c r="Q1509" i="14"/>
  <c r="Q1510" i="14"/>
  <c r="Q1511" i="14"/>
  <c r="Q1513" i="14"/>
  <c r="P1514" i="14"/>
  <c r="Q1515" i="14"/>
  <c r="Q1516" i="14"/>
  <c r="Q1517" i="14"/>
  <c r="Q1518" i="14"/>
  <c r="Q1519" i="14"/>
  <c r="Q1520" i="14"/>
  <c r="Q1521" i="14"/>
  <c r="P1522" i="14"/>
  <c r="P1523" i="14"/>
  <c r="P1524" i="14"/>
  <c r="P1525" i="14"/>
  <c r="P1526" i="14"/>
  <c r="P1527" i="14"/>
  <c r="S1527" i="14" s="1"/>
  <c r="Q1528" i="14"/>
  <c r="Q1529" i="14"/>
  <c r="Q1530" i="14"/>
  <c r="Q1531" i="14"/>
  <c r="Q1532" i="14"/>
  <c r="Q1533" i="14"/>
  <c r="Q1534" i="14"/>
  <c r="P1535" i="14"/>
  <c r="P1536" i="14"/>
  <c r="Q1537" i="14"/>
  <c r="Q1538" i="14"/>
  <c r="Q1539" i="14"/>
  <c r="S1539" i="14" s="1"/>
  <c r="P1540" i="14"/>
  <c r="P1541" i="14"/>
  <c r="P1542" i="14"/>
  <c r="P1543" i="14"/>
  <c r="Q1544" i="14"/>
  <c r="Q1545" i="14"/>
  <c r="Q1546" i="14"/>
  <c r="Q1547" i="14"/>
  <c r="Q1548" i="14"/>
  <c r="R1549" i="14"/>
  <c r="R1550" i="14"/>
  <c r="R1551" i="14"/>
  <c r="P1552" i="14"/>
  <c r="P1553" i="14"/>
  <c r="R1554" i="14"/>
  <c r="P1555" i="14"/>
  <c r="Q1556" i="14"/>
  <c r="Q1557" i="14"/>
  <c r="R1558" i="14"/>
  <c r="Q1559" i="14"/>
  <c r="Q1560" i="14"/>
  <c r="Q1561" i="14"/>
  <c r="R1562" i="14"/>
  <c r="Q1563" i="14"/>
  <c r="S1563" i="14" s="1"/>
  <c r="Q1564" i="14"/>
  <c r="Q1565" i="14"/>
  <c r="P1566" i="14"/>
  <c r="Q1567" i="14"/>
  <c r="Q1568" i="14"/>
  <c r="P1569" i="14"/>
  <c r="Q1570" i="14"/>
  <c r="Q1571" i="14"/>
  <c r="Q1572" i="14"/>
  <c r="Q1573" i="14"/>
  <c r="P1574" i="14"/>
  <c r="P1575" i="14"/>
  <c r="S1575" i="14" s="1"/>
  <c r="Q1576" i="14"/>
  <c r="Q1577" i="14"/>
  <c r="Q1578" i="14"/>
  <c r="Q1579" i="14"/>
  <c r="R1581" i="14"/>
  <c r="Q1582" i="14"/>
  <c r="Q1583" i="14"/>
  <c r="P1584" i="14"/>
  <c r="Q1585" i="14"/>
  <c r="Q1586" i="14"/>
  <c r="Q1587" i="14"/>
  <c r="Q1588" i="14"/>
  <c r="R1589" i="14"/>
  <c r="P1590" i="14"/>
  <c r="Q1591" i="14"/>
  <c r="Q1592" i="14"/>
  <c r="Q1593" i="14"/>
  <c r="S1593" i="14" s="1"/>
  <c r="Q1594" i="14"/>
  <c r="Q1595" i="14"/>
  <c r="Q1596" i="14"/>
  <c r="P1597" i="14"/>
  <c r="P1598" i="14"/>
  <c r="Q1599" i="14"/>
  <c r="S1599" i="14" s="1"/>
  <c r="Q1600" i="14"/>
  <c r="Q1601" i="14"/>
  <c r="Q1602" i="14"/>
  <c r="Q1603" i="14"/>
  <c r="P1604" i="14"/>
  <c r="P1605" i="14"/>
  <c r="S1605" i="14" s="1"/>
  <c r="Q1606" i="14"/>
  <c r="P1607" i="14"/>
  <c r="Q1608" i="14"/>
  <c r="Q1609" i="14"/>
  <c r="Q1610" i="14"/>
  <c r="P1611" i="14"/>
  <c r="S1611" i="14" s="1"/>
  <c r="P1612" i="14"/>
  <c r="Q1613" i="14"/>
  <c r="P1614" i="14"/>
  <c r="P1615" i="14"/>
  <c r="P1616" i="14"/>
  <c r="Q1617" i="14"/>
  <c r="P1618" i="14"/>
  <c r="Q1619" i="14"/>
  <c r="Q1620" i="14"/>
  <c r="Q1621" i="14"/>
  <c r="Q1622" i="14"/>
  <c r="R1623" i="14"/>
  <c r="Q1624" i="14"/>
  <c r="Q1625" i="14"/>
  <c r="Q1626" i="14"/>
  <c r="Q1627" i="14"/>
  <c r="Q1628" i="14"/>
  <c r="Q1629" i="14"/>
  <c r="S1629" i="14" s="1"/>
  <c r="P1630" i="14"/>
  <c r="Q1631" i="14"/>
  <c r="Q1632" i="14"/>
  <c r="Q1633" i="14"/>
  <c r="Q1634" i="14"/>
  <c r="Q1635" i="14"/>
  <c r="S1635" i="14" s="1"/>
  <c r="Q1636" i="14"/>
  <c r="Q1637" i="14"/>
  <c r="Q1638" i="14"/>
  <c r="Q1639" i="14"/>
  <c r="P1640" i="14"/>
  <c r="P1641" i="14"/>
  <c r="S1641" i="14" s="1"/>
  <c r="Q1642" i="14"/>
  <c r="P1643" i="14"/>
  <c r="Q1644" i="14"/>
  <c r="R1645" i="14"/>
  <c r="Q1646" i="14"/>
  <c r="Q1647" i="14"/>
  <c r="Q1648" i="14"/>
  <c r="Q1649" i="14"/>
  <c r="Q1650" i="14"/>
  <c r="Q1651" i="14"/>
  <c r="P1652" i="14"/>
  <c r="Q1653" i="14"/>
  <c r="P1654" i="14"/>
  <c r="Q1655" i="14"/>
  <c r="Q1656" i="14"/>
  <c r="Q1657" i="14"/>
  <c r="Q1658" i="14"/>
  <c r="Q1659" i="14"/>
  <c r="Q1660" i="14"/>
  <c r="Q1661" i="14"/>
  <c r="P1662" i="14"/>
  <c r="Q1663" i="14"/>
  <c r="Q1664" i="14"/>
  <c r="Q1665" i="14"/>
  <c r="Q1666" i="14"/>
  <c r="P1667" i="14"/>
  <c r="Q1668" i="14"/>
  <c r="P1669" i="14"/>
  <c r="Q1670" i="14"/>
  <c r="R1671" i="14"/>
  <c r="P1672" i="14"/>
  <c r="P1673" i="14"/>
  <c r="P1674" i="14"/>
  <c r="P1675" i="14"/>
  <c r="P1676" i="14"/>
  <c r="Q1677" i="14"/>
  <c r="Q1678" i="14"/>
  <c r="Q1679" i="14"/>
  <c r="Q1680" i="14"/>
  <c r="Q1681" i="14"/>
  <c r="Q1682" i="14"/>
  <c r="Q1683" i="14"/>
  <c r="Q1684" i="14"/>
  <c r="Q1685" i="14"/>
  <c r="P1686" i="14"/>
  <c r="Q1687" i="14"/>
  <c r="Q1688" i="14"/>
  <c r="Q1689" i="14"/>
  <c r="Q1690" i="14"/>
  <c r="Q1691" i="14"/>
  <c r="Q1692" i="14"/>
  <c r="P1693" i="14"/>
  <c r="Q1694" i="14"/>
  <c r="P1695" i="14"/>
  <c r="S1695" i="14" s="1"/>
  <c r="P1697" i="14"/>
  <c r="Q1698" i="14"/>
  <c r="P1699" i="14"/>
  <c r="Q1700" i="14"/>
  <c r="Q1701" i="14"/>
  <c r="Q1702" i="14"/>
  <c r="Q1703" i="14"/>
  <c r="Q1704" i="14"/>
  <c r="P1705" i="14"/>
  <c r="P1706" i="14"/>
  <c r="Q1707" i="14"/>
  <c r="Q1708" i="14"/>
  <c r="Q1709" i="14"/>
  <c r="Q1710" i="14"/>
  <c r="R1711" i="14"/>
  <c r="Q1712" i="14"/>
  <c r="Q1713" i="14"/>
  <c r="Q1714" i="14"/>
  <c r="R1715" i="14"/>
  <c r="Q1716" i="14"/>
  <c r="Q1717" i="14"/>
  <c r="Q1718" i="14"/>
  <c r="Q1720" i="14"/>
  <c r="Q1721" i="14"/>
  <c r="Q1722" i="14"/>
  <c r="Q1723" i="14"/>
  <c r="Q1724" i="14"/>
  <c r="Q1725" i="14"/>
  <c r="Q1726" i="14"/>
  <c r="Q1727" i="14"/>
  <c r="Q1728" i="14"/>
  <c r="Q1729" i="14"/>
  <c r="Q1730" i="14"/>
  <c r="P1731" i="14"/>
  <c r="S1731" i="14" s="1"/>
  <c r="P1732" i="14"/>
  <c r="P1733" i="14"/>
  <c r="P1734" i="14"/>
  <c r="P1735" i="14"/>
  <c r="Q1736" i="14"/>
  <c r="Q1737" i="14"/>
  <c r="Q1738" i="14"/>
  <c r="Q1739" i="14"/>
  <c r="Q1740" i="14"/>
  <c r="Q1741" i="14"/>
  <c r="Q1742" i="14"/>
  <c r="Q1743" i="14"/>
  <c r="Q1744" i="14"/>
  <c r="Q1745" i="14"/>
  <c r="Q1746" i="14"/>
  <c r="Q1747" i="14"/>
  <c r="Q1748" i="14"/>
  <c r="Q1749" i="14"/>
  <c r="Q1750" i="14"/>
  <c r="Q1751" i="14"/>
  <c r="P1752" i="14"/>
  <c r="Q1753" i="14"/>
  <c r="P1754" i="14"/>
  <c r="Q1755" i="14"/>
  <c r="P1756" i="14"/>
  <c r="Q1757" i="14"/>
  <c r="Q1758" i="14"/>
  <c r="Q1759" i="14"/>
  <c r="P1760" i="14"/>
  <c r="P1761" i="14"/>
  <c r="S1761" i="14" s="1"/>
  <c r="P1762" i="14"/>
  <c r="Q1763" i="14"/>
  <c r="Q1764" i="14"/>
  <c r="Q1765" i="14"/>
  <c r="Q1766" i="14"/>
  <c r="P1767" i="14"/>
  <c r="S1767" i="14" s="1"/>
  <c r="Q1768" i="14"/>
  <c r="Q1769" i="14"/>
  <c r="Q1770" i="14"/>
  <c r="Q1771" i="14"/>
  <c r="Q1772" i="14"/>
  <c r="Q1773" i="14"/>
  <c r="Q1774" i="14"/>
  <c r="Q1775" i="14"/>
  <c r="Q1776" i="14"/>
  <c r="Q1777" i="14"/>
  <c r="Q1778" i="14"/>
  <c r="Q1779" i="14"/>
  <c r="Q1780" i="14"/>
  <c r="Q1781" i="14"/>
  <c r="R1782" i="14"/>
  <c r="Q1783" i="14"/>
  <c r="Q1784" i="14"/>
  <c r="Q1785" i="14"/>
  <c r="Q1786" i="14"/>
  <c r="Q1787" i="14"/>
  <c r="Q1788" i="14"/>
  <c r="Q1789" i="14"/>
  <c r="Q1790" i="14"/>
  <c r="Q1791" i="14"/>
  <c r="P1792" i="14"/>
  <c r="Q1793" i="14"/>
  <c r="Q1794" i="14"/>
  <c r="Q1795" i="14"/>
  <c r="P1796" i="14"/>
  <c r="Q1797" i="14"/>
  <c r="Q1799" i="14"/>
  <c r="Q1800" i="14"/>
  <c r="Q1801" i="14"/>
  <c r="Q1802" i="14"/>
  <c r="P1803" i="14"/>
  <c r="S1803" i="14" s="1"/>
  <c r="Q1804" i="14"/>
  <c r="Q1805" i="14"/>
  <c r="Q1806" i="14"/>
  <c r="Q1807" i="14"/>
  <c r="Q1808" i="14"/>
  <c r="P1809" i="14"/>
  <c r="S1809" i="14" s="1"/>
  <c r="Q1810" i="14"/>
  <c r="Q1811" i="14"/>
  <c r="Q1812" i="14"/>
  <c r="Q1814" i="14"/>
  <c r="Q1816" i="14"/>
  <c r="Q1817" i="14"/>
  <c r="Q1818" i="14"/>
  <c r="Q1820" i="14"/>
  <c r="R1821" i="14"/>
  <c r="Q1822" i="14"/>
  <c r="Q1823" i="14"/>
  <c r="Q1824" i="14"/>
  <c r="Q1825" i="14"/>
  <c r="Q1826" i="14"/>
  <c r="Q1828" i="14"/>
  <c r="P1829" i="14"/>
  <c r="Q1830" i="14"/>
  <c r="Q1831" i="14"/>
  <c r="Q1832" i="14"/>
  <c r="Q1833" i="14"/>
  <c r="Q1834" i="14"/>
  <c r="Q1835" i="14"/>
  <c r="Q1836" i="14"/>
  <c r="Q1837" i="14"/>
  <c r="Q1839" i="14"/>
  <c r="S1839" i="14" s="1"/>
  <c r="Q1840" i="14"/>
  <c r="Q1841" i="14"/>
  <c r="Q1842" i="14"/>
  <c r="Q1843" i="14"/>
  <c r="Q1844" i="14"/>
  <c r="Q1845" i="14"/>
  <c r="R1846" i="14"/>
  <c r="Q1847" i="14"/>
  <c r="Q1848" i="14"/>
  <c r="Q1849" i="14"/>
  <c r="Q1850" i="14"/>
  <c r="P1851" i="14"/>
  <c r="S1851" i="14" s="1"/>
  <c r="P1852" i="14"/>
  <c r="Q1853" i="14"/>
  <c r="Q1854" i="14"/>
  <c r="Q1855" i="14"/>
  <c r="Q1856" i="14"/>
  <c r="Q1857" i="14"/>
  <c r="S1857" i="14" s="1"/>
  <c r="Q1858" i="14"/>
  <c r="Q1859" i="14"/>
  <c r="Q1860" i="14"/>
  <c r="Q1861" i="14"/>
  <c r="Q1862" i="14"/>
  <c r="Q1863" i="14"/>
  <c r="R1864" i="14"/>
  <c r="R1865" i="14"/>
  <c r="Q1866" i="14"/>
  <c r="Q1867" i="14"/>
  <c r="Q1868" i="14"/>
  <c r="Q1869" i="14"/>
  <c r="Q1870" i="14"/>
  <c r="Q1872" i="14"/>
  <c r="Q1873" i="14"/>
  <c r="Q1874" i="14"/>
  <c r="S1874" i="14" s="1"/>
  <c r="Q1875" i="14"/>
  <c r="Q1876" i="14"/>
  <c r="Q1877" i="14"/>
  <c r="Q1878" i="14"/>
  <c r="Q1879" i="14"/>
  <c r="Q1880" i="14"/>
  <c r="Q1881" i="14"/>
  <c r="Q1882" i="14"/>
  <c r="Q1883" i="14"/>
  <c r="Q1884" i="14"/>
  <c r="Q1886" i="14"/>
  <c r="Q1887" i="14"/>
  <c r="Q1888" i="14"/>
  <c r="Q1889" i="14"/>
  <c r="Q1890" i="14"/>
  <c r="Q1891" i="14"/>
  <c r="Q1892" i="14"/>
  <c r="Q1893" i="14"/>
  <c r="Q1894" i="14"/>
  <c r="Q1895" i="14"/>
  <c r="Q1896" i="14"/>
  <c r="Q1897" i="14"/>
  <c r="Q1898" i="14"/>
  <c r="Q1899" i="14"/>
  <c r="Q1900" i="14"/>
  <c r="Q1901" i="14"/>
  <c r="P1902" i="14"/>
  <c r="Q1903" i="14"/>
  <c r="P1904" i="14"/>
  <c r="P1905" i="14"/>
  <c r="S1905" i="14" s="1"/>
  <c r="Q1906" i="14"/>
  <c r="Q1907" i="14"/>
  <c r="Q1908" i="14"/>
  <c r="Q1909" i="14"/>
  <c r="Q1910" i="14"/>
  <c r="P1911" i="14"/>
  <c r="S1911" i="14" s="1"/>
  <c r="Q1912" i="14"/>
  <c r="Q1913" i="14"/>
  <c r="P1914" i="14"/>
  <c r="Q1915" i="14"/>
  <c r="Q1916" i="14"/>
  <c r="Q1917" i="14"/>
  <c r="Q1918" i="14"/>
  <c r="Q1919" i="14"/>
  <c r="Q1920" i="14"/>
  <c r="Q1921" i="14"/>
  <c r="Q1922" i="14"/>
  <c r="Q1923" i="14"/>
  <c r="Q1924" i="14"/>
  <c r="Q1925" i="14"/>
  <c r="P1926" i="14"/>
  <c r="Q1927" i="14"/>
  <c r="Q1928" i="14"/>
  <c r="Q1929" i="14"/>
  <c r="Q1930" i="14"/>
  <c r="Q1931" i="14"/>
  <c r="Q1932" i="14"/>
  <c r="Q1933" i="14"/>
  <c r="Q1934" i="14"/>
  <c r="Q1935" i="14"/>
  <c r="P1936" i="14"/>
  <c r="Q1937" i="14"/>
  <c r="Q1939" i="14"/>
  <c r="Q1940" i="14"/>
  <c r="P1941" i="14"/>
  <c r="S1941" i="14" s="1"/>
  <c r="Q1942" i="14"/>
  <c r="P1943" i="14"/>
  <c r="Q1944" i="14"/>
  <c r="Q1945" i="14"/>
  <c r="Q1946" i="14"/>
  <c r="Q1947" i="14"/>
  <c r="Q1948" i="14"/>
  <c r="Q1949" i="14"/>
  <c r="Q1950" i="14"/>
  <c r="Q1951" i="14"/>
  <c r="Q1952" i="14"/>
  <c r="Q1953" i="14"/>
  <c r="R1954" i="14"/>
  <c r="R1955" i="14"/>
  <c r="P1956" i="14"/>
  <c r="Q1958" i="14"/>
  <c r="Q1959" i="14"/>
  <c r="Q1960" i="14"/>
  <c r="Q1961" i="14"/>
  <c r="Q1962" i="14"/>
  <c r="P1963" i="14"/>
  <c r="Q1964" i="14"/>
  <c r="P1965" i="14"/>
  <c r="Q1966" i="14"/>
  <c r="Q1967" i="14"/>
  <c r="P1968" i="14"/>
  <c r="Q1969" i="14"/>
  <c r="P1971" i="14"/>
  <c r="S1971" i="14" s="1"/>
  <c r="Q1972" i="14"/>
  <c r="P1974" i="14"/>
  <c r="Q1975" i="14"/>
  <c r="Q1976" i="14"/>
  <c r="P1977" i="14"/>
  <c r="P1978" i="14"/>
  <c r="Q1979" i="14"/>
  <c r="Q1980" i="14"/>
  <c r="Q1981" i="14"/>
  <c r="Q1982" i="14"/>
  <c r="P1983" i="14"/>
  <c r="Q1984" i="14"/>
  <c r="Q1985" i="14"/>
  <c r="Q1986" i="14"/>
  <c r="Q1987" i="14"/>
  <c r="Q1988" i="14"/>
  <c r="Q1989" i="14"/>
  <c r="Q1990" i="14"/>
  <c r="Q1991" i="14"/>
  <c r="Q1992" i="14"/>
  <c r="Q1993" i="14"/>
  <c r="P1994" i="14"/>
  <c r="Q1995" i="14"/>
  <c r="Q1996" i="14"/>
  <c r="Q1997" i="14"/>
  <c r="Q1998" i="14"/>
  <c r="Q1999" i="14"/>
  <c r="Q2001" i="14"/>
  <c r="Q2002" i="14"/>
  <c r="Q2003" i="14"/>
  <c r="P2004" i="14"/>
  <c r="Q2005" i="14"/>
  <c r="Q2006" i="14"/>
  <c r="Q2008" i="14"/>
  <c r="R2009" i="14"/>
  <c r="Q2010" i="14"/>
  <c r="Q2011" i="14"/>
  <c r="Q2012" i="14"/>
  <c r="Q2013" i="14"/>
  <c r="Q2014" i="14"/>
  <c r="Q2015" i="14"/>
  <c r="Q2016" i="14"/>
  <c r="Q2017" i="14"/>
  <c r="Q2018" i="14"/>
  <c r="Q2019" i="14"/>
  <c r="Q2020" i="14"/>
  <c r="Q2023" i="14"/>
  <c r="Q2024" i="14"/>
  <c r="Q2026" i="14"/>
  <c r="P2028" i="14"/>
  <c r="Q2029" i="14"/>
  <c r="R2030" i="14"/>
  <c r="Q2031" i="14"/>
  <c r="Q2032" i="14"/>
  <c r="Q2033" i="14"/>
  <c r="Q2034" i="14"/>
  <c r="Q2035" i="14"/>
  <c r="Q2036" i="14"/>
  <c r="Q2037" i="14"/>
  <c r="Q2038" i="14"/>
  <c r="P2039" i="14"/>
  <c r="Q2041" i="14"/>
  <c r="S2041" i="14" s="1"/>
  <c r="Q2042" i="14"/>
  <c r="Q2043" i="14"/>
  <c r="P2044" i="14"/>
  <c r="Q2045" i="14"/>
  <c r="Q2046" i="14"/>
  <c r="Q2047" i="14"/>
  <c r="P2048" i="14"/>
  <c r="Q2049" i="14"/>
  <c r="Q2050" i="14"/>
  <c r="Q2051" i="14"/>
  <c r="Q2052" i="14"/>
  <c r="Q2053" i="14"/>
  <c r="Q2055" i="14"/>
  <c r="Q2057" i="14"/>
  <c r="Q2058" i="14"/>
  <c r="Q2059" i="14"/>
  <c r="Q2060" i="14"/>
  <c r="Q2062" i="14"/>
  <c r="Q2064" i="14"/>
  <c r="Q2065" i="14"/>
  <c r="Q2067" i="14"/>
  <c r="Q2068" i="14"/>
  <c r="Q2069" i="14"/>
  <c r="Q2070" i="14"/>
  <c r="Q2071" i="14"/>
  <c r="P2072" i="14"/>
  <c r="Q2073" i="14"/>
  <c r="Q2074" i="14"/>
  <c r="Q2075" i="14"/>
  <c r="Q2076" i="14"/>
  <c r="Q2077" i="14"/>
  <c r="P2078" i="14"/>
  <c r="P2079" i="14"/>
  <c r="Q2080" i="14"/>
  <c r="Q2081" i="14"/>
  <c r="Q2082" i="14"/>
  <c r="Q2083" i="14"/>
  <c r="Q2084" i="14"/>
  <c r="Q2085" i="14"/>
  <c r="Q2086" i="14"/>
  <c r="Q2087" i="14"/>
  <c r="P2088" i="14"/>
  <c r="P2089" i="14"/>
  <c r="P2090" i="14"/>
  <c r="Q2091" i="14"/>
  <c r="Q2092" i="14"/>
  <c r="Q2093" i="14"/>
  <c r="Q2094" i="14"/>
  <c r="P2095" i="14"/>
  <c r="P2096" i="14"/>
  <c r="Q2097" i="14"/>
  <c r="Q2098" i="14"/>
  <c r="Q2099" i="14"/>
  <c r="Q2100" i="14"/>
  <c r="P2101" i="14"/>
  <c r="Q2102" i="14"/>
  <c r="Q2103" i="14"/>
  <c r="Q2104" i="14"/>
  <c r="Q2105" i="14"/>
  <c r="Q2106" i="14"/>
  <c r="Q2107" i="14"/>
  <c r="Q2108" i="14"/>
  <c r="Q2109" i="14"/>
  <c r="Q2110" i="14"/>
  <c r="Q2111" i="14"/>
  <c r="Q2112" i="14"/>
  <c r="Q2114" i="14"/>
  <c r="Q2115" i="14"/>
  <c r="Q2116" i="14"/>
  <c r="Q2117" i="14"/>
  <c r="Q2118" i="14"/>
  <c r="Q2119" i="14"/>
  <c r="P2120" i="14"/>
  <c r="S2120" i="14" s="1"/>
  <c r="Q2121" i="14"/>
  <c r="Q2122" i="14"/>
  <c r="Q2123" i="14"/>
  <c r="Q2124" i="14"/>
  <c r="P2125" i="14"/>
  <c r="Q2126" i="14"/>
  <c r="Q2127" i="14"/>
  <c r="Q2128" i="14"/>
  <c r="Q2129" i="14"/>
  <c r="Q2130" i="14"/>
  <c r="Q2131" i="14"/>
  <c r="Q2132" i="14"/>
  <c r="Q2133" i="14"/>
  <c r="P2134" i="14"/>
  <c r="R2135" i="14"/>
  <c r="Q2136" i="14"/>
  <c r="Q2137" i="14"/>
  <c r="Q2138" i="14"/>
  <c r="Q2139" i="14"/>
  <c r="Q2141" i="14"/>
  <c r="Q2142" i="14"/>
  <c r="R2143" i="14"/>
  <c r="Q2144" i="14"/>
  <c r="P2145" i="14"/>
  <c r="S2145" i="14" s="1"/>
  <c r="Q2146" i="14"/>
  <c r="Q2147" i="14"/>
  <c r="Q2149" i="14"/>
  <c r="Q2150" i="14"/>
  <c r="Q2151" i="14"/>
  <c r="Q2152" i="14"/>
  <c r="Q2153" i="14"/>
  <c r="Q2154" i="14"/>
  <c r="Q2155" i="14"/>
  <c r="Q2156" i="14"/>
  <c r="Q2158" i="14"/>
  <c r="Q2159" i="14"/>
  <c r="Q2160" i="14"/>
  <c r="Q2161" i="14"/>
  <c r="Q2162" i="14"/>
  <c r="Q2163" i="14"/>
  <c r="Q2164" i="14"/>
  <c r="Q2166" i="14"/>
  <c r="Q2167" i="14"/>
  <c r="Q2168" i="14"/>
  <c r="Q2169" i="14"/>
  <c r="Q2170" i="14"/>
  <c r="Q2171" i="14"/>
  <c r="Q2172" i="14"/>
  <c r="Q2173" i="14"/>
  <c r="P2174" i="14"/>
  <c r="Q2175" i="14"/>
  <c r="Q2176" i="14"/>
  <c r="P2177" i="14"/>
  <c r="Q2178" i="14"/>
  <c r="Q2179" i="14"/>
  <c r="Q2180" i="14"/>
  <c r="P2181" i="14"/>
  <c r="Q2184" i="14"/>
  <c r="Q2185" i="14"/>
  <c r="P2186" i="14"/>
  <c r="Q2189" i="14"/>
  <c r="R2190" i="14"/>
  <c r="Q2191" i="14"/>
  <c r="Q2192" i="14"/>
  <c r="Q2193" i="14"/>
  <c r="Q2194" i="14"/>
  <c r="Q2195" i="14"/>
  <c r="Q2196" i="14"/>
  <c r="Q2197" i="14"/>
  <c r="Q2198" i="14"/>
  <c r="Q2199" i="14"/>
  <c r="Q2200" i="14"/>
  <c r="Q2201" i="14"/>
  <c r="Q2204" i="14"/>
  <c r="Q2205" i="14"/>
  <c r="R2206" i="14"/>
  <c r="Q2207" i="14"/>
  <c r="Q2208" i="14"/>
  <c r="Q2209" i="14"/>
  <c r="R2210" i="14"/>
  <c r="Q2212" i="14"/>
  <c r="Q2213" i="14"/>
  <c r="Q2215" i="14"/>
  <c r="S2215" i="14" s="1"/>
  <c r="Q2216" i="14"/>
  <c r="Q2217" i="14"/>
  <c r="Q2218" i="14"/>
  <c r="Q2220" i="14"/>
  <c r="Q2221" i="14"/>
  <c r="P2222" i="14"/>
  <c r="Q2223" i="14"/>
  <c r="P2224" i="14"/>
  <c r="R2225" i="14"/>
  <c r="Q2226" i="14"/>
  <c r="R2227" i="14"/>
  <c r="Q2228" i="14"/>
  <c r="Q2229" i="14"/>
  <c r="R2230" i="14"/>
  <c r="Q2231" i="14"/>
  <c r="Q2232" i="14"/>
  <c r="R2233" i="14"/>
  <c r="Q2234" i="14"/>
  <c r="R2235" i="14"/>
  <c r="Q2236" i="14"/>
  <c r="R2237" i="14"/>
  <c r="Q2238" i="14"/>
  <c r="Q2239" i="14"/>
  <c r="Q2240" i="14"/>
  <c r="Q2241" i="14"/>
  <c r="Q2242" i="14"/>
  <c r="Q2244" i="14"/>
  <c r="Q2247" i="14"/>
  <c r="Q2248" i="14"/>
  <c r="Q2249" i="14"/>
  <c r="Q2250" i="14"/>
  <c r="Q2251" i="14"/>
  <c r="Q2252" i="14"/>
  <c r="Q2253" i="14"/>
  <c r="Q2254" i="14"/>
  <c r="P2255" i="14"/>
  <c r="Q2256" i="14"/>
  <c r="Q2257" i="14"/>
  <c r="Q2258" i="14"/>
  <c r="Q2260" i="14"/>
  <c r="Q2261" i="14"/>
  <c r="P2262" i="14"/>
  <c r="Q2263" i="14"/>
  <c r="Q2265" i="14"/>
  <c r="Q2266" i="14"/>
  <c r="Q2267" i="14"/>
  <c r="Q2268" i="14"/>
  <c r="Q2269" i="14"/>
  <c r="Q2270" i="14"/>
  <c r="Q2271" i="14"/>
  <c r="Q2272" i="14"/>
  <c r="Q2273" i="14"/>
  <c r="Q2276" i="14"/>
  <c r="Q2277" i="14"/>
  <c r="Q2278" i="14"/>
  <c r="Q2279" i="14"/>
  <c r="Q2280" i="14"/>
  <c r="P2281" i="14"/>
  <c r="Q2282" i="14"/>
  <c r="Q2283" i="14"/>
  <c r="Q2284" i="14"/>
  <c r="Q2285" i="14"/>
  <c r="Q2286" i="14"/>
  <c r="Q2287" i="14"/>
  <c r="Q2289" i="14"/>
  <c r="Q2290" i="14"/>
  <c r="Q2291" i="14"/>
  <c r="Q2292" i="14"/>
  <c r="Q2293" i="14"/>
  <c r="Q2294" i="14"/>
  <c r="Q2295" i="14"/>
  <c r="Q2296" i="14"/>
  <c r="Q2297" i="14"/>
  <c r="Q2298" i="14"/>
  <c r="Q2299" i="14"/>
  <c r="Q2300" i="14"/>
  <c r="Q2301" i="14"/>
  <c r="Q2302" i="14"/>
  <c r="Q2303" i="14"/>
  <c r="Q2304" i="14"/>
  <c r="Q2305" i="14"/>
  <c r="Q2306" i="14"/>
  <c r="Q2307" i="14"/>
  <c r="Q2308" i="14"/>
  <c r="P2309" i="14"/>
  <c r="Q2310" i="14"/>
  <c r="Q2311" i="14"/>
  <c r="Q2312" i="14"/>
  <c r="Q2313" i="14"/>
  <c r="Q2314" i="14"/>
  <c r="Q2315" i="14"/>
  <c r="Q2316" i="14"/>
  <c r="Q2317" i="14"/>
  <c r="Q2318" i="14"/>
  <c r="Q2319" i="14"/>
  <c r="Q2320" i="14"/>
  <c r="Q2321" i="14"/>
  <c r="Q2322" i="14"/>
  <c r="Q2323" i="14"/>
  <c r="Q2324" i="14"/>
  <c r="Q2325" i="14"/>
  <c r="Q2326" i="14"/>
  <c r="Q2327" i="14"/>
  <c r="Q2328" i="14"/>
  <c r="Q2329" i="14"/>
  <c r="Q2330" i="14"/>
  <c r="Q2331" i="14"/>
  <c r="Q2332" i="14"/>
  <c r="Q2333" i="14"/>
  <c r="Q2334" i="14"/>
  <c r="Q2335" i="14"/>
  <c r="R2336" i="14"/>
  <c r="S2336" i="14" s="1"/>
  <c r="Q2337" i="14"/>
  <c r="Q2338" i="14"/>
  <c r="Q2342" i="14"/>
  <c r="Q2343" i="14"/>
  <c r="Q2344" i="14"/>
  <c r="Q2345" i="14"/>
  <c r="Q2346" i="14"/>
  <c r="Q2347" i="14"/>
  <c r="S2347" i="14" s="1"/>
  <c r="Q2348" i="14"/>
  <c r="P2349" i="14"/>
  <c r="P2350" i="14"/>
  <c r="Q2352" i="14"/>
  <c r="Q2353" i="14"/>
  <c r="Q2354" i="14"/>
  <c r="Q2355" i="14"/>
  <c r="Q2357" i="14"/>
  <c r="Q2358" i="14"/>
  <c r="P2359" i="14"/>
  <c r="Q2361" i="14"/>
  <c r="Q2362" i="14"/>
  <c r="Q2363" i="14"/>
  <c r="Q2364" i="14"/>
  <c r="Q2365" i="14"/>
  <c r="R2366" i="14"/>
  <c r="Q2367" i="14"/>
  <c r="Q2368" i="14"/>
  <c r="Q2369" i="14"/>
  <c r="Q2370" i="14"/>
  <c r="Q2371" i="14"/>
  <c r="Q2372" i="14"/>
  <c r="R2373" i="14"/>
  <c r="Q2374" i="14"/>
  <c r="Q2375" i="14"/>
  <c r="Q2376" i="14"/>
  <c r="Q2377" i="14"/>
  <c r="Q2378" i="14"/>
  <c r="Q2379" i="14"/>
  <c r="Q2391" i="14"/>
  <c r="Q2392" i="14"/>
  <c r="Q2393" i="14"/>
  <c r="Q2395" i="14"/>
  <c r="S2395" i="14" s="1"/>
  <c r="Q2396" i="14"/>
  <c r="Q2397" i="14"/>
  <c r="Q2398" i="14"/>
  <c r="Q2399" i="14"/>
  <c r="Q2400" i="14"/>
  <c r="Q2401" i="14"/>
  <c r="S2401" i="14" s="1"/>
  <c r="P2402" i="14"/>
  <c r="Q2405" i="14"/>
  <c r="Q2406" i="14"/>
  <c r="Q2407" i="14"/>
  <c r="R2408" i="14"/>
  <c r="P2409" i="14"/>
  <c r="Q2411" i="14"/>
  <c r="Q2412" i="14"/>
  <c r="Q2413" i="14"/>
  <c r="Q2414" i="14"/>
  <c r="Q2415" i="14"/>
  <c r="Q2417" i="14"/>
  <c r="Q2418" i="14"/>
  <c r="Q2419" i="14"/>
  <c r="Q2420" i="14"/>
  <c r="Q2421" i="14"/>
  <c r="Q2423" i="14"/>
  <c r="Q2424" i="14"/>
  <c r="P2425" i="14"/>
  <c r="Q2426" i="14"/>
  <c r="Q2427" i="14"/>
  <c r="Q2428" i="14"/>
  <c r="Q2429" i="14"/>
  <c r="Q2430" i="14"/>
  <c r="Q2431" i="14"/>
  <c r="Q2432" i="14"/>
  <c r="Q2433" i="14"/>
  <c r="Q2435" i="14"/>
  <c r="Q2436" i="14"/>
  <c r="Q2437" i="14"/>
  <c r="Q2438" i="14"/>
  <c r="Q2439" i="14"/>
  <c r="P2441" i="14"/>
  <c r="S2441" i="14" s="1"/>
  <c r="P2442" i="14"/>
  <c r="S2442" i="14" s="1"/>
  <c r="Q2443" i="14"/>
  <c r="Q2444" i="14"/>
  <c r="Q2445" i="14"/>
  <c r="Q2446" i="14"/>
  <c r="P2447" i="14"/>
  <c r="Q2448" i="14"/>
  <c r="P2449" i="14"/>
  <c r="Q2450" i="14"/>
  <c r="Q2451" i="14"/>
  <c r="Q2452" i="14"/>
  <c r="Q2453" i="14"/>
  <c r="P2454" i="14"/>
  <c r="S2454" i="14" s="1"/>
  <c r="Q2455" i="14"/>
  <c r="Q2456" i="14"/>
  <c r="Q2457" i="14"/>
  <c r="Q2458" i="14"/>
  <c r="Q2459" i="14"/>
  <c r="Q2460" i="14"/>
  <c r="Q2461" i="14"/>
  <c r="Q2463" i="14"/>
  <c r="Q2464" i="14"/>
  <c r="Q2465" i="14"/>
  <c r="Q2466" i="14"/>
  <c r="Q2467" i="14"/>
  <c r="Q2468" i="14"/>
  <c r="P2469" i="14"/>
  <c r="Q2470" i="14"/>
  <c r="R2471" i="14"/>
  <c r="Q2472" i="14"/>
  <c r="Q2473" i="14"/>
  <c r="Q2474" i="14"/>
  <c r="Q2475" i="14"/>
  <c r="Q2476" i="14"/>
  <c r="Q2477" i="14"/>
  <c r="Q2478" i="14"/>
  <c r="Q2479" i="14"/>
  <c r="Q2480" i="14"/>
  <c r="R2481" i="14"/>
  <c r="Q2482" i="14"/>
  <c r="Q2483" i="14"/>
  <c r="P2484" i="14"/>
  <c r="Q2485" i="14"/>
  <c r="Q2486" i="14"/>
  <c r="Q2487" i="14"/>
  <c r="Q2488" i="14"/>
  <c r="Q2489" i="14"/>
  <c r="Q2490" i="14"/>
  <c r="Q2493" i="14"/>
  <c r="Q2494" i="14"/>
  <c r="Q2495" i="14"/>
  <c r="P2496" i="14"/>
  <c r="P2497" i="14"/>
  <c r="P2499" i="14"/>
  <c r="Q2500" i="14"/>
  <c r="Q2501" i="14"/>
  <c r="Q2503" i="14"/>
  <c r="R2504" i="14"/>
  <c r="Q2505" i="14"/>
  <c r="Q2506" i="14"/>
  <c r="Q2507" i="14"/>
  <c r="Q2508" i="14"/>
  <c r="Q2510" i="14"/>
  <c r="Q2511" i="14"/>
  <c r="Q2512" i="14"/>
  <c r="Q2513" i="14"/>
  <c r="Q2514" i="14"/>
  <c r="Q2515" i="14"/>
  <c r="Q2516" i="14"/>
  <c r="Q2517" i="14"/>
  <c r="Q2518" i="14"/>
  <c r="Q2519" i="14"/>
  <c r="Q2520" i="14"/>
  <c r="S2520" i="14" s="1"/>
  <c r="Q2521" i="14"/>
  <c r="Q2522" i="14"/>
  <c r="Q2523" i="14"/>
  <c r="Q2524" i="14"/>
  <c r="Q2526" i="14"/>
  <c r="Q2527" i="14"/>
  <c r="P2528" i="14"/>
  <c r="Q2529" i="14"/>
  <c r="Q2531" i="14"/>
  <c r="Q2532" i="14"/>
  <c r="Q2533" i="14"/>
  <c r="Q2534" i="14"/>
  <c r="Q2535" i="14"/>
  <c r="R2536" i="14"/>
  <c r="Q2537" i="14"/>
  <c r="Q2538" i="14"/>
  <c r="Q2539" i="14"/>
  <c r="Q2540" i="14"/>
  <c r="Q2541" i="14"/>
  <c r="Q2542" i="14"/>
  <c r="Q2543" i="14"/>
  <c r="Q2544" i="14"/>
  <c r="Q2545" i="14"/>
  <c r="Q2546" i="14"/>
  <c r="Q2547" i="14"/>
  <c r="Q2548" i="14"/>
  <c r="Q2549" i="14"/>
  <c r="Q2550" i="14"/>
  <c r="Q2551" i="14"/>
  <c r="Q2552" i="14"/>
  <c r="Q2553" i="14"/>
  <c r="Q2554" i="14"/>
  <c r="Q2555" i="14"/>
  <c r="Q2557" i="14"/>
  <c r="Q2558" i="14"/>
  <c r="Q2559" i="14"/>
  <c r="Q2560" i="14"/>
  <c r="Q2561" i="14"/>
  <c r="Q2562" i="14"/>
  <c r="R2563" i="14"/>
  <c r="Q2564" i="14"/>
  <c r="Q2565" i="14"/>
  <c r="Q2566" i="14"/>
  <c r="Q2567" i="14"/>
  <c r="Q2568" i="14"/>
  <c r="Q2569" i="14"/>
  <c r="Q2570" i="14"/>
  <c r="Q2572" i="14"/>
  <c r="Q2573" i="14"/>
  <c r="Q2574" i="14"/>
  <c r="Q2575" i="14"/>
  <c r="Q2576" i="14"/>
  <c r="Q2577" i="14"/>
  <c r="Q2578" i="14"/>
  <c r="Q2579" i="14"/>
  <c r="Q2580" i="14"/>
  <c r="Q2581" i="14"/>
  <c r="Q2582" i="14"/>
  <c r="Q2583" i="14"/>
  <c r="Q2584" i="14"/>
  <c r="Q2586" i="14"/>
  <c r="Q2587" i="14"/>
  <c r="Q2588" i="14"/>
  <c r="Q2589" i="14"/>
  <c r="Q2590" i="14"/>
  <c r="Q2592" i="14"/>
  <c r="Q2593" i="14"/>
  <c r="Q2594" i="14"/>
  <c r="Q2595" i="14"/>
  <c r="Q2596" i="14"/>
  <c r="S2596" i="14" s="1"/>
  <c r="Q2597" i="14"/>
  <c r="Q2598" i="14"/>
  <c r="Q2599" i="14"/>
  <c r="Q2600" i="14"/>
  <c r="Q2601" i="14"/>
  <c r="Q2602" i="14"/>
  <c r="Q2603" i="14"/>
  <c r="P2604" i="14"/>
  <c r="Q2607" i="14"/>
  <c r="Q2608" i="14"/>
  <c r="Q2609" i="14"/>
  <c r="Q2610" i="14"/>
  <c r="Q2611" i="14"/>
  <c r="Q2612" i="14"/>
  <c r="Q2614" i="14"/>
  <c r="Q2616" i="14"/>
  <c r="Q2617" i="14"/>
  <c r="Q2618" i="14"/>
  <c r="Q2619" i="14"/>
  <c r="Q2620" i="14"/>
  <c r="Q2621" i="14"/>
  <c r="Q2623" i="14"/>
  <c r="Q2624" i="14"/>
  <c r="Q2628" i="14"/>
  <c r="Q2630" i="14"/>
  <c r="R2631" i="14"/>
  <c r="Q2632" i="14"/>
  <c r="Q2633" i="14"/>
  <c r="R2634" i="14"/>
  <c r="Q2635" i="14"/>
  <c r="Q2636" i="14"/>
  <c r="Q2637" i="14"/>
  <c r="Q2638" i="14"/>
  <c r="Q2639" i="14"/>
  <c r="Q2640" i="14"/>
  <c r="R2641" i="14"/>
  <c r="Q2642" i="14"/>
  <c r="Q2644" i="14"/>
  <c r="Q2645" i="14"/>
  <c r="Q2646" i="14"/>
  <c r="Q2647" i="14"/>
  <c r="Q2648" i="14"/>
  <c r="Q2650" i="14"/>
  <c r="Q2651" i="14"/>
  <c r="Q2652" i="14"/>
  <c r="S2652" i="14" s="1"/>
  <c r="P2653" i="14"/>
  <c r="Q2654" i="14"/>
  <c r="Q2655" i="14"/>
  <c r="Q2657" i="14"/>
  <c r="Q2658" i="14"/>
  <c r="Q2659" i="14"/>
  <c r="Q2663" i="14"/>
  <c r="Q2665" i="14"/>
  <c r="Q2666" i="14"/>
  <c r="R2667" i="14"/>
  <c r="R2668" i="14"/>
  <c r="Q2669" i="14"/>
  <c r="Q2670" i="14"/>
  <c r="S2670" i="14" s="1"/>
  <c r="Q2672" i="14"/>
  <c r="Q2673" i="14"/>
  <c r="Q2674" i="14"/>
  <c r="P2675" i="14"/>
  <c r="Q2677" i="14"/>
  <c r="Q2678" i="14"/>
  <c r="Q2679" i="14"/>
  <c r="Q2680" i="14"/>
  <c r="Q2681" i="14"/>
  <c r="Q2682" i="14"/>
  <c r="Q2683" i="14"/>
  <c r="Q2684" i="14"/>
  <c r="Q2685" i="14"/>
  <c r="Q2686" i="14"/>
  <c r="P2687" i="14"/>
  <c r="Q2690" i="14"/>
  <c r="Q2691" i="14"/>
  <c r="R2692" i="14"/>
  <c r="Q2693" i="14"/>
  <c r="Q2694" i="14"/>
  <c r="Q2695" i="14"/>
  <c r="Q2697" i="14"/>
  <c r="Q2698" i="14"/>
  <c r="Q2699" i="14"/>
  <c r="Q2700" i="14"/>
  <c r="Q2701" i="14"/>
  <c r="Q2702" i="14"/>
  <c r="Q2703" i="14"/>
  <c r="Q2704" i="14"/>
  <c r="Q2705" i="14"/>
  <c r="Q2706" i="14"/>
  <c r="Q2707" i="14"/>
  <c r="Q2709" i="14"/>
  <c r="Q2710" i="14"/>
  <c r="Q2711" i="14"/>
  <c r="Q2712" i="14"/>
  <c r="Q2713" i="14"/>
  <c r="Q2714" i="14"/>
  <c r="Q2715" i="14"/>
  <c r="Q2716" i="14"/>
  <c r="Q2717" i="14"/>
  <c r="Q2718" i="14"/>
  <c r="Q2719" i="14"/>
  <c r="Q2721" i="14"/>
  <c r="Q2722" i="14"/>
  <c r="Q2723" i="14"/>
  <c r="Q2724" i="14"/>
  <c r="Q2725" i="14"/>
  <c r="Q2726" i="14"/>
  <c r="Q2727" i="14"/>
  <c r="Q2728" i="14"/>
  <c r="Q2729" i="14"/>
  <c r="R2730" i="14"/>
  <c r="Q2731" i="14"/>
  <c r="Q2732" i="14"/>
  <c r="Q2734" i="14"/>
  <c r="R2735" i="14"/>
  <c r="Q2736" i="14"/>
  <c r="Q2737" i="14"/>
  <c r="Q2738" i="14"/>
  <c r="Q2739" i="14"/>
  <c r="Q2740" i="14"/>
  <c r="Q2741" i="14"/>
  <c r="R2742" i="14"/>
  <c r="Q2743" i="14"/>
  <c r="Q2744" i="14"/>
  <c r="Q2745" i="14"/>
  <c r="Q2746" i="14"/>
  <c r="Q2747" i="14"/>
  <c r="Q2748" i="14"/>
  <c r="Q2749" i="14"/>
  <c r="Q2750" i="14"/>
  <c r="Q2751" i="14"/>
  <c r="Q2753" i="14"/>
  <c r="Q2754" i="14"/>
  <c r="Q2755" i="14"/>
  <c r="Q2757" i="14"/>
  <c r="Q2758" i="14"/>
  <c r="Q2759" i="14"/>
  <c r="Q2760" i="14"/>
  <c r="P2761" i="14"/>
  <c r="Q2762" i="14"/>
  <c r="Q2763" i="14"/>
  <c r="Q2765" i="14"/>
  <c r="Q2766" i="14"/>
  <c r="Q2767" i="14"/>
  <c r="Q2768" i="14"/>
  <c r="Q2769" i="14"/>
  <c r="Q2770" i="14"/>
  <c r="Q2771" i="14"/>
  <c r="Q2772" i="14"/>
  <c r="Q2773" i="14"/>
  <c r="Q2774" i="14"/>
  <c r="Q2775" i="14"/>
  <c r="Q2776" i="14"/>
  <c r="Q2777" i="14"/>
  <c r="Q2779" i="14"/>
  <c r="Q2780" i="14"/>
  <c r="Q2781" i="14"/>
  <c r="Q2782" i="14"/>
  <c r="P2783" i="14"/>
  <c r="Q2784" i="14"/>
  <c r="Q2785" i="14"/>
  <c r="Q2787" i="14"/>
  <c r="Q2788" i="14"/>
  <c r="Q2789" i="14"/>
  <c r="Q2790" i="14"/>
  <c r="Q2791" i="14"/>
  <c r="Q2792" i="14"/>
  <c r="Q2793" i="14"/>
  <c r="Q2794" i="14"/>
  <c r="Q2795" i="14"/>
  <c r="Q2796" i="14"/>
  <c r="Q2797" i="14"/>
  <c r="Q2798" i="14"/>
  <c r="Q2799" i="14"/>
  <c r="Q2801" i="14"/>
  <c r="Q2802" i="14"/>
  <c r="R2803" i="14"/>
  <c r="Q2804" i="14"/>
  <c r="Q2805" i="14"/>
  <c r="Q2807" i="14"/>
  <c r="Q2808" i="14"/>
  <c r="Q2809" i="14"/>
  <c r="Q2810" i="14"/>
  <c r="Q2811" i="14"/>
  <c r="Q2812" i="14"/>
  <c r="Q2813" i="14"/>
  <c r="Q2814" i="14"/>
  <c r="P2815" i="14"/>
  <c r="Q2816" i="14"/>
  <c r="Q2817" i="14"/>
  <c r="P2818" i="14"/>
  <c r="Q2819" i="14"/>
  <c r="Q2820" i="14"/>
  <c r="P2821" i="14"/>
  <c r="Q2822" i="14"/>
  <c r="Q2823" i="14"/>
  <c r="Q2825" i="14"/>
  <c r="Q2826" i="14"/>
  <c r="Q2827" i="14"/>
  <c r="Q2828" i="14"/>
  <c r="Q2829" i="14"/>
  <c r="Q2830" i="14"/>
  <c r="Q2831" i="14"/>
  <c r="Q2832" i="14"/>
  <c r="Q2833" i="14"/>
  <c r="Q2834" i="14"/>
  <c r="Q2835" i="14"/>
  <c r="Q2837" i="14"/>
  <c r="Q2838" i="14"/>
  <c r="Q2841" i="14"/>
  <c r="Q2842" i="14"/>
  <c r="Q2843" i="14"/>
  <c r="Q2844" i="14"/>
  <c r="P2845" i="14"/>
  <c r="Q2846" i="14"/>
  <c r="Q2847" i="14"/>
  <c r="Q2848" i="14"/>
  <c r="Q2849" i="14"/>
  <c r="Q2850" i="14"/>
  <c r="Q2851" i="14"/>
  <c r="Q2852" i="14"/>
  <c r="Q2854" i="14"/>
  <c r="Q2855" i="14"/>
  <c r="Q2856" i="14"/>
  <c r="Q2857" i="14"/>
  <c r="Q2858" i="14"/>
  <c r="Q2859" i="14"/>
  <c r="Q2860" i="14"/>
  <c r="Q2861" i="14"/>
  <c r="Q2862" i="14"/>
  <c r="Q2863" i="14"/>
  <c r="Q2864" i="14"/>
  <c r="Q2865" i="14"/>
  <c r="Q2866" i="14"/>
  <c r="R2867" i="14"/>
  <c r="Q2868" i="14"/>
  <c r="Q2869" i="14"/>
  <c r="Q2871" i="14"/>
  <c r="Q2872" i="14"/>
  <c r="Q2873" i="14"/>
  <c r="Q2874" i="14"/>
  <c r="Q2875" i="14"/>
  <c r="Q2876" i="14"/>
  <c r="Q2877" i="14"/>
  <c r="Q2878" i="14"/>
  <c r="Q2879" i="14"/>
  <c r="Q2880" i="14"/>
  <c r="Q2881" i="14"/>
  <c r="Q2882" i="14"/>
  <c r="Q2883" i="14"/>
  <c r="Q2884" i="14"/>
  <c r="Q2885" i="14"/>
  <c r="Q2886" i="14"/>
  <c r="Q2887" i="14"/>
  <c r="Q2888" i="14"/>
  <c r="Q2889" i="14"/>
  <c r="Q2890" i="14"/>
  <c r="Q2893" i="14"/>
  <c r="Q2894" i="14"/>
  <c r="Q2895" i="14"/>
  <c r="Q2896" i="14"/>
  <c r="Q2897" i="14"/>
  <c r="Q2898" i="14"/>
  <c r="P2899" i="14"/>
  <c r="P2900" i="14"/>
  <c r="Q2901" i="14"/>
  <c r="Q2902" i="14"/>
  <c r="Q2903" i="14"/>
  <c r="Q2906" i="14"/>
  <c r="Q2907" i="14"/>
  <c r="Q2908" i="14"/>
  <c r="Q2911" i="14"/>
  <c r="Q2912" i="14"/>
  <c r="Q2913" i="14"/>
  <c r="Q2914" i="14"/>
  <c r="Q2915" i="14"/>
  <c r="Q2916" i="14"/>
  <c r="Q2917" i="14"/>
  <c r="Q2918" i="14"/>
  <c r="Q2919" i="14"/>
  <c r="R2920" i="14"/>
  <c r="Q2921" i="14"/>
  <c r="Q2922" i="14"/>
  <c r="Q2923" i="14"/>
  <c r="Q2924" i="14"/>
  <c r="Q2925" i="14"/>
  <c r="Q2926" i="14"/>
  <c r="Q2927" i="14"/>
  <c r="Q2929" i="14"/>
  <c r="Q2930" i="14"/>
  <c r="Q2931" i="14"/>
  <c r="Q2933" i="14"/>
  <c r="Q2935" i="14"/>
  <c r="Q2936" i="14"/>
  <c r="Q2937" i="14"/>
  <c r="Q2938" i="14"/>
  <c r="Q2939" i="14"/>
  <c r="Q2940" i="14"/>
  <c r="Q2941" i="14"/>
  <c r="S2941" i="14" s="1"/>
  <c r="Q2942" i="14"/>
  <c r="Q2943" i="14"/>
  <c r="Q2944" i="14"/>
  <c r="Q2945" i="14"/>
  <c r="Q2946" i="14"/>
  <c r="P2947" i="14"/>
  <c r="Q2948" i="14"/>
  <c r="Q2951" i="14"/>
  <c r="Q2952" i="14"/>
  <c r="Q2953" i="14"/>
  <c r="Q2955" i="14"/>
  <c r="Q2956" i="14"/>
  <c r="Q2957" i="14"/>
  <c r="Q2960" i="14"/>
  <c r="Q2961" i="14"/>
  <c r="Q2962" i="14"/>
  <c r="Q2963" i="14"/>
  <c r="P2964" i="14"/>
  <c r="Q2965" i="14"/>
  <c r="Q2966" i="14"/>
  <c r="Q2967" i="14"/>
  <c r="Q2968" i="14"/>
  <c r="Q2969" i="14"/>
  <c r="Q2970" i="14"/>
  <c r="P2971" i="14"/>
  <c r="Q2972" i="14"/>
  <c r="Q2973" i="14"/>
  <c r="Q2974" i="14"/>
  <c r="Q2975" i="14"/>
  <c r="Q2977" i="14"/>
  <c r="Q2978" i="14"/>
  <c r="Q2979" i="14"/>
  <c r="Q2981" i="14"/>
  <c r="Q2982" i="14"/>
  <c r="Q2983" i="14"/>
  <c r="Q2984" i="14"/>
  <c r="Q2985" i="14"/>
  <c r="R2986" i="14"/>
  <c r="P2987" i="14"/>
  <c r="Q2988" i="14"/>
  <c r="Q2990" i="14"/>
  <c r="Q2991" i="14"/>
  <c r="Q2992" i="14"/>
  <c r="Q2993" i="14"/>
  <c r="Q2994" i="14"/>
  <c r="Q2995" i="14"/>
  <c r="Q2997" i="14"/>
  <c r="Q2998" i="14"/>
  <c r="Q3001" i="14"/>
  <c r="Q3002" i="14"/>
  <c r="Q3004" i="14"/>
  <c r="P3006" i="14"/>
  <c r="Q3007" i="14"/>
  <c r="Q3010" i="14"/>
  <c r="Q3011" i="14"/>
  <c r="Q3012" i="14"/>
  <c r="Q3013" i="14"/>
  <c r="Q3014" i="14"/>
  <c r="Q3015" i="14"/>
  <c r="Q3016" i="14"/>
  <c r="Q3017" i="14"/>
  <c r="Q3018" i="14"/>
  <c r="P3019" i="14"/>
  <c r="Q3021" i="14"/>
  <c r="Q3022" i="14"/>
  <c r="Q3023" i="14"/>
  <c r="Q3024" i="14"/>
  <c r="Q3025" i="14"/>
  <c r="Q3026" i="14"/>
  <c r="Q3027" i="14"/>
  <c r="Q3028" i="14"/>
  <c r="Q3030" i="14"/>
  <c r="Q3031" i="14"/>
  <c r="Q3032" i="14"/>
  <c r="Q3035" i="14"/>
  <c r="R3037" i="14"/>
  <c r="Q3039" i="14"/>
  <c r="P3040" i="14"/>
  <c r="Q3041" i="14"/>
  <c r="R3042" i="14"/>
  <c r="Q3044" i="14"/>
  <c r="Q3045" i="14"/>
  <c r="Q3047" i="14"/>
  <c r="Q3049" i="14"/>
  <c r="Q3050" i="14"/>
  <c r="Q3051" i="14"/>
  <c r="Q3053" i="14"/>
  <c r="Q3054" i="14"/>
  <c r="Q3056" i="14"/>
  <c r="Q3057" i="14"/>
  <c r="Q3058" i="14"/>
  <c r="Q3059" i="14"/>
  <c r="P3060" i="14"/>
  <c r="P3061" i="14"/>
  <c r="Q3063" i="14"/>
  <c r="Q3064" i="14"/>
  <c r="Q3065" i="14"/>
  <c r="Q3066" i="14"/>
  <c r="Q3067" i="14"/>
  <c r="P3068" i="14"/>
  <c r="Q3069" i="14"/>
  <c r="Q3071" i="14"/>
  <c r="Q3072" i="14"/>
  <c r="Q3073" i="14"/>
  <c r="Q3074" i="14"/>
  <c r="Q3075" i="14"/>
  <c r="P3076" i="14"/>
  <c r="Q3077" i="14"/>
  <c r="Q3078" i="14"/>
  <c r="Q3080" i="14"/>
  <c r="Q3081" i="14"/>
  <c r="R3082" i="14"/>
  <c r="R3083" i="14"/>
  <c r="P3084" i="14"/>
  <c r="Q3085" i="14"/>
  <c r="Q3086" i="14"/>
  <c r="P3088" i="14"/>
  <c r="P3089" i="14"/>
  <c r="Q3090" i="14"/>
  <c r="Q3091" i="14"/>
  <c r="Q3092" i="14"/>
  <c r="S3092" i="14" s="1"/>
  <c r="Q3093" i="14"/>
  <c r="Q3094" i="14"/>
  <c r="Q3095" i="14"/>
  <c r="Q3096" i="14"/>
  <c r="Q3097" i="14"/>
  <c r="Q3100" i="14"/>
  <c r="S3100" i="14" s="1"/>
  <c r="Q3101" i="14"/>
  <c r="Q3102" i="14"/>
  <c r="Q3103" i="14"/>
  <c r="Q3105" i="14"/>
  <c r="Q3106" i="14"/>
  <c r="Q3107" i="14"/>
  <c r="Q3108" i="14"/>
  <c r="Q3109" i="14"/>
  <c r="Q3110" i="14"/>
  <c r="Q3111" i="14"/>
  <c r="Q3112" i="14"/>
  <c r="Q3113" i="14"/>
  <c r="Q3114" i="14"/>
  <c r="Q3115" i="14"/>
  <c r="Q3116" i="14"/>
  <c r="Q3118" i="14"/>
  <c r="Q3119" i="14"/>
  <c r="Q3120" i="14"/>
  <c r="Q3121" i="14"/>
  <c r="Q3122" i="14"/>
  <c r="Q3123" i="14"/>
  <c r="R3124" i="14"/>
  <c r="Q3125" i="14"/>
  <c r="Q3126" i="14"/>
  <c r="Q3128" i="14"/>
  <c r="P3129" i="14"/>
  <c r="Q3130" i="14"/>
  <c r="Q3131" i="14"/>
  <c r="Q3132" i="14"/>
  <c r="Q3133" i="14"/>
  <c r="Q3134" i="14"/>
  <c r="S3134" i="14" s="1"/>
  <c r="Q3135" i="14"/>
  <c r="Q3136" i="14"/>
  <c r="Q3138" i="14"/>
  <c r="Q3139" i="14"/>
  <c r="Q3140" i="14"/>
  <c r="Q3141" i="14"/>
  <c r="Q3142" i="14"/>
  <c r="Q3155" i="14"/>
  <c r="Q3157" i="14"/>
  <c r="Q3158" i="14"/>
  <c r="Q3159" i="14"/>
  <c r="Q3160" i="14"/>
  <c r="Q3161" i="14"/>
  <c r="P3162" i="14"/>
  <c r="P3163" i="14"/>
  <c r="Q3164" i="14"/>
  <c r="Q3165" i="14"/>
  <c r="Q3166" i="14"/>
  <c r="Q3167" i="14"/>
  <c r="P3168" i="14"/>
  <c r="Q3169" i="14"/>
  <c r="Q3170" i="14"/>
  <c r="Q3171" i="14"/>
  <c r="Q3172" i="14"/>
  <c r="Q3173" i="14"/>
  <c r="P3174" i="14"/>
  <c r="Q3175" i="14"/>
  <c r="Q3176" i="14"/>
  <c r="Q3177" i="14"/>
  <c r="Q3178" i="14"/>
  <c r="Q3179" i="14"/>
  <c r="Q3180" i="14"/>
  <c r="Q3181" i="14"/>
  <c r="Q3182" i="14"/>
  <c r="Q3183" i="14"/>
  <c r="Q3185" i="14"/>
  <c r="Q3186" i="14"/>
  <c r="Q3187" i="14"/>
  <c r="Q3188" i="14"/>
  <c r="Q3189" i="14"/>
  <c r="Q3190" i="14"/>
  <c r="Q3191" i="14"/>
  <c r="Q3192" i="14"/>
  <c r="Q3193" i="14"/>
  <c r="Q3194" i="14"/>
  <c r="Q3195" i="14"/>
  <c r="P3196" i="14"/>
  <c r="R3197" i="14"/>
  <c r="Q3198" i="14"/>
  <c r="Q3199" i="14"/>
  <c r="Q3200" i="14"/>
  <c r="Q3201" i="14"/>
  <c r="Q3202" i="14"/>
  <c r="Q3203" i="14"/>
  <c r="Q3204" i="14"/>
  <c r="Q3205" i="14"/>
  <c r="Q3206" i="14"/>
  <c r="Q3207" i="14"/>
  <c r="Q3208" i="14"/>
  <c r="Q3209" i="14"/>
  <c r="Q3210" i="14"/>
  <c r="Q3211" i="14"/>
  <c r="Q3212" i="14"/>
  <c r="Q3213" i="14"/>
  <c r="Q3214" i="14"/>
  <c r="Q3215" i="14"/>
  <c r="Q3216" i="14"/>
  <c r="P3217" i="14"/>
  <c r="Q3218" i="14"/>
  <c r="Q3219" i="14"/>
  <c r="Q3220" i="14"/>
  <c r="P3221" i="14"/>
  <c r="Q3222" i="14"/>
  <c r="Q3223" i="14"/>
  <c r="Q3224" i="14"/>
  <c r="Q3225" i="14"/>
  <c r="Q3227" i="14"/>
  <c r="Q3228" i="14"/>
  <c r="Q3229" i="14"/>
  <c r="Q3230" i="14"/>
  <c r="P3231" i="14"/>
  <c r="Q3232" i="14"/>
  <c r="Q3233" i="14"/>
  <c r="Q3234" i="14"/>
  <c r="P3235" i="14"/>
  <c r="Q3236" i="14"/>
  <c r="Q3239" i="14"/>
  <c r="Q3240" i="14"/>
  <c r="P3241" i="14"/>
  <c r="Q3242" i="14"/>
  <c r="Q3243" i="14"/>
  <c r="Q3244" i="14"/>
  <c r="Q3245" i="14"/>
  <c r="Q3246" i="14"/>
  <c r="Q3247" i="14"/>
  <c r="Q3248" i="14"/>
  <c r="Q3249" i="14"/>
  <c r="Q3250" i="14"/>
  <c r="Q3251" i="14"/>
  <c r="Q3252" i="14"/>
  <c r="Q3253" i="14"/>
  <c r="Q3254" i="14"/>
  <c r="Q3255" i="14"/>
  <c r="Q3256" i="14"/>
  <c r="Q3257" i="14"/>
  <c r="Q3259" i="14"/>
  <c r="P3260" i="14"/>
  <c r="Q3261" i="14"/>
  <c r="Q3262" i="14"/>
  <c r="Q3263" i="14"/>
  <c r="Q3264" i="14"/>
  <c r="Q3265" i="14"/>
  <c r="Q3266" i="14"/>
  <c r="Q3268" i="14"/>
  <c r="Q3270" i="14"/>
  <c r="Q3271" i="14"/>
  <c r="Q3272" i="14"/>
  <c r="Q3273" i="14"/>
  <c r="Q3274" i="14"/>
  <c r="Q3275" i="14"/>
  <c r="Q3276" i="14"/>
  <c r="R3277" i="14"/>
  <c r="R3278" i="14"/>
  <c r="Q3279" i="14"/>
  <c r="Q3280" i="14"/>
  <c r="Q3281" i="14"/>
  <c r="Q3282" i="14"/>
  <c r="Q3283" i="14"/>
  <c r="Q3285" i="14"/>
  <c r="Q3287" i="14"/>
  <c r="Q3288" i="14"/>
  <c r="Q3289" i="14"/>
  <c r="Q3290" i="14"/>
  <c r="Q3292" i="14"/>
  <c r="Q3294" i="14"/>
  <c r="Q3296" i="14"/>
  <c r="Q3297" i="14"/>
  <c r="Q3298" i="14"/>
  <c r="Q3299" i="14"/>
  <c r="Q3300" i="14"/>
  <c r="Q3302" i="14"/>
  <c r="Q3303" i="14"/>
  <c r="Q3304" i="14"/>
  <c r="Q3305" i="14"/>
  <c r="Q3306" i="14"/>
  <c r="Q3307" i="14"/>
  <c r="Q3308" i="14"/>
  <c r="Q3309" i="14"/>
  <c r="Q3310" i="14"/>
  <c r="Q3311" i="14"/>
  <c r="P3312" i="14"/>
  <c r="Q3313" i="14"/>
  <c r="Q3314" i="14"/>
  <c r="P3315" i="14"/>
  <c r="Q3316" i="14"/>
  <c r="Q3317" i="14"/>
  <c r="Q3318" i="14"/>
  <c r="Q3320" i="14"/>
  <c r="Q3321" i="14"/>
  <c r="Q3322" i="14"/>
  <c r="Q3323" i="14"/>
  <c r="Q3324" i="14"/>
  <c r="Q3325" i="14"/>
  <c r="Q3326" i="14"/>
  <c r="Q3327" i="14"/>
  <c r="Q3328" i="14"/>
  <c r="Q3329" i="14"/>
  <c r="Q3330" i="14"/>
  <c r="Q3331" i="14"/>
  <c r="Q3332" i="14"/>
  <c r="Q3333" i="14"/>
  <c r="Q3334" i="14"/>
  <c r="Q3335" i="14"/>
  <c r="Q3336" i="14"/>
  <c r="Q3337" i="14"/>
  <c r="Q3338" i="14"/>
  <c r="Q3339" i="14"/>
  <c r="Q3340" i="14"/>
  <c r="R3341" i="14"/>
  <c r="Q3342" i="14"/>
  <c r="S3342" i="14" s="1"/>
  <c r="Q3343" i="14"/>
  <c r="P3344" i="14"/>
  <c r="Q3345" i="14"/>
  <c r="Q3346" i="14"/>
  <c r="Q3347" i="14"/>
  <c r="Q3348" i="14"/>
  <c r="Q3349" i="14"/>
  <c r="Q3350" i="14"/>
  <c r="Q3353" i="14"/>
  <c r="Q3354" i="14"/>
  <c r="Q3355" i="14"/>
  <c r="Q3356" i="14"/>
  <c r="Q3357" i="14"/>
  <c r="Q3358" i="14"/>
  <c r="Q3359" i="14"/>
  <c r="P3360" i="14"/>
  <c r="Q3361" i="14"/>
  <c r="Q3362" i="14"/>
  <c r="Q3363" i="14"/>
  <c r="Q3364" i="14"/>
  <c r="Q3365" i="14"/>
  <c r="Q3366" i="14"/>
  <c r="Q3367" i="14"/>
  <c r="Q3368" i="14"/>
  <c r="Q3369" i="14"/>
  <c r="Q3370" i="14"/>
  <c r="P3371" i="14"/>
  <c r="Q3372" i="14"/>
  <c r="Q3373" i="14"/>
  <c r="Q3374" i="14"/>
  <c r="Q3375" i="14"/>
  <c r="Q3376" i="14"/>
  <c r="Q3378" i="14"/>
  <c r="Q3379" i="14"/>
  <c r="Q3380" i="14"/>
  <c r="P3381" i="14"/>
  <c r="Q3382" i="14"/>
  <c r="P3384" i="14"/>
  <c r="Q3385" i="14"/>
  <c r="Q3386" i="14"/>
  <c r="Q3387" i="14"/>
  <c r="Q3388" i="14"/>
  <c r="Q3389" i="14"/>
  <c r="Q3390" i="14"/>
  <c r="Q3391" i="14"/>
  <c r="Q3392" i="14"/>
  <c r="Q3393" i="14"/>
  <c r="Q3394" i="14"/>
  <c r="Q3395" i="14"/>
  <c r="Q3396" i="14"/>
  <c r="P3397" i="14"/>
  <c r="Q3398" i="14"/>
  <c r="Q3399" i="14"/>
  <c r="Q3400" i="14"/>
  <c r="Q3401" i="14"/>
  <c r="Q3402" i="14"/>
  <c r="Q3403" i="14"/>
  <c r="Q3404" i="14"/>
  <c r="Q3405" i="14"/>
  <c r="Q3406" i="14"/>
  <c r="Q3407" i="14"/>
  <c r="Q3408" i="14"/>
  <c r="Q3409" i="14"/>
  <c r="P3410" i="14"/>
  <c r="Q3411" i="14"/>
  <c r="Q3412" i="14"/>
  <c r="Q3413" i="14"/>
  <c r="Q3414" i="14"/>
  <c r="Q3415" i="14"/>
  <c r="Q3416" i="14"/>
  <c r="Q3417" i="14"/>
  <c r="Q3418" i="14"/>
  <c r="Q3419" i="14"/>
  <c r="Q3420" i="14"/>
  <c r="Q3421" i="14"/>
  <c r="Q3422" i="14"/>
  <c r="Q3423" i="14"/>
  <c r="Q3424" i="14"/>
  <c r="Q3425" i="14"/>
  <c r="Q3426" i="14"/>
  <c r="Q3427" i="14"/>
  <c r="Q3428" i="14"/>
  <c r="Q3429" i="14"/>
  <c r="Q3430" i="14"/>
  <c r="R3431" i="14"/>
  <c r="Q3432" i="14"/>
  <c r="P3433" i="14"/>
  <c r="Q3434" i="14"/>
  <c r="Q3435" i="14"/>
  <c r="Q3436" i="14"/>
  <c r="Q3437" i="14"/>
  <c r="Q3438" i="14"/>
  <c r="Q3439" i="14"/>
  <c r="P3440" i="14"/>
  <c r="P3442" i="14"/>
  <c r="Q3444" i="14"/>
  <c r="Q3445" i="14"/>
  <c r="Q3446" i="14"/>
  <c r="Q3447" i="14"/>
  <c r="Q3448" i="14"/>
  <c r="Q3449" i="14"/>
  <c r="Q3451" i="14"/>
  <c r="R3452" i="14"/>
  <c r="R3453" i="14"/>
  <c r="Q3455" i="14"/>
  <c r="Q3456" i="14"/>
  <c r="Q3457" i="14"/>
  <c r="Q3458" i="14"/>
  <c r="Q3459" i="14"/>
  <c r="P3460" i="14"/>
  <c r="Q3461" i="14"/>
  <c r="Q3462" i="14"/>
  <c r="Q3463" i="14"/>
  <c r="Q3464" i="14"/>
  <c r="Q3465" i="14"/>
  <c r="Q3466" i="14"/>
  <c r="Q3467" i="14"/>
  <c r="Q3468" i="14"/>
  <c r="Q3469" i="14"/>
  <c r="Q3470" i="14"/>
  <c r="Q3471" i="14"/>
  <c r="Q3472" i="14"/>
  <c r="Q3474" i="14"/>
  <c r="Q3475" i="14"/>
  <c r="Q3476" i="14"/>
  <c r="Q3477" i="14"/>
  <c r="Q3478" i="14"/>
  <c r="Q3480" i="14"/>
  <c r="Q3481" i="14"/>
  <c r="P3482" i="14"/>
  <c r="P3483" i="14"/>
  <c r="Q3484" i="14"/>
  <c r="Q3485" i="14"/>
  <c r="Q3486" i="14"/>
  <c r="Q3487" i="14"/>
  <c r="Q3488" i="14"/>
  <c r="Q3489" i="14"/>
  <c r="Q3490" i="14"/>
  <c r="Q3491" i="14"/>
  <c r="Q3492" i="14"/>
  <c r="Q3493" i="14"/>
  <c r="Q3494" i="14"/>
  <c r="Q3495" i="14"/>
  <c r="Q3496" i="14"/>
  <c r="Q3497" i="14"/>
  <c r="Q3498" i="14"/>
  <c r="R3499" i="14"/>
  <c r="Q3500" i="14"/>
  <c r="Q3501" i="14"/>
  <c r="Q3502" i="14"/>
  <c r="Q3503" i="14"/>
  <c r="Q3504" i="14"/>
  <c r="Q3505" i="14"/>
  <c r="Q3506" i="14"/>
  <c r="Q3507" i="14"/>
  <c r="Q3508" i="14"/>
  <c r="Q3509" i="14"/>
  <c r="P3510" i="14"/>
  <c r="Q3511" i="14"/>
  <c r="Q3512" i="14"/>
  <c r="R3514" i="14"/>
  <c r="Q3515" i="14"/>
  <c r="Q3516" i="14"/>
  <c r="Q3517" i="14"/>
  <c r="Q3518" i="14"/>
  <c r="Q3519" i="14"/>
  <c r="Q3520" i="14"/>
  <c r="Q3521" i="14"/>
  <c r="Q3522" i="14"/>
  <c r="Q3523" i="14"/>
  <c r="Q3524" i="14"/>
  <c r="Q3525" i="14"/>
  <c r="Q3526" i="14"/>
  <c r="Q3527" i="14"/>
  <c r="Q3528" i="14"/>
  <c r="Q3529" i="14"/>
  <c r="Q3530" i="14"/>
  <c r="Q3531" i="14"/>
  <c r="Q3533" i="14"/>
  <c r="Q3534" i="14"/>
  <c r="Q3535" i="14"/>
  <c r="Q3536" i="14"/>
  <c r="R3537" i="14"/>
  <c r="Q3539" i="14"/>
  <c r="Q3540" i="14"/>
  <c r="Q3541" i="14"/>
  <c r="Q3542" i="14"/>
  <c r="Q3543" i="14"/>
  <c r="Q3544" i="14"/>
  <c r="Q3545" i="14"/>
  <c r="P3546" i="14"/>
  <c r="P3547" i="14"/>
  <c r="Q3548" i="14"/>
  <c r="Q3550" i="14"/>
  <c r="Q3551" i="14"/>
  <c r="Q3552" i="14"/>
  <c r="Q3553" i="14"/>
  <c r="Q3554" i="14"/>
  <c r="Q3555" i="14"/>
  <c r="Q3556" i="14"/>
  <c r="Q3557" i="14"/>
  <c r="P3558" i="14"/>
  <c r="Q3559" i="14"/>
  <c r="Q3560" i="14"/>
  <c r="Q3561" i="14"/>
  <c r="Q3562" i="14"/>
  <c r="P3563" i="14"/>
  <c r="Q3564" i="14"/>
  <c r="Q3565" i="14"/>
  <c r="Q3566" i="14"/>
  <c r="Q3567" i="14"/>
  <c r="Q3568" i="14"/>
  <c r="Q3569" i="14"/>
  <c r="Q3570" i="14"/>
  <c r="Q3571" i="14"/>
  <c r="Q3572" i="14"/>
  <c r="Q3573" i="14"/>
  <c r="Q3574" i="14"/>
  <c r="Q3575" i="14"/>
  <c r="Q3576" i="14"/>
  <c r="S3576" i="14" s="1"/>
  <c r="P3577" i="14"/>
  <c r="Q3578" i="14"/>
  <c r="Q3579" i="14"/>
  <c r="Q3580" i="14"/>
  <c r="Q3582" i="14"/>
  <c r="Q3583" i="14"/>
  <c r="Q3584" i="14"/>
  <c r="Q3585" i="14"/>
  <c r="Q3590" i="14"/>
  <c r="Q3591" i="14"/>
  <c r="Q3586" i="14"/>
  <c r="L3599" i="14"/>
  <c r="M3599" i="14"/>
  <c r="L3600" i="14"/>
  <c r="M3600" i="14"/>
  <c r="L3601" i="14"/>
  <c r="M3601" i="14"/>
  <c r="L3602" i="14"/>
  <c r="M3602" i="14"/>
  <c r="L3603" i="14"/>
  <c r="M3603" i="14"/>
  <c r="L3604" i="14"/>
  <c r="M3604" i="14"/>
  <c r="L3605" i="14"/>
  <c r="M3605" i="14"/>
  <c r="L3606" i="14"/>
  <c r="M3606" i="14"/>
  <c r="L3607" i="14"/>
  <c r="M3607" i="14"/>
  <c r="L3608" i="14"/>
  <c r="M3608" i="14"/>
  <c r="L3609" i="14"/>
  <c r="M3609" i="14"/>
  <c r="L3610" i="14"/>
  <c r="M3610" i="14"/>
  <c r="L3611" i="14"/>
  <c r="M3611" i="14"/>
  <c r="L3612" i="14"/>
  <c r="M3612" i="14"/>
  <c r="L3613" i="14"/>
  <c r="M3613" i="14"/>
  <c r="L3614" i="14"/>
  <c r="M3614" i="14"/>
  <c r="L3615" i="14"/>
  <c r="M3615" i="14"/>
  <c r="L3616" i="14"/>
  <c r="M3616" i="14"/>
  <c r="L3587" i="14"/>
  <c r="M3587" i="14"/>
  <c r="L3588" i="14"/>
  <c r="M3588" i="14"/>
  <c r="L3589" i="14"/>
  <c r="M3589" i="14"/>
  <c r="L3590" i="14"/>
  <c r="M3590" i="14"/>
  <c r="L3591" i="14"/>
  <c r="M3591" i="14"/>
  <c r="L3592" i="14"/>
  <c r="M3592" i="14"/>
  <c r="L3593" i="14"/>
  <c r="M3593" i="14"/>
  <c r="L3594" i="14"/>
  <c r="M3594" i="14"/>
  <c r="L3595" i="14"/>
  <c r="M3595" i="14"/>
  <c r="L3596" i="14"/>
  <c r="M3596" i="14"/>
  <c r="L3597" i="14"/>
  <c r="M3597" i="14"/>
  <c r="L3598" i="14"/>
  <c r="M3598" i="14"/>
  <c r="L3573" i="14"/>
  <c r="M3573" i="14"/>
  <c r="L3570" i="14"/>
  <c r="L3571" i="14"/>
  <c r="L3572" i="14"/>
  <c r="L3574" i="14"/>
  <c r="L3575" i="14"/>
  <c r="L3576" i="14"/>
  <c r="L3577" i="14"/>
  <c r="L3578" i="14"/>
  <c r="L3579" i="14"/>
  <c r="L3580" i="14"/>
  <c r="L3581" i="14"/>
  <c r="L3582" i="14"/>
  <c r="L3583" i="14"/>
  <c r="L3584" i="14"/>
  <c r="L3585" i="14"/>
  <c r="L3586" i="14"/>
  <c r="M3571" i="14"/>
  <c r="M3572" i="14"/>
  <c r="M3574" i="14"/>
  <c r="M3575" i="14"/>
  <c r="M3576" i="14"/>
  <c r="M3577" i="14"/>
  <c r="M3578" i="14"/>
  <c r="M3579" i="14"/>
  <c r="M3580" i="14"/>
  <c r="M3581" i="14"/>
  <c r="M3582" i="14"/>
  <c r="M3583" i="14"/>
  <c r="M3584" i="14"/>
  <c r="M3585" i="14"/>
  <c r="M3586" i="14"/>
  <c r="M3570" i="14"/>
  <c r="L3555" i="14"/>
  <c r="M3555" i="14"/>
  <c r="L3556" i="14"/>
  <c r="M3556" i="14"/>
  <c r="L3557" i="14"/>
  <c r="M3557" i="14"/>
  <c r="L3558" i="14"/>
  <c r="M3558" i="14"/>
  <c r="L3559" i="14"/>
  <c r="M3559" i="14"/>
  <c r="L3560" i="14"/>
  <c r="M3560" i="14"/>
  <c r="L3561" i="14"/>
  <c r="M3561" i="14"/>
  <c r="L3562" i="14"/>
  <c r="M3562" i="14"/>
  <c r="L3563" i="14"/>
  <c r="M3563" i="14"/>
  <c r="L3564" i="14"/>
  <c r="M3564" i="14"/>
  <c r="L3565" i="14"/>
  <c r="M3565" i="14"/>
  <c r="L3566" i="14"/>
  <c r="M3566" i="14"/>
  <c r="L3567" i="14"/>
  <c r="M3567" i="14"/>
  <c r="L3568" i="14"/>
  <c r="M3568" i="14"/>
  <c r="L3569" i="14"/>
  <c r="M3569" i="14"/>
  <c r="L3554" i="14"/>
  <c r="M3554" i="14"/>
  <c r="Q3513" i="14"/>
  <c r="L3538" i="14"/>
  <c r="M3538" i="14"/>
  <c r="L3539" i="14"/>
  <c r="M3539" i="14"/>
  <c r="L3540" i="14"/>
  <c r="M3540" i="14"/>
  <c r="L3541" i="14"/>
  <c r="M3541" i="14"/>
  <c r="L3542" i="14"/>
  <c r="M3542" i="14"/>
  <c r="L3543" i="14"/>
  <c r="M3543" i="14"/>
  <c r="L3544" i="14"/>
  <c r="M3544" i="14"/>
  <c r="L3545" i="14"/>
  <c r="M3545" i="14"/>
  <c r="L3546" i="14"/>
  <c r="M3546" i="14"/>
  <c r="L3547" i="14"/>
  <c r="M3547" i="14"/>
  <c r="L3548" i="14"/>
  <c r="M3548" i="14"/>
  <c r="L3549" i="14"/>
  <c r="M3549" i="14"/>
  <c r="L3550" i="14"/>
  <c r="M3550" i="14"/>
  <c r="L3551" i="14"/>
  <c r="M3551" i="14"/>
  <c r="L3552" i="14"/>
  <c r="M3552" i="14"/>
  <c r="L3553" i="14"/>
  <c r="M3553" i="14"/>
  <c r="Q3549" i="14"/>
  <c r="Q3538" i="14"/>
  <c r="S3618" i="14"/>
  <c r="R3618" i="14"/>
  <c r="Q3618" i="14"/>
  <c r="P3618" i="14"/>
  <c r="M3537" i="14"/>
  <c r="L3537" i="14"/>
  <c r="I22" i="18"/>
  <c r="E152" i="16"/>
  <c r="E153" i="16"/>
  <c r="E154" i="16"/>
  <c r="E155" i="16"/>
  <c r="E156" i="16"/>
  <c r="H22" i="18" s="1"/>
  <c r="E157" i="16"/>
  <c r="G22" i="18" s="1"/>
  <c r="M132" i="16"/>
  <c r="M131" i="16"/>
  <c r="M130" i="16"/>
  <c r="M129" i="16"/>
  <c r="M128" i="16"/>
  <c r="E132" i="16"/>
  <c r="I119" i="16"/>
  <c r="I120" i="16"/>
  <c r="I121" i="16"/>
  <c r="I122" i="16"/>
  <c r="I123" i="16"/>
  <c r="I124" i="16"/>
  <c r="I125" i="16"/>
  <c r="I126" i="16"/>
  <c r="I128" i="16"/>
  <c r="I129" i="16"/>
  <c r="I130" i="16"/>
  <c r="U18" i="18" s="1"/>
  <c r="I132" i="16"/>
  <c r="S18" i="18" s="1"/>
  <c r="I131" i="16"/>
  <c r="T18" i="18" s="1"/>
  <c r="I135" i="16"/>
  <c r="Y133" i="16"/>
  <c r="Y132" i="16"/>
  <c r="Y131" i="16"/>
  <c r="Y130" i="16"/>
  <c r="Y129" i="16"/>
  <c r="Y128" i="16"/>
  <c r="Y127" i="16"/>
  <c r="Y126" i="16"/>
  <c r="Y125" i="16"/>
  <c r="Y124" i="16"/>
  <c r="Y123" i="16"/>
  <c r="Y122" i="16"/>
  <c r="Y121" i="16"/>
  <c r="Y120" i="16"/>
  <c r="Y119" i="16"/>
  <c r="AG22" i="18"/>
  <c r="AF22" i="18"/>
  <c r="AE22" i="18"/>
  <c r="AG18" i="18"/>
  <c r="AF18" i="18"/>
  <c r="AE18" i="18"/>
  <c r="E120" i="16"/>
  <c r="E121" i="16"/>
  <c r="E122" i="16"/>
  <c r="E123" i="16"/>
  <c r="E124" i="16"/>
  <c r="E125" i="16"/>
  <c r="E126" i="16"/>
  <c r="E127" i="16"/>
  <c r="E128" i="16"/>
  <c r="E129" i="16"/>
  <c r="E130" i="16"/>
  <c r="I18" i="18" s="1"/>
  <c r="E131" i="16"/>
  <c r="H18" i="18" s="1"/>
  <c r="G18" i="18"/>
  <c r="M127" i="16"/>
  <c r="I118" i="16"/>
  <c r="I127" i="16"/>
  <c r="E119" i="16"/>
  <c r="A111" i="16"/>
  <c r="M3517" i="14"/>
  <c r="L3517" i="14"/>
  <c r="M3516" i="14"/>
  <c r="L3516" i="14"/>
  <c r="M3515" i="14"/>
  <c r="L3515" i="14"/>
  <c r="M3514" i="14"/>
  <c r="L3514" i="14"/>
  <c r="M3513" i="14"/>
  <c r="L3513" i="14"/>
  <c r="M3512" i="14"/>
  <c r="L3512" i="14"/>
  <c r="M3511" i="14"/>
  <c r="L3511" i="14"/>
  <c r="M3510" i="14"/>
  <c r="L3510" i="14"/>
  <c r="M3509" i="14"/>
  <c r="L3509" i="14"/>
  <c r="M3508" i="14"/>
  <c r="L3508" i="14"/>
  <c r="M3507" i="14"/>
  <c r="L3507" i="14"/>
  <c r="M3500" i="14"/>
  <c r="L3500" i="14"/>
  <c r="M3536" i="14"/>
  <c r="M3535" i="14"/>
  <c r="M3534" i="14"/>
  <c r="M3533" i="14"/>
  <c r="M3532" i="14"/>
  <c r="M3531" i="14"/>
  <c r="M3530" i="14"/>
  <c r="M3529" i="14"/>
  <c r="M3528" i="14"/>
  <c r="M3527" i="14"/>
  <c r="M3526" i="14"/>
  <c r="M3525" i="14"/>
  <c r="M3524" i="14"/>
  <c r="M3523" i="14"/>
  <c r="M3522" i="14"/>
  <c r="M3521" i="14"/>
  <c r="M3520" i="14"/>
  <c r="M3519" i="14"/>
  <c r="M3518" i="14"/>
  <c r="M3506" i="14"/>
  <c r="M3505" i="14"/>
  <c r="M3504" i="14"/>
  <c r="M3503" i="14"/>
  <c r="M3502" i="14"/>
  <c r="M3501" i="14"/>
  <c r="M3499" i="14"/>
  <c r="M3498" i="14"/>
  <c r="M3497" i="14"/>
  <c r="M3496" i="14"/>
  <c r="M3495" i="14"/>
  <c r="M3494" i="14"/>
  <c r="M3493" i="14"/>
  <c r="M3492" i="14"/>
  <c r="M3491" i="14"/>
  <c r="M3490" i="14"/>
  <c r="M3489" i="14"/>
  <c r="M3488" i="14"/>
  <c r="M3487" i="14"/>
  <c r="M3486" i="14"/>
  <c r="M3485" i="14"/>
  <c r="M3484" i="14"/>
  <c r="M3483" i="14"/>
  <c r="M3482" i="14"/>
  <c r="M3481" i="14"/>
  <c r="M3480" i="14"/>
  <c r="M3479" i="14"/>
  <c r="M3478" i="14"/>
  <c r="M3477" i="14"/>
  <c r="M3476" i="14"/>
  <c r="M3475" i="14"/>
  <c r="M3474" i="14"/>
  <c r="M3473" i="14"/>
  <c r="M3472" i="14"/>
  <c r="M3471" i="14"/>
  <c r="M3470" i="14"/>
  <c r="M3469" i="14"/>
  <c r="M3468" i="14"/>
  <c r="M3467" i="14"/>
  <c r="M3466" i="14"/>
  <c r="M3465" i="14"/>
  <c r="M3464" i="14"/>
  <c r="M3463" i="14"/>
  <c r="M3462" i="14"/>
  <c r="M3461" i="14"/>
  <c r="M3460" i="14"/>
  <c r="M3459" i="14"/>
  <c r="M3458" i="14"/>
  <c r="M3457" i="14"/>
  <c r="M3456" i="14"/>
  <c r="M3455" i="14"/>
  <c r="M3454" i="14"/>
  <c r="M3453" i="14"/>
  <c r="M3452" i="14"/>
  <c r="M3451" i="14"/>
  <c r="M3450" i="14"/>
  <c r="M3449" i="14"/>
  <c r="M3448" i="14"/>
  <c r="M3447" i="14"/>
  <c r="M3446" i="14"/>
  <c r="M3445" i="14"/>
  <c r="M3444" i="14"/>
  <c r="M3443" i="14"/>
  <c r="M3442" i="14"/>
  <c r="M3441" i="14"/>
  <c r="M3440" i="14"/>
  <c r="M3439" i="14"/>
  <c r="M3438" i="14"/>
  <c r="M3437" i="14"/>
  <c r="M3436" i="14"/>
  <c r="M3435" i="14"/>
  <c r="M3434" i="14"/>
  <c r="M3433" i="14"/>
  <c r="M3432" i="14"/>
  <c r="M3431" i="14"/>
  <c r="M3430" i="14"/>
  <c r="M3429" i="14"/>
  <c r="M3428" i="14"/>
  <c r="M3427" i="14"/>
  <c r="M3426" i="14"/>
  <c r="M3425" i="14"/>
  <c r="M3424" i="14"/>
  <c r="M3423" i="14"/>
  <c r="M3422" i="14"/>
  <c r="M3421" i="14"/>
  <c r="M3420" i="14"/>
  <c r="M3419" i="14"/>
  <c r="M3418" i="14"/>
  <c r="M3417" i="14"/>
  <c r="M3416" i="14"/>
  <c r="M3415" i="14"/>
  <c r="M3414" i="14"/>
  <c r="M3413" i="14"/>
  <c r="M3412" i="14"/>
  <c r="M3411" i="14"/>
  <c r="M3410" i="14"/>
  <c r="M3409" i="14"/>
  <c r="M3408" i="14"/>
  <c r="M3407" i="14"/>
  <c r="M3406" i="14"/>
  <c r="M3405" i="14"/>
  <c r="M3404" i="14"/>
  <c r="M3403" i="14"/>
  <c r="M3402" i="14"/>
  <c r="M3401" i="14"/>
  <c r="M3400" i="14"/>
  <c r="M3399" i="14"/>
  <c r="M3398" i="14"/>
  <c r="M3397" i="14"/>
  <c r="M3396" i="14"/>
  <c r="M3395" i="14"/>
  <c r="M3394" i="14"/>
  <c r="M3393" i="14"/>
  <c r="M3392" i="14"/>
  <c r="M3391" i="14"/>
  <c r="M3390" i="14"/>
  <c r="M3389" i="14"/>
  <c r="M3388" i="14"/>
  <c r="M3387" i="14"/>
  <c r="M3386" i="14"/>
  <c r="M3385" i="14"/>
  <c r="M3384" i="14"/>
  <c r="M3383" i="14"/>
  <c r="M3382" i="14"/>
  <c r="M3381" i="14"/>
  <c r="M3380" i="14"/>
  <c r="M3379" i="14"/>
  <c r="M3378" i="14"/>
  <c r="M3377" i="14"/>
  <c r="M3376" i="14"/>
  <c r="M3375" i="14"/>
  <c r="M3374" i="14"/>
  <c r="M3373" i="14"/>
  <c r="M3372" i="14"/>
  <c r="M3371" i="14"/>
  <c r="M3370" i="14"/>
  <c r="M3369" i="14"/>
  <c r="M3368" i="14"/>
  <c r="M3367" i="14"/>
  <c r="M3366" i="14"/>
  <c r="M3365" i="14"/>
  <c r="M3364" i="14"/>
  <c r="M3363" i="14"/>
  <c r="M3362" i="14"/>
  <c r="M3361" i="14"/>
  <c r="M3360" i="14"/>
  <c r="M3359" i="14"/>
  <c r="M3358" i="14"/>
  <c r="M3357" i="14"/>
  <c r="M3356" i="14"/>
  <c r="M3355" i="14"/>
  <c r="M3354" i="14"/>
  <c r="M3353" i="14"/>
  <c r="M3352" i="14"/>
  <c r="M3351" i="14"/>
  <c r="M3350" i="14"/>
  <c r="M3349" i="14"/>
  <c r="M3348" i="14"/>
  <c r="M3347" i="14"/>
  <c r="M3346" i="14"/>
  <c r="M3345" i="14"/>
  <c r="M3344" i="14"/>
  <c r="M3343" i="14"/>
  <c r="M3342" i="14"/>
  <c r="M3341" i="14"/>
  <c r="M3340" i="14"/>
  <c r="M3339" i="14"/>
  <c r="M3338" i="14"/>
  <c r="M3337" i="14"/>
  <c r="M3336" i="14"/>
  <c r="M3335" i="14"/>
  <c r="M3334" i="14"/>
  <c r="M3333" i="14"/>
  <c r="M3332" i="14"/>
  <c r="M3331" i="14"/>
  <c r="M3330" i="14"/>
  <c r="M3329" i="14"/>
  <c r="M3328" i="14"/>
  <c r="M3327" i="14"/>
  <c r="M3326" i="14"/>
  <c r="M3325" i="14"/>
  <c r="M3324" i="14"/>
  <c r="M3323" i="14"/>
  <c r="M3322" i="14"/>
  <c r="M3321" i="14"/>
  <c r="M3320" i="14"/>
  <c r="M3319" i="14"/>
  <c r="M3318" i="14"/>
  <c r="M3317" i="14"/>
  <c r="M3316" i="14"/>
  <c r="M3315" i="14"/>
  <c r="M3314" i="14"/>
  <c r="M3313" i="14"/>
  <c r="M3312" i="14"/>
  <c r="M3311" i="14"/>
  <c r="M3310" i="14"/>
  <c r="M3309" i="14"/>
  <c r="M3308" i="14"/>
  <c r="M3307" i="14"/>
  <c r="M3306" i="14"/>
  <c r="M3305" i="14"/>
  <c r="M3304" i="14"/>
  <c r="M3303" i="14"/>
  <c r="M3302" i="14"/>
  <c r="M3301" i="14"/>
  <c r="M3300" i="14"/>
  <c r="M3299" i="14"/>
  <c r="M3298" i="14"/>
  <c r="M3297" i="14"/>
  <c r="M3296" i="14"/>
  <c r="M3295" i="14"/>
  <c r="M3294" i="14"/>
  <c r="M3293" i="14"/>
  <c r="M3292" i="14"/>
  <c r="M3291" i="14"/>
  <c r="M3290" i="14"/>
  <c r="M3289" i="14"/>
  <c r="M3288" i="14"/>
  <c r="M3287" i="14"/>
  <c r="M3286" i="14"/>
  <c r="M3285" i="14"/>
  <c r="M3284" i="14"/>
  <c r="M3283" i="14"/>
  <c r="M3282" i="14"/>
  <c r="M3281" i="14"/>
  <c r="M3280" i="14"/>
  <c r="M3279" i="14"/>
  <c r="M3278" i="14"/>
  <c r="M3277" i="14"/>
  <c r="M3276" i="14"/>
  <c r="M3275" i="14"/>
  <c r="M3274" i="14"/>
  <c r="M3273" i="14"/>
  <c r="M3272" i="14"/>
  <c r="M3271" i="14"/>
  <c r="M3270" i="14"/>
  <c r="M3269" i="14"/>
  <c r="M3268" i="14"/>
  <c r="M3267" i="14"/>
  <c r="M3266" i="14"/>
  <c r="M3265" i="14"/>
  <c r="M3264" i="14"/>
  <c r="M3263" i="14"/>
  <c r="M3262" i="14"/>
  <c r="M3261" i="14"/>
  <c r="M3260" i="14"/>
  <c r="M3259" i="14"/>
  <c r="M3258" i="14"/>
  <c r="M3257" i="14"/>
  <c r="M3256" i="14"/>
  <c r="M3255" i="14"/>
  <c r="M3254" i="14"/>
  <c r="M3253" i="14"/>
  <c r="M3252" i="14"/>
  <c r="M3251" i="14"/>
  <c r="M3250" i="14"/>
  <c r="M3249" i="14"/>
  <c r="M3248" i="14"/>
  <c r="M3247" i="14"/>
  <c r="M3246" i="14"/>
  <c r="M3245" i="14"/>
  <c r="M3244" i="14"/>
  <c r="M3243" i="14"/>
  <c r="M3242" i="14"/>
  <c r="M3241" i="14"/>
  <c r="M3240" i="14"/>
  <c r="M3239" i="14"/>
  <c r="M3238" i="14"/>
  <c r="M3237" i="14"/>
  <c r="M3236" i="14"/>
  <c r="M3235" i="14"/>
  <c r="M3234" i="14"/>
  <c r="M3233" i="14"/>
  <c r="M3232" i="14"/>
  <c r="M3231" i="14"/>
  <c r="M3230" i="14"/>
  <c r="M3229" i="14"/>
  <c r="M3228" i="14"/>
  <c r="M3227" i="14"/>
  <c r="M3226" i="14"/>
  <c r="M3225" i="14"/>
  <c r="M3224" i="14"/>
  <c r="M3223" i="14"/>
  <c r="M3222" i="14"/>
  <c r="M3221" i="14"/>
  <c r="M3220" i="14"/>
  <c r="M3219" i="14"/>
  <c r="M3218" i="14"/>
  <c r="M3217" i="14"/>
  <c r="M3216" i="14"/>
  <c r="M3215" i="14"/>
  <c r="M3214" i="14"/>
  <c r="M3213" i="14"/>
  <c r="M3212" i="14"/>
  <c r="M3211" i="14"/>
  <c r="M3210" i="14"/>
  <c r="M3209" i="14"/>
  <c r="M3208" i="14"/>
  <c r="M3207" i="14"/>
  <c r="M3206" i="14"/>
  <c r="M3205" i="14"/>
  <c r="M3204" i="14"/>
  <c r="M3203" i="14"/>
  <c r="M3202" i="14"/>
  <c r="M3201" i="14"/>
  <c r="M3200" i="14"/>
  <c r="M3199" i="14"/>
  <c r="M3198" i="14"/>
  <c r="M3197" i="14"/>
  <c r="M3196" i="14"/>
  <c r="M3195" i="14"/>
  <c r="M3194" i="14"/>
  <c r="M3193" i="14"/>
  <c r="M3192" i="14"/>
  <c r="M3191" i="14"/>
  <c r="M3190" i="14"/>
  <c r="M3189" i="14"/>
  <c r="M3188" i="14"/>
  <c r="M3187" i="14"/>
  <c r="M3186" i="14"/>
  <c r="M3185" i="14"/>
  <c r="M3184" i="14"/>
  <c r="M3183" i="14"/>
  <c r="M3182" i="14"/>
  <c r="M3181" i="14"/>
  <c r="M3180" i="14"/>
  <c r="M3179" i="14"/>
  <c r="M3178" i="14"/>
  <c r="M3177" i="14"/>
  <c r="M3176" i="14"/>
  <c r="M3175" i="14"/>
  <c r="M3174" i="14"/>
  <c r="M3173" i="14"/>
  <c r="M3172" i="14"/>
  <c r="M3171" i="14"/>
  <c r="M3170" i="14"/>
  <c r="M3169" i="14"/>
  <c r="M3168" i="14"/>
  <c r="M3167" i="14"/>
  <c r="M3166" i="14"/>
  <c r="M3165" i="14"/>
  <c r="M3164" i="14"/>
  <c r="M3163" i="14"/>
  <c r="M3162" i="14"/>
  <c r="M3161" i="14"/>
  <c r="M3160" i="14"/>
  <c r="M3159" i="14"/>
  <c r="M3158" i="14"/>
  <c r="M3157" i="14"/>
  <c r="M3156" i="14"/>
  <c r="M3155" i="14"/>
  <c r="M3154" i="14"/>
  <c r="M3153" i="14"/>
  <c r="M3152" i="14"/>
  <c r="M3151" i="14"/>
  <c r="M3150" i="14"/>
  <c r="M3149" i="14"/>
  <c r="M3148" i="14"/>
  <c r="M3147" i="14"/>
  <c r="M3146" i="14"/>
  <c r="M3145" i="14"/>
  <c r="M3144" i="14"/>
  <c r="M3143" i="14"/>
  <c r="M3142" i="14"/>
  <c r="M3141" i="14"/>
  <c r="M3140" i="14"/>
  <c r="M3139" i="14"/>
  <c r="M3138" i="14"/>
  <c r="M3137" i="14"/>
  <c r="M3136" i="14"/>
  <c r="M3135" i="14"/>
  <c r="M3134" i="14"/>
  <c r="M3133" i="14"/>
  <c r="M3132" i="14"/>
  <c r="M3131" i="14"/>
  <c r="M3130" i="14"/>
  <c r="M3129" i="14"/>
  <c r="M3128" i="14"/>
  <c r="M3127" i="14"/>
  <c r="M3126" i="14"/>
  <c r="M3125" i="14"/>
  <c r="M3124" i="14"/>
  <c r="M3123" i="14"/>
  <c r="M3122" i="14"/>
  <c r="M3121" i="14"/>
  <c r="M3120" i="14"/>
  <c r="M3119" i="14"/>
  <c r="M3118" i="14"/>
  <c r="M3117" i="14"/>
  <c r="M3116" i="14"/>
  <c r="M3115" i="14"/>
  <c r="M3114" i="14"/>
  <c r="M3113" i="14"/>
  <c r="M3112" i="14"/>
  <c r="M3111" i="14"/>
  <c r="M3110" i="14"/>
  <c r="M3109" i="14"/>
  <c r="M3108" i="14"/>
  <c r="M3107" i="14"/>
  <c r="M3106" i="14"/>
  <c r="M3105" i="14"/>
  <c r="M3104" i="14"/>
  <c r="M3103" i="14"/>
  <c r="M3102" i="14"/>
  <c r="M3101" i="14"/>
  <c r="M3100" i="14"/>
  <c r="M3099" i="14"/>
  <c r="M3098" i="14"/>
  <c r="M3097" i="14"/>
  <c r="M3096" i="14"/>
  <c r="M3095" i="14"/>
  <c r="M3094" i="14"/>
  <c r="M3093" i="14"/>
  <c r="M3092" i="14"/>
  <c r="M3091" i="14"/>
  <c r="M3090" i="14"/>
  <c r="M3089" i="14"/>
  <c r="M3088" i="14"/>
  <c r="M3087" i="14"/>
  <c r="M3086" i="14"/>
  <c r="M3085" i="14"/>
  <c r="M3084" i="14"/>
  <c r="M3083" i="14"/>
  <c r="M3082" i="14"/>
  <c r="M3081" i="14"/>
  <c r="M3080" i="14"/>
  <c r="M3079" i="14"/>
  <c r="M3078" i="14"/>
  <c r="M3077" i="14"/>
  <c r="M3076" i="14"/>
  <c r="M3075" i="14"/>
  <c r="M3074" i="14"/>
  <c r="M3073" i="14"/>
  <c r="M3072" i="14"/>
  <c r="M3071" i="14"/>
  <c r="M3070" i="14"/>
  <c r="M3069" i="14"/>
  <c r="M3068" i="14"/>
  <c r="M3067" i="14"/>
  <c r="M3066" i="14"/>
  <c r="M3065" i="14"/>
  <c r="M3064" i="14"/>
  <c r="M3063" i="14"/>
  <c r="M3062" i="14"/>
  <c r="M3061" i="14"/>
  <c r="M3060" i="14"/>
  <c r="M3059" i="14"/>
  <c r="M3058" i="14"/>
  <c r="M3057" i="14"/>
  <c r="M3056" i="14"/>
  <c r="M3055" i="14"/>
  <c r="M3054" i="14"/>
  <c r="M3053" i="14"/>
  <c r="M3052" i="14"/>
  <c r="M3051" i="14"/>
  <c r="M3050" i="14"/>
  <c r="M3049" i="14"/>
  <c r="M3048" i="14"/>
  <c r="M3047" i="14"/>
  <c r="M3046" i="14"/>
  <c r="M3045" i="14"/>
  <c r="M3044" i="14"/>
  <c r="M3043" i="14"/>
  <c r="M3042" i="14"/>
  <c r="M3041" i="14"/>
  <c r="M3040" i="14"/>
  <c r="M3039" i="14"/>
  <c r="M3038" i="14"/>
  <c r="M3037" i="14"/>
  <c r="M3036" i="14"/>
  <c r="M3035" i="14"/>
  <c r="M3034" i="14"/>
  <c r="M3033" i="14"/>
  <c r="M3032" i="14"/>
  <c r="M3031" i="14"/>
  <c r="M3030" i="14"/>
  <c r="M3029" i="14"/>
  <c r="M3028" i="14"/>
  <c r="M3027" i="14"/>
  <c r="M3026" i="14"/>
  <c r="M3025" i="14"/>
  <c r="M3024" i="14"/>
  <c r="M3023" i="14"/>
  <c r="M3022" i="14"/>
  <c r="M3021" i="14"/>
  <c r="M3020" i="14"/>
  <c r="M3019" i="14"/>
  <c r="M3018" i="14"/>
  <c r="M3017" i="14"/>
  <c r="M3016" i="14"/>
  <c r="M3015" i="14"/>
  <c r="M3014" i="14"/>
  <c r="M3013" i="14"/>
  <c r="M3012" i="14"/>
  <c r="M3011" i="14"/>
  <c r="M3010" i="14"/>
  <c r="M3009" i="14"/>
  <c r="M3008" i="14"/>
  <c r="M3007" i="14"/>
  <c r="M3006" i="14"/>
  <c r="M3005" i="14"/>
  <c r="M3004" i="14"/>
  <c r="M3003" i="14"/>
  <c r="M3002" i="14"/>
  <c r="M3001" i="14"/>
  <c r="M3000" i="14"/>
  <c r="M2999" i="14"/>
  <c r="M2998" i="14"/>
  <c r="M2997" i="14"/>
  <c r="M2996" i="14"/>
  <c r="M2995" i="14"/>
  <c r="M2994" i="14"/>
  <c r="M2993" i="14"/>
  <c r="M2992" i="14"/>
  <c r="M2991" i="14"/>
  <c r="M2990" i="14"/>
  <c r="M2989" i="14"/>
  <c r="M2988" i="14"/>
  <c r="M2987" i="14"/>
  <c r="M2986" i="14"/>
  <c r="M2985" i="14"/>
  <c r="M2984" i="14"/>
  <c r="M2983" i="14"/>
  <c r="M2982" i="14"/>
  <c r="M2981" i="14"/>
  <c r="M2980" i="14"/>
  <c r="M2979" i="14"/>
  <c r="M2978" i="14"/>
  <c r="M2977" i="14"/>
  <c r="M2976" i="14"/>
  <c r="M2975" i="14"/>
  <c r="M2974" i="14"/>
  <c r="M2973" i="14"/>
  <c r="M2972" i="14"/>
  <c r="M2971" i="14"/>
  <c r="M2970" i="14"/>
  <c r="M2969" i="14"/>
  <c r="M2968" i="14"/>
  <c r="M2967" i="14"/>
  <c r="M2966" i="14"/>
  <c r="M2965" i="14"/>
  <c r="M2964" i="14"/>
  <c r="M2963" i="14"/>
  <c r="M2962" i="14"/>
  <c r="M2961" i="14"/>
  <c r="M2960" i="14"/>
  <c r="M2959" i="14"/>
  <c r="M2958" i="14"/>
  <c r="M2957" i="14"/>
  <c r="M2956" i="14"/>
  <c r="M2955" i="14"/>
  <c r="M2954" i="14"/>
  <c r="M2953" i="14"/>
  <c r="M2952" i="14"/>
  <c r="M2951" i="14"/>
  <c r="M2950" i="14"/>
  <c r="M2949" i="14"/>
  <c r="M2948" i="14"/>
  <c r="M2947" i="14"/>
  <c r="M2946" i="14"/>
  <c r="M2945" i="14"/>
  <c r="M2944" i="14"/>
  <c r="M2943" i="14"/>
  <c r="M2942" i="14"/>
  <c r="M2941" i="14"/>
  <c r="M2940" i="14"/>
  <c r="M2939" i="14"/>
  <c r="M2938" i="14"/>
  <c r="M2937" i="14"/>
  <c r="M2936" i="14"/>
  <c r="M2935" i="14"/>
  <c r="M2934" i="14"/>
  <c r="M2933" i="14"/>
  <c r="M2932" i="14"/>
  <c r="M2931" i="14"/>
  <c r="M2930" i="14"/>
  <c r="M2929" i="14"/>
  <c r="M2928" i="14"/>
  <c r="M2927" i="14"/>
  <c r="M2926" i="14"/>
  <c r="M2925" i="14"/>
  <c r="M2924" i="14"/>
  <c r="M2923" i="14"/>
  <c r="M2922" i="14"/>
  <c r="M2921" i="14"/>
  <c r="M2920" i="14"/>
  <c r="M2919" i="14"/>
  <c r="M2918" i="14"/>
  <c r="M2917" i="14"/>
  <c r="M2916" i="14"/>
  <c r="M2915" i="14"/>
  <c r="M2914" i="14"/>
  <c r="M2913" i="14"/>
  <c r="M2912" i="14"/>
  <c r="M2911" i="14"/>
  <c r="M2910" i="14"/>
  <c r="M2909" i="14"/>
  <c r="M2908" i="14"/>
  <c r="M2907" i="14"/>
  <c r="M2906" i="14"/>
  <c r="M2905" i="14"/>
  <c r="M2904" i="14"/>
  <c r="M2903" i="14"/>
  <c r="M2902" i="14"/>
  <c r="M2901" i="14"/>
  <c r="M2900" i="14"/>
  <c r="M2899" i="14"/>
  <c r="M2898" i="14"/>
  <c r="M2897" i="14"/>
  <c r="M2896" i="14"/>
  <c r="M2895" i="14"/>
  <c r="M2894" i="14"/>
  <c r="M2893" i="14"/>
  <c r="M2892" i="14"/>
  <c r="M2891" i="14"/>
  <c r="M2890" i="14"/>
  <c r="M2889" i="14"/>
  <c r="M2888" i="14"/>
  <c r="M2887" i="14"/>
  <c r="M2886" i="14"/>
  <c r="M2885" i="14"/>
  <c r="M2884" i="14"/>
  <c r="M2883" i="14"/>
  <c r="M2882" i="14"/>
  <c r="M2881" i="14"/>
  <c r="M2880" i="14"/>
  <c r="M2879" i="14"/>
  <c r="M2878" i="14"/>
  <c r="M2877" i="14"/>
  <c r="M2876" i="14"/>
  <c r="M2875" i="14"/>
  <c r="M2874" i="14"/>
  <c r="M2873" i="14"/>
  <c r="M2872" i="14"/>
  <c r="M2871" i="14"/>
  <c r="M2870" i="14"/>
  <c r="M2869" i="14"/>
  <c r="M2868" i="14"/>
  <c r="M2867" i="14"/>
  <c r="M2866" i="14"/>
  <c r="M2865" i="14"/>
  <c r="M2864" i="14"/>
  <c r="M2863" i="14"/>
  <c r="M2862" i="14"/>
  <c r="M2861" i="14"/>
  <c r="M2860" i="14"/>
  <c r="M2859" i="14"/>
  <c r="M2858" i="14"/>
  <c r="M2857" i="14"/>
  <c r="M2856" i="14"/>
  <c r="M2855" i="14"/>
  <c r="M2854" i="14"/>
  <c r="M2853" i="14"/>
  <c r="M2852" i="14"/>
  <c r="M2851" i="14"/>
  <c r="M2850" i="14"/>
  <c r="M2849" i="14"/>
  <c r="M2848" i="14"/>
  <c r="M2847" i="14"/>
  <c r="M2846" i="14"/>
  <c r="M2845" i="14"/>
  <c r="M2844" i="14"/>
  <c r="M2843" i="14"/>
  <c r="M2842" i="14"/>
  <c r="M2841" i="14"/>
  <c r="M2840" i="14"/>
  <c r="M2839" i="14"/>
  <c r="M2838" i="14"/>
  <c r="M2837" i="14"/>
  <c r="M2836" i="14"/>
  <c r="M2835" i="14"/>
  <c r="M2834" i="14"/>
  <c r="M2833" i="14"/>
  <c r="M2832" i="14"/>
  <c r="M2831" i="14"/>
  <c r="M2830" i="14"/>
  <c r="M2829" i="14"/>
  <c r="M2828" i="14"/>
  <c r="M2827" i="14"/>
  <c r="M2826" i="14"/>
  <c r="M2825" i="14"/>
  <c r="M2824" i="14"/>
  <c r="M2823" i="14"/>
  <c r="M2822" i="14"/>
  <c r="M2821" i="14"/>
  <c r="M2820" i="14"/>
  <c r="M2819" i="14"/>
  <c r="M2818" i="14"/>
  <c r="M2817" i="14"/>
  <c r="M2816" i="14"/>
  <c r="M2815" i="14"/>
  <c r="M2814" i="14"/>
  <c r="M2813" i="14"/>
  <c r="M2812" i="14"/>
  <c r="M2811" i="14"/>
  <c r="M2810" i="14"/>
  <c r="M2809" i="14"/>
  <c r="M2808" i="14"/>
  <c r="M2807" i="14"/>
  <c r="M2806" i="14"/>
  <c r="M2805" i="14"/>
  <c r="M2804" i="14"/>
  <c r="M2803" i="14"/>
  <c r="M2802" i="14"/>
  <c r="M2801" i="14"/>
  <c r="M2800" i="14"/>
  <c r="M2799" i="14"/>
  <c r="M2798" i="14"/>
  <c r="M2797" i="14"/>
  <c r="M2796" i="14"/>
  <c r="M2795" i="14"/>
  <c r="M2794" i="14"/>
  <c r="M2793" i="14"/>
  <c r="M2792" i="14"/>
  <c r="M2791" i="14"/>
  <c r="M2790" i="14"/>
  <c r="M2789" i="14"/>
  <c r="M2788" i="14"/>
  <c r="M2787" i="14"/>
  <c r="M2786" i="14"/>
  <c r="M2785" i="14"/>
  <c r="M2784" i="14"/>
  <c r="M2783" i="14"/>
  <c r="M2782" i="14"/>
  <c r="M2781" i="14"/>
  <c r="M2780" i="14"/>
  <c r="M2779" i="14"/>
  <c r="M2778" i="14"/>
  <c r="M2777" i="14"/>
  <c r="M2776" i="14"/>
  <c r="M2775" i="14"/>
  <c r="M2774" i="14"/>
  <c r="M2773" i="14"/>
  <c r="M2772" i="14"/>
  <c r="M2771" i="14"/>
  <c r="M2770" i="14"/>
  <c r="M2769" i="14"/>
  <c r="M2768" i="14"/>
  <c r="M2767" i="14"/>
  <c r="M2766" i="14"/>
  <c r="M2765" i="14"/>
  <c r="M2764" i="14"/>
  <c r="M2763" i="14"/>
  <c r="M2762" i="14"/>
  <c r="M2761" i="14"/>
  <c r="M2760" i="14"/>
  <c r="M2759" i="14"/>
  <c r="M2758" i="14"/>
  <c r="M2757" i="14"/>
  <c r="M2756" i="14"/>
  <c r="M2755" i="14"/>
  <c r="M2754" i="14"/>
  <c r="M2753" i="14"/>
  <c r="M2752" i="14"/>
  <c r="M2751" i="14"/>
  <c r="M2750" i="14"/>
  <c r="M2749" i="14"/>
  <c r="M2748" i="14"/>
  <c r="M2747" i="14"/>
  <c r="M2746" i="14"/>
  <c r="M2745" i="14"/>
  <c r="M2744" i="14"/>
  <c r="M2743" i="14"/>
  <c r="M2742" i="14"/>
  <c r="M2741" i="14"/>
  <c r="M2740" i="14"/>
  <c r="M2739" i="14"/>
  <c r="M2738" i="14"/>
  <c r="M2737" i="14"/>
  <c r="M2736" i="14"/>
  <c r="M2735" i="14"/>
  <c r="M2734" i="14"/>
  <c r="M2733" i="14"/>
  <c r="M2732" i="14"/>
  <c r="M2731" i="14"/>
  <c r="M2730" i="14"/>
  <c r="M2729" i="14"/>
  <c r="M2728" i="14"/>
  <c r="M2727" i="14"/>
  <c r="M2726" i="14"/>
  <c r="M2725" i="14"/>
  <c r="M2724" i="14"/>
  <c r="M2723" i="14"/>
  <c r="M2722" i="14"/>
  <c r="M2721" i="14"/>
  <c r="M2720" i="14"/>
  <c r="M2719" i="14"/>
  <c r="M2718" i="14"/>
  <c r="M2717" i="14"/>
  <c r="M2716" i="14"/>
  <c r="M2715" i="14"/>
  <c r="M2714" i="14"/>
  <c r="M2713" i="14"/>
  <c r="M2712" i="14"/>
  <c r="M2711" i="14"/>
  <c r="M2710" i="14"/>
  <c r="M2709" i="14"/>
  <c r="M2708" i="14"/>
  <c r="M2707" i="14"/>
  <c r="M2706" i="14"/>
  <c r="M2705" i="14"/>
  <c r="M2704" i="14"/>
  <c r="M2703" i="14"/>
  <c r="M2702" i="14"/>
  <c r="M2701" i="14"/>
  <c r="M2700" i="14"/>
  <c r="M2699" i="14"/>
  <c r="M2698" i="14"/>
  <c r="M2697" i="14"/>
  <c r="M2696" i="14"/>
  <c r="M2695" i="14"/>
  <c r="M2694" i="14"/>
  <c r="M2693" i="14"/>
  <c r="M2692" i="14"/>
  <c r="M2691" i="14"/>
  <c r="M2690" i="14"/>
  <c r="M2689" i="14"/>
  <c r="M2688" i="14"/>
  <c r="M2687" i="14"/>
  <c r="M2686" i="14"/>
  <c r="M2685" i="14"/>
  <c r="M2684" i="14"/>
  <c r="M2683" i="14"/>
  <c r="M2682" i="14"/>
  <c r="M2681" i="14"/>
  <c r="M2680" i="14"/>
  <c r="M2679" i="14"/>
  <c r="M2678" i="14"/>
  <c r="M2677" i="14"/>
  <c r="M2676" i="14"/>
  <c r="M2675" i="14"/>
  <c r="M2674" i="14"/>
  <c r="M2673" i="14"/>
  <c r="M2672" i="14"/>
  <c r="M2671" i="14"/>
  <c r="M2670" i="14"/>
  <c r="M2669" i="14"/>
  <c r="M2668" i="14"/>
  <c r="M2667" i="14"/>
  <c r="M2666" i="14"/>
  <c r="M2665" i="14"/>
  <c r="M2664" i="14"/>
  <c r="M2663" i="14"/>
  <c r="M2662" i="14"/>
  <c r="M2661" i="14"/>
  <c r="M2660" i="14"/>
  <c r="M2659" i="14"/>
  <c r="M2658" i="14"/>
  <c r="M2657" i="14"/>
  <c r="M2656" i="14"/>
  <c r="M2655" i="14"/>
  <c r="M2654" i="14"/>
  <c r="M2653" i="14"/>
  <c r="M2652" i="14"/>
  <c r="M2651" i="14"/>
  <c r="M2650" i="14"/>
  <c r="M2649" i="14"/>
  <c r="M2648" i="14"/>
  <c r="M2647" i="14"/>
  <c r="M2646" i="14"/>
  <c r="M2645" i="14"/>
  <c r="M2644" i="14"/>
  <c r="M2643" i="14"/>
  <c r="M2642" i="14"/>
  <c r="M2641" i="14"/>
  <c r="M2640" i="14"/>
  <c r="M2639" i="14"/>
  <c r="M2638" i="14"/>
  <c r="M2637" i="14"/>
  <c r="M2636" i="14"/>
  <c r="M2635" i="14"/>
  <c r="M2634" i="14"/>
  <c r="M2633" i="14"/>
  <c r="M2632" i="14"/>
  <c r="M2631" i="14"/>
  <c r="M2630" i="14"/>
  <c r="M2629" i="14"/>
  <c r="M2628" i="14"/>
  <c r="M2627" i="14"/>
  <c r="M2626" i="14"/>
  <c r="M2625" i="14"/>
  <c r="M2624" i="14"/>
  <c r="M2623" i="14"/>
  <c r="M2622" i="14"/>
  <c r="M2621" i="14"/>
  <c r="M2620" i="14"/>
  <c r="M2619" i="14"/>
  <c r="M2618" i="14"/>
  <c r="M2617" i="14"/>
  <c r="M2616" i="14"/>
  <c r="M2615" i="14"/>
  <c r="M2614" i="14"/>
  <c r="M2613" i="14"/>
  <c r="M2612" i="14"/>
  <c r="M2611" i="14"/>
  <c r="M2610" i="14"/>
  <c r="M2609" i="14"/>
  <c r="M2608" i="14"/>
  <c r="M2607" i="14"/>
  <c r="M2606" i="14"/>
  <c r="M2605" i="14"/>
  <c r="M2604" i="14"/>
  <c r="M2603" i="14"/>
  <c r="M2602" i="14"/>
  <c r="M2601" i="14"/>
  <c r="M2600" i="14"/>
  <c r="M2599" i="14"/>
  <c r="M2598" i="14"/>
  <c r="M2597" i="14"/>
  <c r="M2596" i="14"/>
  <c r="M2595" i="14"/>
  <c r="M2594" i="14"/>
  <c r="M2593" i="14"/>
  <c r="M2592" i="14"/>
  <c r="M2591" i="14"/>
  <c r="M2590" i="14"/>
  <c r="M2589" i="14"/>
  <c r="M2588" i="14"/>
  <c r="M2587" i="14"/>
  <c r="M2586" i="14"/>
  <c r="M2585" i="14"/>
  <c r="M2584" i="14"/>
  <c r="M2583" i="14"/>
  <c r="M2582" i="14"/>
  <c r="M2581" i="14"/>
  <c r="M2580" i="14"/>
  <c r="M2579" i="14"/>
  <c r="M2578" i="14"/>
  <c r="M2577" i="14"/>
  <c r="M2576" i="14"/>
  <c r="M2575" i="14"/>
  <c r="M2574" i="14"/>
  <c r="M2573" i="14"/>
  <c r="M2572" i="14"/>
  <c r="M2571" i="14"/>
  <c r="M2570" i="14"/>
  <c r="M2569" i="14"/>
  <c r="M2568" i="14"/>
  <c r="M2567" i="14"/>
  <c r="M2566" i="14"/>
  <c r="M2565" i="14"/>
  <c r="M2564" i="14"/>
  <c r="M2563" i="14"/>
  <c r="M2562" i="14"/>
  <c r="M2561" i="14"/>
  <c r="M2560" i="14"/>
  <c r="M2559" i="14"/>
  <c r="M2558" i="14"/>
  <c r="M2557" i="14"/>
  <c r="M2556" i="14"/>
  <c r="M2555" i="14"/>
  <c r="M2554" i="14"/>
  <c r="M2553" i="14"/>
  <c r="M2552" i="14"/>
  <c r="M2551" i="14"/>
  <c r="M2550" i="14"/>
  <c r="M2549" i="14"/>
  <c r="M2548" i="14"/>
  <c r="M2546" i="14"/>
  <c r="M2545" i="14"/>
  <c r="M2544" i="14"/>
  <c r="M2543" i="14"/>
  <c r="M2542" i="14"/>
  <c r="M2541" i="14"/>
  <c r="M2540" i="14"/>
  <c r="M2539" i="14"/>
  <c r="M2538" i="14"/>
  <c r="M2537" i="14"/>
  <c r="M2536" i="14"/>
  <c r="M2535" i="14"/>
  <c r="M2534" i="14"/>
  <c r="M2533" i="14"/>
  <c r="M2532" i="14"/>
  <c r="M2531" i="14"/>
  <c r="M2530" i="14"/>
  <c r="M2529" i="14"/>
  <c r="M2528" i="14"/>
  <c r="M2527" i="14"/>
  <c r="M2526" i="14"/>
  <c r="M2525" i="14"/>
  <c r="M2524" i="14"/>
  <c r="M2523" i="14"/>
  <c r="M2522" i="14"/>
  <c r="M2521" i="14"/>
  <c r="M2520" i="14"/>
  <c r="M2519" i="14"/>
  <c r="M2518" i="14"/>
  <c r="M2517" i="14"/>
  <c r="M2516" i="14"/>
  <c r="M2515" i="14"/>
  <c r="M2514" i="14"/>
  <c r="M2513" i="14"/>
  <c r="M2512" i="14"/>
  <c r="M2511" i="14"/>
  <c r="M2510" i="14"/>
  <c r="M2509" i="14"/>
  <c r="M2508" i="14"/>
  <c r="M2507" i="14"/>
  <c r="M2506" i="14"/>
  <c r="M2505" i="14"/>
  <c r="M2504" i="14"/>
  <c r="M2503" i="14"/>
  <c r="M2502" i="14"/>
  <c r="M2501" i="14"/>
  <c r="M2500" i="14"/>
  <c r="M2499" i="14"/>
  <c r="M2498" i="14"/>
  <c r="M2497" i="14"/>
  <c r="M2496" i="14"/>
  <c r="M2495" i="14"/>
  <c r="M2494" i="14"/>
  <c r="M2493" i="14"/>
  <c r="M2492" i="14"/>
  <c r="M2491" i="14"/>
  <c r="M2490" i="14"/>
  <c r="M2489" i="14"/>
  <c r="M2488" i="14"/>
  <c r="M2487" i="14"/>
  <c r="M2486" i="14"/>
  <c r="M2485" i="14"/>
  <c r="M2484" i="14"/>
  <c r="M2483" i="14"/>
  <c r="M2482" i="14"/>
  <c r="M2481" i="14"/>
  <c r="M2480" i="14"/>
  <c r="M2479" i="14"/>
  <c r="M2478" i="14"/>
  <c r="M2477" i="14"/>
  <c r="M2476" i="14"/>
  <c r="M2475" i="14"/>
  <c r="M2474" i="14"/>
  <c r="M2473" i="14"/>
  <c r="M2472" i="14"/>
  <c r="M2471" i="14"/>
  <c r="M2470" i="14"/>
  <c r="M2469" i="14"/>
  <c r="M2468" i="14"/>
  <c r="M2467" i="14"/>
  <c r="M2466" i="14"/>
  <c r="M2465" i="14"/>
  <c r="M2464" i="14"/>
  <c r="M2463" i="14"/>
  <c r="M2462" i="14"/>
  <c r="M2461" i="14"/>
  <c r="M2460" i="14"/>
  <c r="M2459" i="14"/>
  <c r="M2458" i="14"/>
  <c r="M2457" i="14"/>
  <c r="M2456" i="14"/>
  <c r="M2455" i="14"/>
  <c r="M2454" i="14"/>
  <c r="M2453" i="14"/>
  <c r="M2452" i="14"/>
  <c r="M2451" i="14"/>
  <c r="M2450" i="14"/>
  <c r="M2449" i="14"/>
  <c r="M2448" i="14"/>
  <c r="M2447" i="14"/>
  <c r="M2446" i="14"/>
  <c r="M2445" i="14"/>
  <c r="M2444" i="14"/>
  <c r="M2443" i="14"/>
  <c r="M2442" i="14"/>
  <c r="M2441" i="14"/>
  <c r="M2440" i="14"/>
  <c r="M2439" i="14"/>
  <c r="M2438" i="14"/>
  <c r="M2437" i="14"/>
  <c r="M2436" i="14"/>
  <c r="M2435" i="14"/>
  <c r="M2434" i="14"/>
  <c r="M2433" i="14"/>
  <c r="M2432" i="14"/>
  <c r="M2431" i="14"/>
  <c r="M2430" i="14"/>
  <c r="M2429" i="14"/>
  <c r="M2428" i="14"/>
  <c r="M2427" i="14"/>
  <c r="M2426" i="14"/>
  <c r="M2425" i="14"/>
  <c r="M2424" i="14"/>
  <c r="M2423" i="14"/>
  <c r="M2422" i="14"/>
  <c r="M2421" i="14"/>
  <c r="M2420" i="14"/>
  <c r="M2419" i="14"/>
  <c r="M2418" i="14"/>
  <c r="M2417" i="14"/>
  <c r="M2416" i="14"/>
  <c r="M2415" i="14"/>
  <c r="M2414" i="14"/>
  <c r="M2413" i="14"/>
  <c r="M2412" i="14"/>
  <c r="M2411" i="14"/>
  <c r="M2410" i="14"/>
  <c r="M2409" i="14"/>
  <c r="M2408" i="14"/>
  <c r="M2407" i="14"/>
  <c r="M2406" i="14"/>
  <c r="M2405" i="14"/>
  <c r="M2404" i="14"/>
  <c r="M2403" i="14"/>
  <c r="M2402" i="14"/>
  <c r="M2401" i="14"/>
  <c r="M2400" i="14"/>
  <c r="M2399" i="14"/>
  <c r="M2398" i="14"/>
  <c r="M2397" i="14"/>
  <c r="M2396" i="14"/>
  <c r="M2395" i="14"/>
  <c r="M2394" i="14"/>
  <c r="M2393" i="14"/>
  <c r="M2392" i="14"/>
  <c r="M2391" i="14"/>
  <c r="M2390" i="14"/>
  <c r="M2389" i="14"/>
  <c r="M2388" i="14"/>
  <c r="M2387" i="14"/>
  <c r="M2386" i="14"/>
  <c r="M2385" i="14"/>
  <c r="M2384" i="14"/>
  <c r="M2383" i="14"/>
  <c r="M2382" i="14"/>
  <c r="M2381" i="14"/>
  <c r="M2380" i="14"/>
  <c r="M2379" i="14"/>
  <c r="M2378" i="14"/>
  <c r="M2377" i="14"/>
  <c r="M2376" i="14"/>
  <c r="M2375" i="14"/>
  <c r="M2374" i="14"/>
  <c r="M2373" i="14"/>
  <c r="M2372" i="14"/>
  <c r="M2371" i="14"/>
  <c r="M2370" i="14"/>
  <c r="M2369" i="14"/>
  <c r="M2368" i="14"/>
  <c r="M2367" i="14"/>
  <c r="M2366" i="14"/>
  <c r="M2365" i="14"/>
  <c r="M2364" i="14"/>
  <c r="M2363" i="14"/>
  <c r="M2362" i="14"/>
  <c r="M2361" i="14"/>
  <c r="M2360" i="14"/>
  <c r="M2359" i="14"/>
  <c r="M2358" i="14"/>
  <c r="M2357" i="14"/>
  <c r="M2356" i="14"/>
  <c r="M2355" i="14"/>
  <c r="M2354" i="14"/>
  <c r="M2353" i="14"/>
  <c r="M2352" i="14"/>
  <c r="M2351" i="14"/>
  <c r="M2350" i="14"/>
  <c r="M2349" i="14"/>
  <c r="M2348" i="14"/>
  <c r="M2347" i="14"/>
  <c r="M2346" i="14"/>
  <c r="M2345" i="14"/>
  <c r="M2344" i="14"/>
  <c r="M2343" i="14"/>
  <c r="M2342" i="14"/>
  <c r="M2341" i="14"/>
  <c r="M2340" i="14"/>
  <c r="M2339" i="14"/>
  <c r="M2338" i="14"/>
  <c r="M2337" i="14"/>
  <c r="M2336" i="14"/>
  <c r="M2335" i="14"/>
  <c r="M2334" i="14"/>
  <c r="M2333" i="14"/>
  <c r="M2332" i="14"/>
  <c r="M2331" i="14"/>
  <c r="M2330" i="14"/>
  <c r="M2329" i="14"/>
  <c r="M2328" i="14"/>
  <c r="M2327" i="14"/>
  <c r="M2326" i="14"/>
  <c r="M2325" i="14"/>
  <c r="M2324" i="14"/>
  <c r="M2323" i="14"/>
  <c r="M2322" i="14"/>
  <c r="M2321" i="14"/>
  <c r="M2320" i="14"/>
  <c r="M2319" i="14"/>
  <c r="M2318" i="14"/>
  <c r="M2317" i="14"/>
  <c r="M2316" i="14"/>
  <c r="M2315" i="14"/>
  <c r="M2314" i="14"/>
  <c r="M2313" i="14"/>
  <c r="M2312" i="14"/>
  <c r="M2311" i="14"/>
  <c r="M2310" i="14"/>
  <c r="M2309" i="14"/>
  <c r="M2308" i="14"/>
  <c r="M2307" i="14"/>
  <c r="M2306" i="14"/>
  <c r="M2305" i="14"/>
  <c r="M2304" i="14"/>
  <c r="M2303" i="14"/>
  <c r="M2302" i="14"/>
  <c r="M2301" i="14"/>
  <c r="M2300" i="14"/>
  <c r="M2299" i="14"/>
  <c r="M2298" i="14"/>
  <c r="M2297" i="14"/>
  <c r="M2296" i="14"/>
  <c r="M2295" i="14"/>
  <c r="M2294" i="14"/>
  <c r="M2293" i="14"/>
  <c r="M2292" i="14"/>
  <c r="M2291" i="14"/>
  <c r="M2290" i="14"/>
  <c r="M2289" i="14"/>
  <c r="M2288" i="14"/>
  <c r="M2287" i="14"/>
  <c r="M2286" i="14"/>
  <c r="M2285" i="14"/>
  <c r="M2284" i="14"/>
  <c r="M2283" i="14"/>
  <c r="M2282" i="14"/>
  <c r="M2281" i="14"/>
  <c r="M2280" i="14"/>
  <c r="M2279" i="14"/>
  <c r="M2278" i="14"/>
  <c r="M2277" i="14"/>
  <c r="M2276" i="14"/>
  <c r="M2275" i="14"/>
  <c r="M2274" i="14"/>
  <c r="M2273" i="14"/>
  <c r="M2272" i="14"/>
  <c r="M2271" i="14"/>
  <c r="M2270" i="14"/>
  <c r="M2269" i="14"/>
  <c r="M2268" i="14"/>
  <c r="M2267" i="14"/>
  <c r="M2266" i="14"/>
  <c r="M2265" i="14"/>
  <c r="M2264" i="14"/>
  <c r="M2263" i="14"/>
  <c r="M2262" i="14"/>
  <c r="M2261" i="14"/>
  <c r="M2260" i="14"/>
  <c r="M2259" i="14"/>
  <c r="M2258" i="14"/>
  <c r="M2257" i="14"/>
  <c r="M2256" i="14"/>
  <c r="M2255" i="14"/>
  <c r="M2254" i="14"/>
  <c r="M2253" i="14"/>
  <c r="M2252" i="14"/>
  <c r="M2251" i="14"/>
  <c r="M2250" i="14"/>
  <c r="M2249" i="14"/>
  <c r="M2248" i="14"/>
  <c r="M2247" i="14"/>
  <c r="M2246" i="14"/>
  <c r="M2245" i="14"/>
  <c r="M2244" i="14"/>
  <c r="M2243" i="14"/>
  <c r="M2242" i="14"/>
  <c r="M2241" i="14"/>
  <c r="M2240" i="14"/>
  <c r="M2239" i="14"/>
  <c r="M2238" i="14"/>
  <c r="M2237" i="14"/>
  <c r="M2236" i="14"/>
  <c r="M2235" i="14"/>
  <c r="M2234" i="14"/>
  <c r="M2233" i="14"/>
  <c r="M2232" i="14"/>
  <c r="M2231" i="14"/>
  <c r="M2230" i="14"/>
  <c r="M2229" i="14"/>
  <c r="M2228" i="14"/>
  <c r="M2227" i="14"/>
  <c r="M2226" i="14"/>
  <c r="M2225" i="14"/>
  <c r="M2224" i="14"/>
  <c r="M2223" i="14"/>
  <c r="M2222" i="14"/>
  <c r="M2221" i="14"/>
  <c r="M2220" i="14"/>
  <c r="M2219" i="14"/>
  <c r="M2218" i="14"/>
  <c r="M2217" i="14"/>
  <c r="M2216" i="14"/>
  <c r="M2215" i="14"/>
  <c r="M2214" i="14"/>
  <c r="M2213" i="14"/>
  <c r="M2212" i="14"/>
  <c r="M2211" i="14"/>
  <c r="M2210" i="14"/>
  <c r="M2209" i="14"/>
  <c r="M2208" i="14"/>
  <c r="M2207" i="14"/>
  <c r="M2206" i="14"/>
  <c r="M2205" i="14"/>
  <c r="M2204" i="14"/>
  <c r="M2203" i="14"/>
  <c r="M2202" i="14"/>
  <c r="M2201" i="14"/>
  <c r="M2200" i="14"/>
  <c r="M2199" i="14"/>
  <c r="M2198" i="14"/>
  <c r="M2197" i="14"/>
  <c r="M2196" i="14"/>
  <c r="M2195" i="14"/>
  <c r="M2194" i="14"/>
  <c r="M2193" i="14"/>
  <c r="M2192" i="14"/>
  <c r="M2191" i="14"/>
  <c r="M2190" i="14"/>
  <c r="M2189" i="14"/>
  <c r="M2188" i="14"/>
  <c r="M2187" i="14"/>
  <c r="M2186" i="14"/>
  <c r="M2185" i="14"/>
  <c r="M2184" i="14"/>
  <c r="M2183" i="14"/>
  <c r="M2182" i="14"/>
  <c r="M2181" i="14"/>
  <c r="M2180" i="14"/>
  <c r="M2179" i="14"/>
  <c r="M2178" i="14"/>
  <c r="M2177" i="14"/>
  <c r="M2176" i="14"/>
  <c r="M2175" i="14"/>
  <c r="M2174" i="14"/>
  <c r="M2173" i="14"/>
  <c r="M2172" i="14"/>
  <c r="M2171" i="14"/>
  <c r="M2170" i="14"/>
  <c r="M2169" i="14"/>
  <c r="M2168" i="14"/>
  <c r="M2167" i="14"/>
  <c r="M2166" i="14"/>
  <c r="M2165" i="14"/>
  <c r="M2164" i="14"/>
  <c r="M2163" i="14"/>
  <c r="M2162" i="14"/>
  <c r="M2161" i="14"/>
  <c r="M2160" i="14"/>
  <c r="M2159" i="14"/>
  <c r="M2158" i="14"/>
  <c r="M2157" i="14"/>
  <c r="M2156" i="14"/>
  <c r="M2155" i="14"/>
  <c r="M2154" i="14"/>
  <c r="M2153" i="14"/>
  <c r="M2152" i="14"/>
  <c r="M2151" i="14"/>
  <c r="M2150" i="14"/>
  <c r="M2149" i="14"/>
  <c r="M2148" i="14"/>
  <c r="M2147" i="14"/>
  <c r="M2146" i="14"/>
  <c r="M2145" i="14"/>
  <c r="M2144" i="14"/>
  <c r="M2143" i="14"/>
  <c r="M2142" i="14"/>
  <c r="M2141" i="14"/>
  <c r="M2140" i="14"/>
  <c r="M2139" i="14"/>
  <c r="M2138" i="14"/>
  <c r="M2137" i="14"/>
  <c r="M2136" i="14"/>
  <c r="M2135" i="14"/>
  <c r="M2134" i="14"/>
  <c r="M2133" i="14"/>
  <c r="M2132" i="14"/>
  <c r="M2131" i="14"/>
  <c r="M2130" i="14"/>
  <c r="M2129" i="14"/>
  <c r="M2128" i="14"/>
  <c r="M2127" i="14"/>
  <c r="M2126" i="14"/>
  <c r="M2125" i="14"/>
  <c r="M2124" i="14"/>
  <c r="M2123" i="14"/>
  <c r="M2122" i="14"/>
  <c r="M2121" i="14"/>
  <c r="M2120" i="14"/>
  <c r="M2119" i="14"/>
  <c r="M2118" i="14"/>
  <c r="M2117" i="14"/>
  <c r="M2116" i="14"/>
  <c r="M2115" i="14"/>
  <c r="M2114" i="14"/>
  <c r="M2113" i="14"/>
  <c r="M2112" i="14"/>
  <c r="M2111" i="14"/>
  <c r="M2110" i="14"/>
  <c r="M2109" i="14"/>
  <c r="M2108" i="14"/>
  <c r="M2107" i="14"/>
  <c r="M2106" i="14"/>
  <c r="M2105" i="14"/>
  <c r="M2104" i="14"/>
  <c r="M2103" i="14"/>
  <c r="M2102" i="14"/>
  <c r="M2101" i="14"/>
  <c r="M2100" i="14"/>
  <c r="M2099" i="14"/>
  <c r="M2098" i="14"/>
  <c r="M2097" i="14"/>
  <c r="M2096" i="14"/>
  <c r="M2095" i="14"/>
  <c r="M2094" i="14"/>
  <c r="M2093" i="14"/>
  <c r="M2092" i="14"/>
  <c r="M2091" i="14"/>
  <c r="M2090" i="14"/>
  <c r="M2089" i="14"/>
  <c r="M2088" i="14"/>
  <c r="M2087" i="14"/>
  <c r="M2086" i="14"/>
  <c r="M2085" i="14"/>
  <c r="M2084" i="14"/>
  <c r="M2083" i="14"/>
  <c r="M2082" i="14"/>
  <c r="M2081" i="14"/>
  <c r="M2080" i="14"/>
  <c r="M2079" i="14"/>
  <c r="M2078" i="14"/>
  <c r="M2077" i="14"/>
  <c r="M2076" i="14"/>
  <c r="M2075" i="14"/>
  <c r="M2074" i="14"/>
  <c r="M2073" i="14"/>
  <c r="M2072" i="14"/>
  <c r="M2071" i="14"/>
  <c r="M2070" i="14"/>
  <c r="M2069" i="14"/>
  <c r="M2068" i="14"/>
  <c r="M2067" i="14"/>
  <c r="M2066" i="14"/>
  <c r="M2065" i="14"/>
  <c r="M2064" i="14"/>
  <c r="M2063" i="14"/>
  <c r="M2062" i="14"/>
  <c r="M2061" i="14"/>
  <c r="M2060" i="14"/>
  <c r="M2059" i="14"/>
  <c r="M2058" i="14"/>
  <c r="M2057" i="14"/>
  <c r="M2056" i="14"/>
  <c r="M2055" i="14"/>
  <c r="M2054" i="14"/>
  <c r="M2053" i="14"/>
  <c r="M2052" i="14"/>
  <c r="M2051" i="14"/>
  <c r="M2050" i="14"/>
  <c r="M2049" i="14"/>
  <c r="M2048" i="14"/>
  <c r="M2047" i="14"/>
  <c r="M2046" i="14"/>
  <c r="M2045" i="14"/>
  <c r="M2044" i="14"/>
  <c r="M2043" i="14"/>
  <c r="M2042" i="14"/>
  <c r="M2041" i="14"/>
  <c r="M2040" i="14"/>
  <c r="M2039" i="14"/>
  <c r="M2038" i="14"/>
  <c r="M2037" i="14"/>
  <c r="M2036" i="14"/>
  <c r="M2035" i="14"/>
  <c r="M2034" i="14"/>
  <c r="M2033" i="14"/>
  <c r="M2032" i="14"/>
  <c r="M2031" i="14"/>
  <c r="M2030" i="14"/>
  <c r="M2029" i="14"/>
  <c r="M2028" i="14"/>
  <c r="M2027" i="14"/>
  <c r="M2026" i="14"/>
  <c r="M2025" i="14"/>
  <c r="M2024" i="14"/>
  <c r="M2023" i="14"/>
  <c r="M2022" i="14"/>
  <c r="M2021" i="14"/>
  <c r="M2020" i="14"/>
  <c r="M2019" i="14"/>
  <c r="M2018" i="14"/>
  <c r="M2017" i="14"/>
  <c r="M2016" i="14"/>
  <c r="M2015" i="14"/>
  <c r="M2014" i="14"/>
  <c r="M2013" i="14"/>
  <c r="M2012" i="14"/>
  <c r="M2011" i="14"/>
  <c r="M2010" i="14"/>
  <c r="M2009" i="14"/>
  <c r="M2008" i="14"/>
  <c r="M2007" i="14"/>
  <c r="M2006" i="14"/>
  <c r="M2005" i="14"/>
  <c r="M2004" i="14"/>
  <c r="M2003" i="14"/>
  <c r="M2002" i="14"/>
  <c r="M2001" i="14"/>
  <c r="M2000" i="14"/>
  <c r="M1999" i="14"/>
  <c r="M1998" i="14"/>
  <c r="M1997" i="14"/>
  <c r="M1996" i="14"/>
  <c r="M1995" i="14"/>
  <c r="M1994" i="14"/>
  <c r="M1993" i="14"/>
  <c r="M1992" i="14"/>
  <c r="M1991" i="14"/>
  <c r="M1990" i="14"/>
  <c r="M1989" i="14"/>
  <c r="M1988" i="14"/>
  <c r="M1987" i="14"/>
  <c r="M1986" i="14"/>
  <c r="M1985" i="14"/>
  <c r="M1984" i="14"/>
  <c r="M1983" i="14"/>
  <c r="M1982" i="14"/>
  <c r="M1981" i="14"/>
  <c r="M1980" i="14"/>
  <c r="M1979" i="14"/>
  <c r="M1978" i="14"/>
  <c r="M1977" i="14"/>
  <c r="M1976" i="14"/>
  <c r="M1974" i="14"/>
  <c r="M1973" i="14"/>
  <c r="M1972" i="14"/>
  <c r="M1971" i="14"/>
  <c r="M1970" i="14"/>
  <c r="M1969" i="14"/>
  <c r="M1968" i="14"/>
  <c r="M1967" i="14"/>
  <c r="M1966" i="14"/>
  <c r="M1965" i="14"/>
  <c r="M1964" i="14"/>
  <c r="M1963" i="14"/>
  <c r="M1962" i="14"/>
  <c r="M1961" i="14"/>
  <c r="M1960" i="14"/>
  <c r="M1959" i="14"/>
  <c r="M1958" i="14"/>
  <c r="M1957" i="14"/>
  <c r="M1956" i="14"/>
  <c r="M1955" i="14"/>
  <c r="M1954" i="14"/>
  <c r="M1953" i="14"/>
  <c r="M1952" i="14"/>
  <c r="M1951" i="14"/>
  <c r="M1950" i="14"/>
  <c r="M1949" i="14"/>
  <c r="M1948" i="14"/>
  <c r="M1947" i="14"/>
  <c r="M1946" i="14"/>
  <c r="M1945" i="14"/>
  <c r="M1944" i="14"/>
  <c r="M1943" i="14"/>
  <c r="M1942" i="14"/>
  <c r="M1941" i="14"/>
  <c r="M1940" i="14"/>
  <c r="M1939" i="14"/>
  <c r="M1938" i="14"/>
  <c r="M1937" i="14"/>
  <c r="M1936" i="14"/>
  <c r="M1935" i="14"/>
  <c r="M1934" i="14"/>
  <c r="M1933" i="14"/>
  <c r="M1932" i="14"/>
  <c r="M1931" i="14"/>
  <c r="M1930" i="14"/>
  <c r="M1929" i="14"/>
  <c r="M1928" i="14"/>
  <c r="M1927" i="14"/>
  <c r="M1926" i="14"/>
  <c r="M1925" i="14"/>
  <c r="M1924" i="14"/>
  <c r="M1923" i="14"/>
  <c r="M1922" i="14"/>
  <c r="M1921" i="14"/>
  <c r="M1920" i="14"/>
  <c r="M1919" i="14"/>
  <c r="M1918" i="14"/>
  <c r="M1917" i="14"/>
  <c r="M1916" i="14"/>
  <c r="M1915" i="14"/>
  <c r="M1914" i="14"/>
  <c r="M1913" i="14"/>
  <c r="M1912" i="14"/>
  <c r="M1911" i="14"/>
  <c r="M1910" i="14"/>
  <c r="M1909" i="14"/>
  <c r="M1908" i="14"/>
  <c r="M1907" i="14"/>
  <c r="M1906" i="14"/>
  <c r="M1905" i="14"/>
  <c r="M1904" i="14"/>
  <c r="M1903" i="14"/>
  <c r="M1902" i="14"/>
  <c r="M1901" i="14"/>
  <c r="M1900" i="14"/>
  <c r="M1899" i="14"/>
  <c r="M1898" i="14"/>
  <c r="M1897" i="14"/>
  <c r="M1896" i="14"/>
  <c r="M1895" i="14"/>
  <c r="M1894" i="14"/>
  <c r="M1893" i="14"/>
  <c r="M1892" i="14"/>
  <c r="M1891" i="14"/>
  <c r="M1890" i="14"/>
  <c r="M1889" i="14"/>
  <c r="M1888" i="14"/>
  <c r="M1887" i="14"/>
  <c r="M1886" i="14"/>
  <c r="M1885" i="14"/>
  <c r="M1884" i="14"/>
  <c r="M1883" i="14"/>
  <c r="M1882" i="14"/>
  <c r="M1881" i="14"/>
  <c r="M1880" i="14"/>
  <c r="M1879" i="14"/>
  <c r="M1878" i="14"/>
  <c r="M1877" i="14"/>
  <c r="M1876" i="14"/>
  <c r="M1875" i="14"/>
  <c r="M1874" i="14"/>
  <c r="M1873" i="14"/>
  <c r="M1872" i="14"/>
  <c r="M1871" i="14"/>
  <c r="M1870" i="14"/>
  <c r="M1869" i="14"/>
  <c r="M1868" i="14"/>
  <c r="M1867" i="14"/>
  <c r="M1866" i="14"/>
  <c r="M1865" i="14"/>
  <c r="M1864" i="14"/>
  <c r="M1863" i="14"/>
  <c r="M1862" i="14"/>
  <c r="M1861" i="14"/>
  <c r="M1860" i="14"/>
  <c r="M1859" i="14"/>
  <c r="M1858" i="14"/>
  <c r="M1857" i="14"/>
  <c r="M1856" i="14"/>
  <c r="M1855" i="14"/>
  <c r="M1854" i="14"/>
  <c r="M1853" i="14"/>
  <c r="M1852" i="14"/>
  <c r="M1851" i="14"/>
  <c r="M1850" i="14"/>
  <c r="M1849" i="14"/>
  <c r="M1848" i="14"/>
  <c r="M1847" i="14"/>
  <c r="M1846" i="14"/>
  <c r="M1845" i="14"/>
  <c r="M1844" i="14"/>
  <c r="M1843" i="14"/>
  <c r="M1842" i="14"/>
  <c r="M1841" i="14"/>
  <c r="M1840" i="14"/>
  <c r="M1839" i="14"/>
  <c r="M1838" i="14"/>
  <c r="M1837" i="14"/>
  <c r="M1836" i="14"/>
  <c r="M1835" i="14"/>
  <c r="M1834" i="14"/>
  <c r="M1833" i="14"/>
  <c r="M1832" i="14"/>
  <c r="M1831" i="14"/>
  <c r="M1830" i="14"/>
  <c r="M1829" i="14"/>
  <c r="M1828" i="14"/>
  <c r="M1827" i="14"/>
  <c r="M1826" i="14"/>
  <c r="M1825" i="14"/>
  <c r="M1824" i="14"/>
  <c r="M1823" i="14"/>
  <c r="M1822" i="14"/>
  <c r="M1821" i="14"/>
  <c r="M1820" i="14"/>
  <c r="M1819" i="14"/>
  <c r="M1818" i="14"/>
  <c r="M1817" i="14"/>
  <c r="M1816" i="14"/>
  <c r="M1815" i="14"/>
  <c r="M1814" i="14"/>
  <c r="M1813" i="14"/>
  <c r="M1812" i="14"/>
  <c r="M1811" i="14"/>
  <c r="M1810" i="14"/>
  <c r="M1809" i="14"/>
  <c r="M1808" i="14"/>
  <c r="M1807" i="14"/>
  <c r="M1806" i="14"/>
  <c r="M1805" i="14"/>
  <c r="M1804" i="14"/>
  <c r="M1803" i="14"/>
  <c r="M1802" i="14"/>
  <c r="M1801" i="14"/>
  <c r="M1800" i="14"/>
  <c r="M1799" i="14"/>
  <c r="M1798" i="14"/>
  <c r="M1797" i="14"/>
  <c r="M1796" i="14"/>
  <c r="M1795" i="14"/>
  <c r="M1794" i="14"/>
  <c r="M1793" i="14"/>
  <c r="M1792" i="14"/>
  <c r="M1791" i="14"/>
  <c r="M1790" i="14"/>
  <c r="M1789" i="14"/>
  <c r="M1788" i="14"/>
  <c r="M1787" i="14"/>
  <c r="M1786" i="14"/>
  <c r="M1785" i="14"/>
  <c r="M1784" i="14"/>
  <c r="M1783" i="14"/>
  <c r="M1782" i="14"/>
  <c r="M1781" i="14"/>
  <c r="M1780" i="14"/>
  <c r="M1779" i="14"/>
  <c r="M1778" i="14"/>
  <c r="M1777" i="14"/>
  <c r="M1776" i="14"/>
  <c r="M1775" i="14"/>
  <c r="M1774" i="14"/>
  <c r="M1773" i="14"/>
  <c r="M1772" i="14"/>
  <c r="M1771" i="14"/>
  <c r="M1770" i="14"/>
  <c r="M1769" i="14"/>
  <c r="M1768" i="14"/>
  <c r="M1767" i="14"/>
  <c r="M1766" i="14"/>
  <c r="M1765" i="14"/>
  <c r="M1764" i="14"/>
  <c r="M1763" i="14"/>
  <c r="M1762" i="14"/>
  <c r="M1761" i="14"/>
  <c r="M1760" i="14"/>
  <c r="M1759" i="14"/>
  <c r="M1758" i="14"/>
  <c r="M1757" i="14"/>
  <c r="M1756" i="14"/>
  <c r="M1755" i="14"/>
  <c r="M1754" i="14"/>
  <c r="M1753" i="14"/>
  <c r="M1752" i="14"/>
  <c r="M1751" i="14"/>
  <c r="M1750" i="14"/>
  <c r="M1749" i="14"/>
  <c r="M1748" i="14"/>
  <c r="M1747" i="14"/>
  <c r="M1746" i="14"/>
  <c r="M1745" i="14"/>
  <c r="M1744" i="14"/>
  <c r="M1743" i="14"/>
  <c r="M1742" i="14"/>
  <c r="M1741" i="14"/>
  <c r="M1740" i="14"/>
  <c r="M1739" i="14"/>
  <c r="M1738" i="14"/>
  <c r="M1737" i="14"/>
  <c r="M1736" i="14"/>
  <c r="M1735" i="14"/>
  <c r="M1734" i="14"/>
  <c r="M1733" i="14"/>
  <c r="M1732" i="14"/>
  <c r="M1731" i="14"/>
  <c r="M1730" i="14"/>
  <c r="M1729" i="14"/>
  <c r="M1728" i="14"/>
  <c r="M1727" i="14"/>
  <c r="M1726" i="14"/>
  <c r="M1725" i="14"/>
  <c r="M1724" i="14"/>
  <c r="M1723" i="14"/>
  <c r="M1722" i="14"/>
  <c r="M1721" i="14"/>
  <c r="M1720" i="14"/>
  <c r="M1719" i="14"/>
  <c r="M1718" i="14"/>
  <c r="M1717" i="14"/>
  <c r="M1716" i="14"/>
  <c r="M1715" i="14"/>
  <c r="M1714" i="14"/>
  <c r="M1713" i="14"/>
  <c r="M1712" i="14"/>
  <c r="M1711" i="14"/>
  <c r="M1710" i="14"/>
  <c r="M1709" i="14"/>
  <c r="M1708" i="14"/>
  <c r="M1707" i="14"/>
  <c r="M1706" i="14"/>
  <c r="M1705" i="14"/>
  <c r="M1704" i="14"/>
  <c r="M1703" i="14"/>
  <c r="M1702" i="14"/>
  <c r="M1701" i="14"/>
  <c r="M1700" i="14"/>
  <c r="M1699" i="14"/>
  <c r="M1698" i="14"/>
  <c r="M1697" i="14"/>
  <c r="M1695" i="14"/>
  <c r="M1694" i="14"/>
  <c r="M1693" i="14"/>
  <c r="M1692" i="14"/>
  <c r="M1691" i="14"/>
  <c r="M1690" i="14"/>
  <c r="M1689" i="14"/>
  <c r="M1688" i="14"/>
  <c r="M1687" i="14"/>
  <c r="M1686" i="14"/>
  <c r="M1685" i="14"/>
  <c r="M1684" i="14"/>
  <c r="M1683" i="14"/>
  <c r="M1682" i="14"/>
  <c r="M1681" i="14"/>
  <c r="M1680" i="14"/>
  <c r="M1679" i="14"/>
  <c r="M1678" i="14"/>
  <c r="M1677" i="14"/>
  <c r="M1676" i="14"/>
  <c r="M1675" i="14"/>
  <c r="M1674" i="14"/>
  <c r="M1673" i="14"/>
  <c r="M1672" i="14"/>
  <c r="M1671" i="14"/>
  <c r="M1670" i="14"/>
  <c r="M1669" i="14"/>
  <c r="M1668" i="14"/>
  <c r="M1667" i="14"/>
  <c r="M1666" i="14"/>
  <c r="M1665" i="14"/>
  <c r="M1664" i="14"/>
  <c r="M1663" i="14"/>
  <c r="M1662" i="14"/>
  <c r="M1661" i="14"/>
  <c r="M1660" i="14"/>
  <c r="M1659" i="14"/>
  <c r="M1658" i="14"/>
  <c r="M1657" i="14"/>
  <c r="M1656" i="14"/>
  <c r="M1655" i="14"/>
  <c r="M1654" i="14"/>
  <c r="M1653" i="14"/>
  <c r="M1652" i="14"/>
  <c r="M1651" i="14"/>
  <c r="M1650" i="14"/>
  <c r="M1649" i="14"/>
  <c r="M1648" i="14"/>
  <c r="M1647" i="14"/>
  <c r="M1646" i="14"/>
  <c r="M1645" i="14"/>
  <c r="M1644" i="14"/>
  <c r="M1643" i="14"/>
  <c r="M1642" i="14"/>
  <c r="M1641" i="14"/>
  <c r="M1640" i="14"/>
  <c r="M1639" i="14"/>
  <c r="M1638" i="14"/>
  <c r="M1637" i="14"/>
  <c r="M1636" i="14"/>
  <c r="M1635" i="14"/>
  <c r="M1634" i="14"/>
  <c r="M1633" i="14"/>
  <c r="M1632" i="14"/>
  <c r="M1631" i="14"/>
  <c r="M1630" i="14"/>
  <c r="M1629" i="14"/>
  <c r="M1628" i="14"/>
  <c r="M1627" i="14"/>
  <c r="M1626" i="14"/>
  <c r="M1625" i="14"/>
  <c r="M1624" i="14"/>
  <c r="M1623" i="14"/>
  <c r="M1622" i="14"/>
  <c r="M1621" i="14"/>
  <c r="M1620" i="14"/>
  <c r="M1619" i="14"/>
  <c r="M1618" i="14"/>
  <c r="M1617" i="14"/>
  <c r="M1616" i="14"/>
  <c r="M1615" i="14"/>
  <c r="M1614" i="14"/>
  <c r="M1613" i="14"/>
  <c r="M1612" i="14"/>
  <c r="M1611" i="14"/>
  <c r="M1610" i="14"/>
  <c r="M1609" i="14"/>
  <c r="M1608" i="14"/>
  <c r="M1607" i="14"/>
  <c r="M1606" i="14"/>
  <c r="M1605" i="14"/>
  <c r="M1604" i="14"/>
  <c r="M1603" i="14"/>
  <c r="M1602" i="14"/>
  <c r="M1601" i="14"/>
  <c r="M1600" i="14"/>
  <c r="M1599" i="14"/>
  <c r="M1598" i="14"/>
  <c r="M1597" i="14"/>
  <c r="M1596" i="14"/>
  <c r="M1595" i="14"/>
  <c r="M1594" i="14"/>
  <c r="M1593" i="14"/>
  <c r="M1592" i="14"/>
  <c r="M1591" i="14"/>
  <c r="M1590" i="14"/>
  <c r="M1589" i="14"/>
  <c r="M1588" i="14"/>
  <c r="M1587" i="14"/>
  <c r="M1586" i="14"/>
  <c r="M1585" i="14"/>
  <c r="M1584" i="14"/>
  <c r="M1583" i="14"/>
  <c r="M1582" i="14"/>
  <c r="M1581" i="14"/>
  <c r="M1580" i="14"/>
  <c r="M1579" i="14"/>
  <c r="M1578" i="14"/>
  <c r="M1577" i="14"/>
  <c r="M1576" i="14"/>
  <c r="M1575" i="14"/>
  <c r="M1574" i="14"/>
  <c r="M1573" i="14"/>
  <c r="M1572" i="14"/>
  <c r="M1571" i="14"/>
  <c r="M1570" i="14"/>
  <c r="M1569" i="14"/>
  <c r="M1568" i="14"/>
  <c r="M1567" i="14"/>
  <c r="M1566" i="14"/>
  <c r="M1565" i="14"/>
  <c r="M1564" i="14"/>
  <c r="M1563" i="14"/>
  <c r="M1562" i="14"/>
  <c r="M1561" i="14"/>
  <c r="M1560" i="14"/>
  <c r="M1559" i="14"/>
  <c r="M1558" i="14"/>
  <c r="M1557" i="14"/>
  <c r="M1556" i="14"/>
  <c r="M1555" i="14"/>
  <c r="M1554" i="14"/>
  <c r="M1553" i="14"/>
  <c r="M1552" i="14"/>
  <c r="M1551" i="14"/>
  <c r="M1550" i="14"/>
  <c r="M1549" i="14"/>
  <c r="M1548" i="14"/>
  <c r="M1547" i="14"/>
  <c r="M1546" i="14"/>
  <c r="M1545" i="14"/>
  <c r="M1544" i="14"/>
  <c r="M1543" i="14"/>
  <c r="M1542" i="14"/>
  <c r="M1541" i="14"/>
  <c r="M1540" i="14"/>
  <c r="M1539" i="14"/>
  <c r="M1538" i="14"/>
  <c r="M1537" i="14"/>
  <c r="M1536" i="14"/>
  <c r="M1535" i="14"/>
  <c r="M1534" i="14"/>
  <c r="M1533" i="14"/>
  <c r="M1532" i="14"/>
  <c r="M1531" i="14"/>
  <c r="M1530" i="14"/>
  <c r="M1529" i="14"/>
  <c r="M1528" i="14"/>
  <c r="M1527" i="14"/>
  <c r="M1526" i="14"/>
  <c r="M1525" i="14"/>
  <c r="M1524" i="14"/>
  <c r="M1523" i="14"/>
  <c r="M1522" i="14"/>
  <c r="M1521" i="14"/>
  <c r="M1520" i="14"/>
  <c r="M1519" i="14"/>
  <c r="M1518" i="14"/>
  <c r="M1517" i="14"/>
  <c r="M1516" i="14"/>
  <c r="M1515" i="14"/>
  <c r="M1514" i="14"/>
  <c r="M1513" i="14"/>
  <c r="M1512" i="14"/>
  <c r="M1511" i="14"/>
  <c r="M1510" i="14"/>
  <c r="M1509" i="14"/>
  <c r="M1508" i="14"/>
  <c r="M1507" i="14"/>
  <c r="M1506" i="14"/>
  <c r="M1505" i="14"/>
  <c r="M1504" i="14"/>
  <c r="M1503" i="14"/>
  <c r="M1502" i="14"/>
  <c r="M1501" i="14"/>
  <c r="M1500" i="14"/>
  <c r="M1499" i="14"/>
  <c r="M1498" i="14"/>
  <c r="M1497" i="14"/>
  <c r="M1496" i="14"/>
  <c r="M1495" i="14"/>
  <c r="M1494" i="14"/>
  <c r="M1493" i="14"/>
  <c r="M1492" i="14"/>
  <c r="M1491" i="14"/>
  <c r="M1490" i="14"/>
  <c r="M1489" i="14"/>
  <c r="M1488" i="14"/>
  <c r="M1487" i="14"/>
  <c r="M1486" i="14"/>
  <c r="M1485" i="14"/>
  <c r="M1484" i="14"/>
  <c r="M1483" i="14"/>
  <c r="M1482" i="14"/>
  <c r="M1481" i="14"/>
  <c r="M1480" i="14"/>
  <c r="M1479" i="14"/>
  <c r="M1478" i="14"/>
  <c r="M1477" i="14"/>
  <c r="M1476" i="14"/>
  <c r="M1475" i="14"/>
  <c r="M1474" i="14"/>
  <c r="M1473" i="14"/>
  <c r="M1472" i="14"/>
  <c r="M1471" i="14"/>
  <c r="M1470" i="14"/>
  <c r="M1469" i="14"/>
  <c r="M1468" i="14"/>
  <c r="M1467" i="14"/>
  <c r="M1466" i="14"/>
  <c r="M1465" i="14"/>
  <c r="M1464" i="14"/>
  <c r="M1463" i="14"/>
  <c r="M1462" i="14"/>
  <c r="M1461" i="14"/>
  <c r="M1460" i="14"/>
  <c r="M1459" i="14"/>
  <c r="M1458" i="14"/>
  <c r="M1457" i="14"/>
  <c r="M1456" i="14"/>
  <c r="M1455" i="14"/>
  <c r="M1454" i="14"/>
  <c r="M1453" i="14"/>
  <c r="M1452" i="14"/>
  <c r="M1451" i="14"/>
  <c r="M1450" i="14"/>
  <c r="M1449" i="14"/>
  <c r="M1448" i="14"/>
  <c r="M1447" i="14"/>
  <c r="M1446" i="14"/>
  <c r="M1445" i="14"/>
  <c r="M1444" i="14"/>
  <c r="M1443" i="14"/>
  <c r="M1442" i="14"/>
  <c r="M1441" i="14"/>
  <c r="M1440" i="14"/>
  <c r="M1439" i="14"/>
  <c r="M1438" i="14"/>
  <c r="M1437" i="14"/>
  <c r="M1436" i="14"/>
  <c r="M1435" i="14"/>
  <c r="M1434" i="14"/>
  <c r="M1433" i="14"/>
  <c r="M1432" i="14"/>
  <c r="M1431" i="14"/>
  <c r="M1430" i="14"/>
  <c r="M1429" i="14"/>
  <c r="M1428" i="14"/>
  <c r="M1427" i="14"/>
  <c r="M1426" i="14"/>
  <c r="M1425" i="14"/>
  <c r="M1424" i="14"/>
  <c r="M1423" i="14"/>
  <c r="M1422" i="14"/>
  <c r="M1421" i="14"/>
  <c r="M1420" i="14"/>
  <c r="M1419" i="14"/>
  <c r="M1418" i="14"/>
  <c r="M1417" i="14"/>
  <c r="M1416" i="14"/>
  <c r="M1415" i="14"/>
  <c r="M1414" i="14"/>
  <c r="M1413" i="14"/>
  <c r="M1412" i="14"/>
  <c r="M1411" i="14"/>
  <c r="M1410" i="14"/>
  <c r="M1409" i="14"/>
  <c r="M1408" i="14"/>
  <c r="M1407" i="14"/>
  <c r="M1406" i="14"/>
  <c r="M1405" i="14"/>
  <c r="M1404" i="14"/>
  <c r="M1403" i="14"/>
  <c r="M1402" i="14"/>
  <c r="M1401" i="14"/>
  <c r="M1400" i="14"/>
  <c r="M1399" i="14"/>
  <c r="M1398" i="14"/>
  <c r="M1397" i="14"/>
  <c r="M1396" i="14"/>
  <c r="M1395" i="14"/>
  <c r="M1394" i="14"/>
  <c r="M1393" i="14"/>
  <c r="M1392" i="14"/>
  <c r="M1391" i="14"/>
  <c r="M1390" i="14"/>
  <c r="M1389" i="14"/>
  <c r="M1388" i="14"/>
  <c r="M1387" i="14"/>
  <c r="M1386" i="14"/>
  <c r="M1385" i="14"/>
  <c r="M1384" i="14"/>
  <c r="M1383" i="14"/>
  <c r="M1382" i="14"/>
  <c r="M1381" i="14"/>
  <c r="M1380" i="14"/>
  <c r="M1379" i="14"/>
  <c r="M1378" i="14"/>
  <c r="M1377" i="14"/>
  <c r="M1376" i="14"/>
  <c r="M1375" i="14"/>
  <c r="M1374" i="14"/>
  <c r="M1373" i="14"/>
  <c r="M1372" i="14"/>
  <c r="M1371" i="14"/>
  <c r="M1370" i="14"/>
  <c r="M1369" i="14"/>
  <c r="M1368" i="14"/>
  <c r="M1367" i="14"/>
  <c r="M1366" i="14"/>
  <c r="M1365" i="14"/>
  <c r="M1364" i="14"/>
  <c r="M1363" i="14"/>
  <c r="M1362" i="14"/>
  <c r="M1361" i="14"/>
  <c r="M1360" i="14"/>
  <c r="M1359" i="14"/>
  <c r="M1358" i="14"/>
  <c r="M1357" i="14"/>
  <c r="M1356" i="14"/>
  <c r="M1355" i="14"/>
  <c r="M1354" i="14"/>
  <c r="M1353" i="14"/>
  <c r="M1352" i="14"/>
  <c r="M1351" i="14"/>
  <c r="M1350" i="14"/>
  <c r="M1349" i="14"/>
  <c r="M1348" i="14"/>
  <c r="M1347" i="14"/>
  <c r="M1346" i="14"/>
  <c r="M1345" i="14"/>
  <c r="M1344" i="14"/>
  <c r="M1343" i="14"/>
  <c r="M1342" i="14"/>
  <c r="M1341" i="14"/>
  <c r="M1340" i="14"/>
  <c r="M1339" i="14"/>
  <c r="M1338" i="14"/>
  <c r="M1337" i="14"/>
  <c r="M1336" i="14"/>
  <c r="M1335" i="14"/>
  <c r="M1334" i="14"/>
  <c r="M1333" i="14"/>
  <c r="M1332" i="14"/>
  <c r="M1331" i="14"/>
  <c r="M1330" i="14"/>
  <c r="M1329" i="14"/>
  <c r="M1328" i="14"/>
  <c r="M1327" i="14"/>
  <c r="M1326" i="14"/>
  <c r="M1325" i="14"/>
  <c r="M1324" i="14"/>
  <c r="M1323" i="14"/>
  <c r="M1322" i="14"/>
  <c r="M1321" i="14"/>
  <c r="M1320" i="14"/>
  <c r="M1319" i="14"/>
  <c r="M1318" i="14"/>
  <c r="M1317" i="14"/>
  <c r="M1316" i="14"/>
  <c r="M1315" i="14"/>
  <c r="M1314" i="14"/>
  <c r="M1313" i="14"/>
  <c r="M1312" i="14"/>
  <c r="M1311" i="14"/>
  <c r="M1310" i="14"/>
  <c r="M1309" i="14"/>
  <c r="M1308" i="14"/>
  <c r="M1307" i="14"/>
  <c r="M1306" i="14"/>
  <c r="M1305" i="14"/>
  <c r="M1304" i="14"/>
  <c r="M1303" i="14"/>
  <c r="M1302" i="14"/>
  <c r="M1301" i="14"/>
  <c r="M1300" i="14"/>
  <c r="M1299" i="14"/>
  <c r="M1298" i="14"/>
  <c r="M1297" i="14"/>
  <c r="M1296" i="14"/>
  <c r="M1295" i="14"/>
  <c r="M1294" i="14"/>
  <c r="M1293" i="14"/>
  <c r="M1292" i="14"/>
  <c r="M1291" i="14"/>
  <c r="M1290" i="14"/>
  <c r="M1289" i="14"/>
  <c r="M1288" i="14"/>
  <c r="M1287" i="14"/>
  <c r="M1286" i="14"/>
  <c r="M1285" i="14"/>
  <c r="M1284" i="14"/>
  <c r="M1283" i="14"/>
  <c r="M1282" i="14"/>
  <c r="M1281" i="14"/>
  <c r="M1280" i="14"/>
  <c r="M1279" i="14"/>
  <c r="M1278" i="14"/>
  <c r="M1277" i="14"/>
  <c r="M1276" i="14"/>
  <c r="M1275" i="14"/>
  <c r="M1274" i="14"/>
  <c r="M1273" i="14"/>
  <c r="M1272" i="14"/>
  <c r="M1271" i="14"/>
  <c r="M1270" i="14"/>
  <c r="M1269" i="14"/>
  <c r="M1268" i="14"/>
  <c r="M1267" i="14"/>
  <c r="M1266" i="14"/>
  <c r="M1265" i="14"/>
  <c r="M1264" i="14"/>
  <c r="M1263" i="14"/>
  <c r="M1262" i="14"/>
  <c r="M1261" i="14"/>
  <c r="M1260" i="14"/>
  <c r="M1259" i="14"/>
  <c r="M1258" i="14"/>
  <c r="M1257" i="14"/>
  <c r="M1256" i="14"/>
  <c r="M1255" i="14"/>
  <c r="M1254" i="14"/>
  <c r="M1253" i="14"/>
  <c r="M1252" i="14"/>
  <c r="M1251" i="14"/>
  <c r="M1250" i="14"/>
  <c r="M1249" i="14"/>
  <c r="M1248" i="14"/>
  <c r="M1247" i="14"/>
  <c r="M1246" i="14"/>
  <c r="M1245" i="14"/>
  <c r="M1244" i="14"/>
  <c r="M1243" i="14"/>
  <c r="M1242" i="14"/>
  <c r="M1241" i="14"/>
  <c r="M1240" i="14"/>
  <c r="M1239" i="14"/>
  <c r="M1238" i="14"/>
  <c r="M1237" i="14"/>
  <c r="M1236" i="14"/>
  <c r="M1235" i="14"/>
  <c r="M1234" i="14"/>
  <c r="M1233" i="14"/>
  <c r="M1232" i="14"/>
  <c r="M1231" i="14"/>
  <c r="M1230" i="14"/>
  <c r="M1229" i="14"/>
  <c r="M1228" i="14"/>
  <c r="M1227" i="14"/>
  <c r="M1226" i="14"/>
  <c r="M1225" i="14"/>
  <c r="M1224" i="14"/>
  <c r="M1223" i="14"/>
  <c r="M1222" i="14"/>
  <c r="M1221" i="14"/>
  <c r="M1220" i="14"/>
  <c r="M1219" i="14"/>
  <c r="M1218" i="14"/>
  <c r="M1217" i="14"/>
  <c r="M1216" i="14"/>
  <c r="M1215" i="14"/>
  <c r="M1214" i="14"/>
  <c r="M1213" i="14"/>
  <c r="M1212" i="14"/>
  <c r="M1211" i="14"/>
  <c r="M1210" i="14"/>
  <c r="M1209" i="14"/>
  <c r="M1208" i="14"/>
  <c r="M1207" i="14"/>
  <c r="M1206" i="14"/>
  <c r="M1205" i="14"/>
  <c r="M1204" i="14"/>
  <c r="M1203" i="14"/>
  <c r="M1202" i="14"/>
  <c r="M1201" i="14"/>
  <c r="M1200" i="14"/>
  <c r="M1199" i="14"/>
  <c r="M1198" i="14"/>
  <c r="M1197" i="14"/>
  <c r="M1196" i="14"/>
  <c r="M1195" i="14"/>
  <c r="M1194" i="14"/>
  <c r="M1193" i="14"/>
  <c r="M1192" i="14"/>
  <c r="M1191" i="14"/>
  <c r="M1190" i="14"/>
  <c r="M1189" i="14"/>
  <c r="M1188" i="14"/>
  <c r="M1187" i="14"/>
  <c r="M1186" i="14"/>
  <c r="M1185" i="14"/>
  <c r="M1184" i="14"/>
  <c r="M1183" i="14"/>
  <c r="M1182" i="14"/>
  <c r="M1181" i="14"/>
  <c r="M1180" i="14"/>
  <c r="M1179" i="14"/>
  <c r="M1178" i="14"/>
  <c r="M1177" i="14"/>
  <c r="M1176" i="14"/>
  <c r="M1175" i="14"/>
  <c r="M1174" i="14"/>
  <c r="M1173" i="14"/>
  <c r="M1172" i="14"/>
  <c r="M1171" i="14"/>
  <c r="M1170" i="14"/>
  <c r="M1169" i="14"/>
  <c r="M1168" i="14"/>
  <c r="M1167" i="14"/>
  <c r="M1166" i="14"/>
  <c r="M1165" i="14"/>
  <c r="M1164" i="14"/>
  <c r="M1163" i="14"/>
  <c r="M1162" i="14"/>
  <c r="M1161" i="14"/>
  <c r="M1160" i="14"/>
  <c r="M1159" i="14"/>
  <c r="M1158" i="14"/>
  <c r="M1157" i="14"/>
  <c r="M1156" i="14"/>
  <c r="M1155" i="14"/>
  <c r="M1154" i="14"/>
  <c r="M1153" i="14"/>
  <c r="M1152" i="14"/>
  <c r="M1151" i="14"/>
  <c r="M1150" i="14"/>
  <c r="M1149" i="14"/>
  <c r="M1148" i="14"/>
  <c r="M1147" i="14"/>
  <c r="M1146" i="14"/>
  <c r="M1145" i="14"/>
  <c r="M1144" i="14"/>
  <c r="M1143" i="14"/>
  <c r="M1142" i="14"/>
  <c r="M1141" i="14"/>
  <c r="M1140" i="14"/>
  <c r="M1139" i="14"/>
  <c r="M1138" i="14"/>
  <c r="M1137" i="14"/>
  <c r="M1136" i="14"/>
  <c r="M1135" i="14"/>
  <c r="M1134" i="14"/>
  <c r="M1133" i="14"/>
  <c r="M1132" i="14"/>
  <c r="M1131" i="14"/>
  <c r="M1130" i="14"/>
  <c r="M1129" i="14"/>
  <c r="M1128" i="14"/>
  <c r="M1127" i="14"/>
  <c r="M1126" i="14"/>
  <c r="M1125" i="14"/>
  <c r="M1124" i="14"/>
  <c r="M1123" i="14"/>
  <c r="M1122" i="14"/>
  <c r="M1121" i="14"/>
  <c r="M1120" i="14"/>
  <c r="M1119" i="14"/>
  <c r="M1118" i="14"/>
  <c r="M1117" i="14"/>
  <c r="M1116" i="14"/>
  <c r="M1115" i="14"/>
  <c r="M1114" i="14"/>
  <c r="M1113" i="14"/>
  <c r="M1112" i="14"/>
  <c r="M1111" i="14"/>
  <c r="M1110" i="14"/>
  <c r="M1109" i="14"/>
  <c r="M1108" i="14"/>
  <c r="M1107" i="14"/>
  <c r="M1106" i="14"/>
  <c r="M1105" i="14"/>
  <c r="M1104" i="14"/>
  <c r="M1103" i="14"/>
  <c r="M1102" i="14"/>
  <c r="M1101" i="14"/>
  <c r="M1100" i="14"/>
  <c r="M1099" i="14"/>
  <c r="M1098" i="14"/>
  <c r="M1097" i="14"/>
  <c r="M1096" i="14"/>
  <c r="M1095" i="14"/>
  <c r="M1094" i="14"/>
  <c r="M1093" i="14"/>
  <c r="M1092" i="14"/>
  <c r="M1091" i="14"/>
  <c r="M1090" i="14"/>
  <c r="M1089" i="14"/>
  <c r="M1088" i="14"/>
  <c r="M1087" i="14"/>
  <c r="M1086" i="14"/>
  <c r="M1085" i="14"/>
  <c r="M1084" i="14"/>
  <c r="M1083" i="14"/>
  <c r="M1082" i="14"/>
  <c r="M1081" i="14"/>
  <c r="M1080" i="14"/>
  <c r="M1079" i="14"/>
  <c r="M1078" i="14"/>
  <c r="M1077" i="14"/>
  <c r="M1076" i="14"/>
  <c r="M1075" i="14"/>
  <c r="M1074" i="14"/>
  <c r="M1073" i="14"/>
  <c r="M1072" i="14"/>
  <c r="M1071" i="14"/>
  <c r="M1070" i="14"/>
  <c r="M1069" i="14"/>
  <c r="M1068" i="14"/>
  <c r="M1067" i="14"/>
  <c r="M1066" i="14"/>
  <c r="M1065" i="14"/>
  <c r="M1064" i="14"/>
  <c r="M1063" i="14"/>
  <c r="M1062" i="14"/>
  <c r="M1061" i="14"/>
  <c r="M1060" i="14"/>
  <c r="M1059" i="14"/>
  <c r="M1058" i="14"/>
  <c r="M1057" i="14"/>
  <c r="M1056" i="14"/>
  <c r="M1055" i="14"/>
  <c r="M1054" i="14"/>
  <c r="M1053" i="14"/>
  <c r="M1052" i="14"/>
  <c r="M1051" i="14"/>
  <c r="M1050" i="14"/>
  <c r="M1049" i="14"/>
  <c r="M1048" i="14"/>
  <c r="M1047" i="14"/>
  <c r="M1046" i="14"/>
  <c r="M1045" i="14"/>
  <c r="M1044" i="14"/>
  <c r="M1043" i="14"/>
  <c r="M1042" i="14"/>
  <c r="M1041" i="14"/>
  <c r="M1040" i="14"/>
  <c r="M1039" i="14"/>
  <c r="M1038" i="14"/>
  <c r="M1037" i="14"/>
  <c r="M1036" i="14"/>
  <c r="M1035" i="14"/>
  <c r="M1034" i="14"/>
  <c r="M1033" i="14"/>
  <c r="M1032" i="14"/>
  <c r="M1031" i="14"/>
  <c r="M1030" i="14"/>
  <c r="M1029" i="14"/>
  <c r="M1028" i="14"/>
  <c r="M1027" i="14"/>
  <c r="M1026" i="14"/>
  <c r="M1025" i="14"/>
  <c r="M1024" i="14"/>
  <c r="M1023" i="14"/>
  <c r="M1022" i="14"/>
  <c r="M1021" i="14"/>
  <c r="M1020" i="14"/>
  <c r="M1019" i="14"/>
  <c r="M1018" i="14"/>
  <c r="M1017" i="14"/>
  <c r="M1016" i="14"/>
  <c r="M1015" i="14"/>
  <c r="M1014" i="14"/>
  <c r="M1013" i="14"/>
  <c r="M1012" i="14"/>
  <c r="M1011" i="14"/>
  <c r="M1010" i="14"/>
  <c r="M1009" i="14"/>
  <c r="M1008" i="14"/>
  <c r="M1007" i="14"/>
  <c r="M1006" i="14"/>
  <c r="M1005" i="14"/>
  <c r="M1004" i="14"/>
  <c r="M1003" i="14"/>
  <c r="M1002" i="14"/>
  <c r="M1001" i="14"/>
  <c r="M1000" i="14"/>
  <c r="M999" i="14"/>
  <c r="M998" i="14"/>
  <c r="M997" i="14"/>
  <c r="M996" i="14"/>
  <c r="M995" i="14"/>
  <c r="M994" i="14"/>
  <c r="M993" i="14"/>
  <c r="M992" i="14"/>
  <c r="M991" i="14"/>
  <c r="M990" i="14"/>
  <c r="M989" i="14"/>
  <c r="M988" i="14"/>
  <c r="M987" i="14"/>
  <c r="M986" i="14"/>
  <c r="M985" i="14"/>
  <c r="M984" i="14"/>
  <c r="M983" i="14"/>
  <c r="M982" i="14"/>
  <c r="M981" i="14"/>
  <c r="M980" i="14"/>
  <c r="M979" i="14"/>
  <c r="M978" i="14"/>
  <c r="M977" i="14"/>
  <c r="M976" i="14"/>
  <c r="M975" i="14"/>
  <c r="M974" i="14"/>
  <c r="M973" i="14"/>
  <c r="M972" i="14"/>
  <c r="M971" i="14"/>
  <c r="M970" i="14"/>
  <c r="M969" i="14"/>
  <c r="M968" i="14"/>
  <c r="M967" i="14"/>
  <c r="M966" i="14"/>
  <c r="M965" i="14"/>
  <c r="M964" i="14"/>
  <c r="M963" i="14"/>
  <c r="M962" i="14"/>
  <c r="M961" i="14"/>
  <c r="M960" i="14"/>
  <c r="M959" i="14"/>
  <c r="M958" i="14"/>
  <c r="M957" i="14"/>
  <c r="M956" i="14"/>
  <c r="M955" i="14"/>
  <c r="M954" i="14"/>
  <c r="M953" i="14"/>
  <c r="M952" i="14"/>
  <c r="M951" i="14"/>
  <c r="M950" i="14"/>
  <c r="M949" i="14"/>
  <c r="M948" i="14"/>
  <c r="M947" i="14"/>
  <c r="M946" i="14"/>
  <c r="M945" i="14"/>
  <c r="M944" i="14"/>
  <c r="M943" i="14"/>
  <c r="M942" i="14"/>
  <c r="M941" i="14"/>
  <c r="M940" i="14"/>
  <c r="M939" i="14"/>
  <c r="M938" i="14"/>
  <c r="M937" i="14"/>
  <c r="M936" i="14"/>
  <c r="M935" i="14"/>
  <c r="M934" i="14"/>
  <c r="M933" i="14"/>
  <c r="M932" i="14"/>
  <c r="M931" i="14"/>
  <c r="M930" i="14"/>
  <c r="M929" i="14"/>
  <c r="M928" i="14"/>
  <c r="M927" i="14"/>
  <c r="M926" i="14"/>
  <c r="M925" i="14"/>
  <c r="M924" i="14"/>
  <c r="M923" i="14"/>
  <c r="M922" i="14"/>
  <c r="M921" i="14"/>
  <c r="M920" i="14"/>
  <c r="M919" i="14"/>
  <c r="M918" i="14"/>
  <c r="M917" i="14"/>
  <c r="M916" i="14"/>
  <c r="M915" i="14"/>
  <c r="M914" i="14"/>
  <c r="M913" i="14"/>
  <c r="M912" i="14"/>
  <c r="M911" i="14"/>
  <c r="M910" i="14"/>
  <c r="M909" i="14"/>
  <c r="M908" i="14"/>
  <c r="M907" i="14"/>
  <c r="M906" i="14"/>
  <c r="M905" i="14"/>
  <c r="M904" i="14"/>
  <c r="M903" i="14"/>
  <c r="M902" i="14"/>
  <c r="M901" i="14"/>
  <c r="M900" i="14"/>
  <c r="M899" i="14"/>
  <c r="M898" i="14"/>
  <c r="M897" i="14"/>
  <c r="M896" i="14"/>
  <c r="M895" i="14"/>
  <c r="M894" i="14"/>
  <c r="M893" i="14"/>
  <c r="M892" i="14"/>
  <c r="M891" i="14"/>
  <c r="M890" i="14"/>
  <c r="M889" i="14"/>
  <c r="M888" i="14"/>
  <c r="M887" i="14"/>
  <c r="M886" i="14"/>
  <c r="M885" i="14"/>
  <c r="M884" i="14"/>
  <c r="M883" i="14"/>
  <c r="M882" i="14"/>
  <c r="M881" i="14"/>
  <c r="M880" i="14"/>
  <c r="M879" i="14"/>
  <c r="M878" i="14"/>
  <c r="M877" i="14"/>
  <c r="M876" i="14"/>
  <c r="M875" i="14"/>
  <c r="M874" i="14"/>
  <c r="M873" i="14"/>
  <c r="M872" i="14"/>
  <c r="M871" i="14"/>
  <c r="M870" i="14"/>
  <c r="M869" i="14"/>
  <c r="M868" i="14"/>
  <c r="M867" i="14"/>
  <c r="M866" i="14"/>
  <c r="M865" i="14"/>
  <c r="M864" i="14"/>
  <c r="M863" i="14"/>
  <c r="M862" i="14"/>
  <c r="M861" i="14"/>
  <c r="M860" i="14"/>
  <c r="M859" i="14"/>
  <c r="M858" i="14"/>
  <c r="M857" i="14"/>
  <c r="M856" i="14"/>
  <c r="M855" i="14"/>
  <c r="M854" i="14"/>
  <c r="M853" i="14"/>
  <c r="M852" i="14"/>
  <c r="M851" i="14"/>
  <c r="M850" i="14"/>
  <c r="M849" i="14"/>
  <c r="M848" i="14"/>
  <c r="M847" i="14"/>
  <c r="M846" i="14"/>
  <c r="M845" i="14"/>
  <c r="M844" i="14"/>
  <c r="M843" i="14"/>
  <c r="M842" i="14"/>
  <c r="M841" i="14"/>
  <c r="M840" i="14"/>
  <c r="M839" i="14"/>
  <c r="M838" i="14"/>
  <c r="M837" i="14"/>
  <c r="M836" i="14"/>
  <c r="M835" i="14"/>
  <c r="M834" i="14"/>
  <c r="M833" i="14"/>
  <c r="M832" i="14"/>
  <c r="M831" i="14"/>
  <c r="M830" i="14"/>
  <c r="M829" i="14"/>
  <c r="M828" i="14"/>
  <c r="M827" i="14"/>
  <c r="M826" i="14"/>
  <c r="M825" i="14"/>
  <c r="M824" i="14"/>
  <c r="M823" i="14"/>
  <c r="M822" i="14"/>
  <c r="M821" i="14"/>
  <c r="M820" i="14"/>
  <c r="M819" i="14"/>
  <c r="M818" i="14"/>
  <c r="M817" i="14"/>
  <c r="M816" i="14"/>
  <c r="M815" i="14"/>
  <c r="M814" i="14"/>
  <c r="M813" i="14"/>
  <c r="M812" i="14"/>
  <c r="M811" i="14"/>
  <c r="M810" i="14"/>
  <c r="M809" i="14"/>
  <c r="M808" i="14"/>
  <c r="M807" i="14"/>
  <c r="M806" i="14"/>
  <c r="M805" i="14"/>
  <c r="M804" i="14"/>
  <c r="M803" i="14"/>
  <c r="M802" i="14"/>
  <c r="M801" i="14"/>
  <c r="M800" i="14"/>
  <c r="M799" i="14"/>
  <c r="M798" i="14"/>
  <c r="M797" i="14"/>
  <c r="M796" i="14"/>
  <c r="M795" i="14"/>
  <c r="M794" i="14"/>
  <c r="M793" i="14"/>
  <c r="M792" i="14"/>
  <c r="M791" i="14"/>
  <c r="M790" i="14"/>
  <c r="M789" i="14"/>
  <c r="M788" i="14"/>
  <c r="M787" i="14"/>
  <c r="M786" i="14"/>
  <c r="M785" i="14"/>
  <c r="M784" i="14"/>
  <c r="M783" i="14"/>
  <c r="M782" i="14"/>
  <c r="M781" i="14"/>
  <c r="M780" i="14"/>
  <c r="M779" i="14"/>
  <c r="M778" i="14"/>
  <c r="M777" i="14"/>
  <c r="M776" i="14"/>
  <c r="M775" i="14"/>
  <c r="M774" i="14"/>
  <c r="M773" i="14"/>
  <c r="M772" i="14"/>
  <c r="M771" i="14"/>
  <c r="M770" i="14"/>
  <c r="M769" i="14"/>
  <c r="M768" i="14"/>
  <c r="M767" i="14"/>
  <c r="M766" i="14"/>
  <c r="M765" i="14"/>
  <c r="M764" i="14"/>
  <c r="M763" i="14"/>
  <c r="M762" i="14"/>
  <c r="M761" i="14"/>
  <c r="M760" i="14"/>
  <c r="M759" i="14"/>
  <c r="M758" i="14"/>
  <c r="M757" i="14"/>
  <c r="M756" i="14"/>
  <c r="M755" i="14"/>
  <c r="M754" i="14"/>
  <c r="M753" i="14"/>
  <c r="M752" i="14"/>
  <c r="M751" i="14"/>
  <c r="M750" i="14"/>
  <c r="M749" i="14"/>
  <c r="M748" i="14"/>
  <c r="M747" i="14"/>
  <c r="M746" i="14"/>
  <c r="M745" i="14"/>
  <c r="M744" i="14"/>
  <c r="M743" i="14"/>
  <c r="M742" i="14"/>
  <c r="M741" i="14"/>
  <c r="M740" i="14"/>
  <c r="M739" i="14"/>
  <c r="M738" i="14"/>
  <c r="M737" i="14"/>
  <c r="M736" i="14"/>
  <c r="M735" i="14"/>
  <c r="M734" i="14"/>
  <c r="M733" i="14"/>
  <c r="M732" i="14"/>
  <c r="M731" i="14"/>
  <c r="M730" i="14"/>
  <c r="M729" i="14"/>
  <c r="M728" i="14"/>
  <c r="M727" i="14"/>
  <c r="M726" i="14"/>
  <c r="M725" i="14"/>
  <c r="M724" i="14"/>
  <c r="M723" i="14"/>
  <c r="M722" i="14"/>
  <c r="M721" i="14"/>
  <c r="M720" i="14"/>
  <c r="M719" i="14"/>
  <c r="M718" i="14"/>
  <c r="M717" i="14"/>
  <c r="M716" i="14"/>
  <c r="M715" i="14"/>
  <c r="M714" i="14"/>
  <c r="M713" i="14"/>
  <c r="M712" i="14"/>
  <c r="M711" i="14"/>
  <c r="M710" i="14"/>
  <c r="M709" i="14"/>
  <c r="M708" i="14"/>
  <c r="M707" i="14"/>
  <c r="M706" i="14"/>
  <c r="M705" i="14"/>
  <c r="M704" i="14"/>
  <c r="M703" i="14"/>
  <c r="M702" i="14"/>
  <c r="M701" i="14"/>
  <c r="M700" i="14"/>
  <c r="M699" i="14"/>
  <c r="M698" i="14"/>
  <c r="M697" i="14"/>
  <c r="M696" i="14"/>
  <c r="M695" i="14"/>
  <c r="M694" i="14"/>
  <c r="M693" i="14"/>
  <c r="M692" i="14"/>
  <c r="M691" i="14"/>
  <c r="M690" i="14"/>
  <c r="M689" i="14"/>
  <c r="M688" i="14"/>
  <c r="M687" i="14"/>
  <c r="M686" i="14"/>
  <c r="M685" i="14"/>
  <c r="M684" i="14"/>
  <c r="M683" i="14"/>
  <c r="M682" i="14"/>
  <c r="M681" i="14"/>
  <c r="M680" i="14"/>
  <c r="M679" i="14"/>
  <c r="M678" i="14"/>
  <c r="M677" i="14"/>
  <c r="M676" i="14"/>
  <c r="M675" i="14"/>
  <c r="M674" i="14"/>
  <c r="M673" i="14"/>
  <c r="M672" i="14"/>
  <c r="M671" i="14"/>
  <c r="M670" i="14"/>
  <c r="M669" i="14"/>
  <c r="M668" i="14"/>
  <c r="M667" i="14"/>
  <c r="M666" i="14"/>
  <c r="M665" i="14"/>
  <c r="M664" i="14"/>
  <c r="M663" i="14"/>
  <c r="M662" i="14"/>
  <c r="M661" i="14"/>
  <c r="M660" i="14"/>
  <c r="M659" i="14"/>
  <c r="M658" i="14"/>
  <c r="M657" i="14"/>
  <c r="M656" i="14"/>
  <c r="M655" i="14"/>
  <c r="M654" i="14"/>
  <c r="M653" i="14"/>
  <c r="M652" i="14"/>
  <c r="M651" i="14"/>
  <c r="M650" i="14"/>
  <c r="M649" i="14"/>
  <c r="M648" i="14"/>
  <c r="M647" i="14"/>
  <c r="M646" i="14"/>
  <c r="M645" i="14"/>
  <c r="M644" i="14"/>
  <c r="M643" i="14"/>
  <c r="M642" i="14"/>
  <c r="M641" i="14"/>
  <c r="M640" i="14"/>
  <c r="M639" i="14"/>
  <c r="M638" i="14"/>
  <c r="M637" i="14"/>
  <c r="M636" i="14"/>
  <c r="M635" i="14"/>
  <c r="M634" i="14"/>
  <c r="M633" i="14"/>
  <c r="M632" i="14"/>
  <c r="M631" i="14"/>
  <c r="M630" i="14"/>
  <c r="M629" i="14"/>
  <c r="M628" i="14"/>
  <c r="M627" i="14"/>
  <c r="M626" i="14"/>
  <c r="M625" i="14"/>
  <c r="M624" i="14"/>
  <c r="M623" i="14"/>
  <c r="M622" i="14"/>
  <c r="M621" i="14"/>
  <c r="M620" i="14"/>
  <c r="M619" i="14"/>
  <c r="M618" i="14"/>
  <c r="M617" i="14"/>
  <c r="M616" i="14"/>
  <c r="M615" i="14"/>
  <c r="M614" i="14"/>
  <c r="M613" i="14"/>
  <c r="M612" i="14"/>
  <c r="M611" i="14"/>
  <c r="M610" i="14"/>
  <c r="M609" i="14"/>
  <c r="M608" i="14"/>
  <c r="M607" i="14"/>
  <c r="M606" i="14"/>
  <c r="M605" i="14"/>
  <c r="M604" i="14"/>
  <c r="M603" i="14"/>
  <c r="M602" i="14"/>
  <c r="M601" i="14"/>
  <c r="M600" i="14"/>
  <c r="M599" i="14"/>
  <c r="M598" i="14"/>
  <c r="M597" i="14"/>
  <c r="M596" i="14"/>
  <c r="M595" i="14"/>
  <c r="M594" i="14"/>
  <c r="M593" i="14"/>
  <c r="M592" i="14"/>
  <c r="M591" i="14"/>
  <c r="M590" i="14"/>
  <c r="M589" i="14"/>
  <c r="M588" i="14"/>
  <c r="M587" i="14"/>
  <c r="M586" i="14"/>
  <c r="M585" i="14"/>
  <c r="M584" i="14"/>
  <c r="M583" i="14"/>
  <c r="M582" i="14"/>
  <c r="M581" i="14"/>
  <c r="M580" i="14"/>
  <c r="M579" i="14"/>
  <c r="M578" i="14"/>
  <c r="M577" i="14"/>
  <c r="M576" i="14"/>
  <c r="M575" i="14"/>
  <c r="M574" i="14"/>
  <c r="M573" i="14"/>
  <c r="M572" i="14"/>
  <c r="M571" i="14"/>
  <c r="M570" i="14"/>
  <c r="M569" i="14"/>
  <c r="M568" i="14"/>
  <c r="M567" i="14"/>
  <c r="M566" i="14"/>
  <c r="M565" i="14"/>
  <c r="M564" i="14"/>
  <c r="M563" i="14"/>
  <c r="M562" i="14"/>
  <c r="M561" i="14"/>
  <c r="M560" i="14"/>
  <c r="M559" i="14"/>
  <c r="M558" i="14"/>
  <c r="M557" i="14"/>
  <c r="M556" i="14"/>
  <c r="M555" i="14"/>
  <c r="M554" i="14"/>
  <c r="M553" i="14"/>
  <c r="M552" i="14"/>
  <c r="M551" i="14"/>
  <c r="M550" i="14"/>
  <c r="M549" i="14"/>
  <c r="M548" i="14"/>
  <c r="M547" i="14"/>
  <c r="M546" i="14"/>
  <c r="M545" i="14"/>
  <c r="M544" i="14"/>
  <c r="M543" i="14"/>
  <c r="M542" i="14"/>
  <c r="M541" i="14"/>
  <c r="M540" i="14"/>
  <c r="M539" i="14"/>
  <c r="M538" i="14"/>
  <c r="M537" i="14"/>
  <c r="M536" i="14"/>
  <c r="M535" i="14"/>
  <c r="M534" i="14"/>
  <c r="M533" i="14"/>
  <c r="M532" i="14"/>
  <c r="M531" i="14"/>
  <c r="M530" i="14"/>
  <c r="M529" i="14"/>
  <c r="M528" i="14"/>
  <c r="M527" i="14"/>
  <c r="M526" i="14"/>
  <c r="M525" i="14"/>
  <c r="M524" i="14"/>
  <c r="M523" i="14"/>
  <c r="M522" i="14"/>
  <c r="M521" i="14"/>
  <c r="M520" i="14"/>
  <c r="M519" i="14"/>
  <c r="M518" i="14"/>
  <c r="M517" i="14"/>
  <c r="M516" i="14"/>
  <c r="M515" i="14"/>
  <c r="M514" i="14"/>
  <c r="M513" i="14"/>
  <c r="M512" i="14"/>
  <c r="M511" i="14"/>
  <c r="M510" i="14"/>
  <c r="M509" i="14"/>
  <c r="M508" i="14"/>
  <c r="M507" i="14"/>
  <c r="M506" i="14"/>
  <c r="M505" i="14"/>
  <c r="M504" i="14"/>
  <c r="M503" i="14"/>
  <c r="M502" i="14"/>
  <c r="M501" i="14"/>
  <c r="M500" i="14"/>
  <c r="M499" i="14"/>
  <c r="M498" i="14"/>
  <c r="M497" i="14"/>
  <c r="M496" i="14"/>
  <c r="M495" i="14"/>
  <c r="M494" i="14"/>
  <c r="M493" i="14"/>
  <c r="M492" i="14"/>
  <c r="M491" i="14"/>
  <c r="M490" i="14"/>
  <c r="M489" i="14"/>
  <c r="M488" i="14"/>
  <c r="M487" i="14"/>
  <c r="M486" i="14"/>
  <c r="M485" i="14"/>
  <c r="M484" i="14"/>
  <c r="M483" i="14"/>
  <c r="M482" i="14"/>
  <c r="M481" i="14"/>
  <c r="M480" i="14"/>
  <c r="M479" i="14"/>
  <c r="M478" i="14"/>
  <c r="M477" i="14"/>
  <c r="M476" i="14"/>
  <c r="M475" i="14"/>
  <c r="M474" i="14"/>
  <c r="M473" i="14"/>
  <c r="M472" i="14"/>
  <c r="M471" i="14"/>
  <c r="M470" i="14"/>
  <c r="M469" i="14"/>
  <c r="M468" i="14"/>
  <c r="M467" i="14"/>
  <c r="M466" i="14"/>
  <c r="M465" i="14"/>
  <c r="M464" i="14"/>
  <c r="M463" i="14"/>
  <c r="M462" i="14"/>
  <c r="M461" i="14"/>
  <c r="M460" i="14"/>
  <c r="M459" i="14"/>
  <c r="M458" i="14"/>
  <c r="M457" i="14"/>
  <c r="M456" i="14"/>
  <c r="M455" i="14"/>
  <c r="M454" i="14"/>
  <c r="M453" i="14"/>
  <c r="M452" i="14"/>
  <c r="M451" i="14"/>
  <c r="M450" i="14"/>
  <c r="M449" i="14"/>
  <c r="M448" i="14"/>
  <c r="M447" i="14"/>
  <c r="M446" i="14"/>
  <c r="M445" i="14"/>
  <c r="M444" i="14"/>
  <c r="M443" i="14"/>
  <c r="M442" i="14"/>
  <c r="M441" i="14"/>
  <c r="M440" i="14"/>
  <c r="M439" i="14"/>
  <c r="M438" i="14"/>
  <c r="M437" i="14"/>
  <c r="M436" i="14"/>
  <c r="M435" i="14"/>
  <c r="M434" i="14"/>
  <c r="M433" i="14"/>
  <c r="M432" i="14"/>
  <c r="M431" i="14"/>
  <c r="M430" i="14"/>
  <c r="M429" i="14"/>
  <c r="M428" i="14"/>
  <c r="M427" i="14"/>
  <c r="M426" i="14"/>
  <c r="M425" i="14"/>
  <c r="M424" i="14"/>
  <c r="M423" i="14"/>
  <c r="M422" i="14"/>
  <c r="M421" i="14"/>
  <c r="M420" i="14"/>
  <c r="M419" i="14"/>
  <c r="M418" i="14"/>
  <c r="M417" i="14"/>
  <c r="M416" i="14"/>
  <c r="M415" i="14"/>
  <c r="M414" i="14"/>
  <c r="M413" i="14"/>
  <c r="M412" i="14"/>
  <c r="M411" i="14"/>
  <c r="M410" i="14"/>
  <c r="M409" i="14"/>
  <c r="M408" i="14"/>
  <c r="M407" i="14"/>
  <c r="M406" i="14"/>
  <c r="M405" i="14"/>
  <c r="M404" i="14"/>
  <c r="M403" i="14"/>
  <c r="M402" i="14"/>
  <c r="M401" i="14"/>
  <c r="M400" i="14"/>
  <c r="M399" i="14"/>
  <c r="M398" i="14"/>
  <c r="M397" i="14"/>
  <c r="M396" i="14"/>
  <c r="M395" i="14"/>
  <c r="M394" i="14"/>
  <c r="M393" i="14"/>
  <c r="M392" i="14"/>
  <c r="M391" i="14"/>
  <c r="M390" i="14"/>
  <c r="M389" i="14"/>
  <c r="M388" i="14"/>
  <c r="M387" i="14"/>
  <c r="M386" i="14"/>
  <c r="M385" i="14"/>
  <c r="M384" i="14"/>
  <c r="M383" i="14"/>
  <c r="M382" i="14"/>
  <c r="M381" i="14"/>
  <c r="M380" i="14"/>
  <c r="M379" i="14"/>
  <c r="M378" i="14"/>
  <c r="M377" i="14"/>
  <c r="M376" i="14"/>
  <c r="M375" i="14"/>
  <c r="M374" i="14"/>
  <c r="M373" i="14"/>
  <c r="M372" i="14"/>
  <c r="M371" i="14"/>
  <c r="M370" i="14"/>
  <c r="M369" i="14"/>
  <c r="M368" i="14"/>
  <c r="M367" i="14"/>
  <c r="M366" i="14"/>
  <c r="M365" i="14"/>
  <c r="M364" i="14"/>
  <c r="M363" i="14"/>
  <c r="M362" i="14"/>
  <c r="M361" i="14"/>
  <c r="M360" i="14"/>
  <c r="M359" i="14"/>
  <c r="M358" i="14"/>
  <c r="M357" i="14"/>
  <c r="M356" i="14"/>
  <c r="M355" i="14"/>
  <c r="M354" i="14"/>
  <c r="M353" i="14"/>
  <c r="M352" i="14"/>
  <c r="M351" i="14"/>
  <c r="M350" i="14"/>
  <c r="M349" i="14"/>
  <c r="M348" i="14"/>
  <c r="M347" i="14"/>
  <c r="M346" i="14"/>
  <c r="M345" i="14"/>
  <c r="M344" i="14"/>
  <c r="M343" i="14"/>
  <c r="M342" i="14"/>
  <c r="M341" i="14"/>
  <c r="M340" i="14"/>
  <c r="M339" i="14"/>
  <c r="M338" i="14"/>
  <c r="M337" i="14"/>
  <c r="M336" i="14"/>
  <c r="M335" i="14"/>
  <c r="M334" i="14"/>
  <c r="M333" i="14"/>
  <c r="M332" i="14"/>
  <c r="M331" i="14"/>
  <c r="M330" i="14"/>
  <c r="M329" i="14"/>
  <c r="M328" i="14"/>
  <c r="M327" i="14"/>
  <c r="M326" i="14"/>
  <c r="M325" i="14"/>
  <c r="M324" i="14"/>
  <c r="M323" i="14"/>
  <c r="M322" i="14"/>
  <c r="M321" i="14"/>
  <c r="M320" i="14"/>
  <c r="M319" i="14"/>
  <c r="M318" i="14"/>
  <c r="M317" i="14"/>
  <c r="M316" i="14"/>
  <c r="M315" i="14"/>
  <c r="M314" i="14"/>
  <c r="M313" i="14"/>
  <c r="M312" i="14"/>
  <c r="M311" i="14"/>
  <c r="M310" i="14"/>
  <c r="M309" i="14"/>
  <c r="M308" i="14"/>
  <c r="M307" i="14"/>
  <c r="M306" i="14"/>
  <c r="M305" i="14"/>
  <c r="M304" i="14"/>
  <c r="M303" i="14"/>
  <c r="M302" i="14"/>
  <c r="M301" i="14"/>
  <c r="M300" i="14"/>
  <c r="M299" i="14"/>
  <c r="M298" i="14"/>
  <c r="M297" i="14"/>
  <c r="M296" i="14"/>
  <c r="M295" i="14"/>
  <c r="M294" i="14"/>
  <c r="M293" i="14"/>
  <c r="M292" i="14"/>
  <c r="M291" i="14"/>
  <c r="M290" i="14"/>
  <c r="M289" i="14"/>
  <c r="M288" i="14"/>
  <c r="M287" i="14"/>
  <c r="M286" i="14"/>
  <c r="M285" i="14"/>
  <c r="M284" i="14"/>
  <c r="M283" i="14"/>
  <c r="M282" i="14"/>
  <c r="M281" i="14"/>
  <c r="M280" i="14"/>
  <c r="M279" i="14"/>
  <c r="M278" i="14"/>
  <c r="M277" i="14"/>
  <c r="M276" i="14"/>
  <c r="M275" i="14"/>
  <c r="M274" i="14"/>
  <c r="M273" i="14"/>
  <c r="M272" i="14"/>
  <c r="M271" i="14"/>
  <c r="M270" i="14"/>
  <c r="M269" i="14"/>
  <c r="M268" i="14"/>
  <c r="M267" i="14"/>
  <c r="M266" i="14"/>
  <c r="M265" i="14"/>
  <c r="M264" i="14"/>
  <c r="M263" i="14"/>
  <c r="M262" i="14"/>
  <c r="M261" i="14"/>
  <c r="M260" i="14"/>
  <c r="M259" i="14"/>
  <c r="M258" i="14"/>
  <c r="M257" i="14"/>
  <c r="M256" i="14"/>
  <c r="M255" i="14"/>
  <c r="M254" i="14"/>
  <c r="M253" i="14"/>
  <c r="M252" i="14"/>
  <c r="M251" i="14"/>
  <c r="M250" i="14"/>
  <c r="M249" i="14"/>
  <c r="M248" i="14"/>
  <c r="M247" i="14"/>
  <c r="M246" i="14"/>
  <c r="M245" i="14"/>
  <c r="M244" i="14"/>
  <c r="M243" i="14"/>
  <c r="M242" i="14"/>
  <c r="M241" i="14"/>
  <c r="M240" i="14"/>
  <c r="M239" i="14"/>
  <c r="M238" i="14"/>
  <c r="M237" i="14"/>
  <c r="M236" i="14"/>
  <c r="M235" i="14"/>
  <c r="M234" i="14"/>
  <c r="M233" i="14"/>
  <c r="M232" i="14"/>
  <c r="M231" i="14"/>
  <c r="M230" i="14"/>
  <c r="M229" i="14"/>
  <c r="M228" i="14"/>
  <c r="M227" i="14"/>
  <c r="M226" i="14"/>
  <c r="M225" i="14"/>
  <c r="M224" i="14"/>
  <c r="M223" i="14"/>
  <c r="M222" i="14"/>
  <c r="M221" i="14"/>
  <c r="M220" i="14"/>
  <c r="M219" i="14"/>
  <c r="M218" i="14"/>
  <c r="M217" i="14"/>
  <c r="M216" i="14"/>
  <c r="M215" i="14"/>
  <c r="M214" i="14"/>
  <c r="M213" i="14"/>
  <c r="M212" i="14"/>
  <c r="M211" i="14"/>
  <c r="M210" i="14"/>
  <c r="M209" i="14"/>
  <c r="M208" i="14"/>
  <c r="M207" i="14"/>
  <c r="M206" i="14"/>
  <c r="M205" i="14"/>
  <c r="M204" i="14"/>
  <c r="M203" i="14"/>
  <c r="M202" i="14"/>
  <c r="M201" i="14"/>
  <c r="M200" i="14"/>
  <c r="M199" i="14"/>
  <c r="M198" i="14"/>
  <c r="M197" i="14"/>
  <c r="M196" i="14"/>
  <c r="M195" i="14"/>
  <c r="M194" i="14"/>
  <c r="M193" i="14"/>
  <c r="M192" i="14"/>
  <c r="M191" i="14"/>
  <c r="M190" i="14"/>
  <c r="M189" i="14"/>
  <c r="M188" i="14"/>
  <c r="M187" i="14"/>
  <c r="M186" i="14"/>
  <c r="M185" i="14"/>
  <c r="M184" i="14"/>
  <c r="M183" i="14"/>
  <c r="M182" i="14"/>
  <c r="M181" i="14"/>
  <c r="M180" i="14"/>
  <c r="M179" i="14"/>
  <c r="M178" i="14"/>
  <c r="M177" i="14"/>
  <c r="M176" i="14"/>
  <c r="M175" i="14"/>
  <c r="M174" i="14"/>
  <c r="M173" i="14"/>
  <c r="M172" i="14"/>
  <c r="M171" i="14"/>
  <c r="M170" i="14"/>
  <c r="M169" i="14"/>
  <c r="M168" i="14"/>
  <c r="M167" i="14"/>
  <c r="M166" i="14"/>
  <c r="M165" i="14"/>
  <c r="M164" i="14"/>
  <c r="M163" i="14"/>
  <c r="M162" i="14"/>
  <c r="M161" i="14"/>
  <c r="M160" i="14"/>
  <c r="M159" i="14"/>
  <c r="M158" i="14"/>
  <c r="M157" i="14"/>
  <c r="M156" i="14"/>
  <c r="M155" i="14"/>
  <c r="M154" i="14"/>
  <c r="M153" i="14"/>
  <c r="M152" i="14"/>
  <c r="M151" i="14"/>
  <c r="M150" i="14"/>
  <c r="M149" i="14"/>
  <c r="M148" i="14"/>
  <c r="M147" i="14"/>
  <c r="M146" i="14"/>
  <c r="M145" i="14"/>
  <c r="M144" i="14"/>
  <c r="M143" i="14"/>
  <c r="M142" i="14"/>
  <c r="M141" i="14"/>
  <c r="M140" i="14"/>
  <c r="M139" i="14"/>
  <c r="M138" i="14"/>
  <c r="M137" i="14"/>
  <c r="M136" i="14"/>
  <c r="M135" i="14"/>
  <c r="M134" i="14"/>
  <c r="M133" i="14"/>
  <c r="M132" i="14"/>
  <c r="M131" i="14"/>
  <c r="M130" i="14"/>
  <c r="M129" i="14"/>
  <c r="M128" i="14"/>
  <c r="M127" i="14"/>
  <c r="M126" i="14"/>
  <c r="M125" i="14"/>
  <c r="M124" i="14"/>
  <c r="M123" i="14"/>
  <c r="M122" i="14"/>
  <c r="M121" i="14"/>
  <c r="M120" i="14"/>
  <c r="M119" i="14"/>
  <c r="M118" i="14"/>
  <c r="M117" i="14"/>
  <c r="M116" i="14"/>
  <c r="M115" i="14"/>
  <c r="M114" i="14"/>
  <c r="M113" i="14"/>
  <c r="M112" i="14"/>
  <c r="M111" i="14"/>
  <c r="M110" i="14"/>
  <c r="M109" i="14"/>
  <c r="M108" i="14"/>
  <c r="M107" i="14"/>
  <c r="M106" i="14"/>
  <c r="M105" i="14"/>
  <c r="M104" i="14"/>
  <c r="M103" i="14"/>
  <c r="M102" i="14"/>
  <c r="M101" i="14"/>
  <c r="M100" i="14"/>
  <c r="M99" i="14"/>
  <c r="M98" i="14"/>
  <c r="M97" i="14"/>
  <c r="M96" i="14"/>
  <c r="M95" i="14"/>
  <c r="M94" i="14"/>
  <c r="M93" i="14"/>
  <c r="M92" i="14"/>
  <c r="M91" i="14"/>
  <c r="M90" i="14"/>
  <c r="M89" i="14"/>
  <c r="M88" i="14"/>
  <c r="M87" i="14"/>
  <c r="M86" i="14"/>
  <c r="M85" i="14"/>
  <c r="M84" i="14"/>
  <c r="M83" i="14"/>
  <c r="M82" i="14"/>
  <c r="M81" i="14"/>
  <c r="M80" i="14"/>
  <c r="M79" i="14"/>
  <c r="M78" i="14"/>
  <c r="M77" i="14"/>
  <c r="M76" i="14"/>
  <c r="M75" i="14"/>
  <c r="M74" i="14"/>
  <c r="M73" i="14"/>
  <c r="M72" i="14"/>
  <c r="M71" i="14"/>
  <c r="M70" i="14"/>
  <c r="M69" i="14"/>
  <c r="M68" i="14"/>
  <c r="M67" i="14"/>
  <c r="M66" i="14"/>
  <c r="M65" i="14"/>
  <c r="M64" i="14"/>
  <c r="M63" i="14"/>
  <c r="M62" i="14"/>
  <c r="M61" i="14"/>
  <c r="M60" i="14"/>
  <c r="M59" i="14"/>
  <c r="M58" i="14"/>
  <c r="M57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M3" i="14"/>
  <c r="M2" i="14"/>
  <c r="L1507" i="14"/>
  <c r="L1508" i="14"/>
  <c r="L1509" i="14"/>
  <c r="L1510" i="14"/>
  <c r="L1511" i="14"/>
  <c r="L1512" i="14"/>
  <c r="L1513" i="14"/>
  <c r="L1514" i="14"/>
  <c r="L1515" i="14"/>
  <c r="L1516" i="14"/>
  <c r="L1517" i="14"/>
  <c r="L1518" i="14"/>
  <c r="L1519" i="14"/>
  <c r="L1520" i="14"/>
  <c r="L1521" i="14"/>
  <c r="L1522" i="14"/>
  <c r="L1523" i="14"/>
  <c r="L1524" i="14"/>
  <c r="L1525" i="14"/>
  <c r="L1526" i="14"/>
  <c r="L1527" i="14"/>
  <c r="L1528" i="14"/>
  <c r="L1529" i="14"/>
  <c r="L1530" i="14"/>
  <c r="L1531" i="14"/>
  <c r="L1532" i="14"/>
  <c r="L1533" i="14"/>
  <c r="L1534" i="14"/>
  <c r="L1535" i="14"/>
  <c r="L1536" i="14"/>
  <c r="L1537" i="14"/>
  <c r="L1538" i="14"/>
  <c r="L1539" i="14"/>
  <c r="L1540" i="14"/>
  <c r="L1541" i="14"/>
  <c r="L1542" i="14"/>
  <c r="L1543" i="14"/>
  <c r="L1544" i="14"/>
  <c r="L1545" i="14"/>
  <c r="L1546" i="14"/>
  <c r="L1547" i="14"/>
  <c r="L1548" i="14"/>
  <c r="L1549" i="14"/>
  <c r="L1550" i="14"/>
  <c r="L1551" i="14"/>
  <c r="L1552" i="14"/>
  <c r="L1553" i="14"/>
  <c r="L1554" i="14"/>
  <c r="L1555" i="14"/>
  <c r="L1556" i="14"/>
  <c r="L1557" i="14"/>
  <c r="L1558" i="14"/>
  <c r="L1559" i="14"/>
  <c r="L1560" i="14"/>
  <c r="L1561" i="14"/>
  <c r="L1562" i="14"/>
  <c r="L1563" i="14"/>
  <c r="L1564" i="14"/>
  <c r="L1565" i="14"/>
  <c r="L1566" i="14"/>
  <c r="L1567" i="14"/>
  <c r="L1568" i="14"/>
  <c r="L1569" i="14"/>
  <c r="L1570" i="14"/>
  <c r="L1571" i="14"/>
  <c r="L1572" i="14"/>
  <c r="L1573" i="14"/>
  <c r="L1574" i="14"/>
  <c r="L1575" i="14"/>
  <c r="L1576" i="14"/>
  <c r="L1577" i="14"/>
  <c r="L1578" i="14"/>
  <c r="L1579" i="14"/>
  <c r="L1580" i="14"/>
  <c r="L1581" i="14"/>
  <c r="L1582" i="14"/>
  <c r="L1583" i="14"/>
  <c r="L1584" i="14"/>
  <c r="L1585" i="14"/>
  <c r="L1586" i="14"/>
  <c r="L1587" i="14"/>
  <c r="L1588" i="14"/>
  <c r="L1589" i="14"/>
  <c r="L1590" i="14"/>
  <c r="L1591" i="14"/>
  <c r="L1592" i="14"/>
  <c r="L1593" i="14"/>
  <c r="L1594" i="14"/>
  <c r="L1595" i="14"/>
  <c r="L1596" i="14"/>
  <c r="L1597" i="14"/>
  <c r="L1598" i="14"/>
  <c r="L1599" i="14"/>
  <c r="L1600" i="14"/>
  <c r="L1601" i="14"/>
  <c r="L1602" i="14"/>
  <c r="L1603" i="14"/>
  <c r="L1604" i="14"/>
  <c r="L1605" i="14"/>
  <c r="L1606" i="14"/>
  <c r="L1607" i="14"/>
  <c r="L1608" i="14"/>
  <c r="L1609" i="14"/>
  <c r="L1610" i="14"/>
  <c r="L1611" i="14"/>
  <c r="L1612" i="14"/>
  <c r="L1613" i="14"/>
  <c r="L1614" i="14"/>
  <c r="L1615" i="14"/>
  <c r="L1616" i="14"/>
  <c r="L1617" i="14"/>
  <c r="L1618" i="14"/>
  <c r="L1619" i="14"/>
  <c r="L1620" i="14"/>
  <c r="L1621" i="14"/>
  <c r="L1622" i="14"/>
  <c r="L1623" i="14"/>
  <c r="L1624" i="14"/>
  <c r="L1625" i="14"/>
  <c r="L1626" i="14"/>
  <c r="L1627" i="14"/>
  <c r="L1628" i="14"/>
  <c r="L1629" i="14"/>
  <c r="L1630" i="14"/>
  <c r="L1631" i="14"/>
  <c r="L1632" i="14"/>
  <c r="L1633" i="14"/>
  <c r="L1634" i="14"/>
  <c r="L1635" i="14"/>
  <c r="L1636" i="14"/>
  <c r="L1637" i="14"/>
  <c r="L1638" i="14"/>
  <c r="L1639" i="14"/>
  <c r="L1640" i="14"/>
  <c r="L1641" i="14"/>
  <c r="L1642" i="14"/>
  <c r="L1643" i="14"/>
  <c r="L1644" i="14"/>
  <c r="L1645" i="14"/>
  <c r="L1646" i="14"/>
  <c r="L1647" i="14"/>
  <c r="L1648" i="14"/>
  <c r="L1649" i="14"/>
  <c r="L1650" i="14"/>
  <c r="L1651" i="14"/>
  <c r="L1652" i="14"/>
  <c r="L1653" i="14"/>
  <c r="L1654" i="14"/>
  <c r="L1655" i="14"/>
  <c r="L1656" i="14"/>
  <c r="L1657" i="14"/>
  <c r="L1658" i="14"/>
  <c r="L1659" i="14"/>
  <c r="L1660" i="14"/>
  <c r="L1661" i="14"/>
  <c r="L1662" i="14"/>
  <c r="L1663" i="14"/>
  <c r="L1664" i="14"/>
  <c r="L1665" i="14"/>
  <c r="L1666" i="14"/>
  <c r="L1667" i="14"/>
  <c r="L1668" i="14"/>
  <c r="L1669" i="14"/>
  <c r="L1670" i="14"/>
  <c r="L1671" i="14"/>
  <c r="L1672" i="14"/>
  <c r="L1673" i="14"/>
  <c r="L1674" i="14"/>
  <c r="L1675" i="14"/>
  <c r="L1676" i="14"/>
  <c r="L1677" i="14"/>
  <c r="L1678" i="14"/>
  <c r="L1679" i="14"/>
  <c r="L1680" i="14"/>
  <c r="L1681" i="14"/>
  <c r="L1682" i="14"/>
  <c r="L1683" i="14"/>
  <c r="L1684" i="14"/>
  <c r="L1685" i="14"/>
  <c r="L1686" i="14"/>
  <c r="L1687" i="14"/>
  <c r="L1688" i="14"/>
  <c r="L1689" i="14"/>
  <c r="L1690" i="14"/>
  <c r="L1691" i="14"/>
  <c r="L1692" i="14"/>
  <c r="L1693" i="14"/>
  <c r="L1694" i="14"/>
  <c r="L1695" i="14"/>
  <c r="L1697" i="14"/>
  <c r="L1698" i="14"/>
  <c r="L1699" i="14"/>
  <c r="L1700" i="14"/>
  <c r="L1701" i="14"/>
  <c r="L1702" i="14"/>
  <c r="L1703" i="14"/>
  <c r="L1704" i="14"/>
  <c r="L1705" i="14"/>
  <c r="L1706" i="14"/>
  <c r="L1707" i="14"/>
  <c r="L1708" i="14"/>
  <c r="L1709" i="14"/>
  <c r="L1710" i="14"/>
  <c r="L1711" i="14"/>
  <c r="L1712" i="14"/>
  <c r="L1713" i="14"/>
  <c r="L1714" i="14"/>
  <c r="L1715" i="14"/>
  <c r="L1716" i="14"/>
  <c r="L1717" i="14"/>
  <c r="L1718" i="14"/>
  <c r="L1719" i="14"/>
  <c r="L1720" i="14"/>
  <c r="L1721" i="14"/>
  <c r="L1722" i="14"/>
  <c r="L1723" i="14"/>
  <c r="L1724" i="14"/>
  <c r="L1725" i="14"/>
  <c r="L1726" i="14"/>
  <c r="L1727" i="14"/>
  <c r="L1728" i="14"/>
  <c r="L1729" i="14"/>
  <c r="L1730" i="14"/>
  <c r="L1731" i="14"/>
  <c r="L1732" i="14"/>
  <c r="L1733" i="14"/>
  <c r="L1734" i="14"/>
  <c r="L1735" i="14"/>
  <c r="L1736" i="14"/>
  <c r="L1737" i="14"/>
  <c r="L1738" i="14"/>
  <c r="L1739" i="14"/>
  <c r="L1740" i="14"/>
  <c r="L1741" i="14"/>
  <c r="L1742" i="14"/>
  <c r="L1743" i="14"/>
  <c r="L1744" i="14"/>
  <c r="L1745" i="14"/>
  <c r="L1746" i="14"/>
  <c r="L1747" i="14"/>
  <c r="L1748" i="14"/>
  <c r="L1749" i="14"/>
  <c r="L1750" i="14"/>
  <c r="L1751" i="14"/>
  <c r="L1752" i="14"/>
  <c r="L1753" i="14"/>
  <c r="L1754" i="14"/>
  <c r="L1755" i="14"/>
  <c r="L1756" i="14"/>
  <c r="L1757" i="14"/>
  <c r="L1758" i="14"/>
  <c r="L1759" i="14"/>
  <c r="L1760" i="14"/>
  <c r="L1761" i="14"/>
  <c r="L1762" i="14"/>
  <c r="L1763" i="14"/>
  <c r="L1764" i="14"/>
  <c r="L1765" i="14"/>
  <c r="L1766" i="14"/>
  <c r="L1767" i="14"/>
  <c r="L1768" i="14"/>
  <c r="L1769" i="14"/>
  <c r="L1770" i="14"/>
  <c r="L1771" i="14"/>
  <c r="L1772" i="14"/>
  <c r="L1773" i="14"/>
  <c r="L1774" i="14"/>
  <c r="L1775" i="14"/>
  <c r="L1776" i="14"/>
  <c r="L1777" i="14"/>
  <c r="L1778" i="14"/>
  <c r="L1779" i="14"/>
  <c r="L1780" i="14"/>
  <c r="L1781" i="14"/>
  <c r="L1782" i="14"/>
  <c r="L1783" i="14"/>
  <c r="L1784" i="14"/>
  <c r="L1785" i="14"/>
  <c r="L1786" i="14"/>
  <c r="L1787" i="14"/>
  <c r="L1788" i="14"/>
  <c r="L1789" i="14"/>
  <c r="L1790" i="14"/>
  <c r="L1791" i="14"/>
  <c r="L1792" i="14"/>
  <c r="L1793" i="14"/>
  <c r="L1794" i="14"/>
  <c r="L1795" i="14"/>
  <c r="L1796" i="14"/>
  <c r="L1797" i="14"/>
  <c r="L1798" i="14"/>
  <c r="L1799" i="14"/>
  <c r="L1800" i="14"/>
  <c r="L1801" i="14"/>
  <c r="L1802" i="14"/>
  <c r="L1803" i="14"/>
  <c r="L1804" i="14"/>
  <c r="L1805" i="14"/>
  <c r="L1806" i="14"/>
  <c r="L1807" i="14"/>
  <c r="L1808" i="14"/>
  <c r="L1809" i="14"/>
  <c r="L1810" i="14"/>
  <c r="L1811" i="14"/>
  <c r="L1812" i="14"/>
  <c r="L1813" i="14"/>
  <c r="L1814" i="14"/>
  <c r="L1815" i="14"/>
  <c r="L1816" i="14"/>
  <c r="L1817" i="14"/>
  <c r="L1818" i="14"/>
  <c r="L1819" i="14"/>
  <c r="L1820" i="14"/>
  <c r="L1821" i="14"/>
  <c r="L1822" i="14"/>
  <c r="L1823" i="14"/>
  <c r="L1824" i="14"/>
  <c r="L1825" i="14"/>
  <c r="L1826" i="14"/>
  <c r="L1827" i="14"/>
  <c r="L1828" i="14"/>
  <c r="L1829" i="14"/>
  <c r="L1830" i="14"/>
  <c r="L1831" i="14"/>
  <c r="L1832" i="14"/>
  <c r="L1833" i="14"/>
  <c r="L1834" i="14"/>
  <c r="L1835" i="14"/>
  <c r="L1836" i="14"/>
  <c r="L1837" i="14"/>
  <c r="L1838" i="14"/>
  <c r="L1839" i="14"/>
  <c r="L1840" i="14"/>
  <c r="L1841" i="14"/>
  <c r="L1842" i="14"/>
  <c r="L1843" i="14"/>
  <c r="L1844" i="14"/>
  <c r="L1845" i="14"/>
  <c r="L1846" i="14"/>
  <c r="L1847" i="14"/>
  <c r="L1848" i="14"/>
  <c r="L1849" i="14"/>
  <c r="L1850" i="14"/>
  <c r="L1851" i="14"/>
  <c r="L1852" i="14"/>
  <c r="L1853" i="14"/>
  <c r="L1854" i="14"/>
  <c r="L1855" i="14"/>
  <c r="L1856" i="14"/>
  <c r="L1857" i="14"/>
  <c r="L1858" i="14"/>
  <c r="L1859" i="14"/>
  <c r="L1860" i="14"/>
  <c r="L1861" i="14"/>
  <c r="L1862" i="14"/>
  <c r="L1863" i="14"/>
  <c r="L1864" i="14"/>
  <c r="L1865" i="14"/>
  <c r="L1866" i="14"/>
  <c r="L1867" i="14"/>
  <c r="L1868" i="14"/>
  <c r="L1869" i="14"/>
  <c r="L1870" i="14"/>
  <c r="L1871" i="14"/>
  <c r="L1872" i="14"/>
  <c r="L1873" i="14"/>
  <c r="L1874" i="14"/>
  <c r="L1875" i="14"/>
  <c r="L1876" i="14"/>
  <c r="L1877" i="14"/>
  <c r="L1878" i="14"/>
  <c r="L1879" i="14"/>
  <c r="L1880" i="14"/>
  <c r="L1881" i="14"/>
  <c r="L1882" i="14"/>
  <c r="L1883" i="14"/>
  <c r="L1884" i="14"/>
  <c r="L1885" i="14"/>
  <c r="L1886" i="14"/>
  <c r="L1887" i="14"/>
  <c r="L1888" i="14"/>
  <c r="L1889" i="14"/>
  <c r="L1890" i="14"/>
  <c r="L1891" i="14"/>
  <c r="L1892" i="14"/>
  <c r="L1893" i="14"/>
  <c r="L1894" i="14"/>
  <c r="L1895" i="14"/>
  <c r="L1896" i="14"/>
  <c r="L1897" i="14"/>
  <c r="L1898" i="14"/>
  <c r="L1899" i="14"/>
  <c r="L1900" i="14"/>
  <c r="L1901" i="14"/>
  <c r="L1902" i="14"/>
  <c r="L1903" i="14"/>
  <c r="L1904" i="14"/>
  <c r="L1905" i="14"/>
  <c r="L1906" i="14"/>
  <c r="L1907" i="14"/>
  <c r="L1908" i="14"/>
  <c r="L1909" i="14"/>
  <c r="L1910" i="14"/>
  <c r="L1911" i="14"/>
  <c r="L1912" i="14"/>
  <c r="L1913" i="14"/>
  <c r="L1914" i="14"/>
  <c r="L1915" i="14"/>
  <c r="L1916" i="14"/>
  <c r="L1917" i="14"/>
  <c r="L1918" i="14"/>
  <c r="L1919" i="14"/>
  <c r="L1920" i="14"/>
  <c r="L1921" i="14"/>
  <c r="L1922" i="14"/>
  <c r="L1923" i="14"/>
  <c r="L1924" i="14"/>
  <c r="L1925" i="14"/>
  <c r="L1926" i="14"/>
  <c r="L1927" i="14"/>
  <c r="L1928" i="14"/>
  <c r="L1929" i="14"/>
  <c r="L1930" i="14"/>
  <c r="L1931" i="14"/>
  <c r="L1932" i="14"/>
  <c r="L1933" i="14"/>
  <c r="L1934" i="14"/>
  <c r="L1935" i="14"/>
  <c r="L1936" i="14"/>
  <c r="L1937" i="14"/>
  <c r="L1938" i="14"/>
  <c r="L1939" i="14"/>
  <c r="L1940" i="14"/>
  <c r="L1941" i="14"/>
  <c r="L1942" i="14"/>
  <c r="L1943" i="14"/>
  <c r="L1944" i="14"/>
  <c r="L1945" i="14"/>
  <c r="L1946" i="14"/>
  <c r="L1947" i="14"/>
  <c r="L1948" i="14"/>
  <c r="L1949" i="14"/>
  <c r="L1950" i="14"/>
  <c r="L1951" i="14"/>
  <c r="L1952" i="14"/>
  <c r="L1953" i="14"/>
  <c r="L1954" i="14"/>
  <c r="L1955" i="14"/>
  <c r="L1956" i="14"/>
  <c r="L1957" i="14"/>
  <c r="L1958" i="14"/>
  <c r="L1959" i="14"/>
  <c r="L1960" i="14"/>
  <c r="L1961" i="14"/>
  <c r="L1962" i="14"/>
  <c r="L1963" i="14"/>
  <c r="L1964" i="14"/>
  <c r="L1965" i="14"/>
  <c r="L1966" i="14"/>
  <c r="L1967" i="14"/>
  <c r="L1968" i="14"/>
  <c r="L1969" i="14"/>
  <c r="L1970" i="14"/>
  <c r="L1971" i="14"/>
  <c r="L1972" i="14"/>
  <c r="L1973" i="14"/>
  <c r="L1974" i="14"/>
  <c r="L1976" i="14"/>
  <c r="L1977" i="14"/>
  <c r="L1978" i="14"/>
  <c r="L1979" i="14"/>
  <c r="L1980" i="14"/>
  <c r="L1981" i="14"/>
  <c r="L1982" i="14"/>
  <c r="L1983" i="14"/>
  <c r="L1984" i="14"/>
  <c r="L1985" i="14"/>
  <c r="L1986" i="14"/>
  <c r="L1987" i="14"/>
  <c r="L1988" i="14"/>
  <c r="L1989" i="14"/>
  <c r="L1990" i="14"/>
  <c r="L1991" i="14"/>
  <c r="L1992" i="14"/>
  <c r="L1993" i="14"/>
  <c r="L1994" i="14"/>
  <c r="L1995" i="14"/>
  <c r="L1996" i="14"/>
  <c r="L1997" i="14"/>
  <c r="L1998" i="14"/>
  <c r="L1999" i="14"/>
  <c r="L2000" i="14"/>
  <c r="L2001" i="14"/>
  <c r="L2002" i="14"/>
  <c r="L2003" i="14"/>
  <c r="L2004" i="14"/>
  <c r="L2005" i="14"/>
  <c r="L2006" i="14"/>
  <c r="L2007" i="14"/>
  <c r="L2008" i="14"/>
  <c r="L2009" i="14"/>
  <c r="L2010" i="14"/>
  <c r="L2011" i="14"/>
  <c r="L2012" i="14"/>
  <c r="L2013" i="14"/>
  <c r="L2014" i="14"/>
  <c r="L2015" i="14"/>
  <c r="L2016" i="14"/>
  <c r="L2017" i="14"/>
  <c r="L2018" i="14"/>
  <c r="L2019" i="14"/>
  <c r="L2020" i="14"/>
  <c r="L2021" i="14"/>
  <c r="L2022" i="14"/>
  <c r="L2023" i="14"/>
  <c r="L2024" i="14"/>
  <c r="L2025" i="14"/>
  <c r="L2026" i="14"/>
  <c r="L2027" i="14"/>
  <c r="L2028" i="14"/>
  <c r="L2029" i="14"/>
  <c r="L2030" i="14"/>
  <c r="L2031" i="14"/>
  <c r="L2032" i="14"/>
  <c r="L2033" i="14"/>
  <c r="L2034" i="14"/>
  <c r="L2035" i="14"/>
  <c r="L2036" i="14"/>
  <c r="L2037" i="14"/>
  <c r="L2038" i="14"/>
  <c r="L2039" i="14"/>
  <c r="L2040" i="14"/>
  <c r="L2041" i="14"/>
  <c r="L2042" i="14"/>
  <c r="L2043" i="14"/>
  <c r="L2044" i="14"/>
  <c r="L2045" i="14"/>
  <c r="L2046" i="14"/>
  <c r="L2047" i="14"/>
  <c r="L2048" i="14"/>
  <c r="L2049" i="14"/>
  <c r="L2050" i="14"/>
  <c r="L2051" i="14"/>
  <c r="L2052" i="14"/>
  <c r="L2053" i="14"/>
  <c r="L2054" i="14"/>
  <c r="L2055" i="14"/>
  <c r="L2056" i="14"/>
  <c r="L2057" i="14"/>
  <c r="L2058" i="14"/>
  <c r="L2059" i="14"/>
  <c r="L2060" i="14"/>
  <c r="L2061" i="14"/>
  <c r="L2062" i="14"/>
  <c r="L2063" i="14"/>
  <c r="L2064" i="14"/>
  <c r="L2065" i="14"/>
  <c r="L2066" i="14"/>
  <c r="L2067" i="14"/>
  <c r="L2068" i="14"/>
  <c r="L2069" i="14"/>
  <c r="L2070" i="14"/>
  <c r="L2071" i="14"/>
  <c r="L2072" i="14"/>
  <c r="L2073" i="14"/>
  <c r="L2074" i="14"/>
  <c r="L2075" i="14"/>
  <c r="L2076" i="14"/>
  <c r="L2077" i="14"/>
  <c r="L2078" i="14"/>
  <c r="L2079" i="14"/>
  <c r="L2080" i="14"/>
  <c r="L2081" i="14"/>
  <c r="L2082" i="14"/>
  <c r="L2083" i="14"/>
  <c r="L2084" i="14"/>
  <c r="L2085" i="14"/>
  <c r="L2086" i="14"/>
  <c r="L2087" i="14"/>
  <c r="L2088" i="14"/>
  <c r="L2089" i="14"/>
  <c r="L2090" i="14"/>
  <c r="L2091" i="14"/>
  <c r="L2092" i="14"/>
  <c r="L2093" i="14"/>
  <c r="L2094" i="14"/>
  <c r="L2095" i="14"/>
  <c r="L2096" i="14"/>
  <c r="L2097" i="14"/>
  <c r="L2098" i="14"/>
  <c r="L2099" i="14"/>
  <c r="L2100" i="14"/>
  <c r="L2101" i="14"/>
  <c r="L2102" i="14"/>
  <c r="L2103" i="14"/>
  <c r="L2104" i="14"/>
  <c r="L2105" i="14"/>
  <c r="L2106" i="14"/>
  <c r="L2107" i="14"/>
  <c r="L2108" i="14"/>
  <c r="L2109" i="14"/>
  <c r="L2110" i="14"/>
  <c r="L2111" i="14"/>
  <c r="L2112" i="14"/>
  <c r="L2113" i="14"/>
  <c r="L2114" i="14"/>
  <c r="L2115" i="14"/>
  <c r="L2116" i="14"/>
  <c r="L2117" i="14"/>
  <c r="L2118" i="14"/>
  <c r="L2119" i="14"/>
  <c r="L2120" i="14"/>
  <c r="L2121" i="14"/>
  <c r="L2122" i="14"/>
  <c r="L2123" i="14"/>
  <c r="L2124" i="14"/>
  <c r="L2125" i="14"/>
  <c r="L2126" i="14"/>
  <c r="L2127" i="14"/>
  <c r="L2128" i="14"/>
  <c r="L2129" i="14"/>
  <c r="L2130" i="14"/>
  <c r="L2131" i="14"/>
  <c r="L2132" i="14"/>
  <c r="L2133" i="14"/>
  <c r="L2134" i="14"/>
  <c r="L2135" i="14"/>
  <c r="L2136" i="14"/>
  <c r="L2137" i="14"/>
  <c r="L2138" i="14"/>
  <c r="L2139" i="14"/>
  <c r="L2140" i="14"/>
  <c r="L2141" i="14"/>
  <c r="L2142" i="14"/>
  <c r="L2143" i="14"/>
  <c r="L2144" i="14"/>
  <c r="L2145" i="14"/>
  <c r="L2146" i="14"/>
  <c r="L2147" i="14"/>
  <c r="L2148" i="14"/>
  <c r="L2149" i="14"/>
  <c r="L2150" i="14"/>
  <c r="L2151" i="14"/>
  <c r="L2152" i="14"/>
  <c r="L2153" i="14"/>
  <c r="L2154" i="14"/>
  <c r="L2155" i="14"/>
  <c r="L2156" i="14"/>
  <c r="L2157" i="14"/>
  <c r="L2158" i="14"/>
  <c r="L2159" i="14"/>
  <c r="L2160" i="14"/>
  <c r="L2161" i="14"/>
  <c r="L2162" i="14"/>
  <c r="L2163" i="14"/>
  <c r="L2164" i="14"/>
  <c r="L2165" i="14"/>
  <c r="L2166" i="14"/>
  <c r="L2167" i="14"/>
  <c r="L2168" i="14"/>
  <c r="L2169" i="14"/>
  <c r="L2170" i="14"/>
  <c r="L2171" i="14"/>
  <c r="L2172" i="14"/>
  <c r="L2173" i="14"/>
  <c r="L2174" i="14"/>
  <c r="L2175" i="14"/>
  <c r="L2176" i="14"/>
  <c r="L2177" i="14"/>
  <c r="L2178" i="14"/>
  <c r="L2179" i="14"/>
  <c r="L2180" i="14"/>
  <c r="L2181" i="14"/>
  <c r="L2182" i="14"/>
  <c r="L2183" i="14"/>
  <c r="L2184" i="14"/>
  <c r="L2185" i="14"/>
  <c r="L2186" i="14"/>
  <c r="L2187" i="14"/>
  <c r="L2188" i="14"/>
  <c r="L2189" i="14"/>
  <c r="L2190" i="14"/>
  <c r="L2191" i="14"/>
  <c r="L2192" i="14"/>
  <c r="L2193" i="14"/>
  <c r="L2194" i="14"/>
  <c r="L2195" i="14"/>
  <c r="L2196" i="14"/>
  <c r="L2197" i="14"/>
  <c r="L2198" i="14"/>
  <c r="L2199" i="14"/>
  <c r="L2200" i="14"/>
  <c r="L2201" i="14"/>
  <c r="L2202" i="14"/>
  <c r="L2203" i="14"/>
  <c r="L2204" i="14"/>
  <c r="L2205" i="14"/>
  <c r="L2206" i="14"/>
  <c r="L2207" i="14"/>
  <c r="L2208" i="14"/>
  <c r="L2209" i="14"/>
  <c r="L2210" i="14"/>
  <c r="L2211" i="14"/>
  <c r="L2212" i="14"/>
  <c r="L2213" i="14"/>
  <c r="L2214" i="14"/>
  <c r="L2215" i="14"/>
  <c r="L2216" i="14"/>
  <c r="L2217" i="14"/>
  <c r="L2218" i="14"/>
  <c r="L2219" i="14"/>
  <c r="L2220" i="14"/>
  <c r="L2221" i="14"/>
  <c r="L2222" i="14"/>
  <c r="L2223" i="14"/>
  <c r="L2224" i="14"/>
  <c r="L2225" i="14"/>
  <c r="L2226" i="14"/>
  <c r="L2227" i="14"/>
  <c r="L2228" i="14"/>
  <c r="L2229" i="14"/>
  <c r="L2230" i="14"/>
  <c r="L2231" i="14"/>
  <c r="L2232" i="14"/>
  <c r="L2233" i="14"/>
  <c r="L2234" i="14"/>
  <c r="L2235" i="14"/>
  <c r="L2236" i="14"/>
  <c r="L2237" i="14"/>
  <c r="L2238" i="14"/>
  <c r="L2239" i="14"/>
  <c r="L2240" i="14"/>
  <c r="L2241" i="14"/>
  <c r="L2242" i="14"/>
  <c r="L2243" i="14"/>
  <c r="L2244" i="14"/>
  <c r="L2245" i="14"/>
  <c r="L2246" i="14"/>
  <c r="L2247" i="14"/>
  <c r="L2248" i="14"/>
  <c r="L2249" i="14"/>
  <c r="L2250" i="14"/>
  <c r="L2251" i="14"/>
  <c r="L2252" i="14"/>
  <c r="L2253" i="14"/>
  <c r="L2254" i="14"/>
  <c r="L2255" i="14"/>
  <c r="L2256" i="14"/>
  <c r="L2257" i="14"/>
  <c r="L2258" i="14"/>
  <c r="L2259" i="14"/>
  <c r="L2260" i="14"/>
  <c r="L2261" i="14"/>
  <c r="L2262" i="14"/>
  <c r="L2263" i="14"/>
  <c r="L2264" i="14"/>
  <c r="L2265" i="14"/>
  <c r="L2266" i="14"/>
  <c r="L2267" i="14"/>
  <c r="L2268" i="14"/>
  <c r="L2269" i="14"/>
  <c r="L2270" i="14"/>
  <c r="L2271" i="14"/>
  <c r="L2272" i="14"/>
  <c r="L2273" i="14"/>
  <c r="L2274" i="14"/>
  <c r="L2275" i="14"/>
  <c r="L2276" i="14"/>
  <c r="L2277" i="14"/>
  <c r="L2278" i="14"/>
  <c r="L2279" i="14"/>
  <c r="L2280" i="14"/>
  <c r="L2281" i="14"/>
  <c r="L2282" i="14"/>
  <c r="L2283" i="14"/>
  <c r="L2284" i="14"/>
  <c r="L2285" i="14"/>
  <c r="L2286" i="14"/>
  <c r="L2287" i="14"/>
  <c r="L2288" i="14"/>
  <c r="L2289" i="14"/>
  <c r="L2290" i="14"/>
  <c r="L2291" i="14"/>
  <c r="L2292" i="14"/>
  <c r="L2293" i="14"/>
  <c r="L2294" i="14"/>
  <c r="L2295" i="14"/>
  <c r="L2296" i="14"/>
  <c r="L2297" i="14"/>
  <c r="L2298" i="14"/>
  <c r="L2299" i="14"/>
  <c r="L2300" i="14"/>
  <c r="L2301" i="14"/>
  <c r="L2302" i="14"/>
  <c r="L2303" i="14"/>
  <c r="L2304" i="14"/>
  <c r="L2305" i="14"/>
  <c r="L2306" i="14"/>
  <c r="L2307" i="14"/>
  <c r="L2308" i="14"/>
  <c r="L2309" i="14"/>
  <c r="L2310" i="14"/>
  <c r="L2311" i="14"/>
  <c r="L2312" i="14"/>
  <c r="L2313" i="14"/>
  <c r="L2314" i="14"/>
  <c r="L2315" i="14"/>
  <c r="L2316" i="14"/>
  <c r="L2317" i="14"/>
  <c r="L2318" i="14"/>
  <c r="L2319" i="14"/>
  <c r="L2320" i="14"/>
  <c r="L2321" i="14"/>
  <c r="L2322" i="14"/>
  <c r="L2323" i="14"/>
  <c r="L2324" i="14"/>
  <c r="L2325" i="14"/>
  <c r="L2326" i="14"/>
  <c r="L2327" i="14"/>
  <c r="L2328" i="14"/>
  <c r="L2329" i="14"/>
  <c r="L2330" i="14"/>
  <c r="L2331" i="14"/>
  <c r="L2332" i="14"/>
  <c r="L2333" i="14"/>
  <c r="L2334" i="14"/>
  <c r="L2335" i="14"/>
  <c r="L2336" i="14"/>
  <c r="L2337" i="14"/>
  <c r="L2338" i="14"/>
  <c r="L2339" i="14"/>
  <c r="L2340" i="14"/>
  <c r="L2341" i="14"/>
  <c r="L2342" i="14"/>
  <c r="L2343" i="14"/>
  <c r="L2344" i="14"/>
  <c r="L2345" i="14"/>
  <c r="L2346" i="14"/>
  <c r="L2347" i="14"/>
  <c r="L2348" i="14"/>
  <c r="L2349" i="14"/>
  <c r="L2350" i="14"/>
  <c r="L2351" i="14"/>
  <c r="L2352" i="14"/>
  <c r="L2353" i="14"/>
  <c r="L2354" i="14"/>
  <c r="L2355" i="14"/>
  <c r="L2356" i="14"/>
  <c r="L2357" i="14"/>
  <c r="L2358" i="14"/>
  <c r="L2359" i="14"/>
  <c r="L2360" i="14"/>
  <c r="L2361" i="14"/>
  <c r="L2362" i="14"/>
  <c r="L2363" i="14"/>
  <c r="L2364" i="14"/>
  <c r="L2365" i="14"/>
  <c r="L2366" i="14"/>
  <c r="L2367" i="14"/>
  <c r="L2368" i="14"/>
  <c r="L2369" i="14"/>
  <c r="L2370" i="14"/>
  <c r="L2371" i="14"/>
  <c r="L2372" i="14"/>
  <c r="L2373" i="14"/>
  <c r="L2374" i="14"/>
  <c r="L2375" i="14"/>
  <c r="L2376" i="14"/>
  <c r="L2377" i="14"/>
  <c r="L2378" i="14"/>
  <c r="L2379" i="14"/>
  <c r="L2380" i="14"/>
  <c r="L2381" i="14"/>
  <c r="L2382" i="14"/>
  <c r="L2383" i="14"/>
  <c r="L2384" i="14"/>
  <c r="L2385" i="14"/>
  <c r="L2386" i="14"/>
  <c r="L2387" i="14"/>
  <c r="L2388" i="14"/>
  <c r="L2389" i="14"/>
  <c r="L2390" i="14"/>
  <c r="L2391" i="14"/>
  <c r="L2392" i="14"/>
  <c r="L2393" i="14"/>
  <c r="L2394" i="14"/>
  <c r="L2395" i="14"/>
  <c r="L2396" i="14"/>
  <c r="L2397" i="14"/>
  <c r="L2398" i="14"/>
  <c r="L2399" i="14"/>
  <c r="L2400" i="14"/>
  <c r="L2401" i="14"/>
  <c r="L2402" i="14"/>
  <c r="L2403" i="14"/>
  <c r="L2404" i="14"/>
  <c r="L2405" i="14"/>
  <c r="L2406" i="14"/>
  <c r="L2407" i="14"/>
  <c r="L2408" i="14"/>
  <c r="L2409" i="14"/>
  <c r="L2410" i="14"/>
  <c r="L2411" i="14"/>
  <c r="L2412" i="14"/>
  <c r="L2413" i="14"/>
  <c r="L2414" i="14"/>
  <c r="L2415" i="14"/>
  <c r="L2416" i="14"/>
  <c r="L2417" i="14"/>
  <c r="L2418" i="14"/>
  <c r="L2419" i="14"/>
  <c r="L2420" i="14"/>
  <c r="L2421" i="14"/>
  <c r="L2422" i="14"/>
  <c r="L2423" i="14"/>
  <c r="L2424" i="14"/>
  <c r="L2425" i="14"/>
  <c r="L2426" i="14"/>
  <c r="L2427" i="14"/>
  <c r="L2428" i="14"/>
  <c r="L2429" i="14"/>
  <c r="L2430" i="14"/>
  <c r="L2431" i="14"/>
  <c r="L2432" i="14"/>
  <c r="L2433" i="14"/>
  <c r="L2434" i="14"/>
  <c r="L2435" i="14"/>
  <c r="L2436" i="14"/>
  <c r="L2437" i="14"/>
  <c r="L2438" i="14"/>
  <c r="L2439" i="14"/>
  <c r="L2440" i="14"/>
  <c r="L2441" i="14"/>
  <c r="L2442" i="14"/>
  <c r="L2443" i="14"/>
  <c r="L2444" i="14"/>
  <c r="L2445" i="14"/>
  <c r="L2446" i="14"/>
  <c r="L2447" i="14"/>
  <c r="L2448" i="14"/>
  <c r="L2449" i="14"/>
  <c r="L2450" i="14"/>
  <c r="L2451" i="14"/>
  <c r="L2452" i="14"/>
  <c r="L2453" i="14"/>
  <c r="L2454" i="14"/>
  <c r="L2455" i="14"/>
  <c r="L2456" i="14"/>
  <c r="L2457" i="14"/>
  <c r="L2458" i="14"/>
  <c r="L2459" i="14"/>
  <c r="L2460" i="14"/>
  <c r="L2461" i="14"/>
  <c r="L2462" i="14"/>
  <c r="L2463" i="14"/>
  <c r="L2464" i="14"/>
  <c r="L2465" i="14"/>
  <c r="L2466" i="14"/>
  <c r="L2467" i="14"/>
  <c r="L2468" i="14"/>
  <c r="L2469" i="14"/>
  <c r="L2470" i="14"/>
  <c r="L2471" i="14"/>
  <c r="L2472" i="14"/>
  <c r="L2473" i="14"/>
  <c r="L2474" i="14"/>
  <c r="L2475" i="14"/>
  <c r="L2476" i="14"/>
  <c r="L2477" i="14"/>
  <c r="L2478" i="14"/>
  <c r="L2479" i="14"/>
  <c r="L2480" i="14"/>
  <c r="L2481" i="14"/>
  <c r="L2482" i="14"/>
  <c r="L2483" i="14"/>
  <c r="L2484" i="14"/>
  <c r="L2485" i="14"/>
  <c r="L2486" i="14"/>
  <c r="L2487" i="14"/>
  <c r="L2488" i="14"/>
  <c r="L2489" i="14"/>
  <c r="L2490" i="14"/>
  <c r="L2491" i="14"/>
  <c r="L2492" i="14"/>
  <c r="L2493" i="14"/>
  <c r="L2494" i="14"/>
  <c r="L2495" i="14"/>
  <c r="L2496" i="14"/>
  <c r="L2497" i="14"/>
  <c r="L2498" i="14"/>
  <c r="L2499" i="14"/>
  <c r="L2500" i="14"/>
  <c r="L2501" i="14"/>
  <c r="L2502" i="14"/>
  <c r="L2503" i="14"/>
  <c r="L2504" i="14"/>
  <c r="L2505" i="14"/>
  <c r="L2506" i="14"/>
  <c r="L2507" i="14"/>
  <c r="L2508" i="14"/>
  <c r="L2509" i="14"/>
  <c r="L2510" i="14"/>
  <c r="L2511" i="14"/>
  <c r="L2512" i="14"/>
  <c r="L2513" i="14"/>
  <c r="L2514" i="14"/>
  <c r="L2515" i="14"/>
  <c r="L2516" i="14"/>
  <c r="L2517" i="14"/>
  <c r="L2518" i="14"/>
  <c r="L2519" i="14"/>
  <c r="L2520" i="14"/>
  <c r="L2521" i="14"/>
  <c r="L2522" i="14"/>
  <c r="L2523" i="14"/>
  <c r="L2524" i="14"/>
  <c r="L2525" i="14"/>
  <c r="L2526" i="14"/>
  <c r="L2527" i="14"/>
  <c r="L2528" i="14"/>
  <c r="L2529" i="14"/>
  <c r="L2530" i="14"/>
  <c r="L2531" i="14"/>
  <c r="L2532" i="14"/>
  <c r="L2533" i="14"/>
  <c r="L2534" i="14"/>
  <c r="L2535" i="14"/>
  <c r="L2536" i="14"/>
  <c r="L2537" i="14"/>
  <c r="L2538" i="14"/>
  <c r="L2539" i="14"/>
  <c r="L2540" i="14"/>
  <c r="L2541" i="14"/>
  <c r="L2542" i="14"/>
  <c r="L2543" i="14"/>
  <c r="L2544" i="14"/>
  <c r="L2545" i="14"/>
  <c r="L2546" i="14"/>
  <c r="L2548" i="14"/>
  <c r="L2549" i="14"/>
  <c r="L2550" i="14"/>
  <c r="L2551" i="14"/>
  <c r="L2552" i="14"/>
  <c r="L2553" i="14"/>
  <c r="L2554" i="14"/>
  <c r="L2555" i="14"/>
  <c r="L2556" i="14"/>
  <c r="L2557" i="14"/>
  <c r="L2558" i="14"/>
  <c r="L2559" i="14"/>
  <c r="L2560" i="14"/>
  <c r="L2561" i="14"/>
  <c r="L2562" i="14"/>
  <c r="L2563" i="14"/>
  <c r="L2564" i="14"/>
  <c r="L2565" i="14"/>
  <c r="L2566" i="14"/>
  <c r="L2567" i="14"/>
  <c r="L2568" i="14"/>
  <c r="L2569" i="14"/>
  <c r="L2570" i="14"/>
  <c r="L2571" i="14"/>
  <c r="L2572" i="14"/>
  <c r="L2573" i="14"/>
  <c r="L2574" i="14"/>
  <c r="L2575" i="14"/>
  <c r="L2576" i="14"/>
  <c r="L2577" i="14"/>
  <c r="L2578" i="14"/>
  <c r="L2579" i="14"/>
  <c r="L2580" i="14"/>
  <c r="L2581" i="14"/>
  <c r="L2582" i="14"/>
  <c r="L2583" i="14"/>
  <c r="L2584" i="14"/>
  <c r="L2585" i="14"/>
  <c r="L2586" i="14"/>
  <c r="L2587" i="14"/>
  <c r="L2588" i="14"/>
  <c r="L2589" i="14"/>
  <c r="L2590" i="14"/>
  <c r="L2591" i="14"/>
  <c r="L2592" i="14"/>
  <c r="L2593" i="14"/>
  <c r="L2594" i="14"/>
  <c r="L2595" i="14"/>
  <c r="L2596" i="14"/>
  <c r="L2597" i="14"/>
  <c r="L2598" i="14"/>
  <c r="L2599" i="14"/>
  <c r="L2600" i="14"/>
  <c r="L2601" i="14"/>
  <c r="L2602" i="14"/>
  <c r="L2603" i="14"/>
  <c r="L2604" i="14"/>
  <c r="L2605" i="14"/>
  <c r="L2606" i="14"/>
  <c r="L2607" i="14"/>
  <c r="L2608" i="14"/>
  <c r="L2609" i="14"/>
  <c r="L2610" i="14"/>
  <c r="L2611" i="14"/>
  <c r="L2612" i="14"/>
  <c r="L2613" i="14"/>
  <c r="L2614" i="14"/>
  <c r="L2615" i="14"/>
  <c r="L2616" i="14"/>
  <c r="L2617" i="14"/>
  <c r="L2618" i="14"/>
  <c r="L2619" i="14"/>
  <c r="L2620" i="14"/>
  <c r="L2621" i="14"/>
  <c r="L2622" i="14"/>
  <c r="L2623" i="14"/>
  <c r="L2624" i="14"/>
  <c r="L2625" i="14"/>
  <c r="L2626" i="14"/>
  <c r="L2627" i="14"/>
  <c r="L2628" i="14"/>
  <c r="L2629" i="14"/>
  <c r="L2630" i="14"/>
  <c r="L2631" i="14"/>
  <c r="L2632" i="14"/>
  <c r="L2633" i="14"/>
  <c r="L2634" i="14"/>
  <c r="L2635" i="14"/>
  <c r="L2636" i="14"/>
  <c r="L2637" i="14"/>
  <c r="L2638" i="14"/>
  <c r="L2639" i="14"/>
  <c r="L2640" i="14"/>
  <c r="L2641" i="14"/>
  <c r="L2642" i="14"/>
  <c r="L2643" i="14"/>
  <c r="L2644" i="14"/>
  <c r="L2645" i="14"/>
  <c r="L2646" i="14"/>
  <c r="L2647" i="14"/>
  <c r="L2648" i="14"/>
  <c r="L2649" i="14"/>
  <c r="L2650" i="14"/>
  <c r="L2651" i="14"/>
  <c r="L2652" i="14"/>
  <c r="L2653" i="14"/>
  <c r="L2654" i="14"/>
  <c r="L2655" i="14"/>
  <c r="L2656" i="14"/>
  <c r="L2657" i="14"/>
  <c r="L2658" i="14"/>
  <c r="L2659" i="14"/>
  <c r="L2660" i="14"/>
  <c r="L2661" i="14"/>
  <c r="L2662" i="14"/>
  <c r="L2663" i="14"/>
  <c r="L2664" i="14"/>
  <c r="L2665" i="14"/>
  <c r="L2666" i="14"/>
  <c r="L2667" i="14"/>
  <c r="L2668" i="14"/>
  <c r="L2669" i="14"/>
  <c r="L2670" i="14"/>
  <c r="L2671" i="14"/>
  <c r="L2672" i="14"/>
  <c r="L2673" i="14"/>
  <c r="L2674" i="14"/>
  <c r="L2675" i="14"/>
  <c r="L2676" i="14"/>
  <c r="L2677" i="14"/>
  <c r="L2678" i="14"/>
  <c r="L2679" i="14"/>
  <c r="L2680" i="14"/>
  <c r="L2681" i="14"/>
  <c r="L2682" i="14"/>
  <c r="L2683" i="14"/>
  <c r="L2684" i="14"/>
  <c r="L2685" i="14"/>
  <c r="L2686" i="14"/>
  <c r="L2687" i="14"/>
  <c r="L2688" i="14"/>
  <c r="L2689" i="14"/>
  <c r="L2690" i="14"/>
  <c r="L2691" i="14"/>
  <c r="L2692" i="14"/>
  <c r="L2693" i="14"/>
  <c r="L2694" i="14"/>
  <c r="L2695" i="14"/>
  <c r="L2696" i="14"/>
  <c r="L2697" i="14"/>
  <c r="L2698" i="14"/>
  <c r="L2699" i="14"/>
  <c r="L2700" i="14"/>
  <c r="L2701" i="14"/>
  <c r="L2702" i="14"/>
  <c r="L2703" i="14"/>
  <c r="L2704" i="14"/>
  <c r="L2705" i="14"/>
  <c r="L2706" i="14"/>
  <c r="L2707" i="14"/>
  <c r="L2708" i="14"/>
  <c r="L2709" i="14"/>
  <c r="L2710" i="14"/>
  <c r="L2711" i="14"/>
  <c r="L2712" i="14"/>
  <c r="L2713" i="14"/>
  <c r="L2714" i="14"/>
  <c r="L2715" i="14"/>
  <c r="L2716" i="14"/>
  <c r="L2717" i="14"/>
  <c r="L2718" i="14"/>
  <c r="L2719" i="14"/>
  <c r="L2720" i="14"/>
  <c r="L2721" i="14"/>
  <c r="L2722" i="14"/>
  <c r="L2723" i="14"/>
  <c r="L2724" i="14"/>
  <c r="L2725" i="14"/>
  <c r="L2726" i="14"/>
  <c r="L2727" i="14"/>
  <c r="L2728" i="14"/>
  <c r="L2729" i="14"/>
  <c r="L2730" i="14"/>
  <c r="L2731" i="14"/>
  <c r="L2732" i="14"/>
  <c r="L2733" i="14"/>
  <c r="L2734" i="14"/>
  <c r="L2735" i="14"/>
  <c r="L2736" i="14"/>
  <c r="L2737" i="14"/>
  <c r="L2738" i="14"/>
  <c r="L2739" i="14"/>
  <c r="L2740" i="14"/>
  <c r="L2741" i="14"/>
  <c r="L2742" i="14"/>
  <c r="L2743" i="14"/>
  <c r="L2744" i="14"/>
  <c r="L2745" i="14"/>
  <c r="L2746" i="14"/>
  <c r="L2747" i="14"/>
  <c r="L2748" i="14"/>
  <c r="L2749" i="14"/>
  <c r="L2750" i="14"/>
  <c r="L2751" i="14"/>
  <c r="L2752" i="14"/>
  <c r="L2753" i="14"/>
  <c r="L2754" i="14"/>
  <c r="L2755" i="14"/>
  <c r="L2756" i="14"/>
  <c r="L2757" i="14"/>
  <c r="L2758" i="14"/>
  <c r="L2759" i="14"/>
  <c r="L2760" i="14"/>
  <c r="L2761" i="14"/>
  <c r="L2762" i="14"/>
  <c r="L2763" i="14"/>
  <c r="L2764" i="14"/>
  <c r="L2765" i="14"/>
  <c r="L2766" i="14"/>
  <c r="L2767" i="14"/>
  <c r="L2768" i="14"/>
  <c r="L2769" i="14"/>
  <c r="L2770" i="14"/>
  <c r="L2771" i="14"/>
  <c r="L2772" i="14"/>
  <c r="L2773" i="14"/>
  <c r="L2774" i="14"/>
  <c r="L2775" i="14"/>
  <c r="L2776" i="14"/>
  <c r="L2777" i="14"/>
  <c r="L2778" i="14"/>
  <c r="L2779" i="14"/>
  <c r="L2780" i="14"/>
  <c r="L2781" i="14"/>
  <c r="L2782" i="14"/>
  <c r="L2783" i="14"/>
  <c r="L2784" i="14"/>
  <c r="L2785" i="14"/>
  <c r="L2786" i="14"/>
  <c r="L2787" i="14"/>
  <c r="L2788" i="14"/>
  <c r="L2789" i="14"/>
  <c r="L2790" i="14"/>
  <c r="L2791" i="14"/>
  <c r="L2792" i="14"/>
  <c r="L2793" i="14"/>
  <c r="L2794" i="14"/>
  <c r="L2795" i="14"/>
  <c r="L2796" i="14"/>
  <c r="L2797" i="14"/>
  <c r="L2798" i="14"/>
  <c r="L2799" i="14"/>
  <c r="L2800" i="14"/>
  <c r="L2801" i="14"/>
  <c r="L2802" i="14"/>
  <c r="L2803" i="14"/>
  <c r="L2804" i="14"/>
  <c r="L2805" i="14"/>
  <c r="L2806" i="14"/>
  <c r="L2807" i="14"/>
  <c r="L2808" i="14"/>
  <c r="L2809" i="14"/>
  <c r="L2810" i="14"/>
  <c r="L2811" i="14"/>
  <c r="L2812" i="14"/>
  <c r="L2813" i="14"/>
  <c r="L2814" i="14"/>
  <c r="L2815" i="14"/>
  <c r="L2816" i="14"/>
  <c r="L2817" i="14"/>
  <c r="L2818" i="14"/>
  <c r="L2819" i="14"/>
  <c r="L2820" i="14"/>
  <c r="L2821" i="14"/>
  <c r="L2822" i="14"/>
  <c r="L2823" i="14"/>
  <c r="L2824" i="14"/>
  <c r="L2825" i="14"/>
  <c r="L2826" i="14"/>
  <c r="L2827" i="14"/>
  <c r="L2828" i="14"/>
  <c r="L2829" i="14"/>
  <c r="L2830" i="14"/>
  <c r="L2831" i="14"/>
  <c r="L2832" i="14"/>
  <c r="L2833" i="14"/>
  <c r="L2834" i="14"/>
  <c r="L2835" i="14"/>
  <c r="L2836" i="14"/>
  <c r="L2837" i="14"/>
  <c r="L2838" i="14"/>
  <c r="L2839" i="14"/>
  <c r="L2840" i="14"/>
  <c r="L2841" i="14"/>
  <c r="L2842" i="14"/>
  <c r="L2843" i="14"/>
  <c r="L2844" i="14"/>
  <c r="L2845" i="14"/>
  <c r="L2846" i="14"/>
  <c r="L2847" i="14"/>
  <c r="L2848" i="14"/>
  <c r="L2849" i="14"/>
  <c r="L2850" i="14"/>
  <c r="L2851" i="14"/>
  <c r="L2852" i="14"/>
  <c r="L2853" i="14"/>
  <c r="L2854" i="14"/>
  <c r="L2855" i="14"/>
  <c r="L2856" i="14"/>
  <c r="L2857" i="14"/>
  <c r="L2858" i="14"/>
  <c r="L2859" i="14"/>
  <c r="L2860" i="14"/>
  <c r="L2861" i="14"/>
  <c r="L2862" i="14"/>
  <c r="L2863" i="14"/>
  <c r="L2864" i="14"/>
  <c r="L2865" i="14"/>
  <c r="L2866" i="14"/>
  <c r="L2867" i="14"/>
  <c r="L2868" i="14"/>
  <c r="L2869" i="14"/>
  <c r="L2870" i="14"/>
  <c r="L2871" i="14"/>
  <c r="L2872" i="14"/>
  <c r="L2873" i="14"/>
  <c r="L2874" i="14"/>
  <c r="L2875" i="14"/>
  <c r="L2876" i="14"/>
  <c r="L2877" i="14"/>
  <c r="L2878" i="14"/>
  <c r="L2879" i="14"/>
  <c r="L2880" i="14"/>
  <c r="L2881" i="14"/>
  <c r="L2882" i="14"/>
  <c r="L2883" i="14"/>
  <c r="L2884" i="14"/>
  <c r="L2885" i="14"/>
  <c r="L2886" i="14"/>
  <c r="L2887" i="14"/>
  <c r="L2888" i="14"/>
  <c r="L2889" i="14"/>
  <c r="L2890" i="14"/>
  <c r="L2891" i="14"/>
  <c r="L2892" i="14"/>
  <c r="L2893" i="14"/>
  <c r="L2894" i="14"/>
  <c r="L2895" i="14"/>
  <c r="L2896" i="14"/>
  <c r="L2897" i="14"/>
  <c r="L2898" i="14"/>
  <c r="L2899" i="14"/>
  <c r="L2900" i="14"/>
  <c r="L2901" i="14"/>
  <c r="L2902" i="14"/>
  <c r="L2903" i="14"/>
  <c r="L2904" i="14"/>
  <c r="L2905" i="14"/>
  <c r="L2906" i="14"/>
  <c r="L2907" i="14"/>
  <c r="L2908" i="14"/>
  <c r="L2909" i="14"/>
  <c r="L2910" i="14"/>
  <c r="L2911" i="14"/>
  <c r="L2912" i="14"/>
  <c r="L2913" i="14"/>
  <c r="L2914" i="14"/>
  <c r="L2915" i="14"/>
  <c r="L2916" i="14"/>
  <c r="L2917" i="14"/>
  <c r="L2918" i="14"/>
  <c r="L2919" i="14"/>
  <c r="L2920" i="14"/>
  <c r="L2921" i="14"/>
  <c r="L2922" i="14"/>
  <c r="L2923" i="14"/>
  <c r="L2924" i="14"/>
  <c r="L2925" i="14"/>
  <c r="L2926" i="14"/>
  <c r="L2927" i="14"/>
  <c r="L2928" i="14"/>
  <c r="L2929" i="14"/>
  <c r="L2930" i="14"/>
  <c r="L2931" i="14"/>
  <c r="L2932" i="14"/>
  <c r="L2933" i="14"/>
  <c r="L2934" i="14"/>
  <c r="L2935" i="14"/>
  <c r="L2936" i="14"/>
  <c r="L2937" i="14"/>
  <c r="L2938" i="14"/>
  <c r="L2939" i="14"/>
  <c r="L2940" i="14"/>
  <c r="L2941" i="14"/>
  <c r="L2942" i="14"/>
  <c r="L2943" i="14"/>
  <c r="L2944" i="14"/>
  <c r="L2945" i="14"/>
  <c r="L2946" i="14"/>
  <c r="L2947" i="14"/>
  <c r="L2948" i="14"/>
  <c r="L2949" i="14"/>
  <c r="L2950" i="14"/>
  <c r="L2951" i="14"/>
  <c r="L2952" i="14"/>
  <c r="L2953" i="14"/>
  <c r="L2954" i="14"/>
  <c r="L2955" i="14"/>
  <c r="L2956" i="14"/>
  <c r="L2957" i="14"/>
  <c r="L2958" i="14"/>
  <c r="L2959" i="14"/>
  <c r="L2960" i="14"/>
  <c r="L2961" i="14"/>
  <c r="L2962" i="14"/>
  <c r="L2963" i="14"/>
  <c r="L2964" i="14"/>
  <c r="L2965" i="14"/>
  <c r="L2966" i="14"/>
  <c r="L2967" i="14"/>
  <c r="L2968" i="14"/>
  <c r="L2969" i="14"/>
  <c r="L2970" i="14"/>
  <c r="L2971" i="14"/>
  <c r="L2972" i="14"/>
  <c r="L2973" i="14"/>
  <c r="L2974" i="14"/>
  <c r="L2975" i="14"/>
  <c r="L2976" i="14"/>
  <c r="L2977" i="14"/>
  <c r="L2978" i="14"/>
  <c r="L2979" i="14"/>
  <c r="L2980" i="14"/>
  <c r="L2981" i="14"/>
  <c r="L2982" i="14"/>
  <c r="L2983" i="14"/>
  <c r="L2984" i="14"/>
  <c r="L2985" i="14"/>
  <c r="L2986" i="14"/>
  <c r="L2987" i="14"/>
  <c r="L2988" i="14"/>
  <c r="L2989" i="14"/>
  <c r="L2990" i="14"/>
  <c r="L2991" i="14"/>
  <c r="L2992" i="14"/>
  <c r="L2993" i="14"/>
  <c r="L2994" i="14"/>
  <c r="L2995" i="14"/>
  <c r="L2996" i="14"/>
  <c r="L2997" i="14"/>
  <c r="L2998" i="14"/>
  <c r="L2999" i="14"/>
  <c r="L3000" i="14"/>
  <c r="L3001" i="14"/>
  <c r="L3002" i="14"/>
  <c r="L3003" i="14"/>
  <c r="L3004" i="14"/>
  <c r="L3005" i="14"/>
  <c r="L3006" i="14"/>
  <c r="L3007" i="14"/>
  <c r="L3008" i="14"/>
  <c r="L3009" i="14"/>
  <c r="L3010" i="14"/>
  <c r="L3011" i="14"/>
  <c r="L3012" i="14"/>
  <c r="L3013" i="14"/>
  <c r="L3014" i="14"/>
  <c r="L3015" i="14"/>
  <c r="L3016" i="14"/>
  <c r="L3017" i="14"/>
  <c r="L3018" i="14"/>
  <c r="L3019" i="14"/>
  <c r="L3020" i="14"/>
  <c r="L3021" i="14"/>
  <c r="L3022" i="14"/>
  <c r="L3023" i="14"/>
  <c r="L3024" i="14"/>
  <c r="L3025" i="14"/>
  <c r="L3026" i="14"/>
  <c r="L3027" i="14"/>
  <c r="L3028" i="14"/>
  <c r="L3029" i="14"/>
  <c r="L3030" i="14"/>
  <c r="L3031" i="14"/>
  <c r="L3032" i="14"/>
  <c r="L3033" i="14"/>
  <c r="L3034" i="14"/>
  <c r="L3035" i="14"/>
  <c r="L3036" i="14"/>
  <c r="L3037" i="14"/>
  <c r="L3038" i="14"/>
  <c r="L3039" i="14"/>
  <c r="L3040" i="14"/>
  <c r="L3041" i="14"/>
  <c r="L3042" i="14"/>
  <c r="L3043" i="14"/>
  <c r="L3044" i="14"/>
  <c r="L3045" i="14"/>
  <c r="L3046" i="14"/>
  <c r="L3047" i="14"/>
  <c r="L3048" i="14"/>
  <c r="L3049" i="14"/>
  <c r="L3050" i="14"/>
  <c r="L3051" i="14"/>
  <c r="L3052" i="14"/>
  <c r="L3053" i="14"/>
  <c r="L3054" i="14"/>
  <c r="L3055" i="14"/>
  <c r="L3056" i="14"/>
  <c r="L3057" i="14"/>
  <c r="L3058" i="14"/>
  <c r="L3059" i="14"/>
  <c r="L3060" i="14"/>
  <c r="L3061" i="14"/>
  <c r="L3062" i="14"/>
  <c r="L3063" i="14"/>
  <c r="L3064" i="14"/>
  <c r="L3065" i="14"/>
  <c r="L3066" i="14"/>
  <c r="L3067" i="14"/>
  <c r="L3068" i="14"/>
  <c r="L3069" i="14"/>
  <c r="L3070" i="14"/>
  <c r="L3071" i="14"/>
  <c r="L3072" i="14"/>
  <c r="L3073" i="14"/>
  <c r="L3074" i="14"/>
  <c r="L3075" i="14"/>
  <c r="L3076" i="14"/>
  <c r="L3077" i="14"/>
  <c r="L3078" i="14"/>
  <c r="L3079" i="14"/>
  <c r="L3080" i="14"/>
  <c r="L3081" i="14"/>
  <c r="L3082" i="14"/>
  <c r="L3083" i="14"/>
  <c r="L3084" i="14"/>
  <c r="L3085" i="14"/>
  <c r="L3086" i="14"/>
  <c r="L3087" i="14"/>
  <c r="L3088" i="14"/>
  <c r="L3089" i="14"/>
  <c r="L3090" i="14"/>
  <c r="L3091" i="14"/>
  <c r="L3092" i="14"/>
  <c r="L3093" i="14"/>
  <c r="L3094" i="14"/>
  <c r="L3095" i="14"/>
  <c r="L3096" i="14"/>
  <c r="L3097" i="14"/>
  <c r="L3098" i="14"/>
  <c r="L3099" i="14"/>
  <c r="L3100" i="14"/>
  <c r="L3101" i="14"/>
  <c r="L3102" i="14"/>
  <c r="L3103" i="14"/>
  <c r="L3104" i="14"/>
  <c r="L3105" i="14"/>
  <c r="L3106" i="14"/>
  <c r="L3107" i="14"/>
  <c r="L3108" i="14"/>
  <c r="L3109" i="14"/>
  <c r="L3110" i="14"/>
  <c r="L3111" i="14"/>
  <c r="L3112" i="14"/>
  <c r="L3113" i="14"/>
  <c r="L3114" i="14"/>
  <c r="L3115" i="14"/>
  <c r="L3116" i="14"/>
  <c r="L3117" i="14"/>
  <c r="L3118" i="14"/>
  <c r="L3119" i="14"/>
  <c r="L3120" i="14"/>
  <c r="L3121" i="14"/>
  <c r="L3122" i="14"/>
  <c r="L3123" i="14"/>
  <c r="L3124" i="14"/>
  <c r="L3125" i="14"/>
  <c r="L3126" i="14"/>
  <c r="L3127" i="14"/>
  <c r="L3128" i="14"/>
  <c r="L3129" i="14"/>
  <c r="L3130" i="14"/>
  <c r="L3131" i="14"/>
  <c r="L3132" i="14"/>
  <c r="L3133" i="14"/>
  <c r="L3134" i="14"/>
  <c r="L3135" i="14"/>
  <c r="L3136" i="14"/>
  <c r="L3137" i="14"/>
  <c r="L3138" i="14"/>
  <c r="L3139" i="14"/>
  <c r="L3140" i="14"/>
  <c r="L3141" i="14"/>
  <c r="L3142" i="14"/>
  <c r="L3143" i="14"/>
  <c r="L3144" i="14"/>
  <c r="L3145" i="14"/>
  <c r="L3146" i="14"/>
  <c r="L3147" i="14"/>
  <c r="L3148" i="14"/>
  <c r="L3149" i="14"/>
  <c r="L3150" i="14"/>
  <c r="L3151" i="14"/>
  <c r="L3152" i="14"/>
  <c r="L3153" i="14"/>
  <c r="L3154" i="14"/>
  <c r="L3155" i="14"/>
  <c r="L3156" i="14"/>
  <c r="L3157" i="14"/>
  <c r="L3158" i="14"/>
  <c r="L3159" i="14"/>
  <c r="L3160" i="14"/>
  <c r="L3161" i="14"/>
  <c r="L3162" i="14"/>
  <c r="L3163" i="14"/>
  <c r="L3164" i="14"/>
  <c r="L3165" i="14"/>
  <c r="L3166" i="14"/>
  <c r="L3167" i="14"/>
  <c r="L3168" i="14"/>
  <c r="L3169" i="14"/>
  <c r="L3170" i="14"/>
  <c r="L3171" i="14"/>
  <c r="L3172" i="14"/>
  <c r="L3173" i="14"/>
  <c r="L3174" i="14"/>
  <c r="L3175" i="14"/>
  <c r="L3176" i="14"/>
  <c r="L3177" i="14"/>
  <c r="L3178" i="14"/>
  <c r="L3179" i="14"/>
  <c r="L3180" i="14"/>
  <c r="L3181" i="14"/>
  <c r="L3182" i="14"/>
  <c r="L3183" i="14"/>
  <c r="L3184" i="14"/>
  <c r="L3185" i="14"/>
  <c r="L3186" i="14"/>
  <c r="L3187" i="14"/>
  <c r="L3188" i="14"/>
  <c r="L3189" i="14"/>
  <c r="L3190" i="14"/>
  <c r="L3191" i="14"/>
  <c r="L3192" i="14"/>
  <c r="L3193" i="14"/>
  <c r="L3194" i="14"/>
  <c r="L3195" i="14"/>
  <c r="L3196" i="14"/>
  <c r="L3197" i="14"/>
  <c r="L3198" i="14"/>
  <c r="L3199" i="14"/>
  <c r="L3200" i="14"/>
  <c r="L3201" i="14"/>
  <c r="L3202" i="14"/>
  <c r="L3203" i="14"/>
  <c r="L3204" i="14"/>
  <c r="L3205" i="14"/>
  <c r="L3206" i="14"/>
  <c r="L3207" i="14"/>
  <c r="L3208" i="14"/>
  <c r="L3209" i="14"/>
  <c r="L3210" i="14"/>
  <c r="L3211" i="14"/>
  <c r="L3212" i="14"/>
  <c r="L3213" i="14"/>
  <c r="L3214" i="14"/>
  <c r="L3215" i="14"/>
  <c r="L3216" i="14"/>
  <c r="L3217" i="14"/>
  <c r="L3218" i="14"/>
  <c r="L3219" i="14"/>
  <c r="L3220" i="14"/>
  <c r="L3221" i="14"/>
  <c r="L3222" i="14"/>
  <c r="L3223" i="14"/>
  <c r="L3224" i="14"/>
  <c r="L3225" i="14"/>
  <c r="L3226" i="14"/>
  <c r="L3227" i="14"/>
  <c r="L3228" i="14"/>
  <c r="L3229" i="14"/>
  <c r="L3230" i="14"/>
  <c r="L3231" i="14"/>
  <c r="L3232" i="14"/>
  <c r="L3233" i="14"/>
  <c r="L3234" i="14"/>
  <c r="L3235" i="14"/>
  <c r="L3236" i="14"/>
  <c r="L3237" i="14"/>
  <c r="L3238" i="14"/>
  <c r="L3239" i="14"/>
  <c r="L3240" i="14"/>
  <c r="L3241" i="14"/>
  <c r="L3242" i="14"/>
  <c r="L3243" i="14"/>
  <c r="L3244" i="14"/>
  <c r="L3245" i="14"/>
  <c r="L3246" i="14"/>
  <c r="L3247" i="14"/>
  <c r="L3248" i="14"/>
  <c r="L3249" i="14"/>
  <c r="L3250" i="14"/>
  <c r="L3251" i="14"/>
  <c r="L3252" i="14"/>
  <c r="L3253" i="14"/>
  <c r="L3254" i="14"/>
  <c r="L3255" i="14"/>
  <c r="L3256" i="14"/>
  <c r="L3257" i="14"/>
  <c r="L3258" i="14"/>
  <c r="L3259" i="14"/>
  <c r="L3260" i="14"/>
  <c r="L3261" i="14"/>
  <c r="L3262" i="14"/>
  <c r="L3263" i="14"/>
  <c r="L3264" i="14"/>
  <c r="L3265" i="14"/>
  <c r="L3266" i="14"/>
  <c r="L3267" i="14"/>
  <c r="L3268" i="14"/>
  <c r="L3269" i="14"/>
  <c r="L3270" i="14"/>
  <c r="L3271" i="14"/>
  <c r="L3272" i="14"/>
  <c r="L3273" i="14"/>
  <c r="L3274" i="14"/>
  <c r="L3275" i="14"/>
  <c r="L3276" i="14"/>
  <c r="L3277" i="14"/>
  <c r="L3278" i="14"/>
  <c r="L3279" i="14"/>
  <c r="L3280" i="14"/>
  <c r="L3281" i="14"/>
  <c r="L3282" i="14"/>
  <c r="L3283" i="14"/>
  <c r="L3284" i="14"/>
  <c r="L3285" i="14"/>
  <c r="L3286" i="14"/>
  <c r="L3287" i="14"/>
  <c r="L3288" i="14"/>
  <c r="L3289" i="14"/>
  <c r="L3290" i="14"/>
  <c r="L3291" i="14"/>
  <c r="L3292" i="14"/>
  <c r="L3293" i="14"/>
  <c r="L3294" i="14"/>
  <c r="L3295" i="14"/>
  <c r="L3296" i="14"/>
  <c r="L3297" i="14"/>
  <c r="L3298" i="14"/>
  <c r="L3299" i="14"/>
  <c r="L3300" i="14"/>
  <c r="L3301" i="14"/>
  <c r="L3302" i="14"/>
  <c r="L3303" i="14"/>
  <c r="L3304" i="14"/>
  <c r="L3305" i="14"/>
  <c r="L3306" i="14"/>
  <c r="L3307" i="14"/>
  <c r="L3308" i="14"/>
  <c r="L3309" i="14"/>
  <c r="L3310" i="14"/>
  <c r="L3311" i="14"/>
  <c r="L3312" i="14"/>
  <c r="L3313" i="14"/>
  <c r="L3314" i="14"/>
  <c r="L3315" i="14"/>
  <c r="L3316" i="14"/>
  <c r="L3317" i="14"/>
  <c r="L3318" i="14"/>
  <c r="L3319" i="14"/>
  <c r="L3320" i="14"/>
  <c r="L3321" i="14"/>
  <c r="L3322" i="14"/>
  <c r="L3323" i="14"/>
  <c r="L3324" i="14"/>
  <c r="L3325" i="14"/>
  <c r="L3326" i="14"/>
  <c r="L3327" i="14"/>
  <c r="L3328" i="14"/>
  <c r="L3329" i="14"/>
  <c r="L3330" i="14"/>
  <c r="L3331" i="14"/>
  <c r="L3332" i="14"/>
  <c r="L3333" i="14"/>
  <c r="L3334" i="14"/>
  <c r="L3335" i="14"/>
  <c r="L3336" i="14"/>
  <c r="L3337" i="14"/>
  <c r="L3338" i="14"/>
  <c r="L3339" i="14"/>
  <c r="L3340" i="14"/>
  <c r="L3341" i="14"/>
  <c r="L3342" i="14"/>
  <c r="L3343" i="14"/>
  <c r="L3344" i="14"/>
  <c r="L3345" i="14"/>
  <c r="L3346" i="14"/>
  <c r="L3347" i="14"/>
  <c r="L3348" i="14"/>
  <c r="L3349" i="14"/>
  <c r="L3350" i="14"/>
  <c r="L3351" i="14"/>
  <c r="L3352" i="14"/>
  <c r="L3353" i="14"/>
  <c r="L3354" i="14"/>
  <c r="L3355" i="14"/>
  <c r="L3356" i="14"/>
  <c r="L3357" i="14"/>
  <c r="L3358" i="14"/>
  <c r="L3359" i="14"/>
  <c r="L3360" i="14"/>
  <c r="L3361" i="14"/>
  <c r="L3362" i="14"/>
  <c r="L3363" i="14"/>
  <c r="L3364" i="14"/>
  <c r="L3365" i="14"/>
  <c r="L3366" i="14"/>
  <c r="L3367" i="14"/>
  <c r="L3368" i="14"/>
  <c r="L3369" i="14"/>
  <c r="L3370" i="14"/>
  <c r="L3371" i="14"/>
  <c r="L3372" i="14"/>
  <c r="L3373" i="14"/>
  <c r="L3374" i="14"/>
  <c r="L3375" i="14"/>
  <c r="L3376" i="14"/>
  <c r="L3377" i="14"/>
  <c r="L3378" i="14"/>
  <c r="L3379" i="14"/>
  <c r="L3380" i="14"/>
  <c r="L3381" i="14"/>
  <c r="L3382" i="14"/>
  <c r="L3383" i="14"/>
  <c r="L3384" i="14"/>
  <c r="L3385" i="14"/>
  <c r="L3386" i="14"/>
  <c r="L3387" i="14"/>
  <c r="L3388" i="14"/>
  <c r="L3389" i="14"/>
  <c r="L3390" i="14"/>
  <c r="L3391" i="14"/>
  <c r="L3392" i="14"/>
  <c r="L3393" i="14"/>
  <c r="L3394" i="14"/>
  <c r="L3395" i="14"/>
  <c r="L3396" i="14"/>
  <c r="L3397" i="14"/>
  <c r="L3398" i="14"/>
  <c r="L3399" i="14"/>
  <c r="L3400" i="14"/>
  <c r="L3401" i="14"/>
  <c r="L3402" i="14"/>
  <c r="L3403" i="14"/>
  <c r="L3404" i="14"/>
  <c r="L3405" i="14"/>
  <c r="L3406" i="14"/>
  <c r="L3407" i="14"/>
  <c r="L3408" i="14"/>
  <c r="L3409" i="14"/>
  <c r="L3410" i="14"/>
  <c r="L3411" i="14"/>
  <c r="L3412" i="14"/>
  <c r="L3413" i="14"/>
  <c r="L3414" i="14"/>
  <c r="L3415" i="14"/>
  <c r="L3416" i="14"/>
  <c r="L3417" i="14"/>
  <c r="L3418" i="14"/>
  <c r="L3419" i="14"/>
  <c r="L3420" i="14"/>
  <c r="L3421" i="14"/>
  <c r="L3422" i="14"/>
  <c r="L3423" i="14"/>
  <c r="L3424" i="14"/>
  <c r="L3425" i="14"/>
  <c r="L3426" i="14"/>
  <c r="L3427" i="14"/>
  <c r="L3428" i="14"/>
  <c r="L3429" i="14"/>
  <c r="L3430" i="14"/>
  <c r="L3431" i="14"/>
  <c r="L3432" i="14"/>
  <c r="L3433" i="14"/>
  <c r="L3434" i="14"/>
  <c r="L3435" i="14"/>
  <c r="L3436" i="14"/>
  <c r="L3437" i="14"/>
  <c r="L3438" i="14"/>
  <c r="L3439" i="14"/>
  <c r="L3440" i="14"/>
  <c r="L3441" i="14"/>
  <c r="L3442" i="14"/>
  <c r="L3443" i="14"/>
  <c r="L3444" i="14"/>
  <c r="L3445" i="14"/>
  <c r="L3446" i="14"/>
  <c r="L3447" i="14"/>
  <c r="L3448" i="14"/>
  <c r="L3449" i="14"/>
  <c r="L3450" i="14"/>
  <c r="L3451" i="14"/>
  <c r="L3452" i="14"/>
  <c r="L3453" i="14"/>
  <c r="L3454" i="14"/>
  <c r="L3455" i="14"/>
  <c r="L3456" i="14"/>
  <c r="L3457" i="14"/>
  <c r="L3458" i="14"/>
  <c r="L3459" i="14"/>
  <c r="L3460" i="14"/>
  <c r="L3461" i="14"/>
  <c r="L3462" i="14"/>
  <c r="L3463" i="14"/>
  <c r="L3464" i="14"/>
  <c r="L3465" i="14"/>
  <c r="L3466" i="14"/>
  <c r="L3467" i="14"/>
  <c r="L3468" i="14"/>
  <c r="L3469" i="14"/>
  <c r="L3470" i="14"/>
  <c r="L3471" i="14"/>
  <c r="L3472" i="14"/>
  <c r="L3473" i="14"/>
  <c r="L3474" i="14"/>
  <c r="L3475" i="14"/>
  <c r="L3476" i="14"/>
  <c r="L3477" i="14"/>
  <c r="L3478" i="14"/>
  <c r="L3479" i="14"/>
  <c r="L3480" i="14"/>
  <c r="L3481" i="14"/>
  <c r="L3482" i="14"/>
  <c r="L3483" i="14"/>
  <c r="L3484" i="14"/>
  <c r="L3485" i="14"/>
  <c r="L3486" i="14"/>
  <c r="L3487" i="14"/>
  <c r="L3488" i="14"/>
  <c r="L3489" i="14"/>
  <c r="L3490" i="14"/>
  <c r="L3491" i="14"/>
  <c r="L3492" i="14"/>
  <c r="L3493" i="14"/>
  <c r="L3494" i="14"/>
  <c r="L3495" i="14"/>
  <c r="L3496" i="14"/>
  <c r="L3497" i="14"/>
  <c r="L3498" i="14"/>
  <c r="L3499" i="14"/>
  <c r="L3501" i="14"/>
  <c r="L3502" i="14"/>
  <c r="L3503" i="14"/>
  <c r="L3504" i="14"/>
  <c r="L3505" i="14"/>
  <c r="L3506" i="14"/>
  <c r="L3518" i="14"/>
  <c r="L3519" i="14"/>
  <c r="L3520" i="14"/>
  <c r="L3521" i="14"/>
  <c r="L3522" i="14"/>
  <c r="L3523" i="14"/>
  <c r="L3524" i="14"/>
  <c r="L3525" i="14"/>
  <c r="L3526" i="14"/>
  <c r="L3527" i="14"/>
  <c r="L3528" i="14"/>
  <c r="L3529" i="14"/>
  <c r="L3530" i="14"/>
  <c r="L3531" i="14"/>
  <c r="L3532" i="14"/>
  <c r="L3533" i="14"/>
  <c r="L3534" i="14"/>
  <c r="L3535" i="14"/>
  <c r="L3536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L183" i="14"/>
  <c r="L184" i="14"/>
  <c r="L185" i="14"/>
  <c r="L186" i="14"/>
  <c r="L187" i="14"/>
  <c r="L188" i="14"/>
  <c r="L189" i="14"/>
  <c r="L190" i="14"/>
  <c r="L191" i="14"/>
  <c r="L192" i="14"/>
  <c r="L193" i="14"/>
  <c r="L194" i="14"/>
  <c r="L195" i="14"/>
  <c r="L196" i="14"/>
  <c r="L197" i="14"/>
  <c r="L198" i="14"/>
  <c r="L199" i="14"/>
  <c r="L200" i="14"/>
  <c r="L201" i="14"/>
  <c r="L202" i="14"/>
  <c r="L203" i="14"/>
  <c r="L204" i="14"/>
  <c r="L205" i="14"/>
  <c r="L206" i="14"/>
  <c r="L207" i="14"/>
  <c r="L208" i="14"/>
  <c r="L209" i="14"/>
  <c r="L210" i="14"/>
  <c r="L211" i="14"/>
  <c r="L212" i="14"/>
  <c r="L213" i="14"/>
  <c r="L214" i="14"/>
  <c r="L215" i="14"/>
  <c r="L216" i="14"/>
  <c r="L217" i="14"/>
  <c r="L218" i="14"/>
  <c r="L219" i="14"/>
  <c r="L220" i="14"/>
  <c r="L221" i="14"/>
  <c r="L222" i="14"/>
  <c r="L223" i="14"/>
  <c r="L224" i="14"/>
  <c r="L225" i="14"/>
  <c r="L226" i="14"/>
  <c r="L227" i="14"/>
  <c r="L228" i="14"/>
  <c r="L229" i="14"/>
  <c r="L230" i="14"/>
  <c r="L231" i="14"/>
  <c r="L232" i="14"/>
  <c r="L233" i="14"/>
  <c r="L234" i="14"/>
  <c r="L235" i="14"/>
  <c r="L236" i="14"/>
  <c r="L237" i="14"/>
  <c r="L238" i="14"/>
  <c r="L239" i="14"/>
  <c r="L240" i="14"/>
  <c r="L241" i="14"/>
  <c r="L242" i="14"/>
  <c r="L243" i="14"/>
  <c r="L244" i="14"/>
  <c r="L245" i="14"/>
  <c r="L246" i="14"/>
  <c r="L247" i="14"/>
  <c r="L248" i="14"/>
  <c r="L249" i="14"/>
  <c r="L250" i="14"/>
  <c r="L251" i="14"/>
  <c r="L252" i="14"/>
  <c r="L253" i="14"/>
  <c r="L254" i="14"/>
  <c r="L255" i="14"/>
  <c r="L256" i="14"/>
  <c r="L257" i="14"/>
  <c r="L258" i="14"/>
  <c r="L259" i="14"/>
  <c r="L260" i="14"/>
  <c r="L261" i="14"/>
  <c r="L262" i="14"/>
  <c r="L263" i="14"/>
  <c r="L264" i="14"/>
  <c r="L265" i="14"/>
  <c r="L266" i="14"/>
  <c r="L267" i="14"/>
  <c r="L268" i="14"/>
  <c r="L269" i="14"/>
  <c r="L270" i="14"/>
  <c r="L271" i="14"/>
  <c r="L272" i="14"/>
  <c r="L273" i="14"/>
  <c r="L274" i="14"/>
  <c r="L275" i="14"/>
  <c r="L276" i="14"/>
  <c r="L277" i="14"/>
  <c r="L278" i="14"/>
  <c r="L279" i="14"/>
  <c r="L280" i="14"/>
  <c r="L281" i="14"/>
  <c r="L282" i="14"/>
  <c r="L283" i="14"/>
  <c r="L284" i="14"/>
  <c r="L285" i="14"/>
  <c r="L286" i="14"/>
  <c r="L287" i="14"/>
  <c r="L288" i="14"/>
  <c r="L289" i="14"/>
  <c r="L290" i="14"/>
  <c r="L291" i="14"/>
  <c r="L292" i="14"/>
  <c r="L293" i="14"/>
  <c r="L294" i="14"/>
  <c r="L295" i="14"/>
  <c r="L296" i="14"/>
  <c r="L297" i="14"/>
  <c r="L298" i="14"/>
  <c r="L299" i="14"/>
  <c r="L300" i="14"/>
  <c r="L301" i="14"/>
  <c r="L302" i="14"/>
  <c r="L303" i="14"/>
  <c r="L304" i="14"/>
  <c r="L305" i="14"/>
  <c r="L306" i="14"/>
  <c r="L307" i="14"/>
  <c r="L308" i="14"/>
  <c r="L309" i="14"/>
  <c r="L310" i="14"/>
  <c r="L311" i="14"/>
  <c r="L312" i="14"/>
  <c r="L313" i="14"/>
  <c r="L314" i="14"/>
  <c r="L315" i="14"/>
  <c r="L316" i="14"/>
  <c r="L317" i="14"/>
  <c r="L318" i="14"/>
  <c r="L319" i="14"/>
  <c r="L320" i="14"/>
  <c r="L321" i="14"/>
  <c r="L322" i="14"/>
  <c r="L323" i="14"/>
  <c r="L324" i="14"/>
  <c r="L325" i="14"/>
  <c r="L326" i="14"/>
  <c r="L327" i="14"/>
  <c r="L328" i="14"/>
  <c r="L329" i="14"/>
  <c r="L330" i="14"/>
  <c r="L331" i="14"/>
  <c r="L332" i="14"/>
  <c r="L333" i="14"/>
  <c r="L334" i="14"/>
  <c r="L335" i="14"/>
  <c r="L336" i="14"/>
  <c r="L337" i="14"/>
  <c r="L338" i="14"/>
  <c r="L339" i="14"/>
  <c r="L340" i="14"/>
  <c r="L341" i="14"/>
  <c r="L342" i="14"/>
  <c r="L343" i="14"/>
  <c r="L344" i="14"/>
  <c r="L345" i="14"/>
  <c r="L346" i="14"/>
  <c r="L347" i="14"/>
  <c r="L348" i="14"/>
  <c r="L349" i="14"/>
  <c r="L350" i="14"/>
  <c r="L351" i="14"/>
  <c r="L352" i="14"/>
  <c r="L353" i="14"/>
  <c r="L354" i="14"/>
  <c r="L355" i="14"/>
  <c r="L356" i="14"/>
  <c r="L357" i="14"/>
  <c r="L358" i="14"/>
  <c r="L359" i="14"/>
  <c r="L360" i="14"/>
  <c r="L361" i="14"/>
  <c r="L362" i="14"/>
  <c r="L363" i="14"/>
  <c r="L364" i="14"/>
  <c r="L365" i="14"/>
  <c r="L366" i="14"/>
  <c r="L367" i="14"/>
  <c r="L368" i="14"/>
  <c r="L369" i="14"/>
  <c r="L370" i="14"/>
  <c r="L371" i="14"/>
  <c r="L372" i="14"/>
  <c r="L373" i="14"/>
  <c r="L374" i="14"/>
  <c r="L375" i="14"/>
  <c r="L376" i="14"/>
  <c r="L377" i="14"/>
  <c r="L378" i="14"/>
  <c r="L379" i="14"/>
  <c r="L380" i="14"/>
  <c r="L381" i="14"/>
  <c r="L382" i="14"/>
  <c r="L383" i="14"/>
  <c r="L384" i="14"/>
  <c r="L385" i="14"/>
  <c r="L386" i="14"/>
  <c r="L387" i="14"/>
  <c r="L388" i="14"/>
  <c r="L389" i="14"/>
  <c r="L390" i="14"/>
  <c r="L391" i="14"/>
  <c r="L392" i="14"/>
  <c r="L393" i="14"/>
  <c r="L394" i="14"/>
  <c r="L395" i="14"/>
  <c r="L396" i="14"/>
  <c r="L397" i="14"/>
  <c r="L398" i="14"/>
  <c r="L399" i="14"/>
  <c r="L400" i="14"/>
  <c r="L401" i="14"/>
  <c r="L402" i="14"/>
  <c r="L403" i="14"/>
  <c r="L404" i="14"/>
  <c r="L405" i="14"/>
  <c r="L406" i="14"/>
  <c r="L407" i="14"/>
  <c r="L408" i="14"/>
  <c r="L409" i="14"/>
  <c r="L410" i="14"/>
  <c r="L411" i="14"/>
  <c r="L412" i="14"/>
  <c r="L413" i="14"/>
  <c r="L414" i="14"/>
  <c r="L415" i="14"/>
  <c r="L416" i="14"/>
  <c r="L417" i="14"/>
  <c r="L418" i="14"/>
  <c r="L419" i="14"/>
  <c r="L420" i="14"/>
  <c r="L421" i="14"/>
  <c r="L422" i="14"/>
  <c r="L423" i="14"/>
  <c r="L424" i="14"/>
  <c r="L425" i="14"/>
  <c r="L426" i="14"/>
  <c r="L427" i="14"/>
  <c r="L428" i="14"/>
  <c r="L429" i="14"/>
  <c r="L430" i="14"/>
  <c r="L431" i="14"/>
  <c r="L432" i="14"/>
  <c r="L433" i="14"/>
  <c r="L434" i="14"/>
  <c r="L435" i="14"/>
  <c r="L436" i="14"/>
  <c r="L437" i="14"/>
  <c r="L438" i="14"/>
  <c r="L439" i="14"/>
  <c r="L440" i="14"/>
  <c r="L441" i="14"/>
  <c r="L442" i="14"/>
  <c r="L443" i="14"/>
  <c r="L444" i="14"/>
  <c r="L445" i="14"/>
  <c r="L446" i="14"/>
  <c r="L447" i="14"/>
  <c r="L448" i="14"/>
  <c r="L449" i="14"/>
  <c r="L450" i="14"/>
  <c r="L451" i="14"/>
  <c r="L452" i="14"/>
  <c r="L453" i="14"/>
  <c r="L454" i="14"/>
  <c r="L455" i="14"/>
  <c r="L456" i="14"/>
  <c r="L457" i="14"/>
  <c r="L458" i="14"/>
  <c r="L459" i="14"/>
  <c r="L460" i="14"/>
  <c r="L461" i="14"/>
  <c r="L462" i="14"/>
  <c r="L463" i="14"/>
  <c r="L464" i="14"/>
  <c r="L465" i="14"/>
  <c r="L466" i="14"/>
  <c r="L467" i="14"/>
  <c r="L468" i="14"/>
  <c r="L469" i="14"/>
  <c r="L470" i="14"/>
  <c r="L471" i="14"/>
  <c r="L472" i="14"/>
  <c r="L473" i="14"/>
  <c r="L474" i="14"/>
  <c r="L475" i="14"/>
  <c r="L476" i="14"/>
  <c r="L477" i="14"/>
  <c r="L478" i="14"/>
  <c r="L479" i="14"/>
  <c r="L480" i="14"/>
  <c r="L481" i="14"/>
  <c r="L482" i="14"/>
  <c r="L483" i="14"/>
  <c r="L484" i="14"/>
  <c r="L485" i="14"/>
  <c r="L486" i="14"/>
  <c r="L487" i="14"/>
  <c r="L488" i="14"/>
  <c r="L489" i="14"/>
  <c r="L490" i="14"/>
  <c r="L491" i="14"/>
  <c r="L492" i="14"/>
  <c r="L493" i="14"/>
  <c r="L494" i="14"/>
  <c r="L495" i="14"/>
  <c r="L496" i="14"/>
  <c r="L497" i="14"/>
  <c r="L498" i="14"/>
  <c r="L499" i="14"/>
  <c r="L500" i="14"/>
  <c r="L501" i="14"/>
  <c r="L502" i="14"/>
  <c r="L503" i="14"/>
  <c r="L504" i="14"/>
  <c r="L505" i="14"/>
  <c r="L506" i="14"/>
  <c r="L507" i="14"/>
  <c r="L508" i="14"/>
  <c r="L509" i="14"/>
  <c r="L510" i="14"/>
  <c r="L511" i="14"/>
  <c r="L512" i="14"/>
  <c r="L513" i="14"/>
  <c r="L514" i="14"/>
  <c r="L515" i="14"/>
  <c r="L516" i="14"/>
  <c r="L517" i="14"/>
  <c r="L518" i="14"/>
  <c r="L519" i="14"/>
  <c r="L520" i="14"/>
  <c r="L521" i="14"/>
  <c r="L522" i="14"/>
  <c r="L523" i="14"/>
  <c r="L524" i="14"/>
  <c r="L525" i="14"/>
  <c r="L526" i="14"/>
  <c r="L527" i="14"/>
  <c r="L528" i="14"/>
  <c r="L529" i="14"/>
  <c r="L530" i="14"/>
  <c r="L531" i="14"/>
  <c r="L532" i="14"/>
  <c r="L533" i="14"/>
  <c r="L534" i="14"/>
  <c r="L535" i="14"/>
  <c r="L536" i="14"/>
  <c r="L537" i="14"/>
  <c r="L538" i="14"/>
  <c r="L539" i="14"/>
  <c r="L540" i="14"/>
  <c r="L541" i="14"/>
  <c r="L542" i="14"/>
  <c r="L543" i="14"/>
  <c r="L544" i="14"/>
  <c r="L545" i="14"/>
  <c r="L546" i="14"/>
  <c r="L547" i="14"/>
  <c r="L548" i="14"/>
  <c r="L549" i="14"/>
  <c r="L550" i="14"/>
  <c r="L551" i="14"/>
  <c r="L552" i="14"/>
  <c r="L553" i="14"/>
  <c r="L554" i="14"/>
  <c r="L555" i="14"/>
  <c r="L556" i="14"/>
  <c r="L557" i="14"/>
  <c r="L558" i="14"/>
  <c r="L559" i="14"/>
  <c r="L560" i="14"/>
  <c r="L561" i="14"/>
  <c r="L562" i="14"/>
  <c r="L563" i="14"/>
  <c r="L564" i="14"/>
  <c r="L565" i="14"/>
  <c r="L566" i="14"/>
  <c r="L567" i="14"/>
  <c r="L568" i="14"/>
  <c r="L569" i="14"/>
  <c r="L570" i="14"/>
  <c r="L571" i="14"/>
  <c r="L572" i="14"/>
  <c r="L573" i="14"/>
  <c r="L574" i="14"/>
  <c r="L575" i="14"/>
  <c r="L576" i="14"/>
  <c r="L577" i="14"/>
  <c r="L578" i="14"/>
  <c r="L579" i="14"/>
  <c r="L580" i="14"/>
  <c r="L581" i="14"/>
  <c r="L582" i="14"/>
  <c r="L583" i="14"/>
  <c r="L584" i="14"/>
  <c r="L585" i="14"/>
  <c r="L586" i="14"/>
  <c r="L587" i="14"/>
  <c r="L588" i="14"/>
  <c r="L589" i="14"/>
  <c r="L590" i="14"/>
  <c r="L591" i="14"/>
  <c r="L592" i="14"/>
  <c r="L593" i="14"/>
  <c r="L594" i="14"/>
  <c r="L595" i="14"/>
  <c r="L596" i="14"/>
  <c r="L597" i="14"/>
  <c r="L598" i="14"/>
  <c r="L599" i="14"/>
  <c r="L600" i="14"/>
  <c r="L601" i="14"/>
  <c r="L602" i="14"/>
  <c r="L603" i="14"/>
  <c r="L604" i="14"/>
  <c r="L605" i="14"/>
  <c r="L606" i="14"/>
  <c r="L607" i="14"/>
  <c r="L608" i="14"/>
  <c r="L609" i="14"/>
  <c r="L610" i="14"/>
  <c r="L611" i="14"/>
  <c r="L612" i="14"/>
  <c r="L613" i="14"/>
  <c r="L614" i="14"/>
  <c r="L615" i="14"/>
  <c r="L616" i="14"/>
  <c r="L617" i="14"/>
  <c r="L618" i="14"/>
  <c r="L619" i="14"/>
  <c r="L620" i="14"/>
  <c r="L621" i="14"/>
  <c r="L622" i="14"/>
  <c r="L623" i="14"/>
  <c r="L624" i="14"/>
  <c r="L625" i="14"/>
  <c r="L626" i="14"/>
  <c r="L627" i="14"/>
  <c r="L628" i="14"/>
  <c r="L629" i="14"/>
  <c r="L630" i="14"/>
  <c r="L631" i="14"/>
  <c r="L632" i="14"/>
  <c r="L633" i="14"/>
  <c r="L634" i="14"/>
  <c r="L635" i="14"/>
  <c r="L636" i="14"/>
  <c r="L637" i="14"/>
  <c r="L638" i="14"/>
  <c r="L639" i="14"/>
  <c r="L640" i="14"/>
  <c r="L641" i="14"/>
  <c r="L642" i="14"/>
  <c r="L643" i="14"/>
  <c r="L644" i="14"/>
  <c r="L645" i="14"/>
  <c r="L646" i="14"/>
  <c r="L647" i="14"/>
  <c r="L648" i="14"/>
  <c r="L649" i="14"/>
  <c r="L650" i="14"/>
  <c r="L651" i="14"/>
  <c r="L652" i="14"/>
  <c r="L653" i="14"/>
  <c r="L654" i="14"/>
  <c r="L655" i="14"/>
  <c r="L656" i="14"/>
  <c r="L657" i="14"/>
  <c r="L658" i="14"/>
  <c r="L659" i="14"/>
  <c r="L660" i="14"/>
  <c r="L661" i="14"/>
  <c r="L662" i="14"/>
  <c r="L663" i="14"/>
  <c r="L664" i="14"/>
  <c r="L665" i="14"/>
  <c r="L666" i="14"/>
  <c r="L667" i="14"/>
  <c r="L668" i="14"/>
  <c r="L669" i="14"/>
  <c r="L670" i="14"/>
  <c r="L671" i="14"/>
  <c r="L672" i="14"/>
  <c r="L673" i="14"/>
  <c r="L674" i="14"/>
  <c r="L675" i="14"/>
  <c r="L676" i="14"/>
  <c r="L677" i="14"/>
  <c r="L678" i="14"/>
  <c r="L679" i="14"/>
  <c r="L680" i="14"/>
  <c r="L681" i="14"/>
  <c r="L682" i="14"/>
  <c r="L683" i="14"/>
  <c r="L684" i="14"/>
  <c r="L685" i="14"/>
  <c r="L686" i="14"/>
  <c r="L687" i="14"/>
  <c r="L688" i="14"/>
  <c r="L689" i="14"/>
  <c r="L690" i="14"/>
  <c r="L691" i="14"/>
  <c r="L692" i="14"/>
  <c r="L693" i="14"/>
  <c r="L694" i="14"/>
  <c r="L695" i="14"/>
  <c r="L696" i="14"/>
  <c r="L697" i="14"/>
  <c r="L698" i="14"/>
  <c r="L699" i="14"/>
  <c r="L700" i="14"/>
  <c r="L701" i="14"/>
  <c r="L702" i="14"/>
  <c r="L703" i="14"/>
  <c r="L704" i="14"/>
  <c r="L705" i="14"/>
  <c r="L706" i="14"/>
  <c r="L707" i="14"/>
  <c r="L708" i="14"/>
  <c r="L709" i="14"/>
  <c r="L710" i="14"/>
  <c r="L711" i="14"/>
  <c r="L712" i="14"/>
  <c r="L713" i="14"/>
  <c r="L714" i="14"/>
  <c r="L715" i="14"/>
  <c r="L716" i="14"/>
  <c r="L717" i="14"/>
  <c r="L718" i="14"/>
  <c r="L719" i="14"/>
  <c r="L720" i="14"/>
  <c r="L721" i="14"/>
  <c r="L722" i="14"/>
  <c r="L723" i="14"/>
  <c r="L724" i="14"/>
  <c r="L725" i="14"/>
  <c r="L726" i="14"/>
  <c r="L727" i="14"/>
  <c r="L728" i="14"/>
  <c r="L729" i="14"/>
  <c r="L730" i="14"/>
  <c r="L731" i="14"/>
  <c r="L732" i="14"/>
  <c r="L733" i="14"/>
  <c r="L734" i="14"/>
  <c r="L735" i="14"/>
  <c r="L736" i="14"/>
  <c r="L737" i="14"/>
  <c r="L738" i="14"/>
  <c r="L739" i="14"/>
  <c r="L740" i="14"/>
  <c r="L741" i="14"/>
  <c r="L742" i="14"/>
  <c r="L743" i="14"/>
  <c r="L744" i="14"/>
  <c r="L745" i="14"/>
  <c r="L746" i="14"/>
  <c r="L747" i="14"/>
  <c r="L748" i="14"/>
  <c r="L749" i="14"/>
  <c r="L750" i="14"/>
  <c r="L751" i="14"/>
  <c r="L752" i="14"/>
  <c r="L753" i="14"/>
  <c r="L754" i="14"/>
  <c r="L755" i="14"/>
  <c r="L756" i="14"/>
  <c r="L757" i="14"/>
  <c r="L758" i="14"/>
  <c r="L759" i="14"/>
  <c r="L760" i="14"/>
  <c r="L761" i="14"/>
  <c r="L762" i="14"/>
  <c r="L763" i="14"/>
  <c r="L764" i="14"/>
  <c r="L765" i="14"/>
  <c r="L766" i="14"/>
  <c r="L767" i="14"/>
  <c r="L768" i="14"/>
  <c r="L769" i="14"/>
  <c r="L770" i="14"/>
  <c r="L771" i="14"/>
  <c r="L772" i="14"/>
  <c r="L773" i="14"/>
  <c r="L774" i="14"/>
  <c r="L775" i="14"/>
  <c r="L776" i="14"/>
  <c r="L777" i="14"/>
  <c r="L778" i="14"/>
  <c r="L779" i="14"/>
  <c r="L780" i="14"/>
  <c r="L781" i="14"/>
  <c r="L782" i="14"/>
  <c r="L783" i="14"/>
  <c r="L784" i="14"/>
  <c r="L785" i="14"/>
  <c r="L786" i="14"/>
  <c r="L787" i="14"/>
  <c r="L788" i="14"/>
  <c r="L789" i="14"/>
  <c r="L790" i="14"/>
  <c r="L791" i="14"/>
  <c r="L792" i="14"/>
  <c r="L793" i="14"/>
  <c r="L794" i="14"/>
  <c r="L795" i="14"/>
  <c r="L796" i="14"/>
  <c r="L797" i="14"/>
  <c r="L798" i="14"/>
  <c r="L799" i="14"/>
  <c r="L800" i="14"/>
  <c r="L801" i="14"/>
  <c r="L802" i="14"/>
  <c r="L803" i="14"/>
  <c r="L804" i="14"/>
  <c r="L805" i="14"/>
  <c r="L806" i="14"/>
  <c r="L807" i="14"/>
  <c r="L808" i="14"/>
  <c r="L809" i="14"/>
  <c r="L810" i="14"/>
  <c r="L811" i="14"/>
  <c r="L812" i="14"/>
  <c r="L813" i="14"/>
  <c r="L814" i="14"/>
  <c r="L815" i="14"/>
  <c r="L816" i="14"/>
  <c r="L817" i="14"/>
  <c r="L818" i="14"/>
  <c r="L819" i="14"/>
  <c r="L820" i="14"/>
  <c r="L821" i="14"/>
  <c r="L822" i="14"/>
  <c r="L823" i="14"/>
  <c r="L824" i="14"/>
  <c r="L825" i="14"/>
  <c r="L826" i="14"/>
  <c r="L827" i="14"/>
  <c r="L828" i="14"/>
  <c r="L829" i="14"/>
  <c r="L830" i="14"/>
  <c r="L831" i="14"/>
  <c r="L832" i="14"/>
  <c r="L833" i="14"/>
  <c r="L834" i="14"/>
  <c r="L835" i="14"/>
  <c r="L836" i="14"/>
  <c r="L837" i="14"/>
  <c r="L838" i="14"/>
  <c r="L839" i="14"/>
  <c r="L840" i="14"/>
  <c r="L841" i="14"/>
  <c r="L842" i="14"/>
  <c r="L843" i="14"/>
  <c r="L844" i="14"/>
  <c r="L845" i="14"/>
  <c r="L846" i="14"/>
  <c r="L847" i="14"/>
  <c r="L848" i="14"/>
  <c r="L849" i="14"/>
  <c r="L850" i="14"/>
  <c r="L851" i="14"/>
  <c r="L852" i="14"/>
  <c r="L853" i="14"/>
  <c r="L854" i="14"/>
  <c r="L855" i="14"/>
  <c r="L856" i="14"/>
  <c r="L857" i="14"/>
  <c r="L858" i="14"/>
  <c r="L859" i="14"/>
  <c r="L860" i="14"/>
  <c r="L861" i="14"/>
  <c r="L862" i="14"/>
  <c r="L863" i="14"/>
  <c r="L864" i="14"/>
  <c r="L865" i="14"/>
  <c r="L866" i="14"/>
  <c r="L867" i="14"/>
  <c r="L868" i="14"/>
  <c r="L869" i="14"/>
  <c r="L870" i="14"/>
  <c r="L871" i="14"/>
  <c r="L872" i="14"/>
  <c r="L873" i="14"/>
  <c r="L874" i="14"/>
  <c r="L875" i="14"/>
  <c r="L876" i="14"/>
  <c r="L877" i="14"/>
  <c r="L878" i="14"/>
  <c r="L879" i="14"/>
  <c r="L880" i="14"/>
  <c r="L881" i="14"/>
  <c r="L882" i="14"/>
  <c r="L883" i="14"/>
  <c r="L884" i="14"/>
  <c r="L885" i="14"/>
  <c r="L886" i="14"/>
  <c r="L887" i="14"/>
  <c r="L888" i="14"/>
  <c r="L889" i="14"/>
  <c r="L890" i="14"/>
  <c r="L891" i="14"/>
  <c r="L892" i="14"/>
  <c r="L893" i="14"/>
  <c r="L894" i="14"/>
  <c r="L895" i="14"/>
  <c r="L896" i="14"/>
  <c r="L897" i="14"/>
  <c r="L898" i="14"/>
  <c r="L899" i="14"/>
  <c r="L900" i="14"/>
  <c r="L901" i="14"/>
  <c r="L902" i="14"/>
  <c r="L903" i="14"/>
  <c r="L904" i="14"/>
  <c r="L905" i="14"/>
  <c r="L906" i="14"/>
  <c r="L907" i="14"/>
  <c r="L908" i="14"/>
  <c r="L909" i="14"/>
  <c r="L910" i="14"/>
  <c r="L911" i="14"/>
  <c r="L912" i="14"/>
  <c r="L913" i="14"/>
  <c r="L914" i="14"/>
  <c r="L915" i="14"/>
  <c r="L916" i="14"/>
  <c r="L917" i="14"/>
  <c r="L918" i="14"/>
  <c r="L919" i="14"/>
  <c r="L920" i="14"/>
  <c r="L921" i="14"/>
  <c r="L922" i="14"/>
  <c r="L923" i="14"/>
  <c r="L924" i="14"/>
  <c r="L925" i="14"/>
  <c r="L926" i="14"/>
  <c r="L927" i="14"/>
  <c r="L928" i="14"/>
  <c r="L929" i="14"/>
  <c r="L930" i="14"/>
  <c r="L931" i="14"/>
  <c r="L932" i="14"/>
  <c r="L933" i="14"/>
  <c r="L934" i="14"/>
  <c r="L935" i="14"/>
  <c r="L936" i="14"/>
  <c r="L937" i="14"/>
  <c r="L938" i="14"/>
  <c r="L939" i="14"/>
  <c r="L940" i="14"/>
  <c r="L941" i="14"/>
  <c r="L942" i="14"/>
  <c r="L943" i="14"/>
  <c r="L944" i="14"/>
  <c r="L945" i="14"/>
  <c r="L946" i="14"/>
  <c r="L947" i="14"/>
  <c r="L948" i="14"/>
  <c r="L949" i="14"/>
  <c r="L950" i="14"/>
  <c r="L951" i="14"/>
  <c r="L952" i="14"/>
  <c r="L953" i="14"/>
  <c r="L954" i="14"/>
  <c r="L955" i="14"/>
  <c r="L956" i="14"/>
  <c r="L957" i="14"/>
  <c r="L958" i="14"/>
  <c r="L959" i="14"/>
  <c r="L960" i="14"/>
  <c r="L961" i="14"/>
  <c r="L962" i="14"/>
  <c r="L963" i="14"/>
  <c r="L964" i="14"/>
  <c r="L965" i="14"/>
  <c r="L966" i="14"/>
  <c r="L967" i="14"/>
  <c r="L968" i="14"/>
  <c r="L969" i="14"/>
  <c r="L970" i="14"/>
  <c r="L971" i="14"/>
  <c r="L972" i="14"/>
  <c r="L973" i="14"/>
  <c r="L974" i="14"/>
  <c r="L975" i="14"/>
  <c r="L976" i="14"/>
  <c r="L977" i="14"/>
  <c r="L978" i="14"/>
  <c r="L979" i="14"/>
  <c r="L980" i="14"/>
  <c r="L981" i="14"/>
  <c r="L982" i="14"/>
  <c r="L983" i="14"/>
  <c r="L984" i="14"/>
  <c r="L985" i="14"/>
  <c r="L986" i="14"/>
  <c r="L987" i="14"/>
  <c r="L988" i="14"/>
  <c r="L989" i="14"/>
  <c r="L990" i="14"/>
  <c r="L991" i="14"/>
  <c r="L992" i="14"/>
  <c r="L993" i="14"/>
  <c r="L994" i="14"/>
  <c r="L995" i="14"/>
  <c r="L996" i="14"/>
  <c r="L997" i="14"/>
  <c r="L998" i="14"/>
  <c r="L999" i="14"/>
  <c r="L1000" i="14"/>
  <c r="L1001" i="14"/>
  <c r="L1002" i="14"/>
  <c r="L1003" i="14"/>
  <c r="L1004" i="14"/>
  <c r="L1005" i="14"/>
  <c r="L1006" i="14"/>
  <c r="L1007" i="14"/>
  <c r="L1008" i="14"/>
  <c r="L1009" i="14"/>
  <c r="L1010" i="14"/>
  <c r="L1011" i="14"/>
  <c r="L1012" i="14"/>
  <c r="L1013" i="14"/>
  <c r="L1014" i="14"/>
  <c r="L1015" i="14"/>
  <c r="L1016" i="14"/>
  <c r="L1017" i="14"/>
  <c r="L1018" i="14"/>
  <c r="L1019" i="14"/>
  <c r="L1020" i="14"/>
  <c r="L1021" i="14"/>
  <c r="L1022" i="14"/>
  <c r="L1023" i="14"/>
  <c r="L1024" i="14"/>
  <c r="L1025" i="14"/>
  <c r="L1026" i="14"/>
  <c r="L1027" i="14"/>
  <c r="L1028" i="14"/>
  <c r="L1029" i="14"/>
  <c r="L1030" i="14"/>
  <c r="L1031" i="14"/>
  <c r="L1032" i="14"/>
  <c r="L1033" i="14"/>
  <c r="L1034" i="14"/>
  <c r="L1035" i="14"/>
  <c r="L1036" i="14"/>
  <c r="L1037" i="14"/>
  <c r="L1038" i="14"/>
  <c r="L1039" i="14"/>
  <c r="L1040" i="14"/>
  <c r="L1041" i="14"/>
  <c r="L1042" i="14"/>
  <c r="L1043" i="14"/>
  <c r="L1044" i="14"/>
  <c r="L1045" i="14"/>
  <c r="L1046" i="14"/>
  <c r="L1047" i="14"/>
  <c r="L1048" i="14"/>
  <c r="L1049" i="14"/>
  <c r="L1050" i="14"/>
  <c r="L1051" i="14"/>
  <c r="L1052" i="14"/>
  <c r="L1053" i="14"/>
  <c r="L1054" i="14"/>
  <c r="L1055" i="14"/>
  <c r="L1056" i="14"/>
  <c r="L1057" i="14"/>
  <c r="L1058" i="14"/>
  <c r="L1059" i="14"/>
  <c r="L1060" i="14"/>
  <c r="L1061" i="14"/>
  <c r="L1062" i="14"/>
  <c r="L1063" i="14"/>
  <c r="L1064" i="14"/>
  <c r="L1065" i="14"/>
  <c r="L1066" i="14"/>
  <c r="L1067" i="14"/>
  <c r="L1068" i="14"/>
  <c r="L1069" i="14"/>
  <c r="L1070" i="14"/>
  <c r="L1071" i="14"/>
  <c r="L1072" i="14"/>
  <c r="L1073" i="14"/>
  <c r="L1074" i="14"/>
  <c r="L1075" i="14"/>
  <c r="L1076" i="14"/>
  <c r="L1077" i="14"/>
  <c r="L1078" i="14"/>
  <c r="L1079" i="14"/>
  <c r="L1080" i="14"/>
  <c r="L1081" i="14"/>
  <c r="L1082" i="14"/>
  <c r="L1083" i="14"/>
  <c r="L1084" i="14"/>
  <c r="L1085" i="14"/>
  <c r="L1086" i="14"/>
  <c r="L1087" i="14"/>
  <c r="L1088" i="14"/>
  <c r="L1089" i="14"/>
  <c r="L1090" i="14"/>
  <c r="L1091" i="14"/>
  <c r="L1092" i="14"/>
  <c r="L1093" i="14"/>
  <c r="L1094" i="14"/>
  <c r="L1095" i="14"/>
  <c r="L1096" i="14"/>
  <c r="L1097" i="14"/>
  <c r="L1098" i="14"/>
  <c r="L1099" i="14"/>
  <c r="L1100" i="14"/>
  <c r="L1101" i="14"/>
  <c r="L1102" i="14"/>
  <c r="L1103" i="14"/>
  <c r="L1104" i="14"/>
  <c r="L1105" i="14"/>
  <c r="L1106" i="14"/>
  <c r="L1107" i="14"/>
  <c r="L1108" i="14"/>
  <c r="L1109" i="14"/>
  <c r="L1110" i="14"/>
  <c r="L1111" i="14"/>
  <c r="L1112" i="14"/>
  <c r="L1113" i="14"/>
  <c r="L1114" i="14"/>
  <c r="L1115" i="14"/>
  <c r="L1116" i="14"/>
  <c r="L1117" i="14"/>
  <c r="L1118" i="14"/>
  <c r="L1119" i="14"/>
  <c r="L1120" i="14"/>
  <c r="L1121" i="14"/>
  <c r="L1122" i="14"/>
  <c r="L1123" i="14"/>
  <c r="L1124" i="14"/>
  <c r="L1125" i="14"/>
  <c r="L1126" i="14"/>
  <c r="L1127" i="14"/>
  <c r="L1128" i="14"/>
  <c r="L1129" i="14"/>
  <c r="L1130" i="14"/>
  <c r="L1131" i="14"/>
  <c r="L1132" i="14"/>
  <c r="L1133" i="14"/>
  <c r="L1134" i="14"/>
  <c r="L1135" i="14"/>
  <c r="L1136" i="14"/>
  <c r="L1137" i="14"/>
  <c r="L1138" i="14"/>
  <c r="L1139" i="14"/>
  <c r="L1140" i="14"/>
  <c r="L1141" i="14"/>
  <c r="L1142" i="14"/>
  <c r="L1143" i="14"/>
  <c r="L1144" i="14"/>
  <c r="L1145" i="14"/>
  <c r="L1146" i="14"/>
  <c r="L1147" i="14"/>
  <c r="L1148" i="14"/>
  <c r="L1149" i="14"/>
  <c r="L1150" i="14"/>
  <c r="L1151" i="14"/>
  <c r="L1152" i="14"/>
  <c r="L1153" i="14"/>
  <c r="L1154" i="14"/>
  <c r="L1155" i="14"/>
  <c r="L1156" i="14"/>
  <c r="L1157" i="14"/>
  <c r="L1158" i="14"/>
  <c r="L1159" i="14"/>
  <c r="L1160" i="14"/>
  <c r="L1161" i="14"/>
  <c r="L1162" i="14"/>
  <c r="L1163" i="14"/>
  <c r="L1164" i="14"/>
  <c r="L1165" i="14"/>
  <c r="L1166" i="14"/>
  <c r="L1167" i="14"/>
  <c r="L1168" i="14"/>
  <c r="L1169" i="14"/>
  <c r="L1170" i="14"/>
  <c r="L1171" i="14"/>
  <c r="L1172" i="14"/>
  <c r="L1173" i="14"/>
  <c r="L1174" i="14"/>
  <c r="L1175" i="14"/>
  <c r="L1176" i="14"/>
  <c r="L1177" i="14"/>
  <c r="L1178" i="14"/>
  <c r="L1179" i="14"/>
  <c r="L1180" i="14"/>
  <c r="L1181" i="14"/>
  <c r="L1182" i="14"/>
  <c r="L1183" i="14"/>
  <c r="L1184" i="14"/>
  <c r="L1185" i="14"/>
  <c r="L1186" i="14"/>
  <c r="L1187" i="14"/>
  <c r="L1188" i="14"/>
  <c r="L1189" i="14"/>
  <c r="L1190" i="14"/>
  <c r="L1191" i="14"/>
  <c r="L1192" i="14"/>
  <c r="L1193" i="14"/>
  <c r="L1194" i="14"/>
  <c r="L1195" i="14"/>
  <c r="L1196" i="14"/>
  <c r="L1197" i="14"/>
  <c r="L1198" i="14"/>
  <c r="L1199" i="14"/>
  <c r="L1200" i="14"/>
  <c r="L1201" i="14"/>
  <c r="L1202" i="14"/>
  <c r="L1203" i="14"/>
  <c r="L1204" i="14"/>
  <c r="L1205" i="14"/>
  <c r="L1206" i="14"/>
  <c r="L1207" i="14"/>
  <c r="L1208" i="14"/>
  <c r="L1209" i="14"/>
  <c r="L1210" i="14"/>
  <c r="L1211" i="14"/>
  <c r="L1212" i="14"/>
  <c r="L1213" i="14"/>
  <c r="L1214" i="14"/>
  <c r="L1215" i="14"/>
  <c r="L1216" i="14"/>
  <c r="L1217" i="14"/>
  <c r="L1218" i="14"/>
  <c r="L1219" i="14"/>
  <c r="L1220" i="14"/>
  <c r="L1221" i="14"/>
  <c r="L1222" i="14"/>
  <c r="L1223" i="14"/>
  <c r="L1224" i="14"/>
  <c r="L1225" i="14"/>
  <c r="L1226" i="14"/>
  <c r="L1227" i="14"/>
  <c r="L1228" i="14"/>
  <c r="L1229" i="14"/>
  <c r="L1230" i="14"/>
  <c r="L1231" i="14"/>
  <c r="L1232" i="14"/>
  <c r="L1233" i="14"/>
  <c r="L1234" i="14"/>
  <c r="L1235" i="14"/>
  <c r="L1236" i="14"/>
  <c r="L1237" i="14"/>
  <c r="L1238" i="14"/>
  <c r="L1239" i="14"/>
  <c r="L1240" i="14"/>
  <c r="L1241" i="14"/>
  <c r="L1242" i="14"/>
  <c r="L1243" i="14"/>
  <c r="L1244" i="14"/>
  <c r="L1245" i="14"/>
  <c r="L1246" i="14"/>
  <c r="L1247" i="14"/>
  <c r="L1248" i="14"/>
  <c r="L1249" i="14"/>
  <c r="L1250" i="14"/>
  <c r="L1251" i="14"/>
  <c r="L1252" i="14"/>
  <c r="L1253" i="14"/>
  <c r="L1254" i="14"/>
  <c r="L1255" i="14"/>
  <c r="L1256" i="14"/>
  <c r="L1257" i="14"/>
  <c r="L1258" i="14"/>
  <c r="L1259" i="14"/>
  <c r="L1260" i="14"/>
  <c r="L1261" i="14"/>
  <c r="L1262" i="14"/>
  <c r="L1263" i="14"/>
  <c r="L1264" i="14"/>
  <c r="L1265" i="14"/>
  <c r="L1266" i="14"/>
  <c r="L1267" i="14"/>
  <c r="L1268" i="14"/>
  <c r="L1269" i="14"/>
  <c r="L1270" i="14"/>
  <c r="L1271" i="14"/>
  <c r="L1272" i="14"/>
  <c r="L1273" i="14"/>
  <c r="L1274" i="14"/>
  <c r="L1275" i="14"/>
  <c r="L1276" i="14"/>
  <c r="L1277" i="14"/>
  <c r="L1278" i="14"/>
  <c r="L1279" i="14"/>
  <c r="L1280" i="14"/>
  <c r="L1281" i="14"/>
  <c r="L1282" i="14"/>
  <c r="L1283" i="14"/>
  <c r="L1284" i="14"/>
  <c r="L1285" i="14"/>
  <c r="L1286" i="14"/>
  <c r="L1287" i="14"/>
  <c r="L1288" i="14"/>
  <c r="L1289" i="14"/>
  <c r="L1290" i="14"/>
  <c r="L1291" i="14"/>
  <c r="L1292" i="14"/>
  <c r="L1293" i="14"/>
  <c r="L1294" i="14"/>
  <c r="L1295" i="14"/>
  <c r="L1296" i="14"/>
  <c r="L1297" i="14"/>
  <c r="L1298" i="14"/>
  <c r="L1299" i="14"/>
  <c r="L1300" i="14"/>
  <c r="L1301" i="14"/>
  <c r="L1302" i="14"/>
  <c r="L1303" i="14"/>
  <c r="L1304" i="14"/>
  <c r="L1305" i="14"/>
  <c r="L1306" i="14"/>
  <c r="L1307" i="14"/>
  <c r="L1308" i="14"/>
  <c r="L1309" i="14"/>
  <c r="L1310" i="14"/>
  <c r="L1311" i="14"/>
  <c r="L1312" i="14"/>
  <c r="L1313" i="14"/>
  <c r="L1314" i="14"/>
  <c r="L1315" i="14"/>
  <c r="L1316" i="14"/>
  <c r="L1317" i="14"/>
  <c r="L1318" i="14"/>
  <c r="L1319" i="14"/>
  <c r="L1320" i="14"/>
  <c r="L1321" i="14"/>
  <c r="L1322" i="14"/>
  <c r="L1323" i="14"/>
  <c r="L1324" i="14"/>
  <c r="L1325" i="14"/>
  <c r="L1326" i="14"/>
  <c r="L1327" i="14"/>
  <c r="L1328" i="14"/>
  <c r="L1329" i="14"/>
  <c r="L1330" i="14"/>
  <c r="L1331" i="14"/>
  <c r="L1332" i="14"/>
  <c r="L1333" i="14"/>
  <c r="L1334" i="14"/>
  <c r="L1335" i="14"/>
  <c r="L1336" i="14"/>
  <c r="L1337" i="14"/>
  <c r="L1338" i="14"/>
  <c r="L1339" i="14"/>
  <c r="L1340" i="14"/>
  <c r="L1341" i="14"/>
  <c r="L1342" i="14"/>
  <c r="L1343" i="14"/>
  <c r="L1344" i="14"/>
  <c r="L1345" i="14"/>
  <c r="L1346" i="14"/>
  <c r="L1347" i="14"/>
  <c r="L1348" i="14"/>
  <c r="L1349" i="14"/>
  <c r="L1350" i="14"/>
  <c r="L1351" i="14"/>
  <c r="L1352" i="14"/>
  <c r="L1353" i="14"/>
  <c r="L1354" i="14"/>
  <c r="L1355" i="14"/>
  <c r="L1356" i="14"/>
  <c r="L1357" i="14"/>
  <c r="L1358" i="14"/>
  <c r="L1359" i="14"/>
  <c r="L1360" i="14"/>
  <c r="L1361" i="14"/>
  <c r="L1362" i="14"/>
  <c r="L1363" i="14"/>
  <c r="L1364" i="14"/>
  <c r="L1365" i="14"/>
  <c r="L1366" i="14"/>
  <c r="L1367" i="14"/>
  <c r="L1368" i="14"/>
  <c r="L1369" i="14"/>
  <c r="L1370" i="14"/>
  <c r="L1371" i="14"/>
  <c r="L1372" i="14"/>
  <c r="L1373" i="14"/>
  <c r="L1374" i="14"/>
  <c r="L1375" i="14"/>
  <c r="L1376" i="14"/>
  <c r="L1377" i="14"/>
  <c r="L1378" i="14"/>
  <c r="L1379" i="14"/>
  <c r="L1380" i="14"/>
  <c r="L1381" i="14"/>
  <c r="L1382" i="14"/>
  <c r="L1383" i="14"/>
  <c r="L1384" i="14"/>
  <c r="L1385" i="14"/>
  <c r="L1386" i="14"/>
  <c r="L1387" i="14"/>
  <c r="L1388" i="14"/>
  <c r="L1389" i="14"/>
  <c r="L1390" i="14"/>
  <c r="L1391" i="14"/>
  <c r="L1392" i="14"/>
  <c r="L1393" i="14"/>
  <c r="L1394" i="14"/>
  <c r="L1395" i="14"/>
  <c r="L1396" i="14"/>
  <c r="L1397" i="14"/>
  <c r="L1398" i="14"/>
  <c r="L1399" i="14"/>
  <c r="L1400" i="14"/>
  <c r="L1401" i="14"/>
  <c r="L1402" i="14"/>
  <c r="L1403" i="14"/>
  <c r="L1404" i="14"/>
  <c r="L1405" i="14"/>
  <c r="L1406" i="14"/>
  <c r="L1407" i="14"/>
  <c r="L1408" i="14"/>
  <c r="L1409" i="14"/>
  <c r="L1410" i="14"/>
  <c r="L1411" i="14"/>
  <c r="L1412" i="14"/>
  <c r="L1413" i="14"/>
  <c r="L1414" i="14"/>
  <c r="L1415" i="14"/>
  <c r="L1416" i="14"/>
  <c r="L1417" i="14"/>
  <c r="L1418" i="14"/>
  <c r="L1419" i="14"/>
  <c r="L1420" i="14"/>
  <c r="L1421" i="14"/>
  <c r="L1422" i="14"/>
  <c r="L1423" i="14"/>
  <c r="L1424" i="14"/>
  <c r="L1425" i="14"/>
  <c r="L1426" i="14"/>
  <c r="L1427" i="14"/>
  <c r="L1428" i="14"/>
  <c r="L1429" i="14"/>
  <c r="L1430" i="14"/>
  <c r="L1431" i="14"/>
  <c r="L1432" i="14"/>
  <c r="L1433" i="14"/>
  <c r="L1434" i="14"/>
  <c r="L1435" i="14"/>
  <c r="L1436" i="14"/>
  <c r="L1437" i="14"/>
  <c r="L1438" i="14"/>
  <c r="L1439" i="14"/>
  <c r="L1440" i="14"/>
  <c r="L1441" i="14"/>
  <c r="L1442" i="14"/>
  <c r="L1443" i="14"/>
  <c r="L1444" i="14"/>
  <c r="L1445" i="14"/>
  <c r="L1446" i="14"/>
  <c r="L1447" i="14"/>
  <c r="L1448" i="14"/>
  <c r="L1449" i="14"/>
  <c r="L1450" i="14"/>
  <c r="L1451" i="14"/>
  <c r="L1452" i="14"/>
  <c r="L1453" i="14"/>
  <c r="L1454" i="14"/>
  <c r="L1455" i="14"/>
  <c r="L1456" i="14"/>
  <c r="L1457" i="14"/>
  <c r="L1458" i="14"/>
  <c r="L1459" i="14"/>
  <c r="L1460" i="14"/>
  <c r="L1461" i="14"/>
  <c r="L1462" i="14"/>
  <c r="L1463" i="14"/>
  <c r="L1464" i="14"/>
  <c r="L1465" i="14"/>
  <c r="L1466" i="14"/>
  <c r="L1467" i="14"/>
  <c r="L1468" i="14"/>
  <c r="L1469" i="14"/>
  <c r="L1470" i="14"/>
  <c r="L1471" i="14"/>
  <c r="L1472" i="14"/>
  <c r="L1473" i="14"/>
  <c r="L1474" i="14"/>
  <c r="L1475" i="14"/>
  <c r="L1476" i="14"/>
  <c r="L1477" i="14"/>
  <c r="L1478" i="14"/>
  <c r="L1479" i="14"/>
  <c r="L1480" i="14"/>
  <c r="L1481" i="14"/>
  <c r="L1482" i="14"/>
  <c r="L1483" i="14"/>
  <c r="L1484" i="14"/>
  <c r="L1485" i="14"/>
  <c r="L1486" i="14"/>
  <c r="L1487" i="14"/>
  <c r="L1488" i="14"/>
  <c r="L1489" i="14"/>
  <c r="L1490" i="14"/>
  <c r="L1491" i="14"/>
  <c r="L1492" i="14"/>
  <c r="L1493" i="14"/>
  <c r="L1494" i="14"/>
  <c r="L1495" i="14"/>
  <c r="L1496" i="14"/>
  <c r="L1497" i="14"/>
  <c r="L1498" i="14"/>
  <c r="L1499" i="14"/>
  <c r="L1500" i="14"/>
  <c r="L1501" i="14"/>
  <c r="L1502" i="14"/>
  <c r="L1503" i="14"/>
  <c r="L1504" i="14"/>
  <c r="L1505" i="14"/>
  <c r="L1506" i="14"/>
  <c r="Q3479" i="14"/>
  <c r="Q3454" i="14"/>
  <c r="Q3450" i="14"/>
  <c r="Q3352" i="14"/>
  <c r="Q3351" i="14"/>
  <c r="Q3295" i="14"/>
  <c r="Q3293" i="14"/>
  <c r="Q3291" i="14"/>
  <c r="S3291" i="14" s="1"/>
  <c r="Q3286" i="14"/>
  <c r="Q3284" i="14"/>
  <c r="Q3269" i="14"/>
  <c r="Q3267" i="14"/>
  <c r="Q3258" i="14"/>
  <c r="Q3237" i="14"/>
  <c r="P3226" i="14"/>
  <c r="P3156" i="14"/>
  <c r="Q3127" i="14"/>
  <c r="Q3117" i="14"/>
  <c r="Q3104" i="14"/>
  <c r="Q3099" i="14"/>
  <c r="Q3098" i="14"/>
  <c r="Q3070" i="14"/>
  <c r="Q3062" i="14"/>
  <c r="Q3055" i="14"/>
  <c r="Q3052" i="14"/>
  <c r="Q3048" i="14"/>
  <c r="Q3046" i="14"/>
  <c r="Q3038" i="14"/>
  <c r="Q3036" i="14"/>
  <c r="Q3033" i="14"/>
  <c r="Q3029" i="14"/>
  <c r="Q3009" i="14"/>
  <c r="Q3008" i="14"/>
  <c r="Q3005" i="14"/>
  <c r="Q3003" i="14"/>
  <c r="Q3000" i="14"/>
  <c r="Q2999" i="14"/>
  <c r="Q2996" i="14"/>
  <c r="Q2989" i="14"/>
  <c r="Q2980" i="14"/>
  <c r="Q2976" i="14"/>
  <c r="Q2959" i="14"/>
  <c r="Q2958" i="14"/>
  <c r="Q2954" i="14"/>
  <c r="Q2950" i="14"/>
  <c r="Q2934" i="14"/>
  <c r="P2932" i="14"/>
  <c r="Q2928" i="14"/>
  <c r="Q2910" i="14"/>
  <c r="Q2909" i="14"/>
  <c r="Q2905" i="14"/>
  <c r="Q2870" i="14"/>
  <c r="Q2853" i="14"/>
  <c r="Q2836" i="14"/>
  <c r="Q2824" i="14"/>
  <c r="S2824" i="14" s="1"/>
  <c r="Q2806" i="14"/>
  <c r="S2806" i="14" s="1"/>
  <c r="Q2800" i="14"/>
  <c r="S2800" i="14" s="1"/>
  <c r="Q2786" i="14"/>
  <c r="Q2756" i="14"/>
  <c r="Q2752" i="14"/>
  <c r="P2720" i="14"/>
  <c r="Q2708" i="14"/>
  <c r="Q2696" i="14"/>
  <c r="Q2689" i="14"/>
  <c r="P2688" i="14"/>
  <c r="Q2676" i="14"/>
  <c r="Q2664" i="14"/>
  <c r="S2664" i="14" s="1"/>
  <c r="Q2662" i="14"/>
  <c r="Q2661" i="14"/>
  <c r="Q2660" i="14"/>
  <c r="Q2656" i="14"/>
  <c r="Q2649" i="14"/>
  <c r="S2649" i="14" s="1"/>
  <c r="Q2643" i="14"/>
  <c r="S2643" i="14" s="1"/>
  <c r="Q2629" i="14"/>
  <c r="Q2626" i="14"/>
  <c r="Q2625" i="14"/>
  <c r="Q2622" i="14"/>
  <c r="Q2615" i="14"/>
  <c r="Q2613" i="14"/>
  <c r="Q2606" i="14"/>
  <c r="Q2605" i="14"/>
  <c r="S2605" i="14" s="1"/>
  <c r="Q2591" i="14"/>
  <c r="Q2585" i="14"/>
  <c r="Q2571" i="14"/>
  <c r="Q2556" i="14"/>
  <c r="K2547" i="14"/>
  <c r="M2547" i="14" s="1"/>
  <c r="Q2525" i="14"/>
  <c r="Q2509" i="14"/>
  <c r="Q2502" i="14"/>
  <c r="Q2498" i="14"/>
  <c r="Q2492" i="14"/>
  <c r="Q2491" i="14"/>
  <c r="Q2462" i="14"/>
  <c r="Q2440" i="14"/>
  <c r="Q2434" i="14"/>
  <c r="Q2422" i="14"/>
  <c r="P2416" i="14"/>
  <c r="Q2410" i="14"/>
  <c r="Q2404" i="14"/>
  <c r="Q2394" i="14"/>
  <c r="O2390" i="14"/>
  <c r="O2389" i="14"/>
  <c r="O2388" i="14"/>
  <c r="O2387" i="14"/>
  <c r="O2386" i="14"/>
  <c r="O2385" i="14"/>
  <c r="O2384" i="14"/>
  <c r="O2383" i="14"/>
  <c r="O2382" i="14"/>
  <c r="O2381" i="14"/>
  <c r="O2380" i="14"/>
  <c r="Q2360" i="14"/>
  <c r="Q2356" i="14"/>
  <c r="Q2351" i="14"/>
  <c r="Q2341" i="14"/>
  <c r="S2341" i="14" s="1"/>
  <c r="Q2288" i="14"/>
  <c r="Q2264" i="14"/>
  <c r="Q2259" i="14"/>
  <c r="Q2246" i="14"/>
  <c r="Q2245" i="14"/>
  <c r="Q2243" i="14"/>
  <c r="Q2219" i="14"/>
  <c r="Q2214" i="14"/>
  <c r="Q2211" i="14"/>
  <c r="Q2203" i="14"/>
  <c r="Q2202" i="14"/>
  <c r="Q2188" i="14"/>
  <c r="Q2187" i="14"/>
  <c r="Q2183" i="14"/>
  <c r="Q2182" i="14"/>
  <c r="Q2165" i="14"/>
  <c r="Q2157" i="14"/>
  <c r="Q2148" i="14"/>
  <c r="Q2140" i="14"/>
  <c r="Q2113" i="14"/>
  <c r="C2080" i="14"/>
  <c r="Q2066" i="14"/>
  <c r="Q2063" i="14"/>
  <c r="Q2061" i="14"/>
  <c r="Q2056" i="14"/>
  <c r="Q2054" i="14"/>
  <c r="Q2040" i="14"/>
  <c r="Q2027" i="14"/>
  <c r="Q2025" i="14"/>
  <c r="Q2022" i="14"/>
  <c r="Q2021" i="14"/>
  <c r="Q2007" i="14"/>
  <c r="Q2000" i="14"/>
  <c r="K1975" i="14"/>
  <c r="L1975" i="14" s="1"/>
  <c r="Q1973" i="14"/>
  <c r="Q1970" i="14"/>
  <c r="Q1957" i="14"/>
  <c r="Q1938" i="14"/>
  <c r="Q1885" i="14"/>
  <c r="Q1871" i="14"/>
  <c r="Q1838" i="14"/>
  <c r="Q1827" i="14"/>
  <c r="Q1819" i="14"/>
  <c r="Q1815" i="14"/>
  <c r="Q1813" i="14"/>
  <c r="Q1798" i="14"/>
  <c r="Q1719" i="14"/>
  <c r="K1696" i="14"/>
  <c r="M1696" i="14" s="1"/>
  <c r="Q1696" i="14"/>
  <c r="C1657" i="14"/>
  <c r="P1580" i="14"/>
  <c r="Q1512" i="14"/>
  <c r="Q894" i="14"/>
  <c r="Q871" i="14"/>
  <c r="Q849" i="14"/>
  <c r="Q826" i="14"/>
  <c r="Q811" i="14"/>
  <c r="Q785" i="14"/>
  <c r="Q761" i="14"/>
  <c r="Q728" i="14"/>
  <c r="Q707" i="14"/>
  <c r="Q685" i="14"/>
  <c r="Q662" i="14"/>
  <c r="Q624" i="14"/>
  <c r="Q257" i="14"/>
  <c r="L2" i="14"/>
  <c r="AB22" i="18"/>
  <c r="D22" i="18"/>
  <c r="E22" i="18"/>
  <c r="F22" i="18"/>
  <c r="E18" i="18"/>
  <c r="AC22" i="18"/>
  <c r="AD22" i="18"/>
  <c r="AD18" i="18"/>
  <c r="R18" i="18"/>
  <c r="AC18" i="18"/>
  <c r="AB18" i="18"/>
  <c r="D18" i="18"/>
  <c r="Q18" i="18"/>
  <c r="F18" i="18"/>
  <c r="P18" i="18"/>
  <c r="S2508" i="14" l="1"/>
  <c r="S1850" i="14"/>
  <c r="S1796" i="14"/>
  <c r="S1760" i="14"/>
  <c r="S1736" i="14"/>
  <c r="S1724" i="14"/>
  <c r="S716" i="14"/>
  <c r="S2490" i="14"/>
  <c r="S1910" i="14"/>
  <c r="S1502" i="14"/>
  <c r="S1478" i="14"/>
  <c r="S1430" i="14"/>
  <c r="S1418" i="14"/>
  <c r="S1394" i="14"/>
  <c r="S1382" i="14"/>
  <c r="S1370" i="14"/>
  <c r="S1358" i="14"/>
  <c r="S1346" i="14"/>
  <c r="S1334" i="14"/>
  <c r="S1322" i="14"/>
  <c r="S1310" i="14"/>
  <c r="S1286" i="14"/>
  <c r="S1250" i="14"/>
  <c r="S1214" i="14"/>
  <c r="S1202" i="14"/>
  <c r="S1190" i="14"/>
  <c r="S1178" i="14"/>
  <c r="S1142" i="14"/>
  <c r="S1106" i="14"/>
  <c r="S1070" i="14"/>
  <c r="S1022" i="14"/>
  <c r="S998" i="14"/>
  <c r="S518" i="14"/>
  <c r="S494" i="14"/>
  <c r="S458" i="14"/>
  <c r="S434" i="14"/>
  <c r="S410" i="14"/>
  <c r="S398" i="14"/>
  <c r="S374" i="14"/>
  <c r="S362" i="14"/>
  <c r="S338" i="14"/>
  <c r="S326" i="14"/>
  <c r="S266" i="14"/>
  <c r="S2412" i="14"/>
  <c r="S2000" i="14"/>
  <c r="S3583" i="14"/>
  <c r="S1694" i="14"/>
  <c r="S1682" i="14"/>
  <c r="S1670" i="14"/>
  <c r="S1646" i="14"/>
  <c r="S1634" i="14"/>
  <c r="S1622" i="14"/>
  <c r="S1598" i="14"/>
  <c r="S1586" i="14"/>
  <c r="S824" i="14"/>
  <c r="S812" i="14"/>
  <c r="S1832" i="14"/>
  <c r="S1718" i="14"/>
  <c r="S1706" i="14"/>
  <c r="S836" i="14"/>
  <c r="S698" i="14"/>
  <c r="S2436" i="14"/>
  <c r="S2036" i="14"/>
  <c r="S1994" i="14"/>
  <c r="S1982" i="14"/>
  <c r="S1856" i="14"/>
  <c r="S1790" i="14"/>
  <c r="S1778" i="14"/>
  <c r="S1754" i="14"/>
  <c r="S1742" i="14"/>
  <c r="S860" i="14"/>
  <c r="S2514" i="14"/>
  <c r="S2448" i="14"/>
  <c r="S1580" i="14"/>
  <c r="S2526" i="14"/>
  <c r="S2484" i="14"/>
  <c r="S2472" i="14"/>
  <c r="S2054" i="14"/>
  <c r="S3577" i="14"/>
  <c r="S1556" i="14"/>
  <c r="S1544" i="14"/>
  <c r="S656" i="14"/>
  <c r="S644" i="14"/>
  <c r="S2496" i="14"/>
  <c r="S2418" i="14"/>
  <c r="S1964" i="14"/>
  <c r="S1688" i="14"/>
  <c r="S1676" i="14"/>
  <c r="S1664" i="14"/>
  <c r="S1652" i="14"/>
  <c r="S1640" i="14"/>
  <c r="S1628" i="14"/>
  <c r="S1616" i="14"/>
  <c r="S1604" i="14"/>
  <c r="S1592" i="14"/>
  <c r="S680" i="14"/>
  <c r="S668" i="14"/>
  <c r="S728" i="14"/>
  <c r="S2430" i="14"/>
  <c r="S1700" i="14"/>
  <c r="S842" i="14"/>
  <c r="S830" i="14"/>
  <c r="S692" i="14"/>
  <c r="S2661" i="14"/>
  <c r="S108" i="14"/>
  <c r="S3572" i="14"/>
  <c r="S3560" i="14"/>
  <c r="S2028" i="14"/>
  <c r="S1974" i="14"/>
  <c r="S1860" i="14"/>
  <c r="S1734" i="14"/>
  <c r="S3329" i="14"/>
  <c r="S888" i="14"/>
  <c r="S750" i="14"/>
  <c r="S2488" i="14"/>
  <c r="S2394" i="14"/>
  <c r="S3548" i="14"/>
  <c r="S3306" i="14"/>
  <c r="S3122" i="14"/>
  <c r="S3081" i="14"/>
  <c r="S2333" i="14"/>
  <c r="S2309" i="14"/>
  <c r="S2107" i="14"/>
  <c r="S2095" i="14"/>
  <c r="S2083" i="14"/>
  <c r="S2029" i="14"/>
  <c r="S1987" i="14"/>
  <c r="S1975" i="14"/>
  <c r="S828" i="14"/>
  <c r="S2554" i="14"/>
  <c r="S2542" i="14"/>
  <c r="S2344" i="14"/>
  <c r="S2023" i="14"/>
  <c r="S1969" i="14"/>
  <c r="S1956" i="14"/>
  <c r="S3616" i="14"/>
  <c r="S3116" i="14"/>
  <c r="S2763" i="14"/>
  <c r="S2065" i="14"/>
  <c r="S1968" i="14"/>
  <c r="S2489" i="14"/>
  <c r="S3052" i="14"/>
  <c r="S3542" i="14"/>
  <c r="S3312" i="14"/>
  <c r="S2637" i="14"/>
  <c r="S2578" i="14"/>
  <c r="S2291" i="14"/>
  <c r="S1885" i="14"/>
  <c r="S3566" i="14"/>
  <c r="S3554" i="14"/>
  <c r="S3477" i="14"/>
  <c r="S3128" i="14"/>
  <c r="S2827" i="14"/>
  <c r="S2368" i="14"/>
  <c r="S3140" i="14"/>
  <c r="S2524" i="14"/>
  <c r="S2004" i="14"/>
  <c r="S1915" i="14"/>
  <c r="S1903" i="14"/>
  <c r="S3098" i="14"/>
  <c r="S1957" i="14"/>
  <c r="S3104" i="14"/>
  <c r="S3176" i="14"/>
  <c r="S3164" i="14"/>
  <c r="S3139" i="14"/>
  <c r="S2785" i="14"/>
  <c r="S2059" i="14"/>
  <c r="S1951" i="14"/>
  <c r="S1939" i="14"/>
  <c r="S1926" i="14"/>
  <c r="S1914" i="14"/>
  <c r="S1902" i="14"/>
  <c r="S3513" i="14"/>
  <c r="S3175" i="14"/>
  <c r="S2797" i="14"/>
  <c r="S2548" i="14"/>
  <c r="S2536" i="14"/>
  <c r="S3531" i="14"/>
  <c r="S3536" i="14"/>
  <c r="S3236" i="14"/>
  <c r="S3211" i="14"/>
  <c r="S2560" i="14"/>
  <c r="S2285" i="14"/>
  <c r="S2571" i="14"/>
  <c r="S2990" i="14"/>
  <c r="S2613" i="14"/>
  <c r="S2625" i="14"/>
  <c r="S2583" i="14"/>
  <c r="S2767" i="14"/>
  <c r="S3506" i="14"/>
  <c r="S3494" i="14"/>
  <c r="S3585" i="14"/>
  <c r="S2349" i="14"/>
  <c r="S2403" i="14"/>
  <c r="S125" i="14"/>
  <c r="S2676" i="14"/>
  <c r="S3579" i="14"/>
  <c r="S437" i="14"/>
  <c r="S413" i="14"/>
  <c r="S401" i="14"/>
  <c r="S377" i="14"/>
  <c r="S365" i="14"/>
  <c r="S341" i="14"/>
  <c r="S305" i="14"/>
  <c r="S269" i="14"/>
  <c r="S3591" i="14"/>
  <c r="S2867" i="14"/>
  <c r="S2177" i="14"/>
  <c r="S785" i="14"/>
  <c r="S2219" i="14"/>
  <c r="S251" i="14"/>
  <c r="S227" i="14"/>
  <c r="S179" i="14"/>
  <c r="S257" i="14"/>
  <c r="S3573" i="14"/>
  <c r="S527" i="14"/>
  <c r="S431" i="14"/>
  <c r="S419" i="14"/>
  <c r="S395" i="14"/>
  <c r="S383" i="14"/>
  <c r="S359" i="14"/>
  <c r="S347" i="14"/>
  <c r="S323" i="14"/>
  <c r="S311" i="14"/>
  <c r="S287" i="14"/>
  <c r="S275" i="14"/>
  <c r="S3446" i="14"/>
  <c r="S3595" i="14"/>
  <c r="S3179" i="14"/>
  <c r="S3203" i="14"/>
  <c r="S3580" i="14"/>
  <c r="S3530" i="14"/>
  <c r="S3518" i="14"/>
  <c r="S3214" i="14"/>
  <c r="S3202" i="14"/>
  <c r="S2944" i="14"/>
  <c r="S3417" i="14"/>
  <c r="S3393" i="14"/>
  <c r="S3101" i="14"/>
  <c r="S3061" i="14"/>
  <c r="S2724" i="14"/>
  <c r="S2683" i="14"/>
  <c r="S2595" i="14"/>
  <c r="S2373" i="14"/>
  <c r="S2361" i="14"/>
  <c r="S1505" i="14"/>
  <c r="S1493" i="14"/>
  <c r="S1469" i="14"/>
  <c r="S1421" i="14"/>
  <c r="S1409" i="14"/>
  <c r="S1397" i="14"/>
  <c r="S1373" i="14"/>
  <c r="S1349" i="14"/>
  <c r="S1313" i="14"/>
  <c r="S1277" i="14"/>
  <c r="S1241" i="14"/>
  <c r="S1229" i="14"/>
  <c r="S1217" i="14"/>
  <c r="S1181" i="14"/>
  <c r="S1145" i="14"/>
  <c r="S1109" i="14"/>
  <c r="S509" i="14"/>
  <c r="S329" i="14"/>
  <c r="S293" i="14"/>
  <c r="S3598" i="14"/>
  <c r="S3586" i="14"/>
  <c r="S3113" i="14"/>
  <c r="S3060" i="14"/>
  <c r="S2773" i="14"/>
  <c r="S2682" i="14"/>
  <c r="S2397" i="14"/>
  <c r="S2332" i="14"/>
  <c r="S2308" i="14"/>
  <c r="S2296" i="14"/>
  <c r="S2201" i="14"/>
  <c r="S2057" i="14"/>
  <c r="S1577" i="14"/>
  <c r="S1553" i="14"/>
  <c r="S1541" i="14"/>
  <c r="S641" i="14"/>
  <c r="S3154" i="14"/>
  <c r="S3215" i="14"/>
  <c r="S3191" i="14"/>
  <c r="S2689" i="14"/>
  <c r="S3452" i="14"/>
  <c r="S2926" i="14"/>
  <c r="S2760" i="14"/>
  <c r="S2695" i="14"/>
  <c r="S2607" i="14"/>
  <c r="S2553" i="14"/>
  <c r="S2541" i="14"/>
  <c r="S2529" i="14"/>
  <c r="S2487" i="14"/>
  <c r="S2475" i="14"/>
  <c r="S2409" i="14"/>
  <c r="S1961" i="14"/>
  <c r="S1685" i="14"/>
  <c r="S1673" i="14"/>
  <c r="S1649" i="14"/>
  <c r="S1613" i="14"/>
  <c r="S815" i="14"/>
  <c r="S665" i="14"/>
  <c r="S2" i="14"/>
  <c r="S3613" i="14"/>
  <c r="S3458" i="14"/>
  <c r="S3168" i="14"/>
  <c r="S2954" i="14"/>
  <c r="S3564" i="14"/>
  <c r="S3552" i="14"/>
  <c r="S3476" i="14"/>
  <c r="S3464" i="14"/>
  <c r="S3275" i="14"/>
  <c r="S3198" i="14"/>
  <c r="S3174" i="14"/>
  <c r="S2707" i="14"/>
  <c r="S2694" i="14"/>
  <c r="S2565" i="14"/>
  <c r="S2474" i="14"/>
  <c r="S2255" i="14"/>
  <c r="S1709" i="14"/>
  <c r="S1697" i="14"/>
  <c r="S3209" i="14"/>
  <c r="S3185" i="14"/>
  <c r="S2885" i="14"/>
  <c r="S2706" i="14"/>
  <c r="S2355" i="14"/>
  <c r="S2213" i="14"/>
  <c r="S2105" i="14"/>
  <c r="S2093" i="14"/>
  <c r="S2069" i="14"/>
  <c r="S3574" i="14"/>
  <c r="S3524" i="14"/>
  <c r="S2896" i="14"/>
  <c r="S2872" i="14"/>
  <c r="S2731" i="14"/>
  <c r="S2718" i="14"/>
  <c r="S2665" i="14"/>
  <c r="S2647" i="14"/>
  <c r="S2589" i="14"/>
  <c r="S2129" i="14"/>
  <c r="S3156" i="14"/>
  <c r="S2629" i="14"/>
  <c r="S3435" i="14"/>
  <c r="S3399" i="14"/>
  <c r="S2677" i="14"/>
  <c r="S2601" i="14"/>
  <c r="S3604" i="14"/>
  <c r="S3213" i="14"/>
  <c r="S3177" i="14"/>
  <c r="S3165" i="14"/>
  <c r="S3059" i="14"/>
  <c r="S2983" i="14"/>
  <c r="S2782" i="14"/>
  <c r="S2794" i="14"/>
  <c r="S2354" i="14"/>
  <c r="S737" i="14"/>
  <c r="S3159" i="14"/>
  <c r="S3093" i="14"/>
  <c r="S2646" i="14"/>
  <c r="S2617" i="14"/>
  <c r="S2379" i="14"/>
  <c r="S2367" i="14"/>
  <c r="S2225" i="14"/>
  <c r="S1499" i="14"/>
  <c r="S1475" i="14"/>
  <c r="S1451" i="14"/>
  <c r="S1439" i="14"/>
  <c r="S1427" i="14"/>
  <c r="S1403" i="14"/>
  <c r="S1379" i="14"/>
  <c r="S1367" i="14"/>
  <c r="S1355" i="14"/>
  <c r="S1319" i="14"/>
  <c r="S1283" i="14"/>
  <c r="S1271" i="14"/>
  <c r="S1247" i="14"/>
  <c r="S1223" i="14"/>
  <c r="S1199" i="14"/>
  <c r="S1127" i="14"/>
  <c r="S1091" i="14"/>
  <c r="S1055" i="14"/>
  <c r="S1031" i="14"/>
  <c r="S3028" i="14"/>
  <c r="S3601" i="14"/>
  <c r="S2995" i="14"/>
  <c r="S3182" i="14"/>
  <c r="S3170" i="14"/>
  <c r="S3158" i="14"/>
  <c r="S3053" i="14"/>
  <c r="S2659" i="14"/>
  <c r="S2338" i="14"/>
  <c r="S2326" i="14"/>
  <c r="S2302" i="14"/>
  <c r="S2290" i="14"/>
  <c r="S3617" i="14"/>
  <c r="S3106" i="14"/>
  <c r="S2989" i="14"/>
  <c r="S2530" i="14"/>
  <c r="S2339" i="14"/>
  <c r="S3419" i="14"/>
  <c r="S3407" i="14"/>
  <c r="S3130" i="14"/>
  <c r="S3077" i="14"/>
  <c r="S2776" i="14"/>
  <c r="S2700" i="14"/>
  <c r="S2348" i="14"/>
  <c r="S2075" i="14"/>
  <c r="S857" i="14"/>
  <c r="S3308" i="14"/>
  <c r="S3166" i="14"/>
  <c r="S3129" i="14"/>
  <c r="S3088" i="14"/>
  <c r="S3047" i="14"/>
  <c r="S3031" i="14"/>
  <c r="S2890" i="14"/>
  <c r="S2878" i="14"/>
  <c r="S2712" i="14"/>
  <c r="S2640" i="14"/>
  <c r="S2413" i="14"/>
  <c r="S2273" i="14"/>
  <c r="S2135" i="14"/>
  <c r="S893" i="14"/>
  <c r="S2851" i="14"/>
  <c r="S2998" i="14"/>
  <c r="S2146" i="14"/>
  <c r="S1384" i="14"/>
  <c r="S1024" i="14"/>
  <c r="S556" i="14"/>
  <c r="S2509" i="14"/>
  <c r="S2491" i="14"/>
  <c r="S3569" i="14"/>
  <c r="S3049" i="14"/>
  <c r="S3032" i="14"/>
  <c r="S3004" i="14"/>
  <c r="S2479" i="14"/>
  <c r="S2400" i="14"/>
  <c r="S3600" i="14"/>
  <c r="S2390" i="14"/>
  <c r="S2382" i="14"/>
  <c r="S2460" i="14"/>
  <c r="S3607" i="14"/>
  <c r="S3592" i="14"/>
  <c r="S2218" i="14"/>
  <c r="S160" i="14"/>
  <c r="S136" i="14"/>
  <c r="S88" i="14"/>
  <c r="S52" i="14"/>
  <c r="S28" i="14"/>
  <c r="S3516" i="14"/>
  <c r="S2863" i="14"/>
  <c r="S2710" i="14"/>
  <c r="S1408" i="14"/>
  <c r="S1348" i="14"/>
  <c r="S1060" i="14"/>
  <c r="S3248" i="14"/>
  <c r="S3084" i="14"/>
  <c r="S3026" i="14"/>
  <c r="S2968" i="14"/>
  <c r="S2745" i="14"/>
  <c r="S2680" i="14"/>
  <c r="S2650" i="14"/>
  <c r="S2620" i="14"/>
  <c r="S2592" i="14"/>
  <c r="S2515" i="14"/>
  <c r="S2461" i="14"/>
  <c r="S2228" i="14"/>
  <c r="S2158" i="14"/>
  <c r="S1960" i="14"/>
  <c r="S839" i="14"/>
  <c r="S827" i="14"/>
  <c r="S2385" i="14"/>
  <c r="S2122" i="14"/>
  <c r="S1444" i="14"/>
  <c r="S1300" i="14"/>
  <c r="S568" i="14"/>
  <c r="S2722" i="14"/>
  <c r="S2909" i="14"/>
  <c r="S3226" i="14"/>
  <c r="S3551" i="14"/>
  <c r="S3525" i="14"/>
  <c r="S3512" i="14"/>
  <c r="S3449" i="14"/>
  <c r="S3425" i="14"/>
  <c r="S3401" i="14"/>
  <c r="S3389" i="14"/>
  <c r="S3365" i="14"/>
  <c r="S3353" i="14"/>
  <c r="S3327" i="14"/>
  <c r="S3315" i="14"/>
  <c r="S3303" i="14"/>
  <c r="S3234" i="14"/>
  <c r="S3136" i="14"/>
  <c r="S3110" i="14"/>
  <c r="S3095" i="14"/>
  <c r="S3071" i="14"/>
  <c r="S3041" i="14"/>
  <c r="S3025" i="14"/>
  <c r="S3013" i="14"/>
  <c r="S2981" i="14"/>
  <c r="S2860" i="14"/>
  <c r="S2809" i="14"/>
  <c r="S2770" i="14"/>
  <c r="S2758" i="14"/>
  <c r="S2719" i="14"/>
  <c r="S2619" i="14"/>
  <c r="S2577" i="14"/>
  <c r="S2473" i="14"/>
  <c r="S2421" i="14"/>
  <c r="S2342" i="14"/>
  <c r="S2254" i="14"/>
  <c r="S2143" i="14"/>
  <c r="S2011" i="14"/>
  <c r="S1946" i="14"/>
  <c r="S1933" i="14"/>
  <c r="S1921" i="14"/>
  <c r="S1897" i="14"/>
  <c r="S1574" i="14"/>
  <c r="S1562" i="14"/>
  <c r="S1526" i="14"/>
  <c r="S1514" i="14"/>
  <c r="S800" i="14"/>
  <c r="S2891" i="14"/>
  <c r="S3610" i="14"/>
  <c r="S2698" i="14"/>
  <c r="S1396" i="14"/>
  <c r="S364" i="14"/>
  <c r="S268" i="14"/>
  <c r="S2980" i="14"/>
  <c r="S3515" i="14"/>
  <c r="S1948" i="14"/>
  <c r="S3237" i="14"/>
  <c r="S3326" i="14"/>
  <c r="S3273" i="14"/>
  <c r="S3196" i="14"/>
  <c r="S3056" i="14"/>
  <c r="S2833" i="14"/>
  <c r="S2757" i="14"/>
  <c r="S2538" i="14"/>
  <c r="S2459" i="14"/>
  <c r="S2447" i="14"/>
  <c r="S1432" i="14"/>
  <c r="S1336" i="14"/>
  <c r="S1192" i="14"/>
  <c r="S3527" i="14"/>
  <c r="S3290" i="14"/>
  <c r="S3125" i="14"/>
  <c r="S2746" i="14"/>
  <c r="S2437" i="14"/>
  <c r="S2525" i="14"/>
  <c r="S2752" i="14"/>
  <c r="S3510" i="14"/>
  <c r="S3272" i="14"/>
  <c r="S3054" i="14"/>
  <c r="S2908" i="14"/>
  <c r="S2704" i="14"/>
  <c r="S2419" i="14"/>
  <c r="S2353" i="14"/>
  <c r="S2266" i="14"/>
  <c r="S2128" i="14"/>
  <c r="S250" i="14"/>
  <c r="S226" i="14"/>
  <c r="S214" i="14"/>
  <c r="S178" i="14"/>
  <c r="S142" i="14"/>
  <c r="S70" i="14"/>
  <c r="S34" i="14"/>
  <c r="S2134" i="14"/>
  <c r="S1456" i="14"/>
  <c r="S1324" i="14"/>
  <c r="S976" i="14"/>
  <c r="S3062" i="14"/>
  <c r="S3534" i="14"/>
  <c r="S3362" i="14"/>
  <c r="S3231" i="14"/>
  <c r="S3133" i="14"/>
  <c r="S3107" i="14"/>
  <c r="S3067" i="14"/>
  <c r="S2869" i="14"/>
  <c r="S2857" i="14"/>
  <c r="S2779" i="14"/>
  <c r="S2716" i="14"/>
  <c r="S2675" i="14"/>
  <c r="S2561" i="14"/>
  <c r="S2431" i="14"/>
  <c r="S2236" i="14"/>
  <c r="S2224" i="14"/>
  <c r="S1547" i="14"/>
  <c r="S1535" i="14"/>
  <c r="S1523" i="14"/>
  <c r="S1510" i="14"/>
  <c r="S1498" i="14"/>
  <c r="S1474" i="14"/>
  <c r="S1462" i="14"/>
  <c r="S1450" i="14"/>
  <c r="S1438" i="14"/>
  <c r="S1414" i="14"/>
  <c r="S1402" i="14"/>
  <c r="S1390" i="14"/>
  <c r="S1378" i="14"/>
  <c r="S1366" i="14"/>
  <c r="S1342" i="14"/>
  <c r="S1330" i="14"/>
  <c r="S1306" i="14"/>
  <c r="S1270" i="14"/>
  <c r="S1234" i="14"/>
  <c r="S1222" i="14"/>
  <c r="S1090" i="14"/>
  <c r="S1066" i="14"/>
  <c r="S885" i="14"/>
  <c r="S873" i="14"/>
  <c r="S747" i="14"/>
  <c r="S635" i="14"/>
  <c r="S298" i="14"/>
  <c r="S57" i="14"/>
  <c r="S33" i="14"/>
  <c r="S3192" i="14"/>
  <c r="S3153" i="14"/>
  <c r="S3145" i="14"/>
  <c r="S3087" i="14"/>
  <c r="S3058" i="14"/>
  <c r="S244" i="14"/>
  <c r="S220" i="14"/>
  <c r="S196" i="14"/>
  <c r="S124" i="14"/>
  <c r="S16" i="14"/>
  <c r="S1504" i="14"/>
  <c r="S1420" i="14"/>
  <c r="S1360" i="14"/>
  <c r="S1264" i="14"/>
  <c r="S988" i="14"/>
  <c r="S3038" i="14"/>
  <c r="S3249" i="14"/>
  <c r="S2709" i="14"/>
  <c r="S2331" i="14"/>
  <c r="S3267" i="14"/>
  <c r="S2182" i="14"/>
  <c r="S3546" i="14"/>
  <c r="S3347" i="14"/>
  <c r="S3255" i="14"/>
  <c r="S3119" i="14"/>
  <c r="S3035" i="14"/>
  <c r="S3021" i="14"/>
  <c r="S3007" i="14"/>
  <c r="S2881" i="14"/>
  <c r="S2791" i="14"/>
  <c r="S2740" i="14"/>
  <c r="S2728" i="14"/>
  <c r="S2674" i="14"/>
  <c r="S2658" i="14"/>
  <c r="S2614" i="14"/>
  <c r="S2547" i="14"/>
  <c r="S2402" i="14"/>
  <c r="S2377" i="14"/>
  <c r="S2194" i="14"/>
  <c r="S2089" i="14"/>
  <c r="S2048" i="14"/>
  <c r="S1993" i="14"/>
  <c r="S1867" i="14"/>
  <c r="S1583" i="14"/>
  <c r="S1461" i="14"/>
  <c r="S1437" i="14"/>
  <c r="S1389" i="14"/>
  <c r="S1065" i="14"/>
  <c r="S1053" i="14"/>
  <c r="S1041" i="14"/>
  <c r="S1029" i="14"/>
  <c r="S1017" i="14"/>
  <c r="S993" i="14"/>
  <c r="S957" i="14"/>
  <c r="S945" i="14"/>
  <c r="S933" i="14"/>
  <c r="S921" i="14"/>
  <c r="S909" i="14"/>
  <c r="S897" i="14"/>
  <c r="S783" i="14"/>
  <c r="S734" i="14"/>
  <c r="S621" i="14"/>
  <c r="S549" i="14"/>
  <c r="S513" i="14"/>
  <c r="S489" i="14"/>
  <c r="S236" i="14"/>
  <c r="S3589" i="14"/>
  <c r="S3528" i="14"/>
  <c r="S1492" i="14"/>
  <c r="S1372" i="14"/>
  <c r="S1000" i="14"/>
  <c r="S2887" i="14"/>
  <c r="S2734" i="14"/>
  <c r="S1552" i="14"/>
  <c r="S3055" i="14"/>
  <c r="S2950" i="14"/>
  <c r="S3570" i="14"/>
  <c r="S3558" i="14"/>
  <c r="S3507" i="14"/>
  <c r="S3384" i="14"/>
  <c r="S3254" i="14"/>
  <c r="S3242" i="14"/>
  <c r="S3118" i="14"/>
  <c r="S3065" i="14"/>
  <c r="S2962" i="14"/>
  <c r="S2751" i="14"/>
  <c r="S2739" i="14"/>
  <c r="S2701" i="14"/>
  <c r="S2686" i="14"/>
  <c r="S2584" i="14"/>
  <c r="S2559" i="14"/>
  <c r="S2455" i="14"/>
  <c r="S2262" i="14"/>
  <c r="S2125" i="14"/>
  <c r="S2088" i="14"/>
  <c r="S2047" i="14"/>
  <c r="S2018" i="14"/>
  <c r="S2005" i="14"/>
  <c r="S1928" i="14"/>
  <c r="S1904" i="14"/>
  <c r="S1892" i="14"/>
  <c r="S1879" i="14"/>
  <c r="S1854" i="14"/>
  <c r="S1814" i="14"/>
  <c r="S1752" i="14"/>
  <c r="S1618" i="14"/>
  <c r="S1569" i="14"/>
  <c r="S1557" i="14"/>
  <c r="S1533" i="14"/>
  <c r="S1460" i="14"/>
  <c r="S1448" i="14"/>
  <c r="S1436" i="14"/>
  <c r="S1424" i="14"/>
  <c r="S1412" i="14"/>
  <c r="S1400" i="14"/>
  <c r="S1388" i="14"/>
  <c r="S1376" i="14"/>
  <c r="S1364" i="14"/>
  <c r="S1352" i="14"/>
  <c r="S1328" i="14"/>
  <c r="S1316" i="14"/>
  <c r="S1280" i="14"/>
  <c r="S1268" i="14"/>
  <c r="S1244" i="14"/>
  <c r="S1220" i="14"/>
  <c r="S1196" i="14"/>
  <c r="S1184" i="14"/>
  <c r="S1160" i="14"/>
  <c r="S1124" i="14"/>
  <c r="S1088" i="14"/>
  <c r="S1028" i="14"/>
  <c r="S980" i="14"/>
  <c r="S682" i="14"/>
  <c r="S584" i="14"/>
  <c r="S428" i="14"/>
  <c r="S416" i="14"/>
  <c r="S392" i="14"/>
  <c r="S380" i="14"/>
  <c r="S356" i="14"/>
  <c r="S344" i="14"/>
  <c r="S308" i="14"/>
  <c r="S284" i="14"/>
  <c r="S272" i="14"/>
  <c r="S2051" i="14"/>
  <c r="S2848" i="14"/>
  <c r="S2721" i="14"/>
  <c r="S193" i="14"/>
  <c r="S61" i="14"/>
  <c r="S3173" i="14"/>
  <c r="S1847" i="14"/>
  <c r="S1357" i="14"/>
  <c r="S1069" i="14"/>
  <c r="S397" i="14"/>
  <c r="S2563" i="14"/>
  <c r="S2433" i="14"/>
  <c r="S3491" i="14"/>
  <c r="S3428" i="14"/>
  <c r="S3416" i="14"/>
  <c r="S3380" i="14"/>
  <c r="S3212" i="14"/>
  <c r="S3200" i="14"/>
  <c r="S3188" i="14"/>
  <c r="S3126" i="14"/>
  <c r="S3086" i="14"/>
  <c r="S3044" i="14"/>
  <c r="S3016" i="14"/>
  <c r="S2900" i="14"/>
  <c r="S2888" i="14"/>
  <c r="S2812" i="14"/>
  <c r="S2697" i="14"/>
  <c r="S2580" i="14"/>
  <c r="S2451" i="14"/>
  <c r="S2108" i="14"/>
  <c r="S2096" i="14"/>
  <c r="S2072" i="14"/>
  <c r="S2014" i="14"/>
  <c r="S1924" i="14"/>
  <c r="S1912" i="14"/>
  <c r="S1900" i="14"/>
  <c r="S1888" i="14"/>
  <c r="S1686" i="14"/>
  <c r="S1674" i="14"/>
  <c r="S1662" i="14"/>
  <c r="S1626" i="14"/>
  <c r="S1614" i="14"/>
  <c r="S1590" i="14"/>
  <c r="S3064" i="14"/>
  <c r="S2832" i="14"/>
  <c r="S2733" i="14"/>
  <c r="S2330" i="14"/>
  <c r="S1830" i="14"/>
  <c r="S3603" i="14"/>
  <c r="S3588" i="14"/>
  <c r="S1237" i="14"/>
  <c r="S1021" i="14"/>
  <c r="S2953" i="14"/>
  <c r="S217" i="14"/>
  <c r="S145" i="14"/>
  <c r="S1793" i="14"/>
  <c r="S1309" i="14"/>
  <c r="S2923" i="14"/>
  <c r="S2550" i="14"/>
  <c r="S2080" i="14"/>
  <c r="S1044" i="14"/>
  <c r="S924" i="14"/>
  <c r="S2964" i="14"/>
  <c r="S2667" i="14"/>
  <c r="S1584" i="14"/>
  <c r="S3609" i="14"/>
  <c r="S3602" i="14"/>
  <c r="S2633" i="14"/>
  <c r="S2039" i="14"/>
  <c r="S1757" i="14"/>
  <c r="S1345" i="14"/>
  <c r="S1213" i="14"/>
  <c r="S337" i="14"/>
  <c r="S2038" i="14"/>
  <c r="S1068" i="14"/>
  <c r="S3561" i="14"/>
  <c r="S3363" i="14"/>
  <c r="S3257" i="14"/>
  <c r="S3245" i="14"/>
  <c r="S3195" i="14"/>
  <c r="S3023" i="14"/>
  <c r="S3011" i="14"/>
  <c r="S2755" i="14"/>
  <c r="S2691" i="14"/>
  <c r="S2562" i="14"/>
  <c r="S2446" i="14"/>
  <c r="S2210" i="14"/>
  <c r="S2079" i="14"/>
  <c r="S2050" i="14"/>
  <c r="S1983" i="14"/>
  <c r="S1907" i="14"/>
  <c r="S1895" i="14"/>
  <c r="S1882" i="14"/>
  <c r="S1560" i="14"/>
  <c r="S1536" i="14"/>
  <c r="S810" i="14"/>
  <c r="S3537" i="14"/>
  <c r="S2497" i="14"/>
  <c r="S1595" i="14"/>
  <c r="S2622" i="14"/>
  <c r="S205" i="14"/>
  <c r="S169" i="14"/>
  <c r="S97" i="14"/>
  <c r="S25" i="14"/>
  <c r="S3468" i="14"/>
  <c r="S2778" i="14"/>
  <c r="S3606" i="14"/>
  <c r="S3288" i="14"/>
  <c r="S1997" i="14"/>
  <c r="S1417" i="14"/>
  <c r="S1297" i="14"/>
  <c r="S1201" i="14"/>
  <c r="S1081" i="14"/>
  <c r="S349" i="14"/>
  <c r="S3137" i="14"/>
  <c r="S2836" i="14"/>
  <c r="S3479" i="14"/>
  <c r="S2743" i="14"/>
  <c r="S1513" i="14"/>
  <c r="S1020" i="14"/>
  <c r="S948" i="14"/>
  <c r="S3508" i="14"/>
  <c r="S2410" i="14"/>
  <c r="S2959" i="14"/>
  <c r="S1871" i="14"/>
  <c r="S2556" i="14"/>
  <c r="S3029" i="14"/>
  <c r="S3549" i="14"/>
  <c r="S3509" i="14"/>
  <c r="S3485" i="14"/>
  <c r="S3398" i="14"/>
  <c r="S3206" i="14"/>
  <c r="S3194" i="14"/>
  <c r="S3120" i="14"/>
  <c r="S3080" i="14"/>
  <c r="S2977" i="14"/>
  <c r="S2882" i="14"/>
  <c r="S2754" i="14"/>
  <c r="S2703" i="14"/>
  <c r="S2616" i="14"/>
  <c r="S2574" i="14"/>
  <c r="S2523" i="14"/>
  <c r="S2511" i="14"/>
  <c r="S2470" i="14"/>
  <c r="S2352" i="14"/>
  <c r="S2251" i="14"/>
  <c r="S2090" i="14"/>
  <c r="S2078" i="14"/>
  <c r="S2020" i="14"/>
  <c r="S2008" i="14"/>
  <c r="S1943" i="14"/>
  <c r="S1930" i="14"/>
  <c r="S1918" i="14"/>
  <c r="S1906" i="14"/>
  <c r="S1632" i="14"/>
  <c r="S1596" i="14"/>
  <c r="S3089" i="14"/>
  <c r="S2764" i="14"/>
  <c r="S3612" i="14"/>
  <c r="S3594" i="14"/>
  <c r="S229" i="14"/>
  <c r="S181" i="14"/>
  <c r="S133" i="14"/>
  <c r="S109" i="14"/>
  <c r="S73" i="14"/>
  <c r="S3562" i="14"/>
  <c r="S2598" i="14"/>
  <c r="S2381" i="14"/>
  <c r="S1972" i="14"/>
  <c r="S1721" i="14"/>
  <c r="S1441" i="14"/>
  <c r="S1321" i="14"/>
  <c r="S1984" i="14"/>
  <c r="S984" i="14"/>
  <c r="S612" i="14"/>
  <c r="S2422" i="14"/>
  <c r="S2720" i="14"/>
  <c r="S2870" i="14"/>
  <c r="S3533" i="14"/>
  <c r="S3521" i="14"/>
  <c r="S3433" i="14"/>
  <c r="S3311" i="14"/>
  <c r="S3217" i="14"/>
  <c r="S3051" i="14"/>
  <c r="S2935" i="14"/>
  <c r="S2830" i="14"/>
  <c r="S2766" i="14"/>
  <c r="S2715" i="14"/>
  <c r="S2644" i="14"/>
  <c r="S2586" i="14"/>
  <c r="S2469" i="14"/>
  <c r="S1967" i="14"/>
  <c r="S1942" i="14"/>
  <c r="S1691" i="14"/>
  <c r="S1667" i="14"/>
  <c r="S1655" i="14"/>
  <c r="S1643" i="14"/>
  <c r="S1619" i="14"/>
  <c r="S1607" i="14"/>
  <c r="S2021" i="14"/>
  <c r="S2329" i="14"/>
  <c r="S1733" i="14"/>
  <c r="S1369" i="14"/>
  <c r="S1273" i="14"/>
  <c r="S1057" i="14"/>
  <c r="S961" i="14"/>
  <c r="S541" i="14"/>
  <c r="S3473" i="14"/>
  <c r="S3074" i="14"/>
  <c r="S2404" i="14"/>
  <c r="S3069" i="14"/>
  <c r="S1732" i="14"/>
  <c r="S2656" i="14"/>
  <c r="S3545" i="14"/>
  <c r="S3444" i="14"/>
  <c r="S3432" i="14"/>
  <c r="S3155" i="14"/>
  <c r="S3131" i="14"/>
  <c r="S3090" i="14"/>
  <c r="S3050" i="14"/>
  <c r="S3006" i="14"/>
  <c r="S2842" i="14"/>
  <c r="S2727" i="14"/>
  <c r="S2673" i="14"/>
  <c r="S2521" i="14"/>
  <c r="S2415" i="14"/>
  <c r="S2376" i="14"/>
  <c r="S2300" i="14"/>
  <c r="S2062" i="14"/>
  <c r="S1966" i="14"/>
  <c r="S1829" i="14"/>
  <c r="S1703" i="14"/>
  <c r="S720" i="14"/>
  <c r="S235" i="14"/>
  <c r="S199" i="14"/>
  <c r="S187" i="14"/>
  <c r="S163" i="14"/>
  <c r="S151" i="14"/>
  <c r="S127" i="14"/>
  <c r="S115" i="14"/>
  <c r="S91" i="14"/>
  <c r="S79" i="14"/>
  <c r="S55" i="14"/>
  <c r="S43" i="14"/>
  <c r="S19" i="14"/>
  <c r="S7" i="14"/>
  <c r="S3488" i="14"/>
  <c r="S3383" i="14"/>
  <c r="S3204" i="14"/>
  <c r="S3094" i="14"/>
  <c r="S2839" i="14"/>
  <c r="S2386" i="14"/>
  <c r="S3615" i="14"/>
  <c r="S3608" i="14"/>
  <c r="S3597" i="14"/>
  <c r="S3539" i="14"/>
  <c r="S3161" i="14"/>
  <c r="S2679" i="14"/>
  <c r="S1429" i="14"/>
  <c r="S469" i="14"/>
  <c r="S3172" i="14"/>
  <c r="S3034" i="14"/>
  <c r="S2345" i="14"/>
  <c r="S2392" i="14"/>
  <c r="S1792" i="14"/>
  <c r="S972" i="14"/>
  <c r="S2905" i="14"/>
  <c r="S2056" i="14"/>
  <c r="S2440" i="14"/>
  <c r="S3293" i="14"/>
  <c r="S3582" i="14"/>
  <c r="S3345" i="14"/>
  <c r="S3321" i="14"/>
  <c r="S3309" i="14"/>
  <c r="S3142" i="14"/>
  <c r="S3103" i="14"/>
  <c r="S2987" i="14"/>
  <c r="S2854" i="14"/>
  <c r="S2713" i="14"/>
  <c r="S2685" i="14"/>
  <c r="S2655" i="14"/>
  <c r="S2597" i="14"/>
  <c r="S2545" i="14"/>
  <c r="S2533" i="14"/>
  <c r="S2493" i="14"/>
  <c r="S2428" i="14"/>
  <c r="S2335" i="14"/>
  <c r="S2033" i="14"/>
  <c r="S1979" i="14"/>
  <c r="S1965" i="14"/>
  <c r="S1853" i="14"/>
  <c r="S1775" i="14"/>
  <c r="S1739" i="14"/>
  <c r="S1495" i="14"/>
  <c r="S1459" i="14"/>
  <c r="S1447" i="14"/>
  <c r="S1423" i="14"/>
  <c r="S1399" i="14"/>
  <c r="S1375" i="14"/>
  <c r="S1363" i="14"/>
  <c r="S1339" i="14"/>
  <c r="S1327" i="14"/>
  <c r="S1303" i="14"/>
  <c r="S1267" i="14"/>
  <c r="S1243" i="14"/>
  <c r="S1231" i="14"/>
  <c r="S1207" i="14"/>
  <c r="S1183" i="14"/>
  <c r="S1015" i="14"/>
  <c r="S979" i="14"/>
  <c r="S535" i="14"/>
  <c r="S355" i="14"/>
  <c r="S319" i="14"/>
  <c r="S6" i="14"/>
  <c r="S3441" i="14"/>
  <c r="S2856" i="14"/>
  <c r="S2466" i="14"/>
  <c r="S2366" i="14"/>
  <c r="S2052" i="14"/>
  <c r="S1985" i="14"/>
  <c r="S1285" i="14"/>
  <c r="S2181" i="14"/>
  <c r="S2068" i="14"/>
  <c r="S1756" i="14"/>
  <c r="S960" i="14"/>
  <c r="S774" i="14"/>
  <c r="S2264" i="14"/>
  <c r="S3543" i="14"/>
  <c r="S3252" i="14"/>
  <c r="S2917" i="14"/>
  <c r="S2788" i="14"/>
  <c r="S2749" i="14"/>
  <c r="S2737" i="14"/>
  <c r="S2725" i="14"/>
  <c r="S2610" i="14"/>
  <c r="S2569" i="14"/>
  <c r="S2557" i="14"/>
  <c r="S2544" i="14"/>
  <c r="S2532" i="14"/>
  <c r="S2427" i="14"/>
  <c r="S2374" i="14"/>
  <c r="S2362" i="14"/>
  <c r="S2110" i="14"/>
  <c r="S2086" i="14"/>
  <c r="S2074" i="14"/>
  <c r="S2032" i="14"/>
  <c r="S2003" i="14"/>
  <c r="S1990" i="14"/>
  <c r="S1877" i="14"/>
  <c r="S1852" i="14"/>
  <c r="S1811" i="14"/>
  <c r="S1290" i="14"/>
  <c r="S1182" i="14"/>
  <c r="S1062" i="14"/>
  <c r="S942" i="14"/>
  <c r="S930" i="14"/>
  <c r="S918" i="14"/>
  <c r="S906" i="14"/>
  <c r="S582" i="14"/>
  <c r="S510" i="14"/>
  <c r="S426" i="14"/>
  <c r="S3324" i="14"/>
  <c r="S2803" i="14"/>
  <c r="S2582" i="14"/>
  <c r="S37" i="14"/>
  <c r="S2026" i="14"/>
  <c r="S1393" i="14"/>
  <c r="S1261" i="14"/>
  <c r="S2499" i="14"/>
  <c r="S1996" i="14"/>
  <c r="S1870" i="14"/>
  <c r="S588" i="14"/>
  <c r="S2662" i="14"/>
  <c r="S2999" i="14"/>
  <c r="S3046" i="14"/>
  <c r="S3567" i="14"/>
  <c r="S3480" i="14"/>
  <c r="S3467" i="14"/>
  <c r="S3357" i="14"/>
  <c r="S3251" i="14"/>
  <c r="S3239" i="14"/>
  <c r="S3189" i="14"/>
  <c r="S3045" i="14"/>
  <c r="S2748" i="14"/>
  <c r="S2736" i="14"/>
  <c r="S2581" i="14"/>
  <c r="S2568" i="14"/>
  <c r="S2439" i="14"/>
  <c r="S2346" i="14"/>
  <c r="S2015" i="14"/>
  <c r="S2002" i="14"/>
  <c r="S1977" i="14"/>
  <c r="S1925" i="14"/>
  <c r="S1889" i="14"/>
  <c r="S1566" i="14"/>
  <c r="S1554" i="14"/>
  <c r="S1542" i="14"/>
  <c r="S792" i="14"/>
  <c r="S642" i="14"/>
  <c r="S3301" i="14"/>
  <c r="S2506" i="14"/>
  <c r="S3455" i="14"/>
  <c r="S3500" i="14"/>
  <c r="S3504" i="14"/>
  <c r="S3489" i="14"/>
  <c r="S3443" i="14"/>
  <c r="S3351" i="14"/>
  <c r="S3304" i="14"/>
  <c r="S3193" i="14"/>
  <c r="S3178" i="14"/>
  <c r="S3141" i="14"/>
  <c r="S2997" i="14"/>
  <c r="S2456" i="14"/>
  <c r="S3366" i="14"/>
  <c r="S3355" i="14"/>
  <c r="S3250" i="14"/>
  <c r="S3208" i="14"/>
  <c r="S3152" i="14"/>
  <c r="S2808" i="14"/>
  <c r="S2638" i="14"/>
  <c r="S2546" i="14"/>
  <c r="S2477" i="14"/>
  <c r="S2121" i="14"/>
  <c r="S3503" i="14"/>
  <c r="S3167" i="14"/>
  <c r="S3522" i="14"/>
  <c r="S3437" i="14"/>
  <c r="S3402" i="14"/>
  <c r="S3339" i="14"/>
  <c r="S3297" i="14"/>
  <c r="S3108" i="14"/>
  <c r="S3048" i="14"/>
  <c r="S3033" i="14"/>
  <c r="S3017" i="14"/>
  <c r="S2925" i="14"/>
  <c r="S2609" i="14"/>
  <c r="S3526" i="14"/>
  <c r="S3270" i="14"/>
  <c r="S3123" i="14"/>
  <c r="S3037" i="14"/>
  <c r="S2952" i="14"/>
  <c r="S2784" i="14"/>
  <c r="S2156" i="14"/>
  <c r="S3565" i="14"/>
  <c r="S3555" i="14"/>
  <c r="S3511" i="14"/>
  <c r="S3471" i="14"/>
  <c r="S3375" i="14"/>
  <c r="S3243" i="14"/>
  <c r="S3227" i="14"/>
  <c r="S3201" i="14"/>
  <c r="S3057" i="14"/>
  <c r="S3005" i="14"/>
  <c r="S2984" i="14"/>
  <c r="S2648" i="14"/>
  <c r="S2167" i="14"/>
  <c r="S3470" i="14"/>
  <c r="S3436" i="14"/>
  <c r="S3411" i="14"/>
  <c r="S3390" i="14"/>
  <c r="S3190" i="14"/>
  <c r="S3112" i="14"/>
  <c r="S3097" i="14"/>
  <c r="S3082" i="14"/>
  <c r="S2957" i="14"/>
  <c r="S2951" i="14"/>
  <c r="S2692" i="14"/>
  <c r="S3463" i="14"/>
  <c r="S3547" i="14"/>
  <c r="S3540" i="14"/>
  <c r="S3440" i="14"/>
  <c r="S3285" i="14"/>
  <c r="S3117" i="14"/>
  <c r="S3036" i="14"/>
  <c r="S2934" i="14"/>
  <c r="S2202" i="14"/>
  <c r="S3447" i="14"/>
  <c r="S2672" i="14"/>
  <c r="S3544" i="14"/>
  <c r="S3394" i="14"/>
  <c r="S3358" i="14"/>
  <c r="S3258" i="14"/>
  <c r="S3247" i="14"/>
  <c r="S3066" i="14"/>
  <c r="S2988" i="14"/>
  <c r="S2972" i="14"/>
  <c r="S2906" i="14"/>
  <c r="S1696" i="14"/>
  <c r="Q3581" i="14"/>
  <c r="S3581" i="14" s="1"/>
  <c r="S3557" i="14"/>
  <c r="S3529" i="14"/>
  <c r="S3519" i="14"/>
  <c r="S3040" i="14"/>
  <c r="S2939" i="14"/>
  <c r="S2502" i="14"/>
  <c r="S2632" i="14"/>
  <c r="S3459" i="14"/>
  <c r="S3105" i="14"/>
  <c r="S3070" i="14"/>
  <c r="S2628" i="14"/>
  <c r="S2594" i="14"/>
  <c r="S2687" i="14"/>
  <c r="S3490" i="14"/>
  <c r="S3486" i="14"/>
  <c r="S3456" i="14"/>
  <c r="S3429" i="14"/>
  <c r="S3426" i="14"/>
  <c r="S3410" i="14"/>
  <c r="S3378" i="14"/>
  <c r="S3336" i="14"/>
  <c r="S3282" i="14"/>
  <c r="S3228" i="14"/>
  <c r="S3220" i="14"/>
  <c r="S3216" i="14"/>
  <c r="S3197" i="14"/>
  <c r="S3149" i="14"/>
  <c r="S3138" i="14"/>
  <c r="S3018" i="14"/>
  <c r="S2993" i="14"/>
  <c r="S2948" i="14"/>
  <c r="S2852" i="14"/>
  <c r="S2828" i="14"/>
  <c r="S2732" i="14"/>
  <c r="S2708" i="14"/>
  <c r="S2688" i="14"/>
  <c r="S2531" i="14"/>
  <c r="S2492" i="14"/>
  <c r="S2350" i="14"/>
  <c r="S2259" i="14"/>
  <c r="S2111" i="14"/>
  <c r="S1835" i="14"/>
  <c r="S3409" i="14"/>
  <c r="S3405" i="14"/>
  <c r="S3381" i="14"/>
  <c r="S3354" i="14"/>
  <c r="S3300" i="14"/>
  <c r="S3246" i="14"/>
  <c r="S3230" i="14"/>
  <c r="S3181" i="14"/>
  <c r="S3148" i="14"/>
  <c r="S3144" i="14"/>
  <c r="S3115" i="14"/>
  <c r="S3111" i="14"/>
  <c r="S3012" i="14"/>
  <c r="S3000" i="14"/>
  <c r="S2971" i="14"/>
  <c r="S2566" i="14"/>
  <c r="S2486" i="14"/>
  <c r="S2481" i="14"/>
  <c r="S2445" i="14"/>
  <c r="S2360" i="14"/>
  <c r="S2274" i="14"/>
  <c r="S2172" i="14"/>
  <c r="S2155" i="14"/>
  <c r="S1958" i="14"/>
  <c r="S1952" i="14"/>
  <c r="S1712" i="14"/>
  <c r="S1189" i="14"/>
  <c r="S3568" i="14"/>
  <c r="S3550" i="14"/>
  <c r="S3532" i="14"/>
  <c r="S3514" i="14"/>
  <c r="S3492" i="14"/>
  <c r="S3465" i="14"/>
  <c r="S3462" i="14"/>
  <c r="S3396" i="14"/>
  <c r="S3319" i="14"/>
  <c r="S3265" i="14"/>
  <c r="S3261" i="14"/>
  <c r="S3169" i="14"/>
  <c r="S3162" i="14"/>
  <c r="S3096" i="14"/>
  <c r="S3085" i="14"/>
  <c r="S3073" i="14"/>
  <c r="S3020" i="14"/>
  <c r="S2792" i="14"/>
  <c r="S2768" i="14"/>
  <c r="S2744" i="14"/>
  <c r="S2671" i="14"/>
  <c r="S2612" i="14"/>
  <c r="S2602" i="14"/>
  <c r="S2555" i="14"/>
  <c r="S2505" i="14"/>
  <c r="S2495" i="14"/>
  <c r="S2465" i="14"/>
  <c r="S2343" i="14"/>
  <c r="S2171" i="14"/>
  <c r="S2160" i="14"/>
  <c r="S1840" i="14"/>
  <c r="S3469" i="14"/>
  <c r="S3461" i="14"/>
  <c r="S3438" i="14"/>
  <c r="S3420" i="14"/>
  <c r="S3412" i="14"/>
  <c r="S3373" i="14"/>
  <c r="S3369" i="14"/>
  <c r="S3330" i="14"/>
  <c r="S3276" i="14"/>
  <c r="S3233" i="14"/>
  <c r="S3222" i="14"/>
  <c r="S3207" i="14"/>
  <c r="S3143" i="14"/>
  <c r="S3024" i="14"/>
  <c r="S2933" i="14"/>
  <c r="S2894" i="14"/>
  <c r="S2864" i="14"/>
  <c r="S2840" i="14"/>
  <c r="S2816" i="14"/>
  <c r="S2696" i="14"/>
  <c r="S2636" i="14"/>
  <c r="S2539" i="14"/>
  <c r="S2519" i="14"/>
  <c r="S2444" i="14"/>
  <c r="S2370" i="14"/>
  <c r="S2328" i="14"/>
  <c r="S2323" i="14"/>
  <c r="S2278" i="14"/>
  <c r="S2233" i="14"/>
  <c r="S3571" i="14"/>
  <c r="S3553" i="14"/>
  <c r="S3535" i="14"/>
  <c r="S3517" i="14"/>
  <c r="S3499" i="14"/>
  <c r="S3495" i="14"/>
  <c r="S3483" i="14"/>
  <c r="S3454" i="14"/>
  <c r="S3450" i="14"/>
  <c r="S3431" i="14"/>
  <c r="S3408" i="14"/>
  <c r="S3360" i="14"/>
  <c r="S3322" i="14"/>
  <c r="S3268" i="14"/>
  <c r="S3199" i="14"/>
  <c r="S3180" i="14"/>
  <c r="S3151" i="14"/>
  <c r="S3147" i="14"/>
  <c r="S3121" i="14"/>
  <c r="S3114" i="14"/>
  <c r="S3099" i="14"/>
  <c r="S3072" i="14"/>
  <c r="S2982" i="14"/>
  <c r="S2970" i="14"/>
  <c r="S2966" i="14"/>
  <c r="S2918" i="14"/>
  <c r="S2796" i="14"/>
  <c r="S2772" i="14"/>
  <c r="S2626" i="14"/>
  <c r="S2606" i="14"/>
  <c r="S2575" i="14"/>
  <c r="S2570" i="14"/>
  <c r="S2289" i="14"/>
  <c r="S2535" i="14"/>
  <c r="S3472" i="14"/>
  <c r="S3434" i="14"/>
  <c r="S3376" i="14"/>
  <c r="S3318" i="14"/>
  <c r="S3264" i="14"/>
  <c r="S3221" i="14"/>
  <c r="S3210" i="14"/>
  <c r="S3132" i="14"/>
  <c r="S3068" i="14"/>
  <c r="S3027" i="14"/>
  <c r="S3019" i="14"/>
  <c r="S2978" i="14"/>
  <c r="S2873" i="14"/>
  <c r="S2844" i="14"/>
  <c r="S2820" i="14"/>
  <c r="S2815" i="14"/>
  <c r="S2660" i="14"/>
  <c r="S2611" i="14"/>
  <c r="S2585" i="14"/>
  <c r="S2293" i="14"/>
  <c r="S2249" i="14"/>
  <c r="S2244" i="14"/>
  <c r="S2176" i="14"/>
  <c r="S2136" i="14"/>
  <c r="S3563" i="14"/>
  <c r="S3556" i="14"/>
  <c r="S3538" i="14"/>
  <c r="S3520" i="14"/>
  <c r="S3427" i="14"/>
  <c r="S3423" i="14"/>
  <c r="S3372" i="14"/>
  <c r="S3344" i="14"/>
  <c r="S3337" i="14"/>
  <c r="S3333" i="14"/>
  <c r="S3283" i="14"/>
  <c r="S3279" i="14"/>
  <c r="S3229" i="14"/>
  <c r="S3225" i="14"/>
  <c r="S3146" i="14"/>
  <c r="S3102" i="14"/>
  <c r="S2945" i="14"/>
  <c r="S2927" i="14"/>
  <c r="S2898" i="14"/>
  <c r="S2883" i="14"/>
  <c r="S2635" i="14"/>
  <c r="S2543" i="14"/>
  <c r="S2391" i="14"/>
  <c r="S2337" i="14"/>
  <c r="S2187" i="14"/>
  <c r="S2141" i="14"/>
  <c r="S2593" i="14"/>
  <c r="S3501" i="14"/>
  <c r="S3498" i="14"/>
  <c r="S3453" i="14"/>
  <c r="S3414" i="14"/>
  <c r="S3348" i="14"/>
  <c r="S3294" i="14"/>
  <c r="S3240" i="14"/>
  <c r="S3224" i="14"/>
  <c r="S3205" i="14"/>
  <c r="S3157" i="14"/>
  <c r="S3109" i="14"/>
  <c r="S3083" i="14"/>
  <c r="S3030" i="14"/>
  <c r="S3022" i="14"/>
  <c r="S2780" i="14"/>
  <c r="S2684" i="14"/>
  <c r="S2590" i="14"/>
  <c r="S2503" i="14"/>
  <c r="S2186" i="14"/>
  <c r="S1919" i="14"/>
  <c r="S3559" i="14"/>
  <c r="S3541" i="14"/>
  <c r="S3523" i="14"/>
  <c r="S3505" i="14"/>
  <c r="S3497" i="14"/>
  <c r="S3482" i="14"/>
  <c r="S3474" i="14"/>
  <c r="S3391" i="14"/>
  <c r="S3387" i="14"/>
  <c r="S3371" i="14"/>
  <c r="S3340" i="14"/>
  <c r="S3286" i="14"/>
  <c r="S3232" i="14"/>
  <c r="S2921" i="14"/>
  <c r="S2804" i="14"/>
  <c r="S2756" i="14"/>
  <c r="S2668" i="14"/>
  <c r="S2615" i="14"/>
  <c r="S2558" i="14"/>
  <c r="S2517" i="14"/>
  <c r="S2512" i="14"/>
  <c r="S2498" i="14"/>
  <c r="S2478" i="14"/>
  <c r="S2457" i="14"/>
  <c r="S2304" i="14"/>
  <c r="S1913" i="14"/>
  <c r="S1477" i="14"/>
  <c r="S2930" i="14"/>
  <c r="S2903" i="14"/>
  <c r="S2880" i="14"/>
  <c r="S2876" i="14"/>
  <c r="S2621" i="14"/>
  <c r="S2579" i="14"/>
  <c r="S2527" i="14"/>
  <c r="S2516" i="14"/>
  <c r="S2453" i="14"/>
  <c r="S2424" i="14"/>
  <c r="S2384" i="14"/>
  <c r="S2351" i="14"/>
  <c r="S2260" i="14"/>
  <c r="S2229" i="14"/>
  <c r="S2198" i="14"/>
  <c r="S2188" i="14"/>
  <c r="S2183" i="14"/>
  <c r="S2137" i="14"/>
  <c r="S2102" i="14"/>
  <c r="S2097" i="14"/>
  <c r="S2042" i="14"/>
  <c r="S2037" i="14"/>
  <c r="S1908" i="14"/>
  <c r="S1391" i="14"/>
  <c r="S2723" i="14"/>
  <c r="S2699" i="14"/>
  <c r="S2663" i="14"/>
  <c r="S2651" i="14"/>
  <c r="S2639" i="14"/>
  <c r="S2624" i="14"/>
  <c r="S2608" i="14"/>
  <c r="S2549" i="14"/>
  <c r="S2522" i="14"/>
  <c r="S2518" i="14"/>
  <c r="S2501" i="14"/>
  <c r="S2480" i="14"/>
  <c r="S2468" i="14"/>
  <c r="S2435" i="14"/>
  <c r="S2399" i="14"/>
  <c r="S2364" i="14"/>
  <c r="S2359" i="14"/>
  <c r="S2340" i="14"/>
  <c r="S2327" i="14"/>
  <c r="S2282" i="14"/>
  <c r="S2237" i="14"/>
  <c r="S2217" i="14"/>
  <c r="S2191" i="14"/>
  <c r="S2165" i="14"/>
  <c r="S2159" i="14"/>
  <c r="S1962" i="14"/>
  <c r="S1722" i="14"/>
  <c r="S3002" i="14"/>
  <c r="S2975" i="14"/>
  <c r="S2963" i="14"/>
  <c r="S2901" i="14"/>
  <c r="S2631" i="14"/>
  <c r="S2623" i="14"/>
  <c r="S2604" i="14"/>
  <c r="S2600" i="14"/>
  <c r="S2504" i="14"/>
  <c r="S2417" i="14"/>
  <c r="S2408" i="14"/>
  <c r="S2287" i="14"/>
  <c r="S2263" i="14"/>
  <c r="S2232" i="14"/>
  <c r="S2221" i="14"/>
  <c r="S2216" i="14"/>
  <c r="S2206" i="14"/>
  <c r="S2109" i="14"/>
  <c r="S2094" i="14"/>
  <c r="S1973" i="14"/>
  <c r="S1883" i="14"/>
  <c r="S1805" i="14"/>
  <c r="S1727" i="14"/>
  <c r="S2955" i="14"/>
  <c r="S2818" i="14"/>
  <c r="S2742" i="14"/>
  <c r="S2730" i="14"/>
  <c r="S2627" i="14"/>
  <c r="S2576" i="14"/>
  <c r="S2573" i="14"/>
  <c r="S2540" i="14"/>
  <c r="S2537" i="14"/>
  <c r="S2483" i="14"/>
  <c r="S2463" i="14"/>
  <c r="S2426" i="14"/>
  <c r="S2358" i="14"/>
  <c r="S2321" i="14"/>
  <c r="S2272" i="14"/>
  <c r="S2175" i="14"/>
  <c r="S2164" i="14"/>
  <c r="S1772" i="14"/>
  <c r="S1766" i="14"/>
  <c r="S1658" i="14"/>
  <c r="S1529" i="14"/>
  <c r="S2916" i="14"/>
  <c r="S2912" i="14"/>
  <c r="S2862" i="14"/>
  <c r="S2858" i="14"/>
  <c r="S2850" i="14"/>
  <c r="S2846" i="14"/>
  <c r="S2838" i="14"/>
  <c r="S2834" i="14"/>
  <c r="S2826" i="14"/>
  <c r="S2822" i="14"/>
  <c r="S2814" i="14"/>
  <c r="S2810" i="14"/>
  <c r="S2802" i="14"/>
  <c r="S2798" i="14"/>
  <c r="S2790" i="14"/>
  <c r="S2786" i="14"/>
  <c r="S2774" i="14"/>
  <c r="S2762" i="14"/>
  <c r="S2750" i="14"/>
  <c r="S2738" i="14"/>
  <c r="S2726" i="14"/>
  <c r="S2714" i="14"/>
  <c r="S2702" i="14"/>
  <c r="S2690" i="14"/>
  <c r="S2678" i="14"/>
  <c r="S2666" i="14"/>
  <c r="S2654" i="14"/>
  <c r="S2642" i="14"/>
  <c r="S2634" i="14"/>
  <c r="S2572" i="14"/>
  <c r="S2507" i="14"/>
  <c r="S2363" i="14"/>
  <c r="S2316" i="14"/>
  <c r="S2301" i="14"/>
  <c r="S2241" i="14"/>
  <c r="S2190" i="14"/>
  <c r="S1743" i="14"/>
  <c r="S1294" i="14"/>
  <c r="S2892" i="14"/>
  <c r="S2599" i="14"/>
  <c r="S2588" i="14"/>
  <c r="S2528" i="14"/>
  <c r="S2510" i="14"/>
  <c r="S2471" i="14"/>
  <c r="S2438" i="14"/>
  <c r="S2357" i="14"/>
  <c r="S2315" i="14"/>
  <c r="S2286" i="14"/>
  <c r="S2256" i="14"/>
  <c r="S2240" i="14"/>
  <c r="S2200" i="14"/>
  <c r="S2148" i="14"/>
  <c r="S2133" i="14"/>
  <c r="S2098" i="14"/>
  <c r="S1988" i="14"/>
  <c r="S1893" i="14"/>
  <c r="S1815" i="14"/>
  <c r="S1776" i="14"/>
  <c r="S1748" i="14"/>
  <c r="S1545" i="14"/>
  <c r="S2845" i="14"/>
  <c r="S2821" i="14"/>
  <c r="S2761" i="14"/>
  <c r="S2653" i="14"/>
  <c r="S2641" i="14"/>
  <c r="S2630" i="14"/>
  <c r="S2603" i="14"/>
  <c r="S2552" i="14"/>
  <c r="S2462" i="14"/>
  <c r="S2334" i="14"/>
  <c r="S2320" i="14"/>
  <c r="S2271" i="14"/>
  <c r="S2179" i="14"/>
  <c r="S2087" i="14"/>
  <c r="S2027" i="14"/>
  <c r="S1937" i="14"/>
  <c r="S1898" i="14"/>
  <c r="S1859" i="14"/>
  <c r="S1826" i="14"/>
  <c r="S1820" i="14"/>
  <c r="S1781" i="14"/>
  <c r="S2915" i="14"/>
  <c r="S2899" i="14"/>
  <c r="S2865" i="14"/>
  <c r="S2705" i="14"/>
  <c r="S2693" i="14"/>
  <c r="S2681" i="14"/>
  <c r="S2669" i="14"/>
  <c r="S2657" i="14"/>
  <c r="S2645" i="14"/>
  <c r="S2618" i="14"/>
  <c r="S2591" i="14"/>
  <c r="S2567" i="14"/>
  <c r="S2551" i="14"/>
  <c r="S2513" i="14"/>
  <c r="S2449" i="14"/>
  <c r="S2420" i="14"/>
  <c r="S2406" i="14"/>
  <c r="S2388" i="14"/>
  <c r="S2305" i="14"/>
  <c r="S2270" i="14"/>
  <c r="S2245" i="14"/>
  <c r="S2214" i="14"/>
  <c r="S2199" i="14"/>
  <c r="S2152" i="14"/>
  <c r="S2081" i="14"/>
  <c r="S1998" i="14"/>
  <c r="S1808" i="14"/>
  <c r="S1333" i="14"/>
  <c r="S2312" i="14"/>
  <c r="S2297" i="14"/>
  <c r="S2283" i="14"/>
  <c r="S2275" i="14"/>
  <c r="S2267" i="14"/>
  <c r="S2252" i="14"/>
  <c r="S2144" i="14"/>
  <c r="S1949" i="14"/>
  <c r="S1944" i="14"/>
  <c r="S1929" i="14"/>
  <c r="S1875" i="14"/>
  <c r="S1865" i="14"/>
  <c r="S1841" i="14"/>
  <c r="S1787" i="14"/>
  <c r="S1758" i="14"/>
  <c r="S1172" i="14"/>
  <c r="S2423" i="14"/>
  <c r="S2405" i="14"/>
  <c r="S2387" i="14"/>
  <c r="S2383" i="14"/>
  <c r="S2369" i="14"/>
  <c r="S2319" i="14"/>
  <c r="S2311" i="14"/>
  <c r="S2303" i="14"/>
  <c r="S2288" i="14"/>
  <c r="S2258" i="14"/>
  <c r="S2243" i="14"/>
  <c r="S2231" i="14"/>
  <c r="S2205" i="14"/>
  <c r="S2189" i="14"/>
  <c r="S2174" i="14"/>
  <c r="S2166" i="14"/>
  <c r="S2162" i="14"/>
  <c r="S2151" i="14"/>
  <c r="S2147" i="14"/>
  <c r="S2124" i="14"/>
  <c r="S2116" i="14"/>
  <c r="S2112" i="14"/>
  <c r="S2084" i="14"/>
  <c r="S2066" i="14"/>
  <c r="S2012" i="14"/>
  <c r="S1947" i="14"/>
  <c r="S1858" i="14"/>
  <c r="S1589" i="14"/>
  <c r="S1228" i="14"/>
  <c r="S2318" i="14"/>
  <c r="S2292" i="14"/>
  <c r="S2277" i="14"/>
  <c r="S2220" i="14"/>
  <c r="S2204" i="14"/>
  <c r="S2185" i="14"/>
  <c r="S2170" i="14"/>
  <c r="S2150" i="14"/>
  <c r="S2123" i="14"/>
  <c r="S2070" i="14"/>
  <c r="S2060" i="14"/>
  <c r="S2016" i="14"/>
  <c r="S2006" i="14"/>
  <c r="S2001" i="14"/>
  <c r="S1991" i="14"/>
  <c r="S1936" i="14"/>
  <c r="S1868" i="14"/>
  <c r="S1844" i="14"/>
  <c r="S1799" i="14"/>
  <c r="S1794" i="14"/>
  <c r="S1751" i="14"/>
  <c r="S1679" i="14"/>
  <c r="S1343" i="14"/>
  <c r="S1274" i="14"/>
  <c r="S1262" i="14"/>
  <c r="S1245" i="14"/>
  <c r="S2372" i="14"/>
  <c r="S2322" i="14"/>
  <c r="S2307" i="14"/>
  <c r="S2276" i="14"/>
  <c r="S2261" i="14"/>
  <c r="S2247" i="14"/>
  <c r="S2239" i="14"/>
  <c r="S2197" i="14"/>
  <c r="S2193" i="14"/>
  <c r="S2154" i="14"/>
  <c r="S2139" i="14"/>
  <c r="S2131" i="14"/>
  <c r="S2100" i="14"/>
  <c r="S2055" i="14"/>
  <c r="S2045" i="14"/>
  <c r="S1931" i="14"/>
  <c r="S1922" i="14"/>
  <c r="S1872" i="14"/>
  <c r="S1862" i="14"/>
  <c r="S1848" i="14"/>
  <c r="S1838" i="14"/>
  <c r="S1833" i="14"/>
  <c r="S1784" i="14"/>
  <c r="S1354" i="14"/>
  <c r="S786" i="14"/>
  <c r="S2587" i="14"/>
  <c r="S2564" i="14"/>
  <c r="S2534" i="14"/>
  <c r="S2314" i="14"/>
  <c r="S2310" i="14"/>
  <c r="S2306" i="14"/>
  <c r="S2299" i="14"/>
  <c r="S2269" i="14"/>
  <c r="S2265" i="14"/>
  <c r="S2257" i="14"/>
  <c r="S2246" i="14"/>
  <c r="S2235" i="14"/>
  <c r="S2227" i="14"/>
  <c r="S2153" i="14"/>
  <c r="S2138" i="14"/>
  <c r="S2119" i="14"/>
  <c r="S2115" i="14"/>
  <c r="S2092" i="14"/>
  <c r="S1976" i="14"/>
  <c r="S1916" i="14"/>
  <c r="S1901" i="14"/>
  <c r="S1823" i="14"/>
  <c r="S1779" i="14"/>
  <c r="S1745" i="14"/>
  <c r="S1740" i="14"/>
  <c r="S1730" i="14"/>
  <c r="S1715" i="14"/>
  <c r="S1678" i="14"/>
  <c r="S1638" i="14"/>
  <c r="S1132" i="14"/>
  <c r="S2429" i="14"/>
  <c r="S2411" i="14"/>
  <c r="S2393" i="14"/>
  <c r="S2375" i="14"/>
  <c r="S2325" i="14"/>
  <c r="S2295" i="14"/>
  <c r="S2280" i="14"/>
  <c r="S2250" i="14"/>
  <c r="S2234" i="14"/>
  <c r="S2207" i="14"/>
  <c r="S2180" i="14"/>
  <c r="S2169" i="14"/>
  <c r="S2149" i="14"/>
  <c r="S2142" i="14"/>
  <c r="S2127" i="14"/>
  <c r="S2114" i="14"/>
  <c r="S2044" i="14"/>
  <c r="S2030" i="14"/>
  <c r="S1980" i="14"/>
  <c r="S1970" i="14"/>
  <c r="S1955" i="14"/>
  <c r="S1769" i="14"/>
  <c r="S1683" i="14"/>
  <c r="S1610" i="14"/>
  <c r="S1559" i="14"/>
  <c r="S1497" i="14"/>
  <c r="S1445" i="14"/>
  <c r="S1347" i="14"/>
  <c r="S2324" i="14"/>
  <c r="S2294" i="14"/>
  <c r="S2279" i="14"/>
  <c r="S2242" i="14"/>
  <c r="S2238" i="14"/>
  <c r="S2222" i="14"/>
  <c r="S2196" i="14"/>
  <c r="S2192" i="14"/>
  <c r="S2184" i="14"/>
  <c r="S2168" i="14"/>
  <c r="S2161" i="14"/>
  <c r="S2157" i="14"/>
  <c r="S2130" i="14"/>
  <c r="S2126" i="14"/>
  <c r="S2099" i="14"/>
  <c r="S2034" i="14"/>
  <c r="S2024" i="14"/>
  <c r="S1940" i="14"/>
  <c r="S1886" i="14"/>
  <c r="S1861" i="14"/>
  <c r="S1817" i="14"/>
  <c r="S1812" i="14"/>
  <c r="S1714" i="14"/>
  <c r="S2450" i="14"/>
  <c r="S2432" i="14"/>
  <c r="S2414" i="14"/>
  <c r="S2396" i="14"/>
  <c r="S2378" i="14"/>
  <c r="S2317" i="14"/>
  <c r="S2313" i="14"/>
  <c r="S2298" i="14"/>
  <c r="S2268" i="14"/>
  <c r="S2226" i="14"/>
  <c r="S2211" i="14"/>
  <c r="S2203" i="14"/>
  <c r="S2195" i="14"/>
  <c r="S2118" i="14"/>
  <c r="S2091" i="14"/>
  <c r="S2073" i="14"/>
  <c r="S2063" i="14"/>
  <c r="S2019" i="14"/>
  <c r="S2009" i="14"/>
  <c r="S1954" i="14"/>
  <c r="S1934" i="14"/>
  <c r="S1890" i="14"/>
  <c r="S1880" i="14"/>
  <c r="S1802" i="14"/>
  <c r="S1797" i="14"/>
  <c r="S1763" i="14"/>
  <c r="S1387" i="14"/>
  <c r="S2077" i="14"/>
  <c r="S1855" i="14"/>
  <c r="S1827" i="14"/>
  <c r="S1791" i="14"/>
  <c r="S1773" i="14"/>
  <c r="S1755" i="14"/>
  <c r="S1737" i="14"/>
  <c r="S1719" i="14"/>
  <c r="S1704" i="14"/>
  <c r="S1684" i="14"/>
  <c r="S1665" i="14"/>
  <c r="S1625" i="14"/>
  <c r="S1620" i="14"/>
  <c r="S1565" i="14"/>
  <c r="S1550" i="14"/>
  <c r="S1530" i="14"/>
  <c r="S1258" i="14"/>
  <c r="S764" i="14"/>
  <c r="S2076" i="14"/>
  <c r="S2058" i="14"/>
  <c r="S2040" i="14"/>
  <c r="S2022" i="14"/>
  <c r="S1986" i="14"/>
  <c r="S1950" i="14"/>
  <c r="S1932" i="14"/>
  <c r="S1896" i="14"/>
  <c r="S1878" i="14"/>
  <c r="S1822" i="14"/>
  <c r="S1804" i="14"/>
  <c r="S1786" i="14"/>
  <c r="S1768" i="14"/>
  <c r="S1750" i="14"/>
  <c r="S1647" i="14"/>
  <c r="S1637" i="14"/>
  <c r="S1623" i="14"/>
  <c r="S1608" i="14"/>
  <c r="S1578" i="14"/>
  <c r="S1568" i="14"/>
  <c r="S1501" i="14"/>
  <c r="S1411" i="14"/>
  <c r="S1331" i="14"/>
  <c r="S1205" i="14"/>
  <c r="S523" i="14"/>
  <c r="S1843" i="14"/>
  <c r="S1836" i="14"/>
  <c r="S1818" i="14"/>
  <c r="S1800" i="14"/>
  <c r="S1782" i="14"/>
  <c r="S1764" i="14"/>
  <c r="S1746" i="14"/>
  <c r="S1728" i="14"/>
  <c r="S1713" i="14"/>
  <c r="S1668" i="14"/>
  <c r="S1548" i="14"/>
  <c r="S1538" i="14"/>
  <c r="S1517" i="14"/>
  <c r="S1304" i="14"/>
  <c r="S1255" i="14"/>
  <c r="S1249" i="14"/>
  <c r="S1187" i="14"/>
  <c r="S570" i="14"/>
  <c r="S2061" i="14"/>
  <c r="S2043" i="14"/>
  <c r="S2025" i="14"/>
  <c r="S2007" i="14"/>
  <c r="S1989" i="14"/>
  <c r="S1978" i="14"/>
  <c r="S1953" i="14"/>
  <c r="S1935" i="14"/>
  <c r="S1917" i="14"/>
  <c r="S1899" i="14"/>
  <c r="S1881" i="14"/>
  <c r="S1863" i="14"/>
  <c r="S1702" i="14"/>
  <c r="S1617" i="14"/>
  <c r="S1532" i="14"/>
  <c r="S1506" i="14"/>
  <c r="S1298" i="14"/>
  <c r="S1238" i="14"/>
  <c r="S1232" i="14"/>
  <c r="S2253" i="14"/>
  <c r="S2230" i="14"/>
  <c r="S2223" i="14"/>
  <c r="S2212" i="14"/>
  <c r="S2208" i="14"/>
  <c r="S2178" i="14"/>
  <c r="S2163" i="14"/>
  <c r="S2132" i="14"/>
  <c r="S2117" i="14"/>
  <c r="S2082" i="14"/>
  <c r="S1821" i="14"/>
  <c r="S1785" i="14"/>
  <c r="S1749" i="14"/>
  <c r="S1698" i="14"/>
  <c r="S1631" i="14"/>
  <c r="S1602" i="14"/>
  <c r="S1587" i="14"/>
  <c r="S1572" i="14"/>
  <c r="S1511" i="14"/>
  <c r="S1442" i="14"/>
  <c r="S1426" i="14"/>
  <c r="S2113" i="14"/>
  <c r="S2103" i="14"/>
  <c r="S2064" i="14"/>
  <c r="S2046" i="14"/>
  <c r="S2010" i="14"/>
  <c r="S1992" i="14"/>
  <c r="S1938" i="14"/>
  <c r="S1920" i="14"/>
  <c r="S1884" i="14"/>
  <c r="S1866" i="14"/>
  <c r="S1842" i="14"/>
  <c r="S1828" i="14"/>
  <c r="S1810" i="14"/>
  <c r="S1774" i="14"/>
  <c r="S1738" i="14"/>
  <c r="S1720" i="14"/>
  <c r="S1716" i="14"/>
  <c r="S1415" i="14"/>
  <c r="S1340" i="14"/>
  <c r="S1281" i="14"/>
  <c r="S1265" i="14"/>
  <c r="S1163" i="14"/>
  <c r="S985" i="14"/>
  <c r="S855" i="14"/>
  <c r="S2085" i="14"/>
  <c r="S1824" i="14"/>
  <c r="S1806" i="14"/>
  <c r="S1788" i="14"/>
  <c r="S1770" i="14"/>
  <c r="S1701" i="14"/>
  <c r="S1661" i="14"/>
  <c r="S1601" i="14"/>
  <c r="S1581" i="14"/>
  <c r="S1398" i="14"/>
  <c r="S1318" i="14"/>
  <c r="S1291" i="14"/>
  <c r="S1253" i="14"/>
  <c r="S1026" i="14"/>
  <c r="S2106" i="14"/>
  <c r="S2067" i="14"/>
  <c r="S2049" i="14"/>
  <c r="S2031" i="14"/>
  <c r="S2013" i="14"/>
  <c r="S1995" i="14"/>
  <c r="S1959" i="14"/>
  <c r="S1923" i="14"/>
  <c r="S1887" i="14"/>
  <c r="S1869" i="14"/>
  <c r="S1845" i="14"/>
  <c r="S1650" i="14"/>
  <c r="S1571" i="14"/>
  <c r="S1551" i="14"/>
  <c r="S1419" i="14"/>
  <c r="S1307" i="14"/>
  <c r="S990" i="14"/>
  <c r="S1219" i="14"/>
  <c r="S1210" i="14"/>
  <c r="S1117" i="14"/>
  <c r="S1085" i="14"/>
  <c r="S1079" i="14"/>
  <c r="S997" i="14"/>
  <c r="S746" i="14"/>
  <c r="S470" i="14"/>
  <c r="S464" i="14"/>
  <c r="S1472" i="14"/>
  <c r="S1468" i="14"/>
  <c r="S1433" i="14"/>
  <c r="S1406" i="14"/>
  <c r="S1289" i="14"/>
  <c r="S1240" i="14"/>
  <c r="S1218" i="14"/>
  <c r="S1204" i="14"/>
  <c r="S1186" i="14"/>
  <c r="S1157" i="14"/>
  <c r="S1094" i="14"/>
  <c r="S905" i="14"/>
  <c r="S854" i="14"/>
  <c r="S843" i="14"/>
  <c r="S837" i="14"/>
  <c r="S1725" i="14"/>
  <c r="S1707" i="14"/>
  <c r="S1689" i="14"/>
  <c r="S1671" i="14"/>
  <c r="S1653" i="14"/>
  <c r="S1606" i="14"/>
  <c r="S1570" i="14"/>
  <c r="S1534" i="14"/>
  <c r="S1496" i="14"/>
  <c r="S1425" i="14"/>
  <c r="S1301" i="14"/>
  <c r="S1235" i="14"/>
  <c r="S1208" i="14"/>
  <c r="S1195" i="14"/>
  <c r="S1006" i="14"/>
  <c r="S581" i="14"/>
  <c r="S1660" i="14"/>
  <c r="S1642" i="14"/>
  <c r="S1609" i="14"/>
  <c r="S1573" i="14"/>
  <c r="S1537" i="14"/>
  <c r="S1483" i="14"/>
  <c r="S1463" i="14"/>
  <c r="S1440" i="14"/>
  <c r="S1401" i="14"/>
  <c r="S1381" i="14"/>
  <c r="S1353" i="14"/>
  <c r="S1317" i="14"/>
  <c r="S1276" i="14"/>
  <c r="S1256" i="14"/>
  <c r="S1252" i="14"/>
  <c r="S1239" i="14"/>
  <c r="S1226" i="14"/>
  <c r="S1136" i="14"/>
  <c r="S1099" i="14"/>
  <c r="S966" i="14"/>
  <c r="S859" i="14"/>
  <c r="S848" i="14"/>
  <c r="S779" i="14"/>
  <c r="S585" i="14"/>
  <c r="S67" i="14"/>
  <c r="S1710" i="14"/>
  <c r="S1692" i="14"/>
  <c r="S1656" i="14"/>
  <c r="S1508" i="14"/>
  <c r="S1487" i="14"/>
  <c r="S1471" i="14"/>
  <c r="S1405" i="14"/>
  <c r="S1385" i="14"/>
  <c r="S1361" i="14"/>
  <c r="S1325" i="14"/>
  <c r="S1288" i="14"/>
  <c r="S1203" i="14"/>
  <c r="S1185" i="14"/>
  <c r="S1146" i="14"/>
  <c r="S1016" i="14"/>
  <c r="S1519" i="14"/>
  <c r="S1337" i="14"/>
  <c r="S1292" i="14"/>
  <c r="S1221" i="14"/>
  <c r="S1150" i="14"/>
  <c r="S920" i="14"/>
  <c r="S881" i="14"/>
  <c r="S864" i="14"/>
  <c r="S1677" i="14"/>
  <c r="S1659" i="14"/>
  <c r="S1582" i="14"/>
  <c r="S1546" i="14"/>
  <c r="S1435" i="14"/>
  <c r="S1312" i="14"/>
  <c r="S1279" i="14"/>
  <c r="S1275" i="14"/>
  <c r="S1259" i="14"/>
  <c r="S1225" i="14"/>
  <c r="S1198" i="14"/>
  <c r="S1193" i="14"/>
  <c r="S1666" i="14"/>
  <c r="S1648" i="14"/>
  <c r="S1621" i="14"/>
  <c r="S1585" i="14"/>
  <c r="S1549" i="14"/>
  <c r="S1507" i="14"/>
  <c r="S1486" i="14"/>
  <c r="S1470" i="14"/>
  <c r="S1466" i="14"/>
  <c r="S1454" i="14"/>
  <c r="S1118" i="14"/>
  <c r="S925" i="14"/>
  <c r="S631" i="14"/>
  <c r="S1680" i="14"/>
  <c r="S1644" i="14"/>
  <c r="S1624" i="14"/>
  <c r="S1588" i="14"/>
  <c r="S1490" i="14"/>
  <c r="S1295" i="14"/>
  <c r="S1246" i="14"/>
  <c r="S1211" i="14"/>
  <c r="S1164" i="14"/>
  <c r="S1154" i="14"/>
  <c r="S981" i="14"/>
  <c r="S742" i="14"/>
  <c r="S1481" i="14"/>
  <c r="S1465" i="14"/>
  <c r="S1457" i="14"/>
  <c r="S1453" i="14"/>
  <c r="S1351" i="14"/>
  <c r="S1315" i="14"/>
  <c r="S1311" i="14"/>
  <c r="S1282" i="14"/>
  <c r="S1168" i="14"/>
  <c r="S1128" i="14"/>
  <c r="S1112" i="14"/>
  <c r="S1074" i="14"/>
  <c r="S1042" i="14"/>
  <c r="S1036" i="14"/>
  <c r="S896" i="14"/>
  <c r="S1169" i="14"/>
  <c r="S1151" i="14"/>
  <c r="S1114" i="14"/>
  <c r="S1100" i="14"/>
  <c r="S1043" i="14"/>
  <c r="S1002" i="14"/>
  <c r="S986" i="14"/>
  <c r="S936" i="14"/>
  <c r="S876" i="14"/>
  <c r="S781" i="14"/>
  <c r="S743" i="14"/>
  <c r="S707" i="14"/>
  <c r="S616" i="14"/>
  <c r="S965" i="14"/>
  <c r="S929" i="14"/>
  <c r="S900" i="14"/>
  <c r="S858" i="14"/>
  <c r="S821" i="14"/>
  <c r="S768" i="14"/>
  <c r="S481" i="14"/>
  <c r="S1326" i="14"/>
  <c r="S1254" i="14"/>
  <c r="S1224" i="14"/>
  <c r="S1103" i="14"/>
  <c r="S1073" i="14"/>
  <c r="S1050" i="14"/>
  <c r="S1046" i="14"/>
  <c r="S1010" i="14"/>
  <c r="S989" i="14"/>
  <c r="S974" i="14"/>
  <c r="S954" i="14"/>
  <c r="S944" i="14"/>
  <c r="S767" i="14"/>
  <c r="S667" i="14"/>
  <c r="S601" i="14"/>
  <c r="S475" i="14"/>
  <c r="S368" i="14"/>
  <c r="S1484" i="14"/>
  <c r="S1480" i="14"/>
  <c r="S1473" i="14"/>
  <c r="S1455" i="14"/>
  <c r="S1434" i="14"/>
  <c r="S1383" i="14"/>
  <c r="S1362" i="14"/>
  <c r="S1329" i="14"/>
  <c r="S1293" i="14"/>
  <c r="S1257" i="14"/>
  <c r="S1135" i="14"/>
  <c r="S1130" i="14"/>
  <c r="S1097" i="14"/>
  <c r="S1078" i="14"/>
  <c r="S1030" i="14"/>
  <c r="S1014" i="14"/>
  <c r="S964" i="14"/>
  <c r="S894" i="14"/>
  <c r="S889" i="14"/>
  <c r="S884" i="14"/>
  <c r="S756" i="14"/>
  <c r="S694" i="14"/>
  <c r="S1520" i="14"/>
  <c r="S1516" i="14"/>
  <c r="S1509" i="14"/>
  <c r="S1491" i="14"/>
  <c r="S1332" i="14"/>
  <c r="S1296" i="14"/>
  <c r="S1260" i="14"/>
  <c r="S1209" i="14"/>
  <c r="S1171" i="14"/>
  <c r="S1166" i="14"/>
  <c r="S1153" i="14"/>
  <c r="S1148" i="14"/>
  <c r="S1121" i="14"/>
  <c r="S1019" i="14"/>
  <c r="S913" i="14"/>
  <c r="S862" i="14"/>
  <c r="S777" i="14"/>
  <c r="S755" i="14"/>
  <c r="S600" i="14"/>
  <c r="S385" i="14"/>
  <c r="S1365" i="14"/>
  <c r="S1216" i="14"/>
  <c r="S1139" i="14"/>
  <c r="S1115" i="14"/>
  <c r="S1092" i="14"/>
  <c r="S1082" i="14"/>
  <c r="S1077" i="14"/>
  <c r="S1054" i="14"/>
  <c r="S1039" i="14"/>
  <c r="S1018" i="14"/>
  <c r="S973" i="14"/>
  <c r="S908" i="14"/>
  <c r="S798" i="14"/>
  <c r="S713" i="14"/>
  <c r="S703" i="14"/>
  <c r="S171" i="14"/>
  <c r="S1096" i="14"/>
  <c r="S1038" i="14"/>
  <c r="S1034" i="14"/>
  <c r="S1003" i="14"/>
  <c r="S932" i="14"/>
  <c r="S917" i="14"/>
  <c r="S851" i="14"/>
  <c r="S829" i="14"/>
  <c r="S760" i="14"/>
  <c r="S554" i="14"/>
  <c r="S1368" i="14"/>
  <c r="S1175" i="14"/>
  <c r="S1133" i="14"/>
  <c r="S1110" i="14"/>
  <c r="S977" i="14"/>
  <c r="S866" i="14"/>
  <c r="S776" i="14"/>
  <c r="S759" i="14"/>
  <c r="S749" i="14"/>
  <c r="S738" i="14"/>
  <c r="S654" i="14"/>
  <c r="S571" i="14"/>
  <c r="S425" i="14"/>
  <c r="S1188" i="14"/>
  <c r="S1167" i="14"/>
  <c r="S1149" i="14"/>
  <c r="S1131" i="14"/>
  <c r="S1113" i="14"/>
  <c r="S1095" i="14"/>
  <c r="S1061" i="14"/>
  <c r="S935" i="14"/>
  <c r="S923" i="14"/>
  <c r="S911" i="14"/>
  <c r="S907" i="14"/>
  <c r="S870" i="14"/>
  <c r="S831" i="14"/>
  <c r="S806" i="14"/>
  <c r="S802" i="14"/>
  <c r="S797" i="14"/>
  <c r="S758" i="14"/>
  <c r="S711" i="14"/>
  <c r="S702" i="14"/>
  <c r="S671" i="14"/>
  <c r="S653" i="14"/>
  <c r="S649" i="14"/>
  <c r="S604" i="14"/>
  <c r="S485" i="14"/>
  <c r="S274" i="14"/>
  <c r="S175" i="14"/>
  <c r="S106" i="14"/>
  <c r="S82" i="14"/>
  <c r="S13" i="14"/>
  <c r="S1174" i="14"/>
  <c r="S1156" i="14"/>
  <c r="S1138" i="14"/>
  <c r="S1120" i="14"/>
  <c r="S1102" i="14"/>
  <c r="S1084" i="14"/>
  <c r="S1072" i="14"/>
  <c r="S1033" i="14"/>
  <c r="S1009" i="14"/>
  <c r="S992" i="14"/>
  <c r="S840" i="14"/>
  <c r="S822" i="14"/>
  <c r="S771" i="14"/>
  <c r="S715" i="14"/>
  <c r="S710" i="14"/>
  <c r="S679" i="14"/>
  <c r="S666" i="14"/>
  <c r="S658" i="14"/>
  <c r="S445" i="14"/>
  <c r="S440" i="14"/>
  <c r="S378" i="14"/>
  <c r="S1076" i="14"/>
  <c r="S1064" i="14"/>
  <c r="S1049" i="14"/>
  <c r="S1037" i="14"/>
  <c r="S1025" i="14"/>
  <c r="S1013" i="14"/>
  <c r="S991" i="14"/>
  <c r="S967" i="14"/>
  <c r="S959" i="14"/>
  <c r="S943" i="14"/>
  <c r="S814" i="14"/>
  <c r="S788" i="14"/>
  <c r="S775" i="14"/>
  <c r="S740" i="14"/>
  <c r="S706" i="14"/>
  <c r="S674" i="14"/>
  <c r="S648" i="14"/>
  <c r="S589" i="14"/>
  <c r="S558" i="14"/>
  <c r="S553" i="14"/>
  <c r="S522" i="14"/>
  <c r="S302" i="14"/>
  <c r="S1177" i="14"/>
  <c r="S1159" i="14"/>
  <c r="S1141" i="14"/>
  <c r="S1123" i="14"/>
  <c r="S1105" i="14"/>
  <c r="S1087" i="14"/>
  <c r="S1063" i="14"/>
  <c r="S1056" i="14"/>
  <c r="S1004" i="14"/>
  <c r="S983" i="14"/>
  <c r="S971" i="14"/>
  <c r="S947" i="14"/>
  <c r="S934" i="14"/>
  <c r="S926" i="14"/>
  <c r="S801" i="14"/>
  <c r="S753" i="14"/>
  <c r="S686" i="14"/>
  <c r="S608" i="14"/>
  <c r="S573" i="14"/>
  <c r="S505" i="14"/>
  <c r="S1008" i="14"/>
  <c r="S978" i="14"/>
  <c r="S938" i="14"/>
  <c r="S878" i="14"/>
  <c r="S869" i="14"/>
  <c r="S791" i="14"/>
  <c r="S787" i="14"/>
  <c r="S761" i="14"/>
  <c r="S735" i="14"/>
  <c r="S722" i="14"/>
  <c r="S705" i="14"/>
  <c r="S695" i="14"/>
  <c r="S552" i="14"/>
  <c r="S449" i="14"/>
  <c r="S324" i="14"/>
  <c r="S1180" i="14"/>
  <c r="S1162" i="14"/>
  <c r="S1144" i="14"/>
  <c r="S1126" i="14"/>
  <c r="S1108" i="14"/>
  <c r="S1075" i="14"/>
  <c r="S1067" i="14"/>
  <c r="S1052" i="14"/>
  <c r="S1048" i="14"/>
  <c r="S1040" i="14"/>
  <c r="S1012" i="14"/>
  <c r="S995" i="14"/>
  <c r="S982" i="14"/>
  <c r="S962" i="14"/>
  <c r="S950" i="14"/>
  <c r="S890" i="14"/>
  <c r="S882" i="14"/>
  <c r="S825" i="14"/>
  <c r="S817" i="14"/>
  <c r="S813" i="14"/>
  <c r="S795" i="14"/>
  <c r="S718" i="14"/>
  <c r="S709" i="14"/>
  <c r="S651" i="14"/>
  <c r="S562" i="14"/>
  <c r="S557" i="14"/>
  <c r="S499" i="14"/>
  <c r="S454" i="14"/>
  <c r="S230" i="14"/>
  <c r="S121" i="14"/>
  <c r="S838" i="14"/>
  <c r="S782" i="14"/>
  <c r="S778" i="14"/>
  <c r="S726" i="14"/>
  <c r="S627" i="14"/>
  <c r="S577" i="14"/>
  <c r="S1165" i="14"/>
  <c r="S1147" i="14"/>
  <c r="S1129" i="14"/>
  <c r="S1111" i="14"/>
  <c r="S1093" i="14"/>
  <c r="S1007" i="14"/>
  <c r="S969" i="14"/>
  <c r="S941" i="14"/>
  <c r="S912" i="14"/>
  <c r="S877" i="14"/>
  <c r="S863" i="14"/>
  <c r="S847" i="14"/>
  <c r="S794" i="14"/>
  <c r="S725" i="14"/>
  <c r="S699" i="14"/>
  <c r="S690" i="14"/>
  <c r="S645" i="14"/>
  <c r="S367" i="14"/>
  <c r="S295" i="14"/>
  <c r="S245" i="14"/>
  <c r="S234" i="14"/>
  <c r="S22" i="14"/>
  <c r="S539" i="14"/>
  <c r="S526" i="14"/>
  <c r="S503" i="14"/>
  <c r="S493" i="14"/>
  <c r="S479" i="14"/>
  <c r="S429" i="14"/>
  <c r="S328" i="14"/>
  <c r="S190" i="14"/>
  <c r="S76" i="14"/>
  <c r="S27" i="14"/>
  <c r="S804" i="14"/>
  <c r="S766" i="14"/>
  <c r="S729" i="14"/>
  <c r="S701" i="14"/>
  <c r="S693" i="14"/>
  <c r="S677" i="14"/>
  <c r="S673" i="14"/>
  <c r="S657" i="14"/>
  <c r="S639" i="14"/>
  <c r="S606" i="14"/>
  <c r="S593" i="14"/>
  <c r="S566" i="14"/>
  <c r="S530" i="14"/>
  <c r="S453" i="14"/>
  <c r="S424" i="14"/>
  <c r="S382" i="14"/>
  <c r="S130" i="14"/>
  <c r="S81" i="14"/>
  <c r="S1051" i="14"/>
  <c r="S1005" i="14"/>
  <c r="S994" i="14"/>
  <c r="S968" i="14"/>
  <c r="S953" i="14"/>
  <c r="S949" i="14"/>
  <c r="S899" i="14"/>
  <c r="S895" i="14"/>
  <c r="S872" i="14"/>
  <c r="S850" i="14"/>
  <c r="S823" i="14"/>
  <c r="S773" i="14"/>
  <c r="S762" i="14"/>
  <c r="S751" i="14"/>
  <c r="S744" i="14"/>
  <c r="S643" i="14"/>
  <c r="S638" i="14"/>
  <c r="S620" i="14"/>
  <c r="S597" i="14"/>
  <c r="S575" i="14"/>
  <c r="S561" i="14"/>
  <c r="S551" i="14"/>
  <c r="S547" i="14"/>
  <c r="S534" i="14"/>
  <c r="S511" i="14"/>
  <c r="S433" i="14"/>
  <c r="S403" i="14"/>
  <c r="S288" i="14"/>
  <c r="S184" i="14"/>
  <c r="S135" i="14"/>
  <c r="S4" i="14"/>
  <c r="S538" i="14"/>
  <c r="S515" i="14"/>
  <c r="S497" i="14"/>
  <c r="S299" i="14"/>
  <c r="S260" i="14"/>
  <c r="S249" i="14"/>
  <c r="S189" i="14"/>
  <c r="S42" i="14"/>
  <c r="S1058" i="14"/>
  <c r="S1027" i="14"/>
  <c r="S1001" i="14"/>
  <c r="S956" i="14"/>
  <c r="S914" i="14"/>
  <c r="S902" i="14"/>
  <c r="S887" i="14"/>
  <c r="S879" i="14"/>
  <c r="S853" i="14"/>
  <c r="S845" i="14"/>
  <c r="S834" i="14"/>
  <c r="S818" i="14"/>
  <c r="S811" i="14"/>
  <c r="S765" i="14"/>
  <c r="S732" i="14"/>
  <c r="S724" i="14"/>
  <c r="S704" i="14"/>
  <c r="S684" i="14"/>
  <c r="S624" i="14"/>
  <c r="S579" i="14"/>
  <c r="S574" i="14"/>
  <c r="S565" i="14"/>
  <c r="S542" i="14"/>
  <c r="S487" i="14"/>
  <c r="S467" i="14"/>
  <c r="S457" i="14"/>
  <c r="S96" i="14"/>
  <c r="S9" i="14"/>
  <c r="S3611" i="14"/>
  <c r="S3593" i="14"/>
  <c r="S875" i="14"/>
  <c r="S871" i="14"/>
  <c r="S849" i="14"/>
  <c r="S833" i="14"/>
  <c r="S739" i="14"/>
  <c r="S731" i="14"/>
  <c r="S723" i="14"/>
  <c r="S719" i="14"/>
  <c r="S696" i="14"/>
  <c r="S687" i="14"/>
  <c r="S683" i="14"/>
  <c r="S659" i="14"/>
  <c r="S650" i="14"/>
  <c r="S619" i="14"/>
  <c r="S550" i="14"/>
  <c r="S519" i="14"/>
  <c r="S501" i="14"/>
  <c r="S491" i="14"/>
  <c r="S477" i="14"/>
  <c r="S432" i="14"/>
  <c r="S422" i="14"/>
  <c r="S407" i="14"/>
  <c r="S353" i="14"/>
  <c r="S254" i="14"/>
  <c r="S215" i="14"/>
  <c r="S150" i="14"/>
  <c r="S63" i="14"/>
  <c r="S578" i="14"/>
  <c r="S569" i="14"/>
  <c r="S514" i="14"/>
  <c r="S466" i="14"/>
  <c r="S461" i="14"/>
  <c r="S441" i="14"/>
  <c r="S436" i="14"/>
  <c r="S396" i="14"/>
  <c r="S320" i="14"/>
  <c r="S314" i="14"/>
  <c r="S270" i="14"/>
  <c r="S259" i="14"/>
  <c r="S117" i="14"/>
  <c r="S3614" i="14"/>
  <c r="S3596" i="14"/>
  <c r="S508" i="14"/>
  <c r="S500" i="14"/>
  <c r="S496" i="14"/>
  <c r="S488" i="14"/>
  <c r="S484" i="14"/>
  <c r="S476" i="14"/>
  <c r="S463" i="14"/>
  <c r="S421" i="14"/>
  <c r="S335" i="14"/>
  <c r="S310" i="14"/>
  <c r="S290" i="14"/>
  <c r="S241" i="14"/>
  <c r="S211" i="14"/>
  <c r="S166" i="14"/>
  <c r="S112" i="14"/>
  <c r="S58" i="14"/>
  <c r="S3590" i="14"/>
  <c r="S634" i="14"/>
  <c r="S580" i="14"/>
  <c r="S576" i="14"/>
  <c r="S572" i="14"/>
  <c r="S564" i="14"/>
  <c r="S506" i="14"/>
  <c r="S502" i="14"/>
  <c r="S490" i="14"/>
  <c r="S482" i="14"/>
  <c r="S478" i="14"/>
  <c r="S465" i="14"/>
  <c r="S448" i="14"/>
  <c r="S386" i="14"/>
  <c r="S342" i="14"/>
  <c r="S313" i="14"/>
  <c r="S278" i="14"/>
  <c r="S253" i="14"/>
  <c r="S238" i="14"/>
  <c r="S233" i="14"/>
  <c r="S223" i="14"/>
  <c r="S208" i="14"/>
  <c r="S154" i="14"/>
  <c r="S100" i="14"/>
  <c r="S46" i="14"/>
  <c r="S3584" i="14"/>
  <c r="S3575" i="14"/>
  <c r="S689" i="14"/>
  <c r="S675" i="14"/>
  <c r="S660" i="14"/>
  <c r="S622" i="14"/>
  <c r="S595" i="14"/>
  <c r="S591" i="14"/>
  <c r="S545" i="14"/>
  <c r="S537" i="14"/>
  <c r="S533" i="14"/>
  <c r="S529" i="14"/>
  <c r="S521" i="14"/>
  <c r="S517" i="14"/>
  <c r="S452" i="14"/>
  <c r="S439" i="14"/>
  <c r="S427" i="14"/>
  <c r="S400" i="14"/>
  <c r="S371" i="14"/>
  <c r="S332" i="14"/>
  <c r="S292" i="14"/>
  <c r="S263" i="14"/>
  <c r="S168" i="14"/>
  <c r="S139" i="14"/>
  <c r="S114" i="14"/>
  <c r="S85" i="14"/>
  <c r="S60" i="14"/>
  <c r="S31" i="14"/>
  <c r="S3599" i="14"/>
  <c r="S637" i="14"/>
  <c r="S587" i="14"/>
  <c r="S583" i="14"/>
  <c r="S560" i="14"/>
  <c r="S473" i="14"/>
  <c r="S460" i="14"/>
  <c r="S443" i="14"/>
  <c r="S418" i="14"/>
  <c r="S414" i="14"/>
  <c r="S346" i="14"/>
  <c r="S317" i="14"/>
  <c r="S148" i="14"/>
  <c r="S94" i="14"/>
  <c r="S40" i="14"/>
  <c r="S277" i="14"/>
  <c r="S252" i="14"/>
  <c r="S222" i="14"/>
  <c r="S202" i="14"/>
  <c r="S197" i="14"/>
  <c r="S153" i="14"/>
  <c r="S99" i="14"/>
  <c r="S45" i="14"/>
  <c r="S803" i="14"/>
  <c r="S770" i="14"/>
  <c r="S745" i="14"/>
  <c r="S730" i="14"/>
  <c r="S663" i="14"/>
  <c r="S647" i="14"/>
  <c r="S632" i="14"/>
  <c r="S602" i="14"/>
  <c r="S598" i="14"/>
  <c r="S594" i="14"/>
  <c r="S590" i="14"/>
  <c r="S548" i="14"/>
  <c r="S544" i="14"/>
  <c r="S540" i="14"/>
  <c r="S536" i="14"/>
  <c r="S532" i="14"/>
  <c r="S528" i="14"/>
  <c r="S524" i="14"/>
  <c r="S520" i="14"/>
  <c r="S516" i="14"/>
  <c r="S451" i="14"/>
  <c r="S442" i="14"/>
  <c r="S430" i="14"/>
  <c r="S409" i="14"/>
  <c r="S404" i="14"/>
  <c r="S360" i="14"/>
  <c r="S331" i="14"/>
  <c r="S306" i="14"/>
  <c r="S296" i="14"/>
  <c r="S172" i="14"/>
  <c r="S118" i="14"/>
  <c r="S64" i="14"/>
  <c r="S10" i="14"/>
  <c r="S3587" i="14"/>
  <c r="S3578" i="14"/>
  <c r="S670" i="14"/>
  <c r="S662" i="14"/>
  <c r="S640" i="14"/>
  <c r="S636" i="14"/>
  <c r="S613" i="14"/>
  <c r="S609" i="14"/>
  <c r="S563" i="14"/>
  <c r="S559" i="14"/>
  <c r="S555" i="14"/>
  <c r="S531" i="14"/>
  <c r="S512" i="14"/>
  <c r="S472" i="14"/>
  <c r="S455" i="14"/>
  <c r="S446" i="14"/>
  <c r="S389" i="14"/>
  <c r="S350" i="14"/>
  <c r="S281" i="14"/>
  <c r="S256" i="14"/>
  <c r="S186" i="14"/>
  <c r="S157" i="14"/>
  <c r="S132" i="14"/>
  <c r="S103" i="14"/>
  <c r="S78" i="14"/>
  <c r="S49" i="14"/>
  <c r="S24" i="14"/>
  <c r="S3605" i="14"/>
  <c r="S411" i="14"/>
  <c r="S393" i="14"/>
  <c r="S357" i="14"/>
  <c r="S339" i="14"/>
  <c r="S321" i="14"/>
  <c r="S285" i="14"/>
  <c r="S267" i="14"/>
  <c r="S219" i="14"/>
  <c r="S201" i="14"/>
  <c r="S161" i="14"/>
  <c r="S143" i="14"/>
  <c r="S107" i="14"/>
  <c r="S89" i="14"/>
  <c r="S71" i="14"/>
  <c r="S53" i="14"/>
  <c r="S35" i="14"/>
  <c r="S17" i="14"/>
  <c r="S406" i="14"/>
  <c r="S388" i="14"/>
  <c r="S370" i="14"/>
  <c r="S352" i="14"/>
  <c r="S334" i="14"/>
  <c r="S316" i="14"/>
  <c r="S280" i="14"/>
  <c r="S262" i="14"/>
  <c r="S174" i="14"/>
  <c r="S156" i="14"/>
  <c r="S138" i="14"/>
  <c r="S120" i="14"/>
  <c r="S102" i="14"/>
  <c r="S84" i="14"/>
  <c r="S66" i="14"/>
  <c r="S48" i="14"/>
  <c r="S30" i="14"/>
  <c r="S12" i="14"/>
  <c r="S391" i="14"/>
  <c r="S373" i="14"/>
  <c r="S301" i="14"/>
  <c r="S283" i="14"/>
  <c r="S265" i="14"/>
  <c r="S247" i="14"/>
  <c r="S177" i="14"/>
  <c r="S159" i="14"/>
  <c r="S141" i="14"/>
  <c r="S123" i="14"/>
  <c r="S105" i="14"/>
  <c r="S87" i="14"/>
  <c r="S69" i="14"/>
  <c r="S51" i="14"/>
  <c r="S15" i="14"/>
  <c r="S243" i="14"/>
  <c r="S224" i="14"/>
  <c r="S195" i="14"/>
  <c r="S191" i="14"/>
  <c r="S173" i="14"/>
  <c r="S155" i="14"/>
  <c r="S137" i="14"/>
  <c r="S119" i="14"/>
  <c r="S412" i="14"/>
  <c r="S394" i="14"/>
  <c r="S376" i="14"/>
  <c r="S358" i="14"/>
  <c r="S340" i="14"/>
  <c r="S322" i="14"/>
  <c r="S304" i="14"/>
  <c r="S286" i="14"/>
  <c r="S239" i="14"/>
  <c r="S180" i="14"/>
  <c r="S162" i="14"/>
  <c r="S144" i="14"/>
  <c r="S126" i="14"/>
  <c r="S90" i="14"/>
  <c r="S72" i="14"/>
  <c r="S54" i="14"/>
  <c r="S36" i="14"/>
  <c r="S18" i="14"/>
  <c r="S408" i="14"/>
  <c r="S390" i="14"/>
  <c r="S372" i="14"/>
  <c r="S354" i="14"/>
  <c r="S246" i="14"/>
  <c r="S216" i="14"/>
  <c r="S198" i="14"/>
  <c r="S415" i="14"/>
  <c r="S379" i="14"/>
  <c r="S361" i="14"/>
  <c r="S343" i="14"/>
  <c r="S325" i="14"/>
  <c r="S307" i="14"/>
  <c r="S289" i="14"/>
  <c r="S271" i="14"/>
  <c r="S212" i="14"/>
  <c r="S194" i="14"/>
  <c r="S183" i="14"/>
  <c r="S165" i="14"/>
  <c r="S147" i="14"/>
  <c r="S129" i="14"/>
  <c r="S111" i="14"/>
  <c r="S93" i="14"/>
  <c r="S75" i="14"/>
  <c r="S39" i="14"/>
  <c r="S21" i="14"/>
  <c r="S3475" i="14"/>
  <c r="S3439" i="14"/>
  <c r="S3422" i="14"/>
  <c r="S3415" i="14"/>
  <c r="S3404" i="14"/>
  <c r="S3397" i="14"/>
  <c r="S3386" i="14"/>
  <c r="S3379" i="14"/>
  <c r="S3368" i="14"/>
  <c r="S3361" i="14"/>
  <c r="S3350" i="14"/>
  <c r="S3343" i="14"/>
  <c r="S3332" i="14"/>
  <c r="S3325" i="14"/>
  <c r="S3314" i="14"/>
  <c r="S3307" i="14"/>
  <c r="S3296" i="14"/>
  <c r="S3289" i="14"/>
  <c r="S3278" i="14"/>
  <c r="S3271" i="14"/>
  <c r="S3260" i="14"/>
  <c r="S3253" i="14"/>
  <c r="S3235" i="14"/>
  <c r="S3187" i="14"/>
  <c r="S3183" i="14"/>
  <c r="S2879" i="14"/>
  <c r="S3478" i="14"/>
  <c r="S3442" i="14"/>
  <c r="S3150" i="14"/>
  <c r="S3135" i="14"/>
  <c r="S3124" i="14"/>
  <c r="S3481" i="14"/>
  <c r="S3445" i="14"/>
  <c r="S3418" i="14"/>
  <c r="S3400" i="14"/>
  <c r="S3382" i="14"/>
  <c r="S3364" i="14"/>
  <c r="S3346" i="14"/>
  <c r="S3335" i="14"/>
  <c r="S3328" i="14"/>
  <c r="S3317" i="14"/>
  <c r="S3310" i="14"/>
  <c r="S3299" i="14"/>
  <c r="S3292" i="14"/>
  <c r="S3281" i="14"/>
  <c r="S3274" i="14"/>
  <c r="S3263" i="14"/>
  <c r="S3256" i="14"/>
  <c r="S3238" i="14"/>
  <c r="S3223" i="14"/>
  <c r="S3219" i="14"/>
  <c r="S3091" i="14"/>
  <c r="S2932" i="14"/>
  <c r="S3484" i="14"/>
  <c r="S3448" i="14"/>
  <c r="S3186" i="14"/>
  <c r="S3171" i="14"/>
  <c r="S3160" i="14"/>
  <c r="S3076" i="14"/>
  <c r="S3043" i="14"/>
  <c r="S2936" i="14"/>
  <c r="S2928" i="14"/>
  <c r="S3487" i="14"/>
  <c r="S3451" i="14"/>
  <c r="S3421" i="14"/>
  <c r="S3403" i="14"/>
  <c r="S3392" i="14"/>
  <c r="S3385" i="14"/>
  <c r="S3374" i="14"/>
  <c r="S3367" i="14"/>
  <c r="S3356" i="14"/>
  <c r="S3349" i="14"/>
  <c r="S3338" i="14"/>
  <c r="S3331" i="14"/>
  <c r="S3320" i="14"/>
  <c r="S3313" i="14"/>
  <c r="S3302" i="14"/>
  <c r="S3295" i="14"/>
  <c r="S3284" i="14"/>
  <c r="S3277" i="14"/>
  <c r="S3266" i="14"/>
  <c r="S3259" i="14"/>
  <c r="S3241" i="14"/>
  <c r="S3127" i="14"/>
  <c r="S3039" i="14"/>
  <c r="S3493" i="14"/>
  <c r="S3457" i="14"/>
  <c r="S3424" i="14"/>
  <c r="S3413" i="14"/>
  <c r="S3406" i="14"/>
  <c r="S3395" i="14"/>
  <c r="S3388" i="14"/>
  <c r="S3377" i="14"/>
  <c r="S3370" i="14"/>
  <c r="S3359" i="14"/>
  <c r="S3352" i="14"/>
  <c r="S3341" i="14"/>
  <c r="S3334" i="14"/>
  <c r="S3323" i="14"/>
  <c r="S3316" i="14"/>
  <c r="S3305" i="14"/>
  <c r="S3298" i="14"/>
  <c r="S3287" i="14"/>
  <c r="S3280" i="14"/>
  <c r="S3269" i="14"/>
  <c r="S3262" i="14"/>
  <c r="S3244" i="14"/>
  <c r="S3163" i="14"/>
  <c r="S3079" i="14"/>
  <c r="S3075" i="14"/>
  <c r="S3496" i="14"/>
  <c r="S3460" i="14"/>
  <c r="S3042" i="14"/>
  <c r="S3502" i="14"/>
  <c r="S3466" i="14"/>
  <c r="S3430" i="14"/>
  <c r="S3184" i="14"/>
  <c r="S3078" i="14"/>
  <c r="S3063" i="14"/>
  <c r="S3008" i="14"/>
  <c r="S3218" i="14"/>
  <c r="S3015" i="14"/>
  <c r="S2996" i="14"/>
  <c r="S2943" i="14"/>
  <c r="S2924" i="14"/>
  <c r="S2871" i="14"/>
  <c r="S2973" i="14"/>
  <c r="S2969" i="14"/>
  <c r="S2946" i="14"/>
  <c r="S2897" i="14"/>
  <c r="S2874" i="14"/>
  <c r="S3014" i="14"/>
  <c r="S2961" i="14"/>
  <c r="S2942" i="14"/>
  <c r="S2889" i="14"/>
  <c r="S2991" i="14"/>
  <c r="S2919" i="14"/>
  <c r="S2994" i="14"/>
  <c r="S2979" i="14"/>
  <c r="S2960" i="14"/>
  <c r="S2907" i="14"/>
  <c r="S3009" i="14"/>
  <c r="S3001" i="14"/>
  <c r="S2986" i="14"/>
  <c r="S2937" i="14"/>
  <c r="S2914" i="14"/>
  <c r="S2910" i="14"/>
  <c r="S2859" i="14"/>
  <c r="S2855" i="14"/>
  <c r="S2847" i="14"/>
  <c r="S2843" i="14"/>
  <c r="S2835" i="14"/>
  <c r="S2831" i="14"/>
  <c r="S2823" i="14"/>
  <c r="S2819" i="14"/>
  <c r="S2811" i="14"/>
  <c r="S2807" i="14"/>
  <c r="S2799" i="14"/>
  <c r="S2795" i="14"/>
  <c r="S2787" i="14"/>
  <c r="S2783" i="14"/>
  <c r="S2775" i="14"/>
  <c r="S2771" i="14"/>
  <c r="S2759" i="14"/>
  <c r="S2747" i="14"/>
  <c r="S2735" i="14"/>
  <c r="S2711" i="14"/>
  <c r="S3010" i="14"/>
  <c r="S3003" i="14"/>
  <c r="S2992" i="14"/>
  <c r="S2985" i="14"/>
  <c r="S2974" i="14"/>
  <c r="S2967" i="14"/>
  <c r="S2956" i="14"/>
  <c r="S2949" i="14"/>
  <c r="S2938" i="14"/>
  <c r="S2931" i="14"/>
  <c r="S2920" i="14"/>
  <c r="S2913" i="14"/>
  <c r="S2902" i="14"/>
  <c r="S2895" i="14"/>
  <c r="S2884" i="14"/>
  <c r="S2877" i="14"/>
  <c r="S2866" i="14"/>
  <c r="S2861" i="14"/>
  <c r="S2853" i="14"/>
  <c r="S2849" i="14"/>
  <c r="S2841" i="14"/>
  <c r="S2837" i="14"/>
  <c r="S2829" i="14"/>
  <c r="S2825" i="14"/>
  <c r="S2817" i="14"/>
  <c r="S2813" i="14"/>
  <c r="S2805" i="14"/>
  <c r="S2801" i="14"/>
  <c r="S2793" i="14"/>
  <c r="S2789" i="14"/>
  <c r="S2781" i="14"/>
  <c r="S2777" i="14"/>
  <c r="S2769" i="14"/>
  <c r="S2765" i="14"/>
  <c r="S2753" i="14"/>
  <c r="S2741" i="14"/>
  <c r="S2729" i="14"/>
  <c r="S2717" i="14"/>
  <c r="S2976" i="14"/>
  <c r="S2965" i="14"/>
  <c r="S2958" i="14"/>
  <c r="S2947" i="14"/>
  <c r="S2940" i="14"/>
  <c r="S2929" i="14"/>
  <c r="S2922" i="14"/>
  <c r="S2911" i="14"/>
  <c r="S2904" i="14"/>
  <c r="S2893" i="14"/>
  <c r="S2886" i="14"/>
  <c r="S2875" i="14"/>
  <c r="S2868" i="14"/>
  <c r="S2476" i="14"/>
  <c r="S2140" i="14"/>
  <c r="S2482" i="14"/>
  <c r="S2485" i="14"/>
  <c r="S2452" i="14"/>
  <c r="S2434" i="14"/>
  <c r="S2416" i="14"/>
  <c r="S2398" i="14"/>
  <c r="S2380" i="14"/>
  <c r="S2356" i="14"/>
  <c r="S2173" i="14"/>
  <c r="S2248" i="14"/>
  <c r="S2494" i="14"/>
  <c r="S2458" i="14"/>
  <c r="S2365" i="14"/>
  <c r="S2281" i="14"/>
  <c r="S2101" i="14"/>
  <c r="S2500" i="14"/>
  <c r="S2464" i="14"/>
  <c r="S2209" i="14"/>
  <c r="S2467" i="14"/>
  <c r="S2443" i="14"/>
  <c r="S2425" i="14"/>
  <c r="S2407" i="14"/>
  <c r="S2389" i="14"/>
  <c r="S2371" i="14"/>
  <c r="S2284" i="14"/>
  <c r="S2104" i="14"/>
  <c r="S2071" i="14"/>
  <c r="S2053" i="14"/>
  <c r="S2035" i="14"/>
  <c r="S2017" i="14"/>
  <c r="S1999" i="14"/>
  <c r="S1981" i="14"/>
  <c r="S1963" i="14"/>
  <c r="S1945" i="14"/>
  <c r="S1927" i="14"/>
  <c r="S1909" i="14"/>
  <c r="S1891" i="14"/>
  <c r="S1873" i="14"/>
  <c r="S714" i="14"/>
  <c r="S1894" i="14"/>
  <c r="S1876" i="14"/>
  <c r="S1831" i="14"/>
  <c r="S1813" i="14"/>
  <c r="S1795" i="14"/>
  <c r="S1777" i="14"/>
  <c r="S1759" i="14"/>
  <c r="S1741" i="14"/>
  <c r="S1723" i="14"/>
  <c r="S1705" i="14"/>
  <c r="S1687" i="14"/>
  <c r="S1669" i="14"/>
  <c r="S1651" i="14"/>
  <c r="S1627" i="14"/>
  <c r="S1591" i="14"/>
  <c r="S1555" i="14"/>
  <c r="S1522" i="14"/>
  <c r="S1864" i="14"/>
  <c r="S1630" i="14"/>
  <c r="S1594" i="14"/>
  <c r="S1558" i="14"/>
  <c r="S1489" i="14"/>
  <c r="S754" i="14"/>
  <c r="S721" i="14"/>
  <c r="S1834" i="14"/>
  <c r="S1816" i="14"/>
  <c r="S1798" i="14"/>
  <c r="S1780" i="14"/>
  <c r="S1762" i="14"/>
  <c r="S1744" i="14"/>
  <c r="S1726" i="14"/>
  <c r="S1708" i="14"/>
  <c r="S1690" i="14"/>
  <c r="S1672" i="14"/>
  <c r="S1654" i="14"/>
  <c r="S1633" i="14"/>
  <c r="S1597" i="14"/>
  <c r="S1561" i="14"/>
  <c r="S1525" i="14"/>
  <c r="S1636" i="14"/>
  <c r="S1600" i="14"/>
  <c r="S1564" i="14"/>
  <c r="S1528" i="14"/>
  <c r="S1404" i="14"/>
  <c r="S1837" i="14"/>
  <c r="S1819" i="14"/>
  <c r="S1801" i="14"/>
  <c r="S1783" i="14"/>
  <c r="S1765" i="14"/>
  <c r="S1747" i="14"/>
  <c r="S1729" i="14"/>
  <c r="S1711" i="14"/>
  <c r="S1693" i="14"/>
  <c r="S1675" i="14"/>
  <c r="S1657" i="14"/>
  <c r="S1639" i="14"/>
  <c r="S1603" i="14"/>
  <c r="S1567" i="14"/>
  <c r="S1531" i="14"/>
  <c r="S1846" i="14"/>
  <c r="S1612" i="14"/>
  <c r="S1576" i="14"/>
  <c r="S1540" i="14"/>
  <c r="S1476" i="14"/>
  <c r="S1849" i="14"/>
  <c r="S1825" i="14"/>
  <c r="S1807" i="14"/>
  <c r="S1789" i="14"/>
  <c r="S1771" i="14"/>
  <c r="S1753" i="14"/>
  <c r="S1735" i="14"/>
  <c r="S1717" i="14"/>
  <c r="S1699" i="14"/>
  <c r="S1681" i="14"/>
  <c r="S1663" i="14"/>
  <c r="S1645" i="14"/>
  <c r="S1615" i="14"/>
  <c r="S1579" i="14"/>
  <c r="S1543" i="14"/>
  <c r="S1512" i="14"/>
  <c r="S1515" i="14"/>
  <c r="S1479" i="14"/>
  <c r="S1443" i="14"/>
  <c r="S1407" i="14"/>
  <c r="S1371" i="14"/>
  <c r="S1335" i="14"/>
  <c r="S1299" i="14"/>
  <c r="S1263" i="14"/>
  <c r="S1227" i="14"/>
  <c r="S1191" i="14"/>
  <c r="S996" i="14"/>
  <c r="S952" i="14"/>
  <c r="S880" i="14"/>
  <c r="S248" i="14"/>
  <c r="S218" i="14"/>
  <c r="S200" i="14"/>
  <c r="S1518" i="14"/>
  <c r="S1482" i="14"/>
  <c r="S1446" i="14"/>
  <c r="S1410" i="14"/>
  <c r="S1374" i="14"/>
  <c r="S1338" i="14"/>
  <c r="S1302" i="14"/>
  <c r="S1266" i="14"/>
  <c r="S1230" i="14"/>
  <c r="S1194" i="14"/>
  <c r="S1170" i="14"/>
  <c r="S1152" i="14"/>
  <c r="S1134" i="14"/>
  <c r="S1116" i="14"/>
  <c r="S1098" i="14"/>
  <c r="S1080" i="14"/>
  <c r="S809" i="14"/>
  <c r="S780" i="14"/>
  <c r="S757" i="14"/>
  <c r="S1521" i="14"/>
  <c r="S1485" i="14"/>
  <c r="S1449" i="14"/>
  <c r="S1413" i="14"/>
  <c r="S1377" i="14"/>
  <c r="S1341" i="14"/>
  <c r="S1305" i="14"/>
  <c r="S1269" i="14"/>
  <c r="S1233" i="14"/>
  <c r="S1197" i="14"/>
  <c r="S1032" i="14"/>
  <c r="S970" i="14"/>
  <c r="S790" i="14"/>
  <c r="S1524" i="14"/>
  <c r="S1488" i="14"/>
  <c r="S1452" i="14"/>
  <c r="S1416" i="14"/>
  <c r="S1380" i="14"/>
  <c r="S1344" i="14"/>
  <c r="S1308" i="14"/>
  <c r="S1272" i="14"/>
  <c r="S1236" i="14"/>
  <c r="S1200" i="14"/>
  <c r="S1173" i="14"/>
  <c r="S1155" i="14"/>
  <c r="S1137" i="14"/>
  <c r="S1119" i="14"/>
  <c r="S1101" i="14"/>
  <c r="S1083" i="14"/>
  <c r="S898" i="14"/>
  <c r="S816" i="14"/>
  <c r="S1494" i="14"/>
  <c r="S1458" i="14"/>
  <c r="S1422" i="14"/>
  <c r="S1386" i="14"/>
  <c r="S1350" i="14"/>
  <c r="S1314" i="14"/>
  <c r="S1278" i="14"/>
  <c r="S1242" i="14"/>
  <c r="S1206" i="14"/>
  <c r="S1176" i="14"/>
  <c r="S1158" i="14"/>
  <c r="S1140" i="14"/>
  <c r="S1122" i="14"/>
  <c r="S1104" i="14"/>
  <c r="S1086" i="14"/>
  <c r="S931" i="14"/>
  <c r="S916" i="14"/>
  <c r="S826" i="14"/>
  <c r="S678" i="14"/>
  <c r="S652" i="14"/>
  <c r="S1500" i="14"/>
  <c r="S1464" i="14"/>
  <c r="S1428" i="14"/>
  <c r="S1392" i="14"/>
  <c r="S1356" i="14"/>
  <c r="S1320" i="14"/>
  <c r="S1284" i="14"/>
  <c r="S1248" i="14"/>
  <c r="S1212" i="14"/>
  <c r="S1179" i="14"/>
  <c r="S1161" i="14"/>
  <c r="S1143" i="14"/>
  <c r="S1125" i="14"/>
  <c r="S1107" i="14"/>
  <c r="S1089" i="14"/>
  <c r="S1071" i="14"/>
  <c r="S852" i="14"/>
  <c r="S685" i="14"/>
  <c r="S1503" i="14"/>
  <c r="S1467" i="14"/>
  <c r="S1431" i="14"/>
  <c r="S1395" i="14"/>
  <c r="S1359" i="14"/>
  <c r="S1323" i="14"/>
  <c r="S1287" i="14"/>
  <c r="S1251" i="14"/>
  <c r="S1215" i="14"/>
  <c r="S1045" i="14"/>
  <c r="S946" i="14"/>
  <c r="S928" i="14"/>
  <c r="S910" i="14"/>
  <c r="S892" i="14"/>
  <c r="S874" i="14"/>
  <c r="S846" i="14"/>
  <c r="S708" i="14"/>
  <c r="S507" i="14"/>
  <c r="S495" i="14"/>
  <c r="S483" i="14"/>
  <c r="S471" i="14"/>
  <c r="S459" i="14"/>
  <c r="S447" i="14"/>
  <c r="S435" i="14"/>
  <c r="S417" i="14"/>
  <c r="S399" i="14"/>
  <c r="S381" i="14"/>
  <c r="S363" i="14"/>
  <c r="S345" i="14"/>
  <c r="S327" i="14"/>
  <c r="S309" i="14"/>
  <c r="S291" i="14"/>
  <c r="S273" i="14"/>
  <c r="S255" i="14"/>
  <c r="S793" i="14"/>
  <c r="S688" i="14"/>
  <c r="S546" i="14"/>
  <c r="S955" i="14"/>
  <c r="S937" i="14"/>
  <c r="S919" i="14"/>
  <c r="S901" i="14"/>
  <c r="S883" i="14"/>
  <c r="S865" i="14"/>
  <c r="S958" i="14"/>
  <c r="S940" i="14"/>
  <c r="S922" i="14"/>
  <c r="S904" i="14"/>
  <c r="S886" i="14"/>
  <c r="S868" i="14"/>
  <c r="S796" i="14"/>
  <c r="S633" i="14"/>
  <c r="S618" i="14"/>
  <c r="S832" i="14"/>
  <c r="S807" i="14"/>
  <c r="S669" i="14"/>
  <c r="S629" i="14"/>
  <c r="S625" i="14"/>
  <c r="S741" i="14"/>
  <c r="S672" i="14"/>
  <c r="S646" i="14"/>
  <c r="S856" i="14"/>
  <c r="S820" i="14"/>
  <c r="S784" i="14"/>
  <c r="S748" i="14"/>
  <c r="S712" i="14"/>
  <c r="S676" i="14"/>
  <c r="S630" i="14"/>
  <c r="S626" i="14"/>
  <c r="S615" i="14"/>
  <c r="S611" i="14"/>
  <c r="S607" i="14"/>
  <c r="S543" i="14"/>
  <c r="S204" i="14"/>
  <c r="S182" i="14"/>
  <c r="S164" i="14"/>
  <c r="S146" i="14"/>
  <c r="S128" i="14"/>
  <c r="S110" i="14"/>
  <c r="S92" i="14"/>
  <c r="S74" i="14"/>
  <c r="S56" i="14"/>
  <c r="S38" i="14"/>
  <c r="S20" i="14"/>
  <c r="S835" i="14"/>
  <c r="S799" i="14"/>
  <c r="S763" i="14"/>
  <c r="S727" i="14"/>
  <c r="S691" i="14"/>
  <c r="S655" i="14"/>
  <c r="S420" i="14"/>
  <c r="S402" i="14"/>
  <c r="S384" i="14"/>
  <c r="S366" i="14"/>
  <c r="S348" i="14"/>
  <c r="S330" i="14"/>
  <c r="S312" i="14"/>
  <c r="S294" i="14"/>
  <c r="S276" i="14"/>
  <c r="S258" i="14"/>
  <c r="S841" i="14"/>
  <c r="S805" i="14"/>
  <c r="S769" i="14"/>
  <c r="S733" i="14"/>
  <c r="S697" i="14"/>
  <c r="S661" i="14"/>
  <c r="S586" i="14"/>
  <c r="S844" i="14"/>
  <c r="S808" i="14"/>
  <c r="S772" i="14"/>
  <c r="S736" i="14"/>
  <c r="S700" i="14"/>
  <c r="S664" i="14"/>
  <c r="S525" i="14"/>
  <c r="S614" i="14"/>
  <c r="S596" i="14"/>
  <c r="S498" i="14"/>
  <c r="S486" i="14"/>
  <c r="S474" i="14"/>
  <c r="S462" i="14"/>
  <c r="S450" i="14"/>
  <c r="S438" i="14"/>
  <c r="S628" i="14"/>
  <c r="S610" i="14"/>
  <c r="S592" i="14"/>
  <c r="S423" i="14"/>
  <c r="S405" i="14"/>
  <c r="S387" i="14"/>
  <c r="S369" i="14"/>
  <c r="S351" i="14"/>
  <c r="S333" i="14"/>
  <c r="S315" i="14"/>
  <c r="S297" i="14"/>
  <c r="S279" i="14"/>
  <c r="S261" i="14"/>
  <c r="S617" i="14"/>
  <c r="S599" i="14"/>
  <c r="S232" i="14"/>
  <c r="S336" i="14"/>
  <c r="S318" i="14"/>
  <c r="S300" i="14"/>
  <c r="S282" i="14"/>
  <c r="S264" i="14"/>
  <c r="S623" i="14"/>
  <c r="S605" i="14"/>
  <c r="S504" i="14"/>
  <c r="S492" i="14"/>
  <c r="S480" i="14"/>
  <c r="S468" i="14"/>
  <c r="S456" i="14"/>
  <c r="S444" i="14"/>
  <c r="S225" i="14"/>
  <c r="S207" i="14"/>
  <c r="S185" i="14"/>
  <c r="S167" i="14"/>
  <c r="S149" i="14"/>
  <c r="S131" i="14"/>
  <c r="S113" i="14"/>
  <c r="S95" i="14"/>
  <c r="S77" i="14"/>
  <c r="S59" i="14"/>
  <c r="S41" i="14"/>
  <c r="S23" i="14"/>
  <c r="S5" i="14"/>
  <c r="S228" i="14"/>
  <c r="S221" i="14"/>
  <c r="S203" i="14"/>
  <c r="S192" i="14"/>
  <c r="S231" i="14"/>
  <c r="S210" i="14"/>
  <c r="S188" i="14"/>
  <c r="S170" i="14"/>
  <c r="S152" i="14"/>
  <c r="S134" i="14"/>
  <c r="S116" i="14"/>
  <c r="S98" i="14"/>
  <c r="S80" i="14"/>
  <c r="S62" i="14"/>
  <c r="S44" i="14"/>
  <c r="S26" i="14"/>
  <c r="S8" i="14"/>
  <c r="S206" i="14"/>
  <c r="S237" i="14"/>
  <c r="S213" i="14"/>
  <c r="S101" i="14"/>
  <c r="S83" i="14"/>
  <c r="S65" i="14"/>
  <c r="S47" i="14"/>
  <c r="S29" i="14"/>
  <c r="S11" i="14"/>
  <c r="S240" i="14"/>
  <c r="S209" i="14"/>
  <c r="S176" i="14"/>
  <c r="S158" i="14"/>
  <c r="S140" i="14"/>
  <c r="S122" i="14"/>
  <c r="S104" i="14"/>
  <c r="S86" i="14"/>
  <c r="S68" i="14"/>
  <c r="S50" i="14"/>
  <c r="S32" i="14"/>
  <c r="S14" i="14"/>
  <c r="L1696" i="14"/>
  <c r="L2547" i="14"/>
  <c r="M1975" i="14"/>
</calcChain>
</file>

<file path=xl/sharedStrings.xml><?xml version="1.0" encoding="utf-8"?>
<sst xmlns="http://schemas.openxmlformats.org/spreadsheetml/2006/main" count="34351" uniqueCount="2810">
  <si>
    <t>Power BI</t>
  </si>
  <si>
    <t>AÑO</t>
  </si>
  <si>
    <t>MOVIMIENTO</t>
  </si>
  <si>
    <t>REAL / EST</t>
  </si>
  <si>
    <t>TIPOLOGIA GASTO</t>
  </si>
  <si>
    <t>CUENTA</t>
  </si>
  <si>
    <t>TIENDA</t>
  </si>
  <si>
    <t>LOCALIZACIÓN</t>
  </si>
  <si>
    <t>CATEGORÍA1</t>
  </si>
  <si>
    <t>CATEGORÍA 2</t>
  </si>
  <si>
    <t>CATEGORÍA 3</t>
  </si>
  <si>
    <t>IMPORTE</t>
  </si>
  <si>
    <t>FECHA</t>
  </si>
  <si>
    <t>MES</t>
  </si>
  <si>
    <t>COMENTARIO</t>
  </si>
  <si>
    <t>INGRESO</t>
  </si>
  <si>
    <t>REAL</t>
  </si>
  <si>
    <t>VARIABLE</t>
  </si>
  <si>
    <t>PERSONAL</t>
  </si>
  <si>
    <t>SANTANDER</t>
  </si>
  <si>
    <t>ONLINE</t>
  </si>
  <si>
    <t>OTROS</t>
  </si>
  <si>
    <t>INTERESES</t>
  </si>
  <si>
    <t>LIQUIDACIONES SANTANDER</t>
  </si>
  <si>
    <t>-</t>
  </si>
  <si>
    <t>VALENCIA</t>
  </si>
  <si>
    <t>PAGA</t>
  </si>
  <si>
    <t>PAGA / TRANSFERENCIA</t>
  </si>
  <si>
    <t>GASTO</t>
  </si>
  <si>
    <t>FIJO</t>
  </si>
  <si>
    <t>UCV</t>
  </si>
  <si>
    <t>FORMACION</t>
  </si>
  <si>
    <t>UNIVERSIDAD</t>
  </si>
  <si>
    <t>BIOTECNOLOGÍA</t>
  </si>
  <si>
    <t>PRIMER AÑO</t>
  </si>
  <si>
    <t>ESTIMADO</t>
  </si>
  <si>
    <t>AUSIAS MARCH</t>
  </si>
  <si>
    <t>ALQUILER</t>
  </si>
  <si>
    <t>RESIDENCIA</t>
  </si>
  <si>
    <t>Junio</t>
  </si>
  <si>
    <t>EFECTIVO</t>
  </si>
  <si>
    <t>PULL&amp;BEAR</t>
  </si>
  <si>
    <t>ROPA</t>
  </si>
  <si>
    <t>COMPRA EN PULL AND BEAR, CON LA TARJETA :</t>
  </si>
  <si>
    <t>COPIBALBI</t>
  </si>
  <si>
    <t>FOTOCOPIAS</t>
  </si>
  <si>
    <t>CARREFOUR</t>
  </si>
  <si>
    <t>TUDELA</t>
  </si>
  <si>
    <t>SUPERMERCADO</t>
  </si>
  <si>
    <t>COMIDA</t>
  </si>
  <si>
    <t>BERSHKA</t>
  </si>
  <si>
    <t>COMPRA EN BERSHKA, CON LA TARJETA :</t>
  </si>
  <si>
    <t>BILMAN</t>
  </si>
  <si>
    <t>TRANSPORTE</t>
  </si>
  <si>
    <t>BUS</t>
  </si>
  <si>
    <t>TIKTOK</t>
  </si>
  <si>
    <t>TIKTOKNOW</t>
  </si>
  <si>
    <t>MERCADONA</t>
  </si>
  <si>
    <t>DECATHLON</t>
  </si>
  <si>
    <t>DEPORTE</t>
  </si>
  <si>
    <t>COMPRA EN DECATHLON TUDELA, CON LA TARJETA :</t>
  </si>
  <si>
    <t>LLANO</t>
  </si>
  <si>
    <t>SEGUNDO AÑO</t>
  </si>
  <si>
    <t>DIA</t>
  </si>
  <si>
    <t>PEREZ Y LUMBRERAS</t>
  </si>
  <si>
    <t>COMPRA EN PEREZ Y LUMBRERAS SPORT S, CON LA TARJETA</t>
  </si>
  <si>
    <t>BAR</t>
  </si>
  <si>
    <t>RESTAURANTE</t>
  </si>
  <si>
    <t>COMPRA EN BAR CAFETERIA CONVENTO CB, CON LA TARJETA</t>
  </si>
  <si>
    <t>CONSUM</t>
  </si>
  <si>
    <t>CAMPSA&amp;XUQUER</t>
  </si>
  <si>
    <t>COMPRA EN CAMPSA XUQUER, CON LA TARJETA :</t>
  </si>
  <si>
    <t>APP CLARIANO</t>
  </si>
  <si>
    <t>ELECTRONICA / INTERNET</t>
  </si>
  <si>
    <t>DISCO DURO 1TB</t>
  </si>
  <si>
    <t>DISCO DURO</t>
  </si>
  <si>
    <t>ESTACION SERVICIO</t>
  </si>
  <si>
    <t>GASOLINA</t>
  </si>
  <si>
    <t>COCHE</t>
  </si>
  <si>
    <t>TERCER AÑO</t>
  </si>
  <si>
    <t>WOW</t>
  </si>
  <si>
    <t>OCIO</t>
  </si>
  <si>
    <t>WOW JUEGO</t>
  </si>
  <si>
    <t>MULTIOPTICAS</t>
  </si>
  <si>
    <t>CUIDADO PERSONAL</t>
  </si>
  <si>
    <t>LENTILLAS</t>
  </si>
  <si>
    <t>COMPRA EN MULTIOPTICAS, CON LA TARJETA :</t>
  </si>
  <si>
    <t>ESTACION&amp;RAFAE</t>
  </si>
  <si>
    <t>COMPRA EN ESTACION SERVICIO S RAFAE, CON LA TARJETA</t>
  </si>
  <si>
    <t>SPAR NAMUR</t>
  </si>
  <si>
    <t>NAMUR</t>
  </si>
  <si>
    <t>UNIVERSITE DE NAMUR</t>
  </si>
  <si>
    <t>KOT AFRICA</t>
  </si>
  <si>
    <t>MOVISTAR</t>
  </si>
  <si>
    <t>MOVISTAR NAMUR</t>
  </si>
  <si>
    <t>INTERNET</t>
  </si>
  <si>
    <t>INTERNET BELGICA</t>
  </si>
  <si>
    <t>INTERNET EN NAMUR</t>
  </si>
  <si>
    <t>BLABLACAR</t>
  </si>
  <si>
    <t>AUTOBUSES TERUEL</t>
  </si>
  <si>
    <t>AUTOBUS</t>
  </si>
  <si>
    <t>INGRESO EN EFECTIVO</t>
  </si>
  <si>
    <t>SPRINGFIELD</t>
  </si>
  <si>
    <t>CUARTO AÑO</t>
  </si>
  <si>
    <t>COMPRA EN PULL &amp; BEAR, CON LA TARJETA :</t>
  </si>
  <si>
    <t>ZONA&amp;SL</t>
  </si>
  <si>
    <t>COMPRA EN ZONA GASTRONOMICA SL, CON LA TARJETA :</t>
  </si>
  <si>
    <t>RESTAURANTE&amp;MAR</t>
  </si>
  <si>
    <t>COMPRA EN RESTAURANTE MIRALLES MAR, CON LA TARJETA :</t>
  </si>
  <si>
    <t>RYANAIR&amp;JPK0</t>
  </si>
  <si>
    <t>VACACIONES</t>
  </si>
  <si>
    <t>LONDRES</t>
  </si>
  <si>
    <t>COMPRA EN RYANAIR JPK0, CON LA TARJETA</t>
  </si>
  <si>
    <t>FNAC</t>
  </si>
  <si>
    <t>ELECTRONICA</t>
  </si>
  <si>
    <t>COMPRA EN FNAC S AGUSTIN, CON LA TARJETA :</t>
  </si>
  <si>
    <t>COMPRA EN BAR ROYAL, CON LA TARJETA :</t>
  </si>
  <si>
    <t>DON&amp;PEPE</t>
  </si>
  <si>
    <t>COMPRA EN DON PEPE, CON LA TARJETA :</t>
  </si>
  <si>
    <t>SSP&amp;ZAR</t>
  </si>
  <si>
    <t>COMPRA EN SSP ESTACION ZAR, CON LA TARJETA :</t>
  </si>
  <si>
    <t>COMPRA EN BAR RESTAURANTE CONVENTO, CON LA TARJETA :</t>
  </si>
  <si>
    <t>MASTER</t>
  </si>
  <si>
    <t>MBA</t>
  </si>
  <si>
    <t>SE HIZO RESERVA DE 900€</t>
  </si>
  <si>
    <t>COMPRA EN FNAC S AGUSTIN, VALENCIA, TARJ. :*571914</t>
  </si>
  <si>
    <t>CINE</t>
  </si>
  <si>
    <t>KINEPOLIS</t>
  </si>
  <si>
    <t>COMPRA EN KINEPOLIS PATER, PATERNA, TARJ. :*571914</t>
  </si>
  <si>
    <t>PISO VALENCIA CENTRO</t>
  </si>
  <si>
    <t>PISO VALENCIA</t>
  </si>
  <si>
    <t>fianza</t>
  </si>
  <si>
    <t>COMPRA EN rest. bar conve, VALENCIA, TARJ. :*571914</t>
  </si>
  <si>
    <t>CONOCIDOS</t>
  </si>
  <si>
    <t>DESCONOCIDO</t>
  </si>
  <si>
    <t>GASTOS DESCONOCIDOS</t>
  </si>
  <si>
    <t>COMPRA EN MULTIOPTICAS, TUDELA, TARJ. :*571914</t>
  </si>
  <si>
    <t>COMPRA EN PULL AND BEAR, VALENCIA, TARJ. :*571914</t>
  </si>
  <si>
    <t>FARMACIA&amp;MT MAR, VALENCIA</t>
  </si>
  <si>
    <t>FARMACIA</t>
  </si>
  <si>
    <t>COMPRA EN FARMACIA MT MAR, VALENCIA, TARJ. :*571914</t>
  </si>
  <si>
    <t>MAS&amp;MAS MARQU, VALENCIA</t>
  </si>
  <si>
    <t>COMPRA EN MAS Y MAS MARQU, VALENCIA, TARJ. :*571914</t>
  </si>
  <si>
    <t>COMPRA EN BAR RESTAURANTE, VALENCIA, TARJ. :*571914</t>
  </si>
  <si>
    <t>DIALPRIX</t>
  </si>
  <si>
    <t>BLACK RUSSAFA</t>
  </si>
  <si>
    <t>COMPRA EN BLACK RUSSAFA, VALENCIA, TARJ. :*571914</t>
  </si>
  <si>
    <t>BICONSULTING</t>
  </si>
  <si>
    <t>NOMINA</t>
  </si>
  <si>
    <t>NOMINA BIC</t>
  </si>
  <si>
    <t>BICONSULTING NOMINA</t>
  </si>
  <si>
    <t>RESTAURANTE MIR</t>
  </si>
  <si>
    <t>COMPRA EN RESTAURANTE MIR, VALENCIA, TARJ. :*571914</t>
  </si>
  <si>
    <t>LYS</t>
  </si>
  <si>
    <t>COMPRA EN CINES LYS, VALENCIA, TARJ. :*571914</t>
  </si>
  <si>
    <t>THE&amp;BLACK TURTL, VALENCIA</t>
  </si>
  <si>
    <t>COMPRA EN THE BLACK TURTL, VALENCIA, TARJ. :*571914</t>
  </si>
  <si>
    <t>LONDON</t>
  </si>
  <si>
    <t>VIAJES Y VUELOS</t>
  </si>
  <si>
    <t>HOTEL</t>
  </si>
  <si>
    <t>COMPRA easyHotel London Croyd, London, TARJETA</t>
  </si>
  <si>
    <t>SAONA&amp;GRAN VIA, VALENCIA</t>
  </si>
  <si>
    <t>COMPRA EN SAONA GRAN VIA, VALENCIA, TARJ. :*571914</t>
  </si>
  <si>
    <t>SANTANDER PREMIA</t>
  </si>
  <si>
    <t>GOBIERNO</t>
  </si>
  <si>
    <t>GESTIONES ADMINISTRATIVAS / IMPUESTOS</t>
  </si>
  <si>
    <t>GOBIERNO DE NAVARRA RENTA</t>
  </si>
  <si>
    <t>AMAZON</t>
  </si>
  <si>
    <t>SUSCRIPCION</t>
  </si>
  <si>
    <t>AMAZON PRIME</t>
  </si>
  <si>
    <t>EN&amp;CABIFY.COM, MADRID</t>
  </si>
  <si>
    <t>MADRID</t>
  </si>
  <si>
    <t>UBER,CABIFY, ETC</t>
  </si>
  <si>
    <t>CABIFY</t>
  </si>
  <si>
    <t>COMPRA INTERNET EN WWW.CABIFY.COM, MADRID, TARJ.</t>
  </si>
  <si>
    <t>ZARA</t>
  </si>
  <si>
    <t>COMPRA EN ZARA, VALENCIA, TARJ. :*571914</t>
  </si>
  <si>
    <t>RENFE</t>
  </si>
  <si>
    <t>COMPRA INTERNET EN RENFE VIRTUAL I, MADRID, TARJ.</t>
  </si>
  <si>
    <t>WINTER</t>
  </si>
  <si>
    <t>COMPRA EN WINTER, TUDELA, TARJ. :*571914</t>
  </si>
  <si>
    <t>MARBELLA</t>
  </si>
  <si>
    <t>COMPRA EN PULL &amp; BEAR, MARBELLA, TARJ. :*571914</t>
  </si>
  <si>
    <t>GARAJE VALENCIA</t>
  </si>
  <si>
    <t>GARAJE</t>
  </si>
  <si>
    <t>CAFÉ</t>
  </si>
  <si>
    <t>ALTAIR</t>
  </si>
  <si>
    <t>NOMINA ALTAIR</t>
  </si>
  <si>
    <t>ALTAIR NOMINA</t>
  </si>
  <si>
    <t>GETH BLUEBELL</t>
  </si>
  <si>
    <t>CLASES DE INGLES</t>
  </si>
  <si>
    <t>INGLES</t>
  </si>
  <si>
    <t>COMPRA EN BLUEBELL ENGLIS, VALENCIA, TARJ. :*571914</t>
  </si>
  <si>
    <t>PATERNA</t>
  </si>
  <si>
    <t>SAONA</t>
  </si>
  <si>
    <t>COMPRA EN SAONA, VALENCIA, TARJ. :*571914</t>
  </si>
  <si>
    <t>NECO&amp;PARQUE TEC, VALENCIA</t>
  </si>
  <si>
    <t>COMPRA EN NECO PARQUE TEC, VALENCIA, TARJ. :*571914</t>
  </si>
  <si>
    <t>TAXI&amp;VICTOR BAL, VALENCIA</t>
  </si>
  <si>
    <t>UBER,CABIFY, TAXIS, ETC</t>
  </si>
  <si>
    <t>TAXI</t>
  </si>
  <si>
    <t>COMPRA EN TAXI VICTOR BAL, VALENCIA, TARJ. :*571914</t>
  </si>
  <si>
    <t>FARMACIA BOIX</t>
  </si>
  <si>
    <t>COMPRA EN FARMACIA BOIX, VALENCIA, TARJ. :*571914</t>
  </si>
  <si>
    <t>PAN&amp;AZUCAR V, VALENCIA</t>
  </si>
  <si>
    <t>COMPRA EN PAN DE AZUCAR V, VALENCIA, TARJ. :*571914</t>
  </si>
  <si>
    <t>RESTAURANTE CAS</t>
  </si>
  <si>
    <t>COMPRA EN RESTAURANTE CAS, TUDELA, TARJ. :*571914</t>
  </si>
  <si>
    <t>OCINE TUDELA</t>
  </si>
  <si>
    <t>COMPRA EN OCINE TUDELA, TUDELA, TARJ. :*571914</t>
  </si>
  <si>
    <t>DTRES</t>
  </si>
  <si>
    <t>COMPRA EN DTRES, TUDELA, TARJ. :*571914</t>
  </si>
  <si>
    <t>RESTAURANTE PUE</t>
  </si>
  <si>
    <t>COMPRA EN RESTAURANTE PUE, VALENCIA, TARJ. :*571914</t>
  </si>
  <si>
    <t>MCDONAL&amp;CALLE X, VALENCIA</t>
  </si>
  <si>
    <t>LISBOA</t>
  </si>
  <si>
    <t>MACDONALDS</t>
  </si>
  <si>
    <t>COMPRA EN MCDONAL CALLE X, VALENCIA, TARJ. :*571914</t>
  </si>
  <si>
    <t>LEMONGRASS RIBE</t>
  </si>
  <si>
    <t>COMPRA EN LEMONGRASS RIBE, VALENCIA, TARJ. :*571914</t>
  </si>
  <si>
    <t>RESTAURANTE ARE</t>
  </si>
  <si>
    <t>COMPRA EN RESTAURANTE ARE, NAVARRA, TARJ. :*571914</t>
  </si>
  <si>
    <t>ALTAIR DIETAS</t>
  </si>
  <si>
    <t>COMPRA EN ZARA VALENCIA J, VALENCIA, TARJ. :*571914</t>
  </si>
  <si>
    <t>DULCE&amp;DE LECHE, VALENCIA</t>
  </si>
  <si>
    <t>COMPRA EN DULCE DE LECHE, VALENCIA, TARJ. :*571914</t>
  </si>
  <si>
    <t>RESTAURANTE YAM</t>
  </si>
  <si>
    <t>COMPRA EN RESTAURANTE YAM, VALENCIA, TARJ. :*571914</t>
  </si>
  <si>
    <t>PADEL</t>
  </si>
  <si>
    <t>Pala Head Graphene Spark</t>
  </si>
  <si>
    <t>N.5 BURGER</t>
  </si>
  <si>
    <t>COMPRA EN N.5 BURGER, VALENCIA, TARJ. :*571914</t>
  </si>
  <si>
    <t>AZA&amp;S</t>
  </si>
  <si>
    <t>PARKING COCHE VALENCIA</t>
  </si>
  <si>
    <t>RECIBO PARKING AZA, S.L. N: RECIBO</t>
  </si>
  <si>
    <t>RESTAURANTE&amp;MAR, EL PERELLONET</t>
  </si>
  <si>
    <t>COMPRA EN RESTAURANTE MAR, EL PERELLONET, TARJ.</t>
  </si>
  <si>
    <t>TAXI&amp;LICENCIA N, VALENCIA</t>
  </si>
  <si>
    <t>COMPRA EN TAXI LICENCIA N, VALENCIA, TARJ. :*571914</t>
  </si>
  <si>
    <t>COMPRA EN BAR AND KITCHEN, VALENCIA, TARJ. :*571914</t>
  </si>
  <si>
    <t>GAFAS SOL VALENCIA</t>
  </si>
  <si>
    <t>COLONIA</t>
  </si>
  <si>
    <t>Paco Rabanne Invictus 100ml</t>
  </si>
  <si>
    <t>FOSTERS HOLLYWO</t>
  </si>
  <si>
    <t>COMPRA EN FOSTERS HOLLYWO, VALENCIA, TARJ. :*571914</t>
  </si>
  <si>
    <t>LIBRO</t>
  </si>
  <si>
    <t>POESIA</t>
  </si>
  <si>
    <t xml:space="preserve">Las Almas de Brandon </t>
  </si>
  <si>
    <t>RESTAURANTE PEK</t>
  </si>
  <si>
    <t>COMPRA EN RESTAURANTE PEK, TUDELA, TARJ. :*571914</t>
  </si>
  <si>
    <t>BUCEO</t>
  </si>
  <si>
    <t>CURSO BUCEO VALENCIA</t>
  </si>
  <si>
    <t>Amazon&amp;amazon.es/prm</t>
  </si>
  <si>
    <t>COMPRA Cuota Amazon Prime, amazon.es/prm, TARJETA</t>
  </si>
  <si>
    <t>YXL0</t>
  </si>
  <si>
    <t>COPENHAGUE, HELSINKI, TALLIN</t>
  </si>
  <si>
    <t>COMPRA RYANAIR YXL0, DUBLIN, TARJETA</t>
  </si>
  <si>
    <t>E-DREAMS</t>
  </si>
  <si>
    <t>ABC</t>
  </si>
  <si>
    <t>COMPRA EN CINES ABC PARK, VALENCIA, TARJ. :*571914</t>
  </si>
  <si>
    <t>GOIKO GOURMET</t>
  </si>
  <si>
    <t>COMPRA EN GOIKO GOURMET, BARCELONA, TARJ. :*571914</t>
  </si>
  <si>
    <t>ACCESORIOS</t>
  </si>
  <si>
    <t>Funda cargador Kiwibird Galaxy S7</t>
  </si>
  <si>
    <t>INTELIGENCIA FARMACEUTICA</t>
  </si>
  <si>
    <t>JGG CONSULTANT</t>
  </si>
  <si>
    <t>MARKETING</t>
  </si>
  <si>
    <t>TRANSFERENCIA DE LAURA FUSTER REAL, TRABAJO MARKETING</t>
  </si>
  <si>
    <t>Mini tripode flexible</t>
  </si>
  <si>
    <t>PRIMARK</t>
  </si>
  <si>
    <t>Oy</t>
  </si>
  <si>
    <t>COMPRA Fourhousing Oy, HELSINKI, TARJETA</t>
  </si>
  <si>
    <t>PAARAUTAT</t>
  </si>
  <si>
    <t>COMPRA HSLKE PAARAUTAT, HELSINKI, TARJETA</t>
  </si>
  <si>
    <t>DR&amp;T, Koebenhavn S</t>
  </si>
  <si>
    <t>COMPRA Metrostation DR Byen T, Koebenhavn S, TARJETA</t>
  </si>
  <si>
    <t>COMPRA EN BAR ALMANSA, VALENCIA, TARJ. :*571914</t>
  </si>
  <si>
    <t>TRANSFERENCIA A FAVOR DE GETH BLUEBELL CONCEPTO:</t>
  </si>
  <si>
    <t>TRANSACCION CONTACTLESS EN DECATHLON TUDEL, TUDELA,</t>
  </si>
  <si>
    <t>TRANSACCION CONTACTLESS EN PEREZ Y LUMBRER, TUDELA,</t>
  </si>
  <si>
    <t>EN LA BODEGUILLA</t>
  </si>
  <si>
    <t>TRANSACCION CONTACTLESS EN LA BODEGUILLA, TUDELA,</t>
  </si>
  <si>
    <t>COMIDA SEMANAL</t>
  </si>
  <si>
    <t>EROSKI</t>
  </si>
  <si>
    <t>TRANSACCION CONTACTLESS EN OCINE TUDELA, TUDELA,</t>
  </si>
  <si>
    <t>EN RESTAURANTE SIL</t>
  </si>
  <si>
    <t>TRANSACCION CONTACTLESS EN RESTAURANTE SIL, TUDELA,</t>
  </si>
  <si>
    <t>CESIF</t>
  </si>
  <si>
    <t>INDUSTRIA FARMA</t>
  </si>
  <si>
    <t>PAGO MATRICULA MASTER</t>
  </si>
  <si>
    <t>FAVOR&amp;DE</t>
  </si>
  <si>
    <t>MASTER CESIF</t>
  </si>
  <si>
    <t>TRANSFERENCIA A FAVOR DE GONZALEZ MARTINEZ MARIA</t>
  </si>
  <si>
    <t>PISO LISBOA</t>
  </si>
  <si>
    <t>FIANZA</t>
  </si>
  <si>
    <t>Tripode flexible Rhodesy</t>
  </si>
  <si>
    <t>EN&amp;PACO MARTINEZ P, TUDELA</t>
  </si>
  <si>
    <t>MALETA</t>
  </si>
  <si>
    <t>TRANSACCION CONTACTLESS EN PACO MARTINEZ P, TUDELA,</t>
  </si>
  <si>
    <t>BV</t>
  </si>
  <si>
    <t>COMPRA TAXITENDER BV, CA MAASTRICHT, TARJETA</t>
  </si>
  <si>
    <t>PINHEIRO CHAGAS</t>
  </si>
  <si>
    <t>COMPRA INTERNET EN CABIFY, CABIFY, TARJ. :*571914</t>
  </si>
  <si>
    <t>PINGODOCE</t>
  </si>
  <si>
    <t>PINGO DOCE</t>
  </si>
  <si>
    <t>CHIADO</t>
  </si>
  <si>
    <t>RESTAURANTE LISBOA</t>
  </si>
  <si>
    <t>COMPRA TIGER CHIADO, LISBOA, TARJETA</t>
  </si>
  <si>
    <t>DO BAIRRO</t>
  </si>
  <si>
    <t>COMPRA PADARIA DO BAIRRO, LISBOA, TARJETA</t>
  </si>
  <si>
    <t>LUIS BIVAR</t>
  </si>
  <si>
    <t>COMPRA MINIPRECO-LUIS BIVAR, LISBOA, TARJETA</t>
  </si>
  <si>
    <t>DONALDS SALDANHA</t>
  </si>
  <si>
    <t>COMPRA MC DONALDS SALDANHA, LISBOA, TARJETA</t>
  </si>
  <si>
    <t>EVS&amp;FLZ, LUTON, BEDS</t>
  </si>
  <si>
    <t>LISBOA VUELO</t>
  </si>
  <si>
    <t>COMPRA EASYJET000 EVS1FLZ, LUTON, BEDS, TARJETA</t>
  </si>
  <si>
    <t>HOTDOGS SALDAN</t>
  </si>
  <si>
    <t>COMPRA FRANKIE HOTDOGS SALDAN, LISBOA, TARJETA</t>
  </si>
  <si>
    <t>COMPRA DECATHLON LISBOA, LISBOA, TARJETA</t>
  </si>
  <si>
    <t>MPL0</t>
  </si>
  <si>
    <t>COMPRA RYANAIR MPL0, DUBLIN, TARJETA</t>
  </si>
  <si>
    <t>BODAS DE PLATA</t>
  </si>
  <si>
    <t>MINIPRECO</t>
  </si>
  <si>
    <t>CORINGA</t>
  </si>
  <si>
    <t>COMPRA REST CORINGA, LISBOA, TARJETA</t>
  </si>
  <si>
    <t>TRANSACCION CONTACTLESS EN MULTIOPTICAS, TUDELA,</t>
  </si>
  <si>
    <t>NETFLIX</t>
  </si>
  <si>
    <t>TRANSFERENCIA A FAVOR DE ANDREU LLINAS CONCEPTO:</t>
  </si>
  <si>
    <t>FLZ</t>
  </si>
  <si>
    <t>AZORES</t>
  </si>
  <si>
    <t>COMPRA easyJetEVS1FLZ, EASYJET, TARJETA</t>
  </si>
  <si>
    <t>Tallinn</t>
  </si>
  <si>
    <t>COMPRA TAXIFY 20181023_1747, Tallinn, TARJETA</t>
  </si>
  <si>
    <t>CORTE&amp;INGLES LISB, LISBOA</t>
  </si>
  <si>
    <t>COMPRA EL CORTE INGLES LISB, LISBOA, TARJETA</t>
  </si>
  <si>
    <t>FITNESS HUT</t>
  </si>
  <si>
    <t>GIMNASIO</t>
  </si>
  <si>
    <t>CEUTA</t>
  </si>
  <si>
    <t>COMPRA PASTELARIA CEUTA, LISBOA, TARJETA</t>
  </si>
  <si>
    <t>TERRACO</t>
  </si>
  <si>
    <t>COMPRA TOPO TERRACO, LISBOA, TARJETA</t>
  </si>
  <si>
    <t>COMPRA TAXIFY 20181117_225157, Tallinn, TARJETA</t>
  </si>
  <si>
    <t>BOLT</t>
  </si>
  <si>
    <t>CASTA</t>
  </si>
  <si>
    <t>COMPRA NOVA CASTA, LDA, LISBOA, TARJETA</t>
  </si>
  <si>
    <t>URBAN BEACH</t>
  </si>
  <si>
    <t>COMPRA KAPA URBAN BEACH, LISBOA, TARJETA</t>
  </si>
  <si>
    <t>REPUBLIC</t>
  </si>
  <si>
    <t>COMPRA ITALIAN REPUBLIC, LISBOA, TARJETA</t>
  </si>
  <si>
    <t>PORTUGUESA</t>
  </si>
  <si>
    <t>COMPRA PADARIA PORTUGUESA, LISBOA, TARJETA</t>
  </si>
  <si>
    <t>UBER</t>
  </si>
  <si>
    <t>COMPRA UBER TRIP HELP.UBER.CO, help.uber.com,</t>
  </si>
  <si>
    <t>Lineas Aereas</t>
  </si>
  <si>
    <t>COMPRA Iberia Lineas Aereas, Madrid, TARJETA</t>
  </si>
  <si>
    <t>COMPRA UBER TRIP 44FZJ HELP.U, help.uber.com,</t>
  </si>
  <si>
    <t>EN RESTAURANTE PEK</t>
  </si>
  <si>
    <t>TRANSACCION CONTACTLESS EN RESTAURANTE PEK, TUDELA,</t>
  </si>
  <si>
    <t>SABORES</t>
  </si>
  <si>
    <t>COMPRA VITAMINAS SABORES, LISBOA, TARJETA</t>
  </si>
  <si>
    <t>LISBOA, TARJETA</t>
  </si>
  <si>
    <t>VERSAILLES</t>
  </si>
  <si>
    <t>COMPRA QUIOSQUE VERSAILLES, LISBOA, TARJETA</t>
  </si>
  <si>
    <t>COMPRA PULL &amp; BEAR, LISBOA, TARJETA</t>
  </si>
  <si>
    <t>CORTE&amp;LIS SU, LISBOA</t>
  </si>
  <si>
    <t>COMPRA EL CORTE INGLES LIS SU, LISBOA, TARJETA</t>
  </si>
  <si>
    <t>MASSIMO DUTTI</t>
  </si>
  <si>
    <t>COMPRA MASSIMO DUTTI, LISBOA, TARJETA</t>
  </si>
  <si>
    <t>COLOMBO</t>
  </si>
  <si>
    <t>COMPRA BOTAMINUTO COLOMBO, LISBOA, TARJETA</t>
  </si>
  <si>
    <t>PACO HAMBURGUER</t>
  </si>
  <si>
    <t>COMPRA REAL PACO HAMBURGUER, LISBOA, TARJETA</t>
  </si>
  <si>
    <t>COMPRA BAR DO GUINCHO, ALCABIDECHE, TARJETA</t>
  </si>
  <si>
    <t>EWSQZ&amp;G, LUTON, BEDS</t>
  </si>
  <si>
    <t>MALLORCA</t>
  </si>
  <si>
    <t>COMPRA EASYJET000EWSQZ3G, LUTON, BEDS, TARJETA</t>
  </si>
  <si>
    <t>COMPRA TAP0472009569349, LISBOA, TARJETA</t>
  </si>
  <si>
    <t>JORGE COELHO</t>
  </si>
  <si>
    <t>COMPRA PAULO JORGE COELHO, LISBOA, TARJETA</t>
  </si>
  <si>
    <t>COMPRA BOLT.EU /O/1904070356, Tallinn, TARJETA</t>
  </si>
  <si>
    <t>COMPRA BAR DO RIO, LISBOA, TARJETA</t>
  </si>
  <si>
    <t>COMPRA BOLT.EU /O/1904070012, Tallinn, TARJETA</t>
  </si>
  <si>
    <t>COMPRA BOLT.EU /O/1904280515, Tallinn, TARJETA</t>
  </si>
  <si>
    <t>COMPRA CONTINENTE COLOMBO, LISBOA, TARJETA</t>
  </si>
  <si>
    <t>Prime&amp;Z4, amazon.es/prm</t>
  </si>
  <si>
    <t>COMPRA Amazon Prime*MN62I90Z4, amazon.es/prm,</t>
  </si>
  <si>
    <t>COMPRA BOLT.EU /O/1905112137, Tallinn, TARJETA</t>
  </si>
  <si>
    <t>COMPRA BOLT.EU /O/1905120036, Tallinn, TARJETA</t>
  </si>
  <si>
    <t>COMPRA BOLT.EU /O/1905191021, Tallinn, TARJETA</t>
  </si>
  <si>
    <t>COMPRA BOLT.EU /O/1905191309, Tallinn, TARJETA</t>
  </si>
  <si>
    <t>S SALDANHA</t>
  </si>
  <si>
    <t>COMPRA MCDONALD S SALDANHA, LISBOA, TARJETA</t>
  </si>
  <si>
    <t>COMPRA TAP0472010356348, LISBOA, TARJETA</t>
  </si>
  <si>
    <t>ZOOLOGICO</t>
  </si>
  <si>
    <t>COMPRA JARDIM ZOOLOGICO, LISBOA, TARJETA</t>
  </si>
  <si>
    <t>CANELA</t>
  </si>
  <si>
    <t>COMPRA ACUCAR CANELA, LISBOA, TARJETA</t>
  </si>
  <si>
    <t>ITALIAN REPUBLIC</t>
  </si>
  <si>
    <t>JARDIM ZOOLOGICO</t>
  </si>
  <si>
    <t>COMPRA BOLT.EU /O/1906200459, Tallinn, TARJETA</t>
  </si>
  <si>
    <t>COMPRA BOLT.EU /O/1906230256, Tallinn, TARJETA</t>
  </si>
  <si>
    <t>CERVETORIA</t>
  </si>
  <si>
    <t>CERVEZA</t>
  </si>
  <si>
    <t>CAIS SODRE</t>
  </si>
  <si>
    <t>COMPRA CP CAIS SODRE, LISBOA, TARJETA</t>
  </si>
  <si>
    <t>LA PLAGE</t>
  </si>
  <si>
    <t>COMPRA RESTAURANTE LA PLAGE, LISBOA, TARJETA</t>
  </si>
  <si>
    <t>AIR&amp;EUROPA LINE, LLUCHMAJOR</t>
  </si>
  <si>
    <t>COMPRA EN AIR EUROPA LINE, LLUCHMAJOR, TARJ.</t>
  </si>
  <si>
    <t>RYNAIR</t>
  </si>
  <si>
    <t>COMPRA RYANAIR KHQ0, DUBLIN, TARJETA</t>
  </si>
  <si>
    <t>COMPRA BOLT.EU /O/1907182246, Tallinn, TARJETA</t>
  </si>
  <si>
    <t>COMPRA BOLT.EU /O/1907272239, Tallinn, TARJETA</t>
  </si>
  <si>
    <t>COMPRA BOLT.EU /O/1907262357, Tallinn, TARJETA</t>
  </si>
  <si>
    <t>TRANSACCION CONTACTLESS EN ZARA, VALENCIA, TARJ.</t>
  </si>
  <si>
    <t>BARCELONA</t>
  </si>
  <si>
    <t>PALMA DE MALL</t>
  </si>
  <si>
    <t>COMPRA EN DECATHLON SON M, PALMA DE MALL, TARJ.</t>
  </si>
  <si>
    <t>SCALPERS</t>
  </si>
  <si>
    <t>PISO BARCELONA</t>
  </si>
  <si>
    <t>PISO BARCELNA</t>
  </si>
  <si>
    <t>GARAJE BARCELONA</t>
  </si>
  <si>
    <t>EU /O/1908242142</t>
  </si>
  <si>
    <t>COMPRA BOLT.EU /O/1908242142, Tallinn, TARJETA</t>
  </si>
  <si>
    <t>ALDI</t>
  </si>
  <si>
    <t>COMPRA EN DECATHLON ILLA, BARCELONA, TARJ. :*571914</t>
  </si>
  <si>
    <t>XFIT</t>
  </si>
  <si>
    <t>BOXEO</t>
  </si>
  <si>
    <t>GRAN VIA</t>
  </si>
  <si>
    <t>COMIDA OMAKASE</t>
  </si>
  <si>
    <t>COMPRA PRIMARK GRAN VIA, MADRID, TARJETA</t>
  </si>
  <si>
    <t>A&amp;FAVOR</t>
  </si>
  <si>
    <t>TRANSFERENCIA INMEDIATA A FAVOR DE Andreu Llinas</t>
  </si>
  <si>
    <t>OMAKASE CONSULTING</t>
  </si>
  <si>
    <t>NOMINA OMAKASE</t>
  </si>
  <si>
    <t>OMAKASE NOMINA</t>
  </si>
  <si>
    <t>GUANTES</t>
  </si>
  <si>
    <t>SCALPERS MALLOR</t>
  </si>
  <si>
    <t>COMPRA EN SCALPERS MALLOR, MARRATXI, TARJ. :*571914</t>
  </si>
  <si>
    <t>DISCOTECA</t>
  </si>
  <si>
    <t>BLING BLING</t>
  </si>
  <si>
    <t>VALENCIA RUZAF</t>
  </si>
  <si>
    <t>GRECIA</t>
  </si>
  <si>
    <t>GRECIA AVION</t>
  </si>
  <si>
    <t>MORRISON</t>
  </si>
  <si>
    <t>EN INTERSPORT PERE</t>
  </si>
  <si>
    <t>GRECIA ALOJAMIENTO</t>
  </si>
  <si>
    <t>TRANSACCION CONTACTLESS EN INTERSPORT PERE, TUDELA,</t>
  </si>
  <si>
    <t>EN LA BODEGUETA</t>
  </si>
  <si>
    <t>TRANSACCION CONTACTLESS EN LA BODEGUETA, BARCELONA,</t>
  </si>
  <si>
    <t>PAGO TOKENIZADO EN FNAC ILLA, BARCELONA, TARJ.</t>
  </si>
  <si>
    <t>PAGO TOKENIZADO EN BAR COMPANY, BARCELONA, TARJ.</t>
  </si>
  <si>
    <t>CLASE PARTICULAR - VANESSA</t>
  </si>
  <si>
    <t>EN&amp;S HOLLYW, BARCELONA</t>
  </si>
  <si>
    <t>PAGO TOKENIZADO EN FOSTER S HOLLYW, BARCELONA, TARJ.</t>
  </si>
  <si>
    <t>ALTARNUM CONSULTORIA</t>
  </si>
  <si>
    <t>Pharma</t>
  </si>
  <si>
    <t>Medical contact</t>
  </si>
  <si>
    <t>BIZUM ABRIL CENA</t>
  </si>
  <si>
    <t>EN&amp;TAXI LLICENCIA, BARCELONA</t>
  </si>
  <si>
    <t>PAGO MOVIL EN TAXI LLICENCIA, BARCELONA, TARJ.</t>
  </si>
  <si>
    <t>PAGO MOVIL EN DECATHLON ESPAN, MADRID, TARJ.</t>
  </si>
  <si>
    <t>RESTAURANTE CLU</t>
  </si>
  <si>
    <t>COMPRA EN RESTAURANTE CLU, MADRID, TARJ. :*571914</t>
  </si>
  <si>
    <t>HMR</t>
  </si>
  <si>
    <t>NOMINA HMR</t>
  </si>
  <si>
    <t>Nomina Feb 20</t>
  </si>
  <si>
    <t>RESTAURANTE DOS</t>
  </si>
  <si>
    <t>COMPRA EN RESTAURANTE DOS, CERCEDILLA, TARJ.</t>
  </si>
  <si>
    <t>Madrid</t>
  </si>
  <si>
    <t>EN&amp;LA PAL, MADRID</t>
  </si>
  <si>
    <t>PAGO MOVIL EN FARMACIA LA PAL, MADRID, TARJ.</t>
  </si>
  <si>
    <t>EN&amp;FARMACIA BELEN, MADRID</t>
  </si>
  <si>
    <t>PAGO MOVIL EN FARMACIA BELEN, MADRID, TARJ. :*571914</t>
  </si>
  <si>
    <t>Nomina Mar 20</t>
  </si>
  <si>
    <t>PELO</t>
  </si>
  <si>
    <t>Hatteker Barbero Electrico</t>
  </si>
  <si>
    <t>Nomina Ab 20</t>
  </si>
  <si>
    <t>Prime&amp;BZ5, amazon.es/prm</t>
  </si>
  <si>
    <t>COMPRA Amazon Prime*909UT6BZ5, amazon.es/prm,</t>
  </si>
  <si>
    <t>Nomina Mayo 20</t>
  </si>
  <si>
    <t>AHORRAMAS</t>
  </si>
  <si>
    <t>GIMNASIO JOSE VALENCIANO</t>
  </si>
  <si>
    <t>Fianza</t>
  </si>
  <si>
    <t>GASTOS VARIABLES</t>
  </si>
  <si>
    <t>AGUA, LUZ, WIFI, LIMPIEZA</t>
  </si>
  <si>
    <t>ALQUILER FDO CATOLICO</t>
  </si>
  <si>
    <t>Nomina Jun 20</t>
  </si>
  <si>
    <t>Nomina Jul 20</t>
  </si>
  <si>
    <t>PAGO MOVIL EN ZARA MADRID PRE, MADRID, TARJ.</t>
  </si>
  <si>
    <t>Julio</t>
  </si>
  <si>
    <t>EN&amp;RESTAURANTE ESP, MADRID</t>
  </si>
  <si>
    <t>PAGO MOVIL EN RESTAURANTE ESP, MADRID, TARJ.</t>
  </si>
  <si>
    <t>EN&amp;RESTAURANTE EL, ALMAZAN</t>
  </si>
  <si>
    <t>PAGO MOVIL EN RESTAURANTE EL, ALMAZAN, TARJ.</t>
  </si>
  <si>
    <t>COMPRA RYANAIR I7P0, MADRID, TARJETA</t>
  </si>
  <si>
    <t>PAGO MOVIL EN BAR RESTAURANTE, TUDELA, TARJ.</t>
  </si>
  <si>
    <t>EN DTRES</t>
  </si>
  <si>
    <t>PAGO MOVIL EN DTRES, TUDELA, TARJ. :*571914</t>
  </si>
  <si>
    <t>Agosto</t>
  </si>
  <si>
    <t>COMPRA Cabify Espana, Madrid, TARJETA</t>
  </si>
  <si>
    <t>Palma - Madrid , Madrid - Palma</t>
  </si>
  <si>
    <t>EN&amp;CUIT RESTAURANT, PALMA</t>
  </si>
  <si>
    <t>PAGO MOVIL EN CUIT RESTAURANT, PALMA, TARJ. :*571914</t>
  </si>
  <si>
    <t>PAGO MOVIL EN BAR PETIT.SUPER, CALA ROMANTIC, TARJ.</t>
  </si>
  <si>
    <t>DECATHLON PRINC</t>
  </si>
  <si>
    <t>COMPRA EN DECATHLON PRINC, MADRID, TARJ. :*571914</t>
  </si>
  <si>
    <t>Nomina Agosto 20</t>
  </si>
  <si>
    <t>Septiembre</t>
  </si>
  <si>
    <t>COMIDA BASURA</t>
  </si>
  <si>
    <t>UBER EATS</t>
  </si>
  <si>
    <t>ADESLAS</t>
  </si>
  <si>
    <t>DENTISTA</t>
  </si>
  <si>
    <t>OBTURACIÓN (PIEZA 28,38,48)</t>
  </si>
  <si>
    <t>CARTERAS</t>
  </si>
  <si>
    <t>CARTERA</t>
  </si>
  <si>
    <t>POWR Porta tarjetas de Metal</t>
  </si>
  <si>
    <t>Nomina Septiembre 20</t>
  </si>
  <si>
    <t>BOLIS, ESTUCHES, ETC</t>
  </si>
  <si>
    <t>BOLIS</t>
  </si>
  <si>
    <t>Bolis para pizarra</t>
  </si>
  <si>
    <t>PARQUES DE ATRACCIONES</t>
  </si>
  <si>
    <t>PIZARRA</t>
  </si>
  <si>
    <t>Borrador magnetico pizarra</t>
  </si>
  <si>
    <t>Pizarra blanca</t>
  </si>
  <si>
    <t>PAGO MOVIL EN ZARA MADRID PRI, MADRID, TARJ.</t>
  </si>
  <si>
    <t>ENDODONCIAS MULTIRADICULARES (PIEZA 17)</t>
  </si>
  <si>
    <t>VHM0</t>
  </si>
  <si>
    <t>COMPRA RYANAIR VHM0, MADRID, TARJETA</t>
  </si>
  <si>
    <t>Octubre</t>
  </si>
  <si>
    <t>INVERSION</t>
  </si>
  <si>
    <t>DEGIRO</t>
  </si>
  <si>
    <t>BOLSA</t>
  </si>
  <si>
    <t>COMISIONES BOLSA</t>
  </si>
  <si>
    <t>COMISIONES SANTANDER</t>
  </si>
  <si>
    <t>RECONSTRUCCION CORONARIA CON POSTES O PERNOS (PIEZA 17)</t>
  </si>
  <si>
    <t>Vendas boxeo VENUM Rosas</t>
  </si>
  <si>
    <t>BELLEZA</t>
  </si>
  <si>
    <t>Mascarilla Exfoliante</t>
  </si>
  <si>
    <t>Xiaomi Mi Band 3 Pulsera de Actividad</t>
  </si>
  <si>
    <t>Bandas elasticas para hacer deporte</t>
  </si>
  <si>
    <t>EN&amp;RESTAURANTE LA, MADRID</t>
  </si>
  <si>
    <t>PAGO MOVIL EN RESTAURANTE LA, MADRID, TARJ. :*571914</t>
  </si>
  <si>
    <t>Noviembre</t>
  </si>
  <si>
    <t xml:space="preserve">Paos Boxeo Nubstoer </t>
  </si>
  <si>
    <t>COINBASE</t>
  </si>
  <si>
    <t>CRYPTO</t>
  </si>
  <si>
    <t>Alejandro&amp;Ibanez</t>
  </si>
  <si>
    <t>BIZUM DE Alejandro Ibanez Lasheras CONCEPTO Goiko</t>
  </si>
  <si>
    <t>REGALOS</t>
  </si>
  <si>
    <t>REGALOS PAPA</t>
  </si>
  <si>
    <t>Gorra Gatsby</t>
  </si>
  <si>
    <t>AURICULARES</t>
  </si>
  <si>
    <t>Xiaomi Mi True Auriculares</t>
  </si>
  <si>
    <t>PARCHES</t>
  </si>
  <si>
    <t>Bandera nacional parche</t>
  </si>
  <si>
    <t>Diciembre</t>
  </si>
  <si>
    <t>BIZUM DE Alejandro Ibanez Lasheras CONCEPTO Burger</t>
  </si>
  <si>
    <t>PAGO MOVIL EN ZARA MADRID GRA, MADRID, TARJ.</t>
  </si>
  <si>
    <t>ACCIONA</t>
  </si>
  <si>
    <t>MOTO ALQUILER</t>
  </si>
  <si>
    <t>Bizum Andreu</t>
  </si>
  <si>
    <t>HELP.UBER.COM</t>
  </si>
  <si>
    <t>COMPRA UBER *TRIP, HELP.UBER.COM, TARJETA</t>
  </si>
  <si>
    <t>Amsterdam</t>
  </si>
  <si>
    <t>COMPRA UBER TRIP HELP.UBER.CO, Amsterdam, TARJETA</t>
  </si>
  <si>
    <t>WALLAPOP</t>
  </si>
  <si>
    <t>SEGUNDA MANO / GASTOS COMPARTIDOS</t>
  </si>
  <si>
    <t>SEGUNDA MANO</t>
  </si>
  <si>
    <t>Bateria externa kiwibird</t>
  </si>
  <si>
    <t>SPOTIFY</t>
  </si>
  <si>
    <t>Bizum Carlota</t>
  </si>
  <si>
    <t>BARRIO</t>
  </si>
  <si>
    <t>PAGO MOVIL EN BAR JOSE LUIS, TUDELA, TARJ. :*571914</t>
  </si>
  <si>
    <t>PAGO MOVIL EN DECATHLON TUDEL, TUDELA, TARJ.</t>
  </si>
  <si>
    <t>Enero</t>
  </si>
  <si>
    <t>EN&amp;RESTAURANTE CAR, MEDINACELI</t>
  </si>
  <si>
    <t>PAGO MOVIL EN RESTAURANTE CAR, MEDINACELI, TARJ.</t>
  </si>
  <si>
    <t>Nomina Enero 21</t>
  </si>
  <si>
    <t>Bizum novio limpiadora</t>
  </si>
  <si>
    <t>GASTOS DE CASA</t>
  </si>
  <si>
    <t>LIMPIEZA</t>
  </si>
  <si>
    <t>LIMPIADORA</t>
  </si>
  <si>
    <t>Febrero</t>
  </si>
  <si>
    <t>COMIDA RAPIDA</t>
  </si>
  <si>
    <t>SALUD</t>
  </si>
  <si>
    <t>CORRECTOR POSTURA</t>
  </si>
  <si>
    <t>Corrector de postura</t>
  </si>
  <si>
    <t>SIERRA DE MADRID</t>
  </si>
  <si>
    <t>CABAÑAS</t>
  </si>
  <si>
    <t>EN&amp;FARMACIA ENCARN, MADRID</t>
  </si>
  <si>
    <t>PAGO MOVIL EN FARMACIA ENCARN, MADRID, TARJ.</t>
  </si>
  <si>
    <t>TRANSACCION CONTACTLESS EN EROSKI CENTER P, ABLITAS</t>
  </si>
  <si>
    <t>Nomina Feb 21 HMR</t>
  </si>
  <si>
    <t>Marzo</t>
  </si>
  <si>
    <t>LA VAGUADA</t>
  </si>
  <si>
    <t>PAGO MOVIL EN CINES LA VAGUAD, MADRID, TARJ.</t>
  </si>
  <si>
    <t>EN&amp;M PILA, MADRID</t>
  </si>
  <si>
    <t>PAGO MOVIL EN FARMACIA M PILA, MADRID, TARJ.</t>
  </si>
  <si>
    <t>Nomina Marzo 21 HMR</t>
  </si>
  <si>
    <t>Abril</t>
  </si>
  <si>
    <t>PAGO MOVIL EN DECATHLON PRINC, MADRID, TARJ.</t>
  </si>
  <si>
    <t>FOGON&amp;GUILLE, GARGANTILLA D</t>
  </si>
  <si>
    <t>COMPRA EL FOGON DE GUILLE, GARGANTILLA D, TARJETA</t>
  </si>
  <si>
    <t>PAGO MOVIL EN BAR SERNA, LOZOYA, TARJ. :*571914</t>
  </si>
  <si>
    <t>EN&amp;RESTAURANTE LA, RASCAFRIA</t>
  </si>
  <si>
    <t>PAGO MOVIL EN RESTAURANTE LA, RASCAFRIA, TARJ.</t>
  </si>
  <si>
    <t>Video&amp;MP4, primevideo.es</t>
  </si>
  <si>
    <t>COMPRA Prime Video*M41OD3MP4, primevideo.es, TARJETA</t>
  </si>
  <si>
    <t>VINTED</t>
  </si>
  <si>
    <t>Camiseta Lakers</t>
  </si>
  <si>
    <t>REHABILITACIÓN MEDIANTE CORONA O PUENTE METAL PORCELANA (PIEZA 17)</t>
  </si>
  <si>
    <t>Nomina Abril 21 HMR</t>
  </si>
  <si>
    <t>ELECTRONICA / INTERNET / INTERNET</t>
  </si>
  <si>
    <t>Tao Tronics Cascos Bluetooth</t>
  </si>
  <si>
    <t>Mayo</t>
  </si>
  <si>
    <t>Nomina Mayo 21</t>
  </si>
  <si>
    <t>RECONSTRUCCION CORONARIA (PIEZA 26)</t>
  </si>
  <si>
    <t>RECONSTRUCCION CORONARIA (PIEZA 27)</t>
  </si>
  <si>
    <t>PAGO MOVIL EN BAR LEONES, MADRID, TARJ. :*571914</t>
  </si>
  <si>
    <t>Prime&amp;HP4, amazon.es/prm</t>
  </si>
  <si>
    <t>COMPRA Amazon Prime*MK4HQ4HP4, amazon.es/prm,</t>
  </si>
  <si>
    <t>EN&amp;RESTAURANTE MIL, MADRID</t>
  </si>
  <si>
    <t>PAGO MOVIL EN RESTAURANTE MIL, MADRID, TARJ.</t>
  </si>
  <si>
    <t>Iciar vendió algo</t>
  </si>
  <si>
    <t>COMPRA MINIPRECO, ALHOS VEDROS, TARJETA</t>
  </si>
  <si>
    <t>REGALO CRIS</t>
  </si>
  <si>
    <t>Osito Peluche "I love u"</t>
  </si>
  <si>
    <t>CRISTINA&amp;BLANCO</t>
  </si>
  <si>
    <t>BENIDORM</t>
  </si>
  <si>
    <t>BIZUM DE CRISTINA BLANCO RODRIGUEZ CONCEPTO Benidorm</t>
  </si>
  <si>
    <t>GARAJE FDO CATOLICO</t>
  </si>
  <si>
    <t>Primera mensualidad fue menos pero he puesto 135</t>
  </si>
  <si>
    <t>ESPIEDO</t>
  </si>
  <si>
    <t>ORDENADOR</t>
  </si>
  <si>
    <t>MSI Modern 14 B10RBSW-419XES - Ordenador portátil de 14" FullHD (Intel Core I7-10510U, 16GB RAM, 1TB SSD , Nvidia MX350-2 GB , Sin Sistema Operativo)</t>
  </si>
  <si>
    <t>OCASIONAL</t>
  </si>
  <si>
    <t>FLORISTERIA</t>
  </si>
  <si>
    <t>REGALOS CRIS</t>
  </si>
  <si>
    <t>Flores enviadas con Bea Crespo</t>
  </si>
  <si>
    <t>COMPRA UBER *TRIP HELP.UBER.C, Amsterdam, TARJETA</t>
  </si>
  <si>
    <t>PARKING CUZCO</t>
  </si>
  <si>
    <t>PARKING COCHE</t>
  </si>
  <si>
    <t>COMPRA EN PARKING CUZCO, MADRID, TARJ. :*571914</t>
  </si>
  <si>
    <t>INSUD</t>
  </si>
  <si>
    <t>NOMINA INSUD</t>
  </si>
  <si>
    <t>Nomina Junio 21</t>
  </si>
  <si>
    <t>Nomina Junio 21 HMR</t>
  </si>
  <si>
    <t>VIAJES</t>
  </si>
  <si>
    <t>Madrid - Valencia</t>
  </si>
  <si>
    <t>EN&amp;MADRID JUA, GETAFE</t>
  </si>
  <si>
    <t>PAGO MOVIL EN TAXI MADRID JUA, GETAFE, TARJ.</t>
  </si>
  <si>
    <t>Valencia - Madrid</t>
  </si>
  <si>
    <t>CUMPLEAÑOS</t>
  </si>
  <si>
    <t>TIA EVA</t>
  </si>
  <si>
    <t>Cumpleaños, regalo eva</t>
  </si>
  <si>
    <t>BIZUM A CRIS</t>
  </si>
  <si>
    <t>BIZUM DE CRISTINA BLANCO RODRIGUEZ CONCEPTO uber</t>
  </si>
  <si>
    <t>EN&amp;APARCAMIENTO CA, SEGOVIA</t>
  </si>
  <si>
    <t>PARKING SEGOVIA</t>
  </si>
  <si>
    <t>SEGOCIA</t>
  </si>
  <si>
    <t>PAGO MOVIL EN APARCAMIENTO CA, SEGOVIA, TARJ.</t>
  </si>
  <si>
    <t>Madrid - Malaga</t>
  </si>
  <si>
    <t>Nomina Julio 21</t>
  </si>
  <si>
    <t>EN&amp;TORRE DEL MAR</t>
  </si>
  <si>
    <t>TORRE DEL MAR</t>
  </si>
  <si>
    <t>PAGO MOVIL EN FARMACIA JORGE, TORRE DEL MAR, TARJ.</t>
  </si>
  <si>
    <t>Malaga - Madrid</t>
  </si>
  <si>
    <t>EN&amp;M. L., MADRID</t>
  </si>
  <si>
    <t>PAGO MOVIL EN FARMACIA M. L., MADRID, TARJ. :*571914</t>
  </si>
  <si>
    <t>EN&amp;VICTOR, ALACHES, LOS</t>
  </si>
  <si>
    <t>CIACHES,LACHES</t>
  </si>
  <si>
    <t>PAGO MOVIL EN FARMACIA VICTOR, ALACHES, LOS, TARJ.</t>
  </si>
  <si>
    <t>PAGO MOVIL EN AKELABAR ALAMED, PARACUELLOS, TARJ.</t>
  </si>
  <si>
    <t>EN&amp;N.LICENCIA, LEGANES</t>
  </si>
  <si>
    <t>PAGO MOVIL EN TAXI N.LICENCIA, LEGANES, TARJ.</t>
  </si>
  <si>
    <t>PAGO MOVIL EN BAR ARTICO, MADRID, TARJ. :*571914</t>
  </si>
  <si>
    <t>Nomina Agosto 21</t>
  </si>
  <si>
    <t>GASTOS COMPARTIDOS</t>
  </si>
  <si>
    <t>Cris Blanco viaje pozo</t>
  </si>
  <si>
    <t>EN&amp;RESTAURANTE RAM, MADRID</t>
  </si>
  <si>
    <t>PAGO MOVIL EN RESTAURANTE RAM, MADRID, TARJ.</t>
  </si>
  <si>
    <t>EN&amp;RESTAURANTE MIR, VALENCIA</t>
  </si>
  <si>
    <t>PAGO MOVIL EN RESTAURANTE MIR, VALENCIA, TARJ.</t>
  </si>
  <si>
    <t>EN&amp;EL, EL PALMAR</t>
  </si>
  <si>
    <t>PAGO MOVIL EN RESTAURANTE EL, EL PALMAR, TARJ.</t>
  </si>
  <si>
    <t>MOCHILA</t>
  </si>
  <si>
    <t>Porta aliemntos negra</t>
  </si>
  <si>
    <t>Guantes Boxeo Leone 14oz</t>
  </si>
  <si>
    <t>Portector Bucal Premium</t>
  </si>
  <si>
    <t>REGALOS INSUD</t>
  </si>
  <si>
    <t>Regalo Despedida Sebas</t>
  </si>
  <si>
    <t>AUTOCINE</t>
  </si>
  <si>
    <t>PAGO MOVIL EN AUTOCINE MADRID, MADRID, TARJ.</t>
  </si>
  <si>
    <t>Camiseta Cobra Kai</t>
  </si>
  <si>
    <t>Nomina Septiembre 21</t>
  </si>
  <si>
    <t>Marta Amador</t>
  </si>
  <si>
    <t>PAGO MOVIL EN BAR DE LOS BOCA, MADRID, TARJ.</t>
  </si>
  <si>
    <t>Salim</t>
  </si>
  <si>
    <t>RUNE - INTELIGENCIA FARMACEUTICA</t>
  </si>
  <si>
    <t>PHARMA</t>
  </si>
  <si>
    <t>OTC study</t>
  </si>
  <si>
    <t>AYUDAS / SUBVENCIONES</t>
  </si>
  <si>
    <t>EN&amp;IBERIA CC, CACERES</t>
  </si>
  <si>
    <t>CÁCERES</t>
  </si>
  <si>
    <t>PAGO MOVIL EN HOTEL IBERIA CC, CACERES, TARJ.</t>
  </si>
  <si>
    <t>EN&amp;RESTAURANTE ALA, AVILA</t>
  </si>
  <si>
    <t>PAGO MOVIL EN RESTAURANTE ALA, AVILA, TARJ. :*571914</t>
  </si>
  <si>
    <t xml:space="preserve">Camiseta Naruto Negra </t>
  </si>
  <si>
    <t>CONCESIONARIO FILIPINAS UNIMOTO</t>
  </si>
  <si>
    <t>MOTO</t>
  </si>
  <si>
    <t>Moto NEW MEDLEY 125 AZUL COBALTO</t>
  </si>
  <si>
    <t>Honorarios Matricula Sup 50cc</t>
  </si>
  <si>
    <t>Tasas matricula Sup 50cc</t>
  </si>
  <si>
    <t>Casco Integral</t>
  </si>
  <si>
    <t>COMPRA BIZUM VENTA BILLETES RENFE 14/10/2021</t>
  </si>
  <si>
    <t>Heliocare study</t>
  </si>
  <si>
    <t>MOTO REGALO PAPA</t>
  </si>
  <si>
    <t>Papá regalo 18 cumpleaños</t>
  </si>
  <si>
    <t>Guantes moto verano</t>
  </si>
  <si>
    <t>Guantes moto invierno</t>
  </si>
  <si>
    <t>Candado moto</t>
  </si>
  <si>
    <t>Quadlock Adaptador Universal</t>
  </si>
  <si>
    <t>Quadlock Soporte Espejo Scooter</t>
  </si>
  <si>
    <t>PAGO MOVIL EN BAR CAFETERIA M, CABRERA, LA, TARJ.</t>
  </si>
  <si>
    <t>PAGO MOVIL EN BAR LA EMBAJADA, MADRID, TARJ.</t>
  </si>
  <si>
    <t>Nomina Octubre 21</t>
  </si>
  <si>
    <t>SEGUROS</t>
  </si>
  <si>
    <t>MOTO ALLIANZ</t>
  </si>
  <si>
    <t>Seguro vida</t>
  </si>
  <si>
    <t>MINTOS</t>
  </si>
  <si>
    <t>PRESTAMOS</t>
  </si>
  <si>
    <t>PRÉSTAMOS</t>
  </si>
  <si>
    <t>EN</t>
  </si>
  <si>
    <t>MENTTA</t>
  </si>
  <si>
    <t>SUPLEMENTOS</t>
  </si>
  <si>
    <t>Suplementos</t>
  </si>
  <si>
    <t>EN&amp;RESTAURANTE EL, MADRID</t>
  </si>
  <si>
    <t>PAGO MOVIL EN RESTAURANTE EL, MADRID, TARJ. :*571914</t>
  </si>
  <si>
    <t>Nomina Noviembre 21</t>
  </si>
  <si>
    <t>NAVIDAD</t>
  </si>
  <si>
    <t>CRIS</t>
  </si>
  <si>
    <t>Reloj Cris Mickeal Kors</t>
  </si>
  <si>
    <t>REGALOS NAVIDAD</t>
  </si>
  <si>
    <t>PAPA</t>
  </si>
  <si>
    <t>3 botellas de aceite trufado</t>
  </si>
  <si>
    <t>4 diademas Deportivas</t>
  </si>
  <si>
    <t>COMPRA BIZUM VENTA BILLETES RENFE 21/12/2021</t>
  </si>
  <si>
    <t>Ledger Nano S</t>
  </si>
  <si>
    <t>KUCOIN</t>
  </si>
  <si>
    <t>BIT2ME</t>
  </si>
  <si>
    <t>B2M TOKEN</t>
  </si>
  <si>
    <t>COMPRA INTERNET EN BITCOINFORME SL, ELCHE/ELX, TARJ.</t>
  </si>
  <si>
    <t>PAGO MOVIL EN OCINE TUDELA, TUDELA, TARJ. :*571914</t>
  </si>
  <si>
    <t>POWER BI</t>
  </si>
  <si>
    <t>ADVANA POWER BI (325 era lo que me correspondía, al final acordamos 224,84)</t>
  </si>
  <si>
    <t>RESTAURANTE TRINQUETE</t>
  </si>
  <si>
    <t>Comida amigos navidad</t>
  </si>
  <si>
    <t>TARJETA SANITARIA EU</t>
  </si>
  <si>
    <t>tarjeta sanitaria eu</t>
  </si>
  <si>
    <t>Zapatillas Nike Verdes Futbol Sala y Cinturón hebilla diesel</t>
  </si>
  <si>
    <t>Fijo por reuniones clientes varios</t>
  </si>
  <si>
    <t>PAGO MOVIL EN ZARA MADRID VAG, MADRID, TARJ.</t>
  </si>
  <si>
    <t>SIMPA</t>
  </si>
  <si>
    <t>Sinpa Italia pasteleria</t>
  </si>
  <si>
    <t>ANTIGENOS</t>
  </si>
  <si>
    <t>Antigeno falseado Cris y Javi para viajar a Italia</t>
  </si>
  <si>
    <t>Sinpa pasteleria Avila</t>
  </si>
  <si>
    <t>Sinpa Retiro Chiringo tardaron mucho</t>
  </si>
  <si>
    <t>Libro buceo</t>
  </si>
  <si>
    <t>PERIOCENTRUM</t>
  </si>
  <si>
    <t xml:space="preserve">PERIOCENTRUM CLINICA DENTAL </t>
  </si>
  <si>
    <t>LIMPIEZA DENTAL (50€ PAGADOS EN EFECTIVO, 10 CON TARJETA)</t>
  </si>
  <si>
    <t>CONSULTA ODONTOLÓGICA</t>
  </si>
  <si>
    <t>ENDODONCIA MULTIRADICULAR 3 CONDUCTOS (PIEZA 36)</t>
  </si>
  <si>
    <t>Nomina Enero 22</t>
  </si>
  <si>
    <t>TALLER (MOTOS ELVIRA)</t>
  </si>
  <si>
    <t>REVISION MOTO</t>
  </si>
  <si>
    <t>Revision moto 1000km</t>
  </si>
  <si>
    <t>Fijo Innovainvest Medcann</t>
  </si>
  <si>
    <t>GAME</t>
  </si>
  <si>
    <t>VIDEOJUEGOS - GAME</t>
  </si>
  <si>
    <t>Vendida PlayStation 3 en Game</t>
  </si>
  <si>
    <t>Magnesio</t>
  </si>
  <si>
    <t>Vitamina D</t>
  </si>
  <si>
    <t>Zapatillas ganso naranja</t>
  </si>
  <si>
    <t>CINESA PROYECCIONES</t>
  </si>
  <si>
    <t>PAGO MOVIL EN CINESA PROYECCI, MADRID, TARJ.</t>
  </si>
  <si>
    <t>PAGO MOVIL EN ESTACION SERVIC, TORRE DEL MAR, TARJ.</t>
  </si>
  <si>
    <t>Fijo por Industrialización Niagra y Dojo</t>
  </si>
  <si>
    <t>VELEZ MALAGA</t>
  </si>
  <si>
    <t>Regalo de papá, 100€ gasolina para viaje a torre</t>
  </si>
  <si>
    <t>Regalo despedida David</t>
  </si>
  <si>
    <t>EN&amp;RESTAURANTE QUE, MADRID</t>
  </si>
  <si>
    <t>PAGO MOVIL EN RESTAURANTE QUE, MADRID, TARJ.</t>
  </si>
  <si>
    <t>Nomina Marzo 22</t>
  </si>
  <si>
    <t>GOOGLE</t>
  </si>
  <si>
    <t>PYTHON</t>
  </si>
  <si>
    <t>MIMO</t>
  </si>
  <si>
    <t>MIMO Learning Programming</t>
  </si>
  <si>
    <t>Ciudad Jara camiseta</t>
  </si>
  <si>
    <t>Papa Gasolina por traaer a Iciar</t>
  </si>
  <si>
    <t>REPSOL</t>
  </si>
  <si>
    <t>waylet</t>
  </si>
  <si>
    <t>Miriam y Alberto Semana Santa Madrid-Tudela</t>
  </si>
  <si>
    <t>BIZUM A FAVOR DE Pablo Lanz Alonso CONCEPTO: bar la</t>
  </si>
  <si>
    <t>Semana Santa Pozo-Madrid</t>
  </si>
  <si>
    <t>Semana Santa Madrid-Cordoba</t>
  </si>
  <si>
    <t>Camisa rosa rayas montepicaza</t>
  </si>
  <si>
    <t>Converse zapatillas</t>
  </si>
  <si>
    <t>Nomina Abril 22</t>
  </si>
  <si>
    <t>BODA</t>
  </si>
  <si>
    <t>BIZUM PABLO BODA VANESA</t>
  </si>
  <si>
    <t>Prime&amp;X4, amazon.es/prm</t>
  </si>
  <si>
    <t>COMPRA Amazon Prime*2D9XX16X4, amazon.es/prm,</t>
  </si>
  <si>
    <t>COMIDA GOURMET</t>
  </si>
  <si>
    <t>JAMON</t>
  </si>
  <si>
    <t>Jamon bellota iberico 10 sobres</t>
  </si>
  <si>
    <t>Polo aeronautica militare</t>
  </si>
  <si>
    <t>VACACIONES 22</t>
  </si>
  <si>
    <t>MENORCA</t>
  </si>
  <si>
    <t>TOTALES</t>
  </si>
  <si>
    <t>TOTAL VACACIONES MENORCA</t>
  </si>
  <si>
    <t>Zinc</t>
  </si>
  <si>
    <t>Vitamina C</t>
  </si>
  <si>
    <t>GOOGLEONE</t>
  </si>
  <si>
    <t>Primer pago google one</t>
  </si>
  <si>
    <t>KTV0</t>
  </si>
  <si>
    <t>COMPRA RYANAIR KTV0, MADRID, TARJETA</t>
  </si>
  <si>
    <t>PAGO MOVIL EN BAR RONDA, MADRID, TARJ. :*571914</t>
  </si>
  <si>
    <t>EN&amp;LAS TABLA, MADRID</t>
  </si>
  <si>
    <t>PAGO MOVIL EN SAONA LAS TABLA, MADRID, TARJ.</t>
  </si>
  <si>
    <t>Intereses Mintos</t>
  </si>
  <si>
    <t>CLASE PARTICULAR - JAVICHU</t>
  </si>
  <si>
    <t>Clase particular boxeo</t>
  </si>
  <si>
    <t>Regalo despedida Eduardo</t>
  </si>
  <si>
    <t>TARJETA PERDIDA</t>
  </si>
  <si>
    <t>Tarjeta perdida</t>
  </si>
  <si>
    <t>Funda con quadlock movil Samsung A71</t>
  </si>
  <si>
    <t>IMPUESTOS</t>
  </si>
  <si>
    <t>NACIONAL</t>
  </si>
  <si>
    <t>TAX DOWN</t>
  </si>
  <si>
    <t>Suscripción Tax Down premium - Declaración 21</t>
  </si>
  <si>
    <t>Sinpa Postal Menorca</t>
  </si>
  <si>
    <t>Segundo pago google one</t>
  </si>
  <si>
    <t>PHARMA STUDY IQVIA</t>
  </si>
  <si>
    <t>Ecuador</t>
  </si>
  <si>
    <t>Nomina Junio 22</t>
  </si>
  <si>
    <t>COMISION ADMINISTRACION SANTANDER</t>
  </si>
  <si>
    <t>Comision Santander Bolsa acciones IAG</t>
  </si>
  <si>
    <t>Camisa Azul Harmont</t>
  </si>
  <si>
    <t>Camiseta Adidas Negra deprote</t>
  </si>
  <si>
    <t>Móvil BQ sin funcionar</t>
  </si>
  <si>
    <t>Spain</t>
  </si>
  <si>
    <t>Nomina Mayo 22</t>
  </si>
  <si>
    <t>Impuesto 2021</t>
  </si>
  <si>
    <t>CASA RURAL 2 JULIO</t>
  </si>
  <si>
    <t>TOTAL CASA RURAL VACACIONES</t>
  </si>
  <si>
    <t>Stada diseño gráficas</t>
  </si>
  <si>
    <t>CAMISETA</t>
  </si>
  <si>
    <t>Camiseta Kaotiko negra</t>
  </si>
  <si>
    <t>NEGROS</t>
  </si>
  <si>
    <t>CALZONCILLOS</t>
  </si>
  <si>
    <t>bizum barham dio</t>
  </si>
  <si>
    <t>Sinpa chiringuito torrox</t>
  </si>
  <si>
    <t>Blablacar Cumpleaños en torre del mar</t>
  </si>
  <si>
    <t>Funda Quadlock y antivibrador</t>
  </si>
  <si>
    <t>Libro feminismo</t>
  </si>
  <si>
    <t>CAPITOL</t>
  </si>
  <si>
    <t>PAGO MOVIL EN CINE CAPITOL, MADRID, TARJ. :*571914</t>
  </si>
  <si>
    <t>Nomina Julio 22</t>
  </si>
  <si>
    <t>Comida semanal</t>
  </si>
  <si>
    <t>Lleida - madrid</t>
  </si>
  <si>
    <t>VENDING</t>
  </si>
  <si>
    <t>café insud</t>
  </si>
  <si>
    <t>vending insud</t>
  </si>
  <si>
    <t>RESTAURANTE SAONA</t>
  </si>
  <si>
    <t>Saona con Alex</t>
  </si>
  <si>
    <t>ESPECTACULOS</t>
  </si>
  <si>
    <t>WARNER</t>
  </si>
  <si>
    <t>Parque de Atracciones Warner Bros</t>
  </si>
  <si>
    <t>EN&amp;SAN BERNA, MADRID</t>
  </si>
  <si>
    <t>PAGO MOVIL EN SAONA SAN BERNA, MADRID, TARJ.</t>
  </si>
  <si>
    <t>REGALOS CUADRILLA</t>
  </si>
  <si>
    <t>FLORES MARTA J</t>
  </si>
  <si>
    <t>Flores Madre de Marta J</t>
  </si>
  <si>
    <t>Palo selfie flotante</t>
  </si>
  <si>
    <t xml:space="preserve">SARTEN </t>
  </si>
  <si>
    <t xml:space="preserve">Bizum Alex </t>
  </si>
  <si>
    <t>Variable concesión ayuda NIAGRA</t>
  </si>
  <si>
    <t>Movil Samsung A71</t>
  </si>
  <si>
    <t>Caja auriculares i18</t>
  </si>
  <si>
    <t>Mochila Primark Negra</t>
  </si>
  <si>
    <t>Maletin Jamon Paleta Cebo de Campo</t>
  </si>
  <si>
    <t>Madrid - Tudela</t>
  </si>
  <si>
    <t>METRO MADRID</t>
  </si>
  <si>
    <t>METRO</t>
  </si>
  <si>
    <t>METRO MADRID RECARGA 10 VIAJES</t>
  </si>
  <si>
    <t>Tarjeta 10 viajes metro</t>
  </si>
  <si>
    <t>Camiseta Volcom Azul</t>
  </si>
  <si>
    <t>Regalo despedida Salim</t>
  </si>
  <si>
    <t>Regalo despedida Mariia API</t>
  </si>
  <si>
    <t>IPHONE 12</t>
  </si>
  <si>
    <t>CABLE CARGAR IPHONE</t>
  </si>
  <si>
    <t>Cable cargar Iphone 12</t>
  </si>
  <si>
    <t>HBO</t>
  </si>
  <si>
    <t>HBO MAX</t>
  </si>
  <si>
    <t>Bizum Isabel Medina, HBO MAX (Sep)</t>
  </si>
  <si>
    <t>CHINO BARRIO</t>
  </si>
  <si>
    <t>agua co ngas</t>
  </si>
  <si>
    <t>UDEMY</t>
  </si>
  <si>
    <t>Formacion Udemy Python</t>
  </si>
  <si>
    <t>Nomina Agosto 22</t>
  </si>
  <si>
    <t>Septiembre, Octubre, Noviembre</t>
  </si>
  <si>
    <t>Madrid-Pozo Cristofer</t>
  </si>
  <si>
    <t>Pozoblanco - Madrid  Francisco Jose</t>
  </si>
  <si>
    <t>Pozoblanco - Madrid  Rosa</t>
  </si>
  <si>
    <t>Pozoblanco - Madrid  Sara_Paqui</t>
  </si>
  <si>
    <t>RESTAURANTE NAPOLI</t>
  </si>
  <si>
    <t>Pago con tarjeta contraria</t>
  </si>
  <si>
    <t>Zapatillas Tommy Hilfiguer</t>
  </si>
  <si>
    <t>Revision moto 5000km</t>
  </si>
  <si>
    <t>BAUL</t>
  </si>
  <si>
    <t>BAUL 37Litros  y montaje</t>
  </si>
  <si>
    <t>Revision 5000km</t>
  </si>
  <si>
    <t>FRJTERÍA</t>
  </si>
  <si>
    <t>FRUTERIA BARRIO</t>
  </si>
  <si>
    <t>Uva y 2 aguacates. Pagado en efectivo</t>
  </si>
  <si>
    <t>CHINO</t>
  </si>
  <si>
    <t>MARKET CHINO</t>
  </si>
  <si>
    <t>"MINIMARK"</t>
  </si>
  <si>
    <t>BAR VAGABUNDOS</t>
  </si>
  <si>
    <t>Café Bar vagabundos</t>
  </si>
  <si>
    <t>HELADO</t>
  </si>
  <si>
    <t>Helado con Alex</t>
  </si>
  <si>
    <t>UVA , cerveza, agua con gas, etc Eva y Artur</t>
  </si>
  <si>
    <t>REFRESCO</t>
  </si>
  <si>
    <t>Coca-Cola Padel</t>
  </si>
  <si>
    <t>Agua padel</t>
  </si>
  <si>
    <t>BAR CASTELLANA</t>
  </si>
  <si>
    <t>Dos cervezas bar castellana con los del padel</t>
  </si>
  <si>
    <t>PLAYTOMIC</t>
  </si>
  <si>
    <t>Reserva pista padel playtomic</t>
  </si>
  <si>
    <t>TEATRO</t>
  </si>
  <si>
    <t>MUSICAL REY LEON</t>
  </si>
  <si>
    <t>Regalo atrasado de hace dos años de Navidad</t>
  </si>
  <si>
    <t>EL GRAN JAMONAL</t>
  </si>
  <si>
    <t>Cena con Ignacio Onda que vino a Madrid</t>
  </si>
  <si>
    <t>BATERIA PORTATIL</t>
  </si>
  <si>
    <t>PAGADO EN EFECTIVO</t>
  </si>
  <si>
    <t>Taberna Bai</t>
  </si>
  <si>
    <t>Cena con Jose Angel y Morales</t>
  </si>
  <si>
    <t>PIXUM</t>
  </si>
  <si>
    <t>Album de fotos 20-22</t>
  </si>
  <si>
    <t>Cartera solera com bandera españa</t>
  </si>
  <si>
    <t>AURICULARES DEPORTE</t>
  </si>
  <si>
    <t>JAPO</t>
  </si>
  <si>
    <t>Bizum a Daniel Caldevilla</t>
  </si>
  <si>
    <t>Paga</t>
  </si>
  <si>
    <t>Regalos papas en rey leon musical</t>
  </si>
  <si>
    <t>JUNK BURGER</t>
  </si>
  <si>
    <t>cerveza cocacola y hamburguesa festival con cris</t>
  </si>
  <si>
    <t>Bizum Isabel Medina, HBO MAX (Oct)</t>
  </si>
  <si>
    <t>GASTOS</t>
  </si>
  <si>
    <t>IVA (sobre 2995,64) no tiene en cuenta la tasa matriculacion para el iva</t>
  </si>
  <si>
    <t>Nomina Septiembre 22</t>
  </si>
  <si>
    <t>TAPAS</t>
  </si>
  <si>
    <t>CENA Y CERVEZAS</t>
  </si>
  <si>
    <t>CENA VIERNES CON FRAN Y ADRIAN Y CHOCOLATE</t>
  </si>
  <si>
    <t>PIZZA NAPOLI</t>
  </si>
  <si>
    <t>BIRRA pizza napoli viernes</t>
  </si>
  <si>
    <t>GASOLINERA</t>
  </si>
  <si>
    <t>CHOCOLATE</t>
  </si>
  <si>
    <t>KINDER BUENO Y AGUA CON FRAN + PIZZA</t>
  </si>
  <si>
    <t>TABERNA SOL</t>
  </si>
  <si>
    <t>CERVEZAS SABADO POR LA MAÑANA CON FRAN (BIZUM ADRIAN)</t>
  </si>
  <si>
    <t>GARELOS</t>
  </si>
  <si>
    <t>COMIDA SABADO CON FRAN</t>
  </si>
  <si>
    <t>CORTE INGLES</t>
  </si>
  <si>
    <t>CERVEZAS CORTE INGLES + MOJITO + AGUA CO NGAS (BIZUM ADRIAN Y SHEILA)</t>
  </si>
  <si>
    <t>CATARSIS</t>
  </si>
  <si>
    <t>CERVEZAS BAR CATARSIS</t>
  </si>
  <si>
    <t>EN&amp;RESTAURANTE CAT, MADRID</t>
  </si>
  <si>
    <t>PAGO MOVIL EN RESTAURANTE CAT, MADRID, TARJ.</t>
  </si>
  <si>
    <t>KIOSKO</t>
  </si>
  <si>
    <t>AGUA Y CHOCOLATE</t>
  </si>
  <si>
    <t>AGUA Y CHOCOLATE POST BERNABEU</t>
  </si>
  <si>
    <t>PAPELON</t>
  </si>
  <si>
    <t>DESAYUNO</t>
  </si>
  <si>
    <t>DESAYUNO CON FRAN</t>
  </si>
  <si>
    <t>POWER EXCEL</t>
  </si>
  <si>
    <t>Formacion Udemy Power Excel</t>
  </si>
  <si>
    <t>HAMBURGUESAS SABADO CON CRIS</t>
  </si>
  <si>
    <t>LAS VENTAS</t>
  </si>
  <si>
    <t>TOROS</t>
  </si>
  <si>
    <t>Sillines, bebidas pipas LAS VENTAS</t>
  </si>
  <si>
    <t>EN&amp;DONALDS CUAT, MADRID</t>
  </si>
  <si>
    <t>PAGO MOVIL EN MC-DONALDS CUAT, MADRID, TARJ.</t>
  </si>
  <si>
    <t>GORILLAS</t>
  </si>
  <si>
    <t>BACK MARKET</t>
  </si>
  <si>
    <t>Moto pago</t>
  </si>
  <si>
    <t>Samsung para piezas</t>
  </si>
  <si>
    <t>TERRAZA EB2</t>
  </si>
  <si>
    <t>comida con sheila sonia 12 octubre</t>
  </si>
  <si>
    <t>BICAI</t>
  </si>
  <si>
    <t>PAGO PARA LA FIESTA DE OTOÑO, DIA 21/10/2022</t>
  </si>
  <si>
    <t>MONITOR XIAOMI</t>
  </si>
  <si>
    <t>FUNDA IPHONE</t>
  </si>
  <si>
    <t>Funda iphone</t>
  </si>
  <si>
    <t>café chcoolate y chicles, otros varios</t>
  </si>
  <si>
    <t>GLOBO</t>
  </si>
  <si>
    <t>MANOLITOS ENVIADOS PARA DARLE ANIMOS 19-10</t>
  </si>
  <si>
    <t>AGUA CON GAS</t>
  </si>
  <si>
    <t>RAMPUJO</t>
  </si>
  <si>
    <t>CERVES CON PAULA Y JON</t>
  </si>
  <si>
    <t>EXTRA MENU COMPLETO</t>
  </si>
  <si>
    <t>Entrecot suplemento</t>
  </si>
  <si>
    <t>Nomina Octubre 22</t>
  </si>
  <si>
    <t>Nomina Octubre 20</t>
  </si>
  <si>
    <t>FARMACIA - VICK VAPORUB Y VENDAS</t>
  </si>
  <si>
    <t>MANGO OUTLET</t>
  </si>
  <si>
    <t>Dos pantalones y nauticos Mango Outlet</t>
  </si>
  <si>
    <t>RESTAURANTE GRANJA</t>
  </si>
  <si>
    <t>GRANJA SAN ILDEFONSO</t>
  </si>
  <si>
    <t>SONIA</t>
  </si>
  <si>
    <t>REGALO SONIA</t>
  </si>
  <si>
    <t>COMPRA Mango.com, BARCELONA, TARJETA</t>
  </si>
  <si>
    <t>EN&amp;FARMACIA MPILAR, MADRID</t>
  </si>
  <si>
    <t>PAGO MOVIL EN FARMACIA MPILAR, MADRID, TARJ.</t>
  </si>
  <si>
    <t>ALLIANZ</t>
  </si>
  <si>
    <t>VIDA</t>
  </si>
  <si>
    <t>SEGUROS ALLIANZ</t>
  </si>
  <si>
    <t>SEGURO DE MOTO TODO RIESGO</t>
  </si>
  <si>
    <t>seguros</t>
  </si>
  <si>
    <t>PELUQUERIA DOS HERMANOS</t>
  </si>
  <si>
    <t>PELUQUERIA</t>
  </si>
  <si>
    <t>PELUQUERIA MADRID</t>
  </si>
  <si>
    <t>peluqueria</t>
  </si>
  <si>
    <t>REGALO INSUD</t>
  </si>
  <si>
    <t>REGALO MUJER JOAQUIN POR CENA</t>
  </si>
  <si>
    <t>PAGO MOVIL EN BAR AGUILAS, MADRID, TARJ. :*571914</t>
  </si>
  <si>
    <t>Decathlon, guantes, pasamontañas y camiseta termica (una regalo a Cris)</t>
  </si>
  <si>
    <t>PANTHER</t>
  </si>
  <si>
    <t>Panther con Ricardo y Marian</t>
  </si>
  <si>
    <t>OUTLET SAN SEBASTIAN REYES</t>
  </si>
  <si>
    <t>Café con Cris</t>
  </si>
  <si>
    <t>Dos cocacolas con Cris, Gran Vía</t>
  </si>
  <si>
    <t>CAMISETAS TERMICAS Y GUANTES</t>
  </si>
  <si>
    <t>COMPRA EN DECATHLON FUENC, MADRID, TARJ. :*571914</t>
  </si>
  <si>
    <t>ADIDAS</t>
  </si>
  <si>
    <t>Pantalon Adidas Outlet San Sebastian de los Reyes</t>
  </si>
  <si>
    <t>OSOM</t>
  </si>
  <si>
    <t>Zumo Narannja con Patricia y Cris</t>
  </si>
  <si>
    <t>SEGURO DE VIDA</t>
  </si>
  <si>
    <t>Chaleco Zara gris</t>
  </si>
  <si>
    <t>TABERNA MOCNLOA</t>
  </si>
  <si>
    <t>Taberna Moncloa (comida) + Papelon (desayuno)</t>
  </si>
  <si>
    <t>Formacion automatización python</t>
  </si>
  <si>
    <t>Pantalon lluvia moto</t>
  </si>
  <si>
    <t>Pantalon Jordan deporte</t>
  </si>
  <si>
    <t>cabi al trabajo</t>
  </si>
  <si>
    <t>blablacar para la boda de marta</t>
  </si>
  <si>
    <t>Bizum Isabel Medina, HBO MAX (Nov)</t>
  </si>
  <si>
    <t>BIZUM ALEX BODA MARTA J</t>
  </si>
  <si>
    <t>SANTA MARIA</t>
  </si>
  <si>
    <t>BIZUM ONDA CAFÉ SANTAMARIA POST BODA</t>
  </si>
  <si>
    <t>REGALO PULSERA VERDE CRISTINA</t>
  </si>
  <si>
    <t>CAFÉ Y KINDER BUENO</t>
  </si>
  <si>
    <t xml:space="preserve">Vinted Camiseta Levis </t>
  </si>
  <si>
    <t>Polera Brubaker Vinted</t>
  </si>
  <si>
    <t>FRUTA DIA</t>
  </si>
  <si>
    <t>COMPRA DIA CON CRIS</t>
  </si>
  <si>
    <t>PANADERIA</t>
  </si>
  <si>
    <t>DESAYUNO PANADERIA CON CRIS</t>
  </si>
  <si>
    <t>GOIKO</t>
  </si>
  <si>
    <t>COMIDA VIERNES EMPRESA . EQUIVOCACION DE TARJETA</t>
  </si>
  <si>
    <t>Nomina Noviembre 20</t>
  </si>
  <si>
    <t>BINGO CANOE</t>
  </si>
  <si>
    <t>BINGO</t>
  </si>
  <si>
    <t>250€ en efectivo en bingos canoe, en la despedida de tivi. Los otros 250 se los regale a cris</t>
  </si>
  <si>
    <t>VOLAPIE</t>
  </si>
  <si>
    <t>CENA VIERNES CON CRIS, MODESTO, JUANMI</t>
  </si>
  <si>
    <t>COMIDA SÁBADO  CON CRIS, Y MIS PRIMOS</t>
  </si>
  <si>
    <t>REGALO MAQUINILLA DE PELO APRA PAPA NAVIDAD</t>
  </si>
  <si>
    <t>SINGULARU</t>
  </si>
  <si>
    <t>REGALO PENDIENTES MAMA SINGULARU NAVIDAD</t>
  </si>
  <si>
    <t>Nomina Noviembre 22</t>
  </si>
  <si>
    <t>BIZUM A ICIAR PARA REGAL ONAVIDAD MAMA</t>
  </si>
  <si>
    <t>15 DIAS DE DICIEMBRE 22</t>
  </si>
  <si>
    <t>KEBAB</t>
  </si>
  <si>
    <t>LAS ROZAS</t>
  </si>
  <si>
    <t>REGALO BOLSO KARL LAGERFIELD DE LAS ROZAS</t>
  </si>
  <si>
    <t>EL CORTE INGLES</t>
  </si>
  <si>
    <t>NAPOLITANA</t>
  </si>
  <si>
    <t>Diferencia de la presentacion de ayuda de Dojo con el fijo con lo cobrado del principio</t>
  </si>
  <si>
    <t>HBO DICIEMBRE</t>
  </si>
  <si>
    <t>REY TALLARIN</t>
  </si>
  <si>
    <t>FIDEOS REY TALLARI NCON ALEX BIZUM HECHO A ALEX</t>
  </si>
  <si>
    <t xml:space="preserve">COMPRA DIA </t>
  </si>
  <si>
    <t>BAKEA</t>
  </si>
  <si>
    <t>CERVEZAS Y CAFÉ CON ANA MORALES Y SU NOVIO</t>
  </si>
  <si>
    <t>WOMAN SECRET</t>
  </si>
  <si>
    <t>REGALO CRIS WOMAN SECRET</t>
  </si>
  <si>
    <t>REGALOS NAVIDAD FAMILIA</t>
  </si>
  <si>
    <t>PEDIDO MENTTA PARA NAVIDAD, LOMO y ACEITE QUE LUEGO ME PAGARON</t>
  </si>
  <si>
    <t>DON DOMINIO</t>
  </si>
  <si>
    <t>PAGINA WEB PROFESIONAL</t>
  </si>
  <si>
    <t>COSAS DE CASA</t>
  </si>
  <si>
    <t>BIZUM A ALEX POR COSAS DE CASA</t>
  </si>
  <si>
    <t>REGALO PAPA CHALECO</t>
  </si>
  <si>
    <t>ARISTOCRAZY</t>
  </si>
  <si>
    <t>REGALO PARA ICIAR, PENDIENTES ARISTOCRAZY</t>
  </si>
  <si>
    <t>Cristina BIZUM pozoblanco Navidad 2022</t>
  </si>
  <si>
    <t>Pozoblanco - Ciudad Real Saida</t>
  </si>
  <si>
    <t>Bizum Carlota SPOTIFY</t>
  </si>
  <si>
    <t>YPUNTO</t>
  </si>
  <si>
    <t>COPAS NOCHEBUENA</t>
  </si>
  <si>
    <t>COPAS PRIMOS, INVITADO</t>
  </si>
  <si>
    <t>SILBIS</t>
  </si>
  <si>
    <t>PASTELERIA POZOBLANCO</t>
  </si>
  <si>
    <t>PASTELES POR MUERTE DE COQUE</t>
  </si>
  <si>
    <t>AVATAR</t>
  </si>
  <si>
    <t>CINE AVATAR ENTRADA</t>
  </si>
  <si>
    <t>CARGADORES</t>
  </si>
  <si>
    <t>CARGADORES ORDENADOR UNIVERSAL , DOS DE IPHONE</t>
  </si>
  <si>
    <t>GUANTES BOXEO DECATHLON 14OZ</t>
  </si>
  <si>
    <t>Nomina Diciembr 22</t>
  </si>
  <si>
    <t>SANTAMARIA</t>
  </si>
  <si>
    <t>INVITACION A ESTOS, COSAS VARIAS</t>
  </si>
  <si>
    <t>TOPERO</t>
  </si>
  <si>
    <t>RESTAURANTE TUDELA</t>
  </si>
  <si>
    <t>CENA PIÑATOS</t>
  </si>
  <si>
    <t>Nomina Diciembre 21</t>
  </si>
  <si>
    <t>ITV TUDELA</t>
  </si>
  <si>
    <t>ITV COCHE</t>
  </si>
  <si>
    <t>OPTIKE</t>
  </si>
  <si>
    <t>GAFAS</t>
  </si>
  <si>
    <t>GAFAS DE VER</t>
  </si>
  <si>
    <t>GAFAS NUEVAS</t>
  </si>
  <si>
    <t>ARENAS</t>
  </si>
  <si>
    <t>COSAS ARENAS</t>
  </si>
  <si>
    <t>CENA REYES CASA PABLO</t>
  </si>
  <si>
    <t>REYES</t>
  </si>
  <si>
    <t>CHULETONES  Y ENSALADA CSA PABLO</t>
  </si>
  <si>
    <t>DEVOLUCION</t>
  </si>
  <si>
    <t>Devolucion por pistola</t>
  </si>
  <si>
    <t>PAPAS</t>
  </si>
  <si>
    <t>BIZUM PAPA GAFAS E ITV</t>
  </si>
  <si>
    <t>PIZZAS TUDELA</t>
  </si>
  <si>
    <t>PIZZAS</t>
  </si>
  <si>
    <t>PIZZAS EN CASA DE PABLO</t>
  </si>
  <si>
    <t>Tudela - Madrid (Viaje con Claudia y con Carlos)</t>
  </si>
  <si>
    <t>ESTRELLA</t>
  </si>
  <si>
    <t>PINCHOS</t>
  </si>
  <si>
    <t>PINCHOS TUDELA</t>
  </si>
  <si>
    <t>Guantes Boxeo Leone</t>
  </si>
  <si>
    <t>JJ</t>
  </si>
  <si>
    <t>CAFÉ JJ + AGUA CON GAS BAR MENDIGOS</t>
  </si>
  <si>
    <t>TRIMESTRE ENE-FEB-MARZO (DÍA 11)</t>
  </si>
  <si>
    <t>Polo Solera M</t>
  </si>
  <si>
    <t>BICAI CON DANI Y RAMON</t>
  </si>
  <si>
    <t>Chaleco Hollister</t>
  </si>
  <si>
    <t>Devolucion Guantes Boxeo Leone</t>
  </si>
  <si>
    <t>TRAMAS</t>
  </si>
  <si>
    <t>BATA EN TRAMAS</t>
  </si>
  <si>
    <t>TABERNA DE PEÑALVER</t>
  </si>
  <si>
    <t>COMIDA CON CRIS DESPUES DE REENCUENTRO</t>
  </si>
  <si>
    <t>juegos xbox guitar hero</t>
  </si>
  <si>
    <t>POLIDEPORTIVO</t>
  </si>
  <si>
    <t>NATACION</t>
  </si>
  <si>
    <t>ENTRADA VIERNES PARA NADAR CON CRIS</t>
  </si>
  <si>
    <t>GORRO, GAFAS Y TOALLA PARA NADAR</t>
  </si>
  <si>
    <t>GROUP ON</t>
  </si>
  <si>
    <t>FERULA DESCARGA</t>
  </si>
  <si>
    <t>FERULA DESCARGA COMPRADA EN GROUP ON</t>
  </si>
  <si>
    <t>TABERNA DE CEA</t>
  </si>
  <si>
    <t>INVITE A ALEX Y MIKEL A UNAS CERVES</t>
  </si>
  <si>
    <t>ESQUINITA DE MACHADO</t>
  </si>
  <si>
    <t>COMIDA CON CRIS DESPUES DE PASEO</t>
  </si>
  <si>
    <t>HAMBURGUESA</t>
  </si>
  <si>
    <t>HAMBURGUESA CON ALEX Y MIKEL</t>
  </si>
  <si>
    <t>CAFÉ Y CHOCOLATE INSUD VENDING</t>
  </si>
  <si>
    <t>CORREOS</t>
  </si>
  <si>
    <t>ENVIOS</t>
  </si>
  <si>
    <t>PAGO CAJA DE CORREOS PARA ENVIAR LA GUITARRA DE WALLAPOP</t>
  </si>
  <si>
    <t>guitarra guitar hero</t>
  </si>
  <si>
    <t>CAFE</t>
  </si>
  <si>
    <t>2 BOLSAS CAFÉ DESCAFEINADO Y 3 DE CAFÉ NATURAL 100% ARABICA</t>
  </si>
  <si>
    <t>2 BOTES DE MAGNESIO Y COLÁGENO</t>
  </si>
  <si>
    <t>HAMBURGUESA NOSTRA</t>
  </si>
  <si>
    <t>HAMBURGUESA CON CRIS DESPUES DEL CINE DE BABYLON SABADO 28 ENERO</t>
  </si>
  <si>
    <t>DONETES</t>
  </si>
  <si>
    <t>BAR MENDIGOS</t>
  </si>
  <si>
    <t>AGUA CON GAS DESPUES DE ENTRENAR</t>
  </si>
  <si>
    <t>JOYERIA PRIETO</t>
  </si>
  <si>
    <t>JOYERIA</t>
  </si>
  <si>
    <t>CRUZ CARAVACA</t>
  </si>
  <si>
    <t>JOYERIA PRIETO, HAN ARREGLADO LA CRUZ DE CARAVACA METIENDOLA EN FUEGO. LO PAGUÉ EN EFECTIVO</t>
  </si>
  <si>
    <t>Nomina Enero 23</t>
  </si>
  <si>
    <t>BABYLON</t>
  </si>
  <si>
    <t>CINE BABYLON COMPRADO EN GROUPON SABADO 28 ENERO</t>
  </si>
  <si>
    <t>CERVEZA DANI</t>
  </si>
  <si>
    <t>DECORACION</t>
  </si>
  <si>
    <t>TERRARIOS</t>
  </si>
  <si>
    <t>COMPRA TERRARIOS PARA CRIS</t>
  </si>
  <si>
    <t>BIZUM</t>
  </si>
  <si>
    <t>SHEILA</t>
  </si>
  <si>
    <t xml:space="preserve">REGALO CUMPLEAÑOS SHEILA </t>
  </si>
  <si>
    <t>HERMANOS VINAGRE</t>
  </si>
  <si>
    <t>CENA</t>
  </si>
  <si>
    <t>CENA DOMINGO CON MARTA INSUD</t>
  </si>
  <si>
    <t>HBO FEBRERO BIZUM ISA</t>
  </si>
  <si>
    <t>CERVEZA DANI CON API</t>
  </si>
  <si>
    <t>LA MARITERRANIA</t>
  </si>
  <si>
    <t>COMIDA CON CRIS QUE ME REGALO LA MARITERRANIA. PAGADOS 8€ DE EXTRA (AGUA Y CAFÉ)</t>
  </si>
  <si>
    <t>FISIOTERAPEUTA</t>
  </si>
  <si>
    <t>FISIO GRUPON</t>
  </si>
  <si>
    <t>ANDREA BLANCO</t>
  </si>
  <si>
    <t>LIBROS</t>
  </si>
  <si>
    <t>NACIDOS DE LA BRUMA</t>
  </si>
  <si>
    <t>LA TAPA</t>
  </si>
  <si>
    <t>11/02 CERVES CON ADRIAN VIENDO REAL MADRID MUNDIALITO CLUBES</t>
  </si>
  <si>
    <t>PAPEL HIGIENICO, ETC</t>
  </si>
  <si>
    <t>WAYLET + 1E EN EFECTIVO PARA HINCHAR LAS RUEDAS</t>
  </si>
  <si>
    <t>CHOCOLATE CHINO SABADO 11 + COMPRAS DE PAN PARA CRIS</t>
  </si>
  <si>
    <t>Cafetera nespresso. Pagado por bizum "Clara"</t>
  </si>
  <si>
    <t>CRUSTO</t>
  </si>
  <si>
    <t>DESAYUNO CON SARA</t>
  </si>
  <si>
    <t>NAPOLI</t>
  </si>
  <si>
    <t>COMIDA EXTRA</t>
  </si>
  <si>
    <t>LEON</t>
  </si>
  <si>
    <t>PEAJE</t>
  </si>
  <si>
    <t>PEAJES PAPA, PAGADO CON COCHE</t>
  </si>
  <si>
    <t>CERVEZAS EN EL BARRIO HUMEDO, EFECTIVO</t>
  </si>
  <si>
    <t>MUSEO</t>
  </si>
  <si>
    <t>MUSEO SAN ISIDORO</t>
  </si>
  <si>
    <t>MUSEO SAN ISIDORO, EL CALZI DE DOÑA URRACA, PAGADO EN EFECITVO</t>
  </si>
  <si>
    <t>GASOLINA COCHE EN LEON</t>
  </si>
  <si>
    <t>LA MARY</t>
  </si>
  <si>
    <t>RESTAURANTE LEON</t>
  </si>
  <si>
    <t>INVITO A DANI A COMER</t>
  </si>
  <si>
    <t>Nomina Febrero 23</t>
  </si>
  <si>
    <t>NACIDOS DE LA BRUMA VOL 2</t>
  </si>
  <si>
    <t>Soporte con altura, enviado por correos</t>
  </si>
  <si>
    <t>NEW YORK BURGER</t>
  </si>
  <si>
    <t>HAMBURGUESA NEW YORK BURGER CON ARTUR</t>
  </si>
  <si>
    <t>COCACOLA Y AGUA CON GAS ARTUR</t>
  </si>
  <si>
    <t>Chaqueta chandal zara gris + Cascos Taotronics</t>
  </si>
  <si>
    <t>BM</t>
  </si>
  <si>
    <t>CENA PARA SABADO CON CRIS . PIZZA</t>
  </si>
  <si>
    <t>AHORRA MAS</t>
  </si>
  <si>
    <t>COMIDA PARA CRIS, PORQUE ELLA PAGÓ EL SABADO LA COMIDA, ARROZ CON BAGAVANTE</t>
  </si>
  <si>
    <t>FISIO GRUPON, FUERON 62,99 PERO LO DEVOLVIERON</t>
  </si>
  <si>
    <t>CASA DE LAS FLORES</t>
  </si>
  <si>
    <t>CLAVELES QUE LE REGALE ANTES DEL EXAMEN</t>
  </si>
  <si>
    <t>BIZUM A ISABEL POR HBO MARZO</t>
  </si>
  <si>
    <t>CONSOLIDACION CHOCOLATES, GALLETAS Y CAFÉ</t>
  </si>
  <si>
    <t>COMPRA GRANDE AHORRA MAS PARA CRISTINA Y PARA MI QUE INCLUYE PESCADO, SECRETO…CRIS ME HIZO BIZUM DE 15</t>
  </si>
  <si>
    <t>LUZ ROJA</t>
  </si>
  <si>
    <t>TERAPIA LUZ ROJA</t>
  </si>
  <si>
    <t>TAXI FIESTA</t>
  </si>
  <si>
    <t>TAXI DE VUETLA A CASA EL SABADO, PAGADO EN EFEECTIVO DESDE LA QUE FALTABA</t>
  </si>
  <si>
    <t>CARREFOUR EXPRESS</t>
  </si>
  <si>
    <t>ALGUANS COMPRAN EN CARREGOUR EXPRESS DELDOMINGO</t>
  </si>
  <si>
    <t>LAS JARRITAS</t>
  </si>
  <si>
    <t>COMIDA Y CERVEZAS INVITADAS EN GENERAL</t>
  </si>
  <si>
    <t>Huesitos y café del vending insud</t>
  </si>
  <si>
    <t>Regalo de Chuches a Cris para apoyarla en ele studio</t>
  </si>
  <si>
    <t>LA QUE FALTABA</t>
  </si>
  <si>
    <t>COPAS INVITÉ (48€) Y ENTRADA 15€</t>
  </si>
  <si>
    <t>GARAJE VALDEZARZA</t>
  </si>
  <si>
    <t>GARAJE ABRIL PAGADO EN MARZO RESERVA</t>
  </si>
  <si>
    <t>NACIDOS DE LA BRUMA: EL HEROE DE LAS ERAS</t>
  </si>
  <si>
    <t>CLINTU</t>
  </si>
  <si>
    <t>LIMPIEZA DE CASA</t>
  </si>
  <si>
    <t>Limpieza casa - CLINTU</t>
  </si>
  <si>
    <t>ASIRI</t>
  </si>
  <si>
    <t>ASIRI FISIO</t>
  </si>
  <si>
    <t>OFICINA</t>
  </si>
  <si>
    <t>TERMO CAFÉ</t>
  </si>
  <si>
    <t>OCHENTA GRADOS</t>
  </si>
  <si>
    <t>COMIDA CON JAVI DESPUES DEL EXAMEN DE CRIS</t>
  </si>
  <si>
    <t>BOCA NEGRA</t>
  </si>
  <si>
    <t>MOJITOS</t>
  </si>
  <si>
    <t>MOJITOS CON HERMAN OCRIS Y LAURA</t>
  </si>
  <si>
    <t>JUSTIFICACION NIAGRA</t>
  </si>
  <si>
    <t>AMPARTIRO ROCA</t>
  </si>
  <si>
    <t>CERVEZAS CUANDO FUI A BUSCAR VESTIDO CON CRIS POR SALAMANCA</t>
  </si>
  <si>
    <t>BURGUER KING</t>
  </si>
  <si>
    <t>Nomina Marzo 23</t>
  </si>
  <si>
    <t>Suscripción Tax Down premium - Declaración 22</t>
  </si>
  <si>
    <t>Madrid - Tudela (Sergio y latino)</t>
  </si>
  <si>
    <t>GARAJE VALDEZARZA PARA MAYO.</t>
  </si>
  <si>
    <t>PARKING BUEN PASTOR</t>
  </si>
  <si>
    <t>PARKING</t>
  </si>
  <si>
    <t>DON PASCUAL</t>
  </si>
  <si>
    <t>CHAQUETA TANTA VERDE</t>
  </si>
  <si>
    <t>SANTO TUDELA</t>
  </si>
  <si>
    <t>ZURICH</t>
  </si>
  <si>
    <t>BIZUM HECHO A DANI DE UN ZURICH VIENDO SU CASA CON CRISTINA</t>
  </si>
  <si>
    <t>DEVAS</t>
  </si>
  <si>
    <t>GASOLINERA PUERTO LLANO</t>
  </si>
  <si>
    <t>FILIPINOS COM'RADOS EN GASOLIENRA YENDO A POZOBLANCO CON CRISTINA</t>
  </si>
  <si>
    <t>Andrea Madrid Pozoblanco</t>
  </si>
  <si>
    <t>Amilbia Tudela Madrid</t>
  </si>
  <si>
    <t>Cecilia Tudela - Madrid en efectivo</t>
  </si>
  <si>
    <t>BAR POZO</t>
  </si>
  <si>
    <t>CERVEZA CON AMIGOS CRIS EN POZO</t>
  </si>
  <si>
    <t>LIDEL</t>
  </si>
  <si>
    <t>SARTEN PARA GOFRES Y TORTILLAS</t>
  </si>
  <si>
    <t>Maria Pozoblanco Madrid</t>
  </si>
  <si>
    <t>GASOLINA COCHE EN POZOBLANCO</t>
  </si>
  <si>
    <t>Pozo - Madrid (Ana Morales y hermano)</t>
  </si>
  <si>
    <t>EXTRA DE MENU COMPLETO</t>
  </si>
  <si>
    <t>Madrid - Pozo</t>
  </si>
  <si>
    <t>NENUFAR</t>
  </si>
  <si>
    <t>FLORES MAMA</t>
  </si>
  <si>
    <t>FLROES POR REGALO DE CUMPLE, ORQUIDEAS</t>
  </si>
  <si>
    <t>CHINO JAEN</t>
  </si>
  <si>
    <t>JAEN</t>
  </si>
  <si>
    <t>EN JAEN CUCHILLAS AFEITAR</t>
  </si>
  <si>
    <t>WINCHESTER CAFÉ JAEN</t>
  </si>
  <si>
    <t>CAFES PARA DESAYUNAR</t>
  </si>
  <si>
    <t>TASKBERNA JAEN</t>
  </si>
  <si>
    <t>COMIDA JAEN</t>
  </si>
  <si>
    <t>PANADERIA DESAYUNO JAEN</t>
  </si>
  <si>
    <t>DESAYUNO JAEN</t>
  </si>
  <si>
    <t>MESON NAVARRO UBEDA</t>
  </si>
  <si>
    <t>CENA UBEDA</t>
  </si>
  <si>
    <t>COMIDA UBEDA</t>
  </si>
  <si>
    <t>UÑAS CHINO FRANCOS RODRIGUEZ</t>
  </si>
  <si>
    <t>UÑAS</t>
  </si>
  <si>
    <t>UÑAS HECHAS EN FRANCOS RODRIGUEZ PARA NO MORDERMELAS</t>
  </si>
  <si>
    <t>BAR RODRIGO</t>
  </si>
  <si>
    <t>DALU BURGER</t>
  </si>
  <si>
    <t>BIZUM HECHO A ALEX PARA DALU BURGER VIENDO UTHRED PELICULA</t>
  </si>
  <si>
    <t>SFERA</t>
  </si>
  <si>
    <t>PANTALON VERDE LINO</t>
  </si>
  <si>
    <t>REGALO CRIS ROPA DE OFICINA</t>
  </si>
  <si>
    <t>REGALO CRIS BOLSA DE TUPPER</t>
  </si>
  <si>
    <t>HOTELES VARIOS</t>
  </si>
  <si>
    <t>HOTELES</t>
  </si>
  <si>
    <t>UBEDA Y BAEZA</t>
  </si>
  <si>
    <t>BODA CRIS Y MODES, PAGO A CRISTINA EN COMPENSACION DE OTROS GASTOS COMO HOTELES Y COMIDAS DE UBEDA Y BAEZA</t>
  </si>
  <si>
    <t>CEPSA</t>
  </si>
  <si>
    <t>GASOLINERA CEPSA EN VALDEMORO</t>
  </si>
  <si>
    <t>CLEARBLUE TEST CRISTINA</t>
  </si>
  <si>
    <t>TEST CRISTINA, SALIO NEGATIVO</t>
  </si>
  <si>
    <t>CHIRINGUITO</t>
  </si>
  <si>
    <t>DESAYUNO EN TORRE DEL MAR</t>
  </si>
  <si>
    <t>ALFARO BAR</t>
  </si>
  <si>
    <t>CENA BOCADILLOS</t>
  </si>
  <si>
    <t>CENA BOCADILLOS TORRE DEL MAR</t>
  </si>
  <si>
    <t>COMIDA TORRE DEL MAR</t>
  </si>
  <si>
    <t>COMIDA MERCADONA PARA EL TIEMPO EN TORRE</t>
  </si>
  <si>
    <t>CONDONES</t>
  </si>
  <si>
    <t>CONDONES TORRE DEL MAR</t>
  </si>
  <si>
    <t>CHIRINGUITO LA ESTRELLA</t>
  </si>
  <si>
    <t>COMIDA CHIRINGUITO PLAYA</t>
  </si>
  <si>
    <t>COMDIA LA ESTRELLA, TORRE DEL MAR</t>
  </si>
  <si>
    <t>HELADERIA LA ALICANTINA</t>
  </si>
  <si>
    <t>HELADERIA</t>
  </si>
  <si>
    <t>HELADO PLAYA CON CRIS EN TORRE DEL MAR</t>
  </si>
  <si>
    <t>AQUALIABUCEO</t>
  </si>
  <si>
    <t>BUCEO LA HERRADURA</t>
  </si>
  <si>
    <t>BUCEO Y BAUTISMO DE CRISTINA EN LA HERRADURA</t>
  </si>
  <si>
    <t>Madrid - Torre Juan Antonio+1 + Royer</t>
  </si>
  <si>
    <t>CABIFY PARA HACER MUDANZA</t>
  </si>
  <si>
    <t>CAMISAS</t>
  </si>
  <si>
    <t>CAMISAS COMPRADAS EN TORRE DEL MAR</t>
  </si>
  <si>
    <t>CHIRINGUITO LA HERRADURA</t>
  </si>
  <si>
    <t>REFRESCOS</t>
  </si>
  <si>
    <t>REFRESCOS CHIRINGUITO LA HERRADURA POST BUCEO</t>
  </si>
  <si>
    <t>ALQUILER VALDEZARZA</t>
  </si>
  <si>
    <t>MAYO 23 VALDEZARZA</t>
  </si>
  <si>
    <t>Torre - Madrid Richar+1</t>
  </si>
  <si>
    <t>CONSOLIDACION VARIOS PAGOS VENDING (HUESITOS, CAFÉ Y CHOCOLATE)</t>
  </si>
  <si>
    <t>GANDARIO</t>
  </si>
  <si>
    <t>CARNE Y CERVEZA</t>
  </si>
  <si>
    <t>DESPEDIDA CN ALEX EN GANDARIO DESPUES DE REVISAR FIANZA</t>
  </si>
  <si>
    <t>PUYDOFOU</t>
  </si>
  <si>
    <t>TOLEDO</t>
  </si>
  <si>
    <t>PUYDOFOU TOLEDO</t>
  </si>
  <si>
    <t>ENTRADAS PUYDOFOU PARA MI Y PARA ICIAR</t>
  </si>
  <si>
    <t>Devolucion fianza fernando el catolico</t>
  </si>
  <si>
    <t>COMIDA SEMANA</t>
  </si>
  <si>
    <t>COMPRA DE FRESCOS EN CARREFOUR</t>
  </si>
  <si>
    <t>FRUTA, AGUA DESTILADA, RECOGEDOR en cuatro caminos</t>
  </si>
  <si>
    <t>BAR AVENIDA AMERICA</t>
  </si>
  <si>
    <t>CINE VAGUADA</t>
  </si>
  <si>
    <t>GUARDIANES DE LA GALAXIA VOL 3</t>
  </si>
  <si>
    <t>Macetas y cosas para la casa</t>
  </si>
  <si>
    <t>PIZZA</t>
  </si>
  <si>
    <t>EQUIVOCACIÓN MEDIO MENU</t>
  </si>
  <si>
    <t>GASOLINA MOTO E HINCHADO DE RUEDAS GRATIS</t>
  </si>
  <si>
    <t>PG</t>
  </si>
  <si>
    <t>HIGIENE</t>
  </si>
  <si>
    <t>CUCHILLAS AFEITAR PG</t>
  </si>
  <si>
    <t>6 CUCHILLAS AFEITAR Y NECESER</t>
  </si>
  <si>
    <t>CHOCOLATE VENDING</t>
  </si>
  <si>
    <t>SUSCRIPCION AMAZON PRIME</t>
  </si>
  <si>
    <t>APPLE</t>
  </si>
  <si>
    <t>COMPRA GEMINI FOTOS</t>
  </si>
  <si>
    <t>HELADOS Y COCACOLAS PUYDUFOU</t>
  </si>
  <si>
    <t>MEDIA MARKT</t>
  </si>
  <si>
    <t>CHROMECAST</t>
  </si>
  <si>
    <t>MEDIA MARTK CHROMECAST</t>
  </si>
  <si>
    <t>EXPRIMIDOR</t>
  </si>
  <si>
    <t>MEDIAMARKT EXPRIMIDOR</t>
  </si>
  <si>
    <t>MORALES BOX</t>
  </si>
  <si>
    <t>MEDIO MES</t>
  </si>
  <si>
    <t>MATRICULA Y LLAVERO</t>
  </si>
  <si>
    <t>PELUQUERÍA SAID</t>
  </si>
  <si>
    <t>PELUQUERIA VALDEZARZA</t>
  </si>
  <si>
    <t>PELUQUERIA SAID</t>
  </si>
  <si>
    <t>QUEEN</t>
  </si>
  <si>
    <t>CIUDAD DE LA RAQUETA</t>
  </si>
  <si>
    <t>CIU</t>
  </si>
  <si>
    <t>CHOCOLATE VENDING KITKAT</t>
  </si>
  <si>
    <t>GRIPS</t>
  </si>
  <si>
    <t>OVER GRIP</t>
  </si>
  <si>
    <t>FRUTA BARRIO</t>
  </si>
  <si>
    <t>FRUTA</t>
  </si>
  <si>
    <t>PISTA</t>
  </si>
  <si>
    <t>AEAT</t>
  </si>
  <si>
    <t>DEVOLUCIÓN DE IMPUESTOS POR EL AÑO 2022</t>
  </si>
  <si>
    <t>POZOBLANCO</t>
  </si>
  <si>
    <t>Madrid - Pozo (pagado en efectivo)</t>
  </si>
  <si>
    <t>Pozo Madrid</t>
  </si>
  <si>
    <t>DECONTADO 40 DEL BIZUM DE CRISTINA</t>
  </si>
  <si>
    <t>Nomina Mayo 23 + resto subida de sueldo abril</t>
  </si>
  <si>
    <t>ENSALADA</t>
  </si>
  <si>
    <t>BOXEO MORALES BOX</t>
  </si>
  <si>
    <t>MESON LA PALOMA</t>
  </si>
  <si>
    <t>MENUS</t>
  </si>
  <si>
    <t>MENU DEL DÍA</t>
  </si>
  <si>
    <t>ÚLTIMOS GASTOS DE PISO FERNANDO EL CATOLICO. BIZUM A ALEX</t>
  </si>
  <si>
    <t>ELECTRODOMESTICOS</t>
  </si>
  <si>
    <t>FREIDORA DE AIRE</t>
  </si>
  <si>
    <t>EL CAMINO DE LOS REYES</t>
  </si>
  <si>
    <t>FALDA DE PADEL</t>
  </si>
  <si>
    <t>FALDA DE PADEL CRISTINA</t>
  </si>
  <si>
    <t>PEPPE FUSCO</t>
  </si>
  <si>
    <t>ITALIANO</t>
  </si>
  <si>
    <t>PASTA</t>
  </si>
  <si>
    <t>EL SOPO PEDRAZA</t>
  </si>
  <si>
    <t>CAMPING</t>
  </si>
  <si>
    <t>CARNE</t>
  </si>
  <si>
    <t>LUBINA, SOLOMILLO,  EN PEDRAZA CUANDO FUIMOS DE CAMPING</t>
  </si>
  <si>
    <t>INDEXA</t>
  </si>
  <si>
    <t>FONDOS</t>
  </si>
  <si>
    <t>CERVEZAS CON EL EQUIPO</t>
  </si>
  <si>
    <t>HUESITO</t>
  </si>
  <si>
    <t>CAMPING EL CALONGE</t>
  </si>
  <si>
    <t>CAFÉ Y CERVEZAS</t>
  </si>
  <si>
    <t>CAFÉ Y CERVEZAS CUANDO HABIA TORMENTA</t>
  </si>
  <si>
    <t>MAS QUE VELAS</t>
  </si>
  <si>
    <t>PEDRAZA</t>
  </si>
  <si>
    <t>COLECCIÓN MINERALES</t>
  </si>
  <si>
    <t>MINERALES</t>
  </si>
  <si>
    <t>COMPRA DE MINERAL PARA LA COLECCIÓN</t>
  </si>
  <si>
    <t>MULTA</t>
  </si>
  <si>
    <t>MULTA VELOCIDAD</t>
  </si>
  <si>
    <t>BROKER</t>
  </si>
  <si>
    <t>AMIGOS</t>
  </si>
  <si>
    <t>CERVEZAS EN BROKER</t>
  </si>
  <si>
    <t>CERVECERIA RETIRO</t>
  </si>
  <si>
    <t>CRISTINA</t>
  </si>
  <si>
    <t>CELEBRACIÓN OPOSICIÓN CRISTINA</t>
  </si>
  <si>
    <t>VIVERO SHANGAI</t>
  </si>
  <si>
    <t>OPOSICION</t>
  </si>
  <si>
    <t>RAMO DE GIRASOLES Y ROSAS</t>
  </si>
  <si>
    <t>Nomina Junio 23, será la nomina habitual ahora</t>
  </si>
  <si>
    <t>Vuelta de pozo a madrid despues de pañerada</t>
  </si>
  <si>
    <t>TRASPASO DE FONDOS JULIO</t>
  </si>
  <si>
    <t>ALIEXPRESS</t>
  </si>
  <si>
    <t>IPHONE CONECTOR DE AURICULARES</t>
  </si>
  <si>
    <t>PIZZERIA PORTEÑO</t>
  </si>
  <si>
    <t>PORTEÑO</t>
  </si>
  <si>
    <t>PIZZAS CON JON Y CRISTINA. LES INVITÉ A CENAR POR EL APROBADO DE LA OPO</t>
  </si>
  <si>
    <t>PLANTAS</t>
  </si>
  <si>
    <t>ROSAL, ALOCASIA, CACTUS, FLORES DE LA ALEGRÍA MORADAS Y NARANJAS</t>
  </si>
  <si>
    <t>CAMISETA GATO SUSHI Y CALCETINES</t>
  </si>
  <si>
    <t>MERCADO ÑANDUT</t>
  </si>
  <si>
    <t>SUPER BARRIO</t>
  </si>
  <si>
    <t>QUESO LATINO</t>
  </si>
  <si>
    <t>QUESO LATINO (para mi) Y MAIZ PARA HACER PALOMITAS</t>
  </si>
  <si>
    <t>JON</t>
  </si>
  <si>
    <t>AREPAS</t>
  </si>
  <si>
    <t>QUESO LATINO, CERVEZAS QUE COMPRE PARA LAS AREPAS DE JON</t>
  </si>
  <si>
    <t>MANGO</t>
  </si>
  <si>
    <t>MANGOS QUE COMPRE PARA COMER CON JON Y AREPAS. EN EFECTIVO</t>
  </si>
  <si>
    <t>TODOS LOS CHOCOLATES DEL MES. SON DE FECHAS DE 03JUL A 15JUL</t>
  </si>
  <si>
    <t>PATIO DE MAHOU</t>
  </si>
  <si>
    <t>AFTERWORK INSUD</t>
  </si>
  <si>
    <t>CERVEZAS</t>
  </si>
  <si>
    <t>CERVEZAS PATIO DE MAHOU (3 MIAS, BIZUM A RAMON POR OTRA Y 2 AGUAS CON GAS)</t>
  </si>
  <si>
    <t>FORTUNY</t>
  </si>
  <si>
    <t>ENTRADA FORTUNY</t>
  </si>
  <si>
    <t>DIFUSION NUTRIC</t>
  </si>
  <si>
    <t>SIDRERIA RUNA</t>
  </si>
  <si>
    <t>PAMPLONA</t>
  </si>
  <si>
    <t>SAN FERMINES</t>
  </si>
  <si>
    <t>COMIDA Y CHULETON</t>
  </si>
  <si>
    <t>INVITE A LA FAMILIA A COMER EN SAN FERMINES POR MI CUMPLE</t>
  </si>
  <si>
    <t>BOCADILLOS JARAUTA</t>
  </si>
  <si>
    <t>BOCADILLOS</t>
  </si>
  <si>
    <t>BOCADILLOS DE NOCHE CON CRIS EN SAN FERMINES. ES UN BIZUM A ZUECO</t>
  </si>
  <si>
    <t>REGALOS FAMILIA</t>
  </si>
  <si>
    <t>PASCUAL</t>
  </si>
  <si>
    <t>BIZUM A MIS PRIMAS SOPHIE Y EMILY POR ACOGERME EN SAN FERMIN</t>
  </si>
  <si>
    <t>BLABLACAR PAMPLONA MADRID</t>
  </si>
  <si>
    <t xml:space="preserve">MES DE JULIO </t>
  </si>
  <si>
    <t>PAGA PAPA</t>
  </si>
  <si>
    <t>paga papa</t>
  </si>
  <si>
    <t>VACACIONES ASTURIAS</t>
  </si>
  <si>
    <t>AIRBNB</t>
  </si>
  <si>
    <t>COMPRA DEL AIRBN. ESTÁ PENDIENTE DE DESCONTAR LO QUE DIJIMOS</t>
  </si>
  <si>
    <t>PASTELERIA LA MENORQUINA</t>
  </si>
  <si>
    <t>PASTELES CUMPLEAÑOS</t>
  </si>
  <si>
    <t>LAS PASTAS QUE LLEVÉ POR MI CUMPLEAÑOS</t>
  </si>
  <si>
    <t>SOTOVERDE CASTELLANA</t>
  </si>
  <si>
    <t>QUEDADA CON ONDA Y ALEX</t>
  </si>
  <si>
    <t>COMPRA SEMANAL</t>
  </si>
  <si>
    <t xml:space="preserve">COMPRA PARA </t>
  </si>
  <si>
    <t>Extra Julio 23</t>
  </si>
  <si>
    <t>QUEDADA CON DANI RAMON Y JON. CERVEZAS POST PADEL (VICOTIRA). EL BIZUM DE JON SE DESCUENTA DE LA ENTRADA DE PADEL QUE PAGÓ</t>
  </si>
  <si>
    <t>CERVEZAS LA VIRGEN</t>
  </si>
  <si>
    <t>ALHAMBRA</t>
  </si>
  <si>
    <t>CAFETERIA BRAVO MURILLO</t>
  </si>
  <si>
    <t>FOTOS PARA DNI PASAPORTE</t>
  </si>
  <si>
    <t>FOTOS</t>
  </si>
  <si>
    <t>WAYLEYT</t>
  </si>
  <si>
    <t>CARREFOUR DE PEÑALVER, COMIDA SEMANAL</t>
  </si>
  <si>
    <t>PALA PADEL</t>
  </si>
  <si>
    <t>PALA DE PADEL</t>
  </si>
  <si>
    <t>TRASPASO COLECTIVOS</t>
  </si>
  <si>
    <t>TEST</t>
  </si>
  <si>
    <t>DNI</t>
  </si>
  <si>
    <t>PASAPORTE</t>
  </si>
  <si>
    <t>CERTIFICADO DIGITAL</t>
  </si>
  <si>
    <t>CERVEZA DESPUES DE TEAMBUILDING</t>
  </si>
  <si>
    <t>BOMBILLA STA ENGRANCIA</t>
  </si>
  <si>
    <t>CENA CON AMIGOS CRIS, BODA MODESTO</t>
  </si>
  <si>
    <t>CENA DE AMIGOS MODESTO</t>
  </si>
  <si>
    <t>Papa Gasolina para irme a asturias. Ha llenado el deposito, valorado en 100€</t>
  </si>
  <si>
    <t>D3</t>
  </si>
  <si>
    <t>CERVEZA ESTRELLA GALICIA D3 EN FIESTAS</t>
  </si>
  <si>
    <t>FIESTAS DE TUDELA</t>
  </si>
  <si>
    <t>ALMUERZO CRIS Y JAVI</t>
  </si>
  <si>
    <t>BARES DE TUDELA</t>
  </si>
  <si>
    <t>OPPENHAIMER</t>
  </si>
  <si>
    <t>DIA 23, CINE DE OPPENHAIMER, CRIS Y JAVI</t>
  </si>
  <si>
    <t>BEBIDAS  PARA TODOS EN EL ALMUERZO, CRIS Y JAVI</t>
  </si>
  <si>
    <t>UNA CERVEZA, DOS CUBATAS, UN AGUA CON GAS, DOS CUBATAS ONDA, 3 CERVEZAS, 1 CUBATA ALEX EN EFECTIVO</t>
  </si>
  <si>
    <t>L'ECALIERE</t>
  </si>
  <si>
    <t>BIARRITZ</t>
  </si>
  <si>
    <t>GAMBAS</t>
  </si>
  <si>
    <t>GAMBAS EN BIARRITZ</t>
  </si>
  <si>
    <t>JOSE LUIS</t>
  </si>
  <si>
    <t>PINCHOS JOSE LUIS CON CRISTINA</t>
  </si>
  <si>
    <t>COLECTIVOS</t>
  </si>
  <si>
    <t>ASTURIAS</t>
  </si>
  <si>
    <t>SANTANDER Y ASTURIAS</t>
  </si>
  <si>
    <t>PALACIO DE LA MAGDALENAÇ</t>
  </si>
  <si>
    <t>COMIDA CABALLERIZAS</t>
  </si>
  <si>
    <t>IMAN</t>
  </si>
  <si>
    <t>ESPIGA D'OR</t>
  </si>
  <si>
    <t>CUDILLERO</t>
  </si>
  <si>
    <t>PAN PARA BOCADILLOS</t>
  </si>
  <si>
    <t>ENTRADA CAPRICHO GAUDI</t>
  </si>
  <si>
    <t>CAFES LLANES</t>
  </si>
  <si>
    <t>HELADO LLANES</t>
  </si>
  <si>
    <t>PARKING ZONA AZUL</t>
  </si>
  <si>
    <t>PARKING SAN VICENTE DE LA BARQUERA</t>
  </si>
  <si>
    <t>EL ANCLA</t>
  </si>
  <si>
    <t>COMIDA ARROZ EL ANLCA</t>
  </si>
  <si>
    <t>QUESO LLANES</t>
  </si>
  <si>
    <t>SOBAOS Y LECHE</t>
  </si>
  <si>
    <t>CENA SANTILLANA</t>
  </si>
  <si>
    <t>SOBAOS</t>
  </si>
  <si>
    <t>CERVEZA Y AGUA</t>
  </si>
  <si>
    <t>AUTOBUSES</t>
  </si>
  <si>
    <t>CERVEZAS PLAYA MADRE</t>
  </si>
  <si>
    <t>CAFES</t>
  </si>
  <si>
    <t>CASA CARMEN (GIJON)</t>
  </si>
  <si>
    <t>CACHOPOS</t>
  </si>
  <si>
    <t>LANZATE AL SELLA, CANOAS EL MOYAU</t>
  </si>
  <si>
    <t>CANOAS DESCENSO SELLA Y BOCATAS</t>
  </si>
  <si>
    <t>IMPERMEABLES MOVIL</t>
  </si>
  <si>
    <t>NEGRA LUNA</t>
  </si>
  <si>
    <t>ROCA DE SAL, ILUMINACIÓN NARANJA, BUENAS ENERGIAS, COMPRADA EN RIBADESELLA</t>
  </si>
  <si>
    <t>TIERRA ASTUR</t>
  </si>
  <si>
    <t>COMIDA TIERRA ASTUR</t>
  </si>
  <si>
    <t>PASTELES DE POSTRE</t>
  </si>
  <si>
    <t>PELUQUERIA LEONARDO</t>
  </si>
  <si>
    <t>PELUQUERO NEUVO LEONARDO</t>
  </si>
  <si>
    <t>AGO 23 VALDEZARZA</t>
  </si>
  <si>
    <t>GASTOS JULIO 23</t>
  </si>
  <si>
    <t>TRASPASO COLECTIVO</t>
  </si>
  <si>
    <t>M1J</t>
  </si>
  <si>
    <t>3 MANGOS, EN EFECTIVO</t>
  </si>
  <si>
    <t>EXTRA MENU COMPLETO, EN EFECTIVO</t>
  </si>
  <si>
    <t>HAMBURGUESA MCDONALDS</t>
  </si>
  <si>
    <t>RIO DE LA PLATA</t>
  </si>
  <si>
    <t>CAFÉ OVIEDO ANTES DE COGER COCHE PARA MADRID</t>
  </si>
  <si>
    <t>SIDRERIA PRE ROMANICO</t>
  </si>
  <si>
    <t>CERVEZAS PREROMANICO</t>
  </si>
  <si>
    <t>DONDE NANCY</t>
  </si>
  <si>
    <t>LLAVERO BUCEADORES DE COMBATE</t>
  </si>
  <si>
    <t>CEDIPSA</t>
  </si>
  <si>
    <t>ONFLY</t>
  </si>
  <si>
    <t>DON PELAYO GIJON</t>
  </si>
  <si>
    <t>LLAVEROS TRISQUEL Y TRISQUETA</t>
  </si>
  <si>
    <t>RECUERDOS RAFAE</t>
  </si>
  <si>
    <t>IMANES</t>
  </si>
  <si>
    <t>SIDRERIA LA REC CANGAS</t>
  </si>
  <si>
    <t>CAFES Y HELADOS COVADONGA</t>
  </si>
  <si>
    <t>CARREFOUR CUATRO CAMINOS</t>
  </si>
  <si>
    <t>DEVOLUCION PALA DE PADEL</t>
  </si>
  <si>
    <t>DEVOLUCION CHUBASQUEROS DECATHLON</t>
  </si>
  <si>
    <t>PALA DE PADEL CRIS</t>
  </si>
  <si>
    <t>ALCAMPO</t>
  </si>
  <si>
    <t>NECESER PARA LLEVAR EN LA MOCHILA</t>
  </si>
  <si>
    <t>BURGER KING</t>
  </si>
  <si>
    <t>BUCEO AQUALIA</t>
  </si>
  <si>
    <t>LA HERRADURA</t>
  </si>
  <si>
    <t>CURSO AVANZADO BUCEO</t>
  </si>
  <si>
    <t>CROACIA</t>
  </si>
  <si>
    <t>IMANES VACACIONES CROACIA</t>
  </si>
  <si>
    <t>COLGANTE CRIS DE DUBROVNIK</t>
  </si>
  <si>
    <t>PLAYA</t>
  </si>
  <si>
    <t>PADDLE SURF</t>
  </si>
  <si>
    <t>PADEL SURF MAKARSKA BEACH</t>
  </si>
  <si>
    <t>SPLIT</t>
  </si>
  <si>
    <t>UBER SPLIT</t>
  </si>
  <si>
    <t>POMODORO LA VAGUADA</t>
  </si>
  <si>
    <t xml:space="preserve">POMODORO </t>
  </si>
  <si>
    <t>COMIDA FAMILIA A LA VUELTA DE CROACIA EN POMODORO LA VAGUADA</t>
  </si>
  <si>
    <t>DONETES GASOLINERA</t>
  </si>
  <si>
    <t>SEGURO BUCEO</t>
  </si>
  <si>
    <t>CURSO OPEN WATER PARA CRIS</t>
  </si>
  <si>
    <t>BITCOIN</t>
  </si>
  <si>
    <t>PUERTO LLANO</t>
  </si>
  <si>
    <t>CACAHUETES</t>
  </si>
  <si>
    <t>BIZUM A ISABEL POR HBO abril, mayo, junio, julio (3€x4 =12)</t>
  </si>
  <si>
    <t>AEROPUERTO MILAN</t>
  </si>
  <si>
    <t>CAFE BAR AEROPUERTO</t>
  </si>
  <si>
    <t>CAFÉ PARA MAMA Y PARA MI</t>
  </si>
  <si>
    <t>MARINA</t>
  </si>
  <si>
    <t>PARKING BUCEO</t>
  </si>
  <si>
    <t>COMPRA FINDE</t>
  </si>
  <si>
    <t>COMIDA BODEGON</t>
  </si>
  <si>
    <t>COMIDA BODEGÓN, 2 BEBIDAS, 1 CAFÉ Y 4 RACIONES</t>
  </si>
  <si>
    <t>GRIFO AGUA</t>
  </si>
  <si>
    <t>SAQUÉ EFECTIVOOO PARA TENER SEGURIDAD</t>
  </si>
  <si>
    <t>PEGATINAS</t>
  </si>
  <si>
    <t>PEGATINAS PARA PONER NOMBRE A LAS COSAS DE CASA</t>
  </si>
  <si>
    <t>MADRID APP DEPORTES</t>
  </si>
  <si>
    <t>PADEL APP DE MADRID</t>
  </si>
  <si>
    <t>Nomina Feb 22</t>
  </si>
  <si>
    <t>QUADLOCK</t>
  </si>
  <si>
    <t>Quad Lock Amortiguador de Vibraciones de Moto</t>
  </si>
  <si>
    <t>Quad Lock Carcasa para iPhone 12/12 Pro</t>
  </si>
  <si>
    <t>Seguro de moto semestral</t>
  </si>
  <si>
    <t>Seguro de vida anual</t>
  </si>
  <si>
    <t>Gorra Bitcoin</t>
  </si>
  <si>
    <t>TUPPER</t>
  </si>
  <si>
    <t>Tupper calentador</t>
  </si>
  <si>
    <t>Gorra Nike</t>
  </si>
  <si>
    <t>Gafas Sol Ryban</t>
  </si>
  <si>
    <t>Camiseta running Nike</t>
  </si>
  <si>
    <t>Camiseta Carhart</t>
  </si>
  <si>
    <t>Chancletas Hilfiguer</t>
  </si>
  <si>
    <t>Gorra Adidas</t>
  </si>
  <si>
    <t>Paga extra Diciembre 20</t>
  </si>
  <si>
    <t>ACTIVOS_CASH</t>
  </si>
  <si>
    <t>ACTIVOS</t>
  </si>
  <si>
    <t>CATEGORIA1</t>
  </si>
  <si>
    <t>CATEGORIA2</t>
  </si>
  <si>
    <t>CATEGORIA3</t>
  </si>
  <si>
    <t>G_CATEGORIA1</t>
  </si>
  <si>
    <t>G_CATEGORIA2</t>
  </si>
  <si>
    <t>G_CATEGORIA3</t>
  </si>
  <si>
    <t>IG_CATEGORIA1</t>
  </si>
  <si>
    <t>IG_CATEGORIA2</t>
  </si>
  <si>
    <t>IG_CATEGORIA3</t>
  </si>
  <si>
    <t>INV_CATEGORIA1</t>
  </si>
  <si>
    <t>INV_CATEGORIA2</t>
  </si>
  <si>
    <t>INV_CATEGORIA3</t>
  </si>
  <si>
    <t>ACT_1</t>
  </si>
  <si>
    <t>ACT_2</t>
  </si>
  <si>
    <t>ACT_3</t>
  </si>
  <si>
    <t>ALTARNUM CONSULTORÍA</t>
  </si>
  <si>
    <t>CASH</t>
  </si>
  <si>
    <t>LEDGER</t>
  </si>
  <si>
    <t>ANTÍGENOS</t>
  </si>
  <si>
    <t/>
  </si>
  <si>
    <t>AHORRO</t>
  </si>
  <si>
    <t>START-UPS</t>
  </si>
  <si>
    <t>CAPITAL CELL</t>
  </si>
  <si>
    <t>METAMASK</t>
  </si>
  <si>
    <t>CASH SANTANDER JGG</t>
  </si>
  <si>
    <t>CASH SANTANDER COLECTIVOS</t>
  </si>
  <si>
    <t>INTERESES SANTANDER</t>
  </si>
  <si>
    <t>VIDEOJUEGOS</t>
  </si>
  <si>
    <t>OTROS INTERESES</t>
  </si>
  <si>
    <t>INTERESES MINTOS</t>
  </si>
  <si>
    <t>HIPOTECA / PRESTAMOS</t>
  </si>
  <si>
    <t>HIJOS</t>
  </si>
  <si>
    <t>EXTRA JULIO 23</t>
  </si>
  <si>
    <t>RETIRADA DE CUENTA INVERSIÓN</t>
  </si>
  <si>
    <t>SINPAS</t>
  </si>
  <si>
    <t>TIKTOK NOW</t>
  </si>
  <si>
    <t>REGALO</t>
  </si>
  <si>
    <t>Tiktok Now</t>
  </si>
  <si>
    <t>Altarnum Consultoría</t>
  </si>
  <si>
    <t>Nómina HMR</t>
  </si>
  <si>
    <t>Wallapop</t>
  </si>
  <si>
    <t>Vinted</t>
  </si>
  <si>
    <t>Nómina Insud</t>
  </si>
  <si>
    <t>Inteligencia farmaceutica</t>
  </si>
  <si>
    <t>Sinpas</t>
  </si>
  <si>
    <t>Antígenos</t>
  </si>
  <si>
    <t>Game</t>
  </si>
  <si>
    <t>Cris</t>
  </si>
  <si>
    <t>Retirada de cuenta inversión</t>
  </si>
  <si>
    <t>Ayudas / Subvenciones</t>
  </si>
  <si>
    <t>Mentta</t>
  </si>
  <si>
    <t>Papas</t>
  </si>
  <si>
    <t>PALA PADEL Y FALDA</t>
  </si>
  <si>
    <t>VUELO</t>
  </si>
  <si>
    <t>Pharma Study IQVIA</t>
  </si>
  <si>
    <t>Bingo Canoe</t>
  </si>
  <si>
    <t>Sum of IMPORTE</t>
  </si>
  <si>
    <t>Column Labels</t>
  </si>
  <si>
    <t>Row Labels</t>
  </si>
  <si>
    <t>Grand Total</t>
  </si>
  <si>
    <t>CERVEZAS POST PADEL</t>
  </si>
  <si>
    <t>EL PESCADOR</t>
  </si>
  <si>
    <t>DECORACION Y REPARACIONES DEL HOGAR</t>
  </si>
  <si>
    <t>REPARACIONES</t>
  </si>
  <si>
    <t>BOMBILLAS Y DESTORNILLADORES</t>
  </si>
  <si>
    <t>BOMBILLAS DEL SALON, GU 10</t>
  </si>
  <si>
    <t>LA MARUCA</t>
  </si>
  <si>
    <t>DESAYUNO LA MARUCA CON JOSE ANGEL, PEDRO Y JON DESPUES DE PADEL EN  VICENTE DEL BOSQUE</t>
  </si>
  <si>
    <t>LA ESQUINITA DE MACHADO</t>
  </si>
  <si>
    <t>FUE UN BIZUM A MANU QUEDAMOS Y TOMAMOS TOSTAS, ALITAS Y CERVEZAS</t>
  </si>
  <si>
    <t>RIV</t>
  </si>
  <si>
    <t>CHOCOLATE Y CAFÉ</t>
  </si>
  <si>
    <t>CENA CON JON VIENDO EL REAL MADRID EÑ 25/08/2023</t>
  </si>
  <si>
    <t>CANDADO Y PEGAMENTO PARA ARREGLAR COSAS</t>
  </si>
  <si>
    <t>GEL DE FRIO, BOLA DE MASAJE, CALCETINES Y SUJETA ROTULAS</t>
  </si>
  <si>
    <t>NOMINA AGOSTO 2023</t>
  </si>
  <si>
    <t>TRASPASO COLECTIVOS PARA SEPTIEMBRE</t>
  </si>
  <si>
    <t>IBERIA</t>
  </si>
  <si>
    <t>PARIS</t>
  </si>
  <si>
    <t>VUELOS</t>
  </si>
  <si>
    <t>Bizxums de los chicos con lso que jugé al padel con dani</t>
  </si>
  <si>
    <t>METROMADRID</t>
  </si>
  <si>
    <t>TARJETA METRO</t>
  </si>
  <si>
    <t>RECARGA DE LA TARJETA DE METRO PARA QUEDAR CON SONIA</t>
  </si>
  <si>
    <t>JUANCHOS</t>
  </si>
  <si>
    <t>BIZUM DE SONIA PRA COMPENSAR</t>
  </si>
  <si>
    <t>JUANCHOS MERCADO CHAMBERI</t>
  </si>
  <si>
    <t>APLICACION MADRID DEPORTE</t>
  </si>
  <si>
    <t>HIPER ASIA</t>
  </si>
  <si>
    <t>BOMBILLAS</t>
  </si>
  <si>
    <t>UNA BOMBILLA GU 10 Y otra filamentosa</t>
  </si>
  <si>
    <t>PADEL PISTA</t>
  </si>
  <si>
    <t>COBRE 5 EN EFECTIVO Y 5 EN BIZUM DEL PARTIDO DEL DOMINGO CON DANI</t>
  </si>
  <si>
    <t>ME HIZO BIZUM COMPENSANDO OTRAS COSAS QUE PAGÓ ELLA</t>
  </si>
  <si>
    <t>MENU DE CARRETERA</t>
  </si>
  <si>
    <t>MENU DE CARRETERA, POLLO EN GUARROMAN EL 16/09</t>
  </si>
  <si>
    <t>GASOLINERA 16/09 RUMBO TORRE DEL MAR</t>
  </si>
  <si>
    <t>AGUA CON GAS ANTES DE LA INMERSION NOCTURNA EL 16/09</t>
  </si>
  <si>
    <t>GUARROMAN</t>
  </si>
  <si>
    <t>AL FARO BURGER</t>
  </si>
  <si>
    <t>BODEGON LA CALETA</t>
  </si>
  <si>
    <t>FECHA BANCO</t>
  </si>
  <si>
    <t>FECHA REAL</t>
  </si>
  <si>
    <t>presion neumatico ruedas moto en gasolinera cerca de insud</t>
  </si>
  <si>
    <t>SECRETS PICASSO</t>
  </si>
  <si>
    <t>QUEENS</t>
  </si>
  <si>
    <t>TALLER</t>
  </si>
  <si>
    <t>AIRE</t>
  </si>
  <si>
    <t xml:space="preserve">BIZUM DIRECTO A DEBORA </t>
  </si>
  <si>
    <t>MEDIO MENU CHEMO</t>
  </si>
  <si>
    <t>INFORME COLOMBIA GD</t>
  </si>
  <si>
    <t>DATOS MIDAS ESPAÑA AÑO NATURAL</t>
  </si>
  <si>
    <t>VALTIERRA BODA DE DEBORA</t>
  </si>
  <si>
    <t>INFORME ESPAÑA IQVIA</t>
  </si>
  <si>
    <t>ESPAÑA  INFORME IQVIA</t>
  </si>
  <si>
    <t>BIZUM A GUILLE; AGUA CON GAS Y DOS CAFES</t>
  </si>
  <si>
    <t>MADRID DEPORTES</t>
  </si>
  <si>
    <t>RESTAURANTE DE CARRETERA</t>
  </si>
  <si>
    <t>Nomina Septiembre 2023</t>
  </si>
  <si>
    <t>ENTRADAS ALADIN</t>
  </si>
  <si>
    <t>REGALO PABLO FERNANDEZ</t>
  </si>
  <si>
    <t>PILA PARA BASCULA</t>
  </si>
  <si>
    <t>ENTRADAS</t>
  </si>
  <si>
    <t>PAL DENTAL</t>
  </si>
  <si>
    <t>COMIDA JARRITAS</t>
  </si>
  <si>
    <t>PISTA PADEL</t>
  </si>
  <si>
    <t>CALCULADORA</t>
  </si>
  <si>
    <t>ENTRADA CUMPLE CRIS PARA JON</t>
  </si>
  <si>
    <t>STARBUCKS</t>
  </si>
  <si>
    <t>PLATO ARROZ</t>
  </si>
  <si>
    <t>CALCETINES MANGO</t>
  </si>
  <si>
    <t>MINIT - LA VAGUADA</t>
  </si>
  <si>
    <t>CHOCOALTE</t>
  </si>
  <si>
    <t>HINCHADOR DE RUEDAS MOTO</t>
  </si>
  <si>
    <t>AIRTAG, LLAVERO AIRTAG Y FUNDA IPHONE</t>
  </si>
  <si>
    <t>AYUNTAMIENTO DE MADRID</t>
  </si>
  <si>
    <t>DENTISTA PAL DENTAL</t>
  </si>
  <si>
    <t>COPIA DE LLAVE</t>
  </si>
  <si>
    <t>COPIA LLAVE GARAJE VALDEZARZA</t>
  </si>
  <si>
    <t>GALLETA CHOCOLATE STARBUCKS</t>
  </si>
  <si>
    <t>ENTRADAS AUTOCINE</t>
  </si>
  <si>
    <t>JARRITAS</t>
  </si>
  <si>
    <t>BEL MONDO</t>
  </si>
  <si>
    <t>BEL MONDO POR EL CUMPLE DE CRIS</t>
  </si>
  <si>
    <t>2 CARIES (PIEZAS: 46, 18)</t>
  </si>
  <si>
    <t>3 CARIES (PIEZAS: 26,27,28 )</t>
  </si>
  <si>
    <t>RE-TRATAMIENTO ENDODONCIA PARTE 1 (PIEZA 17)</t>
  </si>
  <si>
    <t>RE-TRATAMIENTO ENDODONCIA PARTE 2 (PIEZA 17)</t>
  </si>
  <si>
    <t>NAUTICOS INVIERNO MARRONES PIELSA TIPO TIMBERLAND</t>
  </si>
  <si>
    <t>CONSULTOR</t>
  </si>
  <si>
    <t>SEGUNDO PAGO</t>
  </si>
  <si>
    <t>BOMBA DE HINCHAR RUEDAS</t>
  </si>
  <si>
    <t>PADEL LAS TABLAS</t>
  </si>
  <si>
    <t>PADEL JON Y YO CON TRA DOS DE PLAYTOMIC, PERDIMOS</t>
  </si>
  <si>
    <t>CAFÉ DESPUES DEL PADEL CON JON</t>
  </si>
  <si>
    <t>CREMA DERMATOLOGIA + IBUPROFENO OTC</t>
  </si>
  <si>
    <t>CAFÉ Y CHOCOLATE</t>
  </si>
  <si>
    <t>parte de mama</t>
  </si>
  <si>
    <t>otra parte de regalo de cuimpleaños</t>
  </si>
  <si>
    <t>ZAPATOS</t>
  </si>
  <si>
    <t>ZAPATOS PIEL BOTON</t>
  </si>
  <si>
    <t>BARNIZ PINTURA Y LIJA</t>
  </si>
  <si>
    <t>SHANGAI VIVERO</t>
  </si>
  <si>
    <t>MARANTA</t>
  </si>
  <si>
    <t>PALOMITAS MUSICAL</t>
  </si>
  <si>
    <t>MUSICAL</t>
  </si>
  <si>
    <t>MAC DONALDS</t>
  </si>
  <si>
    <t>DESPUES DE MUSICLA</t>
  </si>
  <si>
    <t>RODILLA</t>
  </si>
  <si>
    <t>TRANSFER ANA MOIRALES</t>
  </si>
  <si>
    <t>LIDL</t>
  </si>
  <si>
    <t>INCLUYE SET DE CUCHILLOS</t>
  </si>
  <si>
    <t>CAFÉ Y AGUA CON GAS</t>
  </si>
  <si>
    <t>VIENDO EL REAL MADRID - SEVILLA</t>
  </si>
  <si>
    <t>3 CAJAS PRIMARK Y PANTALONES PARA PARIS</t>
  </si>
  <si>
    <t>RAQUEL AMBRONA</t>
  </si>
  <si>
    <t>HOTEL VICTORIA</t>
  </si>
  <si>
    <t>IMANES SIGUENZA</t>
  </si>
  <si>
    <t>RALLADOR DE QUESO</t>
  </si>
  <si>
    <t>CAFÉ CRIS</t>
  </si>
  <si>
    <t>CARREG</t>
  </si>
  <si>
    <t>METRO BUS CRIS</t>
  </si>
  <si>
    <t>PISO FDO CATOLICO</t>
  </si>
  <si>
    <t>PISO VALDEZARZA</t>
  </si>
  <si>
    <t>PISO</t>
  </si>
  <si>
    <t>VIVIENDA</t>
  </si>
  <si>
    <t>GASTOS PERSONALES (ROPA, OBJETOS, ACCESORIOS…)</t>
  </si>
  <si>
    <t>COCA COLA</t>
  </si>
  <si>
    <t xml:space="preserve">PANTALON NIKE DEPORTE </t>
  </si>
  <si>
    <t>LUIS MIGUEL</t>
  </si>
  <si>
    <t>SEGURO MOTO</t>
  </si>
  <si>
    <t>SEGURO VIDA</t>
  </si>
  <si>
    <t>MODISTA</t>
  </si>
  <si>
    <t>PROTECTOR PANTALLA IPHONE 12</t>
  </si>
  <si>
    <t>PANTALONES MOTO CON PROTECCIONES</t>
  </si>
  <si>
    <t>MODISTA MARIA</t>
  </si>
  <si>
    <t>BANGLADESH FRANCOS RODRIGUEZ</t>
  </si>
  <si>
    <t>TABURETE, CELO Y TIERRA</t>
  </si>
  <si>
    <t>CUCHILLAS AFEITAR DESECHABLES</t>
  </si>
  <si>
    <t>FARMACIA GRAN VIA</t>
  </si>
  <si>
    <t>CUCHILLAS</t>
  </si>
  <si>
    <t>MACETAS</t>
  </si>
  <si>
    <t>PELOTAS DE TENIS</t>
  </si>
  <si>
    <t>MEDICAMENTOS</t>
  </si>
  <si>
    <t>TOBILLERA Y SENIORAL</t>
  </si>
  <si>
    <t>SUBRAYADOR</t>
  </si>
  <si>
    <t>PAPELERIA</t>
  </si>
  <si>
    <t>MATERIAL</t>
  </si>
  <si>
    <t>CALZADO ARTAJONA</t>
  </si>
  <si>
    <t>REPARACION ZAPATILLAS VANS</t>
  </si>
  <si>
    <t>TUPPER COMIDA INSUD</t>
  </si>
  <si>
    <t>CHAT GPT</t>
  </si>
  <si>
    <t>COMPRA EXTRA</t>
  </si>
  <si>
    <t>BIZUM HEHCO A DANI</t>
  </si>
  <si>
    <t>OPEN AI</t>
  </si>
  <si>
    <t>COMPRA MOTO</t>
  </si>
  <si>
    <t>CIUDAD FELIZ</t>
  </si>
  <si>
    <t>CELIA LIMPIADORA</t>
  </si>
  <si>
    <t>SANISIMO</t>
  </si>
  <si>
    <t>ESPIEDP</t>
  </si>
  <si>
    <t>CANDADO COPIA LLAVE</t>
  </si>
  <si>
    <t>REPARACION Y CALZADO</t>
  </si>
  <si>
    <t>CAFERGA</t>
  </si>
  <si>
    <t>MERIENDA</t>
  </si>
  <si>
    <t>ARREGLO PANTALONES MOTO</t>
  </si>
  <si>
    <t>EL CORRAL</t>
  </si>
  <si>
    <t>CERVEZA CONCIERTO</t>
  </si>
  <si>
    <t>WIZINK</t>
  </si>
  <si>
    <t>CERVECERIA MADA</t>
  </si>
  <si>
    <t>BOCADILLO Y AGUA CON GAS</t>
  </si>
  <si>
    <t>BIENMESABE</t>
  </si>
  <si>
    <t>COMIDA SALIM</t>
  </si>
  <si>
    <t>BOLAS (X2)</t>
  </si>
  <si>
    <t>QUADLOCK PONCHO</t>
  </si>
  <si>
    <t>GUANTES MOTO CALEFACTABLES</t>
  </si>
  <si>
    <t>AGUA CON GAS CON FRAN</t>
  </si>
  <si>
    <t>POST CONCIERTO DE LA MODA</t>
  </si>
  <si>
    <t>COMIDA EN BIENMESABE CON MARTA Y SALIM Y DOS AMIGOS SUYOS</t>
  </si>
  <si>
    <t>MEXICANO, CENA DE EQUIPO</t>
  </si>
  <si>
    <t>CAMISETA REGALO LUIS AMIGO INVISIBLE</t>
  </si>
  <si>
    <t>CENA EQUIPO DE FUTBOL CHEMO</t>
  </si>
  <si>
    <t>CHUPITOS TEQUILA FORTUNY</t>
  </si>
  <si>
    <t>HAMBURGUESA BUSBURGER</t>
  </si>
  <si>
    <t>CHOCOLATE CON CHURROS</t>
  </si>
  <si>
    <t>PALDENTAL</t>
  </si>
  <si>
    <t>BUSBURGUER</t>
  </si>
  <si>
    <t>AUTOBUS MONCLOA</t>
  </si>
  <si>
    <t>TAXI A CASA CON JON</t>
  </si>
  <si>
    <t>TRASPASO</t>
  </si>
  <si>
    <t>CHIHUAHUA TACOS Y TRAGOS</t>
  </si>
  <si>
    <t>ENDODONCIA TERCER CONDUCTO</t>
  </si>
  <si>
    <t>FORTUNY / MORRIS</t>
  </si>
  <si>
    <t>39,47 de gastos de luz. Le di 11 euros de más</t>
  </si>
  <si>
    <t>pagué 21, pero me dieron 6 euros cada rival y luego de lo restante, dibidido entre dos es lo que me dio jon (4,60)</t>
  </si>
  <si>
    <t>pagué 13,80 pero me ideron 6e cada uno</t>
  </si>
  <si>
    <t>REGALO NAVIDAD PAPAS</t>
  </si>
  <si>
    <t>regalo navidad papas, hice bizum de 90 a iciar. 50 por la termomix, 35 por el cortavientos y 25 por las zapatillas de papa</t>
  </si>
  <si>
    <t>STEPHANIE</t>
  </si>
  <si>
    <t>COSAS IKEA</t>
  </si>
  <si>
    <t>MERIENDA RODILLA</t>
  </si>
  <si>
    <t>COMIDA LATERAL</t>
  </si>
  <si>
    <t>LATERAL CASTELLANA</t>
  </si>
  <si>
    <t>IKEA LA VAGUADA</t>
  </si>
  <si>
    <t>COJINES</t>
  </si>
  <si>
    <t>COSAS ALIEXPRESS</t>
  </si>
  <si>
    <t>TABLA PLANCHAR</t>
  </si>
  <si>
    <t>COJINES TERRAZA</t>
  </si>
  <si>
    <t>TONY ROMAS</t>
  </si>
  <si>
    <t>CELIA</t>
  </si>
  <si>
    <t>BIZUM ANA MORALES</t>
  </si>
  <si>
    <t>PAGO MOVIL EN ARLANZA, MADRID</t>
  </si>
  <si>
    <t>COMPRA GRANDE</t>
  </si>
  <si>
    <t>COSAS CHINO</t>
  </si>
  <si>
    <t>CUCHILLA DE RASCAR VITRO</t>
  </si>
  <si>
    <t>PERCHAS X2</t>
  </si>
  <si>
    <t>TRAMAS, VAGUADA</t>
  </si>
  <si>
    <t>TRASPASO CRIS</t>
  </si>
  <si>
    <t>TRASHASO CRIS</t>
  </si>
  <si>
    <t>CENA CON CRIS Y MODESTO</t>
  </si>
  <si>
    <t>HUEVOS ROTOS</t>
  </si>
  <si>
    <t>BIZUM CARLOTA</t>
  </si>
  <si>
    <t>CHINO, CIUDAD FELIZ</t>
  </si>
  <si>
    <t>CAFETERIA</t>
  </si>
  <si>
    <t>AGUA CON GAS Y NESTEA</t>
  </si>
  <si>
    <t>AMIGO INVISIBLE: LUIS. PANTALON NEW BALANCE</t>
  </si>
  <si>
    <t>PANTALON NEW BALANCE PARA LUIS</t>
  </si>
  <si>
    <t>NEW BALANCE LAS ROZAS</t>
  </si>
  <si>
    <t>CASA LOLA</t>
  </si>
  <si>
    <t>QUESOS CON DANI Y PABLO</t>
  </si>
  <si>
    <t>CHUCHERIAS CRIS</t>
  </si>
  <si>
    <t>PAN Y BOLLERIA</t>
  </si>
  <si>
    <t>CHUCHERIAS CRISTY</t>
  </si>
  <si>
    <t>CAJA FUERTE FORMATO LIBRO</t>
  </si>
  <si>
    <t>REGALOS NAVIDAD CRIS</t>
  </si>
  <si>
    <t>REGALOS NAVIDAD, ZAPATILLAS HOFF PARA CRISTINA</t>
  </si>
  <si>
    <t>TAXI CENA EMPRESA A JAPONES</t>
  </si>
  <si>
    <t>BURGER KING CENA NAVIDAD EMPRESA</t>
  </si>
  <si>
    <t>HICE BIZUM A JAVIER GARCIA DE CIBERSEGURIDAD</t>
  </si>
  <si>
    <t>JAPONES</t>
  </si>
  <si>
    <t>TAXI VUELTA A CASA</t>
  </si>
  <si>
    <t>REGALO NAVIDAD ANDREA BLANCO: LIBRO MITOLOGIA</t>
  </si>
  <si>
    <t>NATURA  LA VAGUADA</t>
  </si>
  <si>
    <t>WOMEN SECRET</t>
  </si>
  <si>
    <t>REGALO NAVIDAD CRISTINA: ROPA INTERIOR NOCHE VIEJA</t>
  </si>
  <si>
    <t>UBER A COMIDA EMPRESA</t>
  </si>
  <si>
    <t>CERVEZA NACHO JAYME BIZUM COMIDA NAVIDAD EMPRESA</t>
  </si>
  <si>
    <t>HOFF - CORTE INGLES SANCHINARRO</t>
  </si>
  <si>
    <t>CHOCOLATE CRUNCH</t>
  </si>
  <si>
    <t>HOTEL SANTA MARIA</t>
  </si>
  <si>
    <t>CON DANI GUILLERMO ALEX Y ONDA</t>
  </si>
  <si>
    <t>PINCHOS CON PIPE</t>
  </si>
  <si>
    <t>LA ESTRELLA</t>
  </si>
  <si>
    <t>PIZZA CON DANI PABLO Y MAITE</t>
  </si>
  <si>
    <t>IL FORNO</t>
  </si>
  <si>
    <t>COPAS</t>
  </si>
  <si>
    <t>Y PUNTO / EL SANTO</t>
  </si>
  <si>
    <t>PISCINAS DE TUDELA CLARA CAMPOAMOR</t>
  </si>
  <si>
    <t>TORNEO PADEL</t>
  </si>
  <si>
    <t>OCINE</t>
  </si>
  <si>
    <t>ENTRADA + PALOMITAS : AQUAMAN</t>
  </si>
  <si>
    <t>ENTRADA AQUAMAN CON ALEX MARCOS Y ORTEGA</t>
  </si>
  <si>
    <t>ORDENADOR DELL INSPIRON 7430 - 14'' 16GB RAM 1 TB SSD NVIDIA GE FORCERTX 3050</t>
  </si>
  <si>
    <t>AURICULARES CABLE APPLE</t>
  </si>
  <si>
    <t>LA VAGUADA, MEDIA MARKT</t>
  </si>
  <si>
    <t>CAMISA Y PANTALON SCALPERS</t>
  </si>
  <si>
    <t>SCALPERS LAS ROZAS</t>
  </si>
  <si>
    <t>BEBIDAS CON LAURA CALERO Y CRIS</t>
  </si>
  <si>
    <t>LOMO IBERICO COVAP</t>
  </si>
  <si>
    <t>COVAP</t>
  </si>
  <si>
    <t>BAR POZOBLANCO</t>
  </si>
  <si>
    <t>BABEL</t>
  </si>
  <si>
    <t>BOCADILLO</t>
  </si>
  <si>
    <t>PELUQUERIA MORO TUDELA</t>
  </si>
  <si>
    <t>AMINE MORO BARBERO TUDELA</t>
  </si>
  <si>
    <t>WALLAPOP ALTAVOZ</t>
  </si>
  <si>
    <t>BLABLACAFR</t>
  </si>
  <si>
    <t>BLABLACAR VIAJE TUDELA GUADALAJARA</t>
  </si>
  <si>
    <t>BLABLACAR VIAJE POZOBLANCO MADRID</t>
  </si>
  <si>
    <t>FRANCOS  RODRIGUEZX</t>
  </si>
  <si>
    <t>MENAJE DE COCINA (SARTENES, CUENCOS…)</t>
  </si>
  <si>
    <t>HEMBRAS PARA  PONER EL CUADRO</t>
  </si>
  <si>
    <t>FRANCOS  RODRIGUEZ</t>
  </si>
  <si>
    <t>BOLERA+ CERVEZAS</t>
  </si>
  <si>
    <t>BOWLING CHAMARTIN</t>
  </si>
  <si>
    <t>BOLERA</t>
  </si>
  <si>
    <t>BIZUM A DANI MAS CERVEZAS EL VIERNES 12 01 2024 CON IRIS, CRISTINA JON Y DANI</t>
  </si>
  <si>
    <t>CENA PARTIDO SUPERCOPA ESPAÑA</t>
  </si>
  <si>
    <t>CENA CON JON</t>
  </si>
  <si>
    <t>BIZUM ANA MORALES NETFLIX</t>
  </si>
  <si>
    <t>FARMACIA VALDEZARZA</t>
  </si>
  <si>
    <t>ACICLOVIR, STREPSILS Y ACETILCISTEINA PARA CRIS</t>
  </si>
  <si>
    <t>ONEPASSWORD</t>
  </si>
  <si>
    <t>ONEPASSWORD: SUSCRIPCION ANUAL</t>
  </si>
  <si>
    <t>GO BOX LA VAGUADA</t>
  </si>
  <si>
    <t>MATRICULA + GIMNASIO</t>
  </si>
  <si>
    <t>MUÑEQUERA: LESION ESGUINCE</t>
  </si>
  <si>
    <t>PIZZAS CON J0ON EN LA PLAZA CERCA DE SU CASA</t>
  </si>
  <si>
    <t>LIMPIEZA DE CASA: LAURA</t>
  </si>
  <si>
    <t>BIZUM PAGADO A SU  MADRE MARTHA LIGIA TELLEZ</t>
  </si>
  <si>
    <t>GIMNASIO MADRID DEPORTES</t>
  </si>
  <si>
    <t>CARTERA FRIA BITBOX 03</t>
  </si>
  <si>
    <t>GAFAS LUZ AZUL</t>
  </si>
  <si>
    <t>BITBOX</t>
  </si>
  <si>
    <t>CRYPTOMONEDAS</t>
  </si>
  <si>
    <t>FLORES</t>
  </si>
  <si>
    <t>CHOCOLATES Y CAPRICHOS</t>
  </si>
  <si>
    <t>FLORISTERIA ANTONIO MACHADO</t>
  </si>
  <si>
    <t>LUZ</t>
  </si>
  <si>
    <t>PINLOCK MOTO</t>
  </si>
  <si>
    <t>ACCESORIOS MOTO</t>
  </si>
  <si>
    <t>MOTO URBAN</t>
  </si>
  <si>
    <t>CERVEZA Y COCACOLA CON ADRIAN, LE INVITE YO</t>
  </si>
  <si>
    <t>BAR PONZANO</t>
  </si>
  <si>
    <t>PONZANO AGUA CON GAS INSUDERS</t>
  </si>
  <si>
    <t>AGUA CON GAS VIENDO REAL MADRID ATLETICO EN EL RODRIGO</t>
  </si>
  <si>
    <t>BARBACOA</t>
  </si>
  <si>
    <t>BARBACOA INSUDERS</t>
  </si>
  <si>
    <t>BARBACOA CASA PEDRO INSUDERS</t>
  </si>
  <si>
    <t>BIZUM PEDRO</t>
  </si>
  <si>
    <t>EXPEIDO</t>
  </si>
  <si>
    <t>LAURIS - BIZUM MARTHA (MADRE)</t>
  </si>
  <si>
    <t>EL OLVIDO</t>
  </si>
  <si>
    <t>FRUTERIA</t>
  </si>
  <si>
    <t>FRUTERIA FISIO CRIS</t>
  </si>
  <si>
    <t>COMPRA CENA CON ALEX Y MIKEL EN CASA</t>
  </si>
  <si>
    <t>VAJILLA</t>
  </si>
  <si>
    <t>COMPRA</t>
  </si>
  <si>
    <t>CENA CON CRIS Y MODESTO Y JUANMI. BIZUM A JUANMI</t>
  </si>
  <si>
    <t>LOVE HOME</t>
  </si>
  <si>
    <t>DETALLE SAN VALENTIN, BOMBONES Y FLORES</t>
  </si>
  <si>
    <t>REGALO CRISTINA FRAILE</t>
  </si>
  <si>
    <t>BIZUM JULIA</t>
  </si>
  <si>
    <t>AGUA CON GAS Y CAFÉ</t>
  </si>
  <si>
    <t>VIENDO REAL MADRID GIRONA</t>
  </si>
  <si>
    <t>REVOLUT</t>
  </si>
  <si>
    <t>RECARGA REVOLUT</t>
  </si>
  <si>
    <t>PRUEBA REVOLUT TARJETA</t>
  </si>
  <si>
    <t>CHINO BARRIO SALAMANCA</t>
  </si>
  <si>
    <t>JUASSAPP BROMAS</t>
  </si>
  <si>
    <t>PELUCA AZUL DISFRAZ</t>
  </si>
  <si>
    <t>HAMBURGUESA SAN VALENTIN</t>
  </si>
  <si>
    <t>LE HICE EL BIZUM A CRISTINA PERO ES POR UNA HAMBURGUESA DEL 14/02</t>
  </si>
  <si>
    <t xml:space="preserve">SPACE MOVIL </t>
  </si>
  <si>
    <t>IPHONE</t>
  </si>
  <si>
    <t>TAILANDIA</t>
  </si>
  <si>
    <t>CINTAS DE COMPRESION</t>
  </si>
  <si>
    <t>BIZUM A DANI</t>
  </si>
  <si>
    <t>REGALO AMIGOS</t>
  </si>
  <si>
    <t>REGALO 30 CUMPLEAÑOS PABLO</t>
  </si>
  <si>
    <t>MEDINACELI</t>
  </si>
  <si>
    <t>GASOLINERAS</t>
  </si>
  <si>
    <t>TRASPASO COLECTIVOS MARZO</t>
  </si>
  <si>
    <t>BLABLACAR TUDELA MADRID 01/03</t>
  </si>
  <si>
    <t>LECHE</t>
  </si>
  <si>
    <t>PROTECTOR DEDOS DE SILICONA</t>
  </si>
  <si>
    <t>EN ESTA NOMINA AUMENTA REOTROACTIVAMENTE DESDE ENERO UN AUMENTO DEL 4,8%. TODAVIA ME DEBEN EL RESTANTE HASTA EL 10%</t>
  </si>
  <si>
    <t>RETIRADA EFECTIVO</t>
  </si>
  <si>
    <t>GOMAS DE PELO</t>
  </si>
  <si>
    <t>GUANTES BOXEO</t>
  </si>
  <si>
    <t>GUANTES DE BOXEO Y COMPLEMENTOS</t>
  </si>
  <si>
    <t>COMPLEMENTOS</t>
  </si>
  <si>
    <t>DECORACION Y ROPA</t>
  </si>
  <si>
    <t>CITA CON CRIS. ARROZ Y GAMBAS</t>
  </si>
  <si>
    <t>SANTAGLORIA</t>
  </si>
  <si>
    <t>CAFÉ CON CRIS E ICIAR</t>
  </si>
  <si>
    <t>IATI SEGUROS VIAJE TAILANDIA</t>
  </si>
  <si>
    <t>IATI SEGUROS</t>
  </si>
  <si>
    <t>VACACIONES TAILANDIA</t>
  </si>
  <si>
    <t>QATAR AIRWAYS</t>
  </si>
  <si>
    <t>VUELO MADRID BANKOK</t>
  </si>
  <si>
    <t>VUELO AIR ASIA BANKOK CHIAN MAI</t>
  </si>
  <si>
    <t>VUELO AIR ASIA CHIANG RAI - KRABI</t>
  </si>
  <si>
    <t>VUELO AIR ASIA KRABI - BANKOK</t>
  </si>
  <si>
    <t>HOTEL CHIAN RAI 2 NOCHES</t>
  </si>
  <si>
    <t>HOTEL CHIAN MAI 2 NOCHES</t>
  </si>
  <si>
    <t>HOTEL 2 BANKOK 2 NOCHES</t>
  </si>
  <si>
    <t>HOTEL 3 NOCHES KRABI</t>
  </si>
  <si>
    <t>HOTEL 3 NOCHES BANKOK</t>
  </si>
  <si>
    <t>AIR ASIA</t>
  </si>
  <si>
    <t>BOOKING</t>
  </si>
  <si>
    <t>CERVEZA DESPUES DE TRABAJO</t>
  </si>
  <si>
    <t>MARUCA</t>
  </si>
  <si>
    <t>LA MALCRIADA</t>
  </si>
  <si>
    <t>CERVEZA AFTERWORK CON JOAQUIN, DANI UNAI, JON, JORGE Y RAMON</t>
  </si>
  <si>
    <t>CENA PAGADA POR MI CON JOAQUIN, DANI UNAI, JON, JORGE Y RAMON</t>
  </si>
  <si>
    <t>DUNE PART 2</t>
  </si>
  <si>
    <t>MUSEO DE CIENCIAS NATURALES</t>
  </si>
  <si>
    <t>MUSEOS</t>
  </si>
  <si>
    <t>HAMBURGUESAS</t>
  </si>
  <si>
    <t>LAMPARAS COCINA</t>
  </si>
  <si>
    <t>DESAYUNO MARUCA</t>
  </si>
  <si>
    <t>PAKISTANI</t>
  </si>
  <si>
    <t>IRIS ROVER</t>
  </si>
  <si>
    <t>IRIS ROVER AFTERWORK PERO SOLO PAGUE 2,60 DE AGUA CON GAS</t>
  </si>
  <si>
    <t>CENA CON MODESTO Y CRISTINA</t>
  </si>
  <si>
    <t>BAR RASCAFRIA</t>
  </si>
  <si>
    <t>RASCAFRIA</t>
  </si>
  <si>
    <t>AGUA CON GAS Y GALLETA</t>
  </si>
  <si>
    <t>COMIDA RASCAFRIA</t>
  </si>
  <si>
    <t>CHULETON, PALETILLA DE CORDERO Y POSTRE</t>
  </si>
  <si>
    <t>VERMOUT PLAZA NUEVA CON CRIS</t>
  </si>
  <si>
    <t>VINTED ABRIGO Y GORRA</t>
  </si>
  <si>
    <t>PIZZAS CASA DANI</t>
  </si>
  <si>
    <t>PROTONMAIL</t>
  </si>
  <si>
    <t>TRANSFERENCIA MINTOS</t>
  </si>
  <si>
    <t>MALAGA</t>
  </si>
  <si>
    <t xml:space="preserve">ROOM MATE VALER </t>
  </si>
  <si>
    <t>COVIRAN</t>
  </si>
  <si>
    <t>SERVICIOS PROTON</t>
  </si>
  <si>
    <t>FORNO ANTICO</t>
  </si>
  <si>
    <t>COINKITE</t>
  </si>
  <si>
    <t>CARTERA FRIA</t>
  </si>
  <si>
    <t>COLDCARD M4</t>
  </si>
  <si>
    <t>LEROY MERLIN</t>
  </si>
  <si>
    <t>CUIDADO PERSONAL: PROBIOTICOS</t>
  </si>
  <si>
    <t>COMIDA TORRE</t>
  </si>
  <si>
    <t>CHIRINGUITO CAFÉ</t>
  </si>
  <si>
    <t>LICENCIA CONDUCIR INTERNACIONAL</t>
  </si>
  <si>
    <t>LA CUEVA</t>
  </si>
  <si>
    <t>CERVEZA Y BATIDO</t>
  </si>
  <si>
    <t>HELADERIA TORRE</t>
  </si>
  <si>
    <t>DGT</t>
  </si>
  <si>
    <t>PUESTO AMBULANTE</t>
  </si>
  <si>
    <t>PULSERA 7 CHAKRAS Y LEGIONARIOS</t>
  </si>
  <si>
    <t>EL RADAR</t>
  </si>
  <si>
    <t>COMIDA TORRE CHIRINGUITO EL RADAR</t>
  </si>
  <si>
    <t>COMIDA MALAGA DESPUES DE VER LOS LEGIONARIOS</t>
  </si>
  <si>
    <t>PAGAMOS TODO  Y LUEGO MARIA HIZO UN BIZUM POR SU PARTE. ARROZ, CALDO DE SOPA, CROQUETAS Y POSTRES</t>
  </si>
  <si>
    <t>CASA DE BOTE</t>
  </si>
  <si>
    <t>TAILANDIA 2</t>
  </si>
  <si>
    <t>TRASPASO COLECTIVOS ABRIL</t>
  </si>
  <si>
    <t>LUZ 35, INTERNET 10</t>
  </si>
  <si>
    <t>COMPRA PUNTUAL</t>
  </si>
  <si>
    <t>COMPRA FRESCOS</t>
  </si>
  <si>
    <t>SOMOZA FOTOS</t>
  </si>
  <si>
    <t>FOTO CARNET</t>
  </si>
  <si>
    <t>PAYPAL</t>
  </si>
  <si>
    <t>BLABLACAR TORRE DEL MAR - MADRID</t>
  </si>
  <si>
    <t>LEFTIES</t>
  </si>
  <si>
    <t>CALCETINES CORTE INGLES HILO ESCOCIA</t>
  </si>
  <si>
    <t>RENFE TUDELA - MADRID</t>
  </si>
  <si>
    <t>TREN</t>
  </si>
  <si>
    <t>FARMACIA CUATRO CAMINOS</t>
  </si>
  <si>
    <t>CEPILLO FERULA Y CREMA TAILANDIA ANTIHISTAMINICA</t>
  </si>
  <si>
    <t>PANTALON Y CAMISA</t>
  </si>
  <si>
    <t>AIRTAG Y TARJETA MICROSD</t>
  </si>
  <si>
    <t>REGALO IGNACIO ONDA</t>
  </si>
  <si>
    <t xml:space="preserve">AGUA CON GAS </t>
  </si>
  <si>
    <t>BIZUM PABLO</t>
  </si>
  <si>
    <t>REGALOS AMIGOS</t>
  </si>
  <si>
    <t>LA PALOMA</t>
  </si>
  <si>
    <t>PIZZADELLA</t>
  </si>
  <si>
    <t>TAXI ATOCHA - CASA</t>
  </si>
  <si>
    <t>REGALO MAMA</t>
  </si>
  <si>
    <t>DESAYUNO RODRIGO</t>
  </si>
  <si>
    <t>EFECTIVO TAILANDIA</t>
  </si>
  <si>
    <t>APPLE - ESPACIO ALMACENAMIENTO ICLOUD</t>
  </si>
  <si>
    <t>NOMINA ABRIL</t>
  </si>
  <si>
    <t>GASTOS: AGUA, LUZ, WIFI, LIMPIEZA</t>
  </si>
  <si>
    <t>CERVEZA: AFTERWORK INSUD</t>
  </si>
  <si>
    <t>RODRIGO</t>
  </si>
  <si>
    <t>AYUNTAMIENTO DE TUDELA</t>
  </si>
  <si>
    <t>IMPUESTO</t>
  </si>
  <si>
    <t>IMPUESTO CIRCULACION</t>
  </si>
  <si>
    <t>INDEXA CAPITAL</t>
  </si>
  <si>
    <t>CLAVELES</t>
  </si>
  <si>
    <t>DISFRACES</t>
  </si>
  <si>
    <t>CLAVELES SAN ISIDRO</t>
  </si>
  <si>
    <t>CASA RURAL ALMENDRALEJOS</t>
  </si>
  <si>
    <t>VIAJE RENFE TUDELA - MADRID</t>
  </si>
  <si>
    <t>REVISION MOTO 15K</t>
  </si>
  <si>
    <t>VUELOS INTERNACIONALES</t>
  </si>
  <si>
    <t>VUELOS INTERNOS</t>
  </si>
  <si>
    <t>EXCURSIONES</t>
  </si>
  <si>
    <t>TRASLADOS AEROPUERTOS</t>
  </si>
  <si>
    <t>ENTRADAS TEMPLOS</t>
  </si>
  <si>
    <t>MASAJES TAILANDIA</t>
  </si>
  <si>
    <t>SOUVENIRS</t>
  </si>
  <si>
    <t>COMISIONES MONEDA TAILANDESA (BAHTS)</t>
  </si>
  <si>
    <t>PERMISO INTERNACIONAL CONDUCIR</t>
  </si>
  <si>
    <t>TARJETA SIM</t>
  </si>
  <si>
    <t>SEGURO VIAJE TAILANDIA</t>
  </si>
  <si>
    <t>PROBIOTICOS MEDICINAS</t>
  </si>
  <si>
    <t>VESPA ALADRO</t>
  </si>
  <si>
    <t>ALMENDRALEJO</t>
  </si>
  <si>
    <t>BIZUM CRISTINA</t>
  </si>
  <si>
    <t>CASA RURAL</t>
  </si>
  <si>
    <t>WISE</t>
  </si>
  <si>
    <t>RESERVA BUCEO TAILANDIA</t>
  </si>
  <si>
    <t>LUIS MIGUEL PELUQUERIA</t>
  </si>
  <si>
    <t>BIZUM ICIAR</t>
  </si>
  <si>
    <t>VINTED: GORRA, POLOS Y PAOS BOXEO</t>
  </si>
  <si>
    <t>VINTED: MOCHILA NIKE TOTAL 90 Y JERSEY GANSO AZUL</t>
  </si>
  <si>
    <t>TRASPASO VACACIONES TAILANDIA</t>
  </si>
  <si>
    <t>ALDI COMPRA EXTRA</t>
  </si>
  <si>
    <t>DECATLON</t>
  </si>
  <si>
    <t>ESTERILLA PARA YOGA</t>
  </si>
  <si>
    <t>HAMBURGUESAS CENA AMIGOS</t>
  </si>
  <si>
    <t>DESAYUNO AMIGOS</t>
  </si>
  <si>
    <t>HAMBURGUESAS AMIGOS LOGROÑO</t>
  </si>
  <si>
    <t>SCAPE ROOM</t>
  </si>
  <si>
    <t>MERIENDA CON LUIS</t>
  </si>
  <si>
    <t>KARTING MERIENDA</t>
  </si>
  <si>
    <t>KARTING</t>
  </si>
  <si>
    <t>LOS ARCOS</t>
  </si>
  <si>
    <t>EXPERIENCIAS</t>
  </si>
  <si>
    <t>TRIGO DULCE</t>
  </si>
  <si>
    <t>RECRUDO</t>
  </si>
  <si>
    <t>LOGROÑO</t>
  </si>
  <si>
    <t>BURGUERSERIA</t>
  </si>
  <si>
    <t>EUREKA SCAPE ROOM</t>
  </si>
  <si>
    <t>CAFETERIA LOGROÑO</t>
  </si>
  <si>
    <t>PAN</t>
  </si>
  <si>
    <t>NOMINA MAYO</t>
  </si>
  <si>
    <t>TAXDOWN</t>
  </si>
  <si>
    <t>DECLARACION RENTA</t>
  </si>
  <si>
    <t>EXTRA ENTRECOT CON ISA MEDINA</t>
  </si>
  <si>
    <t>VALUE SCHOOL</t>
  </si>
  <si>
    <t>CENA DE LIBERALES</t>
  </si>
  <si>
    <t>GRAF</t>
  </si>
  <si>
    <t>TAXI  GRAF- CASA POST BARBACOA</t>
  </si>
  <si>
    <t>GIMANSIO MADRID DEPORTES</t>
  </si>
  <si>
    <t>BIZUM PEDRO MAGIRENA</t>
  </si>
  <si>
    <t>PISTAS PADEL INSUDERS</t>
  </si>
  <si>
    <t>ES LA CENA DE LIBERALES DEL 22 DE JUNIO</t>
  </si>
  <si>
    <t>QUADLOCK 2ª MANO</t>
  </si>
  <si>
    <t>UBER  CASA - CASA PEDRO</t>
  </si>
  <si>
    <t>RUNE</t>
  </si>
  <si>
    <t>AYUDA VIV DE RUNE</t>
  </si>
  <si>
    <t>FUERON 400 Y LE PAGUÉ 200 A CRISTINA POR AYUDARME. HAY FACTURA</t>
  </si>
  <si>
    <t>IBUPROFENO OTC</t>
  </si>
  <si>
    <t>AGENCIA TRIBUTARIA</t>
  </si>
  <si>
    <t>DEVOLUCION IMPUESTOS 2023</t>
  </si>
  <si>
    <t>FILOSOFIA DE BITCOIN</t>
  </si>
  <si>
    <t>LIBRO PARA QUE ME FIRME ALVARO DE MARIA</t>
  </si>
  <si>
    <t>FARMACIA 4 TORRES (CALEIDO)</t>
  </si>
  <si>
    <t>YO PAGUE 104,90 Y ME HICIERON BIZUMS</t>
  </si>
  <si>
    <t>CERVEZA PONZANO</t>
  </si>
  <si>
    <t>SOLOMILLO TUETANO PONZANO</t>
  </si>
  <si>
    <t>ARREGLO CORREA RELOJ</t>
  </si>
  <si>
    <t>MINTT LA VAGUADA</t>
  </si>
  <si>
    <t>COMIDA POST PADEL</t>
  </si>
  <si>
    <t>VENDIG</t>
  </si>
  <si>
    <t>BARETO CALEIDO</t>
  </si>
  <si>
    <t>TEJEMANEJE</t>
  </si>
  <si>
    <t>ARREGLOS</t>
  </si>
  <si>
    <t>TUETANO</t>
  </si>
  <si>
    <t>PISTA DE PADEL CON JON, LUIS Y DANI</t>
  </si>
  <si>
    <t>PSITA PADEL VIERNES CON JON, DANI Y RANDOM PLAYTOMIC</t>
  </si>
  <si>
    <t>COMIDA CON ALEX Y NATALIA</t>
  </si>
  <si>
    <t>PISTAS PADEL DAVID AMIGO CRIS</t>
  </si>
  <si>
    <t>LIBRO JUAN RAMON RALLO: PRINCIPIOS LIBERALISMO</t>
  </si>
  <si>
    <t>FIVE GUYS</t>
  </si>
  <si>
    <t>LA RITA Y PANIISIMO</t>
  </si>
  <si>
    <t>HAMBURGUESA FIVE GUYS</t>
  </si>
  <si>
    <t>HAMBURGUESA POST PADEL DEL VIERNES</t>
  </si>
  <si>
    <t>SEGUNDA MANOS</t>
  </si>
  <si>
    <t>VINTED (ALPARGATAS, CAMISA TOMMY Y CAMISA ALEX)</t>
  </si>
  <si>
    <t>EL ANCLA 2</t>
  </si>
  <si>
    <t>PEZ TORTILLA</t>
  </si>
  <si>
    <t>BAR LORENA SOLOMILLO BRIE</t>
  </si>
  <si>
    <t>VIVA LA VIDA</t>
  </si>
  <si>
    <t>RESTAURANTE LA LEYENDA</t>
  </si>
  <si>
    <t>RESTAURANTE EL ANCLA 2</t>
  </si>
  <si>
    <t>MB PRINCESA</t>
  </si>
  <si>
    <t>COMPRA PEQUEÑA</t>
  </si>
  <si>
    <t>RESTAURANTE GASTRONOMI</t>
  </si>
  <si>
    <t>RESTAURANTE CIUDAD FELIZ</t>
  </si>
  <si>
    <t>COMPRA PEQUEÑA PARA CENA CON DAVID Y MERCHE</t>
  </si>
  <si>
    <t>CELEBRANDO SAN ISIDRO UN DOMINGO</t>
  </si>
  <si>
    <t>BAR LORENA</t>
  </si>
  <si>
    <t>CAFÉ CON CRIS DESPUES DE CIUDAD FELIZ</t>
  </si>
  <si>
    <t>CERVEZA AFTERWORK INSUD</t>
  </si>
  <si>
    <t>IRISH ROVER</t>
  </si>
  <si>
    <t>PADEL DAVID AMIGO CRIS</t>
  </si>
  <si>
    <t>PADEL CON JON</t>
  </si>
  <si>
    <t>CASA FANY</t>
  </si>
  <si>
    <t>AGUA CON GAS CON ARTUR, ANTES DE IR AL EVENTO DE VALUE SCHOOL</t>
  </si>
  <si>
    <t>105(p)</t>
  </si>
  <si>
    <t>PADEL QUE NO JUGAMOS</t>
  </si>
  <si>
    <t>PADEL QUE JUGUÉ CON JON Y GANAMOS EN EL QUIJOTE</t>
  </si>
  <si>
    <t>CABLE IPHONE CARGADOR</t>
  </si>
  <si>
    <t>OBJETOS</t>
  </si>
  <si>
    <t>NOMINA JUNIO 24</t>
  </si>
  <si>
    <t>ACCESORIOS DEPORTE</t>
  </si>
  <si>
    <t>MAXCOOP SUPERGA</t>
  </si>
  <si>
    <t>PANTALON PINZAS BEIGE VALECUATRO</t>
  </si>
  <si>
    <t>TRASPASO COLECTIVOS JULIO</t>
  </si>
  <si>
    <t>TRASPASO COLECTIVOS ENERO</t>
  </si>
  <si>
    <t>TRASPASO COLECTIVOS FEBRERO</t>
  </si>
  <si>
    <t>TRASPASO COLECTIVOS JUNIO</t>
  </si>
  <si>
    <t>TRASPASO COLECTIVOS MAYO</t>
  </si>
  <si>
    <t>CENA VIENDO ESPAÑA - GEORGIA</t>
  </si>
  <si>
    <t>BIZUM A DANI DOMINGUEZ, 10€ POR MITAD DE PIZZA FAMILIAR DE QUESO NUECES Y MIEL</t>
  </si>
  <si>
    <t>AGUA: 25,58; GAS: 18,44; INTERNET: 15</t>
  </si>
  <si>
    <t>PISTAS PLAYTOMIC</t>
  </si>
  <si>
    <t>RIBADESELLA CON INSUDERS</t>
  </si>
  <si>
    <t>SIDRERIAS</t>
  </si>
  <si>
    <t>RIBADESELLA</t>
  </si>
  <si>
    <t>TICKETMASTER</t>
  </si>
  <si>
    <t>CONCIERTOS</t>
  </si>
  <si>
    <t>CONCIERTO ED SHEERAN 2025</t>
  </si>
  <si>
    <t>BIZUM A CRIS CON EL PRECIO DE LA ENTRADA DE ED SHEERAN QUE ES EN MAYO 2025</t>
  </si>
  <si>
    <t>CHURRERIA CUMPLEAÑOS</t>
  </si>
  <si>
    <t>AFTERWORK RECOLETOS</t>
  </si>
  <si>
    <t>TRADE REPUBLIC TEST</t>
  </si>
  <si>
    <t>ORGANIZACIÓN CUMPLEAÑOS</t>
  </si>
  <si>
    <t>TRADE REPUBLIC</t>
  </si>
  <si>
    <t>CHURRERIA REAL</t>
  </si>
  <si>
    <t>GRAN CAFÉ RECOLETOS</t>
  </si>
  <si>
    <t>BIZUM DANI</t>
  </si>
  <si>
    <t>REGALO INSUD CUMPLE</t>
  </si>
  <si>
    <t>AFTERWORKS</t>
  </si>
  <si>
    <t>TRASPASO TRADE REPUBLIC</t>
  </si>
  <si>
    <t>LA CURA</t>
  </si>
  <si>
    <t>ORGANIZACIÓN 30 AÑOS</t>
  </si>
  <si>
    <t>no pagado realmente, usé saldo de waylet</t>
  </si>
  <si>
    <t>ESPETO Y CERVEZA</t>
  </si>
  <si>
    <t>ESPETO CON EL CUÑAO JAVI BLANCO</t>
  </si>
  <si>
    <t>FESTIVAL DE LAS DELICIAS</t>
  </si>
  <si>
    <t>TRASPASO COLECTIVOS AGOSTO</t>
  </si>
  <si>
    <t>BLABLACAR MADRID TORRE DEL MAR</t>
  </si>
  <si>
    <t>BLABLACAR  TORRE DEL MAR - MADRID</t>
  </si>
  <si>
    <t>BLABLACAR  MADRID-TUDELA</t>
  </si>
  <si>
    <t>COMIDA CON ICIAR EN SAONA</t>
  </si>
  <si>
    <t>SAONA CON ICIAR</t>
  </si>
  <si>
    <t>no se de donde viene estos gastos</t>
  </si>
  <si>
    <t>COMPRA EXPRES</t>
  </si>
  <si>
    <t>CELEBRACION DESTINO MADRID CRIS</t>
  </si>
  <si>
    <t>ALMUERZO FIESTAS DE TUDELA</t>
  </si>
  <si>
    <t>CINE DEADPOOL AND WOLVERINE</t>
  </si>
  <si>
    <t>PALOMITAS</t>
  </si>
  <si>
    <t>CENA CON CUÑAOS</t>
  </si>
  <si>
    <t>HELADOS</t>
  </si>
  <si>
    <t>SUPERMERCADO COVIRAN</t>
  </si>
  <si>
    <t>ALSA</t>
  </si>
  <si>
    <t>ROPA DEPORTE</t>
  </si>
  <si>
    <t>NEGROS TORRE DEL MAR</t>
  </si>
  <si>
    <t>REGALO ICIAR</t>
  </si>
  <si>
    <t>REGALOS CUMPLEAÑOS</t>
  </si>
  <si>
    <t>CAMISETA SELECCIÓN ESPAÑOLA</t>
  </si>
  <si>
    <t>CAMISETA REAL MADRID RAUL</t>
  </si>
  <si>
    <t>CENA SABADO EN LA ESTRELLA CON LOS CUÑAOS</t>
  </si>
  <si>
    <t>CENA VIERNES  EN EL RADAR, CON LOS CUÑAOS</t>
  </si>
  <si>
    <t>EL INGENIO</t>
  </si>
  <si>
    <t>PALOMITAS CINE DEADPOOL</t>
  </si>
  <si>
    <t>CINE CON CRIS DEADPOOL</t>
  </si>
  <si>
    <t>CENA CON MARIA SANTIAGO</t>
  </si>
  <si>
    <t>CHIRINGUITO GABI</t>
  </si>
  <si>
    <t>AUTOBUS A TORRE DEL MAR - MALAGA</t>
  </si>
  <si>
    <t>CENA CON CRIS PARA LLEVAR EN CASA DE TORRE DEL MAR</t>
  </si>
  <si>
    <t>FRUTERIA TORRE DEL MAR</t>
  </si>
  <si>
    <t>AL FARO BURGUER</t>
  </si>
  <si>
    <t>CENA TORRE DEL MAR</t>
  </si>
  <si>
    <t>EFECTIVO - INMA</t>
  </si>
  <si>
    <t>ANGIE -APP</t>
  </si>
  <si>
    <t>JUAN CARLOS - APP</t>
  </si>
  <si>
    <t>WENDII &amp; JOSE MARÍA - APP</t>
  </si>
  <si>
    <t>BIZNAGAS PARA CRIS Y MARIA</t>
  </si>
  <si>
    <t>PAGADAS EN EFECTIVO</t>
  </si>
  <si>
    <t>AUTOBUS AL INGENIO</t>
  </si>
  <si>
    <t>NEGROS FIESTAS</t>
  </si>
  <si>
    <t>SAN JAIME</t>
  </si>
  <si>
    <t>CERVEZA Y CUBATAS</t>
  </si>
  <si>
    <t>GAFAS REDONDAS BAJAS</t>
  </si>
  <si>
    <t>CHUCHES</t>
  </si>
  <si>
    <t>MERIENDA CON CRIS</t>
  </si>
  <si>
    <t>CARCASA GO PRO 60M</t>
  </si>
  <si>
    <t>RIOT GAMES</t>
  </si>
  <si>
    <t>JUEGOS</t>
  </si>
  <si>
    <t>SKINS TEEMO &amp; VEIGAR</t>
  </si>
  <si>
    <t>ARREGLO PANTALON</t>
  </si>
  <si>
    <t>NATACION MADRID DEPORTES</t>
  </si>
  <si>
    <t>ENTRADA PISCINA</t>
  </si>
  <si>
    <t>AYUNTAMIENTO MADRID</t>
  </si>
  <si>
    <t>PISCINA</t>
  </si>
  <si>
    <t>CENA CON SHEILA Y SONIA</t>
  </si>
  <si>
    <t>CENA CON SONIA Y SHEILA. SHEILA ANUNCIA QUE SE CASA</t>
  </si>
  <si>
    <t>ESTACION DE SERVICIO</t>
  </si>
  <si>
    <t>GUADALAJARA</t>
  </si>
  <si>
    <t>FILIPINOS</t>
  </si>
  <si>
    <t>PROXIM</t>
  </si>
  <si>
    <t>PROXIM SUPERMERCADOS</t>
  </si>
  <si>
    <t>MERIENDA / ALMUERZO ARENAS</t>
  </si>
  <si>
    <t>PECADO CARNAL</t>
  </si>
  <si>
    <t>HAMBURGUESA CON AMIGOS TUDELA</t>
  </si>
  <si>
    <t>LIMPIEZA COCHE</t>
  </si>
  <si>
    <t>CAMISA BORDADO</t>
  </si>
  <si>
    <t>FILDOR</t>
  </si>
  <si>
    <t>EL TONEL</t>
  </si>
  <si>
    <t>VIENDO LA SUPERCOPA EUROPA MADRID EN CASA PABLO</t>
  </si>
  <si>
    <t>viaje madrid-tudela del 13/08/2024</t>
  </si>
  <si>
    <t>GOOGLE ONE</t>
  </si>
  <si>
    <t>SUSCRIPCION ANUAL A PARTIR DE SEPTIEMBRE 25</t>
  </si>
  <si>
    <t>MITAD MENSUALIDAD AGOSTO</t>
  </si>
  <si>
    <t>COMPRA FRUTA</t>
  </si>
  <si>
    <t>CIRCOLLO POPPOLARE COMIDA CON CRIS</t>
  </si>
  <si>
    <t>CIRCOLO POPPOLARE</t>
  </si>
  <si>
    <t>MUEBLE PASILLO</t>
  </si>
  <si>
    <t>COMPRADO POR WALLAPOP, FUIMOS A PINTO A POR EL MUEBLE</t>
  </si>
  <si>
    <t>DE RISA Y DE ORO</t>
  </si>
  <si>
    <t>COPA TUDELA</t>
  </si>
  <si>
    <t>VINTED (ALPARGATAS BEIGE, CALCETIN NUÑEZ ARENAS AZUL)</t>
  </si>
  <si>
    <t>ROCIO --&gt; TUDELA MADRID</t>
  </si>
  <si>
    <t>MIRIAM Y LEIDI --&gt; MADRID TUDELA</t>
  </si>
  <si>
    <t>MADRID - TUDELA</t>
  </si>
  <si>
    <t>TUDELA - MADRID</t>
  </si>
  <si>
    <t>TRASPASO COLECTIVOS AGOSTO - EXTRA PARA CRIS</t>
  </si>
  <si>
    <t>ZAPATILLAS 5 FINGERS SAGUARO T43</t>
  </si>
  <si>
    <t>LM</t>
  </si>
  <si>
    <t>DESAYUNO BAR RODRIGO</t>
  </si>
  <si>
    <t>REGALO BODAS JAVI BLANCO CUÑADO</t>
  </si>
  <si>
    <t>REGALO BODA</t>
  </si>
  <si>
    <t>REGALO BODAS JAVI BLANCO CUÑADO BINGO</t>
  </si>
  <si>
    <t>REVELACION FOTOS STUDIO KODAK</t>
  </si>
  <si>
    <t>CERVEZA ANTES DE PADEL</t>
  </si>
  <si>
    <t>MANOPLAS MOTO</t>
  </si>
  <si>
    <t>GALP</t>
  </si>
  <si>
    <t>WA,LLAPOP</t>
  </si>
  <si>
    <t>ORDENADOR DELL VIEJO</t>
  </si>
  <si>
    <t>RELOJ FOSSIL</t>
  </si>
  <si>
    <t>PAN Y AGUA CON GAS</t>
  </si>
  <si>
    <t>GASOLINERA AJOFRIN</t>
  </si>
  <si>
    <t>AJOFRIN</t>
  </si>
  <si>
    <t>KODAK STUDIO</t>
  </si>
  <si>
    <t>REVELACION FOTOS</t>
  </si>
  <si>
    <t>CIUDAD REAL</t>
  </si>
  <si>
    <t>COMPRA PRODUCTOS LIMPIEZA</t>
  </si>
  <si>
    <t>SABOR SALADO</t>
  </si>
  <si>
    <t>COMIDA PRE BODA</t>
  </si>
  <si>
    <t>revelacion fotos camara analogica</t>
  </si>
  <si>
    <t>FESTIVALES</t>
  </si>
  <si>
    <t>RQR</t>
  </si>
  <si>
    <t>CERVEZAS CON ALEX Y NATALIA</t>
  </si>
  <si>
    <t>SUAREZ</t>
  </si>
  <si>
    <t>ANILLO DE PEDIDA, ESMERALDA</t>
  </si>
  <si>
    <t>PEGAMENTO ,Y TARJETA CHINO</t>
  </si>
  <si>
    <t>ALBUM DE FOTOS CRIS 30 CUMPLEAÑOS</t>
  </si>
  <si>
    <t xml:space="preserve">KEBAB </t>
  </si>
  <si>
    <t>MADRID - POZOBLANCO</t>
  </si>
  <si>
    <t>POZOBLANCO -MADRID</t>
  </si>
  <si>
    <t>REGALO 30 CUMPLEAÑOS JAVI</t>
  </si>
  <si>
    <t>REGALO CUMPLE</t>
  </si>
  <si>
    <t>REGALO EXPERIENCIA NADAR CON TIBURONES</t>
  </si>
  <si>
    <t>REGALO DE CUMPLEAÑOS</t>
  </si>
  <si>
    <t>FARMACIA  VALDEZARZA</t>
  </si>
  <si>
    <t>RIZATRIPTAN PARA MIGRAÑAS</t>
  </si>
  <si>
    <t>HAMBURGUESA POZOBLANCO</t>
  </si>
  <si>
    <t>MALAFAMA</t>
  </si>
  <si>
    <t>LUZ: 34,94; GAS: 19,11; INTERNET: 20</t>
  </si>
  <si>
    <t>NO COBRADO</t>
  </si>
  <si>
    <t>VINTED (PANTALON AZUL CUADROS MASSIMO DUTTI)</t>
  </si>
  <si>
    <t>VINTED (CAMISA AZUL ZARA SLIM FIT)</t>
  </si>
  <si>
    <t>CENA CON ISA JUBAL Y SU NOVIO</t>
  </si>
  <si>
    <t>PINZANO</t>
  </si>
  <si>
    <t>COCHE MALLORCA</t>
  </si>
  <si>
    <t>GOLDCAR</t>
  </si>
  <si>
    <t>VUELOS A MALLORCA</t>
  </si>
  <si>
    <t>HAMBURGUESA UBER EATS</t>
  </si>
  <si>
    <t>LA BIEN TIRADA</t>
  </si>
  <si>
    <t>CUBATA</t>
  </si>
  <si>
    <t>INTERESES TRADE REPUBLIC</t>
  </si>
  <si>
    <t>AL 3,75%</t>
  </si>
  <si>
    <t>AL 3,5%</t>
  </si>
  <si>
    <t>CENTRO CLINICO BETANZO</t>
  </si>
  <si>
    <t>BIZUM LIMPIADORA YUMMI</t>
  </si>
  <si>
    <t>DESAYUNO VALLDEMOSA</t>
  </si>
  <si>
    <t>SAN BRUNO VALDEMOSSA</t>
  </si>
  <si>
    <t>HOTEL AMAZONAS MALLORCA</t>
  </si>
  <si>
    <t>CENA EN TORRERO</t>
  </si>
  <si>
    <t>JARDIN TORRERO</t>
  </si>
  <si>
    <t>SERVICIOS PALMA</t>
  </si>
  <si>
    <t>RESTAURANTE ARROCERIA</t>
  </si>
  <si>
    <t>SA PALMA</t>
  </si>
  <si>
    <t>SSK TRAVEL</t>
  </si>
  <si>
    <t>SOUVENIRS CUADROS</t>
  </si>
  <si>
    <t>CAN PASTILLA</t>
  </si>
  <si>
    <t>IKEA</t>
  </si>
  <si>
    <t>SON VERI CERVEZA MARC</t>
  </si>
  <si>
    <t>RESERVA GRUPO LONGPLAY</t>
  </si>
  <si>
    <t>CERVEZA BONDED</t>
  </si>
  <si>
    <t>TAXI BONDED</t>
  </si>
  <si>
    <t>CABIFY BONDED</t>
  </si>
  <si>
    <t>LONGPLAY GRUPO DE MUSICA</t>
  </si>
  <si>
    <t>ANTONIO LORENZO</t>
  </si>
  <si>
    <t>AZ CAFÉ</t>
  </si>
  <si>
    <t>AZ CAFÉ CRIS</t>
  </si>
  <si>
    <t>DOLCE VITA</t>
  </si>
  <si>
    <t>CONSIGNA AEROPUERTO</t>
  </si>
  <si>
    <t>COMIDA DEIA ITALIANO</t>
  </si>
  <si>
    <t>VINOS MIRADOR SA FORADADA</t>
  </si>
  <si>
    <t>SA FORADADA MIRADOR</t>
  </si>
  <si>
    <t>CARREFOUR (FOOD X)</t>
  </si>
  <si>
    <t>ZUMO PIÑA</t>
  </si>
  <si>
    <t>CERTIFICADO MEDICO</t>
  </si>
  <si>
    <t>CERTIFICADO BUCEO</t>
  </si>
  <si>
    <t>VIENDO EL REAL MADRID - DORTMUND</t>
  </si>
  <si>
    <t>OCAFU SAGASTA</t>
  </si>
  <si>
    <t>CENA CON 3 PA 2</t>
  </si>
  <si>
    <t>LES CONTAMOS QUE NOS CASAMOS</t>
  </si>
  <si>
    <t>CERVEZAS RAMPUJO</t>
  </si>
  <si>
    <t>DESAYUNO RODRIGO CON DAVID DIEZ</t>
  </si>
  <si>
    <t>LO HICE TARDE</t>
  </si>
  <si>
    <t>GIMNASIO LISBOA</t>
  </si>
  <si>
    <t>ENTRADA ANTES DE QUE ACABARA EL MES</t>
  </si>
  <si>
    <t>PISP</t>
  </si>
  <si>
    <t>HOGAR</t>
  </si>
  <si>
    <t>PAGUS</t>
  </si>
  <si>
    <t>FOTOMATON</t>
  </si>
  <si>
    <t>SUPERCOR</t>
  </si>
  <si>
    <t>CIUDAD FELIZ CHINO</t>
  </si>
  <si>
    <t>PARTIDO REAL MADRID BARÇA</t>
  </si>
  <si>
    <t>COMIDA CON PATRI Y ALEJANDRO</t>
  </si>
  <si>
    <t xml:space="preserve">EFECTIVO, PAGUE EL EXTRA DEL COCIDO </t>
  </si>
  <si>
    <t>MERIENDA CON PABLO ALON</t>
  </si>
  <si>
    <t>VALIDO POR OCTUBRE Y NOVIEMBRE</t>
  </si>
  <si>
    <t>DESAYUNO RODRIGO CON CRIS EL DOMINGO</t>
  </si>
  <si>
    <t>PILAS CHINO BARRIO PARA RELOJ BUCEO</t>
  </si>
  <si>
    <t>ALMUERZO CON ARTUR</t>
  </si>
  <si>
    <t>ALMUERZO DESPUES DE PADEL EL SABADO</t>
  </si>
  <si>
    <t>CINTAS ELASTICAS PARA DEPORTE</t>
  </si>
  <si>
    <t>NEW YORK BURGER CON ALEX Y TIVI</t>
  </si>
  <si>
    <t>CENA CON ALEX Y TIVI PARA HABLAR DE LA BODA</t>
  </si>
  <si>
    <t>PARKING ZGZ</t>
  </si>
  <si>
    <t>JERSEY NUÑEZ DE ARENAS</t>
  </si>
  <si>
    <t>LOTERIA</t>
  </si>
  <si>
    <t>CERVEZA CON MIKEL Y MARIA</t>
  </si>
  <si>
    <t>SEGURO MOTO A TERCEROS</t>
  </si>
  <si>
    <t>REALE SEGUROS</t>
  </si>
  <si>
    <t>ZARAGOZA</t>
  </si>
  <si>
    <t>NUÑEZ DE ARENAS</t>
  </si>
  <si>
    <t>REGALOS DE BODA</t>
  </si>
  <si>
    <t>AMIGA ICIAR IRENE</t>
  </si>
  <si>
    <t>BIZUM IRENE, AMIGA ICIAR</t>
  </si>
  <si>
    <t>cancelado seguro a todo riesgo y puesto el de a terceros</t>
  </si>
  <si>
    <t>LIZARRAN</t>
  </si>
  <si>
    <t>BIZUM A MARIA</t>
  </si>
  <si>
    <t>PARKING SAN CLIMENTE</t>
  </si>
  <si>
    <t>CASCO VIEJO</t>
  </si>
  <si>
    <t>REGALOS PAPAS</t>
  </si>
  <si>
    <t>BUHO PARA EVITAR PALOMAS</t>
  </si>
  <si>
    <t>BUHO PARA ESPANTAR PALOMAS</t>
  </si>
  <si>
    <t>LIZARRAN CON MIKEL</t>
  </si>
  <si>
    <t>HORA LOCA Y CALCETINES</t>
  </si>
  <si>
    <t>dinero en efectivo, caja fuerte madrid</t>
  </si>
  <si>
    <t>TRASPASO COLECTIVOS DICIEMBRE</t>
  </si>
  <si>
    <t>TESTAMENTO JAVIER GARCIA</t>
  </si>
  <si>
    <t xml:space="preserve">NOTARIA MERCEDES </t>
  </si>
  <si>
    <t>URUMEA</t>
  </si>
  <si>
    <t>CACHOPO CON GORILITAS</t>
  </si>
  <si>
    <t>FORTY SIX</t>
  </si>
  <si>
    <t>VITNED ABRIGO MONTEPICAZA</t>
  </si>
  <si>
    <t>LA SANTA CHUPITOS CON GORILITAS</t>
  </si>
  <si>
    <t>TAXILA SANTA</t>
  </si>
  <si>
    <t>LA SANTA DISCOTECA</t>
  </si>
  <si>
    <t>LA PENELA</t>
  </si>
  <si>
    <t>REGALOS PAPAS NAVIDAD</t>
  </si>
  <si>
    <t>BIZUM A ICIAR</t>
  </si>
  <si>
    <t>LIBRO SENECA Y FELICIDAD</t>
  </si>
  <si>
    <t>BLABLACAR MADRID - TORRE DEL MAR</t>
  </si>
  <si>
    <t>LARA</t>
  </si>
  <si>
    <t>LIBRO VIENTO Y VERDAD, BRANDON SANDERSON</t>
  </si>
  <si>
    <t>ROPA DECATHLON, POLAR Y GUANTES</t>
  </si>
  <si>
    <t>CAMISETA NIKE DEPORTE MANGA LARGA</t>
  </si>
  <si>
    <t>JD DEPORTES</t>
  </si>
  <si>
    <t>SEPHORA</t>
  </si>
  <si>
    <t>AGUA CO NGAS VIENDO EL MADRID</t>
  </si>
  <si>
    <t>CRISTINA GAST´UN CUPON PORQUE ANTES ESTABAN AL 20% Y ME COSTABA 57 EUROS</t>
  </si>
  <si>
    <t>EXTRA MENU COMPLETO BAR RODRIGO CUANDO PEDÍ COCIDO</t>
  </si>
  <si>
    <t>REGALO DE NAVIDAD: NIVEA</t>
  </si>
  <si>
    <t>CENA CON ICIAR Y EDU</t>
  </si>
  <si>
    <t>HUEVOS ROTOS Y CERVEZAS</t>
  </si>
  <si>
    <t>REGALO NAVIDAD: DAVID AMIGO INVISIBLE</t>
  </si>
  <si>
    <t>TAXI LA POCHA</t>
  </si>
  <si>
    <t>LA PENELA COMIDA DE EQUIPO</t>
  </si>
  <si>
    <t>CAFETERIA LOCAL</t>
  </si>
  <si>
    <t>NIVEA OFICINAS</t>
  </si>
  <si>
    <t>REGALO PAPA AMIGO INVISIBLE</t>
  </si>
  <si>
    <t>MADID</t>
  </si>
  <si>
    <t>NERJA</t>
  </si>
  <si>
    <t>LIBRERIA LOCAL</t>
  </si>
  <si>
    <t>LA SANTA</t>
  </si>
  <si>
    <t>INCLUYE LA PAGA EXTRA Y LOS ATRASOS RELATIVOS A LA SUBIDA DEL 3% EN 2024</t>
  </si>
  <si>
    <t>CINTAS DEPORTE</t>
  </si>
  <si>
    <t>GESTIONES ADMINISTRATIVAS</t>
  </si>
  <si>
    <t>SELLOS INVITACIONES</t>
  </si>
  <si>
    <t>TERRAZA BIST</t>
  </si>
  <si>
    <t>COSAS BODA TEMU</t>
  </si>
  <si>
    <t xml:space="preserve">PASTELERIA </t>
  </si>
  <si>
    <t>CROISSANT</t>
  </si>
  <si>
    <t>BOLSA DE ORO MALAGA</t>
  </si>
  <si>
    <t>FRUTERIA  TORRE</t>
  </si>
  <si>
    <t>DESAYUNO PLAYA</t>
  </si>
  <si>
    <t>MARKET MADRID</t>
  </si>
  <si>
    <t>REGALO AMIGO INVISIBLE CRISTINA  Y COSAS DE COCINA</t>
  </si>
  <si>
    <t>BEATA PASTA CORTE INGLES</t>
  </si>
  <si>
    <t>PALMERAS CHOOLATE CORTE INGLES</t>
  </si>
  <si>
    <t xml:space="preserve">MR DUY </t>
  </si>
  <si>
    <t>PALANGRE</t>
  </si>
  <si>
    <t>COMIDA NERJA</t>
  </si>
  <si>
    <t>MERIENDA NERJA</t>
  </si>
  <si>
    <t>COMPRA DEL PUENTE DE DICIEMBRE</t>
  </si>
  <si>
    <t>PARKING MALAGA SMASSA</t>
  </si>
  <si>
    <t>PARKING MALAGA</t>
  </si>
  <si>
    <t>COMIDA MALAGA LONJA</t>
  </si>
  <si>
    <t>LONJA MALAGA</t>
  </si>
  <si>
    <t>PASTELERIA</t>
  </si>
  <si>
    <t>SEGURO DE LUNA DE MIEL HEYMONDO</t>
  </si>
  <si>
    <t>CON IRIS Y CRISTINA FRAILE ANTES DE VACACIONES NAVIDAD</t>
  </si>
  <si>
    <t>EFECTIVO SANTANDER</t>
  </si>
  <si>
    <t>BITCOIN NO KYC</t>
  </si>
  <si>
    <t>500 € PAGADOS A EDU EN EFECTIVO. REVISAR PRECIO. EN BITBOX 02</t>
  </si>
  <si>
    <t>OTROSP</t>
  </si>
  <si>
    <t>BURGER Y CHOCOLATE</t>
  </si>
  <si>
    <t>BIZUM PABLO LANZ</t>
  </si>
  <si>
    <t>COPAS CON MIS PRIMOS</t>
  </si>
  <si>
    <t>VINTED ABRIGO MONTEPICAZA</t>
  </si>
  <si>
    <t>CAFES CON PIÑATAS CON INVITACIONES</t>
  </si>
  <si>
    <t>CAFÉ DIAMANTE</t>
  </si>
  <si>
    <t>DIAMANTE</t>
  </si>
  <si>
    <t>Y PUNTO</t>
  </si>
  <si>
    <t>ITV</t>
  </si>
  <si>
    <t>PICOTEO CON PIPE</t>
  </si>
  <si>
    <t>CAMISETA MARCOS PASCUAL</t>
  </si>
  <si>
    <t>MARCOS PASCUAL</t>
  </si>
  <si>
    <t>TALLERES SAN FERMIN</t>
  </si>
  <si>
    <t>TALLER COCHE</t>
  </si>
  <si>
    <t>RUEDAS DELANTERAS</t>
  </si>
  <si>
    <t>INVITACIONES CON NIEVES Y ORTEGA</t>
  </si>
  <si>
    <t>CHRISTOFER</t>
  </si>
  <si>
    <t>PELUQUERO POZOBLANCO</t>
  </si>
  <si>
    <t>BROMAS JUASAPP</t>
  </si>
  <si>
    <t>PLANCHA DE METAL - CRIPTO SEMILLAS EN METAL</t>
  </si>
  <si>
    <t>LECTOR TARJETAS USB C ADAPTADOR PARA CRIPTO</t>
  </si>
  <si>
    <t>AMAZON BASIC CABLE USB C</t>
  </si>
  <si>
    <t>ELECTRONICA BASICA</t>
  </si>
  <si>
    <t>CRIPTO</t>
  </si>
  <si>
    <t>APPS</t>
  </si>
  <si>
    <t>VENDIDO POR MI HERMANA, ME HA HECHO BIZUM</t>
  </si>
  <si>
    <t>CARTERA FRIA BITBOX 03 - V2</t>
  </si>
  <si>
    <t>CERVEZAS NOCHE VIEJA</t>
  </si>
  <si>
    <t>CERVEZAS NOCHE VIEJA - TARDEO</t>
  </si>
  <si>
    <t>BIZUM ALEJANDRO IBAÑEZ</t>
  </si>
  <si>
    <t>POLLO ASADO</t>
  </si>
  <si>
    <t>REGALO DE BODAS PAPAS</t>
  </si>
  <si>
    <t>BAR LA CALLE</t>
  </si>
  <si>
    <t>CERVEZAS CON IDOIA</t>
  </si>
  <si>
    <t xml:space="preserve">COLACAOS CON DANI Y MAITE </t>
  </si>
  <si>
    <t>MICKY CAFÉ</t>
  </si>
  <si>
    <t>TABERNA CORDOBA</t>
  </si>
  <si>
    <t>BODEGAS MEZQUITA</t>
  </si>
  <si>
    <t>TIENDA MEZQUITA CATEDRAL</t>
  </si>
  <si>
    <t>CORDOBA</t>
  </si>
  <si>
    <t xml:space="preserve">ADELANTO DE DINERO A LA CUENTA COMÚN PARA MEJORAR FISCALIDAD </t>
  </si>
  <si>
    <t>COMIDA CORDOBA</t>
  </si>
  <si>
    <t>DESPUES DE LOS BAÑOS ÁRABES, COMIDA</t>
  </si>
  <si>
    <t>QUEDADA CON MERCHE, DAVID, CRISTINA BAJO Y LA INMA PARA DAR INVITACIONES</t>
  </si>
  <si>
    <t>TABLILLAS DE DECORACION DE PAMPLONA Y CORDOBA</t>
  </si>
  <si>
    <t>CEPSA MOEVE</t>
  </si>
  <si>
    <t>BACHATA</t>
  </si>
  <si>
    <t>RAMEN</t>
  </si>
  <si>
    <t>CLASES DE BAILE</t>
  </si>
  <si>
    <t>PISTA DE PADEL CON ICIAR Y CRIS CON EXTRA DE ILUMINACION</t>
  </si>
  <si>
    <t>RAMEN CON JOSE ANGEL Y ANA MORALES. EN GRAN VIA</t>
  </si>
  <si>
    <t>RAMEN ISHOU</t>
  </si>
  <si>
    <t>EVOLUTION BACHATA CUATRO CAMINOS</t>
  </si>
  <si>
    <t>PAGA EXTRA JULIO</t>
  </si>
  <si>
    <t xml:space="preserve"> INSUD</t>
  </si>
  <si>
    <t>BAR CASA FANY</t>
  </si>
  <si>
    <t>AGUA CON GAS CON ARTUR DESPUES DE PADEL</t>
  </si>
  <si>
    <t>RESERVA PISTAS PADEL CON JON EN PLAYTOMIC</t>
  </si>
  <si>
    <t>CUBRETACONES</t>
  </si>
  <si>
    <t>PAGADO EN EFECTIVO WALLAPOP</t>
  </si>
  <si>
    <t>LIMPIEZA CASA</t>
  </si>
  <si>
    <t>NOTARIA</t>
  </si>
  <si>
    <t>CAPITULACIONES: SEPARACIÓN DE BIENES</t>
  </si>
  <si>
    <t>DESAYUNO PADEL</t>
  </si>
  <si>
    <t>DESAYUNO CON EDU Y CON ICIAR</t>
  </si>
  <si>
    <t>COMPRA SEMANAL EXTRA</t>
  </si>
  <si>
    <t>LA MASO PADEL CLUB</t>
  </si>
  <si>
    <t>WEBEL</t>
  </si>
  <si>
    <t>CAFÉ CON ANA MORALES Y JOSE ANGEL</t>
  </si>
  <si>
    <t>EMPRESAS</t>
  </si>
  <si>
    <t>PANTHER ORGANIC</t>
  </si>
  <si>
    <t>PIPAS BERNABEU</t>
  </si>
  <si>
    <t>OTRO</t>
  </si>
  <si>
    <t>CHEQUEAR</t>
  </si>
  <si>
    <t>1PASSWORD</t>
  </si>
  <si>
    <t>1PASSWORD: CONTRASEÑAS</t>
  </si>
  <si>
    <t>CAFÉ CON JON DESPUES DE AREPAS</t>
  </si>
  <si>
    <t>COFFEE ROASTERY DE ESPECIALIDAD</t>
  </si>
  <si>
    <t>VIENDO EL REAL MADRID - SALZBURGO</t>
  </si>
  <si>
    <t>REVISAR</t>
  </si>
  <si>
    <t>INGRESO__NETO</t>
  </si>
  <si>
    <t>GASTO_NETO</t>
  </si>
  <si>
    <t>INVERSION_NETA</t>
  </si>
  <si>
    <t>BALANCE ACUMULADO</t>
  </si>
  <si>
    <t>Sum of BALANCE ACUMULADO</t>
  </si>
  <si>
    <t>(All)</t>
  </si>
  <si>
    <t>% SOBRE EL AÑO ANTERIOR</t>
  </si>
  <si>
    <t>KPIS (% SOBRE EL AÑO ANTERIOR)</t>
  </si>
  <si>
    <t>INGRESOS AÑO ACTUAL</t>
  </si>
  <si>
    <t>GR %</t>
  </si>
  <si>
    <t>GR % -1</t>
  </si>
  <si>
    <t>GR -2</t>
  </si>
  <si>
    <t>INGRESOS  A-1</t>
  </si>
  <si>
    <t>INGRESOS A-2</t>
  </si>
  <si>
    <t>AHORRO AÑO ACTUAL</t>
  </si>
  <si>
    <t>AHORRO  A-1</t>
  </si>
  <si>
    <t>AHORRO A-2</t>
  </si>
  <si>
    <t>EVOLUTIVO INGRESOS NETOS POR AÑO</t>
  </si>
  <si>
    <t>DISTRIBUCION INGRESOS NETOS POR AÑO</t>
  </si>
  <si>
    <t>Se filtra por estas categorías que demuestran que son el 70% de mi gasto en 2023, 2024 que son los años mas representativos</t>
  </si>
  <si>
    <t>DISTRIBUCION GASTOS NETOS POR AÑO</t>
  </si>
  <si>
    <t>EVOLUTIVO GASTOS NETOS POR AÑO</t>
  </si>
  <si>
    <t>DETECCIÓN DE ANOMALÍAS EN GASTOS</t>
  </si>
  <si>
    <t>EVOLUTIVO INVERSION NETA POR AÑO</t>
  </si>
  <si>
    <t>DISTRIBUCION INVERSION NETOS POR AÑO</t>
  </si>
  <si>
    <t>GASTOS  A-1</t>
  </si>
  <si>
    <t>GASTOS A-2</t>
  </si>
  <si>
    <t>GASTOS A</t>
  </si>
  <si>
    <t>AHORRO POR AÑO</t>
  </si>
  <si>
    <t>Dashboard Personal Finance</t>
  </si>
  <si>
    <t>Master Data Analysis</t>
  </si>
  <si>
    <t>The Power</t>
  </si>
  <si>
    <t>Javier García</t>
  </si>
  <si>
    <t xml:space="preserve"> INGRESO__NETO</t>
  </si>
  <si>
    <t xml:space="preserve"> GASTO_NETO</t>
  </si>
  <si>
    <t xml:space="preserve"> INVERSION_NETA</t>
  </si>
  <si>
    <t xml:space="preserve"> BALANCE ACUMULADO</t>
  </si>
  <si>
    <t>RESUMEN POR AÑO</t>
  </si>
  <si>
    <t>CACHOPO</t>
  </si>
  <si>
    <t>TUBARRO III</t>
  </si>
  <si>
    <t xml:space="preserve">GIMNASIO </t>
  </si>
  <si>
    <t>ABANICOS</t>
  </si>
  <si>
    <t>LATINO</t>
  </si>
  <si>
    <t>LATINO BARRIO JON</t>
  </si>
  <si>
    <t>BIZUM PAPA</t>
  </si>
  <si>
    <t>RESTO DINERO ALIANZA</t>
  </si>
  <si>
    <t>4DREAMS LA VAGUADA COMPRO ORO</t>
  </si>
  <si>
    <t>VENTA ALIANZA ABUELO</t>
  </si>
  <si>
    <t>BERNABEU</t>
  </si>
  <si>
    <t>TREN MALAGA DESPEDIDA MIKEL</t>
  </si>
  <si>
    <t>IRYO</t>
  </si>
  <si>
    <t>JOSE MIGUEL CHEMI</t>
  </si>
  <si>
    <t>CHEMI Y SU MUJER</t>
  </si>
  <si>
    <t>MERIENDA CON ALEJANDRO Y PATRI</t>
  </si>
  <si>
    <t>TRANSFERENCIA MERCHE</t>
  </si>
  <si>
    <t>SHEIN</t>
  </si>
  <si>
    <t>CAPRICHOS LASER LOPERA</t>
  </si>
  <si>
    <t>DETALLE INVITADOS: IMANES</t>
  </si>
  <si>
    <t>LA TACHUELA</t>
  </si>
  <si>
    <t>PINCHOS PALOMAS</t>
  </si>
  <si>
    <t>ACCESORIOS: PALOS LUMINOSOS, COLGANTES</t>
  </si>
  <si>
    <t>CERVEZAS CON ERASMUS CRIS</t>
  </si>
  <si>
    <t>TAXI: RETIRO A CASA</t>
  </si>
  <si>
    <t>MOJITO</t>
  </si>
  <si>
    <t>PAPAYA DESTILADA</t>
  </si>
  <si>
    <t>TELEPIZZA</t>
  </si>
  <si>
    <t>L'EUROPE</t>
  </si>
  <si>
    <t>TAXI: LA SANTA A CASA</t>
  </si>
  <si>
    <t>TAXI: METRO A L'EUROPE</t>
  </si>
  <si>
    <t>TAXI A LA SANTA</t>
  </si>
  <si>
    <t>BIZUM A FRANCIS</t>
  </si>
  <si>
    <t>ALIANZA DE BODA, ORO</t>
  </si>
  <si>
    <t>EL TOLE</t>
  </si>
  <si>
    <t>BLABLACAR: PROMOCION</t>
  </si>
  <si>
    <t>COMIDA EN EL ANLCA</t>
  </si>
  <si>
    <t>PAGADO EN EFECTIVO, SALIDA A COMER CON CRIS</t>
  </si>
  <si>
    <t>INGRESOS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</si>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</sst>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_-;\-* #,##0_-;_-* &quot;-&quot;??_-;_-@_-"/>
    <numFmt numFmtId="166" formatCode="_-* #,##0\ &quot;€&quot;_-;\-* #,##0\ &quot;€&quot;_-;_-* &quot;-&quot;??\ &quot;€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b/>
      <i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36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164" fontId="0" fillId="0" borderId="0" xfId="0" applyNumberFormat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4" fontId="4" fillId="0" borderId="0" xfId="1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7" borderId="0" xfId="0" applyFill="1"/>
    <xf numFmtId="0" fontId="0" fillId="3" borderId="11" xfId="0" applyFill="1" applyBorder="1"/>
    <xf numFmtId="0" fontId="0" fillId="0" borderId="12" xfId="0" applyBorder="1"/>
    <xf numFmtId="0" fontId="0" fillId="3" borderId="12" xfId="0" applyFill="1" applyBorder="1"/>
    <xf numFmtId="0" fontId="0" fillId="8" borderId="0" xfId="0" applyFill="1"/>
    <xf numFmtId="0" fontId="0" fillId="0" borderId="13" xfId="0" applyBorder="1"/>
    <xf numFmtId="0" fontId="3" fillId="2" borderId="9" xfId="0" applyFont="1" applyFill="1" applyBorder="1" applyAlignment="1">
      <alignment horizontal="left" vertical="center"/>
    </xf>
    <xf numFmtId="0" fontId="0" fillId="8" borderId="14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0" fillId="3" borderId="0" xfId="0" applyFill="1"/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0" fontId="0" fillId="0" borderId="3" xfId="0" applyBorder="1"/>
    <xf numFmtId="4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4" borderId="11" xfId="0" applyFont="1" applyFill="1" applyBorder="1"/>
    <xf numFmtId="0" fontId="4" fillId="9" borderId="0" xfId="0" applyFont="1" applyFill="1" applyAlignment="1">
      <alignment horizontal="left" vertical="center"/>
    </xf>
    <xf numFmtId="44" fontId="4" fillId="3" borderId="0" xfId="1" applyFont="1" applyFill="1" applyAlignment="1">
      <alignment horizontal="left" vertical="center"/>
    </xf>
    <xf numFmtId="14" fontId="4" fillId="9" borderId="0" xfId="0" applyNumberFormat="1" applyFont="1" applyFill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44" fontId="4" fillId="0" borderId="0" xfId="1" applyFont="1" applyBorder="1" applyAlignment="1">
      <alignment horizontal="left" vertical="center"/>
    </xf>
    <xf numFmtId="14" fontId="4" fillId="5" borderId="1" xfId="0" applyNumberFormat="1" applyFont="1" applyFill="1" applyBorder="1" applyAlignment="1">
      <alignment horizontal="left" vertical="center"/>
    </xf>
    <xf numFmtId="44" fontId="4" fillId="4" borderId="0" xfId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4" fontId="6" fillId="0" borderId="0" xfId="1" applyFont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10" fontId="0" fillId="0" borderId="0" xfId="0" applyNumberFormat="1"/>
    <xf numFmtId="0" fontId="3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2" fillId="11" borderId="15" xfId="0" applyFont="1" applyFill="1" applyBorder="1"/>
    <xf numFmtId="14" fontId="0" fillId="0" borderId="0" xfId="0" applyNumberFormat="1"/>
    <xf numFmtId="10" fontId="0" fillId="0" borderId="0" xfId="2" applyNumberFormat="1" applyFont="1"/>
    <xf numFmtId="10" fontId="0" fillId="4" borderId="0" xfId="2" applyNumberFormat="1" applyFont="1" applyFill="1"/>
    <xf numFmtId="0" fontId="0" fillId="4" borderId="0" xfId="0" applyFill="1"/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166" fontId="9" fillId="0" borderId="19" xfId="1" applyNumberFormat="1" applyFont="1" applyBorder="1"/>
    <xf numFmtId="166" fontId="9" fillId="0" borderId="20" xfId="1" applyNumberFormat="1" applyFont="1" applyBorder="1"/>
    <xf numFmtId="10" fontId="10" fillId="0" borderId="20" xfId="0" applyNumberFormat="1" applyFont="1" applyBorder="1"/>
    <xf numFmtId="10" fontId="10" fillId="0" borderId="21" xfId="0" applyNumberFormat="1" applyFont="1" applyBorder="1"/>
    <xf numFmtId="0" fontId="11" fillId="2" borderId="16" xfId="0" applyFont="1" applyFill="1" applyBorder="1" applyAlignment="1">
      <alignment horizontal="left" vertical="center"/>
    </xf>
    <xf numFmtId="9" fontId="10" fillId="0" borderId="20" xfId="0" applyNumberFormat="1" applyFont="1" applyBorder="1"/>
    <xf numFmtId="0" fontId="12" fillId="2" borderId="23" xfId="0" applyFont="1" applyFill="1" applyBorder="1" applyAlignment="1">
      <alignment horizontal="left"/>
    </xf>
    <xf numFmtId="0" fontId="13" fillId="2" borderId="24" xfId="0" applyFont="1" applyFill="1" applyBorder="1"/>
    <xf numFmtId="0" fontId="13" fillId="2" borderId="25" xfId="0" applyFont="1" applyFill="1" applyBorder="1"/>
    <xf numFmtId="0" fontId="14" fillId="0" borderId="10" xfId="0" applyFont="1" applyBorder="1"/>
    <xf numFmtId="0" fontId="14" fillId="0" borderId="11" xfId="0" applyFont="1" applyBorder="1"/>
    <xf numFmtId="0" fontId="15" fillId="0" borderId="12" xfId="0" applyFont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2" borderId="22" xfId="0" applyFill="1" applyBorder="1"/>
    <xf numFmtId="0" fontId="0" fillId="12" borderId="0" xfId="0" applyFill="1"/>
    <xf numFmtId="0" fontId="0" fillId="12" borderId="29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4" fillId="0" borderId="9" xfId="0" applyFont="1" applyBorder="1" applyAlignment="1">
      <alignment horizontal="left" vertical="center"/>
    </xf>
    <xf numFmtId="0" fontId="17" fillId="13" borderId="0" xfId="0" applyFont="1" applyFill="1"/>
    <xf numFmtId="0" fontId="16" fillId="13" borderId="0" xfId="0" applyFont="1" applyFill="1"/>
    <xf numFmtId="0" fontId="17" fillId="14" borderId="0" xfId="0" applyFont="1" applyFill="1"/>
    <xf numFmtId="0" fontId="0" fillId="14" borderId="0" xfId="0" applyFill="1"/>
    <xf numFmtId="0" fontId="8" fillId="4" borderId="0" xfId="0" applyFont="1" applyFill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7" fillId="12" borderId="0" xfId="0" applyFont="1" applyFill="1"/>
    <xf numFmtId="0" fontId="16" fillId="12" borderId="0" xfId="0" applyFont="1" applyFill="1"/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4" fontId="3" fillId="2" borderId="0" xfId="1" applyFont="1" applyFill="1" applyAlignment="1">
      <alignment horizontal="left" vertical="center"/>
    </xf>
    <xf numFmtId="44" fontId="4" fillId="0" borderId="3" xfId="1" applyFont="1" applyBorder="1" applyAlignment="1">
      <alignment horizontal="left" vertical="center"/>
    </xf>
    <xf numFmtId="44" fontId="4" fillId="6" borderId="0" xfId="1" applyFont="1" applyFill="1" applyAlignment="1">
      <alignment horizontal="left" vertical="center"/>
    </xf>
    <xf numFmtId="44" fontId="5" fillId="0" borderId="0" xfId="1" applyFont="1" applyAlignment="1">
      <alignment horizontal="left" vertical="center"/>
    </xf>
    <xf numFmtId="44" fontId="4" fillId="10" borderId="0" xfId="1" applyFont="1" applyFill="1" applyAlignment="1">
      <alignment horizontal="left" vertical="center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8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9797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999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colors>
    <mruColors>
      <color rgb="FFFF9797"/>
      <color rgb="FFFF9999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[JGG_BALANCE_ExcelProject_vThePower.xlsx]td!PivotTable14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>
            <a:solidFill>
              <a:srgbClr val="FF979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>
            <a:solidFill>
              <a:srgbClr val="FF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>
            <a:solidFill>
              <a:schemeClr val="bg2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>
            <a:solidFill>
              <a:srgbClr val="FF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>
            <a:solidFill>
              <a:schemeClr val="bg2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>
            <a:solidFill>
              <a:srgbClr val="FF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>
            <a:solidFill>
              <a:schemeClr val="bg2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layout>
            <c:manualLayout>
              <c:x val="-8.3401936960614291E-17"/>
              <c:y val="-0.16546265622391745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layout>
            <c:manualLayout>
              <c:x val="2.274624557097548E-3"/>
              <c:y val="-0.20682832027989681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layout>
            <c:manualLayout>
              <c:x val="2.2746245570973811E-3"/>
              <c:y val="-0.31024248041984526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layout>
            <c:manualLayout>
              <c:x val="1.1373122785487322E-3"/>
              <c:y val="7.928418944062704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layout>
            <c:manualLayout>
              <c:x val="3.4119368356461135E-3"/>
              <c:y val="4.4812802727310849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layout>
            <c:manualLayout>
              <c:x val="-1.1373122785487405E-2"/>
              <c:y val="-7.5837050769295561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layout>
            <c:manualLayout>
              <c:x val="1.7059684178230901E-2"/>
              <c:y val="0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layout>
            <c:manualLayout>
              <c:x val="6.8238736712923935E-3"/>
              <c:y val="-7.9284189440627234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layout>
            <c:manualLayout>
              <c:x val="0"/>
              <c:y val="-0.1137555761539433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layout>
            <c:manualLayout>
              <c:x val="4.5492491141949287E-3"/>
              <c:y val="-9.3072744125953566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layout>
            <c:manualLayout>
              <c:x val="-4.5492491141949287E-3"/>
              <c:y val="-9.9967021468616787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layout>
            <c:manualLayout>
              <c:x val="-1.2510435064036055E-2"/>
              <c:y val="-9.9967021468616787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layout>
            <c:manualLayout>
              <c:x val="-1.02358105069386E-2"/>
              <c:y val="-5.1707080069974203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td!$D$32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2510435064036055E-2"/>
                  <c:y val="-9.9967021468616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95C-4565-8128-E6206C8D6690}"/>
                </c:ext>
              </c:extLst>
            </c:dLbl>
            <c:dLbl>
              <c:idx val="1"/>
              <c:layout>
                <c:manualLayout>
                  <c:x val="-4.5492491141949287E-3"/>
                  <c:y val="-9.9967021468616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95C-4565-8128-E6206C8D6690}"/>
                </c:ext>
              </c:extLst>
            </c:dLbl>
            <c:dLbl>
              <c:idx val="2"/>
              <c:layout>
                <c:manualLayout>
                  <c:x val="4.5492491141949287E-3"/>
                  <c:y val="-9.30727441259535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95C-4565-8128-E6206C8D6690}"/>
                </c:ext>
              </c:extLst>
            </c:dLbl>
            <c:dLbl>
              <c:idx val="3"/>
              <c:layout>
                <c:manualLayout>
                  <c:x val="0"/>
                  <c:y val="-0.11375557615394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95C-4565-8128-E6206C8D6690}"/>
                </c:ext>
              </c:extLst>
            </c:dLbl>
            <c:dLbl>
              <c:idx val="4"/>
              <c:layout>
                <c:manualLayout>
                  <c:x val="6.8238736712923935E-3"/>
                  <c:y val="-7.92841894406272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95C-4565-8128-E6206C8D6690}"/>
                </c:ext>
              </c:extLst>
            </c:dLbl>
            <c:dLbl>
              <c:idx val="5"/>
              <c:layout>
                <c:manualLayout>
                  <c:x val="1.705968417823090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95C-4565-8128-E6206C8D6690}"/>
                </c:ext>
              </c:extLst>
            </c:dLbl>
            <c:dLbl>
              <c:idx val="6"/>
              <c:layout>
                <c:manualLayout>
                  <c:x val="-1.1373122785487405E-2"/>
                  <c:y val="-7.58370507692955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95C-4565-8128-E6206C8D6690}"/>
                </c:ext>
              </c:extLst>
            </c:dLbl>
            <c:dLbl>
              <c:idx val="7"/>
              <c:layout>
                <c:manualLayout>
                  <c:x val="3.4119368356461135E-3"/>
                  <c:y val="4.4812802727310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95C-4565-8128-E6206C8D6690}"/>
                </c:ext>
              </c:extLst>
            </c:dLbl>
            <c:dLbl>
              <c:idx val="8"/>
              <c:layout>
                <c:manualLayout>
                  <c:x val="-8.3401936960614291E-17"/>
                  <c:y val="-0.165462656223917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95C-4565-8128-E6206C8D6690}"/>
                </c:ext>
              </c:extLst>
            </c:dLbl>
            <c:dLbl>
              <c:idx val="9"/>
              <c:layout>
                <c:manualLayout>
                  <c:x val="2.274624557097548E-3"/>
                  <c:y val="-0.206828320279896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5C-4565-8128-E6206C8D6690}"/>
                </c:ext>
              </c:extLst>
            </c:dLbl>
            <c:dLbl>
              <c:idx val="10"/>
              <c:layout>
                <c:manualLayout>
                  <c:x val="2.2746245570973811E-3"/>
                  <c:y val="-0.310242480419845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95C-4565-8128-E6206C8D6690}"/>
                </c:ext>
              </c:extLst>
            </c:dLbl>
            <c:dLbl>
              <c:idx val="11"/>
              <c:layout>
                <c:manualLayout>
                  <c:x val="1.1373122785487322E-3"/>
                  <c:y val="7.9284189440627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5C-4565-8128-E6206C8D6690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solidFill>
                        <a:schemeClr val="bg2">
                          <a:lumMod val="90000"/>
                        </a:schemeClr>
                      </a:solidFill>
                    </a:ln>
                  </c:spPr>
                </c15:leaderLines>
              </c:ext>
            </c:extLst>
          </c:dLbls>
          <c:trendline>
            <c:spPr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</c:spPr>
            <c:trendlineType val="linear"/>
            <c:dispRSqr val="0"/>
            <c:dispEq val="0"/>
          </c:trendline>
          <c:cat>
            <c:strRef>
              <c:f>td!$C$33:$C$46</c:f>
              <c:strCach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strCache>
            </c:strRef>
          </c:cat>
          <c:val>
            <c:numRef>
              <c:f>td!$D$33:$D$46</c:f>
              <c:numCache>
                <c:formatCode>General</c:formatCode>
                <c:ptCount val="13"/>
                <c:pt idx="0">
                  <c:v>516.34799999999996</c:v>
                </c:pt>
                <c:pt idx="1">
                  <c:v>600.05700000000002</c:v>
                </c:pt>
                <c:pt idx="2">
                  <c:v>1380.0419999999999</c:v>
                </c:pt>
                <c:pt idx="3">
                  <c:v>600.03300000000002</c:v>
                </c:pt>
                <c:pt idx="4">
                  <c:v>1351.9769999999999</c:v>
                </c:pt>
                <c:pt idx="5">
                  <c:v>1633.8330000000001</c:v>
                </c:pt>
                <c:pt idx="6">
                  <c:v>3632.2349999999997</c:v>
                </c:pt>
                <c:pt idx="7">
                  <c:v>4330.3649999999998</c:v>
                </c:pt>
                <c:pt idx="8">
                  <c:v>6420.6989999999996</c:v>
                </c:pt>
                <c:pt idx="9">
                  <c:v>7360.5989999999993</c:v>
                </c:pt>
                <c:pt idx="10">
                  <c:v>8525.0669999999991</c:v>
                </c:pt>
                <c:pt idx="11">
                  <c:v>8965.3739999999998</c:v>
                </c:pt>
                <c:pt idx="12">
                  <c:v>13671.732000000002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95C-4565-8128-E6206C8D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785424"/>
        <c:axId val="1351785904"/>
      </c:lineChart>
      <c:catAx>
        <c:axId val="13517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85904"/>
        <c:crosses val="autoZero"/>
        <c:auto val="1"/>
        <c:lblAlgn val="ctr"/>
        <c:lblOffset val="100"/>
        <c:noMultiLvlLbl val="0"/>
      </c:catAx>
      <c:valAx>
        <c:axId val="135178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8542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[JGG_BALANCE_ExcelProject_vThePower.xlsx]td!PivotTable15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925404767334242E-2"/>
          <c:y val="0.1416973681624969"/>
          <c:w val="0.73701592241344616"/>
          <c:h val="0.779242066457096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td!$D$60:$D$61</c:f>
              <c:strCache>
                <c:ptCount val="1"/>
                <c:pt idx="0">
                  <c:v>GESTIONES ADMINISTRATIVAS / IMPUESTOS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td!$D$62:$D$76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2.2823630077247795E-3</c:v>
                </c:pt>
                <c:pt idx="6">
                  <c:v>1.0344870307124951E-2</c:v>
                </c:pt>
                <c:pt idx="7">
                  <c:v>7.7918605013665126E-2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8.5920565053950893E-3</c:v>
                </c:pt>
                <c:pt idx="12">
                  <c:v>9.1083558396258795E-3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A-4277-AA75-D0FE31806B64}"/>
            </c:ext>
          </c:extLst>
        </c:ser>
        <c:ser>
          <c:idx val="1"/>
          <c:order val="1"/>
          <c:tx>
            <c:strRef>
              <c:f>td!$E$60:$E$61</c:f>
              <c:strCache>
                <c:ptCount val="1"/>
                <c:pt idx="0">
                  <c:v>INTERESES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td!$E$62:$E$76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4.512376339735156E-3</c:v>
                </c:pt>
                <c:pt idx="13">
                  <c:v>1.9801980198019802E-2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A-4277-AA75-D0FE31806B64}"/>
            </c:ext>
          </c:extLst>
        </c:ser>
        <c:ser>
          <c:idx val="2"/>
          <c:order val="2"/>
          <c:tx>
            <c:strRef>
              <c:f>td!$F$60:$F$61</c:f>
              <c:strCache>
                <c:ptCount val="1"/>
                <c:pt idx="0">
                  <c:v>JGG CONSULTANT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td!$F$62:$F$76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2.4778132472155576E-3</c:v>
                </c:pt>
                <c:pt idx="7">
                  <c:v>0</c:v>
                </c:pt>
                <c:pt idx="8">
                  <c:v>1.1680971183978569E-2</c:v>
                </c:pt>
                <c:pt idx="9">
                  <c:v>8.1515104952735503E-3</c:v>
                </c:pt>
                <c:pt idx="10">
                  <c:v>7.4972665903974695E-2</c:v>
                </c:pt>
                <c:pt idx="11">
                  <c:v>5.0776353557587223E-2</c:v>
                </c:pt>
                <c:pt idx="12">
                  <c:v>4.3886173310009298E-3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A-4277-AA75-D0FE31806B64}"/>
            </c:ext>
          </c:extLst>
        </c:ser>
        <c:ser>
          <c:idx val="3"/>
          <c:order val="3"/>
          <c:tx>
            <c:strRef>
              <c:f>td!$G$60:$G$61</c:f>
              <c:strCache>
                <c:ptCount val="1"/>
                <c:pt idx="0">
                  <c:v>NOMINA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td!$G$62:$G$76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0.13455184518671545</c:v>
                </c:pt>
                <c:pt idx="5">
                  <c:v>0.81382674973513192</c:v>
                </c:pt>
                <c:pt idx="6">
                  <c:v>0.6901023749839974</c:v>
                </c:pt>
                <c:pt idx="7">
                  <c:v>0.55760172641336248</c:v>
                </c:pt>
                <c:pt idx="8">
                  <c:v>0.97441960758478174</c:v>
                </c:pt>
                <c:pt idx="9">
                  <c:v>0.88312364251876785</c:v>
                </c:pt>
                <c:pt idx="10">
                  <c:v>0.79304315144971882</c:v>
                </c:pt>
                <c:pt idx="11">
                  <c:v>0.88314207527761812</c:v>
                </c:pt>
                <c:pt idx="12">
                  <c:v>0.67679522974850592</c:v>
                </c:pt>
                <c:pt idx="13">
                  <c:v>0.7724509293034566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7A-4277-AA75-D0FE31806B64}"/>
            </c:ext>
          </c:extLst>
        </c:ser>
        <c:ser>
          <c:idx val="4"/>
          <c:order val="4"/>
          <c:tx>
            <c:strRef>
              <c:f>td!$H$60:$H$61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td!$H$62:$H$76</c:f>
              <c:numCache>
                <c:formatCode>0.00%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0.86544815481328452</c:v>
                </c:pt>
                <c:pt idx="5">
                  <c:v>0.1838908872571432</c:v>
                </c:pt>
                <c:pt idx="6">
                  <c:v>0.29707494146166208</c:v>
                </c:pt>
                <c:pt idx="7">
                  <c:v>0.36447966857297248</c:v>
                </c:pt>
                <c:pt idx="8">
                  <c:v>1.3198562960201065E-2</c:v>
                </c:pt>
                <c:pt idx="9">
                  <c:v>0.10153113897387971</c:v>
                </c:pt>
                <c:pt idx="10">
                  <c:v>0.10761170557369225</c:v>
                </c:pt>
                <c:pt idx="11">
                  <c:v>3.2008146007071206E-2</c:v>
                </c:pt>
                <c:pt idx="12">
                  <c:v>0.28569898824816053</c:v>
                </c:pt>
                <c:pt idx="13">
                  <c:v>0.2049678652075734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7A-4277-AA75-D0FE31806B64}"/>
            </c:ext>
          </c:extLst>
        </c:ser>
        <c:ser>
          <c:idx val="5"/>
          <c:order val="5"/>
          <c:tx>
            <c:strRef>
              <c:f>td!$I$60:$I$61</c:f>
              <c:strCache>
                <c:ptCount val="1"/>
                <c:pt idx="0">
                  <c:v>PAGA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td!$I$62:$I$76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3.3462073082506094E-3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7A-4277-AA75-D0FE31806B64}"/>
            </c:ext>
          </c:extLst>
        </c:ser>
        <c:ser>
          <c:idx val="6"/>
          <c:order val="6"/>
          <c:tx>
            <c:strRef>
              <c:f>td!$J$60:$J$61</c:f>
              <c:strCache>
                <c:ptCount val="1"/>
                <c:pt idx="0">
                  <c:v>SEGUNDA MANO / GASTOS COMPARTIDOS</c:v>
                </c:pt>
              </c:strCache>
            </c:strRef>
          </c:tx>
          <c:spPr>
            <a:solidFill>
              <a:srgbClr val="FF9999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td!$J$62:$J$76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7.008582710387141E-4</c:v>
                </c:pt>
                <c:pt idx="9">
                  <c:v>7.1937080120789082E-3</c:v>
                </c:pt>
                <c:pt idx="10">
                  <c:v>2.437247707261421E-2</c:v>
                </c:pt>
                <c:pt idx="11">
                  <c:v>2.2135161344077781E-2</c:v>
                </c:pt>
                <c:pt idx="12">
                  <c:v>1.949643249297163E-2</c:v>
                </c:pt>
                <c:pt idx="13">
                  <c:v>2.7792252909501478E-3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7A-4277-AA75-D0FE31806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398383"/>
        <c:axId val="1336407023"/>
      </c:barChart>
      <c:catAx>
        <c:axId val="13363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07023"/>
        <c:crosses val="autoZero"/>
        <c:auto val="1"/>
        <c:lblAlgn val="ctr"/>
        <c:lblOffset val="100"/>
        <c:noMultiLvlLbl val="0"/>
      </c:catAx>
      <c:valAx>
        <c:axId val="133640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45921474466455"/>
          <c:y val="5.737557207346887E-2"/>
          <c:w val="0.16531932017867443"/>
          <c:h val="0.930228484310245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[JGG_BALANCE_ExcelProject_vThePower.xlsx]td!PivotTable27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97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97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97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4.9077488635958018E-2"/>
              <c:y val="1.60873326822397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td!$AD$60:$AD$61</c:f>
              <c:strCache>
                <c:ptCount val="1"/>
                <c:pt idx="0">
                  <c:v>VIVIENDA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td!$AD$62:$AD$68</c:f>
              <c:numCache>
                <c:formatCode>0.00%</c:formatCode>
                <c:ptCount val="6"/>
                <c:pt idx="0">
                  <c:v>0.53414241469325396</c:v>
                </c:pt>
                <c:pt idx="1">
                  <c:v>0.4955595474708207</c:v>
                </c:pt>
                <c:pt idx="2">
                  <c:v>0.50304018697220443</c:v>
                </c:pt>
                <c:pt idx="3">
                  <c:v>0.48112456452359498</c:v>
                </c:pt>
                <c:pt idx="4">
                  <c:v>0.28987169598373314</c:v>
                </c:pt>
                <c:pt idx="5">
                  <c:v>0.35153329722770049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B-485C-B494-4F6154FA7713}"/>
            </c:ext>
          </c:extLst>
        </c:ser>
        <c:ser>
          <c:idx val="1"/>
          <c:order val="1"/>
          <c:tx>
            <c:strRef>
              <c:f>td!$AE$60:$AE$61</c:f>
              <c:strCache>
                <c:ptCount val="1"/>
                <c:pt idx="0">
                  <c:v>TRANSPORTE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td!$AE$62:$AE$68</c:f>
              <c:numCache>
                <c:formatCode>0.00%</c:formatCode>
                <c:ptCount val="6"/>
                <c:pt idx="0">
                  <c:v>4.3745373713793848E-2</c:v>
                </c:pt>
                <c:pt idx="1">
                  <c:v>0.29493460472736593</c:v>
                </c:pt>
                <c:pt idx="2">
                  <c:v>0.14449512227823069</c:v>
                </c:pt>
                <c:pt idx="3">
                  <c:v>9.6515051851130004E-2</c:v>
                </c:pt>
                <c:pt idx="4">
                  <c:v>9.2191197059450433E-2</c:v>
                </c:pt>
                <c:pt idx="5">
                  <c:v>4.5603457965890395E-2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B-485C-B494-4F6154FA7713}"/>
            </c:ext>
          </c:extLst>
        </c:ser>
        <c:ser>
          <c:idx val="2"/>
          <c:order val="2"/>
          <c:tx>
            <c:strRef>
              <c:f>td!$AF$60:$AF$61</c:f>
              <c:strCache>
                <c:ptCount val="1"/>
                <c:pt idx="0">
                  <c:v>VACACIONES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23B-485C-B494-4F6154FA7713}"/>
              </c:ext>
            </c:extLst>
          </c:dPt>
          <c:dLbls>
            <c:dLbl>
              <c:idx val="5"/>
              <c:layout>
                <c:manualLayout>
                  <c:x val="4.9077488635958018E-2"/>
                  <c:y val="1.60873326822397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23B-485C-B494-4F6154FA77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td!$AF$62:$AF$68</c:f>
              <c:numCache>
                <c:formatCode>0.00%</c:formatCode>
                <c:ptCount val="6"/>
                <c:pt idx="0">
                  <c:v>2.7336915313472085E-2</c:v>
                </c:pt>
                <c:pt idx="1">
                  <c:v>2.7483141681569966E-2</c:v>
                </c:pt>
                <c:pt idx="2">
                  <c:v>6.0187386558249692E-2</c:v>
                </c:pt>
                <c:pt idx="3">
                  <c:v>5.014609269049302E-2</c:v>
                </c:pt>
                <c:pt idx="4">
                  <c:v>0.32652823382793034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B-485C-B494-4F6154FA7713}"/>
            </c:ext>
          </c:extLst>
        </c:ser>
        <c:ser>
          <c:idx val="3"/>
          <c:order val="3"/>
          <c:tx>
            <c:strRef>
              <c:f>td!$AG$60:$AG$61</c:f>
              <c:strCache>
                <c:ptCount val="1"/>
                <c:pt idx="0">
                  <c:v>SUPERMERCADO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invertIfNegative val="0"/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td!$AG$62:$AG$68</c:f>
              <c:numCache>
                <c:formatCode>0.00%</c:formatCode>
                <c:ptCount val="6"/>
                <c:pt idx="0">
                  <c:v>0.17090529309107463</c:v>
                </c:pt>
                <c:pt idx="1">
                  <c:v>5.7543989622790566E-2</c:v>
                </c:pt>
                <c:pt idx="2">
                  <c:v>8.549567839763457E-2</c:v>
                </c:pt>
                <c:pt idx="3">
                  <c:v>0.10022039775541858</c:v>
                </c:pt>
                <c:pt idx="4">
                  <c:v>9.2953542287486965E-2</c:v>
                </c:pt>
                <c:pt idx="5">
                  <c:v>0.27144623496592113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3B-485C-B494-4F6154FA7713}"/>
            </c:ext>
          </c:extLst>
        </c:ser>
        <c:ser>
          <c:idx val="4"/>
          <c:order val="4"/>
          <c:tx>
            <c:strRef>
              <c:f>td!$AH$60:$AH$61</c:f>
              <c:strCache>
                <c:ptCount val="1"/>
                <c:pt idx="0">
                  <c:v>RESTAURANTE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td!$AH$62:$AH$68</c:f>
              <c:numCache>
                <c:formatCode>0.00%</c:formatCode>
                <c:ptCount val="6"/>
                <c:pt idx="0">
                  <c:v>3.4875297293460616E-2</c:v>
                </c:pt>
                <c:pt idx="1">
                  <c:v>3.5100751604179019E-2</c:v>
                </c:pt>
                <c:pt idx="2">
                  <c:v>5.0867267108416325E-2</c:v>
                </c:pt>
                <c:pt idx="3">
                  <c:v>0.1379673707376097</c:v>
                </c:pt>
                <c:pt idx="4">
                  <c:v>0.13066049546744141</c:v>
                </c:pt>
                <c:pt idx="5">
                  <c:v>0.18655031115561865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3B-485C-B494-4F6154FA7713}"/>
            </c:ext>
          </c:extLst>
        </c:ser>
        <c:ser>
          <c:idx val="5"/>
          <c:order val="5"/>
          <c:tx>
            <c:strRef>
              <c:f>td!$AI$60:$AI$61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td!$AI$62:$AI$68</c:f>
              <c:numCache>
                <c:formatCode>0.00%</c:formatCode>
                <c:ptCount val="6"/>
                <c:pt idx="0">
                  <c:v>0.10580661588501912</c:v>
                </c:pt>
                <c:pt idx="1">
                  <c:v>4.1051449237840702E-2</c:v>
                </c:pt>
                <c:pt idx="2">
                  <c:v>8.0697332347547585E-2</c:v>
                </c:pt>
                <c:pt idx="3">
                  <c:v>4.0203668964845174E-2</c:v>
                </c:pt>
                <c:pt idx="4">
                  <c:v>4.4217337614442152E-2</c:v>
                </c:pt>
                <c:pt idx="5">
                  <c:v>0.11077753139657269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3B-485C-B494-4F6154FA7713}"/>
            </c:ext>
          </c:extLst>
        </c:ser>
        <c:ser>
          <c:idx val="6"/>
          <c:order val="6"/>
          <c:tx>
            <c:strRef>
              <c:f>td!$AJ$60:$AJ$61</c:f>
              <c:strCache>
                <c:ptCount val="1"/>
                <c:pt idx="0">
                  <c:v>DEPORTE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td!$AJ$62:$AJ$68</c:f>
              <c:numCache>
                <c:formatCode>0.00%</c:formatCode>
                <c:ptCount val="6"/>
                <c:pt idx="0">
                  <c:v>8.3188090009925747E-2</c:v>
                </c:pt>
                <c:pt idx="1">
                  <c:v>4.8326515655433104E-2</c:v>
                </c:pt>
                <c:pt idx="2">
                  <c:v>7.0483719061568292E-2</c:v>
                </c:pt>
                <c:pt idx="3">
                  <c:v>9.1777718225448862E-2</c:v>
                </c:pt>
                <c:pt idx="4">
                  <c:v>2.239235762052777E-2</c:v>
                </c:pt>
                <c:pt idx="5">
                  <c:v>3.4089167288296661E-2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3B-485C-B494-4F6154FA7713}"/>
            </c:ext>
          </c:extLst>
        </c:ser>
        <c:ser>
          <c:idx val="7"/>
          <c:order val="7"/>
          <c:tx>
            <c:strRef>
              <c:f>td!$AK$60:$AK$61</c:f>
              <c:strCache>
                <c:ptCount val="1"/>
                <c:pt idx="0">
                  <c:v>FORMACION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td!$AC$62:$AC$68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td!$AK$62:$AK$68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4.7333072761484279E-3</c:v>
                </c:pt>
                <c:pt idx="3">
                  <c:v>2.045135251459709E-3</c:v>
                </c:pt>
                <c:pt idx="4">
                  <c:v>1.1851401389878027E-3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3B-485C-B494-4F6154FA7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329520"/>
        <c:axId val="875330000"/>
      </c:barChart>
      <c:catAx>
        <c:axId val="87532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0000"/>
        <c:crosses val="autoZero"/>
        <c:auto val="1"/>
        <c:lblAlgn val="ctr"/>
        <c:lblOffset val="100"/>
        <c:noMultiLvlLbl val="0"/>
      </c:catAx>
      <c:valAx>
        <c:axId val="87533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[JGG_BALANCE_ExcelProject_vThePower.xlsx]td!PivotTable28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td!$AD$32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td!$AC$33:$AC$47</c:f>
              <c:strCache>
                <c:ptCount val="14"/>
                <c:pt idx="0">
                  <c:v>1900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td!$AD$33:$AD$47</c:f>
              <c:numCache>
                <c:formatCode>General</c:formatCode>
                <c:ptCount val="14"/>
                <c:pt idx="0">
                  <c:v>0</c:v>
                </c:pt>
                <c:pt idx="1">
                  <c:v>1125.425</c:v>
                </c:pt>
                <c:pt idx="2">
                  <c:v>1689.61</c:v>
                </c:pt>
                <c:pt idx="3">
                  <c:v>1476.9280000000003</c:v>
                </c:pt>
                <c:pt idx="4">
                  <c:v>1693.0869999999991</c:v>
                </c:pt>
                <c:pt idx="5">
                  <c:v>1655.5230000000006</c:v>
                </c:pt>
                <c:pt idx="6">
                  <c:v>708.98999999999967</c:v>
                </c:pt>
                <c:pt idx="7">
                  <c:v>2609.1</c:v>
                </c:pt>
                <c:pt idx="8">
                  <c:v>1264.7969999999998</c:v>
                </c:pt>
                <c:pt idx="9">
                  <c:v>968.26099999999997</c:v>
                </c:pt>
                <c:pt idx="10">
                  <c:v>1702.94</c:v>
                </c:pt>
                <c:pt idx="11">
                  <c:v>1916.920689999999</c:v>
                </c:pt>
                <c:pt idx="12">
                  <c:v>2055.1564999999987</c:v>
                </c:pt>
                <c:pt idx="13">
                  <c:v>2937.3774999999973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92-4486-B94A-7A34CED2A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79904"/>
        <c:axId val="596786624"/>
      </c:lineChart>
      <c:catAx>
        <c:axId val="59677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86624"/>
        <c:crosses val="autoZero"/>
        <c:auto val="1"/>
        <c:lblAlgn val="ctr"/>
        <c:lblOffset val="100"/>
        <c:noMultiLvlLbl val="0"/>
      </c:catAx>
      <c:valAx>
        <c:axId val="59678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[JGG_BALANCE_ExcelProject_vThePower.xlsx]td!PivotTable5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023155850575658"/>
          <c:y val="5.0728892672205692E-2"/>
          <c:w val="0.39537613635142027"/>
          <c:h val="0.90591077611408788"/>
        </c:manualLayout>
      </c:layout>
      <c:radarChart>
        <c:radarStyle val="marker"/>
        <c:varyColors val="0"/>
        <c:ser>
          <c:idx val="0"/>
          <c:order val="0"/>
          <c:tx>
            <c:strRef>
              <c:f>td!$AP$54:$AP$55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td!$AO$56:$AO$66</c:f>
              <c:strCache>
                <c:ptCount val="10"/>
                <c:pt idx="0">
                  <c:v>VIVIENDA</c:v>
                </c:pt>
                <c:pt idx="1">
                  <c:v>RESTAURANTE</c:v>
                </c:pt>
                <c:pt idx="2">
                  <c:v>SUPERMERCADO</c:v>
                </c:pt>
                <c:pt idx="3">
                  <c:v>TRANSPORTE</c:v>
                </c:pt>
                <c:pt idx="4">
                  <c:v>DEPORTE</c:v>
                </c:pt>
                <c:pt idx="5">
                  <c:v>CUIDADO PERSONAL</c:v>
                </c:pt>
                <c:pt idx="6">
                  <c:v>REGALOS</c:v>
                </c:pt>
                <c:pt idx="7">
                  <c:v>OCIO</c:v>
                </c:pt>
                <c:pt idx="8">
                  <c:v>VACACIONES</c:v>
                </c:pt>
                <c:pt idx="9">
                  <c:v>GASTOS PERSONALES (ROPA, OBJETOS, ACCESORIOS…)</c:v>
                </c:pt>
              </c:strCache>
            </c:strRef>
          </c:cat>
          <c:val>
            <c:numRef>
              <c:f>td!$AP$56:$AP$66</c:f>
              <c:numCache>
                <c:formatCode>_-* #,##0_-;\-* #,##0_-;_-* "-"??_-;_-@_-</c:formatCode>
                <c:ptCount val="10"/>
                <c:pt idx="0">
                  <c:v>474.1</c:v>
                </c:pt>
                <c:pt idx="1">
                  <c:v>30.955000000000002</c:v>
                </c:pt>
                <c:pt idx="2">
                  <c:v>151.69400000000002</c:v>
                </c:pt>
                <c:pt idx="3">
                  <c:v>38.827999999999996</c:v>
                </c:pt>
                <c:pt idx="4">
                  <c:v>73.837000000000003</c:v>
                </c:pt>
                <c:pt idx="5">
                  <c:v>38.475999999999999</c:v>
                </c:pt>
                <c:pt idx="7">
                  <c:v>10.726000000000001</c:v>
                </c:pt>
                <c:pt idx="8">
                  <c:v>24.264000000000003</c:v>
                </c:pt>
                <c:pt idx="9">
                  <c:v>21.125000000000004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3-4CEE-9CF3-7AF2B80DCEDA}"/>
            </c:ext>
          </c:extLst>
        </c:ser>
        <c:ser>
          <c:idx val="1"/>
          <c:order val="1"/>
          <c:tx>
            <c:strRef>
              <c:f>td!$AQ$54:$AQ$55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td!$AO$56:$AO$66</c:f>
              <c:strCache>
                <c:ptCount val="10"/>
                <c:pt idx="0">
                  <c:v>VIVIENDA</c:v>
                </c:pt>
                <c:pt idx="1">
                  <c:v>RESTAURANTE</c:v>
                </c:pt>
                <c:pt idx="2">
                  <c:v>SUPERMERCADO</c:v>
                </c:pt>
                <c:pt idx="3">
                  <c:v>TRANSPORTE</c:v>
                </c:pt>
                <c:pt idx="4">
                  <c:v>DEPORTE</c:v>
                </c:pt>
                <c:pt idx="5">
                  <c:v>CUIDADO PERSONAL</c:v>
                </c:pt>
                <c:pt idx="6">
                  <c:v>REGALOS</c:v>
                </c:pt>
                <c:pt idx="7">
                  <c:v>OCIO</c:v>
                </c:pt>
                <c:pt idx="8">
                  <c:v>VACACIONES</c:v>
                </c:pt>
                <c:pt idx="9">
                  <c:v>GASTOS PERSONALES (ROPA, OBJETOS, ACCESORIOS…)</c:v>
                </c:pt>
              </c:strCache>
            </c:strRef>
          </c:cat>
          <c:val>
            <c:numRef>
              <c:f>td!$AQ$56:$AQ$66</c:f>
              <c:numCache>
                <c:formatCode>_-* #,##0_-;\-* #,##0_-;_-* "-"??_-;_-@_-</c:formatCode>
                <c:ptCount val="10"/>
                <c:pt idx="0">
                  <c:v>746.5</c:v>
                </c:pt>
                <c:pt idx="1">
                  <c:v>52.874999999999986</c:v>
                </c:pt>
                <c:pt idx="2">
                  <c:v>86.683000000000021</c:v>
                </c:pt>
                <c:pt idx="3">
                  <c:v>444.28300000000007</c:v>
                </c:pt>
                <c:pt idx="4">
                  <c:v>72.798000000000016</c:v>
                </c:pt>
                <c:pt idx="5">
                  <c:v>48.84</c:v>
                </c:pt>
                <c:pt idx="7">
                  <c:v>20.518999999999998</c:v>
                </c:pt>
                <c:pt idx="8">
                  <c:v>41.400000000000006</c:v>
                </c:pt>
                <c:pt idx="9">
                  <c:v>20.000000000000004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3-4CEE-9CF3-7AF2B80DCEDA}"/>
            </c:ext>
          </c:extLst>
        </c:ser>
        <c:ser>
          <c:idx val="2"/>
          <c:order val="2"/>
          <c:tx>
            <c:strRef>
              <c:f>td!$AR$54:$AR$55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td!$AO$56:$AO$66</c:f>
              <c:strCache>
                <c:ptCount val="10"/>
                <c:pt idx="0">
                  <c:v>VIVIENDA</c:v>
                </c:pt>
                <c:pt idx="1">
                  <c:v>RESTAURANTE</c:v>
                </c:pt>
                <c:pt idx="2">
                  <c:v>SUPERMERCADO</c:v>
                </c:pt>
                <c:pt idx="3">
                  <c:v>TRANSPORTE</c:v>
                </c:pt>
                <c:pt idx="4">
                  <c:v>DEPORTE</c:v>
                </c:pt>
                <c:pt idx="5">
                  <c:v>CUIDADO PERSONAL</c:v>
                </c:pt>
                <c:pt idx="6">
                  <c:v>REGALOS</c:v>
                </c:pt>
                <c:pt idx="7">
                  <c:v>OCIO</c:v>
                </c:pt>
                <c:pt idx="8">
                  <c:v>VACACIONES</c:v>
                </c:pt>
                <c:pt idx="9">
                  <c:v>GASTOS PERSONALES (ROPA, OBJETOS, ACCESORIOS…)</c:v>
                </c:pt>
              </c:strCache>
            </c:strRef>
          </c:cat>
          <c:val>
            <c:numRef>
              <c:f>td!$AR$56:$AR$66</c:f>
              <c:numCache>
                <c:formatCode>_-* #,##0_-;\-* #,##0_-;_-* "-"??_-;_-@_-</c:formatCode>
                <c:ptCount val="10"/>
                <c:pt idx="0">
                  <c:v>796.65</c:v>
                </c:pt>
                <c:pt idx="1">
                  <c:v>80.556999999999988</c:v>
                </c:pt>
                <c:pt idx="2">
                  <c:v>135.39700000000002</c:v>
                </c:pt>
                <c:pt idx="3">
                  <c:v>228.83268999999996</c:v>
                </c:pt>
                <c:pt idx="4">
                  <c:v>111.623</c:v>
                </c:pt>
                <c:pt idx="5">
                  <c:v>46.392999999999986</c:v>
                </c:pt>
                <c:pt idx="6">
                  <c:v>7.4</c:v>
                </c:pt>
                <c:pt idx="7">
                  <c:v>43.587000000000003</c:v>
                </c:pt>
                <c:pt idx="8">
                  <c:v>95.317000000000007</c:v>
                </c:pt>
                <c:pt idx="9">
                  <c:v>51.317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3-4CEE-9CF3-7AF2B80DCEDA}"/>
            </c:ext>
          </c:extLst>
        </c:ser>
        <c:ser>
          <c:idx val="3"/>
          <c:order val="3"/>
          <c:tx>
            <c:strRef>
              <c:f>td!$AS$54:$AS$55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td!$AO$56:$AO$66</c:f>
              <c:strCache>
                <c:ptCount val="10"/>
                <c:pt idx="0">
                  <c:v>VIVIENDA</c:v>
                </c:pt>
                <c:pt idx="1">
                  <c:v>RESTAURANTE</c:v>
                </c:pt>
                <c:pt idx="2">
                  <c:v>SUPERMERCADO</c:v>
                </c:pt>
                <c:pt idx="3">
                  <c:v>TRANSPORTE</c:v>
                </c:pt>
                <c:pt idx="4">
                  <c:v>DEPORTE</c:v>
                </c:pt>
                <c:pt idx="5">
                  <c:v>CUIDADO PERSONAL</c:v>
                </c:pt>
                <c:pt idx="6">
                  <c:v>REGALOS</c:v>
                </c:pt>
                <c:pt idx="7">
                  <c:v>OCIO</c:v>
                </c:pt>
                <c:pt idx="8">
                  <c:v>VACACIONES</c:v>
                </c:pt>
                <c:pt idx="9">
                  <c:v>GASTOS PERSONALES (ROPA, OBJETOS, ACCESORIOS…)</c:v>
                </c:pt>
              </c:strCache>
            </c:strRef>
          </c:cat>
          <c:val>
            <c:numRef>
              <c:f>td!$AS$56:$AS$66</c:f>
              <c:numCache>
                <c:formatCode>_-* #,##0_-;\-* #,##0_-;_-* "-"??_-;_-@_-</c:formatCode>
                <c:ptCount val="10"/>
                <c:pt idx="0">
                  <c:v>740.57700000000011</c:v>
                </c:pt>
                <c:pt idx="1">
                  <c:v>212.36799999999994</c:v>
                </c:pt>
                <c:pt idx="2">
                  <c:v>154.2655</c:v>
                </c:pt>
                <c:pt idx="3">
                  <c:v>148.56200000000001</c:v>
                </c:pt>
                <c:pt idx="4">
                  <c:v>141.26999999999998</c:v>
                </c:pt>
                <c:pt idx="5">
                  <c:v>121.108</c:v>
                </c:pt>
                <c:pt idx="6">
                  <c:v>116.30300000000001</c:v>
                </c:pt>
                <c:pt idx="7">
                  <c:v>108.827</c:v>
                </c:pt>
                <c:pt idx="8">
                  <c:v>77.188000000000017</c:v>
                </c:pt>
                <c:pt idx="9">
                  <c:v>73.14500000000001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E3-4CEE-9CF3-7AF2B80DCEDA}"/>
            </c:ext>
          </c:extLst>
        </c:ser>
        <c:ser>
          <c:idx val="4"/>
          <c:order val="4"/>
          <c:tx>
            <c:strRef>
              <c:f>td!$AT$54:$AT$55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td!$AO$56:$AO$66</c:f>
              <c:strCache>
                <c:ptCount val="10"/>
                <c:pt idx="0">
                  <c:v>VIVIENDA</c:v>
                </c:pt>
                <c:pt idx="1">
                  <c:v>RESTAURANTE</c:v>
                </c:pt>
                <c:pt idx="2">
                  <c:v>SUPERMERCADO</c:v>
                </c:pt>
                <c:pt idx="3">
                  <c:v>TRANSPORTE</c:v>
                </c:pt>
                <c:pt idx="4">
                  <c:v>DEPORTE</c:v>
                </c:pt>
                <c:pt idx="5">
                  <c:v>CUIDADO PERSONAL</c:v>
                </c:pt>
                <c:pt idx="6">
                  <c:v>REGALOS</c:v>
                </c:pt>
                <c:pt idx="7">
                  <c:v>OCIO</c:v>
                </c:pt>
                <c:pt idx="8">
                  <c:v>VACACIONES</c:v>
                </c:pt>
                <c:pt idx="9">
                  <c:v>GASTOS PERSONALES (ROPA, OBJETOS, ACCESORIOS…)</c:v>
                </c:pt>
              </c:strCache>
            </c:strRef>
          </c:cat>
          <c:val>
            <c:numRef>
              <c:f>td!$AT$56:$AT$66</c:f>
              <c:numCache>
                <c:formatCode>_-* #,##0_-;\-* #,##0_-;_-* "-"??_-;_-@_-</c:formatCode>
                <c:ptCount val="10"/>
                <c:pt idx="0">
                  <c:v>661.61199999999997</c:v>
                </c:pt>
                <c:pt idx="1">
                  <c:v>298.2235</c:v>
                </c:pt>
                <c:pt idx="2">
                  <c:v>212.16</c:v>
                </c:pt>
                <c:pt idx="3">
                  <c:v>210.42</c:v>
                </c:pt>
                <c:pt idx="4">
                  <c:v>51.109000000000009</c:v>
                </c:pt>
                <c:pt idx="5">
                  <c:v>18.271999999999998</c:v>
                </c:pt>
                <c:pt idx="6">
                  <c:v>109.76799999999999</c:v>
                </c:pt>
                <c:pt idx="7">
                  <c:v>92.147000000000006</c:v>
                </c:pt>
                <c:pt idx="8">
                  <c:v>745.27799999999991</c:v>
                </c:pt>
                <c:pt idx="9">
                  <c:v>242.33999999999997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3-4CEE-9CF3-7AF2B80DCEDA}"/>
            </c:ext>
          </c:extLst>
        </c:ser>
        <c:ser>
          <c:idx val="5"/>
          <c:order val="5"/>
          <c:tx>
            <c:strRef>
              <c:f>td!$AU$54:$AU$55</c:f>
              <c:strCache>
                <c:ptCount val="1"/>
                <c:pt idx="0">
                  <c:v>2025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td!$AO$56:$AO$66</c:f>
              <c:strCache>
                <c:ptCount val="10"/>
                <c:pt idx="0">
                  <c:v>VIVIENDA</c:v>
                </c:pt>
                <c:pt idx="1">
                  <c:v>RESTAURANTE</c:v>
                </c:pt>
                <c:pt idx="2">
                  <c:v>SUPERMERCADO</c:v>
                </c:pt>
                <c:pt idx="3">
                  <c:v>TRANSPORTE</c:v>
                </c:pt>
                <c:pt idx="4">
                  <c:v>DEPORTE</c:v>
                </c:pt>
                <c:pt idx="5">
                  <c:v>CUIDADO PERSONAL</c:v>
                </c:pt>
                <c:pt idx="6">
                  <c:v>REGALOS</c:v>
                </c:pt>
                <c:pt idx="7">
                  <c:v>OCIO</c:v>
                </c:pt>
                <c:pt idx="8">
                  <c:v>VACACIONES</c:v>
                </c:pt>
                <c:pt idx="9">
                  <c:v>GASTOS PERSONALES (ROPA, OBJETOS, ACCESORIOS…)</c:v>
                </c:pt>
              </c:strCache>
            </c:strRef>
          </c:cat>
          <c:val>
            <c:numRef>
              <c:f>td!$AU$56:$AU$66</c:f>
              <c:numCache>
                <c:formatCode>_-* #,##0_-;\-* #,##0_-;_-* "-"??_-;_-@_-</c:formatCode>
                <c:ptCount val="10"/>
                <c:pt idx="0">
                  <c:v>86.003500000000003</c:v>
                </c:pt>
                <c:pt idx="1">
                  <c:v>45.64</c:v>
                </c:pt>
                <c:pt idx="2">
                  <c:v>66.410000000000025</c:v>
                </c:pt>
                <c:pt idx="3">
                  <c:v>11.157000000000002</c:v>
                </c:pt>
                <c:pt idx="4">
                  <c:v>8.34</c:v>
                </c:pt>
                <c:pt idx="5">
                  <c:v>1</c:v>
                </c:pt>
                <c:pt idx="7">
                  <c:v>16</c:v>
                </c:pt>
                <c:pt idx="9">
                  <c:v>28.310000000000002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3-4CEE-9CF3-7AF2B80DC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12319"/>
        <c:axId val="423111359"/>
      </c:radarChart>
      <c:catAx>
        <c:axId val="4231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11359"/>
        <c:crosses val="autoZero"/>
        <c:auto val="1"/>
        <c:lblAlgn val="ctr"/>
        <c:lblOffset val="100"/>
        <c:noMultiLvlLbl val="0"/>
      </c:catAx>
      <c:valAx>
        <c:axId val="42311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[JGG_BALANCE_ExcelProject_vThePower.xlsx]td!PivotTable7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</c:pivotFmt>
      <c:pivotFmt>
        <c:idx val="1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td!$BD$11:$BD$12</c:f>
              <c:strCache>
                <c:ptCount val="1"/>
                <c:pt idx="0">
                  <c:v>BOLSA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td!$BD$13:$BD$19</c:f>
              <c:numCache>
                <c:formatCode>_-* #,##0_-;\-* #,##0_-;_-* "-"??_-;_-@_-</c:formatCode>
                <c:ptCount val="6"/>
                <c:pt idx="0">
                  <c:v>2250</c:v>
                </c:pt>
                <c:pt idx="1">
                  <c:v>3150</c:v>
                </c:pt>
                <c:pt idx="2">
                  <c:v>2655</c:v>
                </c:pt>
                <c:pt idx="3">
                  <c:v>1260</c:v>
                </c:pt>
                <c:pt idx="4">
                  <c:v>495</c:v>
                </c:pt>
                <c:pt idx="5">
                  <c:v>1845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F-4F42-AE9C-66BFD81AE11B}"/>
            </c:ext>
          </c:extLst>
        </c:ser>
        <c:ser>
          <c:idx val="1"/>
          <c:order val="1"/>
          <c:tx>
            <c:strRef>
              <c:f>td!$BE$11:$BE$12</c:f>
              <c:strCache>
                <c:ptCount val="1"/>
                <c:pt idx="0">
                  <c:v>CRYPTO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td!$BE$13:$BE$19</c:f>
              <c:numCache>
                <c:formatCode>_-* #,##0_-;\-* #,##0_-;_-* "-"??_-;_-@_-</c:formatCode>
                <c:ptCount val="6"/>
                <c:pt idx="0">
                  <c:v>2704.5</c:v>
                </c:pt>
                <c:pt idx="1">
                  <c:v>11520</c:v>
                </c:pt>
                <c:pt idx="2">
                  <c:v>1665</c:v>
                </c:pt>
                <c:pt idx="3">
                  <c:v>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DF-4F42-AE9C-66BFD81AE11B}"/>
            </c:ext>
          </c:extLst>
        </c:ser>
        <c:ser>
          <c:idx val="2"/>
          <c:order val="2"/>
          <c:tx>
            <c:strRef>
              <c:f>td!$BF$11:$BF$12</c:f>
              <c:strCache>
                <c:ptCount val="1"/>
                <c:pt idx="0">
                  <c:v>FONDOS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td!$BF$13:$BF$19</c:f>
              <c:numCache>
                <c:formatCode>_-* #,##0_-;\-* #,##0_-;_-* "-"??_-;_-@_-</c:formatCode>
                <c:ptCount val="6"/>
                <c:pt idx="3">
                  <c:v>4788</c:v>
                </c:pt>
                <c:pt idx="4">
                  <c:v>5040</c:v>
                </c:pt>
                <c:pt idx="5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DF-4F42-AE9C-66BFD81AE11B}"/>
            </c:ext>
          </c:extLst>
        </c:ser>
        <c:ser>
          <c:idx val="3"/>
          <c:order val="3"/>
          <c:tx>
            <c:strRef>
              <c:f>td!$BG$11:$BG$12</c:f>
              <c:strCache>
                <c:ptCount val="1"/>
                <c:pt idx="0">
                  <c:v>INVERSION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td!$BG$13:$BG$19</c:f>
              <c:numCache>
                <c:formatCode>_-* #,##0_-;\-* #,##0_-;_-* "-"??_-;_-@_-</c:formatCode>
                <c:ptCount val="6"/>
                <c:pt idx="4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DF-4F42-AE9C-66BFD81AE11B}"/>
            </c:ext>
          </c:extLst>
        </c:ser>
        <c:ser>
          <c:idx val="4"/>
          <c:order val="4"/>
          <c:tx>
            <c:strRef>
              <c:f>td!$BH$11:$BH$12</c:f>
              <c:strCache>
                <c:ptCount val="1"/>
                <c:pt idx="0">
                  <c:v>PRESTAMOS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td!$BH$13:$BH$19</c:f>
              <c:numCache>
                <c:formatCode>_-* #,##0_-;\-* #,##0_-;_-* "-"??_-;_-@_-</c:formatCode>
                <c:ptCount val="6"/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DF-4F42-AE9C-66BFD81AE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298831"/>
        <c:axId val="843295471"/>
      </c:barChart>
      <c:catAx>
        <c:axId val="8432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95471"/>
        <c:crosses val="autoZero"/>
        <c:auto val="1"/>
        <c:lblAlgn val="ctr"/>
        <c:lblOffset val="100"/>
        <c:noMultiLvlLbl val="0"/>
      </c:catAx>
      <c:valAx>
        <c:axId val="843295471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9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[JGG_BALANCE_ExcelProject_vThePower.xlsx]td!PivotTable8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084592393575444E-2"/>
          <c:y val="0.17163900658720863"/>
          <c:w val="0.93674677658303374"/>
          <c:h val="0.72540999059972355"/>
        </c:manualLayout>
      </c:layout>
      <c:lineChart>
        <c:grouping val="standard"/>
        <c:varyColors val="0"/>
        <c:ser>
          <c:idx val="0"/>
          <c:order val="0"/>
          <c:tx>
            <c:strRef>
              <c:f>td!$BD$29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td!$BC$30:$BC$36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td!$BD$30:$BD$36</c:f>
              <c:numCache>
                <c:formatCode>_-* #,##0_-;\-* #,##0_-;_-* "-"??_-;_-@_-</c:formatCode>
                <c:ptCount val="6"/>
                <c:pt idx="0">
                  <c:v>4954.5</c:v>
                </c:pt>
                <c:pt idx="1">
                  <c:v>14760</c:v>
                </c:pt>
                <c:pt idx="2">
                  <c:v>4320</c:v>
                </c:pt>
                <c:pt idx="3">
                  <c:v>6723</c:v>
                </c:pt>
                <c:pt idx="4">
                  <c:v>5985</c:v>
                </c:pt>
                <c:pt idx="5">
                  <c:v>1980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FA6-4056-8117-A8342F066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918575"/>
        <c:axId val="520921935"/>
      </c:lineChart>
      <c:catAx>
        <c:axId val="52091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21935"/>
        <c:crosses val="autoZero"/>
        <c:auto val="1"/>
        <c:lblAlgn val="ctr"/>
        <c:lblOffset val="100"/>
        <c:noMultiLvlLbl val="0"/>
      </c:catAx>
      <c:valAx>
        <c:axId val="520921935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1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Ahorro acumulado por años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</c:pivotFmt>
      <c:pivotFmt>
        <c:idx val="2"/>
        <c:spPr>
          <a:solidFill>
            <a:srgbClr val="92D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</c:pivotFmt>
      <c:pivotFmt>
        <c:idx val="4"/>
        <c:spPr>
          <a:solidFill>
            <a:srgbClr val="92D050"/>
          </a:solidFill>
          <a:ln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solidFill>
              <a:schemeClr val="bg1">
                <a:lumMod val="95000"/>
              </a:schemeClr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td!$D$151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D8-47B0-8C04-B6A8D52705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td!$C$152:$C$158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td!$D$152:$D$158</c:f>
              <c:numCache>
                <c:formatCode>_-* #,##0_-;\-* #,##0_-;_-* "-"??_-;_-@_-</c:formatCode>
                <c:ptCount val="6"/>
                <c:pt idx="0">
                  <c:v>497.93800000000238</c:v>
                </c:pt>
                <c:pt idx="1">
                  <c:v>-9102.341000000004</c:v>
                </c:pt>
                <c:pt idx="2">
                  <c:v>2288.1463100000005</c:v>
                </c:pt>
                <c:pt idx="3">
                  <c:v>187.21749999999952</c:v>
                </c:pt>
                <c:pt idx="4">
                  <c:v>4749.3544999999931</c:v>
                </c:pt>
                <c:pt idx="5">
                  <c:v>-1423.5305000000005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8-47B0-8C04-B6A8D5270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5607055"/>
        <c:axId val="415604655"/>
      </c:barChart>
      <c:catAx>
        <c:axId val="415607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4655"/>
        <c:crosses val="autoZero"/>
        <c:auto val="1"/>
        <c:lblAlgn val="ctr"/>
        <c:lblOffset val="100"/>
        <c:noMultiLvlLbl val="0"/>
      </c:catAx>
      <c:valAx>
        <c:axId val="415604655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[JGG_BALANCE_ExcelProject_vThePower.xlsx]td!PivotTable10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88019460860814"/>
          <c:y val="0.13610929751954631"/>
          <c:w val="0.84603825369617069"/>
          <c:h val="0.73206432884222117"/>
        </c:manualLayout>
      </c:layout>
      <c:lineChart>
        <c:grouping val="standard"/>
        <c:varyColors val="0"/>
        <c:ser>
          <c:idx val="0"/>
          <c:order val="0"/>
          <c:tx>
            <c:strRef>
              <c:f>td!$L$151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td!$K$152:$K$158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td!$L$152:$L$158</c:f>
              <c:numCache>
                <c:formatCode>_-* #,##0_-;\-* #,##0_-;_-* "-"??_-;_-@_-</c:formatCode>
                <c:ptCount val="6"/>
                <c:pt idx="0">
                  <c:v>497.93800000000238</c:v>
                </c:pt>
                <c:pt idx="1">
                  <c:v>-9102.341000000004</c:v>
                </c:pt>
                <c:pt idx="2">
                  <c:v>2288.1463100000005</c:v>
                </c:pt>
                <c:pt idx="3">
                  <c:v>187.21749999999952</c:v>
                </c:pt>
                <c:pt idx="4">
                  <c:v>4749.3544999999931</c:v>
                </c:pt>
                <c:pt idx="5">
                  <c:v>-1423.5305000000005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79D-40E6-9D3B-6B87F2C4F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702559"/>
        <c:axId val="1346504927"/>
      </c:lineChart>
      <c:catAx>
        <c:axId val="81470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04927"/>
        <c:crosses val="autoZero"/>
        <c:auto val="1"/>
        <c:lblAlgn val="ctr"/>
        <c:lblOffset val="100"/>
        <c:noMultiLvlLbl val="0"/>
      </c:catAx>
      <c:valAx>
        <c:axId val="1346504927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70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[JGG_BALANCE_ExcelProject_vThePower.xlsx]td!PivotTable11</c:name>
    <c:fmtId val="12"/>
  </c:pivotSource>
  <c:chart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546415337099117E-2"/>
          <c:y val="0.12473139613360881"/>
          <c:w val="0.8004005606010377"/>
          <c:h val="0.783377343503353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td!$D$169</c:f>
              <c:strCache>
                <c:ptCount val="1"/>
                <c:pt idx="0">
                  <c:v> INGRESO__NETO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td!$C$170:$C$176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td!$D$170:$D$176</c:f>
              <c:numCache>
                <c:formatCode>_-* #,##0_-;\-* #,##0_-;_-* "-"??_-;_-@_-</c:formatCode>
                <c:ptCount val="6"/>
                <c:pt idx="0">
                  <c:v>6420.6989999999987</c:v>
                </c:pt>
                <c:pt idx="1">
                  <c:v>7360.5989999999983</c:v>
                </c:pt>
                <c:pt idx="2">
                  <c:v>8525.0669999999991</c:v>
                </c:pt>
                <c:pt idx="3">
                  <c:v>8965.3739999999998</c:v>
                </c:pt>
                <c:pt idx="4">
                  <c:v>13671.732000000002</c:v>
                </c:pt>
                <c:pt idx="5">
                  <c:v>863.55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2-4225-A26F-AF53F257D9A1}"/>
            </c:ext>
          </c:extLst>
        </c:ser>
        <c:ser>
          <c:idx val="1"/>
          <c:order val="1"/>
          <c:tx>
            <c:strRef>
              <c:f>td!$E$169</c:f>
              <c:strCache>
                <c:ptCount val="1"/>
                <c:pt idx="0">
                  <c:v> GASTO_NETO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td!$C$170:$C$176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td!$E$170:$E$176</c:f>
              <c:numCache>
                <c:formatCode>_-* #,##0_-;\-* #,##0_-;_-* "-"??_-;_-@_-</c:formatCode>
                <c:ptCount val="6"/>
                <c:pt idx="0">
                  <c:v>-968.26099999999997</c:v>
                </c:pt>
                <c:pt idx="1">
                  <c:v>-1702.94</c:v>
                </c:pt>
                <c:pt idx="2">
                  <c:v>-1916.920689999999</c:v>
                </c:pt>
                <c:pt idx="3">
                  <c:v>-2055.1564999999991</c:v>
                </c:pt>
                <c:pt idx="4">
                  <c:v>-2937.3774999999955</c:v>
                </c:pt>
                <c:pt idx="5">
                  <c:v>-307.0804999999998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2-4225-A26F-AF53F257D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199647"/>
        <c:axId val="783197247"/>
      </c:barChart>
      <c:lineChart>
        <c:grouping val="standard"/>
        <c:varyColors val="0"/>
        <c:ser>
          <c:idx val="2"/>
          <c:order val="2"/>
          <c:tx>
            <c:strRef>
              <c:f>td!$F$169</c:f>
              <c:strCache>
                <c:ptCount val="1"/>
                <c:pt idx="0">
                  <c:v> INVERSION_NETA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td!$C$170:$C$176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td!$F$170:$F$176</c:f>
              <c:numCache>
                <c:formatCode>_-* #,##0_-;\-* #,##0_-;_-* "-"??_-;_-@_-</c:formatCode>
                <c:ptCount val="6"/>
                <c:pt idx="0">
                  <c:v>-4954.5</c:v>
                </c:pt>
                <c:pt idx="1">
                  <c:v>-14760</c:v>
                </c:pt>
                <c:pt idx="2">
                  <c:v>-4320</c:v>
                </c:pt>
                <c:pt idx="3">
                  <c:v>-6723</c:v>
                </c:pt>
                <c:pt idx="4">
                  <c:v>-5985</c:v>
                </c:pt>
                <c:pt idx="5">
                  <c:v>-1980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FD2-4225-A26F-AF53F257D9A1}"/>
            </c:ext>
          </c:extLst>
        </c:ser>
        <c:ser>
          <c:idx val="3"/>
          <c:order val="3"/>
          <c:tx>
            <c:strRef>
              <c:f>td!$G$169</c:f>
              <c:strCache>
                <c:ptCount val="1"/>
                <c:pt idx="0">
                  <c:v> BALANCE ACUMULADO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td!$C$170:$C$176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td!$G$170:$G$176</c:f>
              <c:numCache>
                <c:formatCode>_-* #,##0_-;\-* #,##0_-;_-* "-"??_-;_-@_-</c:formatCode>
                <c:ptCount val="6"/>
                <c:pt idx="0">
                  <c:v>497.93800000000238</c:v>
                </c:pt>
                <c:pt idx="1">
                  <c:v>-9102.341000000004</c:v>
                </c:pt>
                <c:pt idx="2">
                  <c:v>2288.1463100000005</c:v>
                </c:pt>
                <c:pt idx="3">
                  <c:v>187.21749999999952</c:v>
                </c:pt>
                <c:pt idx="4">
                  <c:v>4749.3544999999931</c:v>
                </c:pt>
                <c:pt idx="5">
                  <c:v>-1423.5305000000005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FD2-4225-A26F-AF53F257D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3199647"/>
        <c:axId val="783197247"/>
      </c:lineChart>
      <c:catAx>
        <c:axId val="78319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97247"/>
        <c:crosses val="autoZero"/>
        <c:auto val="1"/>
        <c:lblAlgn val="ctr"/>
        <c:lblOffset val="100"/>
        <c:noMultiLvlLbl val="0"/>
      </c:catAx>
      <c:valAx>
        <c:axId val="783197247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9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9386391311341"/>
          <c:y val="0.3775510755790924"/>
          <c:w val="0.13505719246536452"/>
          <c:h val="0.55837187210635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Ingresos Netos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>
            <a:solidFill>
              <a:srgbClr val="FF979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>
            <a:solidFill>
              <a:srgbClr val="FF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>
            <a:solidFill>
              <a:schemeClr val="bg2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td!$D$32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td!$C$33:$C$46</c:f>
              <c:strCach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strCache>
            </c:strRef>
          </c:cat>
          <c:val>
            <c:numRef>
              <c:f>td!$D$33:$D$46</c:f>
              <c:numCache>
                <c:formatCode>General</c:formatCode>
                <c:ptCount val="13"/>
                <c:pt idx="0">
                  <c:v>516.34799999999996</c:v>
                </c:pt>
                <c:pt idx="1">
                  <c:v>600.05700000000002</c:v>
                </c:pt>
                <c:pt idx="2">
                  <c:v>1380.0419999999999</c:v>
                </c:pt>
                <c:pt idx="3">
                  <c:v>600.03300000000002</c:v>
                </c:pt>
                <c:pt idx="4">
                  <c:v>1351.9769999999999</c:v>
                </c:pt>
                <c:pt idx="5">
                  <c:v>1633.8330000000001</c:v>
                </c:pt>
                <c:pt idx="6">
                  <c:v>3632.2349999999997</c:v>
                </c:pt>
                <c:pt idx="7">
                  <c:v>4330.3649999999998</c:v>
                </c:pt>
                <c:pt idx="8">
                  <c:v>6420.6989999999996</c:v>
                </c:pt>
                <c:pt idx="9">
                  <c:v>7360.5989999999993</c:v>
                </c:pt>
                <c:pt idx="10">
                  <c:v>8525.0669999999991</c:v>
                </c:pt>
                <c:pt idx="11">
                  <c:v>8965.3739999999998</c:v>
                </c:pt>
                <c:pt idx="12">
                  <c:v>13671.732000000002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0A5-47A3-ABC8-23313C6C5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785424"/>
        <c:axId val="1351785904"/>
      </c:lineChart>
      <c:catAx>
        <c:axId val="13517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85904"/>
        <c:crosses val="autoZero"/>
        <c:auto val="1"/>
        <c:lblAlgn val="ctr"/>
        <c:lblOffset val="100"/>
        <c:noMultiLvlLbl val="0"/>
      </c:catAx>
      <c:valAx>
        <c:axId val="13517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8542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[JGG_BALANCE_ExcelProject_vThePower.xlsx]td!PivotTable15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td!$D$60:$D$61</c:f>
              <c:strCache>
                <c:ptCount val="1"/>
                <c:pt idx="0">
                  <c:v>GESTIONES ADMINISTRATIVAS / IMPUESTOS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td!$D$62:$D$76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2.2823630077247795E-3</c:v>
                </c:pt>
                <c:pt idx="6">
                  <c:v>1.0344870307124951E-2</c:v>
                </c:pt>
                <c:pt idx="7">
                  <c:v>7.7918605013665126E-2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8.5920565053950893E-3</c:v>
                </c:pt>
                <c:pt idx="12">
                  <c:v>9.1083558396258795E-3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2-4F2B-A8DE-A0628E43FDE5}"/>
            </c:ext>
          </c:extLst>
        </c:ser>
        <c:ser>
          <c:idx val="1"/>
          <c:order val="1"/>
          <c:tx>
            <c:strRef>
              <c:f>td!$E$60:$E$61</c:f>
              <c:strCache>
                <c:ptCount val="1"/>
                <c:pt idx="0">
                  <c:v>INTERESES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td!$E$62:$E$76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4.512376339735156E-3</c:v>
                </c:pt>
                <c:pt idx="13">
                  <c:v>1.9801980198019802E-2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2-4F2B-A8DE-A0628E43FDE5}"/>
            </c:ext>
          </c:extLst>
        </c:ser>
        <c:ser>
          <c:idx val="2"/>
          <c:order val="2"/>
          <c:tx>
            <c:strRef>
              <c:f>td!$F$60:$F$61</c:f>
              <c:strCache>
                <c:ptCount val="1"/>
                <c:pt idx="0">
                  <c:v>JGG CONSULTANT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td!$F$62:$F$76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2.4778132472155576E-3</c:v>
                </c:pt>
                <c:pt idx="7">
                  <c:v>0</c:v>
                </c:pt>
                <c:pt idx="8">
                  <c:v>1.1680971183978569E-2</c:v>
                </c:pt>
                <c:pt idx="9">
                  <c:v>8.1515104952735503E-3</c:v>
                </c:pt>
                <c:pt idx="10">
                  <c:v>7.4972665903974695E-2</c:v>
                </c:pt>
                <c:pt idx="11">
                  <c:v>5.0776353557587223E-2</c:v>
                </c:pt>
                <c:pt idx="12">
                  <c:v>4.3886173310009298E-3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12-4F2B-A8DE-A0628E43FDE5}"/>
            </c:ext>
          </c:extLst>
        </c:ser>
        <c:ser>
          <c:idx val="3"/>
          <c:order val="3"/>
          <c:tx>
            <c:strRef>
              <c:f>td!$G$60:$G$61</c:f>
              <c:strCache>
                <c:ptCount val="1"/>
                <c:pt idx="0">
                  <c:v>NOMINA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td!$G$62:$G$76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0.13455184518671545</c:v>
                </c:pt>
                <c:pt idx="5">
                  <c:v>0.81382674973513192</c:v>
                </c:pt>
                <c:pt idx="6">
                  <c:v>0.6901023749839974</c:v>
                </c:pt>
                <c:pt idx="7">
                  <c:v>0.55760172641336248</c:v>
                </c:pt>
                <c:pt idx="8">
                  <c:v>0.97441960758478174</c:v>
                </c:pt>
                <c:pt idx="9">
                  <c:v>0.88312364251876785</c:v>
                </c:pt>
                <c:pt idx="10">
                  <c:v>0.79304315144971882</c:v>
                </c:pt>
                <c:pt idx="11">
                  <c:v>0.88314207527761812</c:v>
                </c:pt>
                <c:pt idx="12">
                  <c:v>0.67679522974850592</c:v>
                </c:pt>
                <c:pt idx="13">
                  <c:v>0.7724509293034566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12-4F2B-A8DE-A0628E43FDE5}"/>
            </c:ext>
          </c:extLst>
        </c:ser>
        <c:ser>
          <c:idx val="4"/>
          <c:order val="4"/>
          <c:tx>
            <c:strRef>
              <c:f>td!$H$60:$H$61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td!$H$62:$H$76</c:f>
              <c:numCache>
                <c:formatCode>0.00%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0.86544815481328452</c:v>
                </c:pt>
                <c:pt idx="5">
                  <c:v>0.1838908872571432</c:v>
                </c:pt>
                <c:pt idx="6">
                  <c:v>0.29707494146166208</c:v>
                </c:pt>
                <c:pt idx="7">
                  <c:v>0.36447966857297248</c:v>
                </c:pt>
                <c:pt idx="8">
                  <c:v>1.3198562960201065E-2</c:v>
                </c:pt>
                <c:pt idx="9">
                  <c:v>0.10153113897387971</c:v>
                </c:pt>
                <c:pt idx="10">
                  <c:v>0.10761170557369225</c:v>
                </c:pt>
                <c:pt idx="11">
                  <c:v>3.2008146007071206E-2</c:v>
                </c:pt>
                <c:pt idx="12">
                  <c:v>0.28569898824816053</c:v>
                </c:pt>
                <c:pt idx="13">
                  <c:v>0.2049678652075734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12-4F2B-A8DE-A0628E43FDE5}"/>
            </c:ext>
          </c:extLst>
        </c:ser>
        <c:ser>
          <c:idx val="5"/>
          <c:order val="5"/>
          <c:tx>
            <c:strRef>
              <c:f>td!$I$60:$I$61</c:f>
              <c:strCache>
                <c:ptCount val="1"/>
                <c:pt idx="0">
                  <c:v>PAGA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td!$I$62:$I$76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3.3462073082506094E-3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12-4F2B-A8DE-A0628E43FDE5}"/>
            </c:ext>
          </c:extLst>
        </c:ser>
        <c:ser>
          <c:idx val="6"/>
          <c:order val="6"/>
          <c:tx>
            <c:strRef>
              <c:f>td!$J$60:$J$61</c:f>
              <c:strCache>
                <c:ptCount val="1"/>
                <c:pt idx="0">
                  <c:v>SEGUNDA MANO / GASTOS COMPARTIDOS</c:v>
                </c:pt>
              </c:strCache>
            </c:strRef>
          </c:tx>
          <c:spPr>
            <a:solidFill>
              <a:srgbClr val="FF9999"/>
            </a:solidFill>
            <a:ln>
              <a:noFill/>
            </a:ln>
            <a:effectLst/>
          </c:spPr>
          <c:invertIfNegative val="0"/>
          <c:cat>
            <c:strRef>
              <c:f>td!$C$62:$C$76</c:f>
              <c:strCach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strCache>
            </c:strRef>
          </c:cat>
          <c:val>
            <c:numRef>
              <c:f>td!$J$62:$J$76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7.008582710387141E-4</c:v>
                </c:pt>
                <c:pt idx="9">
                  <c:v>7.1937080120789082E-3</c:v>
                </c:pt>
                <c:pt idx="10">
                  <c:v>2.437247707261421E-2</c:v>
                </c:pt>
                <c:pt idx="11">
                  <c:v>2.2135161344077781E-2</c:v>
                </c:pt>
                <c:pt idx="12">
                  <c:v>1.949643249297163E-2</c:v>
                </c:pt>
                <c:pt idx="13">
                  <c:v>2.7792252909501478E-3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12-4F2B-A8DE-A0628E43F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398383"/>
        <c:axId val="1336407023"/>
      </c:barChart>
      <c:catAx>
        <c:axId val="13363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07023"/>
        <c:crosses val="autoZero"/>
        <c:auto val="1"/>
        <c:lblAlgn val="ctr"/>
        <c:lblOffset val="100"/>
        <c:noMultiLvlLbl val="0"/>
      </c:catAx>
      <c:valAx>
        <c:axId val="133640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[JGG_BALANCE_ExcelProject_vThePower.xlsx]td!PivotTable28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td!$AD$32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td!$AC$33:$AC$47</c:f>
              <c:strCache>
                <c:ptCount val="14"/>
                <c:pt idx="0">
                  <c:v>1900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td!$AD$33:$AD$47</c:f>
              <c:numCache>
                <c:formatCode>General</c:formatCode>
                <c:ptCount val="14"/>
                <c:pt idx="0">
                  <c:v>0</c:v>
                </c:pt>
                <c:pt idx="1">
                  <c:v>1125.425</c:v>
                </c:pt>
                <c:pt idx="2">
                  <c:v>1689.61</c:v>
                </c:pt>
                <c:pt idx="3">
                  <c:v>1476.9280000000003</c:v>
                </c:pt>
                <c:pt idx="4">
                  <c:v>1693.0869999999991</c:v>
                </c:pt>
                <c:pt idx="5">
                  <c:v>1655.5230000000006</c:v>
                </c:pt>
                <c:pt idx="6">
                  <c:v>708.98999999999967</c:v>
                </c:pt>
                <c:pt idx="7">
                  <c:v>2609.1</c:v>
                </c:pt>
                <c:pt idx="8">
                  <c:v>1264.7969999999998</c:v>
                </c:pt>
                <c:pt idx="9">
                  <c:v>968.26099999999997</c:v>
                </c:pt>
                <c:pt idx="10">
                  <c:v>1702.94</c:v>
                </c:pt>
                <c:pt idx="11">
                  <c:v>1916.920689999999</c:v>
                </c:pt>
                <c:pt idx="12">
                  <c:v>2055.1564999999987</c:v>
                </c:pt>
                <c:pt idx="13">
                  <c:v>2937.3774999999973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E9-42B8-A2D3-A45F0AB3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79904"/>
        <c:axId val="596786624"/>
      </c:lineChart>
      <c:catAx>
        <c:axId val="59677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86624"/>
        <c:crosses val="autoZero"/>
        <c:auto val="1"/>
        <c:lblAlgn val="ctr"/>
        <c:lblOffset val="100"/>
        <c:noMultiLvlLbl val="0"/>
      </c:catAx>
      <c:valAx>
        <c:axId val="5967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td!$BD$11:$BD$12</c:f>
              <c:strCache>
                <c:ptCount val="1"/>
                <c:pt idx="0">
                  <c:v>BOLSA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td!$BD$13:$BD$19</c:f>
              <c:numCache>
                <c:formatCode>_-* #,##0_-;\-* #,##0_-;_-* "-"??_-;_-@_-</c:formatCode>
                <c:ptCount val="6"/>
                <c:pt idx="0">
                  <c:v>2250</c:v>
                </c:pt>
                <c:pt idx="1">
                  <c:v>3150</c:v>
                </c:pt>
                <c:pt idx="2">
                  <c:v>2655</c:v>
                </c:pt>
                <c:pt idx="3">
                  <c:v>1260</c:v>
                </c:pt>
                <c:pt idx="4">
                  <c:v>495</c:v>
                </c:pt>
                <c:pt idx="5">
                  <c:v>1845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0-4A6E-B5C6-C9E01306F968}"/>
            </c:ext>
          </c:extLst>
        </c:ser>
        <c:ser>
          <c:idx val="1"/>
          <c:order val="1"/>
          <c:tx>
            <c:strRef>
              <c:f>td!$BE$11:$BE$12</c:f>
              <c:strCache>
                <c:ptCount val="1"/>
                <c:pt idx="0">
                  <c:v>CRYPTO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td!$BE$13:$BE$19</c:f>
              <c:numCache>
                <c:formatCode>_-* #,##0_-;\-* #,##0_-;_-* "-"??_-;_-@_-</c:formatCode>
                <c:ptCount val="6"/>
                <c:pt idx="0">
                  <c:v>2704.5</c:v>
                </c:pt>
                <c:pt idx="1">
                  <c:v>11520</c:v>
                </c:pt>
                <c:pt idx="2">
                  <c:v>1665</c:v>
                </c:pt>
                <c:pt idx="3">
                  <c:v>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30-4A6E-B5C6-C9E01306F968}"/>
            </c:ext>
          </c:extLst>
        </c:ser>
        <c:ser>
          <c:idx val="2"/>
          <c:order val="2"/>
          <c:tx>
            <c:strRef>
              <c:f>td!$BF$11:$BF$12</c:f>
              <c:strCache>
                <c:ptCount val="1"/>
                <c:pt idx="0">
                  <c:v>FONDOS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td!$BF$13:$BF$19</c:f>
              <c:numCache>
                <c:formatCode>_-* #,##0_-;\-* #,##0_-;_-* "-"??_-;_-@_-</c:formatCode>
                <c:ptCount val="6"/>
                <c:pt idx="3">
                  <c:v>4788</c:v>
                </c:pt>
                <c:pt idx="4">
                  <c:v>5040</c:v>
                </c:pt>
                <c:pt idx="5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30-4A6E-B5C6-C9E01306F968}"/>
            </c:ext>
          </c:extLst>
        </c:ser>
        <c:ser>
          <c:idx val="3"/>
          <c:order val="3"/>
          <c:tx>
            <c:strRef>
              <c:f>td!$BG$11:$BG$12</c:f>
              <c:strCache>
                <c:ptCount val="1"/>
                <c:pt idx="0">
                  <c:v>INVERSION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td!$BG$13:$BG$19</c:f>
              <c:numCache>
                <c:formatCode>_-* #,##0_-;\-* #,##0_-;_-* "-"??_-;_-@_-</c:formatCode>
                <c:ptCount val="6"/>
                <c:pt idx="4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30-4A6E-B5C6-C9E01306F968}"/>
            </c:ext>
          </c:extLst>
        </c:ser>
        <c:ser>
          <c:idx val="4"/>
          <c:order val="4"/>
          <c:tx>
            <c:strRef>
              <c:f>td!$BH$11:$BH$12</c:f>
              <c:strCache>
                <c:ptCount val="1"/>
                <c:pt idx="0">
                  <c:v>PRESTAMOS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td!$BC$13:$BC$19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td!$BH$13:$BH$19</c:f>
              <c:numCache>
                <c:formatCode>_-* #,##0_-;\-* #,##0_-;_-* "-"??_-;_-@_-</c:formatCode>
                <c:ptCount val="6"/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30-4A6E-B5C6-C9E01306F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298831"/>
        <c:axId val="843295471"/>
      </c:barChart>
      <c:catAx>
        <c:axId val="8432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95471"/>
        <c:crosses val="autoZero"/>
        <c:auto val="1"/>
        <c:lblAlgn val="ctr"/>
        <c:lblOffset val="100"/>
        <c:noMultiLvlLbl val="0"/>
      </c:catAx>
      <c:valAx>
        <c:axId val="84329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9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[JGG_BALANCE_ExcelProject_vThePower.xlsx]td!PivotTable10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88019460860814"/>
          <c:y val="0.13610929751954631"/>
          <c:w val="0.84603825369617069"/>
          <c:h val="0.73206432884222117"/>
        </c:manualLayout>
      </c:layout>
      <c:lineChart>
        <c:grouping val="standard"/>
        <c:varyColors val="0"/>
        <c:ser>
          <c:idx val="0"/>
          <c:order val="0"/>
          <c:tx>
            <c:strRef>
              <c:f>td!$L$151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td!$K$152:$K$158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f>td!$L$152:$L$158</c:f>
              <c:numCache>
                <c:formatCode>_-* #,##0_-;\-* #,##0_-;_-* "-"??_-;_-@_-</c:formatCode>
                <c:ptCount val="6"/>
                <c:pt idx="0">
                  <c:v>497.93800000000238</c:v>
                </c:pt>
                <c:pt idx="1">
                  <c:v>-9102.341000000004</c:v>
                </c:pt>
                <c:pt idx="2">
                  <c:v>2288.1463100000005</c:v>
                </c:pt>
                <c:pt idx="3">
                  <c:v>187.21749999999952</c:v>
                </c:pt>
                <c:pt idx="4">
                  <c:v>4749.3544999999931</c:v>
                </c:pt>
                <c:pt idx="5">
                  <c:v>-1423.5305000000005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B53-407C-9737-2383BBDD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702559"/>
        <c:axId val="1346504927"/>
      </c:lineChart>
      <c:catAx>
        <c:axId val="81470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04927"/>
        <c:crosses val="autoZero"/>
        <c:auto val="1"/>
        <c:lblAlgn val="ctr"/>
        <c:lblOffset val="100"/>
        <c:noMultiLvlLbl val="0"/>
      </c:catAx>
      <c:valAx>
        <c:axId val="1346504927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70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image" Target="../media/image4.png"/><Relationship Id="rId7" Type="http://schemas.openxmlformats.org/officeDocument/2006/relationships/chart" Target="../charts/chart14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47</xdr:row>
      <xdr:rowOff>114300</xdr:rowOff>
    </xdr:from>
    <xdr:to>
      <xdr:col>10</xdr:col>
      <xdr:colOff>742950</xdr:colOff>
      <xdr:row>68</xdr:row>
      <xdr:rowOff>1215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46F58A-92CE-4392-A2AA-0FD414CF7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75</xdr:row>
      <xdr:rowOff>9525</xdr:rowOff>
    </xdr:from>
    <xdr:to>
      <xdr:col>11</xdr:col>
      <xdr:colOff>1</xdr:colOff>
      <xdr:row>98</xdr:row>
      <xdr:rowOff>16903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6E17DC-0592-4E0A-9DE6-1028C0C9D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66813</xdr:colOff>
      <xdr:row>73</xdr:row>
      <xdr:rowOff>170207</xdr:rowOff>
    </xdr:from>
    <xdr:to>
      <xdr:col>21</xdr:col>
      <xdr:colOff>381000</xdr:colOff>
      <xdr:row>96</xdr:row>
      <xdr:rowOff>1991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91AAAA-951C-4F75-8BE4-E6757DC08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250032</xdr:colOff>
      <xdr:row>47</xdr:row>
      <xdr:rowOff>30842</xdr:rowOff>
    </xdr:from>
    <xdr:to>
      <xdr:col>21</xdr:col>
      <xdr:colOff>495300</xdr:colOff>
      <xdr:row>69</xdr:row>
      <xdr:rowOff>11679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50FACC-8089-4E2E-9EEB-0FEB6FFDD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162476</xdr:colOff>
      <xdr:row>106</xdr:row>
      <xdr:rowOff>103909</xdr:rowOff>
    </xdr:from>
    <xdr:to>
      <xdr:col>22</xdr:col>
      <xdr:colOff>554182</xdr:colOff>
      <xdr:row>133</xdr:row>
      <xdr:rowOff>159302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9A46D-42E9-419D-BAE7-ADE995032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408214</xdr:colOff>
      <xdr:row>73</xdr:row>
      <xdr:rowOff>78466</xdr:rowOff>
    </xdr:from>
    <xdr:to>
      <xdr:col>38</xdr:col>
      <xdr:colOff>266700</xdr:colOff>
      <xdr:row>97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0EF563-2DCD-4198-8775-65BEEE267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411388</xdr:colOff>
      <xdr:row>46</xdr:row>
      <xdr:rowOff>95249</xdr:rowOff>
    </xdr:from>
    <xdr:to>
      <xdr:col>37</xdr:col>
      <xdr:colOff>748392</xdr:colOff>
      <xdr:row>70</xdr:row>
      <xdr:rowOff>81642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7E8863-DB49-4407-B430-2388C6161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55129</xdr:colOff>
      <xdr:row>106</xdr:row>
      <xdr:rowOff>66098</xdr:rowOff>
    </xdr:from>
    <xdr:to>
      <xdr:col>11</xdr:col>
      <xdr:colOff>121227</xdr:colOff>
      <xdr:row>134</xdr:row>
      <xdr:rowOff>141720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E2BF3B-0E4C-4035-B847-A0AA2FF68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158750</xdr:colOff>
      <xdr:row>1</xdr:row>
      <xdr:rowOff>355211</xdr:rowOff>
    </xdr:from>
    <xdr:to>
      <xdr:col>2</xdr:col>
      <xdr:colOff>920173</xdr:colOff>
      <xdr:row>8</xdr:row>
      <xdr:rowOff>38114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50AC855-220E-0AC1-8D7F-B3F147DA3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45711"/>
          <a:ext cx="1967923" cy="174665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</xdr:row>
      <xdr:rowOff>86590</xdr:rowOff>
    </xdr:from>
    <xdr:to>
      <xdr:col>11</xdr:col>
      <xdr:colOff>107085</xdr:colOff>
      <xdr:row>162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0B6AFC-3C5D-40D1-BCFF-6DCB11272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167</xdr:row>
      <xdr:rowOff>166831</xdr:rowOff>
    </xdr:from>
    <xdr:to>
      <xdr:col>11</xdr:col>
      <xdr:colOff>190500</xdr:colOff>
      <xdr:row>194</xdr:row>
      <xdr:rowOff>89766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3106A3-61F9-436E-A38F-B75D2A4C0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149225</xdr:colOff>
      <xdr:row>23</xdr:row>
      <xdr:rowOff>123826</xdr:rowOff>
    </xdr:from>
    <xdr:to>
      <xdr:col>6</xdr:col>
      <xdr:colOff>29590</xdr:colOff>
      <xdr:row>25</xdr:row>
      <xdr:rowOff>66955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86FA25-DB09-4184-A234-CD26F76CD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197226"/>
          <a:ext cx="755970" cy="308255"/>
        </a:xfrm>
        <a:prstGeom prst="rect">
          <a:avLst/>
        </a:prstGeom>
      </xdr:spPr>
    </xdr:pic>
    <xdr:clientData/>
  </xdr:twoCellAnchor>
  <xdr:twoCellAnchor editAs="oneCell">
    <xdr:from>
      <xdr:col>4</xdr:col>
      <xdr:colOff>111125</xdr:colOff>
      <xdr:row>38</xdr:row>
      <xdr:rowOff>177801</xdr:rowOff>
    </xdr:from>
    <xdr:to>
      <xdr:col>6</xdr:col>
      <xdr:colOff>1015</xdr:colOff>
      <xdr:row>40</xdr:row>
      <xdr:rowOff>114580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FFCAB2-09F3-4CF5-ADBE-3F09B426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9150" y="5972176"/>
          <a:ext cx="755970" cy="295555"/>
        </a:xfrm>
        <a:prstGeom prst="rect">
          <a:avLst/>
        </a:prstGeom>
      </xdr:spPr>
    </xdr:pic>
    <xdr:clientData/>
  </xdr:twoCellAnchor>
  <xdr:twoCellAnchor editAs="oneCell">
    <xdr:from>
      <xdr:col>17</xdr:col>
      <xdr:colOff>234950</xdr:colOff>
      <xdr:row>39</xdr:row>
      <xdr:rowOff>19051</xdr:rowOff>
    </xdr:from>
    <xdr:to>
      <xdr:col>18</xdr:col>
      <xdr:colOff>104201</xdr:colOff>
      <xdr:row>40</xdr:row>
      <xdr:rowOff>143156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B5077E3-85A9-419A-A59C-799643762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5991226"/>
          <a:ext cx="630864" cy="305080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</xdr:colOff>
      <xdr:row>23</xdr:row>
      <xdr:rowOff>92076</xdr:rowOff>
    </xdr:from>
    <xdr:to>
      <xdr:col>32</xdr:col>
      <xdr:colOff>384418</xdr:colOff>
      <xdr:row>25</xdr:row>
      <xdr:rowOff>28855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5F98FD8-DF6C-4EF6-BC9C-D2E58C40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64375" y="3168651"/>
          <a:ext cx="811092" cy="298730"/>
        </a:xfrm>
        <a:prstGeom prst="rect">
          <a:avLst/>
        </a:prstGeom>
      </xdr:spPr>
    </xdr:pic>
    <xdr:clientData/>
  </xdr:twoCellAnchor>
  <xdr:twoCellAnchor editAs="oneCell">
    <xdr:from>
      <xdr:col>30</xdr:col>
      <xdr:colOff>552450</xdr:colOff>
      <xdr:row>38</xdr:row>
      <xdr:rowOff>161926</xdr:rowOff>
    </xdr:from>
    <xdr:to>
      <xdr:col>32</xdr:col>
      <xdr:colOff>310749</xdr:colOff>
      <xdr:row>40</xdr:row>
      <xdr:rowOff>105055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B2D958B-6E65-4D0F-A478-123D0DC69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0075" y="5949951"/>
          <a:ext cx="811092" cy="308255"/>
        </a:xfrm>
        <a:prstGeom prst="rect">
          <a:avLst/>
        </a:prstGeom>
      </xdr:spPr>
    </xdr:pic>
    <xdr:clientData/>
  </xdr:twoCellAnchor>
  <xdr:twoCellAnchor>
    <xdr:from>
      <xdr:col>10</xdr:col>
      <xdr:colOff>362866</xdr:colOff>
      <xdr:row>26</xdr:row>
      <xdr:rowOff>80215</xdr:rowOff>
    </xdr:from>
    <xdr:to>
      <xdr:col>20</xdr:col>
      <xdr:colOff>1639420</xdr:colOff>
      <xdr:row>47</xdr:row>
      <xdr:rowOff>2428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3EB93E3-BCFC-2131-1D46-ED3670D78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187140</xdr:colOff>
      <xdr:row>49</xdr:row>
      <xdr:rowOff>145801</xdr:rowOff>
    </xdr:from>
    <xdr:to>
      <xdr:col>23</xdr:col>
      <xdr:colOff>326414</xdr:colOff>
      <xdr:row>73</xdr:row>
      <xdr:rowOff>12545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04DC814-F2E6-E5EA-619F-F35F00FBE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288924</xdr:colOff>
      <xdr:row>30</xdr:row>
      <xdr:rowOff>68355</xdr:rowOff>
    </xdr:from>
    <xdr:to>
      <xdr:col>40</xdr:col>
      <xdr:colOff>437029</xdr:colOff>
      <xdr:row>45</xdr:row>
      <xdr:rowOff>122144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2FAE25-C13F-D966-219F-D7C1722DE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650722</xdr:colOff>
      <xdr:row>8</xdr:row>
      <xdr:rowOff>93603</xdr:rowOff>
    </xdr:from>
    <xdr:to>
      <xdr:col>64</xdr:col>
      <xdr:colOff>323833</xdr:colOff>
      <xdr:row>31</xdr:row>
      <xdr:rowOff>82922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196ABF-0E19-FFFB-0F53-2714DE817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8031</xdr:colOff>
      <xdr:row>141</xdr:row>
      <xdr:rowOff>65180</xdr:rowOff>
    </xdr:from>
    <xdr:to>
      <xdr:col>21</xdr:col>
      <xdr:colOff>750794</xdr:colOff>
      <xdr:row>157</xdr:row>
      <xdr:rowOff>168089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5E52C2-CA1E-323D-9FD8-DE2D7E2E1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moADM" refreshedDate="45698.794504861115" createdVersion="8" refreshedVersion="8" minRefreshableVersion="3" recordCount="3631" xr:uid="{9C6AE634-1285-49D5-9321-F917DA3CC4BF}">
  <cacheSource type="worksheet">
    <worksheetSource ref="A1:S1048576" sheet="FINANZAS_V2"/>
  </cacheSource>
  <cacheFields count="19">
    <cacheField name="MOVIMIENTO" numFmtId="0">
      <sharedItems containsBlank="1" count="6">
        <s v="INGRESO"/>
        <s v="GASTO"/>
        <s v="INVERSION"/>
        <s v="TRASPASO"/>
        <s v="ACTIVOS_CASH"/>
        <m/>
      </sharedItems>
    </cacheField>
    <cacheField name="REAL / EST" numFmtId="0">
      <sharedItems containsBlank="1"/>
    </cacheField>
    <cacheField name="TIPOLOGIA GASTO" numFmtId="0">
      <sharedItems containsBlank="1" count="4">
        <s v="VARIABLE"/>
        <s v="FIJO"/>
        <s v="OCASIONAL"/>
        <m/>
      </sharedItems>
    </cacheField>
    <cacheField name="CUENTA" numFmtId="0">
      <sharedItems containsBlank="1"/>
    </cacheField>
    <cacheField name="TIENDA" numFmtId="0">
      <sharedItems containsBlank="1"/>
    </cacheField>
    <cacheField name="LOCALIZACIÓN" numFmtId="0">
      <sharedItems containsBlank="1"/>
    </cacheField>
    <cacheField name="CATEGORÍA1" numFmtId="0">
      <sharedItems containsBlank="1"/>
    </cacheField>
    <cacheField name="CATEGORÍA 2" numFmtId="0">
      <sharedItems containsBlank="1"/>
    </cacheField>
    <cacheField name="CATEGORÍA 3" numFmtId="0">
      <sharedItems containsBlank="1"/>
    </cacheField>
    <cacheField name="IMPORTE" numFmtId="44">
      <sharedItems containsString="0" containsBlank="1" containsNumber="1" minValue="-30" maxValue="2700"/>
    </cacheField>
    <cacheField name="FECHA BANCO" numFmtId="14">
      <sharedItems containsNonDate="0" containsDate="1" containsString="0" containsBlank="1" minDate="2012-01-02T00:00:00" maxDate="2025-02-11T00:00:00"/>
    </cacheField>
    <cacheField name="AÑO" numFmtId="0">
      <sharedItems containsString="0" containsBlank="1" containsNumber="1" containsInteger="1" minValue="1900" maxValue="2025" count="16"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1900"/>
        <m/>
      </sharedItems>
    </cacheField>
    <cacheField name="MES" numFmtId="0">
      <sharedItems containsString="0" containsBlank="1" containsNumber="1" containsInteger="1" minValue="1" maxValue="12"/>
    </cacheField>
    <cacheField name="FECHA REAL" numFmtId="0">
      <sharedItems containsDate="1" containsBlank="1" containsMixedTypes="1" minDate="2023-09-15T00:00:00" maxDate="2024-12-25T00:00:00"/>
    </cacheField>
    <cacheField name="COMENTARIO" numFmtId="0">
      <sharedItems containsDate="1" containsBlank="1" containsMixedTypes="1" minDate="2025-02-10T00:00:00" maxDate="2025-02-11T00:00:00"/>
    </cacheField>
    <cacheField name="INGRESO__NETO" numFmtId="0">
      <sharedItems containsString="0" containsBlank="1" containsNumber="1" minValue="-30" maxValue="1565.3969999999999"/>
    </cacheField>
    <cacheField name="GASTO_NETO" numFmtId="0">
      <sharedItems containsString="0" containsBlank="1" containsNumber="1" minValue="-970" maxValue="0"/>
    </cacheField>
    <cacheField name="INVERSION_NETA" numFmtId="0">
      <sharedItems containsBlank="1" containsMixedTypes="1" containsNumber="1" minValue="-2700" maxValue="0"/>
    </cacheField>
    <cacheField name="BALANCE ACUMULADO" numFmtId="0">
      <sharedItems containsBlank="1" containsMixedTypes="1" containsNumber="1" minValue="-2700" maxValue="1565.39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moADM" refreshedDate="45698.79450625" createdVersion="8" refreshedVersion="8" minRefreshableVersion="3" recordCount="3631" xr:uid="{517A9D98-46F5-4A3D-BD69-9DCFE4EC4542}">
  <cacheSource type="worksheet">
    <worksheetSource ref="A1:O1048576" sheet="FINANZAS_V2"/>
  </cacheSource>
  <cacheFields count="15">
    <cacheField name="MOVIMIENTO" numFmtId="0">
      <sharedItems containsBlank="1" count="6">
        <s v="INGRESO"/>
        <s v="GASTO"/>
        <s v="INVERSION"/>
        <s v="TRASPASO"/>
        <s v="ACTIVOS_CASH"/>
        <m/>
      </sharedItems>
    </cacheField>
    <cacheField name="REAL / EST" numFmtId="0">
      <sharedItems containsBlank="1"/>
    </cacheField>
    <cacheField name="TIPOLOGIA GASTO" numFmtId="0">
      <sharedItems containsBlank="1"/>
    </cacheField>
    <cacheField name="CUENTA" numFmtId="0">
      <sharedItems containsBlank="1"/>
    </cacheField>
    <cacheField name="TIENDA" numFmtId="0">
      <sharedItems containsBlank="1"/>
    </cacheField>
    <cacheField name="LOCALIZACIÓN" numFmtId="0">
      <sharedItems containsBlank="1"/>
    </cacheField>
    <cacheField name="CATEGORÍA1" numFmtId="0">
      <sharedItems containsBlank="1" count="35">
        <s v="OTROS"/>
        <s v="FORMACION"/>
        <s v="VIVIENDA"/>
        <s v="GASTOS PERSONALES (ROPA, OBJETOS, ACCESORIOS…)"/>
        <s v="SUPERMERCADO"/>
        <s v="TRANSPORTE"/>
        <s v="DEPORTE"/>
        <s v="RESTAURANTE"/>
        <s v="ELECTRONICA / INTERNET"/>
        <s v="OCIO"/>
        <s v="CUIDADO PERSONAL"/>
        <s v="VACACIONES"/>
        <s v="NOMINA"/>
        <s v="GESTIONES ADMINISTRATIVAS / IMPUESTOS"/>
        <s v="JGG CONSULTANT"/>
        <s v="BARCELONA"/>
        <s v="BOLSA"/>
        <s v="CRYPTO"/>
        <s v="SEGUNDA MANO / GASTOS COMPARTIDOS"/>
        <s v="SEGUROS"/>
        <s v="PRESTAMOS"/>
        <s v="REGALOS"/>
        <s v="FONDOS"/>
        <s v="PAGA"/>
        <s v="TRASPASO COLECTIVOS"/>
        <s v="CASH"/>
        <s v="ACTIVOS"/>
        <s v="TRASPASO COLECTIVO"/>
        <s v="INTERESES"/>
        <s v="CRYPTOMONEDAS"/>
        <s v="TRASPASO TRADE REPUBLIC"/>
        <s v="CARREFOUR"/>
        <s v="BODA"/>
        <s v="INVERSION"/>
        <m/>
      </sharedItems>
    </cacheField>
    <cacheField name="CATEGORÍA 2" numFmtId="0">
      <sharedItems containsBlank="1"/>
    </cacheField>
    <cacheField name="CATEGORÍA 3" numFmtId="0">
      <sharedItems containsBlank="1"/>
    </cacheField>
    <cacheField name="IMPORTE" numFmtId="44">
      <sharedItems containsString="0" containsBlank="1" containsNumber="1" minValue="-30" maxValue="2700"/>
    </cacheField>
    <cacheField name="FECHA BANCO" numFmtId="14">
      <sharedItems containsNonDate="0" containsDate="1" containsString="0" containsBlank="1" minDate="2012-01-02T00:00:00" maxDate="2025-02-11T00:00:00"/>
    </cacheField>
    <cacheField name="AÑO" numFmtId="0">
      <sharedItems containsString="0" containsBlank="1" containsNumber="1" containsInteger="1" minValue="1900" maxValue="2025" count="16"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1900"/>
        <m/>
      </sharedItems>
    </cacheField>
    <cacheField name="MES" numFmtId="0">
      <sharedItems containsString="0" containsBlank="1" containsNumber="1" containsInteger="1" minValue="1" maxValue="12"/>
    </cacheField>
    <cacheField name="FECHA REAL" numFmtId="0">
      <sharedItems containsDate="1" containsBlank="1" containsMixedTypes="1" minDate="2023-09-15T00:00:00" maxDate="2024-12-25T00:00:00"/>
    </cacheField>
    <cacheField name="COMENTARIO" numFmtId="0">
      <sharedItems containsDate="1" containsBlank="1" containsMixedTypes="1" minDate="2025-02-10T00:00:00" maxDate="2025-02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moADM" refreshedDate="45698.79507349537" createdVersion="8" refreshedVersion="8" minRefreshableVersion="3" recordCount="3616" xr:uid="{48C99FBD-8530-4D91-B502-5DF4BAC466E9}">
  <cacheSource type="worksheet">
    <worksheetSource name="finanzas3"/>
  </cacheSource>
  <cacheFields count="20">
    <cacheField name="MOVIMIENTO" numFmtId="0">
      <sharedItems containsBlank="1" count="6">
        <s v="INGRESO"/>
        <s v="GASTO"/>
        <s v="INVERSION"/>
        <s v="TRASPASO"/>
        <s v="ACTIVOS_CASH"/>
        <m/>
      </sharedItems>
    </cacheField>
    <cacheField name="REAL / EST" numFmtId="0">
      <sharedItems containsBlank="1"/>
    </cacheField>
    <cacheField name="TIPOLOGIA GASTO" numFmtId="0">
      <sharedItems containsBlank="1"/>
    </cacheField>
    <cacheField name="CUENTA" numFmtId="0">
      <sharedItems containsBlank="1" count="4">
        <s v="PERSONAL"/>
        <s v="COLECTIVOS"/>
        <s v="FIJO"/>
        <m/>
      </sharedItems>
    </cacheField>
    <cacheField name="TIENDA" numFmtId="0">
      <sharedItems containsBlank="1"/>
    </cacheField>
    <cacheField name="LOCALIZACIÓN" numFmtId="0">
      <sharedItems containsBlank="1"/>
    </cacheField>
    <cacheField name="CATEGORÍA1" numFmtId="0">
      <sharedItems containsBlank="1" count="35">
        <s v="OTROS"/>
        <s v="FORMACION"/>
        <s v="VIVIENDA"/>
        <s v="GASTOS PERSONALES (ROPA, OBJETOS, ACCESORIOS…)"/>
        <s v="SUPERMERCADO"/>
        <s v="TRANSPORTE"/>
        <s v="DEPORTE"/>
        <s v="RESTAURANTE"/>
        <s v="ELECTRONICA / INTERNET"/>
        <s v="OCIO"/>
        <s v="CUIDADO PERSONAL"/>
        <s v="VACACIONES"/>
        <s v="NOMINA"/>
        <s v="GESTIONES ADMINISTRATIVAS / IMPUESTOS"/>
        <s v="JGG CONSULTANT"/>
        <s v="BARCELONA"/>
        <s v="BOLSA"/>
        <s v="CRYPTO"/>
        <s v="SEGUNDA MANO / GASTOS COMPARTIDOS"/>
        <s v="SEGUROS"/>
        <s v="PRESTAMOS"/>
        <s v="REGALOS"/>
        <s v="FONDOS"/>
        <s v="PAGA"/>
        <s v="TRASPASO COLECTIVOS"/>
        <s v="CASH"/>
        <s v="ACTIVOS"/>
        <s v="TRASPASO COLECTIVO"/>
        <s v="INTERESES"/>
        <s v="CRYPTOMONEDAS"/>
        <s v="TRASPASO TRADE REPUBLIC"/>
        <s v="CARREFOUR"/>
        <s v="BODA"/>
        <s v="INVERSION"/>
        <m/>
      </sharedItems>
    </cacheField>
    <cacheField name="CATEGORÍA 2" numFmtId="0">
      <sharedItems containsBlank="1"/>
    </cacheField>
    <cacheField name="CATEGORÍA 3" numFmtId="0">
      <sharedItems containsBlank="1"/>
    </cacheField>
    <cacheField name="IMPORTE" numFmtId="44">
      <sharedItems containsSemiMixedTypes="0" containsString="0" containsNumber="1" minValue="-30" maxValue="2700"/>
    </cacheField>
    <cacheField name="FECHA BANCO" numFmtId="14">
      <sharedItems containsNonDate="0" containsDate="1" containsString="0" containsBlank="1" minDate="2012-01-02T00:00:00" maxDate="2025-02-11T00:00:00"/>
    </cacheField>
    <cacheField name="AÑO" numFmtId="0">
      <sharedItems containsString="0" containsBlank="1" containsNumber="1" containsInteger="1" minValue="1900" maxValue="2025" count="16"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1900"/>
        <m/>
      </sharedItems>
    </cacheField>
    <cacheField name="MES" numFmtId="0">
      <sharedItems containsSemiMixedTypes="0" containsString="0" containsNumber="1" containsInteger="1" minValue="1" maxValue="12"/>
    </cacheField>
    <cacheField name="FECHA REAL" numFmtId="0">
      <sharedItems containsDate="1" containsBlank="1" containsMixedTypes="1" minDate="2023-09-15T00:00:00" maxDate="2024-12-25T00:00:00"/>
    </cacheField>
    <cacheField name="COMENTARIO" numFmtId="0">
      <sharedItems containsDate="1" containsBlank="1" containsMixedTypes="1" minDate="2025-02-10T00:00:00" maxDate="2025-02-11T00:00:00"/>
    </cacheField>
    <cacheField name="INGRESO__NETO" numFmtId="0">
      <sharedItems containsSemiMixedTypes="0" containsString="0" containsNumber="1" minValue="-30" maxValue="1565.3969999999999"/>
    </cacheField>
    <cacheField name="GASTO_NETO" numFmtId="0">
      <sharedItems containsSemiMixedTypes="0" containsString="0" containsNumber="1" minValue="-970" maxValue="0"/>
    </cacheField>
    <cacheField name="INVERSION_NETA" numFmtId="0">
      <sharedItems containsSemiMixedTypes="0" containsString="0" containsNumber="1" minValue="-2700" maxValue="0"/>
    </cacheField>
    <cacheField name="BALANCE ACUMULADO" numFmtId="0">
      <sharedItems containsSemiMixedTypes="0" containsString="0" containsNumber="1" minValue="-2700" maxValue="1565.3969999999999"/>
    </cacheField>
    <cacheField name="Ingreso Total Último Año" numFmtId="0" formula="IF(MAX(_xleta.YEAR)=_xleta.YEAR,IMPORTE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1">
  <r>
    <x v="0"/>
    <s v="REAL"/>
    <x v="0"/>
    <s v="PERSONAL"/>
    <s v="SANTANDER"/>
    <s v="ONLINE"/>
    <s v="OTROS"/>
    <s v="INTERESES"/>
    <s v="LIQUIDACIONES SANTANDER"/>
    <n v="8.9999999999999993E-3"/>
    <d v="2012-01-02T00:00:00"/>
    <x v="0"/>
    <n v="1"/>
    <m/>
    <m/>
    <n v="8.9999999999999993E-3"/>
    <n v="0"/>
    <n v="0"/>
    <n v="8.9999999999999993E-3"/>
  </r>
  <r>
    <x v="0"/>
    <s v="REAL"/>
    <x v="0"/>
    <s v="PERSONAL"/>
    <s v="-"/>
    <s v="VALENCIA"/>
    <s v="OTROS"/>
    <s v="PAGA"/>
    <s v="PAGA / TRANSFERENCIA"/>
    <n v="105"/>
    <d v="2012-01-02T00:00:00"/>
    <x v="0"/>
    <n v="1"/>
    <m/>
    <m/>
    <n v="105"/>
    <n v="0"/>
    <n v="0"/>
    <n v="105"/>
  </r>
  <r>
    <x v="1"/>
    <s v="REAL"/>
    <x v="1"/>
    <s v="PERSONAL"/>
    <s v="UCV"/>
    <s v="VALENCIA"/>
    <s v="FORMACION"/>
    <s v="UNIVERSIDAD"/>
    <s v="BIOTECNOLOGÍA"/>
    <n v="750"/>
    <d v="2012-04-07T00:00:00"/>
    <x v="0"/>
    <n v="4"/>
    <m/>
    <s v="PRIMER AÑO"/>
    <n v="0"/>
    <n v="-750"/>
    <n v="0"/>
    <n v="-750"/>
  </r>
  <r>
    <x v="0"/>
    <s v="REAL"/>
    <x v="0"/>
    <s v="PERSONAL"/>
    <s v="SANTANDER"/>
    <s v="ONLINE"/>
    <s v="OTROS"/>
    <s v="INTERESES"/>
    <s v="LIQUIDACIONES SANTANDER"/>
    <n v="1.4999999999999999E-2"/>
    <d v="2012-07-02T00:00:00"/>
    <x v="0"/>
    <n v="7"/>
    <m/>
    <m/>
    <n v="1.4999999999999999E-2"/>
    <n v="0"/>
    <n v="0"/>
    <n v="1.4999999999999999E-2"/>
  </r>
  <r>
    <x v="0"/>
    <s v="REAL"/>
    <x v="0"/>
    <s v="PERSONAL"/>
    <s v="-"/>
    <s v="VALENCIA"/>
    <s v="OTROS"/>
    <s v="PAGA"/>
    <s v="PAGA / TRANSFERENCIA"/>
    <n v="105"/>
    <d v="2012-07-16T00:00:00"/>
    <x v="0"/>
    <n v="7"/>
    <m/>
    <m/>
    <n v="105"/>
    <n v="0"/>
    <n v="0"/>
    <n v="105"/>
  </r>
  <r>
    <x v="0"/>
    <s v="REAL"/>
    <x v="0"/>
    <s v="PERSONAL"/>
    <s v="-"/>
    <s v="VALENCIA"/>
    <s v="OTROS"/>
    <s v="PAGA"/>
    <s v="PAGA / TRANSFERENCIA"/>
    <n v="300"/>
    <d v="2012-08-21T00:00:00"/>
    <x v="0"/>
    <n v="8"/>
    <m/>
    <m/>
    <n v="300"/>
    <n v="0"/>
    <n v="0"/>
    <n v="300"/>
  </r>
  <r>
    <x v="1"/>
    <s v="ESTIMADO"/>
    <x v="1"/>
    <s v="PERSONAL"/>
    <s v="AUSIAS MARCH"/>
    <s v="VALENCIA"/>
    <s v="VIVIENDA"/>
    <s v="RESIDENCIA"/>
    <s v="AUSIAS MARCH"/>
    <n v="80"/>
    <d v="2012-09-01T00:00:00"/>
    <x v="0"/>
    <n v="9"/>
    <m/>
    <s v="Junio"/>
    <n v="0"/>
    <n v="-80"/>
    <n v="0"/>
    <n v="-80"/>
  </r>
  <r>
    <x v="1"/>
    <s v="REAL"/>
    <x v="0"/>
    <s v="PERSONAL"/>
    <s v="SANTANDER"/>
    <s v="EFECTIVO"/>
    <s v="OTROS"/>
    <s v="OTROS"/>
    <s v="OTROS"/>
    <n v="2"/>
    <d v="2012-09-03T00:00:00"/>
    <x v="0"/>
    <n v="9"/>
    <m/>
    <m/>
    <n v="0"/>
    <n v="-2"/>
    <n v="0"/>
    <n v="-2"/>
  </r>
  <r>
    <x v="1"/>
    <s v="REAL"/>
    <x v="0"/>
    <s v="PERSONAL"/>
    <s v="PULL&amp;BEAR"/>
    <s v="VALENCIA"/>
    <s v="GASTOS PERSONALES (ROPA, OBJETOS, ACCESORIOS…)"/>
    <s v="ROPA"/>
    <s v="ROPA"/>
    <n v="0.99900000000000011"/>
    <d v="2012-09-26T00:00:00"/>
    <x v="0"/>
    <n v="9"/>
    <m/>
    <s v="COMPRA EN PULL AND BEAR, CON LA TARJETA :"/>
    <n v="0"/>
    <n v="-0.99900000000000011"/>
    <n v="0"/>
    <n v="-0.99900000000000011"/>
  </r>
  <r>
    <x v="1"/>
    <s v="ESTIMADO"/>
    <x v="1"/>
    <s v="PERSONAL"/>
    <s v="AUSIAS MARCH"/>
    <s v="VALENCIA"/>
    <s v="VIVIENDA"/>
    <s v="RESIDENCIA"/>
    <s v="AUSIAS MARCH"/>
    <n v="80"/>
    <d v="2012-10-01T00:00:00"/>
    <x v="0"/>
    <n v="10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4"/>
    <d v="2012-10-01T00:00:00"/>
    <x v="0"/>
    <n v="10"/>
    <m/>
    <m/>
    <n v="0"/>
    <n v="-4"/>
    <n v="0"/>
    <n v="-4"/>
  </r>
  <r>
    <x v="1"/>
    <s v="REAL"/>
    <x v="0"/>
    <s v="PERSONAL"/>
    <s v="COPIBALBI"/>
    <s v="VALENCIA"/>
    <s v="FORMACION"/>
    <s v="UNIVERSIDAD"/>
    <s v="FOTOCOPIAS"/>
    <n v="0.42500000000000004"/>
    <d v="2012-10-05T00:00:00"/>
    <x v="0"/>
    <n v="10"/>
    <m/>
    <m/>
    <n v="0"/>
    <n v="-0.42500000000000004"/>
    <n v="0"/>
    <n v="-0.42500000000000004"/>
  </r>
  <r>
    <x v="1"/>
    <s v="REAL"/>
    <x v="0"/>
    <s v="PERSONAL"/>
    <s v="CARREFOUR"/>
    <s v="TUDELA"/>
    <s v="SUPERMERCADO"/>
    <s v="COMIDA"/>
    <s v="CARREFOUR"/>
    <n v="2.2000000000000002"/>
    <d v="2012-10-08T00:00:00"/>
    <x v="0"/>
    <n v="10"/>
    <m/>
    <m/>
    <n v="0"/>
    <n v="-2.2000000000000002"/>
    <n v="0"/>
    <n v="-2.2000000000000002"/>
  </r>
  <r>
    <x v="1"/>
    <s v="REAL"/>
    <x v="0"/>
    <s v="PERSONAL"/>
    <s v="SANTANDER"/>
    <s v="EFECTIVO"/>
    <s v="OTROS"/>
    <s v="OTROS"/>
    <s v="OTROS"/>
    <n v="2"/>
    <d v="2012-10-08T00:00:00"/>
    <x v="0"/>
    <n v="10"/>
    <m/>
    <m/>
    <n v="0"/>
    <n v="-2"/>
    <n v="0"/>
    <n v="-2"/>
  </r>
  <r>
    <x v="1"/>
    <s v="REAL"/>
    <x v="0"/>
    <s v="PERSONAL"/>
    <s v="PULL&amp;BEAR"/>
    <s v="VALENCIA"/>
    <s v="GASTOS PERSONALES (ROPA, OBJETOS, ACCESORIOS…)"/>
    <s v="ROPA"/>
    <s v="ROPA"/>
    <n v="3.5990000000000002"/>
    <d v="2012-10-11T00:00:00"/>
    <x v="0"/>
    <n v="10"/>
    <m/>
    <s v="COMPRA EN PULL AND BEAR, CON LA TARJETA :"/>
    <n v="0"/>
    <n v="-3.5990000000000002"/>
    <n v="0"/>
    <n v="-3.5990000000000002"/>
  </r>
  <r>
    <x v="1"/>
    <s v="REAL"/>
    <x v="0"/>
    <s v="PERSONAL"/>
    <s v="SANTANDER"/>
    <s v="EFECTIVO"/>
    <s v="OTROS"/>
    <s v="OTROS"/>
    <s v="OTROS"/>
    <n v="15"/>
    <d v="2012-10-15T00:00:00"/>
    <x v="0"/>
    <n v="10"/>
    <m/>
    <m/>
    <n v="0"/>
    <n v="-15"/>
    <n v="0"/>
    <n v="-15"/>
  </r>
  <r>
    <x v="1"/>
    <s v="REAL"/>
    <x v="0"/>
    <s v="PERSONAL"/>
    <s v="BERSHKA"/>
    <s v="VALENCIA"/>
    <s v="GASTOS PERSONALES (ROPA, OBJETOS, ACCESORIOS…)"/>
    <s v="ROPA"/>
    <s v="ROPA"/>
    <n v="2.5990000000000002"/>
    <d v="2012-10-17T00:00:00"/>
    <x v="0"/>
    <n v="10"/>
    <m/>
    <s v="COMPRA EN BERSHKA, CON LA TARJETA :"/>
    <n v="0"/>
    <n v="-2.5990000000000002"/>
    <n v="0"/>
    <n v="-2.5990000000000002"/>
  </r>
  <r>
    <x v="1"/>
    <s v="REAL"/>
    <x v="0"/>
    <s v="PERSONAL"/>
    <s v="BILMAN"/>
    <s v="VALENCIA"/>
    <s v="TRANSPORTE"/>
    <s v="BUS"/>
    <s v="BUS"/>
    <n v="8.4480000000000004"/>
    <d v="2012-10-23T00:00:00"/>
    <x v="0"/>
    <n v="10"/>
    <m/>
    <m/>
    <n v="0"/>
    <n v="-8.4480000000000004"/>
    <n v="0"/>
    <n v="-8.4480000000000004"/>
  </r>
  <r>
    <x v="1"/>
    <s v="REAL"/>
    <x v="0"/>
    <s v="PERSONAL"/>
    <s v="SANTANDER"/>
    <s v="EFECTIVO"/>
    <s v="OTROS"/>
    <s v="OTROS"/>
    <s v="OTROS"/>
    <n v="4"/>
    <d v="2012-10-23T00:00:00"/>
    <x v="0"/>
    <n v="10"/>
    <m/>
    <m/>
    <n v="0"/>
    <n v="-4"/>
    <n v="0"/>
    <n v="-4"/>
  </r>
  <r>
    <x v="1"/>
    <s v="ESTIMADO"/>
    <x v="1"/>
    <s v="PERSONAL"/>
    <s v="AUSIAS MARCH"/>
    <s v="VALENCIA"/>
    <s v="VIVIENDA"/>
    <s v="RESIDENCIA"/>
    <s v="AUSIAS MARCH"/>
    <n v="80"/>
    <d v="2012-11-01T00:00:00"/>
    <x v="0"/>
    <n v="11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2"/>
    <d v="2012-11-05T00:00:00"/>
    <x v="0"/>
    <n v="11"/>
    <m/>
    <m/>
    <n v="0"/>
    <n v="-2"/>
    <n v="0"/>
    <n v="-2"/>
  </r>
  <r>
    <x v="1"/>
    <s v="REAL"/>
    <x v="0"/>
    <s v="PERSONAL"/>
    <s v="SANTANDER"/>
    <s v="EFECTIVO"/>
    <s v="OTROS"/>
    <s v="OTROS"/>
    <s v="OTROS"/>
    <n v="4"/>
    <d v="2012-11-22T00:00:00"/>
    <x v="0"/>
    <n v="11"/>
    <m/>
    <m/>
    <n v="0"/>
    <n v="-4"/>
    <n v="0"/>
    <n v="-4"/>
  </r>
  <r>
    <x v="1"/>
    <s v="ESTIMADO"/>
    <x v="1"/>
    <s v="PERSONAL"/>
    <s v="AUSIAS MARCH"/>
    <s v="VALENCIA"/>
    <s v="VIVIENDA"/>
    <s v="RESIDENCIA"/>
    <s v="AUSIAS MARCH"/>
    <n v="80"/>
    <d v="2012-12-01T00:00:00"/>
    <x v="0"/>
    <n v="12"/>
    <m/>
    <m/>
    <n v="0"/>
    <n v="-80"/>
    <n v="0"/>
    <n v="-80"/>
  </r>
  <r>
    <x v="0"/>
    <s v="REAL"/>
    <x v="0"/>
    <s v="PERSONAL"/>
    <s v="TIKTOK"/>
    <s v="ONLINE"/>
    <s v="OTROS"/>
    <s v="OTROS"/>
    <s v="TIKTOKNOW"/>
    <n v="6.3"/>
    <d v="2012-12-02T00:00:00"/>
    <x v="0"/>
    <n v="12"/>
    <m/>
    <m/>
    <n v="6.3"/>
    <n v="0"/>
    <n v="0"/>
    <n v="6.3"/>
  </r>
  <r>
    <x v="1"/>
    <s v="REAL"/>
    <x v="0"/>
    <s v="PERSONAL"/>
    <s v="MERCADONA"/>
    <s v="VALENCIA"/>
    <s v="SUPERMERCADO"/>
    <s v="COMIDA"/>
    <s v="MERCADONA"/>
    <n v="0.96"/>
    <d v="2012-12-12T00:00:00"/>
    <x v="0"/>
    <n v="12"/>
    <m/>
    <m/>
    <n v="0"/>
    <n v="-0.96"/>
    <n v="0"/>
    <n v="-0.96"/>
  </r>
  <r>
    <x v="1"/>
    <s v="REAL"/>
    <x v="0"/>
    <s v="PERSONAL"/>
    <s v="DECATHLON"/>
    <s v="TUDELA"/>
    <s v="DEPORTE"/>
    <m/>
    <s v="ROPA"/>
    <n v="3.1950000000000003"/>
    <d v="2012-12-27T00:00:00"/>
    <x v="0"/>
    <n v="12"/>
    <m/>
    <s v="COMPRA EN DECATHLON TUDELA, CON LA TARJETA :"/>
    <n v="0"/>
    <n v="-3.1950000000000003"/>
    <n v="0"/>
    <n v="-3.1950000000000003"/>
  </r>
  <r>
    <x v="0"/>
    <s v="REAL"/>
    <x v="0"/>
    <s v="PERSONAL"/>
    <s v="SANTANDER"/>
    <s v="ONLINE"/>
    <s v="OTROS"/>
    <s v="INTERESES"/>
    <s v="LIQUIDACIONES SANTANDER"/>
    <n v="2.4E-2"/>
    <d v="2012-12-31T00:00:00"/>
    <x v="0"/>
    <n v="12"/>
    <m/>
    <m/>
    <n v="2.4E-2"/>
    <n v="0"/>
    <n v="0"/>
    <n v="2.4E-2"/>
  </r>
  <r>
    <x v="1"/>
    <s v="ESTIMADO"/>
    <x v="1"/>
    <s v="PERSONAL"/>
    <s v="AUSIAS MARCH"/>
    <s v="VALENCIA"/>
    <s v="VIVIENDA"/>
    <s v="RESIDENCIA"/>
    <s v="AUSIAS MARCH"/>
    <n v="80"/>
    <d v="2013-01-01T00:00:00"/>
    <x v="1"/>
    <n v="1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4"/>
    <d v="2013-01-08T00:00:00"/>
    <x v="1"/>
    <n v="1"/>
    <m/>
    <m/>
    <n v="0"/>
    <n v="-4"/>
    <n v="0"/>
    <n v="-4"/>
  </r>
  <r>
    <x v="1"/>
    <s v="REAL"/>
    <x v="0"/>
    <s v="PERSONAL"/>
    <s v="COPIBALBI"/>
    <s v="VALENCIA"/>
    <s v="FORMACION"/>
    <s v="UNIVERSIDAD"/>
    <s v="FOTOCOPIAS"/>
    <n v="1.06"/>
    <d v="2013-01-17T00:00:00"/>
    <x v="1"/>
    <n v="1"/>
    <m/>
    <m/>
    <n v="0"/>
    <n v="-1.06"/>
    <n v="0"/>
    <n v="-1.06"/>
  </r>
  <r>
    <x v="1"/>
    <s v="ESTIMADO"/>
    <x v="1"/>
    <s v="PERSONAL"/>
    <s v="AUSIAS MARCH"/>
    <s v="VALENCIA"/>
    <s v="VIVIENDA"/>
    <s v="RESIDENCIA"/>
    <s v="AUSIAS MARCH"/>
    <n v="80"/>
    <d v="2013-02-01T00:00:00"/>
    <x v="1"/>
    <n v="2"/>
    <m/>
    <m/>
    <n v="0"/>
    <n v="-80"/>
    <n v="0"/>
    <n v="-80"/>
  </r>
  <r>
    <x v="0"/>
    <s v="REAL"/>
    <x v="0"/>
    <s v="PERSONAL"/>
    <s v="-"/>
    <s v="VALENCIA"/>
    <s v="OTROS"/>
    <s v="PAGA"/>
    <s v="PAGA / TRANSFERENCIA"/>
    <n v="300"/>
    <d v="2013-02-04T00:00:00"/>
    <x v="1"/>
    <n v="2"/>
    <m/>
    <m/>
    <n v="300"/>
    <n v="0"/>
    <n v="0"/>
    <n v="300"/>
  </r>
  <r>
    <x v="1"/>
    <s v="REAL"/>
    <x v="0"/>
    <s v="PERSONAL"/>
    <s v="SANTANDER"/>
    <s v="EFECTIVO"/>
    <s v="OTROS"/>
    <s v="OTROS"/>
    <s v="OTROS"/>
    <n v="2"/>
    <d v="2013-02-12T00:00:00"/>
    <x v="1"/>
    <n v="2"/>
    <m/>
    <m/>
    <n v="0"/>
    <n v="-2"/>
    <n v="0"/>
    <n v="-2"/>
  </r>
  <r>
    <x v="1"/>
    <s v="REAL"/>
    <x v="0"/>
    <s v="PERSONAL"/>
    <s v="SANTANDER"/>
    <s v="EFECTIVO"/>
    <s v="OTROS"/>
    <s v="OTROS"/>
    <s v="OTROS"/>
    <n v="2"/>
    <d v="2013-02-15T00:00:00"/>
    <x v="1"/>
    <n v="2"/>
    <m/>
    <m/>
    <n v="0"/>
    <n v="-2"/>
    <n v="0"/>
    <n v="-2"/>
  </r>
  <r>
    <x v="1"/>
    <s v="REAL"/>
    <x v="0"/>
    <s v="PERSONAL"/>
    <s v="SANTANDER"/>
    <s v="EFECTIVO"/>
    <s v="OTROS"/>
    <s v="OTROS"/>
    <s v="OTROS"/>
    <n v="2"/>
    <d v="2013-02-15T00:00:00"/>
    <x v="1"/>
    <n v="2"/>
    <m/>
    <m/>
    <n v="0"/>
    <n v="-2"/>
    <n v="0"/>
    <n v="-2"/>
  </r>
  <r>
    <x v="1"/>
    <s v="REAL"/>
    <x v="0"/>
    <s v="PERSONAL"/>
    <s v="MERCADONA"/>
    <s v="VALENCIA"/>
    <s v="SUPERMERCADO"/>
    <s v="COMIDA"/>
    <s v="MERCADONA"/>
    <n v="0.625"/>
    <d v="2013-02-18T00:00:00"/>
    <x v="1"/>
    <n v="2"/>
    <m/>
    <m/>
    <n v="0"/>
    <n v="-0.625"/>
    <n v="0"/>
    <n v="-0.625"/>
  </r>
  <r>
    <x v="1"/>
    <s v="REAL"/>
    <x v="0"/>
    <s v="PERSONAL"/>
    <s v="SANTANDER"/>
    <s v="EFECTIVO"/>
    <s v="OTROS"/>
    <s v="OTROS"/>
    <s v="OTROS"/>
    <n v="2"/>
    <d v="2013-02-22T00:00:00"/>
    <x v="1"/>
    <n v="2"/>
    <m/>
    <m/>
    <n v="0"/>
    <n v="-2"/>
    <n v="0"/>
    <n v="-2"/>
  </r>
  <r>
    <x v="1"/>
    <s v="ESTIMADO"/>
    <x v="1"/>
    <s v="PERSONAL"/>
    <s v="AUSIAS MARCH"/>
    <s v="VALENCIA"/>
    <s v="VIVIENDA"/>
    <s v="RESIDENCIA"/>
    <s v="AUSIAS MARCH"/>
    <n v="80"/>
    <d v="2013-03-01T00:00:00"/>
    <x v="1"/>
    <n v="3"/>
    <m/>
    <m/>
    <n v="0"/>
    <n v="-80"/>
    <n v="0"/>
    <n v="-80"/>
  </r>
  <r>
    <x v="1"/>
    <s v="REAL"/>
    <x v="0"/>
    <s v="PERSONAL"/>
    <s v="MERCADONA"/>
    <s v="VALENCIA"/>
    <s v="SUPERMERCADO"/>
    <s v="COMIDA"/>
    <s v="MERCADONA"/>
    <n v="0.876"/>
    <d v="2013-03-08T00:00:00"/>
    <x v="1"/>
    <n v="3"/>
    <m/>
    <m/>
    <n v="0"/>
    <n v="-0.876"/>
    <n v="0"/>
    <n v="-0.876"/>
  </r>
  <r>
    <x v="1"/>
    <s v="REAL"/>
    <x v="0"/>
    <s v="PERSONAL"/>
    <s v="LLANO"/>
    <s v="VALENCIA"/>
    <s v="SUPERMERCADO"/>
    <s v="COMIDA"/>
    <s v="LLANO"/>
    <n v="0.48200000000000004"/>
    <d v="2013-03-21T00:00:00"/>
    <x v="1"/>
    <n v="3"/>
    <m/>
    <m/>
    <n v="0"/>
    <n v="-0.48200000000000004"/>
    <n v="0"/>
    <n v="-0.48200000000000004"/>
  </r>
  <r>
    <x v="1"/>
    <s v="REAL"/>
    <x v="0"/>
    <s v="PERSONAL"/>
    <s v="SANTANDER"/>
    <s v="EFECTIVO"/>
    <s v="OTROS"/>
    <s v="OTROS"/>
    <s v="OTROS"/>
    <n v="4"/>
    <d v="2013-03-22T00:00:00"/>
    <x v="1"/>
    <n v="3"/>
    <m/>
    <m/>
    <n v="0"/>
    <n v="-4"/>
    <n v="0"/>
    <n v="-4"/>
  </r>
  <r>
    <x v="1"/>
    <s v="REAL"/>
    <x v="0"/>
    <s v="PERSONAL"/>
    <s v="SANTANDER"/>
    <s v="EFECTIVO"/>
    <s v="OTROS"/>
    <s v="OTROS"/>
    <s v="OTROS"/>
    <n v="7"/>
    <d v="2013-03-25T00:00:00"/>
    <x v="1"/>
    <n v="3"/>
    <m/>
    <m/>
    <n v="0"/>
    <n v="-7"/>
    <n v="0"/>
    <n v="-7"/>
  </r>
  <r>
    <x v="1"/>
    <s v="ESTIMADO"/>
    <x v="1"/>
    <s v="PERSONAL"/>
    <s v="AUSIAS MARCH"/>
    <s v="VALENCIA"/>
    <s v="VIVIENDA"/>
    <s v="RESIDENCIA"/>
    <s v="AUSIAS MARCH"/>
    <n v="80"/>
    <d v="2013-04-01T00:00:00"/>
    <x v="1"/>
    <n v="4"/>
    <m/>
    <m/>
    <n v="0"/>
    <n v="-80"/>
    <n v="0"/>
    <n v="-80"/>
  </r>
  <r>
    <x v="1"/>
    <s v="REAL"/>
    <x v="1"/>
    <s v="PERSONAL"/>
    <s v="UCV"/>
    <s v="VALENCIA"/>
    <s v="FORMACION"/>
    <s v="UNIVERSIDAD"/>
    <s v="BIOTECNOLOGÍA"/>
    <n v="750"/>
    <d v="2013-04-07T00:00:00"/>
    <x v="1"/>
    <n v="4"/>
    <m/>
    <s v="SEGUNDO AÑO"/>
    <n v="0"/>
    <n v="-750"/>
    <n v="0"/>
    <n v="-750"/>
  </r>
  <r>
    <x v="1"/>
    <s v="REAL"/>
    <x v="0"/>
    <s v="PERSONAL"/>
    <s v="MERCADONA"/>
    <s v="VALENCIA"/>
    <s v="SUPERMERCADO"/>
    <s v="COMIDA"/>
    <s v="MERCADONA"/>
    <n v="0.57500000000000007"/>
    <d v="2013-04-22T00:00:00"/>
    <x v="1"/>
    <n v="4"/>
    <m/>
    <m/>
    <n v="0"/>
    <n v="-0.57500000000000007"/>
    <n v="0"/>
    <n v="-0.57500000000000007"/>
  </r>
  <r>
    <x v="1"/>
    <s v="REAL"/>
    <x v="0"/>
    <s v="PERSONAL"/>
    <s v="MERCADONA"/>
    <s v="VALENCIA"/>
    <s v="SUPERMERCADO"/>
    <s v="COMIDA"/>
    <s v="MERCADONA"/>
    <n v="1.6059999999999999"/>
    <d v="2013-04-29T00:00:00"/>
    <x v="1"/>
    <n v="4"/>
    <m/>
    <m/>
    <n v="0"/>
    <n v="-1.6059999999999999"/>
    <n v="0"/>
    <n v="-1.6059999999999999"/>
  </r>
  <r>
    <x v="1"/>
    <s v="ESTIMADO"/>
    <x v="1"/>
    <s v="PERSONAL"/>
    <s v="AUSIAS MARCH"/>
    <s v="VALENCIA"/>
    <s v="VIVIENDA"/>
    <s v="RESIDENCIA"/>
    <s v="AUSIAS MARCH"/>
    <n v="80"/>
    <d v="2013-05-01T00:00:00"/>
    <x v="1"/>
    <n v="5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11"/>
    <d v="2013-05-07T00:00:00"/>
    <x v="1"/>
    <n v="5"/>
    <m/>
    <m/>
    <n v="0"/>
    <n v="-11"/>
    <n v="0"/>
    <n v="-11"/>
  </r>
  <r>
    <x v="1"/>
    <s v="REAL"/>
    <x v="0"/>
    <s v="PERSONAL"/>
    <s v="SANTANDER"/>
    <s v="EFECTIVO"/>
    <s v="OTROS"/>
    <s v="OTROS"/>
    <s v="OTROS"/>
    <n v="2"/>
    <d v="2013-05-15T00:00:00"/>
    <x v="1"/>
    <n v="5"/>
    <m/>
    <m/>
    <n v="0"/>
    <n v="-2"/>
    <n v="0"/>
    <n v="-2"/>
  </r>
  <r>
    <x v="1"/>
    <s v="REAL"/>
    <x v="0"/>
    <s v="PERSONAL"/>
    <s v="SANTANDER"/>
    <s v="EFECTIVO"/>
    <s v="OTROS"/>
    <s v="OTROS"/>
    <s v="OTROS"/>
    <n v="2"/>
    <d v="2013-05-21T00:00:00"/>
    <x v="1"/>
    <n v="5"/>
    <m/>
    <m/>
    <n v="0"/>
    <n v="-2"/>
    <n v="0"/>
    <n v="-2"/>
  </r>
  <r>
    <x v="1"/>
    <s v="ESTIMADO"/>
    <x v="1"/>
    <s v="PERSONAL"/>
    <s v="AUSIAS MARCH"/>
    <s v="VALENCIA"/>
    <s v="VIVIENDA"/>
    <s v="RESIDENCIA"/>
    <s v="AUSIAS MARCH"/>
    <n v="80"/>
    <d v="2013-06-01T00:00:00"/>
    <x v="1"/>
    <n v="6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5"/>
    <d v="2013-06-03T00:00:00"/>
    <x v="1"/>
    <n v="6"/>
    <m/>
    <m/>
    <n v="0"/>
    <n v="-5"/>
    <n v="0"/>
    <n v="-5"/>
  </r>
  <r>
    <x v="1"/>
    <s v="REAL"/>
    <x v="0"/>
    <s v="PERSONAL"/>
    <s v="SANTANDER"/>
    <s v="EFECTIVO"/>
    <s v="OTROS"/>
    <s v="OTROS"/>
    <s v="OTROS"/>
    <n v="10"/>
    <d v="2013-06-06T00:00:00"/>
    <x v="1"/>
    <n v="6"/>
    <m/>
    <m/>
    <n v="0"/>
    <n v="-10"/>
    <n v="0"/>
    <n v="-10"/>
  </r>
  <r>
    <x v="1"/>
    <s v="REAL"/>
    <x v="0"/>
    <s v="PERSONAL"/>
    <s v="DIA"/>
    <s v="VALENCIA"/>
    <s v="SUPERMERCADO"/>
    <s v="COMIDA"/>
    <s v="DIA"/>
    <n v="0.4"/>
    <d v="2013-06-07T00:00:00"/>
    <x v="1"/>
    <n v="6"/>
    <m/>
    <m/>
    <n v="0"/>
    <n v="-0.4"/>
    <n v="0"/>
    <n v="-0.4"/>
  </r>
  <r>
    <x v="1"/>
    <s v="REAL"/>
    <x v="0"/>
    <s v="PERSONAL"/>
    <s v="DECATHLON"/>
    <s v="TUDELA"/>
    <s v="DEPORTE"/>
    <s v="DEPORTE"/>
    <m/>
    <n v="4.49"/>
    <d v="2013-06-19T00:00:00"/>
    <x v="1"/>
    <n v="6"/>
    <m/>
    <s v="COMPRA EN DECATHLON TUDELA, CON LA TARJETA :"/>
    <n v="0"/>
    <n v="-4.49"/>
    <n v="0"/>
    <n v="-4.49"/>
  </r>
  <r>
    <x v="0"/>
    <s v="REAL"/>
    <x v="0"/>
    <s v="PERSONAL"/>
    <s v="SANTANDER"/>
    <s v="ONLINE"/>
    <s v="OTROS"/>
    <s v="INTERESES"/>
    <s v="LIQUIDACIONES SANTANDER"/>
    <n v="2.7E-2"/>
    <d v="2013-07-01T00:00:00"/>
    <x v="1"/>
    <n v="7"/>
    <m/>
    <m/>
    <n v="2.7E-2"/>
    <n v="0"/>
    <n v="0"/>
    <n v="2.7E-2"/>
  </r>
  <r>
    <x v="1"/>
    <s v="REAL"/>
    <x v="0"/>
    <s v="PERSONAL"/>
    <s v="PEREZ Y LUMBRERAS"/>
    <s v="TUDELA"/>
    <s v="GASTOS PERSONALES (ROPA, OBJETOS, ACCESORIOS…)"/>
    <s v="ROPA"/>
    <s v="ROPA"/>
    <n v="4.99"/>
    <d v="2013-07-02T00:00:00"/>
    <x v="1"/>
    <n v="7"/>
    <m/>
    <s v="COMPRA EN PEREZ Y LUMBRERAS SPORT S, CON LA TARJETA"/>
    <n v="0"/>
    <n v="-4.99"/>
    <n v="0"/>
    <n v="-4.99"/>
  </r>
  <r>
    <x v="0"/>
    <s v="REAL"/>
    <x v="0"/>
    <s v="PERSONAL"/>
    <s v="-"/>
    <s v="VALENCIA"/>
    <s v="OTROS"/>
    <s v="PAGA"/>
    <s v="PAGA / TRANSFERENCIA"/>
    <n v="300"/>
    <d v="2013-08-29T00:00:00"/>
    <x v="1"/>
    <n v="8"/>
    <m/>
    <m/>
    <n v="300"/>
    <n v="0"/>
    <n v="0"/>
    <n v="300"/>
  </r>
  <r>
    <x v="1"/>
    <s v="ESTIMADO"/>
    <x v="1"/>
    <s v="PERSONAL"/>
    <s v="AUSIAS MARCH"/>
    <s v="VALENCIA"/>
    <s v="VIVIENDA"/>
    <s v="RESIDENCIA"/>
    <s v="AUSIAS MARCH"/>
    <n v="80"/>
    <d v="2013-09-01T00:00:00"/>
    <x v="1"/>
    <n v="9"/>
    <m/>
    <m/>
    <n v="0"/>
    <n v="-80"/>
    <n v="0"/>
    <n v="-80"/>
  </r>
  <r>
    <x v="1"/>
    <s v="REAL"/>
    <x v="0"/>
    <s v="PERSONAL"/>
    <s v="MERCADONA"/>
    <s v="VALENCIA"/>
    <s v="SUPERMERCADO"/>
    <s v="COMIDA"/>
    <s v="MERCADONA"/>
    <n v="1.9500000000000002"/>
    <d v="2013-09-02T00:00:00"/>
    <x v="1"/>
    <n v="9"/>
    <m/>
    <m/>
    <n v="0"/>
    <n v="-1.9500000000000002"/>
    <n v="0"/>
    <n v="-1.9500000000000002"/>
  </r>
  <r>
    <x v="1"/>
    <s v="REAL"/>
    <x v="0"/>
    <s v="PERSONAL"/>
    <s v="MERCADONA"/>
    <s v="VALENCIA"/>
    <s v="SUPERMERCADO"/>
    <s v="COMIDA"/>
    <s v="MERCADONA"/>
    <n v="1.147"/>
    <d v="2013-09-10T00:00:00"/>
    <x v="1"/>
    <n v="9"/>
    <m/>
    <m/>
    <n v="0"/>
    <n v="-1.147"/>
    <n v="0"/>
    <n v="-1.147"/>
  </r>
  <r>
    <x v="1"/>
    <s v="REAL"/>
    <x v="0"/>
    <s v="PERSONAL"/>
    <s v="SANTANDER"/>
    <s v="EFECTIVO"/>
    <s v="OTROS"/>
    <s v="OTROS"/>
    <s v="OTROS"/>
    <n v="7"/>
    <d v="2013-09-13T00:00:00"/>
    <x v="1"/>
    <n v="9"/>
    <m/>
    <m/>
    <n v="0"/>
    <n v="-7"/>
    <n v="0"/>
    <n v="-7"/>
  </r>
  <r>
    <x v="1"/>
    <s v="REAL"/>
    <x v="0"/>
    <s v="PERSONAL"/>
    <s v="SANTANDER"/>
    <s v="EFECTIVO"/>
    <s v="OTROS"/>
    <s v="OTROS"/>
    <s v="OTROS"/>
    <n v="14"/>
    <d v="2013-09-19T00:00:00"/>
    <x v="1"/>
    <n v="9"/>
    <m/>
    <m/>
    <n v="0"/>
    <n v="-14"/>
    <n v="0"/>
    <n v="-14"/>
  </r>
  <r>
    <x v="1"/>
    <s v="REAL"/>
    <x v="0"/>
    <s v="PERSONAL"/>
    <s v="SANTANDER"/>
    <s v="EFECTIVO"/>
    <s v="OTROS"/>
    <s v="OTROS"/>
    <s v="OTROS"/>
    <n v="4"/>
    <d v="2013-09-24T00:00:00"/>
    <x v="1"/>
    <n v="9"/>
    <m/>
    <m/>
    <n v="0"/>
    <n v="-4"/>
    <n v="0"/>
    <n v="-4"/>
  </r>
  <r>
    <x v="1"/>
    <s v="REAL"/>
    <x v="0"/>
    <s v="PERSONAL"/>
    <s v="MERCADONA"/>
    <s v="VALENCIA"/>
    <s v="SUPERMERCADO"/>
    <s v="COMIDA"/>
    <s v="MERCADONA"/>
    <n v="1.899"/>
    <d v="2013-09-30T00:00:00"/>
    <x v="1"/>
    <n v="9"/>
    <m/>
    <m/>
    <n v="0"/>
    <n v="-1.899"/>
    <n v="0"/>
    <n v="-1.899"/>
  </r>
  <r>
    <x v="1"/>
    <s v="REAL"/>
    <x v="0"/>
    <s v="PERSONAL"/>
    <s v="SANTANDER"/>
    <s v="EFECTIVO"/>
    <s v="OTROS"/>
    <s v="OTROS"/>
    <s v="OTROS"/>
    <n v="7"/>
    <d v="2013-09-30T00:00:00"/>
    <x v="1"/>
    <n v="9"/>
    <m/>
    <m/>
    <n v="0"/>
    <n v="-7"/>
    <n v="0"/>
    <n v="-7"/>
  </r>
  <r>
    <x v="1"/>
    <s v="ESTIMADO"/>
    <x v="1"/>
    <s v="PERSONAL"/>
    <s v="AUSIAS MARCH"/>
    <s v="VALENCIA"/>
    <s v="VIVIENDA"/>
    <s v="RESIDENCIA"/>
    <s v="AUSIAS MARCH"/>
    <n v="80"/>
    <d v="2013-10-01T00:00:00"/>
    <x v="1"/>
    <n v="10"/>
    <m/>
    <m/>
    <n v="0"/>
    <n v="-80"/>
    <n v="0"/>
    <n v="-80"/>
  </r>
  <r>
    <x v="1"/>
    <s v="REAL"/>
    <x v="0"/>
    <s v="PERSONAL"/>
    <s v="BAR"/>
    <s v="VALENCIA"/>
    <s v="RESTAURANTE"/>
    <s v="BAR"/>
    <s v="BAR"/>
    <n v="0.12"/>
    <d v="2013-10-04T00:00:00"/>
    <x v="1"/>
    <n v="10"/>
    <m/>
    <s v="COMPRA EN BAR CAFETERIA CONVENTO CB, CON LA TARJETA"/>
    <n v="0"/>
    <n v="-0.12"/>
    <n v="0"/>
    <n v="-0.12"/>
  </r>
  <r>
    <x v="1"/>
    <s v="REAL"/>
    <x v="0"/>
    <s v="PERSONAL"/>
    <s v="SANTANDER"/>
    <s v="EFECTIVO"/>
    <s v="OTROS"/>
    <s v="OTROS"/>
    <s v="OTROS"/>
    <n v="4"/>
    <d v="2013-10-04T00:00:00"/>
    <x v="1"/>
    <n v="10"/>
    <m/>
    <m/>
    <n v="0"/>
    <n v="-4"/>
    <n v="0"/>
    <n v="-4"/>
  </r>
  <r>
    <x v="1"/>
    <s v="REAL"/>
    <x v="0"/>
    <s v="PERSONAL"/>
    <s v="SANTANDER"/>
    <s v="EFECTIVO"/>
    <s v="OTROS"/>
    <s v="OTROS"/>
    <s v="OTROS"/>
    <n v="2"/>
    <d v="2013-10-10T00:00:00"/>
    <x v="1"/>
    <n v="10"/>
    <m/>
    <m/>
    <n v="0"/>
    <n v="-2"/>
    <n v="0"/>
    <n v="-2"/>
  </r>
  <r>
    <x v="1"/>
    <s v="REAL"/>
    <x v="0"/>
    <s v="PERSONAL"/>
    <s v="CONSUM"/>
    <s v="VALENCIA"/>
    <s v="SUPERMERCADO"/>
    <s v="COMIDA"/>
    <s v="CONSUM"/>
    <n v="1.609"/>
    <d v="2013-10-14T00:00:00"/>
    <x v="1"/>
    <n v="10"/>
    <m/>
    <m/>
    <n v="0"/>
    <n v="-1.609"/>
    <n v="0"/>
    <n v="-1.609"/>
  </r>
  <r>
    <x v="1"/>
    <s v="REAL"/>
    <x v="0"/>
    <s v="PERSONAL"/>
    <s v="SANTANDER"/>
    <s v="EFECTIVO"/>
    <s v="OTROS"/>
    <s v="OTROS"/>
    <s v="OTROS"/>
    <n v="2"/>
    <d v="2013-10-18T00:00:00"/>
    <x v="1"/>
    <n v="10"/>
    <m/>
    <m/>
    <n v="0"/>
    <n v="-2"/>
    <n v="0"/>
    <n v="-2"/>
  </r>
  <r>
    <x v="1"/>
    <s v="REAL"/>
    <x v="0"/>
    <s v="PERSONAL"/>
    <s v="MERCADONA"/>
    <s v="VALENCIA"/>
    <s v="SUPERMERCADO"/>
    <s v="COMIDA"/>
    <s v="MERCADONA"/>
    <n v="1.6950000000000001"/>
    <d v="2013-10-21T00:00:00"/>
    <x v="1"/>
    <n v="10"/>
    <m/>
    <m/>
    <n v="0"/>
    <n v="-1.6950000000000001"/>
    <n v="0"/>
    <n v="-1.6950000000000001"/>
  </r>
  <r>
    <x v="1"/>
    <s v="ESTIMADO"/>
    <x v="1"/>
    <s v="PERSONAL"/>
    <s v="AUSIAS MARCH"/>
    <s v="VALENCIA"/>
    <s v="VIVIENDA"/>
    <s v="RESIDENCIA"/>
    <s v="AUSIAS MARCH"/>
    <n v="80"/>
    <d v="2013-11-01T00:00:00"/>
    <x v="1"/>
    <n v="11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2"/>
    <d v="2013-11-08T00:00:00"/>
    <x v="1"/>
    <n v="11"/>
    <m/>
    <m/>
    <n v="0"/>
    <n v="-2"/>
    <n v="0"/>
    <n v="-2"/>
  </r>
  <r>
    <x v="1"/>
    <s v="REAL"/>
    <x v="0"/>
    <s v="PERSONAL"/>
    <s v="MERCADONA"/>
    <s v="VALENCIA"/>
    <s v="SUPERMERCADO"/>
    <s v="COMIDA"/>
    <s v="MERCADONA"/>
    <n v="2.6350000000000002"/>
    <d v="2013-11-18T00:00:00"/>
    <x v="1"/>
    <n v="11"/>
    <m/>
    <m/>
    <n v="0"/>
    <n v="-2.6350000000000002"/>
    <n v="0"/>
    <n v="-2.6350000000000002"/>
  </r>
  <r>
    <x v="1"/>
    <s v="REAL"/>
    <x v="0"/>
    <s v="PERSONAL"/>
    <s v="SANTANDER"/>
    <s v="EFECTIVO"/>
    <s v="OTROS"/>
    <s v="OTROS"/>
    <s v="OTROS"/>
    <n v="2"/>
    <d v="2013-11-19T00:00:00"/>
    <x v="1"/>
    <n v="11"/>
    <m/>
    <m/>
    <n v="0"/>
    <n v="-2"/>
    <n v="0"/>
    <n v="-2"/>
  </r>
  <r>
    <x v="1"/>
    <s v="REAL"/>
    <x v="0"/>
    <s v="PERSONAL"/>
    <s v="MERCADONA"/>
    <s v="VALENCIA"/>
    <s v="SUPERMERCADO"/>
    <s v="COMIDA"/>
    <s v="MERCADONA"/>
    <n v="2.1010000000000004"/>
    <d v="2013-11-27T00:00:00"/>
    <x v="1"/>
    <n v="11"/>
    <m/>
    <m/>
    <n v="0"/>
    <n v="-2.1010000000000004"/>
    <n v="0"/>
    <n v="-2.1010000000000004"/>
  </r>
  <r>
    <x v="1"/>
    <s v="REAL"/>
    <x v="0"/>
    <s v="PERSONAL"/>
    <s v="BAR"/>
    <s v="VALENCIA"/>
    <s v="RESTAURANTE"/>
    <s v="BAR"/>
    <s v="BAR"/>
    <n v="0.35000000000000003"/>
    <d v="2013-11-29T00:00:00"/>
    <x v="1"/>
    <n v="11"/>
    <m/>
    <s v="COMPRA EN BAR CAFETERIA CONVENTO CB, CON LA TARJETA"/>
    <n v="0"/>
    <n v="-0.35000000000000003"/>
    <n v="0"/>
    <n v="-0.35000000000000003"/>
  </r>
  <r>
    <x v="1"/>
    <s v="REAL"/>
    <x v="0"/>
    <s v="PERSONAL"/>
    <s v="SANTANDER"/>
    <s v="EFECTIVO"/>
    <s v="OTROS"/>
    <s v="OTROS"/>
    <s v="OTROS"/>
    <n v="2"/>
    <d v="2013-11-29T00:00:00"/>
    <x v="1"/>
    <n v="11"/>
    <m/>
    <m/>
    <n v="0"/>
    <n v="-2"/>
    <n v="0"/>
    <n v="-2"/>
  </r>
  <r>
    <x v="1"/>
    <s v="ESTIMADO"/>
    <x v="1"/>
    <s v="PERSONAL"/>
    <s v="AUSIAS MARCH"/>
    <s v="VALENCIA"/>
    <s v="VIVIENDA"/>
    <s v="RESIDENCIA"/>
    <s v="AUSIAS MARCH"/>
    <n v="80"/>
    <d v="2013-12-01T00:00:00"/>
    <x v="1"/>
    <n v="12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5"/>
    <d v="2013-12-09T00:00:00"/>
    <x v="1"/>
    <n v="12"/>
    <m/>
    <m/>
    <n v="0"/>
    <n v="-5"/>
    <n v="0"/>
    <n v="-5"/>
  </r>
  <r>
    <x v="1"/>
    <s v="REAL"/>
    <x v="0"/>
    <s v="PERSONAL"/>
    <s v="SANTANDER"/>
    <s v="EFECTIVO"/>
    <s v="OTROS"/>
    <s v="OTROS"/>
    <s v="OTROS"/>
    <n v="5"/>
    <d v="2013-12-16T00:00:00"/>
    <x v="1"/>
    <n v="12"/>
    <m/>
    <m/>
    <n v="0"/>
    <n v="-5"/>
    <n v="0"/>
    <n v="-5"/>
  </r>
  <r>
    <x v="1"/>
    <s v="REAL"/>
    <x v="0"/>
    <s v="PERSONAL"/>
    <s v="SANTANDER"/>
    <s v="EFECTIVO"/>
    <s v="OTROS"/>
    <s v="OTROS"/>
    <s v="OTROS"/>
    <n v="2"/>
    <d v="2013-12-23T00:00:00"/>
    <x v="1"/>
    <n v="12"/>
    <m/>
    <m/>
    <n v="0"/>
    <n v="-2"/>
    <n v="0"/>
    <n v="-2"/>
  </r>
  <r>
    <x v="0"/>
    <s v="REAL"/>
    <x v="0"/>
    <s v="PERSONAL"/>
    <s v="SANTANDER"/>
    <s v="ONLINE"/>
    <s v="OTROS"/>
    <s v="INTERESES"/>
    <s v="LIQUIDACIONES SANTANDER"/>
    <n v="0.03"/>
    <d v="2013-12-31T00:00:00"/>
    <x v="1"/>
    <n v="12"/>
    <m/>
    <m/>
    <n v="0.03"/>
    <n v="0"/>
    <n v="0"/>
    <n v="0.03"/>
  </r>
  <r>
    <x v="1"/>
    <s v="ESTIMADO"/>
    <x v="1"/>
    <s v="PERSONAL"/>
    <s v="AUSIAS MARCH"/>
    <s v="VALENCIA"/>
    <s v="VIVIENDA"/>
    <s v="RESIDENCIA"/>
    <s v="AUSIAS MARCH"/>
    <n v="80"/>
    <d v="2014-01-01T00:00:00"/>
    <x v="2"/>
    <n v="1"/>
    <m/>
    <m/>
    <n v="0"/>
    <n v="-80"/>
    <n v="0"/>
    <n v="-80"/>
  </r>
  <r>
    <x v="0"/>
    <s v="REAL"/>
    <x v="0"/>
    <s v="PERSONAL"/>
    <s v="-"/>
    <s v="VALENCIA"/>
    <s v="OTROS"/>
    <s v="PAGA"/>
    <s v="PAGA / TRANSFERENCIA"/>
    <n v="600"/>
    <d v="2014-01-20T00:00:00"/>
    <x v="2"/>
    <n v="1"/>
    <m/>
    <m/>
    <n v="600"/>
    <n v="0"/>
    <n v="0"/>
    <n v="600"/>
  </r>
  <r>
    <x v="1"/>
    <s v="REAL"/>
    <x v="0"/>
    <s v="PERSONAL"/>
    <s v="CAMPSA&amp;XUQUER"/>
    <s v="VALENCIA"/>
    <s v="RESTAURANTE"/>
    <s v="RESTAURANTE"/>
    <s v="RESTAURANTE"/>
    <n v="5.5040000000000004"/>
    <d v="2014-01-28T00:00:00"/>
    <x v="2"/>
    <n v="1"/>
    <m/>
    <s v="COMPRA EN CAMPSA XUQUER, CON LA TARJETA :"/>
    <n v="0"/>
    <n v="-5.5040000000000004"/>
    <n v="0"/>
    <n v="-5.5040000000000004"/>
  </r>
  <r>
    <x v="1"/>
    <s v="ESTIMADO"/>
    <x v="1"/>
    <s v="PERSONAL"/>
    <s v="AUSIAS MARCH"/>
    <s v="VALENCIA"/>
    <s v="VIVIENDA"/>
    <s v="RESIDENCIA"/>
    <s v="AUSIAS MARCH"/>
    <n v="80"/>
    <d v="2014-02-01T00:00:00"/>
    <x v="2"/>
    <n v="2"/>
    <m/>
    <m/>
    <n v="0"/>
    <n v="-80"/>
    <n v="0"/>
    <n v="-80"/>
  </r>
  <r>
    <x v="1"/>
    <s v="REAL"/>
    <x v="0"/>
    <s v="PERSONAL"/>
    <s v="COPIBALBI"/>
    <s v="VALENCIA"/>
    <s v="FORMACION"/>
    <s v="UNIVERSIDAD"/>
    <s v="FOTOCOPIAS"/>
    <n v="1.9829999999999999"/>
    <d v="2014-02-04T00:00:00"/>
    <x v="2"/>
    <n v="2"/>
    <m/>
    <m/>
    <n v="0"/>
    <n v="-1.9829999999999999"/>
    <n v="0"/>
    <n v="-1.9829999999999999"/>
  </r>
  <r>
    <x v="1"/>
    <s v="REAL"/>
    <x v="0"/>
    <s v="PERSONAL"/>
    <s v="APP CLARIANO"/>
    <s v="VALENCIA"/>
    <s v="ELECTRONICA / INTERNET"/>
    <s v="DISCO DURO 1TB"/>
    <s v="DISCO DURO"/>
    <n v="6.0500000000000007"/>
    <d v="2014-02-14T00:00:00"/>
    <x v="2"/>
    <n v="2"/>
    <m/>
    <s v="DISCO DURO"/>
    <n v="0"/>
    <n v="-6.0500000000000007"/>
    <n v="0"/>
    <n v="-6.0500000000000007"/>
  </r>
  <r>
    <x v="1"/>
    <s v="REAL"/>
    <x v="0"/>
    <s v="PERSONAL"/>
    <s v="SANTANDER"/>
    <s v="EFECTIVO"/>
    <s v="OTROS"/>
    <s v="OTROS"/>
    <s v="OTROS"/>
    <n v="4"/>
    <d v="2014-02-20T00:00:00"/>
    <x v="2"/>
    <n v="2"/>
    <m/>
    <m/>
    <n v="0"/>
    <n v="-4"/>
    <n v="0"/>
    <n v="-4"/>
  </r>
  <r>
    <x v="1"/>
    <s v="REAL"/>
    <x v="0"/>
    <s v="PERSONAL"/>
    <s v="MERCADONA"/>
    <s v="VALENCIA"/>
    <s v="SUPERMERCADO"/>
    <s v="COMIDA"/>
    <s v="MERCADONA"/>
    <n v="0.34"/>
    <d v="2014-02-26T00:00:00"/>
    <x v="2"/>
    <n v="2"/>
    <m/>
    <m/>
    <n v="0"/>
    <n v="-0.34"/>
    <n v="0"/>
    <n v="-0.34"/>
  </r>
  <r>
    <x v="1"/>
    <s v="REAL"/>
    <x v="0"/>
    <s v="PERSONAL"/>
    <s v="SANTANDER"/>
    <s v="EFECTIVO"/>
    <s v="OTROS"/>
    <s v="OTROS"/>
    <s v="OTROS"/>
    <n v="4"/>
    <d v="2014-02-26T00:00:00"/>
    <x v="2"/>
    <n v="2"/>
    <m/>
    <m/>
    <n v="0"/>
    <n v="-4"/>
    <n v="0"/>
    <n v="-4"/>
  </r>
  <r>
    <x v="1"/>
    <s v="REAL"/>
    <x v="0"/>
    <s v="PERSONAL"/>
    <s v="ESTACION SERVICIO"/>
    <s v="VALENCIA"/>
    <s v="TRANSPORTE"/>
    <s v="GASOLINA"/>
    <s v="COCHE"/>
    <n v="5.8900000000000006"/>
    <d v="2014-02-28T00:00:00"/>
    <x v="2"/>
    <n v="2"/>
    <m/>
    <m/>
    <n v="0"/>
    <n v="-5.8900000000000006"/>
    <n v="0"/>
    <n v="-5.8900000000000006"/>
  </r>
  <r>
    <x v="1"/>
    <s v="ESTIMADO"/>
    <x v="1"/>
    <s v="PERSONAL"/>
    <s v="AUSIAS MARCH"/>
    <s v="VALENCIA"/>
    <s v="VIVIENDA"/>
    <s v="RESIDENCIA"/>
    <s v="AUSIAS MARCH"/>
    <n v="80"/>
    <d v="2014-03-01T00:00:00"/>
    <x v="2"/>
    <n v="3"/>
    <m/>
    <m/>
    <n v="0"/>
    <n v="-80"/>
    <n v="0"/>
    <n v="-80"/>
  </r>
  <r>
    <x v="1"/>
    <s v="REAL"/>
    <x v="0"/>
    <s v="PERSONAL"/>
    <s v="PEREZ Y LUMBRERAS"/>
    <s v="TUDELA"/>
    <s v="GASTOS PERSONALES (ROPA, OBJETOS, ACCESORIOS…)"/>
    <s v="ROPA"/>
    <s v="ROPA"/>
    <n v="5.495000000000001"/>
    <d v="2014-03-03T00:00:00"/>
    <x v="2"/>
    <n v="3"/>
    <m/>
    <s v="COMPRA EN PEREZ Y LUMBRERAS SPORT S, CON LA TARJETA"/>
    <n v="0"/>
    <n v="-5.495000000000001"/>
    <n v="0"/>
    <n v="-5.495000000000001"/>
  </r>
  <r>
    <x v="1"/>
    <s v="ESTIMADO"/>
    <x v="1"/>
    <s v="PERSONAL"/>
    <s v="AUSIAS MARCH"/>
    <s v="VALENCIA"/>
    <s v="VIVIENDA"/>
    <s v="RESIDENCIA"/>
    <s v="AUSIAS MARCH"/>
    <n v="80"/>
    <d v="2014-04-01T00:00:00"/>
    <x v="2"/>
    <n v="4"/>
    <m/>
    <m/>
    <n v="0"/>
    <n v="-80"/>
    <n v="0"/>
    <n v="-80"/>
  </r>
  <r>
    <x v="1"/>
    <s v="REAL"/>
    <x v="1"/>
    <s v="PERSONAL"/>
    <s v="UCV"/>
    <s v="VALENCIA"/>
    <s v="FORMACION"/>
    <s v="UNIVERSIDAD"/>
    <s v="BIOTECNOLOGÍA"/>
    <n v="750"/>
    <d v="2014-04-07T00:00:00"/>
    <x v="2"/>
    <n v="4"/>
    <m/>
    <s v="TERCER AÑO"/>
    <n v="0"/>
    <n v="-750"/>
    <n v="0"/>
    <n v="-750"/>
  </r>
  <r>
    <x v="1"/>
    <s v="ESTIMADO"/>
    <x v="1"/>
    <s v="PERSONAL"/>
    <s v="AUSIAS MARCH"/>
    <s v="VALENCIA"/>
    <s v="VIVIENDA"/>
    <s v="RESIDENCIA"/>
    <s v="AUSIAS MARCH"/>
    <n v="80"/>
    <d v="2014-05-01T00:00:00"/>
    <x v="2"/>
    <n v="5"/>
    <m/>
    <m/>
    <n v="0"/>
    <n v="-80"/>
    <n v="0"/>
    <n v="-80"/>
  </r>
  <r>
    <x v="1"/>
    <s v="REAL"/>
    <x v="0"/>
    <s v="PERSONAL"/>
    <s v="MERCADONA"/>
    <s v="VALENCIA"/>
    <s v="SUPERMERCADO"/>
    <s v="COMIDA"/>
    <s v="MERCADONA"/>
    <n v="1.34"/>
    <d v="2014-05-13T00:00:00"/>
    <x v="2"/>
    <n v="5"/>
    <m/>
    <m/>
    <n v="0"/>
    <n v="-1.34"/>
    <n v="0"/>
    <n v="-1.34"/>
  </r>
  <r>
    <x v="1"/>
    <s v="REAL"/>
    <x v="0"/>
    <s v="PERSONAL"/>
    <s v="SANTANDER"/>
    <s v="EFECTIVO"/>
    <s v="OTROS"/>
    <s v="OTROS"/>
    <s v="OTROS"/>
    <n v="11"/>
    <d v="2014-05-15T00:00:00"/>
    <x v="2"/>
    <n v="5"/>
    <m/>
    <m/>
    <n v="0"/>
    <n v="-11"/>
    <n v="0"/>
    <n v="-11"/>
  </r>
  <r>
    <x v="1"/>
    <s v="ESTIMADO"/>
    <x v="1"/>
    <s v="PERSONAL"/>
    <s v="AUSIAS MARCH"/>
    <s v="VALENCIA"/>
    <s v="VIVIENDA"/>
    <s v="RESIDENCIA"/>
    <s v="AUSIAS MARCH"/>
    <n v="80"/>
    <d v="2014-06-01T00:00:00"/>
    <x v="2"/>
    <n v="6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4"/>
    <d v="2014-06-02T00:00:00"/>
    <x v="2"/>
    <n v="6"/>
    <m/>
    <m/>
    <n v="0"/>
    <n v="-4"/>
    <n v="0"/>
    <n v="-4"/>
  </r>
  <r>
    <x v="1"/>
    <s v="REAL"/>
    <x v="0"/>
    <s v="PERSONAL"/>
    <s v="SANTANDER"/>
    <s v="EFECTIVO"/>
    <s v="OTROS"/>
    <s v="OTROS"/>
    <s v="OTROS"/>
    <n v="4"/>
    <d v="2014-06-06T00:00:00"/>
    <x v="2"/>
    <n v="6"/>
    <m/>
    <m/>
    <n v="0"/>
    <n v="-4"/>
    <n v="0"/>
    <n v="-4"/>
  </r>
  <r>
    <x v="1"/>
    <s v="REAL"/>
    <x v="0"/>
    <s v="PERSONAL"/>
    <s v="MERCADONA"/>
    <s v="VALENCIA"/>
    <s v="SUPERMERCADO"/>
    <s v="COMIDA"/>
    <s v="MERCADONA"/>
    <n v="0.9890000000000001"/>
    <d v="2014-06-12T00:00:00"/>
    <x v="2"/>
    <n v="6"/>
    <m/>
    <m/>
    <n v="0"/>
    <n v="-0.9890000000000001"/>
    <n v="0"/>
    <n v="-0.9890000000000001"/>
  </r>
  <r>
    <x v="0"/>
    <s v="REAL"/>
    <x v="0"/>
    <s v="PERSONAL"/>
    <s v="SANTANDER"/>
    <s v="ONLINE"/>
    <s v="OTROS"/>
    <s v="INTERESES"/>
    <s v="LIQUIDACIONES SANTANDER"/>
    <n v="2.1000000000000001E-2"/>
    <d v="2014-07-01T00:00:00"/>
    <x v="2"/>
    <n v="7"/>
    <m/>
    <m/>
    <n v="2.1000000000000001E-2"/>
    <n v="0"/>
    <n v="0"/>
    <n v="2.1000000000000001E-2"/>
  </r>
  <r>
    <x v="1"/>
    <s v="REAL"/>
    <x v="0"/>
    <s v="PERSONAL"/>
    <s v="WOW"/>
    <s v="VALENCIA"/>
    <s v="OCIO"/>
    <s v="SUSCRIPCION"/>
    <s v="WOW"/>
    <n v="1.2990000000000002"/>
    <d v="2014-07-02T00:00:00"/>
    <x v="2"/>
    <n v="7"/>
    <m/>
    <m/>
    <n v="0"/>
    <n v="-1.2990000000000002"/>
    <n v="0"/>
    <n v="-1.2990000000000002"/>
  </r>
  <r>
    <x v="1"/>
    <s v="REAL"/>
    <x v="0"/>
    <s v="PERSONAL"/>
    <s v="WOW"/>
    <s v="VALENCIA"/>
    <s v="OCIO"/>
    <s v="SUSCRIPCION"/>
    <s v="WOW"/>
    <n v="1.2990000000000002"/>
    <d v="2014-07-30T00:00:00"/>
    <x v="2"/>
    <n v="7"/>
    <m/>
    <m/>
    <n v="0"/>
    <n v="-1.2990000000000002"/>
    <n v="0"/>
    <n v="-1.2990000000000002"/>
  </r>
  <r>
    <x v="1"/>
    <s v="REAL"/>
    <x v="0"/>
    <s v="PERSONAL"/>
    <s v="MULTIOPTICAS"/>
    <s v="TUDELA"/>
    <s v="CUIDADO PERSONAL"/>
    <s v="LENTILLAS"/>
    <s v="LENTILLAS"/>
    <n v="3.0600000000000005"/>
    <d v="2014-08-06T00:00:00"/>
    <x v="2"/>
    <n v="8"/>
    <m/>
    <s v="COMPRA EN MULTIOPTICAS, CON LA TARJETA :"/>
    <n v="0"/>
    <n v="-3.0600000000000005"/>
    <n v="0"/>
    <n v="-3.0600000000000005"/>
  </r>
  <r>
    <x v="1"/>
    <s v="REAL"/>
    <x v="0"/>
    <s v="PERSONAL"/>
    <s v="ESTACION&amp;RAFAE"/>
    <s v="VALENCIA"/>
    <s v="TRANSPORTE"/>
    <s v="GASOLINA"/>
    <s v="COCHE"/>
    <n v="6.3000000000000007"/>
    <d v="2014-09-01T00:00:00"/>
    <x v="2"/>
    <n v="9"/>
    <m/>
    <s v="COMPRA EN ESTACION SERVICIO S RAFAE, CON LA TARJETA"/>
    <n v="0"/>
    <n v="-6.3000000000000007"/>
    <n v="0"/>
    <n v="-6.3000000000000007"/>
  </r>
  <r>
    <x v="0"/>
    <s v="REAL"/>
    <x v="0"/>
    <s v="PERSONAL"/>
    <s v="-"/>
    <s v="VALENCIA"/>
    <s v="OTROS"/>
    <s v="PAGA"/>
    <s v="PAGA / TRANSFERENCIA"/>
    <n v="300"/>
    <d v="2014-09-10T00:00:00"/>
    <x v="2"/>
    <n v="9"/>
    <m/>
    <m/>
    <n v="300"/>
    <n v="0"/>
    <n v="0"/>
    <n v="300"/>
  </r>
  <r>
    <x v="1"/>
    <s v="REAL"/>
    <x v="0"/>
    <s v="PERSONAL"/>
    <s v="NAMUR"/>
    <s v="NAMUR"/>
    <s v="OTROS"/>
    <s v="NAMUR"/>
    <s v="NAMUR"/>
    <n v="0.78500000000000003"/>
    <d v="2014-09-15T00:00:00"/>
    <x v="2"/>
    <n v="9"/>
    <m/>
    <m/>
    <n v="0"/>
    <n v="-0.78500000000000003"/>
    <n v="0"/>
    <n v="-0.78500000000000003"/>
  </r>
  <r>
    <x v="1"/>
    <s v="REAL"/>
    <x v="0"/>
    <s v="PERSONAL"/>
    <s v="SPAR NAMUR"/>
    <s v="NAMUR"/>
    <s v="SUPERMERCADO"/>
    <s v="COMIDA"/>
    <s v="SPAR NAMUR"/>
    <n v="1.897"/>
    <d v="2014-09-15T00:00:00"/>
    <x v="2"/>
    <n v="9"/>
    <m/>
    <m/>
    <n v="0"/>
    <n v="-1.897"/>
    <n v="0"/>
    <n v="-1.897"/>
  </r>
  <r>
    <x v="1"/>
    <s v="REAL"/>
    <x v="0"/>
    <s v="PERSONAL"/>
    <s v="SPAR NAMUR"/>
    <s v="NAMUR"/>
    <s v="SUPERMERCADO"/>
    <s v="COMIDA"/>
    <s v="SPAR NAMUR"/>
    <n v="0.57300000000000006"/>
    <d v="2014-09-18T00:00:00"/>
    <x v="2"/>
    <n v="9"/>
    <m/>
    <m/>
    <n v="0"/>
    <n v="-0.57300000000000006"/>
    <n v="0"/>
    <n v="-0.57300000000000006"/>
  </r>
  <r>
    <x v="1"/>
    <s v="REAL"/>
    <x v="0"/>
    <s v="PERSONAL"/>
    <s v="SPAR NAMUR"/>
    <s v="NAMUR"/>
    <s v="SUPERMERCADO"/>
    <s v="COMIDA"/>
    <s v="SPAR NAMUR"/>
    <n v="1.9420000000000002"/>
    <d v="2014-09-22T00:00:00"/>
    <x v="2"/>
    <n v="9"/>
    <m/>
    <m/>
    <n v="0"/>
    <n v="-1.9420000000000002"/>
    <n v="0"/>
    <n v="-1.9420000000000002"/>
  </r>
  <r>
    <x v="1"/>
    <s v="REAL"/>
    <x v="1"/>
    <s v="PERSONAL"/>
    <s v="UNIVERSITE DE NAMUR"/>
    <m/>
    <s v="VIVIENDA"/>
    <s v="RESIDENCIA"/>
    <s v="KOT AFRICA"/>
    <n v="25.6"/>
    <d v="2014-09-24T00:00:00"/>
    <x v="2"/>
    <n v="9"/>
    <m/>
    <m/>
    <n v="0"/>
    <n v="-25.6"/>
    <n v="0"/>
    <n v="-25.6"/>
  </r>
  <r>
    <x v="1"/>
    <s v="REAL"/>
    <x v="0"/>
    <s v="PERSONAL"/>
    <s v="NAMUR"/>
    <s v="NAMUR"/>
    <s v="OTROS"/>
    <s v="NAMUR"/>
    <s v="NAMUR"/>
    <n v="1.6530000000000002"/>
    <d v="2014-09-26T00:00:00"/>
    <x v="2"/>
    <n v="9"/>
    <m/>
    <m/>
    <n v="0"/>
    <n v="-1.6530000000000002"/>
    <n v="0"/>
    <n v="-1.6530000000000002"/>
  </r>
  <r>
    <x v="1"/>
    <s v="REAL"/>
    <x v="1"/>
    <s v="PERSONAL"/>
    <s v="UNIVERSITE DE NAMUR"/>
    <m/>
    <s v="VIVIENDA"/>
    <s v="RESIDENCIA"/>
    <s v="KOT AFRICA"/>
    <n v="26.5"/>
    <d v="2014-10-02T00:00:00"/>
    <x v="2"/>
    <n v="10"/>
    <m/>
    <m/>
    <n v="0"/>
    <n v="-26.5"/>
    <n v="0"/>
    <n v="-26.5"/>
  </r>
  <r>
    <x v="1"/>
    <s v="REAL"/>
    <x v="0"/>
    <s v="PERSONAL"/>
    <s v="MOVISTAR"/>
    <s v="MOVISTAR NAMUR"/>
    <s v="ELECTRONICA / INTERNET"/>
    <s v="INTERNET"/>
    <s v="INTERNET BELGICA"/>
    <n v="2.2000000000000002"/>
    <d v="2014-10-08T00:00:00"/>
    <x v="2"/>
    <n v="10"/>
    <m/>
    <s v="INTERNET EN NAMUR"/>
    <n v="0"/>
    <n v="-2.2000000000000002"/>
    <n v="0"/>
    <n v="-2.2000000000000002"/>
  </r>
  <r>
    <x v="1"/>
    <s v="REAL"/>
    <x v="0"/>
    <s v="PERSONAL"/>
    <s v="NAMUR"/>
    <s v="NAMUR"/>
    <s v="OTROS"/>
    <s v="NAMUR"/>
    <s v="NAMUR"/>
    <n v="3.9590000000000005"/>
    <d v="2014-10-09T00:00:00"/>
    <x v="2"/>
    <n v="10"/>
    <m/>
    <m/>
    <n v="0"/>
    <n v="-3.9590000000000005"/>
    <n v="0"/>
    <n v="-3.9590000000000005"/>
  </r>
  <r>
    <x v="1"/>
    <s v="REAL"/>
    <x v="0"/>
    <s v="PERSONAL"/>
    <s v="NAMUR"/>
    <s v="NAMUR"/>
    <s v="OTROS"/>
    <s v="NAMUR"/>
    <s v="NAMUR"/>
    <n v="5.1000000000000005"/>
    <d v="2014-10-14T00:00:00"/>
    <x v="2"/>
    <n v="10"/>
    <m/>
    <m/>
    <n v="0"/>
    <n v="-5.1000000000000005"/>
    <n v="0"/>
    <n v="-5.1000000000000005"/>
  </r>
  <r>
    <x v="1"/>
    <s v="REAL"/>
    <x v="0"/>
    <s v="PERSONAL"/>
    <s v="NAMUR"/>
    <s v="NAMUR"/>
    <s v="OTROS"/>
    <s v="NAMUR"/>
    <s v="NAMUR"/>
    <n v="1.5660000000000001"/>
    <d v="2014-10-15T00:00:00"/>
    <x v="2"/>
    <n v="10"/>
    <m/>
    <m/>
    <n v="0"/>
    <n v="-1.5660000000000001"/>
    <n v="0"/>
    <n v="-1.5660000000000001"/>
  </r>
  <r>
    <x v="0"/>
    <s v="REAL"/>
    <x v="0"/>
    <s v="PERSONAL"/>
    <s v="-"/>
    <s v="VALENCIA"/>
    <s v="OTROS"/>
    <s v="PAGA"/>
    <s v="PAGA / TRANSFERENCIA"/>
    <n v="180"/>
    <d v="2014-10-27T00:00:00"/>
    <x v="2"/>
    <n v="10"/>
    <m/>
    <m/>
    <n v="180"/>
    <n v="0"/>
    <n v="0"/>
    <n v="180"/>
  </r>
  <r>
    <x v="1"/>
    <s v="REAL"/>
    <x v="1"/>
    <s v="PERSONAL"/>
    <s v="UNIVERSITE DE NAMUR"/>
    <m/>
    <s v="VIVIENDA"/>
    <s v="RESIDENCIA"/>
    <s v="KOT AFRICA"/>
    <n v="25.5"/>
    <d v="2014-10-28T00:00:00"/>
    <x v="2"/>
    <n v="10"/>
    <m/>
    <m/>
    <n v="0"/>
    <n v="-25.5"/>
    <n v="0"/>
    <n v="-25.5"/>
  </r>
  <r>
    <x v="1"/>
    <s v="REAL"/>
    <x v="0"/>
    <s v="PERSONAL"/>
    <s v="NAMUR"/>
    <s v="NAMUR"/>
    <s v="OTROS"/>
    <s v="NAMUR"/>
    <s v="NAMUR"/>
    <n v="2.9770000000000003"/>
    <d v="2014-11-05T00:00:00"/>
    <x v="2"/>
    <n v="11"/>
    <m/>
    <m/>
    <n v="0"/>
    <n v="-2.9770000000000003"/>
    <n v="0"/>
    <n v="-2.9770000000000003"/>
  </r>
  <r>
    <x v="1"/>
    <s v="REAL"/>
    <x v="0"/>
    <s v="PERSONAL"/>
    <s v="SANTANDER"/>
    <s v="EFECTIVO"/>
    <s v="OTROS"/>
    <s v="OTROS"/>
    <s v="OTROS"/>
    <n v="20.900000000000002"/>
    <d v="2014-11-05T00:00:00"/>
    <x v="2"/>
    <n v="11"/>
    <m/>
    <m/>
    <n v="0"/>
    <n v="-20.900000000000002"/>
    <n v="0"/>
    <n v="-20.900000000000002"/>
  </r>
  <r>
    <x v="1"/>
    <s v="REAL"/>
    <x v="0"/>
    <s v="PERSONAL"/>
    <s v="MOVISTAR"/>
    <s v="MOVISTAR NAMUR"/>
    <s v="ELECTRONICA / INTERNET"/>
    <s v="INTERNET"/>
    <s v="INTERNET BELGICA"/>
    <n v="2.2000000000000002"/>
    <d v="2014-11-10T00:00:00"/>
    <x v="2"/>
    <n v="11"/>
    <m/>
    <s v="INTERNET EN NAMUR"/>
    <n v="0"/>
    <n v="-2.2000000000000002"/>
    <n v="0"/>
    <n v="-2.2000000000000002"/>
  </r>
  <r>
    <x v="1"/>
    <s v="REAL"/>
    <x v="0"/>
    <s v="PERSONAL"/>
    <s v="NAMUR"/>
    <s v="NAMUR"/>
    <s v="OTROS"/>
    <s v="NAMUR"/>
    <s v="NAMUR"/>
    <n v="2.0510000000000002"/>
    <d v="2014-11-12T00:00:00"/>
    <x v="2"/>
    <n v="11"/>
    <m/>
    <m/>
    <n v="0"/>
    <n v="-2.0510000000000002"/>
    <n v="0"/>
    <n v="-2.0510000000000002"/>
  </r>
  <r>
    <x v="1"/>
    <s v="REAL"/>
    <x v="1"/>
    <s v="PERSONAL"/>
    <s v="UNIVERSITE DE NAMUR"/>
    <m/>
    <s v="VIVIENDA"/>
    <s v="RESIDENCIA"/>
    <s v="KOT AFRICA"/>
    <n v="25.6"/>
    <d v="2014-11-20T00:00:00"/>
    <x v="2"/>
    <n v="11"/>
    <m/>
    <m/>
    <n v="0"/>
    <n v="-25.6"/>
    <n v="0"/>
    <n v="-25.6"/>
  </r>
  <r>
    <x v="1"/>
    <s v="REAL"/>
    <x v="1"/>
    <s v="PERSONAL"/>
    <s v="UNIVERSITE DE NAMUR"/>
    <m/>
    <s v="VIVIENDA"/>
    <s v="RESIDENCIA"/>
    <s v="KOT AFRICA"/>
    <n v="25.700000000000003"/>
    <d v="2014-12-01T00:00:00"/>
    <x v="2"/>
    <n v="12"/>
    <m/>
    <m/>
    <n v="0"/>
    <n v="-25.700000000000003"/>
    <n v="0"/>
    <n v="-25.700000000000003"/>
  </r>
  <r>
    <x v="0"/>
    <s v="REAL"/>
    <x v="0"/>
    <s v="PERSONAL"/>
    <s v="-"/>
    <s v="VALENCIA"/>
    <s v="OTROS"/>
    <s v="PAGA"/>
    <s v="PAGA / TRANSFERENCIA"/>
    <n v="300"/>
    <d v="2014-12-02T00:00:00"/>
    <x v="2"/>
    <n v="12"/>
    <m/>
    <m/>
    <n v="300"/>
    <n v="0"/>
    <n v="0"/>
    <n v="300"/>
  </r>
  <r>
    <x v="1"/>
    <s v="REAL"/>
    <x v="0"/>
    <s v="PERSONAL"/>
    <s v="MOVISTAR"/>
    <s v="MOVISTAR NAMUR"/>
    <s v="ELECTRONICA / INTERNET"/>
    <s v="INTERNET"/>
    <s v="INTERNET BELGICA"/>
    <n v="2.2000000000000002"/>
    <d v="2014-12-09T00:00:00"/>
    <x v="2"/>
    <n v="12"/>
    <m/>
    <s v="INTERNET EN NAMUR"/>
    <n v="0"/>
    <n v="-2.2000000000000002"/>
    <n v="0"/>
    <n v="-2.2000000000000002"/>
  </r>
  <r>
    <x v="1"/>
    <s v="REAL"/>
    <x v="0"/>
    <s v="PERSONAL"/>
    <s v="NAMUR"/>
    <s v="NAMUR"/>
    <s v="OTROS"/>
    <s v="NAMUR"/>
    <s v="NAMUR"/>
    <n v="1.476"/>
    <d v="2014-12-11T00:00:00"/>
    <x v="2"/>
    <n v="12"/>
    <m/>
    <m/>
    <n v="0"/>
    <n v="-1.476"/>
    <n v="0"/>
    <n v="-1.476"/>
  </r>
  <r>
    <x v="0"/>
    <s v="REAL"/>
    <x v="0"/>
    <s v="PERSONAL"/>
    <s v="SANTANDER"/>
    <s v="ONLINE"/>
    <s v="OTROS"/>
    <s v="INTERESES"/>
    <s v="LIQUIDACIONES SANTANDER"/>
    <n v="2.1000000000000001E-2"/>
    <d v="2014-12-31T00:00:00"/>
    <x v="2"/>
    <n v="12"/>
    <m/>
    <m/>
    <n v="2.1000000000000001E-2"/>
    <n v="0"/>
    <n v="0"/>
    <n v="2.1000000000000001E-2"/>
  </r>
  <r>
    <x v="1"/>
    <s v="REAL"/>
    <x v="0"/>
    <s v="PERSONAL"/>
    <s v="MOVISTAR"/>
    <s v="MOVISTAR NAMUR"/>
    <s v="ELECTRONICA / INTERNET"/>
    <s v="INTERNET"/>
    <s v="INTERNET BELGICA"/>
    <n v="2.2000000000000002"/>
    <d v="2015-01-14T00:00:00"/>
    <x v="3"/>
    <n v="1"/>
    <m/>
    <s v="INTERNET EN NAMUR"/>
    <n v="0"/>
    <n v="-2.2000000000000002"/>
    <n v="0"/>
    <n v="-2.2000000000000002"/>
  </r>
  <r>
    <x v="1"/>
    <s v="REAL"/>
    <x v="1"/>
    <s v="PERSONAL"/>
    <s v="UNIVERSITE DE NAMUR"/>
    <m/>
    <s v="VIVIENDA"/>
    <s v="RESIDENCIA"/>
    <s v="KOT AFRICA"/>
    <n v="25.6"/>
    <d v="2015-01-14T00:00:00"/>
    <x v="3"/>
    <n v="1"/>
    <m/>
    <m/>
    <n v="0"/>
    <n v="-25.6"/>
    <n v="0"/>
    <n v="-25.6"/>
  </r>
  <r>
    <x v="1"/>
    <s v="REAL"/>
    <x v="0"/>
    <s v="PERSONAL"/>
    <s v="NAMUR"/>
    <s v="NAMUR"/>
    <s v="OTROS"/>
    <s v="NAMUR"/>
    <s v="NAMUR"/>
    <n v="1.5860000000000001"/>
    <d v="2015-01-27T00:00:00"/>
    <x v="3"/>
    <n v="1"/>
    <m/>
    <m/>
    <n v="0"/>
    <n v="-1.5860000000000001"/>
    <n v="0"/>
    <n v="-1.5860000000000001"/>
  </r>
  <r>
    <x v="1"/>
    <s v="REAL"/>
    <x v="0"/>
    <s v="PERSONAL"/>
    <s v="CONSUM"/>
    <s v="VALENCIA"/>
    <s v="SUPERMERCADO"/>
    <s v="COMIDA"/>
    <s v="CONSUM"/>
    <n v="0.747"/>
    <d v="2015-01-29T00:00:00"/>
    <x v="3"/>
    <n v="1"/>
    <m/>
    <m/>
    <n v="0"/>
    <n v="-0.747"/>
    <n v="0"/>
    <n v="-0.747"/>
  </r>
  <r>
    <x v="1"/>
    <s v="ESTIMADO"/>
    <x v="1"/>
    <s v="PERSONAL"/>
    <s v="AUSIAS MARCH"/>
    <s v="VALENCIA"/>
    <s v="VIVIENDA"/>
    <s v="RESIDENCIA"/>
    <s v="AUSIAS MARCH"/>
    <n v="80"/>
    <d v="2015-02-01T00:00:00"/>
    <x v="3"/>
    <n v="2"/>
    <m/>
    <m/>
    <n v="0"/>
    <n v="-80"/>
    <n v="0"/>
    <n v="-80"/>
  </r>
  <r>
    <x v="1"/>
    <s v="REAL"/>
    <x v="0"/>
    <s v="PERSONAL"/>
    <s v="MERCADONA"/>
    <s v="VALENCIA"/>
    <s v="SUPERMERCADO"/>
    <s v="COMIDA"/>
    <s v="MERCADONA"/>
    <n v="0.92500000000000004"/>
    <d v="2015-02-02T00:00:00"/>
    <x v="3"/>
    <n v="2"/>
    <m/>
    <m/>
    <n v="0"/>
    <n v="-0.92500000000000004"/>
    <n v="0"/>
    <n v="-0.92500000000000004"/>
  </r>
  <r>
    <x v="1"/>
    <s v="REAL"/>
    <x v="0"/>
    <s v="PERSONAL"/>
    <s v="SANTANDER"/>
    <s v="EFECTIVO"/>
    <s v="OTROS"/>
    <s v="OTROS"/>
    <s v="OTROS"/>
    <n v="4"/>
    <d v="2015-02-09T00:00:00"/>
    <x v="3"/>
    <n v="2"/>
    <m/>
    <m/>
    <n v="0"/>
    <n v="-4"/>
    <n v="0"/>
    <n v="-4"/>
  </r>
  <r>
    <x v="1"/>
    <s v="REAL"/>
    <x v="0"/>
    <s v="PERSONAL"/>
    <s v="SANTANDER"/>
    <s v="EFECTIVO"/>
    <s v="OTROS"/>
    <s v="OTROS"/>
    <s v="OTROS"/>
    <n v="2"/>
    <d v="2015-02-09T00:00:00"/>
    <x v="3"/>
    <n v="2"/>
    <m/>
    <m/>
    <n v="0"/>
    <n v="-2"/>
    <n v="0"/>
    <n v="-2"/>
  </r>
  <r>
    <x v="1"/>
    <s v="REAL"/>
    <x v="0"/>
    <s v="PERSONAL"/>
    <s v="MOVISTAR"/>
    <s v="MOVISTAR NAMUR"/>
    <s v="ELECTRONICA / INTERNET"/>
    <s v="INTERNET"/>
    <s v="INTERNET BELGICA"/>
    <n v="2.2000000000000002"/>
    <d v="2015-02-10T00:00:00"/>
    <x v="3"/>
    <n v="2"/>
    <m/>
    <s v="INTERNET EN NAMUR"/>
    <n v="0"/>
    <n v="-2.2000000000000002"/>
    <n v="0"/>
    <n v="-2.2000000000000002"/>
  </r>
  <r>
    <x v="1"/>
    <s v="REAL"/>
    <x v="0"/>
    <s v="PERSONAL"/>
    <s v="MERCADONA"/>
    <s v="VALENCIA"/>
    <s v="SUPERMERCADO"/>
    <s v="COMIDA"/>
    <s v="MERCADONA"/>
    <n v="1.1100000000000001"/>
    <d v="2015-02-11T00:00:00"/>
    <x v="3"/>
    <n v="2"/>
    <m/>
    <m/>
    <n v="0"/>
    <n v="-1.1100000000000001"/>
    <n v="0"/>
    <n v="-1.1100000000000001"/>
  </r>
  <r>
    <x v="1"/>
    <s v="REAL"/>
    <x v="0"/>
    <s v="PERSONAL"/>
    <s v="MERCADONA"/>
    <s v="VALENCIA"/>
    <s v="SUPERMERCADO"/>
    <s v="COMIDA"/>
    <s v="MERCADONA"/>
    <n v="1.1080000000000001"/>
    <d v="2015-02-13T00:00:00"/>
    <x v="3"/>
    <n v="2"/>
    <m/>
    <m/>
    <n v="0"/>
    <n v="-1.1080000000000001"/>
    <n v="0"/>
    <n v="-1.1080000000000001"/>
  </r>
  <r>
    <x v="1"/>
    <s v="REAL"/>
    <x v="0"/>
    <s v="PERSONAL"/>
    <s v="BLABLACAR"/>
    <s v="VALENCIA"/>
    <s v="TRANSPORTE"/>
    <s v="BLABLACAR"/>
    <s v="BLABLACAR"/>
    <n v="1.758"/>
    <d v="2015-02-17T00:00:00"/>
    <x v="3"/>
    <n v="2"/>
    <m/>
    <m/>
    <n v="0"/>
    <n v="-1.758"/>
    <n v="0"/>
    <n v="-1.758"/>
  </r>
  <r>
    <x v="1"/>
    <s v="REAL"/>
    <x v="0"/>
    <s v="PERSONAL"/>
    <s v="COPIBALBI"/>
    <s v="VALENCIA"/>
    <s v="FORMACION"/>
    <s v="UNIVERSIDAD"/>
    <s v="FOTOCOPIAS"/>
    <n v="1.587"/>
    <d v="2015-02-17T00:00:00"/>
    <x v="3"/>
    <n v="2"/>
    <m/>
    <m/>
    <n v="0"/>
    <n v="-1.587"/>
    <n v="0"/>
    <n v="-1.587"/>
  </r>
  <r>
    <x v="1"/>
    <s v="REAL"/>
    <x v="0"/>
    <s v="PERSONAL"/>
    <s v="MERCADONA"/>
    <s v="VALENCIA"/>
    <s v="SUPERMERCADO"/>
    <s v="COMIDA"/>
    <s v="MERCADONA"/>
    <n v="0.47100000000000003"/>
    <d v="2015-02-17T00:00:00"/>
    <x v="3"/>
    <n v="2"/>
    <m/>
    <m/>
    <n v="0"/>
    <n v="-0.47100000000000003"/>
    <n v="0"/>
    <n v="-0.47100000000000003"/>
  </r>
  <r>
    <x v="1"/>
    <s v="REAL"/>
    <x v="0"/>
    <s v="PERSONAL"/>
    <s v="BLABLACAR"/>
    <s v="VALENCIA"/>
    <s v="TRANSPORTE"/>
    <s v="BLABLACAR"/>
    <s v="BLABLACAR"/>
    <n v="1.758"/>
    <d v="2015-02-18T00:00:00"/>
    <x v="3"/>
    <n v="2"/>
    <m/>
    <m/>
    <n v="0"/>
    <n v="-1.758"/>
    <n v="0"/>
    <n v="-1.758"/>
  </r>
  <r>
    <x v="1"/>
    <s v="REAL"/>
    <x v="0"/>
    <s v="PERSONAL"/>
    <s v="SANTANDER"/>
    <s v="EFECTIVO"/>
    <s v="OTROS"/>
    <s v="OTROS"/>
    <s v="OTROS"/>
    <n v="7"/>
    <d v="2015-02-19T00:00:00"/>
    <x v="3"/>
    <n v="2"/>
    <m/>
    <m/>
    <n v="0"/>
    <n v="-7"/>
    <n v="0"/>
    <n v="-7"/>
  </r>
  <r>
    <x v="1"/>
    <s v="REAL"/>
    <x v="0"/>
    <s v="PERSONAL"/>
    <s v="MERCADONA"/>
    <s v="VALENCIA"/>
    <s v="SUPERMERCADO"/>
    <s v="COMIDA"/>
    <s v="MERCADONA"/>
    <n v="1.5030000000000001"/>
    <d v="2015-02-24T00:00:00"/>
    <x v="3"/>
    <n v="2"/>
    <m/>
    <m/>
    <n v="0"/>
    <n v="-1.5030000000000001"/>
    <n v="0"/>
    <n v="-1.5030000000000001"/>
  </r>
  <r>
    <x v="1"/>
    <s v="REAL"/>
    <x v="0"/>
    <s v="PERSONAL"/>
    <s v="SANTANDER"/>
    <s v="EFECTIVO"/>
    <s v="OTROS"/>
    <s v="OTROS"/>
    <s v="OTROS"/>
    <n v="11"/>
    <d v="2015-02-24T00:00:00"/>
    <x v="3"/>
    <n v="2"/>
    <m/>
    <m/>
    <n v="0"/>
    <n v="-11"/>
    <n v="0"/>
    <n v="-11"/>
  </r>
  <r>
    <x v="1"/>
    <s v="ESTIMADO"/>
    <x v="1"/>
    <s v="PERSONAL"/>
    <s v="AUSIAS MARCH"/>
    <s v="VALENCIA"/>
    <s v="VIVIENDA"/>
    <s v="RESIDENCIA"/>
    <s v="AUSIAS MARCH"/>
    <n v="80"/>
    <d v="2015-03-01T00:00:00"/>
    <x v="3"/>
    <n v="3"/>
    <m/>
    <m/>
    <n v="0"/>
    <n v="-80"/>
    <n v="0"/>
    <n v="-80"/>
  </r>
  <r>
    <x v="1"/>
    <s v="REAL"/>
    <x v="0"/>
    <s v="PERSONAL"/>
    <s v="MERCADONA"/>
    <s v="VALENCIA"/>
    <s v="SUPERMERCADO"/>
    <s v="COMIDA"/>
    <s v="MERCADONA"/>
    <n v="1.5710000000000002"/>
    <d v="2015-03-02T00:00:00"/>
    <x v="3"/>
    <n v="3"/>
    <m/>
    <m/>
    <n v="0"/>
    <n v="-1.5710000000000002"/>
    <n v="0"/>
    <n v="-1.5710000000000002"/>
  </r>
  <r>
    <x v="1"/>
    <s v="REAL"/>
    <x v="0"/>
    <s v="PERSONAL"/>
    <s v="MOVISTAR"/>
    <s v="MOVISTAR NAMUR"/>
    <s v="ELECTRONICA / INTERNET"/>
    <s v="INTERNET"/>
    <s v="INTERNET BELGICA"/>
    <n v="2.2000000000000002"/>
    <d v="2015-03-10T00:00:00"/>
    <x v="3"/>
    <n v="3"/>
    <m/>
    <s v="INTERNET EN NAMUR"/>
    <n v="0"/>
    <n v="-2.2000000000000002"/>
    <n v="0"/>
    <n v="-2.2000000000000002"/>
  </r>
  <r>
    <x v="1"/>
    <s v="REAL"/>
    <x v="0"/>
    <s v="PERSONAL"/>
    <s v="AUTOBUSES TERUEL"/>
    <s v="VALENCIA"/>
    <s v="TRANSPORTE"/>
    <s v="AUTOBUS"/>
    <s v="AUTOBUS"/>
    <n v="3.794"/>
    <d v="2015-03-12T00:00:00"/>
    <x v="3"/>
    <n v="3"/>
    <m/>
    <m/>
    <n v="0"/>
    <n v="-3.794"/>
    <n v="0"/>
    <n v="-3.794"/>
  </r>
  <r>
    <x v="1"/>
    <s v="REAL"/>
    <x v="0"/>
    <s v="PERSONAL"/>
    <s v="DIA"/>
    <s v="VALENCIA"/>
    <s v="SUPERMERCADO"/>
    <s v="COMIDA"/>
    <s v="DIA"/>
    <n v="0.19900000000000001"/>
    <d v="2015-03-12T00:00:00"/>
    <x v="3"/>
    <n v="3"/>
    <m/>
    <m/>
    <n v="0"/>
    <n v="-0.19900000000000001"/>
    <n v="0"/>
    <n v="-0.19900000000000001"/>
  </r>
  <r>
    <x v="0"/>
    <s v="REAL"/>
    <x v="0"/>
    <s v="PERSONAL"/>
    <s v="SANTANDER"/>
    <s v="ONLINE"/>
    <s v="OTROS"/>
    <s v="INTERESES"/>
    <s v="INGRESO EN EFECTIVO"/>
    <n v="300"/>
    <d v="2015-03-16T00:00:00"/>
    <x v="3"/>
    <n v="3"/>
    <m/>
    <m/>
    <n v="300"/>
    <n v="0"/>
    <n v="0"/>
    <n v="300"/>
  </r>
  <r>
    <x v="1"/>
    <s v="REAL"/>
    <x v="0"/>
    <s v="PERSONAL"/>
    <s v="SANTANDER"/>
    <s v="EFECTIVO"/>
    <s v="OTROS"/>
    <s v="OTROS"/>
    <s v="OTROS"/>
    <n v="11"/>
    <d v="2015-03-31T00:00:00"/>
    <x v="3"/>
    <n v="3"/>
    <m/>
    <m/>
    <n v="0"/>
    <n v="-11"/>
    <n v="0"/>
    <n v="-11"/>
  </r>
  <r>
    <x v="1"/>
    <s v="ESTIMADO"/>
    <x v="1"/>
    <s v="PERSONAL"/>
    <s v="AUSIAS MARCH"/>
    <s v="VALENCIA"/>
    <s v="VIVIENDA"/>
    <s v="RESIDENCIA"/>
    <s v="AUSIAS MARCH"/>
    <n v="80"/>
    <d v="2015-04-01T00:00:00"/>
    <x v="3"/>
    <n v="4"/>
    <m/>
    <m/>
    <n v="0"/>
    <n v="-80"/>
    <n v="0"/>
    <n v="-80"/>
  </r>
  <r>
    <x v="1"/>
    <s v="REAL"/>
    <x v="0"/>
    <s v="PERSONAL"/>
    <s v="SPRINGFIELD"/>
    <s v="VALENCIA"/>
    <s v="GASTOS PERSONALES (ROPA, OBJETOS, ACCESORIOS…)"/>
    <s v="ROPA"/>
    <s v="ROPA"/>
    <n v="2.9990000000000001"/>
    <d v="2015-04-06T00:00:00"/>
    <x v="3"/>
    <n v="4"/>
    <m/>
    <m/>
    <n v="0"/>
    <n v="-2.9990000000000001"/>
    <n v="0"/>
    <n v="-2.9990000000000001"/>
  </r>
  <r>
    <x v="1"/>
    <s v="REAL"/>
    <x v="1"/>
    <s v="PERSONAL"/>
    <s v="UCV"/>
    <s v="VALENCIA"/>
    <s v="FORMACION"/>
    <s v="UNIVERSIDAD"/>
    <s v="BIOTECNOLOGÍA"/>
    <n v="750"/>
    <d v="2015-04-07T00:00:00"/>
    <x v="3"/>
    <n v="4"/>
    <m/>
    <s v="CUARTO AÑO"/>
    <n v="0"/>
    <n v="-750"/>
    <n v="0"/>
    <n v="-750"/>
  </r>
  <r>
    <x v="1"/>
    <s v="REAL"/>
    <x v="0"/>
    <s v="PERSONAL"/>
    <s v="MULTIOPTICAS"/>
    <s v="TUDELA"/>
    <s v="CUIDADO PERSONAL"/>
    <s v="LENTILLAS"/>
    <s v="LENTILLAS"/>
    <n v="3.0600000000000005"/>
    <d v="2015-04-07T00:00:00"/>
    <x v="3"/>
    <n v="4"/>
    <m/>
    <s v="COMPRA EN MULTIOPTICAS, CON LA TARJETA :"/>
    <n v="0"/>
    <n v="-3.0600000000000005"/>
    <n v="0"/>
    <n v="-3.0600000000000005"/>
  </r>
  <r>
    <x v="1"/>
    <s v="REAL"/>
    <x v="0"/>
    <s v="PERSONAL"/>
    <s v="PEREZ Y LUMBRERAS"/>
    <s v="TUDELA"/>
    <s v="GASTOS PERSONALES (ROPA, OBJETOS, ACCESORIOS…)"/>
    <s v="ROPA"/>
    <s v="ROPA"/>
    <n v="11.995000000000001"/>
    <d v="2015-04-07T00:00:00"/>
    <x v="3"/>
    <n v="4"/>
    <m/>
    <s v="COMPRA EN PEREZ Y LUMBRERAS SPORT S, CON LA TARJETA"/>
    <n v="0"/>
    <n v="-11.995000000000001"/>
    <n v="0"/>
    <n v="-11.995000000000001"/>
  </r>
  <r>
    <x v="1"/>
    <s v="REAL"/>
    <x v="0"/>
    <s v="PERSONAL"/>
    <s v="PULL&amp;BEAR"/>
    <s v="VALENCIA"/>
    <s v="GASTOS PERSONALES (ROPA, OBJETOS, ACCESORIOS…)"/>
    <s v="ROPA"/>
    <s v="ROPA"/>
    <n v="7.5960000000000001"/>
    <d v="2015-04-13T00:00:00"/>
    <x v="3"/>
    <n v="4"/>
    <m/>
    <s v="COMPRA EN PULL &amp; BEAR, CON LA TARJETA :"/>
    <n v="0"/>
    <n v="-7.5960000000000001"/>
    <n v="0"/>
    <n v="-7.5960000000000001"/>
  </r>
  <r>
    <x v="1"/>
    <s v="REAL"/>
    <x v="0"/>
    <s v="PERSONAL"/>
    <s v="MERCADONA"/>
    <s v="VALENCIA"/>
    <s v="SUPERMERCADO"/>
    <s v="COMIDA"/>
    <s v="MERCADONA"/>
    <n v="1.59"/>
    <d v="2015-04-22T00:00:00"/>
    <x v="3"/>
    <n v="4"/>
    <m/>
    <m/>
    <n v="0"/>
    <n v="-1.59"/>
    <n v="0"/>
    <n v="-1.59"/>
  </r>
  <r>
    <x v="1"/>
    <s v="REAL"/>
    <x v="0"/>
    <s v="PERSONAL"/>
    <s v="ZONA&amp;SL"/>
    <s v="VALENCIA"/>
    <s v="RESTAURANTE"/>
    <s v="RESTAURANTE"/>
    <s v="RESTAURANTE"/>
    <n v="0.44500000000000006"/>
    <d v="2015-04-24T00:00:00"/>
    <x v="3"/>
    <n v="4"/>
    <m/>
    <s v="COMPRA EN ZONA GASTRONOMICA SL, CON LA TARJETA :"/>
    <n v="0"/>
    <n v="-0.44500000000000006"/>
    <n v="0"/>
    <n v="-0.44500000000000006"/>
  </r>
  <r>
    <x v="1"/>
    <s v="REAL"/>
    <x v="0"/>
    <s v="PERSONAL"/>
    <s v="SANTANDER"/>
    <s v="EFECTIVO"/>
    <s v="OTROS"/>
    <s v="OTROS"/>
    <s v="OTROS"/>
    <n v="6"/>
    <d v="2015-04-27T00:00:00"/>
    <x v="3"/>
    <n v="4"/>
    <m/>
    <m/>
    <n v="0"/>
    <n v="-6"/>
    <n v="0"/>
    <n v="-6"/>
  </r>
  <r>
    <x v="1"/>
    <s v="REAL"/>
    <x v="0"/>
    <s v="PERSONAL"/>
    <s v="ZONA&amp;SL"/>
    <s v="VALENCIA"/>
    <s v="RESTAURANTE"/>
    <s v="RESTAURANTE"/>
    <s v="RESTAURANTE"/>
    <n v="0.44500000000000006"/>
    <d v="2015-04-27T00:00:00"/>
    <x v="3"/>
    <n v="4"/>
    <m/>
    <s v="COMPRA EN ZONA GASTRONOMICA SL, CON LA TARJETA :"/>
    <n v="0"/>
    <n v="-0.44500000000000006"/>
    <n v="0"/>
    <n v="-0.44500000000000006"/>
  </r>
  <r>
    <x v="1"/>
    <s v="REAL"/>
    <x v="0"/>
    <s v="PERSONAL"/>
    <s v="RESTAURANTE&amp;MAR"/>
    <s v="VALENCIA"/>
    <s v="RESTAURANTE"/>
    <s v="RESTAURANTE"/>
    <s v="RESTAURANTE"/>
    <n v="1"/>
    <d v="2015-04-28T00:00:00"/>
    <x v="3"/>
    <n v="4"/>
    <m/>
    <s v="COMPRA EN RESTAURANTE MIRALLES MAR, CON LA TARJETA :"/>
    <n v="0"/>
    <n v="-1"/>
    <n v="0"/>
    <n v="-1"/>
  </r>
  <r>
    <x v="1"/>
    <s v="REAL"/>
    <x v="0"/>
    <s v="PERSONAL"/>
    <s v="MERCADONA"/>
    <s v="VALENCIA"/>
    <s v="SUPERMERCADO"/>
    <s v="COMIDA"/>
    <s v="MERCADONA"/>
    <n v="1.4350000000000001"/>
    <d v="2015-04-30T00:00:00"/>
    <x v="3"/>
    <n v="4"/>
    <m/>
    <m/>
    <n v="0"/>
    <n v="-1.4350000000000001"/>
    <n v="0"/>
    <n v="-1.4350000000000001"/>
  </r>
  <r>
    <x v="1"/>
    <s v="REAL"/>
    <x v="0"/>
    <s v="PERSONAL"/>
    <s v="SANTANDER"/>
    <s v="EFECTIVO"/>
    <s v="OTROS"/>
    <s v="OTROS"/>
    <s v="OTROS"/>
    <n v="7"/>
    <d v="2015-04-30T00:00:00"/>
    <x v="3"/>
    <n v="4"/>
    <m/>
    <m/>
    <n v="0"/>
    <n v="-7"/>
    <n v="0"/>
    <n v="-7"/>
  </r>
  <r>
    <x v="1"/>
    <s v="ESTIMADO"/>
    <x v="1"/>
    <s v="PERSONAL"/>
    <s v="AUSIAS MARCH"/>
    <s v="VALENCIA"/>
    <s v="VIVIENDA"/>
    <s v="RESIDENCIA"/>
    <s v="AUSIAS MARCH"/>
    <n v="80"/>
    <d v="2015-05-01T00:00:00"/>
    <x v="3"/>
    <n v="5"/>
    <m/>
    <m/>
    <n v="0"/>
    <n v="-80"/>
    <n v="0"/>
    <n v="-80"/>
  </r>
  <r>
    <x v="1"/>
    <s v="REAL"/>
    <x v="0"/>
    <s v="PERSONAL"/>
    <s v="SANTANDER"/>
    <s v="EFECTIVO"/>
    <s v="OTROS"/>
    <s v="OTROS"/>
    <s v="OTROS"/>
    <n v="4"/>
    <d v="2015-05-07T00:00:00"/>
    <x v="3"/>
    <n v="5"/>
    <m/>
    <m/>
    <n v="0"/>
    <n v="-4"/>
    <n v="0"/>
    <n v="-4"/>
  </r>
  <r>
    <x v="1"/>
    <s v="REAL"/>
    <x v="0"/>
    <s v="PERSONAL"/>
    <s v="RYANAIR&amp;JPK0"/>
    <m/>
    <s v="VACACIONES"/>
    <s v="LONDRES"/>
    <s v="LONDRES"/>
    <n v="8.1980000000000004"/>
    <d v="2015-05-13T00:00:00"/>
    <x v="3"/>
    <n v="5"/>
    <m/>
    <s v="COMPRA EN RYANAIR JPK0, CON LA TARJETA"/>
    <n v="0"/>
    <n v="-8.1980000000000004"/>
    <n v="0"/>
    <n v="-8.1980000000000004"/>
  </r>
  <r>
    <x v="1"/>
    <s v="REAL"/>
    <x v="0"/>
    <s v="PERSONAL"/>
    <s v="MERCADONA"/>
    <s v="VALENCIA"/>
    <s v="SUPERMERCADO"/>
    <s v="COMIDA"/>
    <s v="MERCADONA"/>
    <n v="1.337"/>
    <d v="2015-05-14T00:00:00"/>
    <x v="3"/>
    <n v="5"/>
    <m/>
    <m/>
    <n v="0"/>
    <n v="-1.337"/>
    <n v="0"/>
    <n v="-1.337"/>
  </r>
  <r>
    <x v="0"/>
    <s v="REAL"/>
    <x v="0"/>
    <s v="PERSONAL"/>
    <s v="SANTANDER"/>
    <s v="ONLINE"/>
    <s v="OTROS"/>
    <s v="INTERESES"/>
    <s v="INGRESO EN EFECTIVO"/>
    <n v="300"/>
    <d v="2015-05-15T00:00:00"/>
    <x v="3"/>
    <n v="5"/>
    <m/>
    <m/>
    <n v="300"/>
    <n v="0"/>
    <n v="0"/>
    <n v="300"/>
  </r>
  <r>
    <x v="1"/>
    <s v="REAL"/>
    <x v="0"/>
    <s v="PERSONAL"/>
    <s v="SANTANDER"/>
    <s v="EFECTIVO"/>
    <s v="OTROS"/>
    <s v="OTROS"/>
    <s v="OTROS"/>
    <n v="7"/>
    <d v="2015-05-18T00:00:00"/>
    <x v="3"/>
    <n v="5"/>
    <m/>
    <m/>
    <n v="0"/>
    <n v="-7"/>
    <n v="0"/>
    <n v="-7"/>
  </r>
  <r>
    <x v="1"/>
    <s v="REAL"/>
    <x v="0"/>
    <s v="PERSONAL"/>
    <s v="COPIBALBI"/>
    <s v="VALENCIA"/>
    <s v="FORMACION"/>
    <s v="UNIVERSIDAD"/>
    <s v="FOTOCOPIAS"/>
    <n v="0.68800000000000006"/>
    <d v="2015-05-25T00:00:00"/>
    <x v="3"/>
    <n v="5"/>
    <m/>
    <m/>
    <n v="0"/>
    <n v="-0.68800000000000006"/>
    <n v="0"/>
    <n v="-0.68800000000000006"/>
  </r>
  <r>
    <x v="1"/>
    <s v="REAL"/>
    <x v="0"/>
    <s v="PERSONAL"/>
    <s v="MERCADONA"/>
    <s v="VALENCIA"/>
    <s v="SUPERMERCADO"/>
    <s v="COMIDA"/>
    <s v="MERCADONA"/>
    <n v="1.085"/>
    <d v="2015-05-27T00:00:00"/>
    <x v="3"/>
    <n v="5"/>
    <m/>
    <m/>
    <n v="0"/>
    <n v="-1.085"/>
    <n v="0"/>
    <n v="-1.085"/>
  </r>
  <r>
    <x v="1"/>
    <s v="REAL"/>
    <x v="0"/>
    <s v="PERSONAL"/>
    <s v="FNAC"/>
    <s v="VALENCIA"/>
    <s v="ELECTRONICA / INTERNET"/>
    <s v="ELECTRONICA"/>
    <s v="ELECTRONICA"/>
    <n v="1.4990000000000001"/>
    <d v="2015-05-28T00:00:00"/>
    <x v="3"/>
    <n v="5"/>
    <m/>
    <s v="COMPRA EN FNAC S AGUSTIN, CON LA TARJETA :"/>
    <n v="0"/>
    <n v="-1.4990000000000001"/>
    <n v="0"/>
    <n v="-1.4990000000000001"/>
  </r>
  <r>
    <x v="1"/>
    <s v="REAL"/>
    <x v="0"/>
    <s v="PERSONAL"/>
    <s v="BAR"/>
    <s v="VALENCIA"/>
    <s v="RESTAURANTE"/>
    <s v="BAR"/>
    <s v="BAR"/>
    <n v="0.55000000000000004"/>
    <d v="2015-05-31T00:00:00"/>
    <x v="3"/>
    <n v="5"/>
    <m/>
    <s v="COMPRA EN BAR CAFETERIA CONVENTO CB, CON LA TARJETA"/>
    <n v="0"/>
    <n v="-0.55000000000000004"/>
    <n v="0"/>
    <n v="-0.55000000000000004"/>
  </r>
  <r>
    <x v="1"/>
    <s v="ESTIMADO"/>
    <x v="1"/>
    <s v="PERSONAL"/>
    <s v="AUSIAS MARCH"/>
    <s v="VALENCIA"/>
    <s v="VIVIENDA"/>
    <s v="RESIDENCIA"/>
    <s v="AUSIAS MARCH"/>
    <n v="80"/>
    <d v="2015-06-01T00:00:00"/>
    <x v="3"/>
    <n v="6"/>
    <m/>
    <m/>
    <n v="0"/>
    <n v="-80"/>
    <n v="0"/>
    <n v="-80"/>
  </r>
  <r>
    <x v="1"/>
    <s v="REAL"/>
    <x v="0"/>
    <s v="PERSONAL"/>
    <s v="MERCADONA"/>
    <s v="VALENCIA"/>
    <s v="SUPERMERCADO"/>
    <s v="COMIDA"/>
    <s v="MERCADONA"/>
    <n v="1.8600000000000003"/>
    <d v="2015-06-01T00:00:00"/>
    <x v="3"/>
    <n v="6"/>
    <m/>
    <m/>
    <n v="0"/>
    <n v="-1.8600000000000003"/>
    <n v="0"/>
    <n v="-1.8600000000000003"/>
  </r>
  <r>
    <x v="1"/>
    <s v="REAL"/>
    <x v="0"/>
    <s v="PERSONAL"/>
    <s v="MERCADONA"/>
    <s v="VALENCIA"/>
    <s v="SUPERMERCADO"/>
    <s v="COMIDA"/>
    <s v="MERCADONA"/>
    <n v="0.29500000000000004"/>
    <d v="2015-06-01T00:00:00"/>
    <x v="3"/>
    <n v="6"/>
    <m/>
    <m/>
    <n v="0"/>
    <n v="-0.29500000000000004"/>
    <n v="0"/>
    <n v="-0.29500000000000004"/>
  </r>
  <r>
    <x v="1"/>
    <s v="REAL"/>
    <x v="0"/>
    <s v="PERSONAL"/>
    <s v="SANTANDER"/>
    <s v="EFECTIVO"/>
    <s v="OTROS"/>
    <s v="OTROS"/>
    <s v="OTROS"/>
    <n v="7"/>
    <d v="2015-06-01T00:00:00"/>
    <x v="3"/>
    <n v="6"/>
    <m/>
    <m/>
    <n v="0"/>
    <n v="-7"/>
    <n v="0"/>
    <n v="-7"/>
  </r>
  <r>
    <x v="1"/>
    <s v="REAL"/>
    <x v="0"/>
    <s v="PERSONAL"/>
    <s v="COPIBALBI"/>
    <s v="VALENCIA"/>
    <s v="FORMACION"/>
    <s v="UNIVERSIDAD"/>
    <s v="FOTOCOPIAS"/>
    <n v="0.49299999999999999"/>
    <d v="2015-06-08T00:00:00"/>
    <x v="3"/>
    <n v="6"/>
    <m/>
    <m/>
    <n v="0"/>
    <n v="-0.49299999999999999"/>
    <n v="0"/>
    <n v="-0.49299999999999999"/>
  </r>
  <r>
    <x v="1"/>
    <s v="REAL"/>
    <x v="0"/>
    <s v="PERSONAL"/>
    <s v="SANTANDER"/>
    <s v="EFECTIVO"/>
    <s v="OTROS"/>
    <s v="OTROS"/>
    <s v="OTROS"/>
    <n v="7"/>
    <d v="2015-06-08T00:00:00"/>
    <x v="3"/>
    <n v="6"/>
    <m/>
    <m/>
    <n v="0"/>
    <n v="-7"/>
    <n v="0"/>
    <n v="-7"/>
  </r>
  <r>
    <x v="1"/>
    <s v="REAL"/>
    <x v="0"/>
    <s v="PERSONAL"/>
    <s v="CONSUM"/>
    <s v="VALENCIA"/>
    <s v="SUPERMERCADO"/>
    <s v="COMIDA"/>
    <s v="CONSUM"/>
    <n v="0.79"/>
    <d v="2015-06-11T00:00:00"/>
    <x v="3"/>
    <n v="6"/>
    <m/>
    <m/>
    <n v="0"/>
    <n v="-0.79"/>
    <n v="0"/>
    <n v="-0.79"/>
  </r>
  <r>
    <x v="1"/>
    <s v="REAL"/>
    <x v="0"/>
    <s v="PERSONAL"/>
    <s v="BAR"/>
    <s v="VALENCIA"/>
    <s v="RESTAURANTE"/>
    <s v="BAR"/>
    <s v="BAR"/>
    <n v="0.5"/>
    <d v="2015-06-12T00:00:00"/>
    <x v="3"/>
    <n v="6"/>
    <m/>
    <s v="COMPRA EN BAR ROYAL, CON LA TARJETA :"/>
    <n v="0"/>
    <n v="-0.5"/>
    <n v="0"/>
    <n v="-0.5"/>
  </r>
  <r>
    <x v="1"/>
    <s v="REAL"/>
    <x v="0"/>
    <s v="PERSONAL"/>
    <s v="SANTANDER"/>
    <s v="EFECTIVO"/>
    <s v="OTROS"/>
    <s v="OTROS"/>
    <s v="OTROS"/>
    <n v="2"/>
    <d v="2015-06-12T00:00:00"/>
    <x v="3"/>
    <n v="6"/>
    <m/>
    <m/>
    <n v="0"/>
    <n v="-2"/>
    <n v="0"/>
    <n v="-2"/>
  </r>
  <r>
    <x v="1"/>
    <s v="REAL"/>
    <x v="0"/>
    <s v="PERSONAL"/>
    <m/>
    <s v="VALENCIA"/>
    <s v="OTROS"/>
    <s v="EFECTIVO"/>
    <s v="EFECTIVO"/>
    <n v="15"/>
    <d v="2015-06-19T00:00:00"/>
    <x v="3"/>
    <n v="6"/>
    <m/>
    <m/>
    <n v="0"/>
    <n v="-15"/>
    <n v="0"/>
    <n v="-15"/>
  </r>
  <r>
    <x v="1"/>
    <s v="REAL"/>
    <x v="0"/>
    <s v="PERSONAL"/>
    <s v="AUTOBUSES TERUEL"/>
    <s v="VALENCIA"/>
    <s v="TRANSPORTE"/>
    <s v="AUTOBUS"/>
    <s v="AUTOBUS"/>
    <n v="1.9969999999999999"/>
    <d v="2015-06-25T00:00:00"/>
    <x v="3"/>
    <n v="6"/>
    <m/>
    <m/>
    <n v="0"/>
    <n v="-1.9969999999999999"/>
    <n v="0"/>
    <n v="-1.9969999999999999"/>
  </r>
  <r>
    <x v="0"/>
    <s v="REAL"/>
    <x v="0"/>
    <s v="PERSONAL"/>
    <s v="SANTANDER"/>
    <s v="ONLINE"/>
    <s v="OTROS"/>
    <s v="INTERESES"/>
    <s v="LIQUIDACIONES SANTANDER"/>
    <n v="2.4E-2"/>
    <d v="2015-07-01T00:00:00"/>
    <x v="3"/>
    <n v="7"/>
    <m/>
    <m/>
    <n v="2.4E-2"/>
    <n v="0"/>
    <n v="0"/>
    <n v="2.4E-2"/>
  </r>
  <r>
    <x v="1"/>
    <s v="REAL"/>
    <x v="0"/>
    <s v="PERSONAL"/>
    <s v="AUTOBUSES TERUEL"/>
    <s v="VALENCIA"/>
    <s v="TRANSPORTE"/>
    <s v="AUTOBUS"/>
    <s v="AUTOBUS"/>
    <n v="1.9950000000000001"/>
    <d v="2015-07-07T00:00:00"/>
    <x v="3"/>
    <n v="7"/>
    <m/>
    <m/>
    <n v="0"/>
    <n v="-1.9950000000000001"/>
    <n v="0"/>
    <n v="-1.9950000000000001"/>
  </r>
  <r>
    <x v="1"/>
    <s v="ESTIMADO"/>
    <x v="1"/>
    <s v="PERSONAL"/>
    <s v="AUSIAS MARCH"/>
    <s v="VALENCIA"/>
    <s v="VIVIENDA"/>
    <s v="RESIDENCIA"/>
    <s v="AUSIAS MARCH"/>
    <n v="80"/>
    <d v="2015-09-01T00:00:00"/>
    <x v="3"/>
    <n v="9"/>
    <m/>
    <m/>
    <n v="0"/>
    <n v="-80"/>
    <n v="0"/>
    <n v="-80"/>
  </r>
  <r>
    <x v="0"/>
    <s v="REAL"/>
    <x v="0"/>
    <s v="PERSONAL"/>
    <s v="SANTANDER"/>
    <s v="ONLINE"/>
    <s v="OTROS"/>
    <s v="INTERESES"/>
    <s v="LIQUIDACIONES SANTANDER"/>
    <n v="8.9999999999999993E-3"/>
    <d v="2015-09-14T00:00:00"/>
    <x v="3"/>
    <n v="9"/>
    <m/>
    <m/>
    <n v="8.9999999999999993E-3"/>
    <n v="0"/>
    <n v="0"/>
    <n v="8.9999999999999993E-3"/>
  </r>
  <r>
    <x v="1"/>
    <s v="REAL"/>
    <x v="0"/>
    <s v="PERSONAL"/>
    <s v="SANTANDER"/>
    <s v="EFECTIVO"/>
    <s v="OTROS"/>
    <s v="OTROS"/>
    <s v="OTROS"/>
    <n v="2"/>
    <d v="2015-09-16T00:00:00"/>
    <x v="3"/>
    <n v="9"/>
    <m/>
    <m/>
    <n v="0"/>
    <n v="-2"/>
    <n v="0"/>
    <n v="-2"/>
  </r>
  <r>
    <x v="1"/>
    <s v="REAL"/>
    <x v="0"/>
    <s v="PERSONAL"/>
    <s v="AUTOBUSES TERUEL"/>
    <s v="VALENCIA"/>
    <s v="TRANSPORTE"/>
    <s v="AUTOBUS"/>
    <s v="AUTOBUS"/>
    <n v="1.9950000000000001"/>
    <d v="2015-09-21T00:00:00"/>
    <x v="3"/>
    <n v="9"/>
    <m/>
    <m/>
    <n v="0"/>
    <n v="-1.9950000000000001"/>
    <n v="0"/>
    <n v="-1.9950000000000001"/>
  </r>
  <r>
    <x v="1"/>
    <s v="REAL"/>
    <x v="0"/>
    <s v="PERSONAL"/>
    <s v="COPIBALBI"/>
    <s v="VALENCIA"/>
    <s v="FORMACION"/>
    <s v="UNIVERSIDAD"/>
    <s v="FOTOCOPIAS"/>
    <n v="1.1800000000000002"/>
    <d v="2015-09-21T00:00:00"/>
    <x v="3"/>
    <n v="9"/>
    <m/>
    <m/>
    <n v="0"/>
    <n v="-1.1800000000000002"/>
    <n v="0"/>
    <n v="-1.1800000000000002"/>
  </r>
  <r>
    <x v="1"/>
    <s v="REAL"/>
    <x v="0"/>
    <s v="PERSONAL"/>
    <s v="SANTANDER"/>
    <s v="EFECTIVO"/>
    <s v="OTROS"/>
    <s v="OTROS"/>
    <s v="OTROS"/>
    <n v="4"/>
    <d v="2015-09-29T00:00:00"/>
    <x v="3"/>
    <n v="9"/>
    <m/>
    <m/>
    <n v="0"/>
    <n v="-4"/>
    <n v="0"/>
    <n v="-4"/>
  </r>
  <r>
    <x v="1"/>
    <s v="ESTIMADO"/>
    <x v="1"/>
    <s v="PERSONAL"/>
    <s v="AUSIAS MARCH"/>
    <s v="VALENCIA"/>
    <s v="VIVIENDA"/>
    <s v="RESIDENCIA"/>
    <s v="AUSIAS MARCH"/>
    <n v="80"/>
    <d v="2015-10-01T00:00:00"/>
    <x v="3"/>
    <n v="10"/>
    <m/>
    <m/>
    <n v="0"/>
    <n v="-80"/>
    <n v="0"/>
    <n v="-80"/>
  </r>
  <r>
    <x v="1"/>
    <s v="REAL"/>
    <x v="0"/>
    <s v="PERSONAL"/>
    <s v="BLABLACAR"/>
    <s v="VALENCIA"/>
    <s v="TRANSPORTE"/>
    <s v="BLABLACAR"/>
    <s v="BLABLACAR"/>
    <n v="1.758"/>
    <d v="2015-10-06T00:00:00"/>
    <x v="3"/>
    <n v="10"/>
    <m/>
    <m/>
    <n v="0"/>
    <n v="-1.758"/>
    <n v="0"/>
    <n v="-1.758"/>
  </r>
  <r>
    <x v="1"/>
    <s v="REAL"/>
    <x v="0"/>
    <s v="PERSONAL"/>
    <s v="MERCADONA"/>
    <s v="VALENCIA"/>
    <s v="SUPERMERCADO"/>
    <s v="COMIDA"/>
    <s v="MERCADONA"/>
    <n v="1.8120000000000003"/>
    <d v="2015-10-13T00:00:00"/>
    <x v="3"/>
    <n v="10"/>
    <m/>
    <m/>
    <n v="0"/>
    <n v="-1.8120000000000003"/>
    <n v="0"/>
    <n v="-1.8120000000000003"/>
  </r>
  <r>
    <x v="1"/>
    <s v="REAL"/>
    <x v="0"/>
    <s v="PERSONAL"/>
    <s v="RESTAURANTE&amp;MAR"/>
    <s v="VALENCIA"/>
    <s v="RESTAURANTE"/>
    <s v="RESTAURANTE"/>
    <s v="RESTAURANTE"/>
    <n v="1.1850000000000001"/>
    <d v="2015-10-16T00:00:00"/>
    <x v="3"/>
    <n v="10"/>
    <m/>
    <s v="COMPRA EN RESTAURANTE MIRALLES MAR, CON LA TARJETA :"/>
    <n v="0"/>
    <n v="-1.1850000000000001"/>
    <n v="0"/>
    <n v="-1.1850000000000001"/>
  </r>
  <r>
    <x v="1"/>
    <s v="REAL"/>
    <x v="0"/>
    <s v="PERSONAL"/>
    <s v="ZONA&amp;SL"/>
    <s v="VALENCIA"/>
    <s v="RESTAURANTE"/>
    <s v="RESTAURANTE"/>
    <s v="RESTAURANTE"/>
    <n v="0.35000000000000003"/>
    <d v="2015-10-19T00:00:00"/>
    <x v="3"/>
    <n v="10"/>
    <m/>
    <s v="COMPRA EN ZONA GASTRONOMICA SL, CON LA TARJETA :"/>
    <n v="0"/>
    <n v="-0.35000000000000003"/>
    <n v="0"/>
    <n v="-0.35000000000000003"/>
  </r>
  <r>
    <x v="1"/>
    <s v="REAL"/>
    <x v="0"/>
    <s v="PERSONAL"/>
    <s v="MERCADONA"/>
    <s v="VALENCIA"/>
    <s v="SUPERMERCADO"/>
    <s v="COMIDA"/>
    <s v="MERCADONA"/>
    <n v="1.6989999999999998"/>
    <d v="2015-10-20T00:00:00"/>
    <x v="3"/>
    <n v="10"/>
    <m/>
    <m/>
    <n v="0"/>
    <n v="-1.6989999999999998"/>
    <n v="0"/>
    <n v="-1.6989999999999998"/>
  </r>
  <r>
    <x v="1"/>
    <s v="REAL"/>
    <x v="0"/>
    <s v="PERSONAL"/>
    <s v="DON&amp;PEPE"/>
    <s v="VALENCIA"/>
    <s v="RESTAURANTE"/>
    <s v="RESTAURANTE"/>
    <s v="RESTAURANTE"/>
    <n v="1.6100000000000003"/>
    <d v="2015-10-26T00:00:00"/>
    <x v="3"/>
    <n v="10"/>
    <m/>
    <s v="COMPRA EN DON PEPE, CON LA TARJETA :"/>
    <n v="0"/>
    <n v="-1.6100000000000003"/>
    <n v="0"/>
    <n v="-1.6100000000000003"/>
  </r>
  <r>
    <x v="1"/>
    <s v="REAL"/>
    <x v="0"/>
    <s v="PERSONAL"/>
    <s v="SANTANDER"/>
    <s v="EFECTIVO"/>
    <s v="OTROS"/>
    <s v="OTROS"/>
    <s v="OTROS"/>
    <n v="4"/>
    <d v="2015-10-29T00:00:00"/>
    <x v="3"/>
    <n v="10"/>
    <m/>
    <m/>
    <n v="0"/>
    <n v="-4"/>
    <n v="0"/>
    <n v="-4"/>
  </r>
  <r>
    <x v="1"/>
    <s v="ESTIMADO"/>
    <x v="1"/>
    <s v="PERSONAL"/>
    <s v="AUSIAS MARCH"/>
    <s v="VALENCIA"/>
    <s v="VIVIENDA"/>
    <s v="RESIDENCIA"/>
    <s v="AUSIAS MARCH"/>
    <n v="80"/>
    <d v="2015-11-01T00:00:00"/>
    <x v="3"/>
    <n v="11"/>
    <m/>
    <m/>
    <n v="0"/>
    <n v="-80"/>
    <n v="0"/>
    <n v="-80"/>
  </r>
  <r>
    <x v="1"/>
    <s v="REAL"/>
    <x v="0"/>
    <s v="PERSONAL"/>
    <s v="ZONA&amp;SL"/>
    <s v="VALENCIA"/>
    <s v="RESTAURANTE"/>
    <s v="RESTAURANTE"/>
    <s v="RESTAURANTE"/>
    <n v="0.35000000000000003"/>
    <d v="2015-11-17T00:00:00"/>
    <x v="3"/>
    <n v="11"/>
    <m/>
    <s v="COMPRA EN ZONA GASTRONOMICA SL, CON LA TARJETA :"/>
    <n v="0"/>
    <n v="-0.35000000000000003"/>
    <n v="0"/>
    <n v="-0.35000000000000003"/>
  </r>
  <r>
    <x v="1"/>
    <s v="REAL"/>
    <x v="0"/>
    <s v="PERSONAL"/>
    <s v="ZONA&amp;SL"/>
    <s v="VALENCIA"/>
    <s v="RESTAURANTE"/>
    <s v="RESTAURANTE"/>
    <s v="RESTAURANTE"/>
    <n v="0.44500000000000006"/>
    <d v="2015-11-18T00:00:00"/>
    <x v="3"/>
    <n v="11"/>
    <m/>
    <s v="COMPRA EN ZONA GASTRONOMICA SL, CON LA TARJETA :"/>
    <n v="0"/>
    <n v="-0.44500000000000006"/>
    <n v="0"/>
    <n v="-0.44500000000000006"/>
  </r>
  <r>
    <x v="1"/>
    <s v="REAL"/>
    <x v="0"/>
    <s v="PERSONAL"/>
    <s v="SANTANDER"/>
    <s v="EFECTIVO"/>
    <s v="OTROS"/>
    <s v="OTROS"/>
    <s v="OTROS"/>
    <n v="2"/>
    <d v="2015-11-19T00:00:00"/>
    <x v="3"/>
    <n v="11"/>
    <m/>
    <m/>
    <n v="0"/>
    <n v="-2"/>
    <n v="0"/>
    <n v="-2"/>
  </r>
  <r>
    <x v="1"/>
    <s v="REAL"/>
    <x v="0"/>
    <s v="PERSONAL"/>
    <s v="SANTANDER"/>
    <s v="EFECTIVO"/>
    <s v="OTROS"/>
    <s v="OTROS"/>
    <s v="OTROS"/>
    <n v="2"/>
    <d v="2015-11-24T00:00:00"/>
    <x v="3"/>
    <n v="11"/>
    <m/>
    <m/>
    <n v="0"/>
    <n v="-2"/>
    <n v="0"/>
    <n v="-2"/>
  </r>
  <r>
    <x v="1"/>
    <s v="ESTIMADO"/>
    <x v="1"/>
    <s v="PERSONAL"/>
    <s v="AUSIAS MARCH"/>
    <s v="VALENCIA"/>
    <s v="VIVIENDA"/>
    <s v="RESIDENCIA"/>
    <s v="AUSIAS MARCH"/>
    <n v="80.100000000000009"/>
    <d v="2015-12-01T00:00:00"/>
    <x v="3"/>
    <n v="12"/>
    <m/>
    <m/>
    <n v="0"/>
    <n v="-80.100000000000009"/>
    <n v="0"/>
    <n v="-80.100000000000009"/>
  </r>
  <r>
    <x v="1"/>
    <s v="REAL"/>
    <x v="0"/>
    <s v="PERSONAL"/>
    <s v="COPIBALBI"/>
    <s v="VALENCIA"/>
    <s v="FORMACION"/>
    <s v="UNIVERSIDAD"/>
    <s v="FOTOCOPIAS"/>
    <n v="1.3340000000000001"/>
    <d v="2015-12-07T00:00:00"/>
    <x v="3"/>
    <n v="12"/>
    <m/>
    <m/>
    <n v="0"/>
    <n v="-1.3340000000000001"/>
    <n v="0"/>
    <n v="-1.3340000000000001"/>
  </r>
  <r>
    <x v="1"/>
    <s v="REAL"/>
    <x v="0"/>
    <s v="PERSONAL"/>
    <s v="ZONA&amp;SL"/>
    <s v="VALENCIA"/>
    <s v="RESTAURANTE"/>
    <s v="RESTAURANTE"/>
    <s v="RESTAURANTE"/>
    <n v="0.44500000000000006"/>
    <d v="2015-12-11T00:00:00"/>
    <x v="3"/>
    <n v="12"/>
    <m/>
    <s v="COMPRA EN ZONA GASTRONOMICA SL, CON LA TARJETA :"/>
    <n v="0"/>
    <n v="-0.44500000000000006"/>
    <n v="0"/>
    <n v="-0.44500000000000006"/>
  </r>
  <r>
    <x v="1"/>
    <s v="REAL"/>
    <x v="0"/>
    <s v="PERSONAL"/>
    <s v="ZONA&amp;SL"/>
    <s v="VALENCIA"/>
    <s v="RESTAURANTE"/>
    <s v="RESTAURANTE"/>
    <s v="RESTAURANTE"/>
    <n v="0.35000000000000003"/>
    <d v="2015-12-14T00:00:00"/>
    <x v="3"/>
    <n v="12"/>
    <m/>
    <s v="COMPRA EN ZONA GASTRONOMICA SL, CON LA TARJETA :"/>
    <n v="0"/>
    <n v="-0.35000000000000003"/>
    <n v="0"/>
    <n v="-0.35000000000000003"/>
  </r>
  <r>
    <x v="1"/>
    <s v="REAL"/>
    <x v="0"/>
    <s v="PERSONAL"/>
    <s v="SUPERMERCADO"/>
    <s v="VALENCIA"/>
    <s v="SUPERMERCADO"/>
    <s v="COMIDA"/>
    <s v="SUPERMERCADO"/>
    <n v="0.30499999999999999"/>
    <d v="2015-12-14T00:00:00"/>
    <x v="3"/>
    <n v="12"/>
    <m/>
    <m/>
    <n v="0"/>
    <n v="-0.30499999999999999"/>
    <n v="0"/>
    <n v="-0.30499999999999999"/>
  </r>
  <r>
    <x v="1"/>
    <s v="REAL"/>
    <x v="0"/>
    <s v="PERSONAL"/>
    <s v="SANTANDER"/>
    <s v="EFECTIVO"/>
    <s v="OTROS"/>
    <s v="OTROS"/>
    <s v="OTROS"/>
    <n v="2"/>
    <d v="2015-12-15T00:00:00"/>
    <x v="3"/>
    <n v="12"/>
    <m/>
    <m/>
    <n v="0"/>
    <n v="-2"/>
    <n v="0"/>
    <n v="-2"/>
  </r>
  <r>
    <x v="1"/>
    <s v="ESTIMADO"/>
    <x v="1"/>
    <s v="PERSONAL"/>
    <s v="AUSIAS MARCH"/>
    <s v="VALENCIA"/>
    <s v="VIVIENDA"/>
    <s v="RESIDENCIA"/>
    <s v="AUSIAS MARCH"/>
    <n v="80"/>
    <d v="2016-01-01T00:00:00"/>
    <x v="4"/>
    <n v="1"/>
    <m/>
    <m/>
    <n v="0"/>
    <n v="-80"/>
    <n v="0"/>
    <n v="-80"/>
  </r>
  <r>
    <x v="1"/>
    <s v="REAL"/>
    <x v="0"/>
    <s v="PERSONAL"/>
    <s v="BLABLACAR"/>
    <s v="VALENCIA"/>
    <s v="TRANSPORTE"/>
    <s v="BLABLACAR"/>
    <s v="BLABLACAR"/>
    <n v="1.758"/>
    <d v="2016-01-04T00:00:00"/>
    <x v="4"/>
    <n v="1"/>
    <m/>
    <m/>
    <n v="0"/>
    <n v="-1.758"/>
    <n v="0"/>
    <n v="-1.758"/>
  </r>
  <r>
    <x v="1"/>
    <s v="REAL"/>
    <x v="0"/>
    <s v="PERSONAL"/>
    <s v="MERCADONA"/>
    <s v="VALENCIA"/>
    <s v="SUPERMERCADO"/>
    <s v="COMIDA"/>
    <s v="MERCADONA"/>
    <n v="1.706"/>
    <d v="2016-01-04T00:00:00"/>
    <x v="4"/>
    <n v="1"/>
    <m/>
    <m/>
    <n v="0"/>
    <n v="-1.706"/>
    <n v="0"/>
    <n v="-1.706"/>
  </r>
  <r>
    <x v="1"/>
    <s v="REAL"/>
    <x v="0"/>
    <s v="PERSONAL"/>
    <s v="CONSUM"/>
    <s v="VALENCIA"/>
    <s v="SUPERMERCADO"/>
    <s v="COMIDA"/>
    <s v="CONSUM"/>
    <n v="0.85399999999999998"/>
    <d v="2016-01-14T00:00:00"/>
    <x v="4"/>
    <n v="1"/>
    <m/>
    <m/>
    <n v="0"/>
    <n v="-0.85399999999999998"/>
    <n v="0"/>
    <n v="-0.85399999999999998"/>
  </r>
  <r>
    <x v="1"/>
    <s v="REAL"/>
    <x v="0"/>
    <s v="PERSONAL"/>
    <s v="COPIBALBI"/>
    <s v="VALENCIA"/>
    <s v="FORMACION"/>
    <s v="UNIVERSIDAD"/>
    <s v="FOTOCOPIAS"/>
    <n v="0.93500000000000005"/>
    <d v="2016-01-20T00:00:00"/>
    <x v="4"/>
    <n v="1"/>
    <m/>
    <m/>
    <n v="0"/>
    <n v="-0.93500000000000005"/>
    <n v="0"/>
    <n v="-0.93500000000000005"/>
  </r>
  <r>
    <x v="1"/>
    <s v="REAL"/>
    <x v="0"/>
    <s v="PERSONAL"/>
    <s v="RESTAURANTE&amp;MAR"/>
    <s v="VALENCIA"/>
    <s v="RESTAURANTE"/>
    <s v="RESTAURANTE"/>
    <s v="RESTAURANTE"/>
    <n v="0.69500000000000006"/>
    <d v="2016-01-25T00:00:00"/>
    <x v="4"/>
    <n v="1"/>
    <m/>
    <s v="COMPRA EN RESTAURANTE MIRALLES MAR, CON LA TARJETA :"/>
    <n v="0"/>
    <n v="-0.69500000000000006"/>
    <n v="0"/>
    <n v="-0.69500000000000006"/>
  </r>
  <r>
    <x v="1"/>
    <s v="REAL"/>
    <x v="0"/>
    <s v="PERSONAL"/>
    <s v="ZONA&amp;SL"/>
    <s v="VALENCIA"/>
    <s v="RESTAURANTE"/>
    <s v="RESTAURANTE"/>
    <s v="RESTAURANTE"/>
    <n v="0.4"/>
    <d v="2016-01-26T00:00:00"/>
    <x v="4"/>
    <n v="1"/>
    <m/>
    <s v="COMPRA EN ZONA GASTRONOMICA SL, CON LA TARJETA :"/>
    <n v="0"/>
    <n v="-0.4"/>
    <n v="0"/>
    <n v="-0.4"/>
  </r>
  <r>
    <x v="1"/>
    <s v="REAL"/>
    <x v="0"/>
    <s v="PERSONAL"/>
    <s v="SSP&amp;ZAR"/>
    <s v="VALENCIA"/>
    <s v="TRANSPORTE"/>
    <s v="GASOLINA"/>
    <s v="COCHE"/>
    <n v="0.17"/>
    <d v="2016-01-28T00:00:00"/>
    <x v="4"/>
    <n v="1"/>
    <m/>
    <s v="COMPRA EN SSP ESTACION ZAR, CON LA TARJETA :"/>
    <n v="0"/>
    <n v="-0.17"/>
    <n v="0"/>
    <n v="-0.17"/>
  </r>
  <r>
    <x v="1"/>
    <s v="REAL"/>
    <x v="0"/>
    <s v="PERSONAL"/>
    <s v="BLABLACAR"/>
    <s v="VALENCIA"/>
    <s v="TRANSPORTE"/>
    <s v="BLABLACAR"/>
    <s v="BLABLACAR"/>
    <n v="2.089"/>
    <d v="2016-01-29T00:00:00"/>
    <x v="4"/>
    <n v="1"/>
    <m/>
    <m/>
    <n v="0"/>
    <n v="-2.089"/>
    <n v="0"/>
    <n v="-2.089"/>
  </r>
  <r>
    <x v="1"/>
    <s v="ESTIMADO"/>
    <x v="1"/>
    <s v="PERSONAL"/>
    <s v="AUSIAS MARCH"/>
    <s v="VALENCIA"/>
    <s v="VIVIENDA"/>
    <s v="RESIDENCIA"/>
    <s v="AUSIAS MARCH"/>
    <n v="80"/>
    <d v="2016-02-01T00:00:00"/>
    <x v="4"/>
    <n v="2"/>
    <m/>
    <m/>
    <n v="0"/>
    <n v="-80"/>
    <n v="0"/>
    <n v="-80"/>
  </r>
  <r>
    <x v="1"/>
    <s v="REAL"/>
    <x v="0"/>
    <s v="PERSONAL"/>
    <s v="BLABLACAR"/>
    <s v="VALENCIA"/>
    <s v="TRANSPORTE"/>
    <s v="BLABLACAR"/>
    <s v="BLABLACAR"/>
    <n v="1.8670000000000002"/>
    <d v="2016-02-02T00:00:00"/>
    <x v="4"/>
    <n v="2"/>
    <m/>
    <m/>
    <n v="0"/>
    <n v="-1.8670000000000002"/>
    <n v="0"/>
    <n v="-1.8670000000000002"/>
  </r>
  <r>
    <x v="1"/>
    <s v="REAL"/>
    <x v="0"/>
    <s v="PERSONAL"/>
    <s v="SANTANDER"/>
    <s v="EFECTIVO"/>
    <s v="OTROS"/>
    <s v="OTROS"/>
    <s v="OTROS"/>
    <n v="4"/>
    <d v="2016-02-12T00:00:00"/>
    <x v="4"/>
    <n v="2"/>
    <m/>
    <m/>
    <n v="0"/>
    <n v="-4"/>
    <n v="0"/>
    <n v="-4"/>
  </r>
  <r>
    <x v="1"/>
    <s v="REAL"/>
    <x v="0"/>
    <s v="PERSONAL"/>
    <s v="ZONA&amp;SL"/>
    <s v="VALENCIA"/>
    <s v="RESTAURANTE"/>
    <s v="RESTAURANTE"/>
    <s v="RESTAURANTE"/>
    <n v="0.8"/>
    <d v="2016-02-12T00:00:00"/>
    <x v="4"/>
    <n v="2"/>
    <m/>
    <s v="COMPRA EN ZONA GASTRONOMICA SL, CON LA TARJETA :"/>
    <n v="0"/>
    <n v="-0.8"/>
    <n v="0"/>
    <n v="-0.8"/>
  </r>
  <r>
    <x v="0"/>
    <s v="REAL"/>
    <x v="0"/>
    <s v="PERSONAL"/>
    <s v="-"/>
    <s v="VALENCIA"/>
    <s v="OTROS"/>
    <s v="PAGA"/>
    <s v="PAGA / TRANSFERENCIA"/>
    <n v="600"/>
    <d v="2016-02-22T00:00:00"/>
    <x v="4"/>
    <n v="2"/>
    <m/>
    <m/>
    <n v="600"/>
    <n v="0"/>
    <n v="0"/>
    <n v="600"/>
  </r>
  <r>
    <x v="1"/>
    <s v="REAL"/>
    <x v="0"/>
    <s v="PERSONAL"/>
    <s v="BAR"/>
    <s v="VALENCIA"/>
    <s v="RESTAURANTE"/>
    <s v="BAR"/>
    <s v="BAR"/>
    <n v="0.60000000000000009"/>
    <d v="2016-02-24T00:00:00"/>
    <x v="4"/>
    <n v="2"/>
    <m/>
    <s v="COMPRA EN BAR RESTAURANTE CONVENTO, CON LA TARJETA :"/>
    <n v="0"/>
    <n v="-0.60000000000000009"/>
    <n v="0"/>
    <n v="-0.60000000000000009"/>
  </r>
  <r>
    <x v="1"/>
    <s v="ESTIMADO"/>
    <x v="1"/>
    <s v="PERSONAL"/>
    <s v="AUSIAS MARCH"/>
    <s v="VALENCIA"/>
    <s v="VIVIENDA"/>
    <s v="RESIDENCIA"/>
    <s v="AUSIAS MARCH"/>
    <n v="80"/>
    <d v="2016-03-01T00:00:00"/>
    <x v="4"/>
    <n v="3"/>
    <m/>
    <m/>
    <n v="0"/>
    <n v="-80"/>
    <n v="0"/>
    <n v="-80"/>
  </r>
  <r>
    <x v="1"/>
    <s v="REAL"/>
    <x v="0"/>
    <s v="PERSONAL"/>
    <s v="BLABLACAR"/>
    <s v="VALENCIA"/>
    <s v="TRANSPORTE"/>
    <s v="BLABLACAR"/>
    <s v="BLABLACAR"/>
    <n v="2.1230000000000002"/>
    <d v="2016-03-02T00:00:00"/>
    <x v="4"/>
    <n v="3"/>
    <m/>
    <m/>
    <n v="0"/>
    <n v="-2.1230000000000002"/>
    <n v="0"/>
    <n v="-2.1230000000000002"/>
  </r>
  <r>
    <x v="1"/>
    <s v="REAL"/>
    <x v="0"/>
    <s v="PERSONAL"/>
    <s v="BLABLACAR"/>
    <s v="VALENCIA"/>
    <s v="TRANSPORTE"/>
    <s v="BLABLACAR"/>
    <s v="BLABLACAR"/>
    <n v="3.2430000000000003"/>
    <d v="2016-03-02T00:00:00"/>
    <x v="4"/>
    <n v="3"/>
    <m/>
    <m/>
    <n v="0"/>
    <n v="-3.2430000000000003"/>
    <n v="0"/>
    <n v="-3.2430000000000003"/>
  </r>
  <r>
    <x v="1"/>
    <s v="REAL"/>
    <x v="0"/>
    <s v="PERSONAL"/>
    <s v="BLABLACAR"/>
    <s v="VALENCIA"/>
    <s v="TRANSPORTE"/>
    <s v="BLABLACAR"/>
    <s v="BLABLACAR"/>
    <n v="3.1310000000000002"/>
    <d v="2016-03-08T00:00:00"/>
    <x v="4"/>
    <n v="3"/>
    <m/>
    <m/>
    <n v="0"/>
    <n v="-3.1310000000000002"/>
    <n v="0"/>
    <n v="-3.1310000000000002"/>
  </r>
  <r>
    <x v="0"/>
    <s v="REAL"/>
    <x v="0"/>
    <s v="PERSONAL"/>
    <s v="SANTANDER"/>
    <s v="ONLINE"/>
    <s v="OTROS"/>
    <s v="INTERESES"/>
    <s v="LIQUIDACIONES SANTANDER"/>
    <n v="2.4E-2"/>
    <d v="2016-03-14T00:00:00"/>
    <x v="4"/>
    <n v="3"/>
    <m/>
    <m/>
    <n v="2.4E-2"/>
    <n v="0"/>
    <n v="0"/>
    <n v="2.4E-2"/>
  </r>
  <r>
    <x v="1"/>
    <s v="REAL"/>
    <x v="0"/>
    <s v="PERSONAL"/>
    <s v="MERCADONA"/>
    <s v="VALENCIA"/>
    <s v="SUPERMERCADO"/>
    <s v="COMIDA"/>
    <s v="MERCADONA"/>
    <n v="0.66700000000000004"/>
    <d v="2016-03-18T00:00:00"/>
    <x v="4"/>
    <n v="3"/>
    <m/>
    <m/>
    <n v="0"/>
    <n v="-0.66700000000000004"/>
    <n v="0"/>
    <n v="-0.66700000000000004"/>
  </r>
  <r>
    <x v="1"/>
    <s v="ESTIMADO"/>
    <x v="1"/>
    <s v="PERSONAL"/>
    <s v="AUSIAS MARCH"/>
    <s v="VALENCIA"/>
    <s v="VIVIENDA"/>
    <s v="RESIDENCIA"/>
    <s v="AUSIAS MARCH"/>
    <n v="80"/>
    <d v="2016-04-01T00:00:00"/>
    <x v="4"/>
    <n v="4"/>
    <m/>
    <m/>
    <n v="0"/>
    <n v="-80"/>
    <n v="0"/>
    <n v="-80"/>
  </r>
  <r>
    <x v="1"/>
    <s v="REAL"/>
    <x v="0"/>
    <s v="PERSONAL"/>
    <s v="BLABLACAR"/>
    <s v="VALENCIA"/>
    <s v="TRANSPORTE"/>
    <s v="BLABLACAR"/>
    <s v="BLABLACAR"/>
    <n v="2.1230000000000002"/>
    <d v="2016-04-05T00:00:00"/>
    <x v="4"/>
    <n v="4"/>
    <m/>
    <m/>
    <n v="0"/>
    <n v="-2.1230000000000002"/>
    <n v="0"/>
    <n v="-2.1230000000000002"/>
  </r>
  <r>
    <x v="1"/>
    <s v="REAL"/>
    <x v="1"/>
    <s v="PERSONAL"/>
    <s v="UCV"/>
    <s v="VALENCIA"/>
    <s v="FORMACION"/>
    <s v="MASTER"/>
    <s v="MBA"/>
    <n v="675"/>
    <d v="2016-04-12T00:00:00"/>
    <x v="4"/>
    <n v="4"/>
    <m/>
    <s v="SE HIZO RESERVA DE 900€"/>
    <n v="0"/>
    <n v="-675"/>
    <n v="0"/>
    <n v="-675"/>
  </r>
  <r>
    <x v="1"/>
    <s v="REAL"/>
    <x v="0"/>
    <s v="PERSONAL"/>
    <s v="BLABLACAR"/>
    <s v="VALENCIA"/>
    <s v="TRANSPORTE"/>
    <s v="BLABLACAR"/>
    <s v="BLABLACAR"/>
    <n v="3.355"/>
    <d v="2016-04-21T00:00:00"/>
    <x v="4"/>
    <n v="4"/>
    <m/>
    <m/>
    <n v="0"/>
    <n v="-3.355"/>
    <n v="0"/>
    <n v="-3.355"/>
  </r>
  <r>
    <x v="1"/>
    <s v="ESTIMADO"/>
    <x v="1"/>
    <s v="PERSONAL"/>
    <s v="AUSIAS MARCH"/>
    <s v="VALENCIA"/>
    <s v="VIVIENDA"/>
    <s v="RESIDENCIA"/>
    <s v="AUSIAS MARCH"/>
    <n v="80"/>
    <d v="2016-05-01T00:00:00"/>
    <x v="4"/>
    <n v="5"/>
    <m/>
    <m/>
    <n v="0"/>
    <n v="-80"/>
    <n v="0"/>
    <n v="-80"/>
  </r>
  <r>
    <x v="1"/>
    <s v="REAL"/>
    <x v="0"/>
    <s v="PERSONAL"/>
    <s v="BLABLACAR"/>
    <s v="VALENCIA"/>
    <s v="TRANSPORTE"/>
    <s v="BLABLACAR"/>
    <s v="BLABLACAR"/>
    <n v="2.0110000000000001"/>
    <d v="2016-05-03T00:00:00"/>
    <x v="4"/>
    <n v="5"/>
    <m/>
    <m/>
    <n v="0"/>
    <n v="-2.0110000000000001"/>
    <n v="0"/>
    <n v="-2.0110000000000001"/>
  </r>
  <r>
    <x v="1"/>
    <s v="REAL"/>
    <x v="0"/>
    <s v="PERSONAL"/>
    <s v="COPIBALBI"/>
    <s v="VALENCIA"/>
    <s v="FORMACION"/>
    <s v="UNIVERSIDAD"/>
    <s v="FOTOCOPIAS"/>
    <n v="0.96700000000000008"/>
    <d v="2016-05-11T00:00:00"/>
    <x v="4"/>
    <n v="5"/>
    <m/>
    <m/>
    <n v="0"/>
    <n v="-0.96700000000000008"/>
    <n v="0"/>
    <n v="-0.96700000000000008"/>
  </r>
  <r>
    <x v="1"/>
    <s v="ESTIMADO"/>
    <x v="1"/>
    <s v="PERSONAL"/>
    <s v="AUSIAS MARCH"/>
    <s v="VALENCIA"/>
    <s v="VIVIENDA"/>
    <s v="RESIDENCIA"/>
    <s v="AUSIAS MARCH"/>
    <n v="80"/>
    <d v="2016-06-01T00:00:00"/>
    <x v="4"/>
    <n v="6"/>
    <m/>
    <m/>
    <n v="0"/>
    <n v="-80"/>
    <n v="0"/>
    <n v="-80"/>
  </r>
  <r>
    <x v="1"/>
    <s v="REAL"/>
    <x v="0"/>
    <s v="PERSONAL"/>
    <s v="COPIBALBI"/>
    <s v="VALENCIA"/>
    <s v="FORMACION"/>
    <s v="UNIVERSIDAD"/>
    <s v="FOTOCOPIAS"/>
    <n v="12.600000000000001"/>
    <d v="2016-06-02T00:00:00"/>
    <x v="4"/>
    <n v="6"/>
    <m/>
    <m/>
    <n v="0"/>
    <n v="-12.600000000000001"/>
    <n v="0"/>
    <n v="-12.600000000000001"/>
  </r>
  <r>
    <x v="1"/>
    <s v="REAL"/>
    <x v="0"/>
    <s v="PERSONAL"/>
    <s v="FNAC"/>
    <s v="VALENCIA"/>
    <s v="ELECTRONICA / INTERNET"/>
    <s v="ELECTRONICA"/>
    <s v="ELECTRONICA"/>
    <n v="1.425"/>
    <d v="2016-06-06T00:00:00"/>
    <x v="4"/>
    <n v="6"/>
    <m/>
    <s v="COMPRA EN FNAC S AGUSTIN, VALENCIA, TARJ. :*571914"/>
    <n v="0"/>
    <n v="-1.425"/>
    <n v="0"/>
    <n v="-1.425"/>
  </r>
  <r>
    <x v="1"/>
    <s v="REAL"/>
    <x v="0"/>
    <s v="PERSONAL"/>
    <s v="CINE"/>
    <s v="VALENCIA"/>
    <s v="OCIO"/>
    <s v="CINE"/>
    <s v="KINEPOLIS"/>
    <n v="0.70000000000000007"/>
    <d v="2016-06-12T00:00:00"/>
    <x v="4"/>
    <n v="6"/>
    <m/>
    <s v="COMPRA EN KINEPOLIS PATER, PATERNA, TARJ. :*571914"/>
    <n v="0"/>
    <n v="-0.70000000000000007"/>
    <n v="0"/>
    <n v="-0.70000000000000007"/>
  </r>
  <r>
    <x v="1"/>
    <s v="REAL"/>
    <x v="0"/>
    <s v="PERSONAL"/>
    <s v="CINE"/>
    <s v="VALENCIA"/>
    <s v="OCIO"/>
    <s v="CINE"/>
    <s v="KINEPOLIS"/>
    <n v="0.95000000000000007"/>
    <d v="2016-06-13T00:00:00"/>
    <x v="4"/>
    <n v="6"/>
    <m/>
    <s v="COMPRA EN KINEPOLIS PATER, PATERNA, TARJ. :*571914"/>
    <n v="0"/>
    <n v="-0.95000000000000007"/>
    <n v="0"/>
    <n v="-0.95000000000000007"/>
  </r>
  <r>
    <x v="1"/>
    <s v="REAL"/>
    <x v="0"/>
    <s v="PERSONAL"/>
    <s v="EFECTIVO"/>
    <s v="VALENCIA"/>
    <s v="OTROS"/>
    <s v="EFECTIVO"/>
    <s v="EFECTIVO"/>
    <n v="7"/>
    <d v="2016-06-15T00:00:00"/>
    <x v="4"/>
    <n v="6"/>
    <m/>
    <m/>
    <n v="0"/>
    <n v="-7"/>
    <n v="0"/>
    <n v="-7"/>
  </r>
  <r>
    <x v="1"/>
    <s v="ESTIMADO"/>
    <x v="1"/>
    <s v="PERSONAL"/>
    <s v="PISO VALENCIA CENTRO"/>
    <s v="VALENCIA"/>
    <s v="VIVIENDA"/>
    <s v="PISO VALENCIA"/>
    <s v="PISO VALENCIA"/>
    <n v="55"/>
    <d v="2016-06-20T00:00:00"/>
    <x v="4"/>
    <n v="6"/>
    <m/>
    <s v="fianza"/>
    <n v="0"/>
    <n v="-55"/>
    <n v="0"/>
    <n v="-55"/>
  </r>
  <r>
    <x v="1"/>
    <s v="REAL"/>
    <x v="0"/>
    <s v="PERSONAL"/>
    <s v="MERCADONA"/>
    <s v="VALENCIA"/>
    <s v="SUPERMERCADO"/>
    <s v="COMIDA"/>
    <s v="MERCADONA"/>
    <n v="2.214"/>
    <d v="2016-06-28T00:00:00"/>
    <x v="4"/>
    <n v="6"/>
    <m/>
    <m/>
    <n v="0"/>
    <n v="-2.214"/>
    <n v="0"/>
    <n v="-2.214"/>
  </r>
  <r>
    <x v="1"/>
    <s v="REAL"/>
    <x v="0"/>
    <s v="PERSONAL"/>
    <s v="COPIBALBI"/>
    <s v="VALENCIA"/>
    <s v="FORMACION"/>
    <s v="UNIVERSIDAD"/>
    <s v="FOTOCOPIAS"/>
    <n v="11.565000000000001"/>
    <d v="2016-06-30T00:00:00"/>
    <x v="4"/>
    <n v="6"/>
    <m/>
    <m/>
    <n v="0"/>
    <n v="-11.565000000000001"/>
    <n v="0"/>
    <n v="-11.565000000000001"/>
  </r>
  <r>
    <x v="1"/>
    <s v="ESTIMADO"/>
    <x v="1"/>
    <s v="PERSONAL"/>
    <s v="AUSIAS MARCH"/>
    <s v="VALENCIA"/>
    <s v="VIVIENDA"/>
    <s v="RESIDENCIA"/>
    <s v="AUSIAS MARCH"/>
    <n v="80"/>
    <d v="2016-07-01T00:00:00"/>
    <x v="4"/>
    <n v="7"/>
    <m/>
    <m/>
    <n v="0"/>
    <n v="-80"/>
    <n v="0"/>
    <n v="-80"/>
  </r>
  <r>
    <x v="1"/>
    <s v="ESTIMADO"/>
    <x v="1"/>
    <s v="PERSONAL"/>
    <s v="PISO VALENCIA CENTRO"/>
    <s v="VALENCIA"/>
    <s v="VIVIENDA"/>
    <s v="PISO VALENCIA"/>
    <s v="PISO VALENCIA"/>
    <n v="27.5"/>
    <d v="2016-07-01T00:00:00"/>
    <x v="4"/>
    <n v="7"/>
    <m/>
    <m/>
    <n v="0"/>
    <n v="-27.5"/>
    <n v="0"/>
    <n v="-27.5"/>
  </r>
  <r>
    <x v="1"/>
    <s v="REAL"/>
    <x v="0"/>
    <s v="PERSONAL"/>
    <s v="DIA"/>
    <s v="VALENCIA"/>
    <s v="SUPERMERCADO"/>
    <s v="COMIDA"/>
    <s v="DIA"/>
    <n v="0.60199999999999998"/>
    <d v="2016-07-04T00:00:00"/>
    <x v="4"/>
    <n v="7"/>
    <m/>
    <m/>
    <n v="0"/>
    <n v="-0.60199999999999998"/>
    <n v="0"/>
    <n v="-0.60199999999999998"/>
  </r>
  <r>
    <x v="1"/>
    <s v="REAL"/>
    <x v="0"/>
    <s v="PERSONAL"/>
    <s v="BAR"/>
    <s v="VALENCIA"/>
    <s v="RESTAURANTE"/>
    <s v="BAR"/>
    <s v="BAR"/>
    <n v="1.17"/>
    <d v="2016-07-08T00:00:00"/>
    <x v="4"/>
    <n v="7"/>
    <m/>
    <s v="COMPRA EN rest. bar conve, VALENCIA, TARJ. :*571914"/>
    <n v="0"/>
    <n v="-1.17"/>
    <n v="0"/>
    <n v="-1.17"/>
  </r>
  <r>
    <x v="1"/>
    <s v="REAL"/>
    <x v="0"/>
    <s v="PERSONAL"/>
    <s v="EFECTIVO"/>
    <s v="VALENCIA"/>
    <s v="OTROS"/>
    <s v="EFECTIVO"/>
    <s v="EFECTIVO"/>
    <n v="7"/>
    <d v="2016-07-11T00:00:00"/>
    <x v="4"/>
    <n v="7"/>
    <m/>
    <m/>
    <n v="0"/>
    <n v="-7"/>
    <n v="0"/>
    <n v="-7"/>
  </r>
  <r>
    <x v="1"/>
    <s v="REAL"/>
    <x v="0"/>
    <s v="PERSONAL"/>
    <s v="MERCADONA"/>
    <s v="VALENCIA"/>
    <s v="SUPERMERCADO"/>
    <s v="COMIDA"/>
    <s v="MERCADONA"/>
    <n v="2.75"/>
    <d v="2016-07-13T00:00:00"/>
    <x v="4"/>
    <n v="7"/>
    <m/>
    <m/>
    <n v="0"/>
    <n v="-2.75"/>
    <n v="0"/>
    <n v="-2.75"/>
  </r>
  <r>
    <x v="1"/>
    <s v="REAL"/>
    <x v="0"/>
    <s v="PERSONAL"/>
    <s v="CONOCIDOS"/>
    <s v="VALENCIA"/>
    <s v="OTROS"/>
    <s v="DESCONOCIDO"/>
    <s v="DESCONOCIDO"/>
    <n v="2.0110000000000001"/>
    <d v="2016-07-18T00:00:00"/>
    <x v="4"/>
    <n v="7"/>
    <m/>
    <s v="GASTOS DESCONOCIDOS"/>
    <n v="0"/>
    <n v="-2.0110000000000001"/>
    <n v="0"/>
    <n v="-2.0110000000000001"/>
  </r>
  <r>
    <x v="1"/>
    <s v="REAL"/>
    <x v="0"/>
    <s v="PERSONAL"/>
    <s v="MULTIOPTICAS"/>
    <s v="TUDELA"/>
    <s v="CUIDADO PERSONAL"/>
    <s v="LENTILLAS"/>
    <s v="LENTILLAS"/>
    <n v="15.76"/>
    <d v="2016-07-22T00:00:00"/>
    <x v="4"/>
    <n v="7"/>
    <m/>
    <s v="COMPRA EN MULTIOPTICAS, TUDELA, TARJ. :*571914"/>
    <n v="0"/>
    <n v="-15.76"/>
    <n v="0"/>
    <n v="-15.76"/>
  </r>
  <r>
    <x v="0"/>
    <s v="REAL"/>
    <x v="0"/>
    <s v="PERSONAL"/>
    <s v="-"/>
    <s v="VALENCIA"/>
    <s v="OTROS"/>
    <s v="PAGA"/>
    <s v="PAGA / TRANSFERENCIA"/>
    <n v="210"/>
    <d v="2016-07-28T00:00:00"/>
    <x v="4"/>
    <n v="7"/>
    <m/>
    <m/>
    <n v="210"/>
    <n v="0"/>
    <n v="0"/>
    <n v="210"/>
  </r>
  <r>
    <x v="1"/>
    <s v="ESTIMADO"/>
    <x v="1"/>
    <s v="PERSONAL"/>
    <s v="PISO VALENCIA CENTRO"/>
    <s v="VALENCIA"/>
    <s v="VIVIENDA"/>
    <s v="PISO VALENCIA"/>
    <s v="PISO VALENCIA"/>
    <n v="27.5"/>
    <d v="2016-08-01T00:00:00"/>
    <x v="4"/>
    <n v="8"/>
    <m/>
    <m/>
    <n v="0"/>
    <n v="-27.5"/>
    <n v="0"/>
    <n v="-27.5"/>
  </r>
  <r>
    <x v="1"/>
    <s v="ESTIMADO"/>
    <x v="1"/>
    <s v="PERSONAL"/>
    <s v="PISO VALENCIA CENTRO"/>
    <s v="VALENCIA"/>
    <s v="VIVIENDA"/>
    <s v="PISO VALENCIA"/>
    <s v="PISO VALENCIA"/>
    <n v="27.5"/>
    <d v="2016-09-01T00:00:00"/>
    <x v="4"/>
    <n v="9"/>
    <m/>
    <m/>
    <n v="0"/>
    <n v="-27.5"/>
    <n v="0"/>
    <n v="-27.5"/>
  </r>
  <r>
    <x v="1"/>
    <s v="REAL"/>
    <x v="0"/>
    <s v="PERSONAL"/>
    <s v="PULL&amp;BEAR"/>
    <s v="VALENCIA"/>
    <s v="GASTOS PERSONALES (ROPA, OBJETOS, ACCESORIOS…)"/>
    <s v="ROPA"/>
    <s v="ROPA"/>
    <n v="0.49900000000000005"/>
    <d v="2016-09-07T00:00:00"/>
    <x v="4"/>
    <n v="9"/>
    <m/>
    <s v="COMPRA EN PULL AND BEAR, VALENCIA, TARJ. :*571914"/>
    <n v="0"/>
    <n v="-0.49900000000000005"/>
    <n v="0"/>
    <n v="-0.49900000000000005"/>
  </r>
  <r>
    <x v="0"/>
    <s v="REAL"/>
    <x v="0"/>
    <s v="PERSONAL"/>
    <s v="SANTANDER"/>
    <s v="ONLINE"/>
    <s v="OTROS"/>
    <s v="INTERESES"/>
    <s v="LIQUIDACIONES SANTANDER"/>
    <n v="4.2000000000000003E-2"/>
    <d v="2016-09-12T00:00:00"/>
    <x v="4"/>
    <n v="9"/>
    <m/>
    <m/>
    <n v="4.2000000000000003E-2"/>
    <n v="0"/>
    <n v="0"/>
    <n v="4.2000000000000003E-2"/>
  </r>
  <r>
    <x v="1"/>
    <s v="REAL"/>
    <x v="0"/>
    <s v="PERSONAL"/>
    <s v="MERCADONA"/>
    <s v="VALENCIA"/>
    <s v="SUPERMERCADO"/>
    <s v="COMIDA"/>
    <s v="MERCADONA"/>
    <n v="2.552"/>
    <d v="2016-09-13T00:00:00"/>
    <x v="4"/>
    <n v="9"/>
    <m/>
    <m/>
    <n v="0"/>
    <n v="-2.552"/>
    <n v="0"/>
    <n v="-2.552"/>
  </r>
  <r>
    <x v="1"/>
    <s v="REAL"/>
    <x v="0"/>
    <s v="PERSONAL"/>
    <s v="MERCADONA"/>
    <s v="VALENCIA"/>
    <s v="SUPERMERCADO"/>
    <s v="COMIDA"/>
    <s v="MERCADONA"/>
    <n v="2.0910000000000002"/>
    <d v="2016-09-16T00:00:00"/>
    <x v="4"/>
    <n v="9"/>
    <m/>
    <m/>
    <n v="0"/>
    <n v="-2.0910000000000002"/>
    <n v="0"/>
    <n v="-2.0910000000000002"/>
  </r>
  <r>
    <x v="1"/>
    <s v="REAL"/>
    <x v="0"/>
    <s v="PERSONAL"/>
    <s v="MERCADONA"/>
    <s v="VALENCIA"/>
    <s v="SUPERMERCADO"/>
    <s v="COMIDA"/>
    <s v="MERCADONA"/>
    <n v="2.0539999999999998"/>
    <d v="2016-09-19T00:00:00"/>
    <x v="4"/>
    <n v="9"/>
    <m/>
    <m/>
    <n v="0"/>
    <n v="-2.0539999999999998"/>
    <n v="0"/>
    <n v="-2.0539999999999998"/>
  </r>
  <r>
    <x v="1"/>
    <s v="REAL"/>
    <x v="0"/>
    <s v="PERSONAL"/>
    <s v="MERCADONA"/>
    <s v="VALENCIA"/>
    <s v="SUPERMERCADO"/>
    <s v="COMIDA"/>
    <s v="MERCADONA"/>
    <n v="2.1800000000000002"/>
    <d v="2016-09-22T00:00:00"/>
    <x v="4"/>
    <n v="9"/>
    <m/>
    <m/>
    <n v="0"/>
    <n v="-2.1800000000000002"/>
    <n v="0"/>
    <n v="-2.1800000000000002"/>
  </r>
  <r>
    <x v="1"/>
    <s v="REAL"/>
    <x v="0"/>
    <s v="PERSONAL"/>
    <s v="MERCADONA"/>
    <s v="VALENCIA"/>
    <s v="SUPERMERCADO"/>
    <s v="COMIDA"/>
    <s v="MERCADONA"/>
    <n v="1.5740000000000001"/>
    <d v="2016-09-26T00:00:00"/>
    <x v="4"/>
    <n v="9"/>
    <m/>
    <m/>
    <n v="0"/>
    <n v="-1.5740000000000001"/>
    <n v="0"/>
    <n v="-1.5740000000000001"/>
  </r>
  <r>
    <x v="1"/>
    <s v="REAL"/>
    <x v="0"/>
    <s v="PERSONAL"/>
    <s v="MERCADONA"/>
    <s v="VALENCIA"/>
    <s v="SUPERMERCADO"/>
    <s v="COMIDA"/>
    <s v="MERCADONA"/>
    <n v="2.2480000000000002"/>
    <d v="2016-09-26T00:00:00"/>
    <x v="4"/>
    <n v="9"/>
    <m/>
    <m/>
    <n v="0"/>
    <n v="-2.2480000000000002"/>
    <n v="0"/>
    <n v="-2.2480000000000002"/>
  </r>
  <r>
    <x v="1"/>
    <s v="REAL"/>
    <x v="0"/>
    <s v="PERSONAL"/>
    <s v="MERCADONA"/>
    <s v="VALENCIA"/>
    <s v="SUPERMERCADO"/>
    <s v="COMIDA"/>
    <s v="MERCADONA"/>
    <n v="1.5490000000000002"/>
    <d v="2016-09-29T00:00:00"/>
    <x v="4"/>
    <n v="9"/>
    <m/>
    <m/>
    <n v="0"/>
    <n v="-1.5490000000000002"/>
    <n v="0"/>
    <n v="-1.5490000000000002"/>
  </r>
  <r>
    <x v="1"/>
    <s v="REAL"/>
    <x v="0"/>
    <s v="PERSONAL"/>
    <s v="MERCADONA"/>
    <s v="VALENCIA"/>
    <s v="SUPERMERCADO"/>
    <s v="COMIDA"/>
    <s v="MERCADONA"/>
    <n v="1.7550000000000001"/>
    <d v="2016-09-30T00:00:00"/>
    <x v="4"/>
    <n v="9"/>
    <m/>
    <m/>
    <n v="0"/>
    <n v="-1.7550000000000001"/>
    <n v="0"/>
    <n v="-1.7550000000000001"/>
  </r>
  <r>
    <x v="1"/>
    <s v="ESTIMADO"/>
    <x v="1"/>
    <s v="PERSONAL"/>
    <s v="PISO VALENCIA CENTRO"/>
    <s v="VALENCIA"/>
    <s v="VIVIENDA"/>
    <s v="PISO VALENCIA"/>
    <s v="PISO VALENCIA"/>
    <n v="27.5"/>
    <d v="2016-10-01T00:00:00"/>
    <x v="4"/>
    <n v="10"/>
    <m/>
    <m/>
    <n v="0"/>
    <n v="-27.5"/>
    <n v="0"/>
    <n v="-27.5"/>
  </r>
  <r>
    <x v="1"/>
    <s v="REAL"/>
    <x v="0"/>
    <s v="PERSONAL"/>
    <s v="MERCADONA"/>
    <s v="VALENCIA"/>
    <s v="SUPERMERCADO"/>
    <s v="COMIDA"/>
    <s v="MERCADONA"/>
    <n v="2.1420000000000003"/>
    <d v="2016-10-04T00:00:00"/>
    <x v="4"/>
    <n v="10"/>
    <m/>
    <m/>
    <n v="0"/>
    <n v="-2.1420000000000003"/>
    <n v="0"/>
    <n v="-2.1420000000000003"/>
  </r>
  <r>
    <x v="1"/>
    <s v="REAL"/>
    <x v="0"/>
    <s v="PERSONAL"/>
    <s v="FARMACIA&amp;MT MAR, VALENCIA"/>
    <s v="VALENCIA"/>
    <s v="CUIDADO PERSONAL"/>
    <s v="FARMACIA"/>
    <s v="FARMACIA"/>
    <n v="0.69500000000000006"/>
    <d v="2016-10-07T00:00:00"/>
    <x v="4"/>
    <n v="10"/>
    <m/>
    <s v="COMPRA EN FARMACIA MT MAR, VALENCIA, TARJ. :*571914"/>
    <n v="0"/>
    <n v="-0.69500000000000006"/>
    <n v="0"/>
    <n v="-0.69500000000000006"/>
  </r>
  <r>
    <x v="1"/>
    <s v="REAL"/>
    <x v="0"/>
    <s v="PERSONAL"/>
    <s v="MAS&amp;MAS MARQU, VALENCIA"/>
    <s v="VALENCIA"/>
    <s v="RESTAURANTE"/>
    <s v="RESTAURANTE"/>
    <s v="RESTAURANTE"/>
    <n v="0.6070000000000001"/>
    <d v="2016-10-07T00:00:00"/>
    <x v="4"/>
    <n v="10"/>
    <m/>
    <s v="COMPRA EN MAS Y MAS MARQU, VALENCIA, TARJ. :*571914"/>
    <n v="0"/>
    <n v="-0.6070000000000001"/>
    <n v="0"/>
    <n v="-0.6070000000000001"/>
  </r>
  <r>
    <x v="1"/>
    <s v="REAL"/>
    <x v="0"/>
    <s v="PERSONAL"/>
    <s v="MERCADONA"/>
    <s v="VALENCIA"/>
    <s v="SUPERMERCADO"/>
    <s v="COMIDA"/>
    <s v="MERCADONA"/>
    <n v="2.3329999999999997"/>
    <d v="2016-10-10T00:00:00"/>
    <x v="4"/>
    <n v="10"/>
    <m/>
    <m/>
    <n v="0"/>
    <n v="-2.3329999999999997"/>
    <n v="0"/>
    <n v="-2.3329999999999997"/>
  </r>
  <r>
    <x v="1"/>
    <s v="REAL"/>
    <x v="0"/>
    <s v="PERSONAL"/>
    <s v="BAR"/>
    <s v="VALENCIA"/>
    <s v="RESTAURANTE"/>
    <s v="BAR"/>
    <s v="BAR"/>
    <n v="0.4"/>
    <d v="2016-10-11T00:00:00"/>
    <x v="4"/>
    <n v="10"/>
    <m/>
    <s v="COMPRA EN BAR RESTAURANTE, VALENCIA, TARJ. :*571914"/>
    <n v="0"/>
    <n v="-0.4"/>
    <n v="0"/>
    <n v="-0.4"/>
  </r>
  <r>
    <x v="1"/>
    <s v="REAL"/>
    <x v="0"/>
    <s v="PERSONAL"/>
    <s v="EFECTIVO"/>
    <s v="VALENCIA"/>
    <s v="OTROS"/>
    <s v="EFECTIVO"/>
    <s v="EFECTIVO"/>
    <n v="15"/>
    <d v="2016-10-11T00:00:00"/>
    <x v="4"/>
    <n v="10"/>
    <m/>
    <m/>
    <n v="0"/>
    <n v="-15"/>
    <n v="0"/>
    <n v="-15"/>
  </r>
  <r>
    <x v="1"/>
    <s v="REAL"/>
    <x v="0"/>
    <s v="PERSONAL"/>
    <s v="MERCADONA"/>
    <s v="VALENCIA"/>
    <s v="SUPERMERCADO"/>
    <s v="COMIDA"/>
    <s v="MERCADONA"/>
    <n v="2.0690000000000004"/>
    <d v="2016-10-17T00:00:00"/>
    <x v="4"/>
    <n v="10"/>
    <m/>
    <m/>
    <n v="0"/>
    <n v="-2.0690000000000004"/>
    <n v="0"/>
    <n v="-2.0690000000000004"/>
  </r>
  <r>
    <x v="1"/>
    <s v="REAL"/>
    <x v="0"/>
    <s v="PERSONAL"/>
    <s v="MERCADONA"/>
    <s v="VALENCIA"/>
    <s v="SUPERMERCADO"/>
    <s v="COMIDA"/>
    <s v="MERCADONA"/>
    <n v="1.7969999999999999"/>
    <d v="2016-10-18T00:00:00"/>
    <x v="4"/>
    <n v="10"/>
    <m/>
    <m/>
    <n v="0"/>
    <n v="-1.7969999999999999"/>
    <n v="0"/>
    <n v="-1.7969999999999999"/>
  </r>
  <r>
    <x v="1"/>
    <s v="REAL"/>
    <x v="0"/>
    <s v="PERSONAL"/>
    <s v="CONOCIDOS"/>
    <s v="VALENCIA"/>
    <s v="OTROS"/>
    <s v="DESCONOCIDO"/>
    <s v="DESCONOCIDO"/>
    <n v="4.2460000000000004"/>
    <d v="2016-10-20T00:00:00"/>
    <x v="4"/>
    <n v="10"/>
    <m/>
    <s v="GASTOS DESCONOCIDOS"/>
    <n v="0"/>
    <n v="-4.2460000000000004"/>
    <n v="0"/>
    <n v="-4.2460000000000004"/>
  </r>
  <r>
    <x v="1"/>
    <s v="REAL"/>
    <x v="0"/>
    <s v="PERSONAL"/>
    <s v="CONOCIDOS"/>
    <s v="VALENCIA"/>
    <s v="OTROS"/>
    <s v="DESCONOCIDO"/>
    <s v="DESCONOCIDO"/>
    <n v="3.3520000000000003"/>
    <d v="2016-10-20T00:00:00"/>
    <x v="4"/>
    <n v="10"/>
    <m/>
    <s v="GASTOS DESCONOCIDOS"/>
    <n v="0"/>
    <n v="-3.3520000000000003"/>
    <n v="0"/>
    <n v="-3.3520000000000003"/>
  </r>
  <r>
    <x v="1"/>
    <s v="REAL"/>
    <x v="0"/>
    <s v="PERSONAL"/>
    <s v="DIALPRIX"/>
    <s v="VALENCIA"/>
    <s v="SUPERMERCADO"/>
    <s v="COMIDA"/>
    <s v="DIALPRIX"/>
    <n v="0.47000000000000003"/>
    <d v="2016-10-24T00:00:00"/>
    <x v="4"/>
    <n v="10"/>
    <m/>
    <m/>
    <n v="0"/>
    <n v="-0.47000000000000003"/>
    <n v="0"/>
    <n v="-0.47000000000000003"/>
  </r>
  <r>
    <x v="1"/>
    <s v="REAL"/>
    <x v="0"/>
    <s v="PERSONAL"/>
    <s v="MERCADONA"/>
    <s v="VALENCIA"/>
    <s v="SUPERMERCADO"/>
    <s v="COMIDA"/>
    <s v="MERCADONA"/>
    <n v="1.3970000000000002"/>
    <d v="2016-10-25T00:00:00"/>
    <x v="4"/>
    <n v="10"/>
    <m/>
    <m/>
    <n v="0"/>
    <n v="-1.3970000000000002"/>
    <n v="0"/>
    <n v="-1.3970000000000002"/>
  </r>
  <r>
    <x v="1"/>
    <s v="ESTIMADO"/>
    <x v="1"/>
    <s v="PERSONAL"/>
    <s v="PISO VALENCIA CENTRO"/>
    <s v="VALENCIA"/>
    <s v="VIVIENDA"/>
    <s v="PISO VALENCIA"/>
    <s v="PISO VALENCIA"/>
    <n v="27.5"/>
    <d v="2016-11-01T00:00:00"/>
    <x v="4"/>
    <n v="11"/>
    <m/>
    <m/>
    <n v="0"/>
    <n v="-27.5"/>
    <n v="0"/>
    <n v="-27.5"/>
  </r>
  <r>
    <x v="1"/>
    <s v="REAL"/>
    <x v="0"/>
    <s v="PERSONAL"/>
    <s v="MERCADONA"/>
    <s v="VALENCIA"/>
    <s v="SUPERMERCADO"/>
    <s v="COMIDA"/>
    <s v="MERCADONA"/>
    <n v="2.27"/>
    <d v="2016-11-04T00:00:00"/>
    <x v="4"/>
    <n v="11"/>
    <m/>
    <m/>
    <n v="0"/>
    <n v="-2.27"/>
    <n v="0"/>
    <n v="-2.27"/>
  </r>
  <r>
    <x v="1"/>
    <s v="REAL"/>
    <x v="0"/>
    <s v="PERSONAL"/>
    <s v="MERCADONA"/>
    <s v="VALENCIA"/>
    <s v="SUPERMERCADO"/>
    <s v="COMIDA"/>
    <s v="MERCADONA"/>
    <n v="1.8460000000000001"/>
    <d v="2016-11-05T00:00:00"/>
    <x v="4"/>
    <n v="11"/>
    <m/>
    <m/>
    <n v="0"/>
    <n v="-1.8460000000000001"/>
    <n v="0"/>
    <n v="-1.8460000000000001"/>
  </r>
  <r>
    <x v="1"/>
    <s v="REAL"/>
    <x v="0"/>
    <s v="PERSONAL"/>
    <s v="BLACK RUSSAFA"/>
    <s v="VALENCIA"/>
    <s v="RESTAURANTE"/>
    <s v="RESTAURANTE"/>
    <s v="RESTAURANTE"/>
    <n v="2.4700000000000002"/>
    <d v="2016-11-07T00:00:00"/>
    <x v="4"/>
    <n v="11"/>
    <m/>
    <s v="COMPRA EN BLACK RUSSAFA, VALENCIA, TARJ. :*571914"/>
    <n v="0"/>
    <n v="-2.4700000000000002"/>
    <n v="0"/>
    <n v="-2.4700000000000002"/>
  </r>
  <r>
    <x v="0"/>
    <s v="REAL"/>
    <x v="0"/>
    <s v="PERSONAL"/>
    <s v="-"/>
    <s v="VALENCIA"/>
    <s v="OTROS"/>
    <s v="PAGA"/>
    <s v="PAGA / TRANSFERENCIA"/>
    <n v="180"/>
    <d v="2016-11-11T00:00:00"/>
    <x v="4"/>
    <n v="11"/>
    <m/>
    <m/>
    <n v="180"/>
    <n v="0"/>
    <n v="0"/>
    <n v="180"/>
  </r>
  <r>
    <x v="1"/>
    <s v="REAL"/>
    <x v="0"/>
    <s v="PERSONAL"/>
    <s v="CARREFOUR"/>
    <s v="VALENCIA"/>
    <s v="SUPERMERCADO"/>
    <s v="COMIDA"/>
    <s v="CARREFOUR"/>
    <n v="0.93000000000000016"/>
    <d v="2016-11-15T00:00:00"/>
    <x v="4"/>
    <n v="11"/>
    <m/>
    <m/>
    <n v="0"/>
    <n v="-0.93000000000000016"/>
    <n v="0"/>
    <n v="-0.93000000000000016"/>
  </r>
  <r>
    <x v="1"/>
    <s v="REAL"/>
    <x v="0"/>
    <s v="PERSONAL"/>
    <s v="CARREFOUR"/>
    <s v="VALENCIA"/>
    <s v="SUPERMERCADO"/>
    <s v="COMIDA"/>
    <s v="CARREFOUR"/>
    <n v="0.70700000000000007"/>
    <d v="2016-11-15T00:00:00"/>
    <x v="4"/>
    <n v="11"/>
    <m/>
    <m/>
    <n v="0"/>
    <n v="-0.70700000000000007"/>
    <n v="0"/>
    <n v="-0.70700000000000007"/>
  </r>
  <r>
    <x v="1"/>
    <s v="REAL"/>
    <x v="0"/>
    <s v="PERSONAL"/>
    <s v="MERCADONA"/>
    <s v="VALENCIA"/>
    <s v="SUPERMERCADO"/>
    <s v="COMIDA"/>
    <s v="MERCADONA"/>
    <n v="3.968"/>
    <d v="2016-11-23T00:00:00"/>
    <x v="4"/>
    <n v="11"/>
    <m/>
    <m/>
    <n v="0"/>
    <n v="-3.968"/>
    <n v="0"/>
    <n v="-3.968"/>
  </r>
  <r>
    <x v="1"/>
    <s v="REAL"/>
    <x v="0"/>
    <s v="PERSONAL"/>
    <s v="DIALPRIX"/>
    <s v="VALENCIA"/>
    <s v="SUPERMERCADO"/>
    <s v="COMIDA"/>
    <s v="DIALPRIX"/>
    <n v="0.42300000000000004"/>
    <d v="2016-11-28T00:00:00"/>
    <x v="4"/>
    <n v="11"/>
    <m/>
    <m/>
    <n v="0"/>
    <n v="-0.42300000000000004"/>
    <n v="0"/>
    <n v="-0.42300000000000004"/>
  </r>
  <r>
    <x v="0"/>
    <s v="REAL"/>
    <x v="1"/>
    <s v="PERSONAL"/>
    <s v="BICONSULTING"/>
    <s v="VALENCIA"/>
    <s v="NOMINA"/>
    <s v="NOMINA BIC"/>
    <s v="BICONSULTING NOMINA"/>
    <n v="80.849999999999994"/>
    <d v="2016-11-30T00:00:00"/>
    <x v="4"/>
    <n v="11"/>
    <m/>
    <m/>
    <n v="80.849999999999994"/>
    <n v="0"/>
    <n v="0"/>
    <n v="80.849999999999994"/>
  </r>
  <r>
    <x v="1"/>
    <s v="REAL"/>
    <x v="0"/>
    <s v="PERSONAL"/>
    <s v="PULL&amp;BEAR"/>
    <s v="VALENCIA"/>
    <s v="GASTOS PERSONALES (ROPA, OBJETOS, ACCESORIOS…)"/>
    <s v="ROPA"/>
    <s v="ROPA"/>
    <n v="7.9989999999999997"/>
    <d v="2016-11-30T00:00:00"/>
    <x v="4"/>
    <n v="11"/>
    <m/>
    <s v="COMPRA EN PULL AND BEAR, VALENCIA, TARJ. :*571914"/>
    <n v="0"/>
    <n v="-7.9989999999999997"/>
    <n v="0"/>
    <n v="-7.9989999999999997"/>
  </r>
  <r>
    <x v="1"/>
    <s v="REAL"/>
    <x v="0"/>
    <s v="PERSONAL"/>
    <s v="CARREFOUR"/>
    <s v="VALENCIA"/>
    <s v="SUPERMERCADO"/>
    <s v="COMIDA"/>
    <s v="CARREFOUR"/>
    <n v="0.86099999999999999"/>
    <d v="2016-12-01T00:00:00"/>
    <x v="4"/>
    <n v="12"/>
    <m/>
    <m/>
    <n v="0"/>
    <n v="-0.86099999999999999"/>
    <n v="0"/>
    <n v="-0.86099999999999999"/>
  </r>
  <r>
    <x v="1"/>
    <s v="ESTIMADO"/>
    <x v="1"/>
    <s v="PERSONAL"/>
    <s v="PISO VALENCIA CENTRO"/>
    <s v="VALENCIA"/>
    <s v="VIVIENDA"/>
    <s v="PISO VALENCIA"/>
    <s v="PISO VALENCIA"/>
    <n v="27.5"/>
    <d v="2016-12-01T00:00:00"/>
    <x v="4"/>
    <n v="12"/>
    <m/>
    <m/>
    <n v="0"/>
    <n v="-27.5"/>
    <n v="0"/>
    <n v="-27.5"/>
  </r>
  <r>
    <x v="1"/>
    <s v="REAL"/>
    <x v="0"/>
    <s v="PERSONAL"/>
    <s v="BAR"/>
    <s v="VALENCIA"/>
    <s v="RESTAURANTE"/>
    <s v="BAR"/>
    <s v="BAR"/>
    <n v="0.12"/>
    <d v="2016-12-02T00:00:00"/>
    <x v="4"/>
    <n v="12"/>
    <m/>
    <s v="COMPRA EN BAR RESTAURANTE, VALENCIA, TARJ. :*571914"/>
    <n v="0"/>
    <n v="-0.12"/>
    <n v="0"/>
    <n v="-0.12"/>
  </r>
  <r>
    <x v="1"/>
    <s v="REAL"/>
    <x v="0"/>
    <s v="PERSONAL"/>
    <s v="EFECTIVO"/>
    <s v="VALENCIA"/>
    <s v="OTROS"/>
    <s v="EFECTIVO"/>
    <s v="EFECTIVO"/>
    <n v="14"/>
    <d v="2016-12-05T00:00:00"/>
    <x v="4"/>
    <n v="12"/>
    <m/>
    <m/>
    <n v="0"/>
    <n v="-14"/>
    <n v="0"/>
    <n v="-14"/>
  </r>
  <r>
    <x v="1"/>
    <s v="REAL"/>
    <x v="0"/>
    <s v="PERSONAL"/>
    <s v="MERCADONA"/>
    <s v="VALENCIA"/>
    <s v="SUPERMERCADO"/>
    <s v="COMIDA"/>
    <s v="MERCADONA"/>
    <n v="2.9480000000000004"/>
    <d v="2016-12-05T00:00:00"/>
    <x v="4"/>
    <n v="12"/>
    <m/>
    <m/>
    <n v="0"/>
    <n v="-2.9480000000000004"/>
    <n v="0"/>
    <n v="-2.9480000000000004"/>
  </r>
  <r>
    <x v="1"/>
    <s v="REAL"/>
    <x v="0"/>
    <s v="PERSONAL"/>
    <s v="RESTAURANTE MIR"/>
    <s v="VALENCIA"/>
    <s v="RESTAURANTE"/>
    <s v="RESTAURANTE"/>
    <s v="RESTAURANTE"/>
    <n v="0.51"/>
    <d v="2016-12-05T00:00:00"/>
    <x v="4"/>
    <n v="12"/>
    <m/>
    <s v="COMPRA EN RESTAURANTE MIR, VALENCIA, TARJ. :*571914"/>
    <n v="0"/>
    <n v="-0.51"/>
    <n v="0"/>
    <n v="-0.51"/>
  </r>
  <r>
    <x v="0"/>
    <s v="REAL"/>
    <x v="0"/>
    <s v="PERSONAL"/>
    <s v="-"/>
    <s v="VALENCIA"/>
    <s v="OTROS"/>
    <s v="PAGA"/>
    <s v="PAGA / TRANSFERENCIA"/>
    <n v="180"/>
    <d v="2016-12-07T00:00:00"/>
    <x v="4"/>
    <n v="12"/>
    <m/>
    <m/>
    <n v="180"/>
    <n v="0"/>
    <n v="0"/>
    <n v="180"/>
  </r>
  <r>
    <x v="1"/>
    <s v="REAL"/>
    <x v="0"/>
    <s v="PERSONAL"/>
    <s v="CARREFOUR"/>
    <s v="VALENCIA"/>
    <s v="SUPERMERCADO"/>
    <s v="COMIDA"/>
    <s v="CARREFOUR"/>
    <n v="0.23500000000000001"/>
    <d v="2016-12-13T00:00:00"/>
    <x v="4"/>
    <n v="12"/>
    <m/>
    <m/>
    <n v="0"/>
    <n v="-0.23500000000000001"/>
    <n v="0"/>
    <n v="-0.23500000000000001"/>
  </r>
  <r>
    <x v="1"/>
    <s v="REAL"/>
    <x v="0"/>
    <s v="PERSONAL"/>
    <s v="EFECTIVO"/>
    <s v="VALENCIA"/>
    <s v="OTROS"/>
    <s v="EFECTIVO"/>
    <s v="EFECTIVO"/>
    <n v="4"/>
    <d v="2016-12-14T00:00:00"/>
    <x v="4"/>
    <n v="12"/>
    <m/>
    <m/>
    <n v="0"/>
    <n v="-4"/>
    <n v="0"/>
    <n v="-4"/>
  </r>
  <r>
    <x v="1"/>
    <s v="REAL"/>
    <x v="0"/>
    <s v="PERSONAL"/>
    <s v="BLABLACAR"/>
    <s v="VALENCIA"/>
    <s v="TRANSPORTE"/>
    <s v="BLABLACAR"/>
    <s v="BLABLACAR"/>
    <n v="0.70000000000000007"/>
    <d v="2016-12-17T00:00:00"/>
    <x v="4"/>
    <n v="12"/>
    <m/>
    <m/>
    <n v="0"/>
    <n v="-0.70000000000000007"/>
    <n v="0"/>
    <n v="-0.70000000000000007"/>
  </r>
  <r>
    <x v="1"/>
    <s v="REAL"/>
    <x v="0"/>
    <s v="PERSONAL"/>
    <s v="CINE"/>
    <s v="VALENCIA"/>
    <s v="OCIO"/>
    <s v="CINE"/>
    <s v="LYS"/>
    <n v="0.70000000000000007"/>
    <d v="2016-12-17T00:00:00"/>
    <x v="4"/>
    <n v="12"/>
    <m/>
    <s v="COMPRA EN CINES LYS, VALENCIA, TARJ. :*571914"/>
    <n v="0"/>
    <n v="-0.70000000000000007"/>
    <n v="0"/>
    <n v="-0.70000000000000007"/>
  </r>
  <r>
    <x v="1"/>
    <s v="REAL"/>
    <x v="0"/>
    <s v="PERSONAL"/>
    <s v="CINE"/>
    <s v="VALENCIA"/>
    <s v="OCIO"/>
    <s v="CINE"/>
    <s v="LYS"/>
    <n v="0.30000000000000004"/>
    <d v="2016-12-17T00:00:00"/>
    <x v="4"/>
    <n v="12"/>
    <m/>
    <s v="COMPRA EN CINES LYS, VALENCIA, TARJ. :*571914"/>
    <n v="0"/>
    <n v="-0.30000000000000004"/>
    <n v="0"/>
    <n v="-0.30000000000000004"/>
  </r>
  <r>
    <x v="1"/>
    <s v="REAL"/>
    <x v="0"/>
    <s v="PERSONAL"/>
    <s v="MERCADONA"/>
    <s v="VALENCIA"/>
    <s v="SUPERMERCADO"/>
    <s v="COMIDA"/>
    <s v="MERCADONA"/>
    <n v="0.754"/>
    <d v="2016-12-19T00:00:00"/>
    <x v="4"/>
    <n v="12"/>
    <m/>
    <m/>
    <n v="0"/>
    <n v="-0.754"/>
    <n v="0"/>
    <n v="-0.754"/>
  </r>
  <r>
    <x v="1"/>
    <s v="REAL"/>
    <x v="0"/>
    <s v="PERSONAL"/>
    <s v="MERCADONA"/>
    <s v="VALENCIA"/>
    <s v="SUPERMERCADO"/>
    <s v="COMIDA"/>
    <s v="MERCADONA"/>
    <n v="0.78100000000000003"/>
    <d v="2016-12-21T00:00:00"/>
    <x v="4"/>
    <n v="12"/>
    <m/>
    <m/>
    <n v="0"/>
    <n v="-0.78100000000000003"/>
    <n v="0"/>
    <n v="-0.78100000000000003"/>
  </r>
  <r>
    <x v="0"/>
    <s v="REAL"/>
    <x v="1"/>
    <s v="PERSONAL"/>
    <s v="BICONSULTING"/>
    <s v="VALENCIA"/>
    <s v="NOMINA"/>
    <s v="NOMINA BIC"/>
    <s v="BICONSULTING NOMINA"/>
    <n v="101.06099999999999"/>
    <d v="2016-12-29T00:00:00"/>
    <x v="4"/>
    <n v="12"/>
    <m/>
    <m/>
    <n v="101.06099999999999"/>
    <n v="0"/>
    <n v="0"/>
    <n v="101.06099999999999"/>
  </r>
  <r>
    <x v="1"/>
    <s v="REAL"/>
    <x v="0"/>
    <s v="PERSONAL"/>
    <s v="CONOCIDOS"/>
    <s v="VALENCIA"/>
    <s v="OTROS"/>
    <s v="DESCONOCIDO"/>
    <s v="DESCONOCIDO"/>
    <n v="3.75"/>
    <d v="2016-12-31T00:00:00"/>
    <x v="4"/>
    <n v="12"/>
    <m/>
    <s v="GASTOS DESCONOCIDOS"/>
    <n v="0"/>
    <n v="-3.75"/>
    <n v="0"/>
    <n v="-3.75"/>
  </r>
  <r>
    <x v="1"/>
    <s v="ESTIMADO"/>
    <x v="1"/>
    <s v="PERSONAL"/>
    <s v="PISO VALENCIA CENTRO"/>
    <s v="VALENCIA"/>
    <s v="VIVIENDA"/>
    <s v="PISO VALENCIA"/>
    <s v="PISO VALENCIA"/>
    <n v="27.5"/>
    <d v="2017-01-01T00:00:00"/>
    <x v="5"/>
    <n v="1"/>
    <m/>
    <m/>
    <n v="0"/>
    <n v="-27.5"/>
    <n v="0"/>
    <n v="-27.5"/>
  </r>
  <r>
    <x v="1"/>
    <s v="REAL"/>
    <x v="0"/>
    <s v="PERSONAL"/>
    <s v="CARREFOUR"/>
    <s v="VALENCIA"/>
    <s v="SUPERMERCADO"/>
    <s v="COMIDA"/>
    <s v="CARREFOUR"/>
    <n v="0.27"/>
    <d v="2017-01-03T00:00:00"/>
    <x v="5"/>
    <n v="1"/>
    <m/>
    <m/>
    <n v="0"/>
    <n v="-0.27"/>
    <n v="0"/>
    <n v="-0.27"/>
  </r>
  <r>
    <x v="1"/>
    <s v="REAL"/>
    <x v="0"/>
    <s v="PERSONAL"/>
    <s v="MAS&amp;MAS MARQU, VALENCIA"/>
    <s v="VALENCIA"/>
    <s v="RESTAURANTE"/>
    <s v="RESTAURANTE"/>
    <s v="RESTAURANTE"/>
    <n v="0.22500000000000001"/>
    <d v="2017-01-03T00:00:00"/>
    <x v="5"/>
    <n v="1"/>
    <m/>
    <s v="COMPRA EN MAS Y MAS MARQU, VALENCIA, TARJ. :*571914"/>
    <n v="0"/>
    <n v="-0.22500000000000001"/>
    <n v="0"/>
    <n v="-0.22500000000000001"/>
  </r>
  <r>
    <x v="1"/>
    <s v="REAL"/>
    <x v="0"/>
    <s v="PERSONAL"/>
    <s v="EFECTIVO"/>
    <s v="VALENCIA"/>
    <s v="OTROS"/>
    <s v="EFECTIVO"/>
    <s v="EFECTIVO"/>
    <n v="4"/>
    <d v="2017-01-04T00:00:00"/>
    <x v="5"/>
    <n v="1"/>
    <m/>
    <m/>
    <n v="0"/>
    <n v="-4"/>
    <n v="0"/>
    <n v="-4"/>
  </r>
  <r>
    <x v="1"/>
    <s v="REAL"/>
    <x v="0"/>
    <s v="PERSONAL"/>
    <s v="FNAC"/>
    <s v="VALENCIA"/>
    <s v="ELECTRONICA / INTERNET"/>
    <s v="ELECTRONICA"/>
    <s v="ELECTRONICA"/>
    <n v="11.990000000000002"/>
    <d v="2017-01-04T00:00:00"/>
    <x v="5"/>
    <n v="1"/>
    <m/>
    <s v="COMPRA EN FNAC S AGUSTIN, VALENCIA, TARJ. :*571914"/>
    <n v="0"/>
    <n v="-11.990000000000002"/>
    <n v="0"/>
    <n v="-11.990000000000002"/>
  </r>
  <r>
    <x v="1"/>
    <s v="REAL"/>
    <x v="0"/>
    <s v="PERSONAL"/>
    <s v="MERCADONA"/>
    <s v="VALENCIA"/>
    <s v="SUPERMERCADO"/>
    <s v="COMIDA"/>
    <s v="MERCADONA"/>
    <n v="2.3920000000000003"/>
    <d v="2017-01-10T00:00:00"/>
    <x v="5"/>
    <n v="1"/>
    <m/>
    <m/>
    <n v="0"/>
    <n v="-2.3920000000000003"/>
    <n v="0"/>
    <n v="-2.3920000000000003"/>
  </r>
  <r>
    <x v="1"/>
    <s v="REAL"/>
    <x v="0"/>
    <s v="PERSONAL"/>
    <s v="EFECTIVO"/>
    <s v="VALENCIA"/>
    <s v="OTROS"/>
    <s v="EFECTIVO"/>
    <s v="EFECTIVO"/>
    <n v="7"/>
    <d v="2017-01-11T00:00:00"/>
    <x v="5"/>
    <n v="1"/>
    <m/>
    <m/>
    <n v="0"/>
    <n v="-7"/>
    <n v="0"/>
    <n v="-7"/>
  </r>
  <r>
    <x v="1"/>
    <s v="REAL"/>
    <x v="0"/>
    <s v="PERSONAL"/>
    <s v="BAR"/>
    <s v="VALENCIA"/>
    <s v="RESTAURANTE"/>
    <s v="BAR"/>
    <s v="BAR"/>
    <n v="0.35000000000000003"/>
    <d v="2017-01-14T00:00:00"/>
    <x v="5"/>
    <n v="1"/>
    <m/>
    <s v="COMPRA EN BAR RESTAURANTE, VALENCIA, TARJ. :*571914"/>
    <n v="0"/>
    <n v="-0.35000000000000003"/>
    <n v="0"/>
    <n v="-0.35000000000000003"/>
  </r>
  <r>
    <x v="1"/>
    <s v="REAL"/>
    <x v="0"/>
    <s v="PERSONAL"/>
    <s v="BAR"/>
    <s v="VALENCIA"/>
    <s v="RESTAURANTE"/>
    <s v="BAR"/>
    <s v="BAR"/>
    <n v="1.82"/>
    <d v="2017-01-14T00:00:00"/>
    <x v="5"/>
    <n v="1"/>
    <m/>
    <s v="COMPRA EN BAR RESTAURANTE, VALENCIA, TARJ. :*571914"/>
    <n v="0"/>
    <n v="-1.82"/>
    <n v="0"/>
    <n v="-1.82"/>
  </r>
  <r>
    <x v="1"/>
    <s v="REAL"/>
    <x v="0"/>
    <s v="PERSONAL"/>
    <s v="MERCADONA"/>
    <s v="VALENCIA"/>
    <s v="SUPERMERCADO"/>
    <s v="COMIDA"/>
    <s v="MERCADONA"/>
    <n v="3.4700000000000006"/>
    <d v="2017-01-16T00:00:00"/>
    <x v="5"/>
    <n v="1"/>
    <m/>
    <m/>
    <n v="0"/>
    <n v="-3.4700000000000006"/>
    <n v="0"/>
    <n v="-3.4700000000000006"/>
  </r>
  <r>
    <x v="1"/>
    <s v="REAL"/>
    <x v="0"/>
    <s v="PERSONAL"/>
    <s v="RESTAURANTE MIR"/>
    <s v="VALENCIA"/>
    <s v="RESTAURANTE"/>
    <s v="RESTAURANTE"/>
    <s v="RESTAURANTE"/>
    <n v="1.5250000000000001"/>
    <d v="2017-01-16T00:00:00"/>
    <x v="5"/>
    <n v="1"/>
    <m/>
    <s v="COMPRA EN RESTAURANTE MIR, VALENCIA, TARJ. :*571914"/>
    <n v="0"/>
    <n v="-1.5250000000000001"/>
    <n v="0"/>
    <n v="-1.5250000000000001"/>
  </r>
  <r>
    <x v="1"/>
    <s v="REAL"/>
    <x v="0"/>
    <s v="PERSONAL"/>
    <s v="MERCADONA"/>
    <s v="VALENCIA"/>
    <s v="SUPERMERCADO"/>
    <s v="COMIDA"/>
    <s v="MERCADONA"/>
    <n v="1.7530000000000001"/>
    <d v="2017-01-20T00:00:00"/>
    <x v="5"/>
    <n v="1"/>
    <m/>
    <m/>
    <n v="0"/>
    <n v="-1.7530000000000001"/>
    <n v="0"/>
    <n v="-1.7530000000000001"/>
  </r>
  <r>
    <x v="1"/>
    <s v="REAL"/>
    <x v="0"/>
    <s v="PERSONAL"/>
    <s v="RESTAURANTE MIR"/>
    <s v="VALENCIA"/>
    <s v="RESTAURANTE"/>
    <s v="RESTAURANTE"/>
    <s v="RESTAURANTE"/>
    <n v="0.5"/>
    <d v="2017-01-23T00:00:00"/>
    <x v="5"/>
    <n v="1"/>
    <m/>
    <s v="COMPRA EN RESTAURANTE MIR, VALENCIA, TARJ. :*571914"/>
    <n v="0"/>
    <n v="-0.5"/>
    <n v="0"/>
    <n v="-0.5"/>
  </r>
  <r>
    <x v="1"/>
    <s v="REAL"/>
    <x v="0"/>
    <s v="PERSONAL"/>
    <s v="MERCADONA"/>
    <s v="VALENCIA"/>
    <s v="SUPERMERCADO"/>
    <s v="COMIDA"/>
    <s v="MERCADONA"/>
    <n v="2.2949999999999999"/>
    <d v="2017-01-25T00:00:00"/>
    <x v="5"/>
    <n v="1"/>
    <m/>
    <m/>
    <n v="0"/>
    <n v="-2.2949999999999999"/>
    <n v="0"/>
    <n v="-2.2949999999999999"/>
  </r>
  <r>
    <x v="1"/>
    <s v="REAL"/>
    <x v="0"/>
    <s v="PERSONAL"/>
    <s v="THE&amp;BLACK TURTL, VALENCIA"/>
    <s v="VALENCIA"/>
    <s v="RESTAURANTE"/>
    <s v="RESTAURANTE"/>
    <s v="RESTAURANTE"/>
    <n v="4.875"/>
    <d v="2017-01-27T00:00:00"/>
    <x v="5"/>
    <n v="1"/>
    <m/>
    <s v="COMPRA EN THE BLACK TURTL, VALENCIA, TARJ. :*571914"/>
    <n v="0"/>
    <n v="-4.875"/>
    <n v="0"/>
    <n v="-4.875"/>
  </r>
  <r>
    <x v="1"/>
    <s v="REAL"/>
    <x v="0"/>
    <s v="PERSONAL"/>
    <s v="MERCADONA"/>
    <s v="VALENCIA"/>
    <s v="SUPERMERCADO"/>
    <s v="COMIDA"/>
    <s v="MERCADONA"/>
    <n v="1.369"/>
    <d v="2017-01-30T00:00:00"/>
    <x v="5"/>
    <n v="1"/>
    <m/>
    <m/>
    <n v="0"/>
    <n v="-1.369"/>
    <n v="0"/>
    <n v="-1.369"/>
  </r>
  <r>
    <x v="0"/>
    <s v="REAL"/>
    <x v="1"/>
    <s v="PERSONAL"/>
    <s v="BICONSULTING"/>
    <s v="VALENCIA"/>
    <s v="NOMINA"/>
    <s v="NOMINA BIC"/>
    <s v="BICONSULTING NOMINA"/>
    <n v="101.06099999999999"/>
    <d v="2017-01-31T00:00:00"/>
    <x v="5"/>
    <n v="1"/>
    <m/>
    <m/>
    <n v="101.06099999999999"/>
    <n v="0"/>
    <n v="0"/>
    <n v="101.06099999999999"/>
  </r>
  <r>
    <x v="1"/>
    <s v="ESTIMADO"/>
    <x v="1"/>
    <s v="PERSONAL"/>
    <s v="PISO VALENCIA CENTRO"/>
    <s v="VALENCIA"/>
    <s v="VIVIENDA"/>
    <s v="PISO VALENCIA"/>
    <s v="PISO VALENCIA"/>
    <n v="27.5"/>
    <d v="2017-02-01T00:00:00"/>
    <x v="5"/>
    <n v="2"/>
    <m/>
    <m/>
    <n v="0"/>
    <n v="-27.5"/>
    <n v="0"/>
    <n v="-27.5"/>
  </r>
  <r>
    <x v="1"/>
    <s v="REAL"/>
    <x v="0"/>
    <s v="PERSONAL"/>
    <s v="MERCADONA"/>
    <s v="VALENCIA"/>
    <s v="SUPERMERCADO"/>
    <s v="COMIDA"/>
    <s v="MERCADONA"/>
    <n v="1.4450000000000001"/>
    <d v="2017-02-03T00:00:00"/>
    <x v="5"/>
    <n v="2"/>
    <m/>
    <m/>
    <n v="0"/>
    <n v="-1.4450000000000001"/>
    <n v="0"/>
    <n v="-1.4450000000000001"/>
  </r>
  <r>
    <x v="1"/>
    <s v="REAL"/>
    <x v="0"/>
    <s v="PERSONAL"/>
    <s v="MERCADONA"/>
    <s v="VALENCIA"/>
    <s v="SUPERMERCADO"/>
    <s v="COMIDA"/>
    <s v="MERCADONA"/>
    <n v="1.7120000000000002"/>
    <d v="2017-02-08T00:00:00"/>
    <x v="5"/>
    <n v="2"/>
    <m/>
    <m/>
    <n v="0"/>
    <n v="-1.7120000000000002"/>
    <n v="0"/>
    <n v="-1.7120000000000002"/>
  </r>
  <r>
    <x v="1"/>
    <s v="REAL"/>
    <x v="0"/>
    <s v="PERSONAL"/>
    <s v="CONOCIDOS"/>
    <s v="VALENCIA"/>
    <s v="OTROS"/>
    <s v="DESCONOCIDO"/>
    <s v="DESCONOCIDO"/>
    <n v="1.9000000000000001"/>
    <d v="2017-02-09T00:00:00"/>
    <x v="5"/>
    <n v="2"/>
    <m/>
    <s v="GASTOS DESCONOCIDOS"/>
    <n v="0"/>
    <n v="-1.9000000000000001"/>
    <n v="0"/>
    <n v="-1.9000000000000001"/>
  </r>
  <r>
    <x v="1"/>
    <s v="REAL"/>
    <x v="0"/>
    <s v="PERSONAL"/>
    <s v="CONOCIDOS"/>
    <s v="VALENCIA"/>
    <s v="OTROS"/>
    <s v="DESCONOCIDO"/>
    <s v="DESCONOCIDO"/>
    <n v="2.75"/>
    <d v="2017-02-14T00:00:00"/>
    <x v="5"/>
    <n v="2"/>
    <m/>
    <s v="GASTOS DESCONOCIDOS"/>
    <n v="0"/>
    <n v="-2.75"/>
    <n v="0"/>
    <n v="-2.75"/>
  </r>
  <r>
    <x v="1"/>
    <s v="REAL"/>
    <x v="0"/>
    <s v="PERSONAL"/>
    <s v="MERCADONA"/>
    <s v="VALENCIA"/>
    <s v="SUPERMERCADO"/>
    <s v="COMIDA"/>
    <s v="MERCADONA"/>
    <n v="1.6050000000000002"/>
    <d v="2017-02-15T00:00:00"/>
    <x v="5"/>
    <n v="2"/>
    <m/>
    <m/>
    <n v="0"/>
    <n v="-1.6050000000000002"/>
    <n v="0"/>
    <n v="-1.6050000000000002"/>
  </r>
  <r>
    <x v="1"/>
    <s v="REAL"/>
    <x v="0"/>
    <s v="PERSONAL"/>
    <s v="MERCADONA"/>
    <s v="VALENCIA"/>
    <s v="SUPERMERCADO"/>
    <s v="COMIDA"/>
    <s v="MERCADONA"/>
    <n v="1.8360000000000001"/>
    <d v="2017-02-20T00:00:00"/>
    <x v="5"/>
    <n v="2"/>
    <m/>
    <m/>
    <n v="0"/>
    <n v="-1.8360000000000001"/>
    <n v="0"/>
    <n v="-1.8360000000000001"/>
  </r>
  <r>
    <x v="1"/>
    <s v="REAL"/>
    <x v="0"/>
    <s v="PERSONAL"/>
    <s v="MERCADONA"/>
    <s v="VALENCIA"/>
    <s v="SUPERMERCADO"/>
    <s v="COMIDA"/>
    <s v="MERCADONA"/>
    <n v="1.879"/>
    <d v="2017-02-20T00:00:00"/>
    <x v="5"/>
    <n v="2"/>
    <m/>
    <m/>
    <n v="0"/>
    <n v="-1.879"/>
    <n v="0"/>
    <n v="-1.879"/>
  </r>
  <r>
    <x v="1"/>
    <s v="REAL"/>
    <x v="0"/>
    <s v="PERSONAL"/>
    <s v="MAS&amp;MAS MARQU, VALENCIA"/>
    <s v="VALENCIA"/>
    <s v="RESTAURANTE"/>
    <s v="RESTAURANTE"/>
    <s v="RESTAURANTE"/>
    <n v="0.18000000000000002"/>
    <d v="2017-02-21T00:00:00"/>
    <x v="5"/>
    <n v="2"/>
    <m/>
    <s v="COMPRA EN MAS Y MAS MARQU, VALENCIA, TARJ. :*571914"/>
    <n v="0"/>
    <n v="-0.18000000000000002"/>
    <n v="0"/>
    <n v="-0.18000000000000002"/>
  </r>
  <r>
    <x v="1"/>
    <s v="REAL"/>
    <x v="0"/>
    <s v="PERSONAL"/>
    <s v="MERCADONA"/>
    <s v="VALENCIA"/>
    <s v="SUPERMERCADO"/>
    <s v="COMIDA"/>
    <s v="MERCADONA"/>
    <n v="1.585"/>
    <d v="2017-02-25T00:00:00"/>
    <x v="5"/>
    <n v="2"/>
    <m/>
    <m/>
    <n v="0"/>
    <n v="-1.585"/>
    <n v="0"/>
    <n v="-1.585"/>
  </r>
  <r>
    <x v="1"/>
    <s v="REAL"/>
    <x v="0"/>
    <s v="PERSONAL"/>
    <s v="EFECTIVO"/>
    <s v="VALENCIA"/>
    <s v="OTROS"/>
    <s v="EFECTIVO"/>
    <s v="EFECTIVO"/>
    <n v="14"/>
    <d v="2017-02-26T00:00:00"/>
    <x v="5"/>
    <n v="2"/>
    <m/>
    <m/>
    <n v="0"/>
    <n v="-14"/>
    <n v="0"/>
    <n v="-14"/>
  </r>
  <r>
    <x v="0"/>
    <s v="REAL"/>
    <x v="1"/>
    <s v="PERSONAL"/>
    <s v="BICONSULTING"/>
    <s v="VALENCIA"/>
    <s v="NOMINA"/>
    <s v="NOMINA BIC"/>
    <s v="BICONSULTING NOMINA"/>
    <n v="101.06099999999999"/>
    <d v="2017-02-28T00:00:00"/>
    <x v="5"/>
    <n v="2"/>
    <m/>
    <m/>
    <n v="101.06099999999999"/>
    <n v="0"/>
    <n v="0"/>
    <n v="101.06099999999999"/>
  </r>
  <r>
    <x v="1"/>
    <s v="ESTIMADO"/>
    <x v="1"/>
    <s v="PERSONAL"/>
    <s v="PISO VALENCIA CENTRO"/>
    <s v="VALENCIA"/>
    <s v="VIVIENDA"/>
    <s v="PISO VALENCIA"/>
    <s v="PISO VALENCIA"/>
    <n v="27.5"/>
    <d v="2017-03-01T00:00:00"/>
    <x v="5"/>
    <n v="3"/>
    <m/>
    <m/>
    <n v="0"/>
    <n v="-27.5"/>
    <n v="0"/>
    <n v="-27.5"/>
  </r>
  <r>
    <x v="1"/>
    <s v="REAL"/>
    <x v="0"/>
    <s v="PERSONAL"/>
    <m/>
    <s v="LONDON"/>
    <s v="VACACIONES"/>
    <s v="VIAJES Y VUELOS"/>
    <s v="HOTEL"/>
    <n v="13.666"/>
    <d v="2017-03-02T00:00:00"/>
    <x v="5"/>
    <n v="3"/>
    <m/>
    <s v="COMPRA easyHotel London Croyd, London, TARJETA"/>
    <n v="0"/>
    <n v="-13.666"/>
    <n v="0"/>
    <n v="-13.666"/>
  </r>
  <r>
    <x v="1"/>
    <s v="REAL"/>
    <x v="0"/>
    <s v="PERSONAL"/>
    <s v="MERCADONA"/>
    <s v="VALENCIA"/>
    <s v="SUPERMERCADO"/>
    <s v="COMIDA"/>
    <s v="MERCADONA"/>
    <n v="2.327"/>
    <d v="2017-03-03T00:00:00"/>
    <x v="5"/>
    <n v="3"/>
    <m/>
    <m/>
    <n v="0"/>
    <n v="-2.327"/>
    <n v="0"/>
    <n v="-2.327"/>
  </r>
  <r>
    <x v="1"/>
    <s v="REAL"/>
    <x v="0"/>
    <s v="PERSONAL"/>
    <s v="SAONA&amp;GRAN VIA, VALENCIA"/>
    <s v="VALENCIA"/>
    <s v="RESTAURANTE"/>
    <s v="RESTAURANTE"/>
    <s v="RESTAURANTE"/>
    <n v="3.165"/>
    <d v="2017-03-06T00:00:00"/>
    <x v="5"/>
    <n v="3"/>
    <m/>
    <s v="COMPRA EN SAONA GRAN VIA, VALENCIA, TARJ. :*571914"/>
    <n v="0"/>
    <n v="-3.165"/>
    <n v="0"/>
    <n v="-3.165"/>
  </r>
  <r>
    <x v="1"/>
    <s v="REAL"/>
    <x v="0"/>
    <s v="PERSONAL"/>
    <s v="RESTAURANTE MIR"/>
    <s v="VALENCIA"/>
    <s v="RESTAURANTE"/>
    <s v="RESTAURANTE"/>
    <s v="RESTAURANTE"/>
    <n v="0.84499999999999997"/>
    <d v="2017-03-09T00:00:00"/>
    <x v="5"/>
    <n v="3"/>
    <m/>
    <s v="COMPRA EN RESTAURANTE MIR, VALENCIA, TARJ. :*571914"/>
    <n v="0"/>
    <n v="-0.84499999999999997"/>
    <n v="0"/>
    <n v="-0.84499999999999997"/>
  </r>
  <r>
    <x v="0"/>
    <s v="REAL"/>
    <x v="0"/>
    <s v="PERSONAL"/>
    <s v="SANTANDER"/>
    <s v="ONLINE"/>
    <s v="OTROS"/>
    <s v="INTERESES"/>
    <s v="LIQUIDACIONES SANTANDER"/>
    <n v="4.4999999999999998E-2"/>
    <d v="2017-03-13T00:00:00"/>
    <x v="5"/>
    <n v="3"/>
    <m/>
    <m/>
    <n v="4.4999999999999998E-2"/>
    <n v="0"/>
    <n v="0"/>
    <n v="4.4999999999999998E-2"/>
  </r>
  <r>
    <x v="0"/>
    <s v="REAL"/>
    <x v="0"/>
    <s v="PERSONAL"/>
    <s v="SANTANDER"/>
    <s v="ONLINE"/>
    <s v="OTROS"/>
    <s v="INTERESES"/>
    <s v="SANTANDER PREMIA"/>
    <n v="0.35699999999999998"/>
    <d v="2017-03-13T00:00:00"/>
    <x v="5"/>
    <n v="3"/>
    <m/>
    <m/>
    <n v="0.35699999999999998"/>
    <n v="0"/>
    <n v="0"/>
    <n v="0.35699999999999998"/>
  </r>
  <r>
    <x v="1"/>
    <s v="REAL"/>
    <x v="0"/>
    <s v="PERSONAL"/>
    <s v="DIALPRIX"/>
    <s v="VALENCIA"/>
    <s v="SUPERMERCADO"/>
    <s v="COMIDA"/>
    <s v="DIALPRIX"/>
    <n v="0.30000000000000004"/>
    <d v="2017-03-14T00:00:00"/>
    <x v="5"/>
    <n v="3"/>
    <m/>
    <m/>
    <n v="0"/>
    <n v="-0.30000000000000004"/>
    <n v="0"/>
    <n v="-0.30000000000000004"/>
  </r>
  <r>
    <x v="1"/>
    <s v="REAL"/>
    <x v="0"/>
    <s v="PERSONAL"/>
    <s v="CARREFOUR"/>
    <s v="VALENCIA"/>
    <s v="SUPERMERCADO"/>
    <s v="COMIDA"/>
    <s v="CARREFOUR"/>
    <n v="0.13500000000000001"/>
    <d v="2017-03-15T00:00:00"/>
    <x v="5"/>
    <n v="3"/>
    <m/>
    <m/>
    <n v="0"/>
    <n v="-0.13500000000000001"/>
    <n v="0"/>
    <n v="-0.13500000000000001"/>
  </r>
  <r>
    <x v="1"/>
    <s v="REAL"/>
    <x v="0"/>
    <s v="PERSONAL"/>
    <s v="CONOCIDOS"/>
    <s v="VALENCIA"/>
    <s v="OTROS"/>
    <s v="DESCONOCIDO"/>
    <s v="DESCONOCIDO"/>
    <n v="1.8"/>
    <d v="2017-03-16T00:00:00"/>
    <x v="5"/>
    <n v="3"/>
    <m/>
    <s v="GASTOS DESCONOCIDOS"/>
    <n v="0"/>
    <n v="-1.8"/>
    <n v="0"/>
    <n v="-1.8"/>
  </r>
  <r>
    <x v="1"/>
    <s v="REAL"/>
    <x v="0"/>
    <s v="PERSONAL"/>
    <s v="CONOCIDOS"/>
    <s v="VALENCIA"/>
    <s v="OTROS"/>
    <s v="DESCONOCIDO"/>
    <s v="DESCONOCIDO"/>
    <n v="2.15"/>
    <d v="2017-03-20T00:00:00"/>
    <x v="5"/>
    <n v="3"/>
    <m/>
    <s v="GASTOS DESCONOCIDOS"/>
    <n v="0"/>
    <n v="-2.15"/>
    <n v="0"/>
    <n v="-2.15"/>
  </r>
  <r>
    <x v="1"/>
    <s v="REAL"/>
    <x v="0"/>
    <s v="PERSONAL"/>
    <s v="MERCADONA"/>
    <s v="VALENCIA"/>
    <s v="SUPERMERCADO"/>
    <s v="COMIDA"/>
    <s v="MERCADONA"/>
    <n v="1.738"/>
    <d v="2017-03-21T00:00:00"/>
    <x v="5"/>
    <n v="3"/>
    <m/>
    <m/>
    <n v="0"/>
    <n v="-1.738"/>
    <n v="0"/>
    <n v="-1.738"/>
  </r>
  <r>
    <x v="1"/>
    <s v="REAL"/>
    <x v="0"/>
    <s v="PERSONAL"/>
    <s v="EFECTIVO"/>
    <s v="VALENCIA"/>
    <s v="OTROS"/>
    <s v="EFECTIVO"/>
    <s v="EFECTIVO"/>
    <n v="4"/>
    <d v="2017-03-22T00:00:00"/>
    <x v="5"/>
    <n v="3"/>
    <m/>
    <m/>
    <n v="0"/>
    <n v="-4"/>
    <n v="0"/>
    <n v="-4"/>
  </r>
  <r>
    <x v="1"/>
    <s v="REAL"/>
    <x v="0"/>
    <s v="PERSONAL"/>
    <s v="MERCADONA"/>
    <s v="VALENCIA"/>
    <s v="SUPERMERCADO"/>
    <s v="COMIDA"/>
    <s v="MERCADONA"/>
    <n v="2.1859999999999999"/>
    <d v="2017-03-27T00:00:00"/>
    <x v="5"/>
    <n v="3"/>
    <m/>
    <m/>
    <n v="0"/>
    <n v="-2.1859999999999999"/>
    <n v="0"/>
    <n v="-2.1859999999999999"/>
  </r>
  <r>
    <x v="0"/>
    <s v="REAL"/>
    <x v="1"/>
    <s v="PERSONAL"/>
    <s v="BICONSULTING"/>
    <s v="VALENCIA"/>
    <s v="NOMINA"/>
    <s v="NOMINA BIC"/>
    <s v="BICONSULTING NOMINA"/>
    <n v="101.06099999999999"/>
    <d v="2017-03-30T00:00:00"/>
    <x v="5"/>
    <n v="3"/>
    <m/>
    <m/>
    <n v="101.06099999999999"/>
    <n v="0"/>
    <n v="0"/>
    <n v="101.06099999999999"/>
  </r>
  <r>
    <x v="1"/>
    <s v="REAL"/>
    <x v="0"/>
    <s v="PERSONAL"/>
    <s v="CARREFOUR"/>
    <s v="VALENCIA"/>
    <s v="SUPERMERCADO"/>
    <s v="COMIDA"/>
    <s v="CARREFOUR"/>
    <n v="0.189"/>
    <d v="2017-03-31T00:00:00"/>
    <x v="5"/>
    <n v="3"/>
    <m/>
    <m/>
    <n v="0"/>
    <n v="-0.189"/>
    <n v="0"/>
    <n v="-0.189"/>
  </r>
  <r>
    <x v="1"/>
    <s v="REAL"/>
    <x v="0"/>
    <s v="PERSONAL"/>
    <s v="MERCADONA"/>
    <s v="VALENCIA"/>
    <s v="SUPERMERCADO"/>
    <s v="COMIDA"/>
    <s v="MERCADONA"/>
    <n v="1.2400000000000002"/>
    <d v="2017-03-31T00:00:00"/>
    <x v="5"/>
    <n v="3"/>
    <m/>
    <m/>
    <n v="0"/>
    <n v="-1.2400000000000002"/>
    <n v="0"/>
    <n v="-1.2400000000000002"/>
  </r>
  <r>
    <x v="1"/>
    <s v="ESTIMADO"/>
    <x v="1"/>
    <s v="PERSONAL"/>
    <s v="PISO VALENCIA CENTRO"/>
    <s v="VALENCIA"/>
    <s v="VIVIENDA"/>
    <s v="PISO VALENCIA"/>
    <s v="PISO VALENCIA"/>
    <n v="27.5"/>
    <d v="2017-04-01T00:00:00"/>
    <x v="5"/>
    <n v="4"/>
    <m/>
    <m/>
    <n v="0"/>
    <n v="-27.5"/>
    <n v="0"/>
    <n v="-27.5"/>
  </r>
  <r>
    <x v="1"/>
    <s v="REAL"/>
    <x v="0"/>
    <s v="PERSONAL"/>
    <s v="CARREFOUR"/>
    <s v="VALENCIA"/>
    <s v="SUPERMERCADO"/>
    <s v="COMIDA"/>
    <s v="CARREFOUR"/>
    <n v="0.23399999999999999"/>
    <d v="2017-04-04T00:00:00"/>
    <x v="5"/>
    <n v="4"/>
    <m/>
    <m/>
    <n v="0"/>
    <n v="-0.23399999999999999"/>
    <n v="0"/>
    <n v="-0.23399999999999999"/>
  </r>
  <r>
    <x v="1"/>
    <s v="REAL"/>
    <x v="0"/>
    <s v="PERSONAL"/>
    <s v="MERCADONA"/>
    <s v="VALENCIA"/>
    <s v="SUPERMERCADO"/>
    <s v="COMIDA"/>
    <s v="MERCADONA"/>
    <n v="2.895"/>
    <d v="2017-04-05T00:00:00"/>
    <x v="5"/>
    <n v="4"/>
    <m/>
    <m/>
    <n v="0"/>
    <n v="-2.895"/>
    <n v="0"/>
    <n v="-2.895"/>
  </r>
  <r>
    <x v="1"/>
    <s v="REAL"/>
    <x v="0"/>
    <s v="PERSONAL"/>
    <s v="CARREFOUR"/>
    <s v="VALENCIA"/>
    <s v="SUPERMERCADO"/>
    <s v="COMIDA"/>
    <s v="CARREFOUR"/>
    <n v="0.13500000000000001"/>
    <d v="2017-04-06T00:00:00"/>
    <x v="5"/>
    <n v="4"/>
    <m/>
    <m/>
    <n v="0"/>
    <n v="-0.13500000000000001"/>
    <n v="0"/>
    <n v="-0.13500000000000001"/>
  </r>
  <r>
    <x v="1"/>
    <s v="REAL"/>
    <x v="0"/>
    <s v="PERSONAL"/>
    <s v="CARREFOUR"/>
    <s v="VALENCIA"/>
    <s v="SUPERMERCADO"/>
    <s v="COMIDA"/>
    <s v="CARREFOUR"/>
    <n v="0.19600000000000001"/>
    <d v="2017-04-06T00:00:00"/>
    <x v="5"/>
    <n v="4"/>
    <m/>
    <m/>
    <n v="0"/>
    <n v="-0.19600000000000001"/>
    <n v="0"/>
    <n v="-0.19600000000000001"/>
  </r>
  <r>
    <x v="1"/>
    <s v="REAL"/>
    <x v="0"/>
    <s v="PERSONAL"/>
    <s v="MERCADONA"/>
    <s v="VALENCIA"/>
    <s v="SUPERMERCADO"/>
    <s v="COMIDA"/>
    <s v="MERCADONA"/>
    <n v="1.4560000000000002"/>
    <d v="2017-04-08T00:00:00"/>
    <x v="5"/>
    <n v="4"/>
    <m/>
    <m/>
    <n v="0"/>
    <n v="-1.4560000000000002"/>
    <n v="0"/>
    <n v="-1.4560000000000002"/>
  </r>
  <r>
    <x v="1"/>
    <s v="REAL"/>
    <x v="0"/>
    <s v="PERSONAL"/>
    <s v="CONOCIDOS"/>
    <s v="VALENCIA"/>
    <s v="OTROS"/>
    <s v="DESCONOCIDO"/>
    <s v="DESCONOCIDO"/>
    <n v="2.0500000000000003"/>
    <d v="2017-04-10T00:00:00"/>
    <x v="5"/>
    <n v="4"/>
    <m/>
    <s v="GASTOS DESCONOCIDOS"/>
    <n v="0"/>
    <n v="-2.0500000000000003"/>
    <n v="0"/>
    <n v="-2.0500000000000003"/>
  </r>
  <r>
    <x v="1"/>
    <s v="REAL"/>
    <x v="0"/>
    <s v="PERSONAL"/>
    <s v="EFECTIVO"/>
    <s v="VALENCIA"/>
    <s v="OTROS"/>
    <s v="EFECTIVO"/>
    <s v="EFECTIVO"/>
    <n v="11"/>
    <d v="2017-04-10T00:00:00"/>
    <x v="5"/>
    <n v="4"/>
    <m/>
    <m/>
    <n v="0"/>
    <n v="-11"/>
    <n v="0"/>
    <n v="-11"/>
  </r>
  <r>
    <x v="0"/>
    <s v="REAL"/>
    <x v="1"/>
    <s v="PERSONAL"/>
    <s v="GOBIERNO"/>
    <m/>
    <s v="GESTIONES ADMINISTRATIVAS / IMPUESTOS"/>
    <s v="GESTIONES ADMINISTRATIVAS / IMPUESTOS"/>
    <s v="GOBIERNO DE NAVARRA RENTA"/>
    <n v="3.7289999999999996"/>
    <d v="2017-04-18T00:00:00"/>
    <x v="5"/>
    <n v="4"/>
    <m/>
    <m/>
    <n v="3.7289999999999996"/>
    <n v="0"/>
    <n v="0"/>
    <n v="3.7289999999999996"/>
  </r>
  <r>
    <x v="1"/>
    <s v="REAL"/>
    <x v="0"/>
    <s v="PERSONAL"/>
    <s v="MERCADONA"/>
    <s v="VALENCIA"/>
    <s v="SUPERMERCADO"/>
    <s v="COMIDA"/>
    <s v="MERCADONA"/>
    <n v="1.0780000000000001"/>
    <d v="2017-04-21T00:00:00"/>
    <x v="5"/>
    <n v="4"/>
    <m/>
    <m/>
    <n v="0"/>
    <n v="-1.0780000000000001"/>
    <n v="0"/>
    <n v="-1.0780000000000001"/>
  </r>
  <r>
    <x v="1"/>
    <s v="REAL"/>
    <x v="0"/>
    <s v="PERSONAL"/>
    <s v="EFECTIVO"/>
    <s v="VALENCIA"/>
    <s v="OTROS"/>
    <s v="EFECTIVO"/>
    <s v="EFECTIVO"/>
    <n v="4"/>
    <d v="2017-04-23T00:00:00"/>
    <x v="5"/>
    <n v="4"/>
    <m/>
    <m/>
    <n v="0"/>
    <n v="-4"/>
    <n v="0"/>
    <n v="-4"/>
  </r>
  <r>
    <x v="1"/>
    <s v="REAL"/>
    <x v="0"/>
    <s v="PERSONAL"/>
    <s v="MERCADONA"/>
    <s v="VALENCIA"/>
    <s v="SUPERMERCADO"/>
    <s v="COMIDA"/>
    <s v="MERCADONA"/>
    <n v="1.383"/>
    <d v="2017-04-24T00:00:00"/>
    <x v="5"/>
    <n v="4"/>
    <m/>
    <m/>
    <n v="0"/>
    <n v="-1.383"/>
    <n v="0"/>
    <n v="-1.383"/>
  </r>
  <r>
    <x v="1"/>
    <s v="REAL"/>
    <x v="0"/>
    <s v="PERSONAL"/>
    <s v="MERCADONA"/>
    <s v="VALENCIA"/>
    <s v="SUPERMERCADO"/>
    <s v="COMIDA"/>
    <s v="MERCADONA"/>
    <n v="1.5270000000000001"/>
    <d v="2017-04-25T00:00:00"/>
    <x v="5"/>
    <n v="4"/>
    <m/>
    <m/>
    <n v="0"/>
    <n v="-1.5270000000000001"/>
    <n v="0"/>
    <n v="-1.5270000000000001"/>
  </r>
  <r>
    <x v="0"/>
    <s v="REAL"/>
    <x v="1"/>
    <s v="PERSONAL"/>
    <s v="BICONSULTING"/>
    <s v="VALENCIA"/>
    <s v="NOMINA"/>
    <s v="NOMINA BIC"/>
    <s v="BICONSULTING NOMINA"/>
    <n v="23.582999999999998"/>
    <d v="2017-04-27T00:00:00"/>
    <x v="5"/>
    <n v="4"/>
    <m/>
    <m/>
    <n v="23.582999999999998"/>
    <n v="0"/>
    <n v="0"/>
    <n v="23.582999999999998"/>
  </r>
  <r>
    <x v="1"/>
    <s v="ESTIMADO"/>
    <x v="1"/>
    <s v="PERSONAL"/>
    <s v="PISO VALENCIA CENTRO"/>
    <s v="VALENCIA"/>
    <s v="VIVIENDA"/>
    <s v="PISO VALENCIA"/>
    <s v="PISO VALENCIA"/>
    <n v="27.5"/>
    <d v="2017-05-01T00:00:00"/>
    <x v="5"/>
    <n v="5"/>
    <m/>
    <m/>
    <n v="0"/>
    <n v="-27.5"/>
    <n v="0"/>
    <n v="-27.5"/>
  </r>
  <r>
    <x v="1"/>
    <s v="REAL"/>
    <x v="0"/>
    <s v="PERSONAL"/>
    <s v="MERCADONA"/>
    <s v="VALENCIA"/>
    <s v="SUPERMERCADO"/>
    <s v="COMIDA"/>
    <s v="MERCADONA"/>
    <n v="1.3660000000000001"/>
    <d v="2017-05-02T00:00:00"/>
    <x v="5"/>
    <n v="5"/>
    <m/>
    <m/>
    <n v="0"/>
    <n v="-1.3660000000000001"/>
    <n v="0"/>
    <n v="-1.3660000000000001"/>
  </r>
  <r>
    <x v="1"/>
    <s v="REAL"/>
    <x v="0"/>
    <s v="PERSONAL"/>
    <s v="MERCADONA"/>
    <s v="VALENCIA"/>
    <s v="SUPERMERCADO"/>
    <s v="COMIDA"/>
    <s v="MERCADONA"/>
    <n v="1.409"/>
    <d v="2017-05-04T00:00:00"/>
    <x v="5"/>
    <n v="5"/>
    <m/>
    <m/>
    <n v="0"/>
    <n v="-1.409"/>
    <n v="0"/>
    <n v="-1.409"/>
  </r>
  <r>
    <x v="1"/>
    <s v="REAL"/>
    <x v="0"/>
    <s v="PERSONAL"/>
    <s v="AMAZON"/>
    <s v="ONLINE"/>
    <s v="OCIO"/>
    <s v="SUSCRIPCION"/>
    <s v="AMAZON PRIME"/>
    <n v="1.9950000000000001"/>
    <d v="2017-05-10T00:00:00"/>
    <x v="5"/>
    <n v="5"/>
    <m/>
    <m/>
    <n v="0"/>
    <n v="-1.9950000000000001"/>
    <n v="0"/>
    <n v="-1.9950000000000001"/>
  </r>
  <r>
    <x v="1"/>
    <s v="REAL"/>
    <x v="0"/>
    <s v="PERSONAL"/>
    <s v="MERCADONA"/>
    <s v="VALENCIA"/>
    <s v="SUPERMERCADO"/>
    <s v="COMIDA"/>
    <s v="MERCADONA"/>
    <n v="1.702"/>
    <d v="2017-05-12T00:00:00"/>
    <x v="5"/>
    <n v="5"/>
    <m/>
    <m/>
    <n v="0"/>
    <n v="-1.702"/>
    <n v="0"/>
    <n v="-1.702"/>
  </r>
  <r>
    <x v="1"/>
    <s v="REAL"/>
    <x v="0"/>
    <s v="PERSONAL"/>
    <s v="MERCADONA"/>
    <s v="VALENCIA"/>
    <s v="SUPERMERCADO"/>
    <s v="COMIDA"/>
    <s v="MERCADONA"/>
    <n v="0.76600000000000001"/>
    <d v="2017-05-18T00:00:00"/>
    <x v="5"/>
    <n v="5"/>
    <m/>
    <m/>
    <n v="0"/>
    <n v="-0.76600000000000001"/>
    <n v="0"/>
    <n v="-0.76600000000000001"/>
  </r>
  <r>
    <x v="1"/>
    <s v="REAL"/>
    <x v="0"/>
    <s v="PERSONAL"/>
    <s v="MERCADONA"/>
    <s v="VALENCIA"/>
    <s v="SUPERMERCADO"/>
    <s v="COMIDA"/>
    <s v="MERCADONA"/>
    <n v="2.2230000000000003"/>
    <d v="2017-05-22T00:00:00"/>
    <x v="5"/>
    <n v="5"/>
    <m/>
    <m/>
    <n v="0"/>
    <n v="-2.2230000000000003"/>
    <n v="0"/>
    <n v="-2.2230000000000003"/>
  </r>
  <r>
    <x v="1"/>
    <s v="REAL"/>
    <x v="0"/>
    <s v="PERSONAL"/>
    <s v="EFECTIVO"/>
    <s v="VALENCIA"/>
    <s v="OTROS"/>
    <s v="EFECTIVO"/>
    <s v="EFECTIVO"/>
    <n v="14"/>
    <d v="2017-05-25T00:00:00"/>
    <x v="5"/>
    <n v="5"/>
    <m/>
    <m/>
    <n v="0"/>
    <n v="-14"/>
    <n v="0"/>
    <n v="-14"/>
  </r>
  <r>
    <x v="1"/>
    <s v="REAL"/>
    <x v="0"/>
    <s v="PERSONAL"/>
    <s v="MERCADONA"/>
    <s v="VALENCIA"/>
    <s v="SUPERMERCADO"/>
    <s v="COMIDA"/>
    <s v="MERCADONA"/>
    <n v="1.7930000000000001"/>
    <d v="2017-05-29T00:00:00"/>
    <x v="5"/>
    <n v="5"/>
    <m/>
    <m/>
    <n v="0"/>
    <n v="-1.7930000000000001"/>
    <n v="0"/>
    <n v="-1.7930000000000001"/>
  </r>
  <r>
    <x v="1"/>
    <s v="REAL"/>
    <x v="0"/>
    <s v="PERSONAL"/>
    <s v="MERCADONA"/>
    <s v="VALENCIA"/>
    <s v="SUPERMERCADO"/>
    <s v="COMIDA"/>
    <s v="MERCADONA"/>
    <n v="2.4890000000000003"/>
    <d v="2017-05-30T00:00:00"/>
    <x v="5"/>
    <n v="5"/>
    <m/>
    <m/>
    <n v="0"/>
    <n v="-2.4890000000000003"/>
    <n v="0"/>
    <n v="-2.4890000000000003"/>
  </r>
  <r>
    <x v="1"/>
    <s v="ESTIMADO"/>
    <x v="1"/>
    <s v="PERSONAL"/>
    <s v="PISO VALENCIA CENTRO"/>
    <s v="VALENCIA"/>
    <s v="VIVIENDA"/>
    <s v="PISO VALENCIA"/>
    <s v="PISO VALENCIA"/>
    <n v="27.5"/>
    <d v="2017-06-01T00:00:00"/>
    <x v="5"/>
    <n v="6"/>
    <m/>
    <m/>
    <n v="0"/>
    <n v="-27.5"/>
    <n v="0"/>
    <n v="-27.5"/>
  </r>
  <r>
    <x v="1"/>
    <s v="REAL"/>
    <x v="0"/>
    <s v="PERSONAL"/>
    <s v="COPIBALBI"/>
    <s v="VALENCIA"/>
    <s v="FORMACION"/>
    <s v="UNIVERSIDAD"/>
    <s v="FOTOCOPIAS"/>
    <n v="5.8920000000000003"/>
    <d v="2017-06-09T00:00:00"/>
    <x v="5"/>
    <n v="6"/>
    <m/>
    <m/>
    <n v="0"/>
    <n v="-5.8920000000000003"/>
    <n v="0"/>
    <n v="-5.8920000000000003"/>
  </r>
  <r>
    <x v="1"/>
    <s v="REAL"/>
    <x v="0"/>
    <s v="PERSONAL"/>
    <s v="MERCADONA"/>
    <s v="VALENCIA"/>
    <s v="SUPERMERCADO"/>
    <s v="COMIDA"/>
    <s v="MERCADONA"/>
    <n v="1.5170000000000001"/>
    <d v="2017-06-13T00:00:00"/>
    <x v="5"/>
    <n v="6"/>
    <m/>
    <m/>
    <n v="0"/>
    <n v="-1.5170000000000001"/>
    <n v="0"/>
    <n v="-1.5170000000000001"/>
  </r>
  <r>
    <x v="1"/>
    <s v="REAL"/>
    <x v="0"/>
    <s v="PERSONAL"/>
    <s v="EN&amp;CABIFY.COM, MADRID"/>
    <s v="MADRID"/>
    <s v="TRANSPORTE"/>
    <s v="UBER,CABIFY, ETC"/>
    <s v="CABIFY"/>
    <n v="0.19400000000000001"/>
    <d v="2017-06-16T00:00:00"/>
    <x v="5"/>
    <n v="6"/>
    <m/>
    <s v="COMPRA INTERNET EN WWW.CABIFY.COM, MADRID, TARJ."/>
    <n v="0"/>
    <n v="-0.19400000000000001"/>
    <n v="0"/>
    <n v="-0.19400000000000001"/>
  </r>
  <r>
    <x v="1"/>
    <s v="REAL"/>
    <x v="0"/>
    <s v="PERSONAL"/>
    <s v="MERCADONA"/>
    <s v="VALENCIA"/>
    <s v="SUPERMERCADO"/>
    <s v="COMIDA"/>
    <s v="MERCADONA"/>
    <n v="0.84800000000000009"/>
    <d v="2017-06-20T00:00:00"/>
    <x v="5"/>
    <n v="6"/>
    <m/>
    <m/>
    <n v="0"/>
    <n v="-0.84800000000000009"/>
    <n v="0"/>
    <n v="-0.84800000000000009"/>
  </r>
  <r>
    <x v="1"/>
    <s v="REAL"/>
    <x v="0"/>
    <s v="PERSONAL"/>
    <s v="MERCADONA"/>
    <s v="VALENCIA"/>
    <s v="SUPERMERCADO"/>
    <s v="COMIDA"/>
    <s v="MERCADONA"/>
    <n v="1.3800000000000001"/>
    <d v="2017-06-26T00:00:00"/>
    <x v="5"/>
    <n v="6"/>
    <m/>
    <m/>
    <n v="0"/>
    <n v="-1.3800000000000001"/>
    <n v="0"/>
    <n v="-1.3800000000000001"/>
  </r>
  <r>
    <x v="0"/>
    <s v="REAL"/>
    <x v="0"/>
    <s v="PERSONAL"/>
    <s v="-"/>
    <s v="VALENCIA"/>
    <s v="OTROS"/>
    <s v="PAGA"/>
    <s v="PAGA / TRANSFERENCIA"/>
    <n v="300"/>
    <d v="2017-06-26T00:00:00"/>
    <x v="5"/>
    <n v="6"/>
    <m/>
    <m/>
    <n v="300"/>
    <n v="0"/>
    <n v="0"/>
    <n v="300"/>
  </r>
  <r>
    <x v="1"/>
    <s v="REAL"/>
    <x v="0"/>
    <s v="PERSONAL"/>
    <s v="CONOCIDOS"/>
    <s v="VALENCIA"/>
    <s v="OTROS"/>
    <s v="DESCONOCIDO"/>
    <s v="DESCONOCIDO"/>
    <n v="2.85"/>
    <d v="2017-06-29T00:00:00"/>
    <x v="5"/>
    <n v="6"/>
    <m/>
    <s v="GASTOS DESCONOCIDOS"/>
    <n v="0"/>
    <n v="-2.85"/>
    <n v="0"/>
    <n v="-2.85"/>
  </r>
  <r>
    <x v="1"/>
    <s v="ESTIMADO"/>
    <x v="1"/>
    <s v="PERSONAL"/>
    <s v="PISO VALENCIA CENTRO"/>
    <s v="VALENCIA"/>
    <s v="VIVIENDA"/>
    <s v="PISO VALENCIA"/>
    <s v="PISO VALENCIA"/>
    <n v="27.5"/>
    <d v="2017-07-01T00:00:00"/>
    <x v="5"/>
    <n v="7"/>
    <m/>
    <m/>
    <n v="0"/>
    <n v="-27.5"/>
    <n v="0"/>
    <n v="-27.5"/>
  </r>
  <r>
    <x v="1"/>
    <s v="REAL"/>
    <x v="0"/>
    <s v="PERSONAL"/>
    <s v="ZARA"/>
    <s v="VALENCIA"/>
    <s v="GASTOS PERSONALES (ROPA, OBJETOS, ACCESORIOS…)"/>
    <s v="ROPA"/>
    <s v="ROPA"/>
    <n v="3.6890000000000001"/>
    <d v="2017-07-10T00:00:00"/>
    <x v="5"/>
    <n v="7"/>
    <m/>
    <s v="COMPRA EN ZARA, VALENCIA, TARJ. :*571914"/>
    <n v="0"/>
    <n v="-3.6890000000000001"/>
    <n v="0"/>
    <n v="-3.6890000000000001"/>
  </r>
  <r>
    <x v="1"/>
    <s v="REAL"/>
    <x v="0"/>
    <s v="PERSONAL"/>
    <s v="RENFE"/>
    <s v="VALENCIA"/>
    <s v="TRANSPORTE"/>
    <s v="RENFE"/>
    <s v="RENFE"/>
    <n v="2.34"/>
    <d v="2017-07-27T00:00:00"/>
    <x v="5"/>
    <n v="7"/>
    <m/>
    <s v="COMPRA INTERNET EN RENFE VIRTUAL I, MADRID, TARJ."/>
    <n v="0"/>
    <n v="-2.34"/>
    <n v="0"/>
    <n v="-2.34"/>
  </r>
  <r>
    <x v="1"/>
    <s v="REAL"/>
    <x v="0"/>
    <s v="PERSONAL"/>
    <m/>
    <s v="VALENCIA"/>
    <s v="VACACIONES"/>
    <s v="SANTANDER"/>
    <s v="SANTANDER"/>
    <n v="5.54"/>
    <d v="2017-07-27T00:00:00"/>
    <x v="5"/>
    <n v="7"/>
    <m/>
    <m/>
    <n v="0"/>
    <n v="-5.54"/>
    <n v="0"/>
    <n v="-5.54"/>
  </r>
  <r>
    <x v="1"/>
    <s v="ESTIMADO"/>
    <x v="1"/>
    <s v="PERSONAL"/>
    <s v="PISO VALENCIA CENTRO"/>
    <s v="VALENCIA"/>
    <s v="VIVIENDA"/>
    <s v="PISO VALENCIA"/>
    <s v="PISO VALENCIA"/>
    <n v="27.5"/>
    <d v="2017-08-01T00:00:00"/>
    <x v="5"/>
    <n v="8"/>
    <m/>
    <m/>
    <n v="0"/>
    <n v="-27.5"/>
    <n v="0"/>
    <n v="-27.5"/>
  </r>
  <r>
    <x v="1"/>
    <s v="REAL"/>
    <x v="0"/>
    <s v="PERSONAL"/>
    <m/>
    <s v="VALENCIA"/>
    <s v="VACACIONES"/>
    <s v="SANTANDER"/>
    <s v="SANTANDER"/>
    <n v="2.4600000000000004"/>
    <d v="2017-08-01T00:00:00"/>
    <x v="5"/>
    <n v="8"/>
    <m/>
    <m/>
    <n v="0"/>
    <n v="-2.4600000000000004"/>
    <n v="0"/>
    <n v="-2.4600000000000004"/>
  </r>
  <r>
    <x v="1"/>
    <s v="REAL"/>
    <x v="0"/>
    <s v="PERSONAL"/>
    <s v="WINTER"/>
    <s v="VALENCIA"/>
    <s v="RESTAURANTE"/>
    <s v="RESTAURANTE"/>
    <s v="RESTAURANTE"/>
    <n v="2.5500000000000003"/>
    <d v="2017-08-10T00:00:00"/>
    <x v="5"/>
    <n v="8"/>
    <m/>
    <s v="COMPRA EN WINTER, TUDELA, TARJ. :*571914"/>
    <n v="0"/>
    <n v="-2.5500000000000003"/>
    <n v="0"/>
    <n v="-2.5500000000000003"/>
  </r>
  <r>
    <x v="1"/>
    <s v="REAL"/>
    <x v="0"/>
    <s v="PERSONAL"/>
    <s v="PULL&amp;BEAR"/>
    <s v="MARBELLA"/>
    <s v="GASTOS PERSONALES (ROPA, OBJETOS, ACCESORIOS…)"/>
    <s v="ROPA"/>
    <s v="ROPA"/>
    <n v="1.7989999999999999"/>
    <d v="2017-08-21T00:00:00"/>
    <x v="5"/>
    <n v="8"/>
    <m/>
    <s v="COMPRA EN PULL &amp; BEAR, MARBELLA, TARJ. :*571914"/>
    <n v="0"/>
    <n v="-1.7989999999999999"/>
    <n v="0"/>
    <n v="-1.7989999999999999"/>
  </r>
  <r>
    <x v="1"/>
    <s v="REAL"/>
    <x v="0"/>
    <s v="PERSONAL"/>
    <s v="CONOCIDOS"/>
    <s v="VALENCIA"/>
    <s v="OTROS"/>
    <s v="DESCONOCIDO"/>
    <s v="DESCONOCIDO"/>
    <n v="2.75"/>
    <d v="2017-08-30T00:00:00"/>
    <x v="5"/>
    <n v="8"/>
    <m/>
    <s v="GASTOS DESCONOCIDOS"/>
    <n v="0"/>
    <n v="-2.75"/>
    <n v="0"/>
    <n v="-2.75"/>
  </r>
  <r>
    <x v="1"/>
    <s v="REAL"/>
    <x v="0"/>
    <s v="PERSONAL"/>
    <s v="CONOCIDOS"/>
    <s v="VALENCIA"/>
    <s v="OTROS"/>
    <s v="DESCONOCIDO"/>
    <s v="DESCONOCIDO"/>
    <n v="2.15"/>
    <d v="2017-08-31T00:00:00"/>
    <x v="5"/>
    <n v="8"/>
    <m/>
    <s v="GASTOS DESCONOCIDOS"/>
    <n v="0"/>
    <n v="-2.15"/>
    <n v="0"/>
    <n v="-2.15"/>
  </r>
  <r>
    <x v="1"/>
    <s v="REAL"/>
    <x v="0"/>
    <s v="PERSONAL"/>
    <s v="BLABLACAR"/>
    <s v="VALENCIA"/>
    <s v="TRANSPORTE"/>
    <s v="BLABLACAR"/>
    <s v="BLABLACAR"/>
    <n v="2.3000000000000003"/>
    <d v="2017-09-01T00:00:00"/>
    <x v="5"/>
    <n v="9"/>
    <m/>
    <m/>
    <n v="0"/>
    <n v="-2.3000000000000003"/>
    <n v="0"/>
    <n v="-2.3000000000000003"/>
  </r>
  <r>
    <x v="1"/>
    <s v="ESTIMADO"/>
    <x v="1"/>
    <s v="PERSONAL"/>
    <s v="PISO VALENCIA CENTRO"/>
    <s v="VALENCIA"/>
    <s v="VIVIENDA"/>
    <s v="PISO VALENCIA"/>
    <s v="PISO VALENCIA"/>
    <n v="27.5"/>
    <d v="2017-09-01T00:00:00"/>
    <x v="5"/>
    <n v="9"/>
    <m/>
    <m/>
    <n v="0"/>
    <n v="-27.5"/>
    <n v="0"/>
    <n v="-27.5"/>
  </r>
  <r>
    <x v="1"/>
    <s v="REAL"/>
    <x v="0"/>
    <s v="PERSONAL"/>
    <s v="MERCADONA"/>
    <s v="VALENCIA"/>
    <s v="SUPERMERCADO"/>
    <s v="COMIDA"/>
    <s v="MERCADONA"/>
    <n v="2.5230000000000001"/>
    <d v="2017-09-04T00:00:00"/>
    <x v="5"/>
    <n v="9"/>
    <m/>
    <m/>
    <n v="0"/>
    <n v="-2.5230000000000001"/>
    <n v="0"/>
    <n v="-2.5230000000000001"/>
  </r>
  <r>
    <x v="1"/>
    <s v="REAL"/>
    <x v="0"/>
    <s v="PERSONAL"/>
    <s v="MERCADONA"/>
    <s v="VALENCIA"/>
    <s v="SUPERMERCADO"/>
    <s v="COMIDA"/>
    <s v="MERCADONA"/>
    <n v="1.1199999999999999"/>
    <d v="2017-09-04T00:00:00"/>
    <x v="5"/>
    <n v="9"/>
    <m/>
    <m/>
    <n v="0"/>
    <n v="-1.1199999999999999"/>
    <n v="0"/>
    <n v="-1.1199999999999999"/>
  </r>
  <r>
    <x v="1"/>
    <s v="REAL"/>
    <x v="0"/>
    <s v="PERSONAL"/>
    <s v="MERCADONA"/>
    <s v="VALENCIA"/>
    <s v="SUPERMERCADO"/>
    <s v="COMIDA"/>
    <s v="MERCADONA"/>
    <n v="0.9910000000000001"/>
    <d v="2017-09-06T00:00:00"/>
    <x v="5"/>
    <n v="9"/>
    <m/>
    <m/>
    <n v="0"/>
    <n v="-0.9910000000000001"/>
    <n v="0"/>
    <n v="-0.9910000000000001"/>
  </r>
  <r>
    <x v="1"/>
    <s v="REAL"/>
    <x v="0"/>
    <s v="PERSONAL"/>
    <s v="DIALPRIX"/>
    <s v="VALENCIA"/>
    <s v="SUPERMERCADO"/>
    <s v="COMIDA"/>
    <s v="DIALPRIX"/>
    <n v="0.17100000000000001"/>
    <d v="2017-09-07T00:00:00"/>
    <x v="5"/>
    <n v="9"/>
    <m/>
    <m/>
    <n v="0"/>
    <n v="-0.17100000000000001"/>
    <n v="0"/>
    <n v="-0.17100000000000001"/>
  </r>
  <r>
    <x v="1"/>
    <s v="REAL"/>
    <x v="0"/>
    <s v="PERSONAL"/>
    <s v="MERCADONA"/>
    <s v="VALENCIA"/>
    <s v="SUPERMERCADO"/>
    <s v="COMIDA"/>
    <s v="MERCADONA"/>
    <n v="0.68900000000000006"/>
    <d v="2017-09-08T00:00:00"/>
    <x v="5"/>
    <n v="9"/>
    <m/>
    <m/>
    <n v="0"/>
    <n v="-0.68900000000000006"/>
    <n v="0"/>
    <n v="-0.68900000000000006"/>
  </r>
  <r>
    <x v="1"/>
    <s v="REAL"/>
    <x v="0"/>
    <s v="PERSONAL"/>
    <s v="MERCADONA"/>
    <s v="VALENCIA"/>
    <s v="SUPERMERCADO"/>
    <s v="COMIDA"/>
    <s v="MERCADONA"/>
    <n v="2.7230000000000003"/>
    <d v="2017-09-11T00:00:00"/>
    <x v="5"/>
    <n v="9"/>
    <m/>
    <m/>
    <n v="0"/>
    <n v="-2.7230000000000003"/>
    <n v="0"/>
    <n v="-2.7230000000000003"/>
  </r>
  <r>
    <x v="0"/>
    <s v="REAL"/>
    <x v="0"/>
    <s v="PERSONAL"/>
    <s v="SANTANDER"/>
    <s v="ONLINE"/>
    <s v="OTROS"/>
    <s v="INTERESES"/>
    <s v="LIQUIDACIONES SANTANDER"/>
    <n v="4.4999999999999998E-2"/>
    <d v="2017-09-12T00:00:00"/>
    <x v="5"/>
    <n v="9"/>
    <m/>
    <m/>
    <n v="4.4999999999999998E-2"/>
    <n v="0"/>
    <n v="0"/>
    <n v="4.4999999999999998E-2"/>
  </r>
  <r>
    <x v="1"/>
    <s v="REAL"/>
    <x v="0"/>
    <s v="PERSONAL"/>
    <s v="EFECTIVO"/>
    <s v="VALENCIA"/>
    <s v="OTROS"/>
    <s v="EFECTIVO"/>
    <s v="EFECTIVO"/>
    <n v="5"/>
    <d v="2017-09-16T00:00:00"/>
    <x v="5"/>
    <n v="9"/>
    <m/>
    <m/>
    <n v="0"/>
    <n v="-5"/>
    <n v="0"/>
    <n v="-5"/>
  </r>
  <r>
    <x v="1"/>
    <s v="REAL"/>
    <x v="0"/>
    <s v="PERSONAL"/>
    <s v="MERCADONA"/>
    <s v="VALENCIA"/>
    <s v="SUPERMERCADO"/>
    <s v="COMIDA"/>
    <s v="MERCADONA"/>
    <n v="2.4790000000000001"/>
    <d v="2017-09-21T00:00:00"/>
    <x v="5"/>
    <n v="9"/>
    <m/>
    <m/>
    <n v="0"/>
    <n v="-2.4790000000000001"/>
    <n v="0"/>
    <n v="-2.4790000000000001"/>
  </r>
  <r>
    <x v="1"/>
    <s v="REAL"/>
    <x v="0"/>
    <s v="PERSONAL"/>
    <s v="MERCADONA"/>
    <s v="VALENCIA"/>
    <s v="SUPERMERCADO"/>
    <s v="COMIDA"/>
    <s v="MERCADONA"/>
    <n v="0.84499999999999997"/>
    <d v="2017-09-22T00:00:00"/>
    <x v="5"/>
    <n v="9"/>
    <m/>
    <m/>
    <n v="0"/>
    <n v="-0.84499999999999997"/>
    <n v="0"/>
    <n v="-0.84499999999999997"/>
  </r>
  <r>
    <x v="1"/>
    <s v="REAL"/>
    <x v="0"/>
    <s v="PERSONAL"/>
    <s v="EFECTIVO"/>
    <s v="VALENCIA"/>
    <s v="OTROS"/>
    <s v="EFECTIVO"/>
    <s v="EFECTIVO"/>
    <n v="4"/>
    <d v="2017-09-24T00:00:00"/>
    <x v="5"/>
    <n v="9"/>
    <m/>
    <m/>
    <n v="0"/>
    <n v="-4"/>
    <n v="0"/>
    <n v="-4"/>
  </r>
  <r>
    <x v="1"/>
    <s v="REAL"/>
    <x v="0"/>
    <s v="PERSONAL"/>
    <s v="EFECTIVO"/>
    <s v="VALENCIA"/>
    <s v="OTROS"/>
    <s v="EFECTIVO"/>
    <s v="EFECTIVO"/>
    <n v="4"/>
    <d v="2017-09-25T00:00:00"/>
    <x v="5"/>
    <n v="9"/>
    <m/>
    <m/>
    <n v="0"/>
    <n v="-4"/>
    <n v="0"/>
    <n v="-4"/>
  </r>
  <r>
    <x v="1"/>
    <s v="REAL"/>
    <x v="0"/>
    <s v="PERSONAL"/>
    <s v="MERCADONA"/>
    <s v="VALENCIA"/>
    <s v="SUPERMERCADO"/>
    <s v="COMIDA"/>
    <s v="MERCADONA"/>
    <n v="1.0210000000000001"/>
    <d v="2017-09-26T00:00:00"/>
    <x v="5"/>
    <n v="9"/>
    <m/>
    <m/>
    <n v="0"/>
    <n v="-1.0210000000000001"/>
    <n v="0"/>
    <n v="-1.0210000000000001"/>
  </r>
  <r>
    <x v="1"/>
    <s v="ESTIMADO"/>
    <x v="1"/>
    <s v="PERSONAL"/>
    <s v="PISO VALENCIA CENTRO"/>
    <s v="VALENCIA"/>
    <s v="VIVIENDA"/>
    <s v="PISO VALENCIA"/>
    <s v="PISO VALENCIA"/>
    <n v="27.5"/>
    <d v="2017-10-01T00:00:00"/>
    <x v="5"/>
    <n v="10"/>
    <m/>
    <m/>
    <n v="0"/>
    <n v="-27.5"/>
    <n v="0"/>
    <n v="-27.5"/>
  </r>
  <r>
    <x v="1"/>
    <s v="REAL"/>
    <x v="0"/>
    <s v="PERSONAL"/>
    <s v="MERCADONA"/>
    <s v="VALENCIA"/>
    <s v="SUPERMERCADO"/>
    <s v="COMIDA"/>
    <s v="MERCADONA"/>
    <n v="1.292"/>
    <d v="2017-10-02T00:00:00"/>
    <x v="5"/>
    <n v="10"/>
    <m/>
    <m/>
    <n v="0"/>
    <n v="-1.292"/>
    <n v="0"/>
    <n v="-1.292"/>
  </r>
  <r>
    <x v="0"/>
    <s v="REAL"/>
    <x v="1"/>
    <s v="PERSONAL"/>
    <s v="ALTAIR"/>
    <s v="VALENCIA"/>
    <s v="NOMINA"/>
    <s v="NOMINA ALTAIR"/>
    <s v="ALTAIR NOMINA"/>
    <n v="178.71899999999999"/>
    <d v="2017-10-03T00:00:00"/>
    <x v="5"/>
    <n v="10"/>
    <m/>
    <m/>
    <n v="178.71899999999999"/>
    <n v="0"/>
    <n v="0"/>
    <n v="178.71899999999999"/>
  </r>
  <r>
    <x v="1"/>
    <s v="REAL"/>
    <x v="0"/>
    <s v="PERSONAL"/>
    <m/>
    <s v="VALENCIA"/>
    <s v="RESTAURANTE"/>
    <s v="BAR"/>
    <s v="CAFÉ"/>
    <n v="0.17"/>
    <d v="2017-10-03T00:00:00"/>
    <x v="5"/>
    <n v="10"/>
    <m/>
    <m/>
    <n v="0"/>
    <n v="-0.17"/>
    <n v="0"/>
    <n v="-0.17"/>
  </r>
  <r>
    <x v="1"/>
    <s v="ESTIMADO"/>
    <x v="1"/>
    <s v="PERSONAL"/>
    <s v="GARAJE VALENCIA"/>
    <s v="VALENCIA"/>
    <s v="VIVIENDA"/>
    <s v="GARAJE"/>
    <s v="GARAJE VALENCIA"/>
    <n v="11.9"/>
    <d v="2017-10-03T00:00:00"/>
    <x v="5"/>
    <n v="10"/>
    <m/>
    <m/>
    <n v="0"/>
    <n v="-11.9"/>
    <n v="0"/>
    <n v="-11.9"/>
  </r>
  <r>
    <x v="1"/>
    <s v="REAL"/>
    <x v="0"/>
    <s v="PERSONAL"/>
    <s v="MERCADONA"/>
    <s v="VALENCIA"/>
    <s v="SUPERMERCADO"/>
    <s v="COMIDA"/>
    <s v="MERCADONA"/>
    <n v="1.0410000000000001"/>
    <d v="2017-10-03T00:00:00"/>
    <x v="5"/>
    <n v="10"/>
    <m/>
    <m/>
    <n v="0"/>
    <n v="-1.0410000000000001"/>
    <n v="0"/>
    <n v="-1.0410000000000001"/>
  </r>
  <r>
    <x v="1"/>
    <s v="REAL"/>
    <x v="0"/>
    <s v="PERSONAL"/>
    <s v="EFECTIVO"/>
    <s v="VALENCIA"/>
    <s v="OTROS"/>
    <s v="EFECTIVO"/>
    <s v="EFECTIVO"/>
    <n v="7"/>
    <d v="2017-10-04T00:00:00"/>
    <x v="5"/>
    <n v="10"/>
    <m/>
    <m/>
    <n v="0"/>
    <n v="-7"/>
    <n v="0"/>
    <n v="-7"/>
  </r>
  <r>
    <x v="1"/>
    <s v="REAL"/>
    <x v="0"/>
    <s v="PERSONAL"/>
    <s v="EFECTIVO"/>
    <s v="VALENCIA"/>
    <s v="OTROS"/>
    <s v="EFECTIVO"/>
    <s v="EFECTIVO"/>
    <n v="7"/>
    <d v="2017-10-10T00:00:00"/>
    <x v="5"/>
    <n v="10"/>
    <m/>
    <m/>
    <n v="0"/>
    <n v="-7"/>
    <n v="0"/>
    <n v="-7"/>
  </r>
  <r>
    <x v="1"/>
    <s v="REAL"/>
    <x v="0"/>
    <s v="PERSONAL"/>
    <s v="MERCADONA"/>
    <s v="VALENCIA"/>
    <s v="SUPERMERCADO"/>
    <s v="COMIDA"/>
    <s v="MERCADONA"/>
    <n v="1.6739999999999999"/>
    <d v="2017-10-16T00:00:00"/>
    <x v="5"/>
    <n v="10"/>
    <m/>
    <m/>
    <n v="0"/>
    <n v="-1.6739999999999999"/>
    <n v="0"/>
    <n v="-1.6739999999999999"/>
  </r>
  <r>
    <x v="1"/>
    <s v="REAL"/>
    <x v="0"/>
    <s v="PERSONAL"/>
    <s v="GETH BLUEBELL"/>
    <s v="VALENCIA"/>
    <s v="FORMACION"/>
    <s v="CLASES DE INGLES"/>
    <s v="INGLES"/>
    <n v="22.05"/>
    <d v="2017-10-18T00:00:00"/>
    <x v="5"/>
    <n v="10"/>
    <m/>
    <s v="COMPRA EN BLUEBELL ENGLIS, VALENCIA, TARJ. :*571914"/>
    <n v="0"/>
    <n v="-22.05"/>
    <n v="0"/>
    <n v="-22.05"/>
  </r>
  <r>
    <x v="1"/>
    <s v="REAL"/>
    <x v="0"/>
    <s v="PERSONAL"/>
    <s v="COMIDA"/>
    <s v="VALENCIA"/>
    <s v="RESTAURANTE"/>
    <s v="BAR"/>
    <s v="PATERNA"/>
    <n v="0.55000000000000004"/>
    <d v="2017-10-25T00:00:00"/>
    <x v="5"/>
    <n v="10"/>
    <m/>
    <m/>
    <n v="0"/>
    <n v="-0.55000000000000004"/>
    <n v="0"/>
    <n v="-0.55000000000000004"/>
  </r>
  <r>
    <x v="1"/>
    <s v="REAL"/>
    <x v="0"/>
    <s v="PERSONAL"/>
    <s v="CINE"/>
    <s v="VALENCIA"/>
    <s v="OCIO"/>
    <s v="CINE"/>
    <s v="KINEPOLIS"/>
    <n v="0.75"/>
    <d v="2017-10-30T00:00:00"/>
    <x v="5"/>
    <n v="10"/>
    <m/>
    <s v="COMPRA EN KINEPOLIS PATER, PATERNA, TARJ. :*571914"/>
    <n v="0"/>
    <n v="-0.75"/>
    <n v="0"/>
    <n v="-0.75"/>
  </r>
  <r>
    <x v="1"/>
    <s v="ESTIMADO"/>
    <x v="1"/>
    <s v="PERSONAL"/>
    <s v="PISO VALENCIA CENTRO"/>
    <s v="VALENCIA"/>
    <s v="VIVIENDA"/>
    <s v="PISO VALENCIA"/>
    <s v="PISO VALENCIA"/>
    <n v="27.5"/>
    <d v="2017-11-01T00:00:00"/>
    <x v="5"/>
    <n v="11"/>
    <m/>
    <m/>
    <n v="0"/>
    <n v="-27.5"/>
    <n v="0"/>
    <n v="-27.5"/>
  </r>
  <r>
    <x v="0"/>
    <s v="REAL"/>
    <x v="1"/>
    <s v="PERSONAL"/>
    <s v="ALTAIR"/>
    <s v="VALENCIA"/>
    <s v="NOMINA"/>
    <s v="NOMINA ALTAIR"/>
    <s v="ALTAIR NOMINA"/>
    <n v="412.08599999999996"/>
    <d v="2017-11-02T00:00:00"/>
    <x v="5"/>
    <n v="11"/>
    <m/>
    <m/>
    <n v="412.08599999999996"/>
    <n v="0"/>
    <n v="0"/>
    <n v="412.08599999999996"/>
  </r>
  <r>
    <x v="1"/>
    <s v="REAL"/>
    <x v="0"/>
    <s v="PERSONAL"/>
    <s v="EFECTIVO"/>
    <s v="VALENCIA"/>
    <s v="OTROS"/>
    <s v="EFECTIVO"/>
    <s v="EFECTIVO"/>
    <n v="7"/>
    <d v="2017-11-02T00:00:00"/>
    <x v="5"/>
    <n v="11"/>
    <m/>
    <m/>
    <n v="0"/>
    <n v="-7"/>
    <n v="0"/>
    <n v="-7"/>
  </r>
  <r>
    <x v="1"/>
    <s v="ESTIMADO"/>
    <x v="1"/>
    <s v="PERSONAL"/>
    <s v="GARAJE VALENCIA"/>
    <s v="VALENCIA"/>
    <s v="VIVIENDA"/>
    <s v="GARAJE"/>
    <s v="GARAJE VALENCIA"/>
    <n v="11.9"/>
    <d v="2017-11-02T00:00:00"/>
    <x v="5"/>
    <n v="11"/>
    <m/>
    <m/>
    <n v="0"/>
    <n v="-11.9"/>
    <n v="0"/>
    <n v="-11.9"/>
  </r>
  <r>
    <x v="1"/>
    <s v="REAL"/>
    <x v="0"/>
    <s v="PERSONAL"/>
    <s v="MERCADONA"/>
    <s v="VALENCIA"/>
    <s v="SUPERMERCADO"/>
    <s v="COMIDA"/>
    <s v="MERCADONA"/>
    <n v="2.6270000000000002"/>
    <d v="2017-11-02T00:00:00"/>
    <x v="5"/>
    <n v="11"/>
    <m/>
    <m/>
    <n v="0"/>
    <n v="-2.6270000000000002"/>
    <n v="0"/>
    <n v="-2.6270000000000002"/>
  </r>
  <r>
    <x v="1"/>
    <s v="REAL"/>
    <x v="0"/>
    <s v="PERSONAL"/>
    <s v="SAONA"/>
    <s v="VALENCIA"/>
    <s v="RESTAURANTE"/>
    <s v="RESTAURANTE"/>
    <s v="RESTAURANTE"/>
    <n v="1.51"/>
    <d v="2017-11-03T00:00:00"/>
    <x v="5"/>
    <n v="11"/>
    <m/>
    <s v="COMPRA EN SAONA, VALENCIA, TARJ. :*571914"/>
    <n v="0"/>
    <n v="-1.51"/>
    <n v="0"/>
    <n v="-1.51"/>
  </r>
  <r>
    <x v="1"/>
    <s v="REAL"/>
    <x v="0"/>
    <s v="PERSONAL"/>
    <s v="MERCADONA"/>
    <s v="VALENCIA"/>
    <s v="SUPERMERCADO"/>
    <s v="COMIDA"/>
    <s v="MERCADONA"/>
    <n v="1.7510000000000003"/>
    <d v="2017-11-06T00:00:00"/>
    <x v="5"/>
    <n v="11"/>
    <m/>
    <m/>
    <n v="0"/>
    <n v="-1.7510000000000003"/>
    <n v="0"/>
    <n v="-1.7510000000000003"/>
  </r>
  <r>
    <x v="1"/>
    <s v="REAL"/>
    <x v="0"/>
    <s v="PERSONAL"/>
    <s v="COMIDA"/>
    <s v="VALENCIA"/>
    <s v="RESTAURANTE"/>
    <s v="BAR"/>
    <s v="PATERNA"/>
    <n v="0.55000000000000004"/>
    <d v="2017-11-06T00:00:00"/>
    <x v="5"/>
    <n v="11"/>
    <m/>
    <m/>
    <n v="0"/>
    <n v="-0.55000000000000004"/>
    <n v="0"/>
    <n v="-0.55000000000000004"/>
  </r>
  <r>
    <x v="1"/>
    <s v="REAL"/>
    <x v="0"/>
    <s v="PERSONAL"/>
    <s v="COMIDA"/>
    <s v="VALENCIA"/>
    <s v="RESTAURANTE"/>
    <s v="BAR"/>
    <s v="PATERNA"/>
    <n v="0.8"/>
    <d v="2017-11-09T00:00:00"/>
    <x v="5"/>
    <n v="11"/>
    <m/>
    <m/>
    <n v="0"/>
    <n v="-0.8"/>
    <n v="0"/>
    <n v="-0.8"/>
  </r>
  <r>
    <x v="1"/>
    <s v="REAL"/>
    <x v="0"/>
    <s v="PERSONAL"/>
    <s v="EFECTIVO"/>
    <s v="VALENCIA"/>
    <s v="OTROS"/>
    <s v="EFECTIVO"/>
    <s v="EFECTIVO"/>
    <n v="20"/>
    <d v="2017-11-10T00:00:00"/>
    <x v="5"/>
    <n v="11"/>
    <m/>
    <m/>
    <n v="0"/>
    <n v="-20"/>
    <n v="0"/>
    <n v="-20"/>
  </r>
  <r>
    <x v="1"/>
    <s v="REAL"/>
    <x v="0"/>
    <s v="PERSONAL"/>
    <s v="COMIDA"/>
    <s v="VALENCIA"/>
    <s v="RESTAURANTE"/>
    <s v="BAR"/>
    <s v="PATERNA"/>
    <n v="0.75"/>
    <d v="2017-11-10T00:00:00"/>
    <x v="5"/>
    <n v="11"/>
    <m/>
    <m/>
    <n v="0"/>
    <n v="-0.75"/>
    <n v="0"/>
    <n v="-0.75"/>
  </r>
  <r>
    <x v="1"/>
    <s v="REAL"/>
    <x v="0"/>
    <s v="PERSONAL"/>
    <s v="RESTAURANTE MIR"/>
    <s v="VALENCIA"/>
    <s v="RESTAURANTE"/>
    <s v="RESTAURANTE"/>
    <s v="RESTAURANTE"/>
    <n v="1"/>
    <d v="2017-11-13T00:00:00"/>
    <x v="5"/>
    <n v="11"/>
    <m/>
    <s v="COMPRA EN RESTAURANTE MIR, VALENCIA, TARJ. :*571914"/>
    <n v="0"/>
    <n v="-1"/>
    <n v="0"/>
    <n v="-1"/>
  </r>
  <r>
    <x v="1"/>
    <s v="REAL"/>
    <x v="0"/>
    <s v="PERSONAL"/>
    <s v="NECO&amp;PARQUE TEC, VALENCIA"/>
    <s v="MADRID"/>
    <s v="RESTAURANTE"/>
    <s v="BAR"/>
    <s v="PATERNA"/>
    <n v="0.21000000000000002"/>
    <d v="2017-11-14T00:00:00"/>
    <x v="5"/>
    <n v="11"/>
    <m/>
    <s v="COMPRA EN NECO PARQUE TEC, VALENCIA, TARJ. :*571914"/>
    <n v="0"/>
    <n v="-0.21000000000000002"/>
    <n v="0"/>
    <n v="-0.21000000000000002"/>
  </r>
  <r>
    <x v="1"/>
    <s v="REAL"/>
    <x v="0"/>
    <s v="PERSONAL"/>
    <s v="MERCADONA"/>
    <s v="VALENCIA"/>
    <s v="SUPERMERCADO"/>
    <s v="COMIDA"/>
    <s v="MERCADONA"/>
    <n v="2.141"/>
    <d v="2017-11-15T00:00:00"/>
    <x v="5"/>
    <n v="11"/>
    <m/>
    <m/>
    <n v="0"/>
    <n v="-2.141"/>
    <n v="0"/>
    <n v="-2.141"/>
  </r>
  <r>
    <x v="1"/>
    <s v="REAL"/>
    <x v="0"/>
    <s v="PERSONAL"/>
    <s v="COMIDA"/>
    <s v="VALENCIA"/>
    <s v="RESTAURANTE"/>
    <s v="BAR"/>
    <s v="PATERNA"/>
    <n v="0.55000000000000004"/>
    <d v="2017-11-16T00:00:00"/>
    <x v="5"/>
    <n v="11"/>
    <m/>
    <m/>
    <n v="0"/>
    <n v="-0.55000000000000004"/>
    <n v="0"/>
    <n v="-0.55000000000000004"/>
  </r>
  <r>
    <x v="1"/>
    <s v="REAL"/>
    <x v="0"/>
    <s v="PERSONAL"/>
    <s v="NECO&amp;PARQUE TEC, VALENCIA"/>
    <s v="MADRID"/>
    <s v="RESTAURANTE"/>
    <s v="BAR"/>
    <s v="PATERNA"/>
    <n v="0.22999999999999998"/>
    <d v="2017-11-20T00:00:00"/>
    <x v="5"/>
    <n v="11"/>
    <m/>
    <s v="COMPRA EN NECO PARQUE TEC, VALENCIA, TARJ. :*571914"/>
    <n v="0"/>
    <n v="-0.22999999999999998"/>
    <n v="0"/>
    <n v="-0.22999999999999998"/>
  </r>
  <r>
    <x v="1"/>
    <s v="REAL"/>
    <x v="0"/>
    <s v="PERSONAL"/>
    <s v="MERCADONA"/>
    <s v="VALENCIA"/>
    <s v="SUPERMERCADO"/>
    <s v="COMIDA"/>
    <s v="MERCADONA"/>
    <n v="2.3580000000000001"/>
    <d v="2017-11-21T00:00:00"/>
    <x v="5"/>
    <n v="11"/>
    <m/>
    <m/>
    <n v="0"/>
    <n v="-2.3580000000000001"/>
    <n v="0"/>
    <n v="-2.3580000000000001"/>
  </r>
  <r>
    <x v="1"/>
    <s v="REAL"/>
    <x v="0"/>
    <s v="PERSONAL"/>
    <s v="MERCADONA"/>
    <s v="VALENCIA"/>
    <s v="SUPERMERCADO"/>
    <s v="COMIDA"/>
    <s v="MERCADONA"/>
    <n v="0.77800000000000002"/>
    <d v="2017-11-24T00:00:00"/>
    <x v="5"/>
    <n v="11"/>
    <m/>
    <m/>
    <n v="0"/>
    <n v="-0.77800000000000002"/>
    <n v="0"/>
    <n v="-0.77800000000000002"/>
  </r>
  <r>
    <x v="1"/>
    <s v="REAL"/>
    <x v="0"/>
    <s v="PERSONAL"/>
    <s v="TAXI&amp;VICTOR BAL, VALENCIA"/>
    <s v="VALENCIA"/>
    <s v="TRANSPORTE"/>
    <s v="UBER,CABIFY, TAXIS, ETC"/>
    <s v="TAXI"/>
    <n v="1.0449999999999999"/>
    <d v="2017-11-27T00:00:00"/>
    <x v="5"/>
    <n v="11"/>
    <m/>
    <s v="COMPRA EN TAXI VICTOR BAL, VALENCIA, TARJ. :*571914"/>
    <n v="0"/>
    <n v="-1.0449999999999999"/>
    <n v="0"/>
    <n v="-1.0449999999999999"/>
  </r>
  <r>
    <x v="1"/>
    <s v="REAL"/>
    <x v="0"/>
    <s v="PERSONAL"/>
    <s v="FARMACIA BOIX"/>
    <s v="VALENCIA"/>
    <s v="CUIDADO PERSONAL"/>
    <s v="FARMACIA"/>
    <s v="FARMACIA"/>
    <n v="0.2"/>
    <d v="2017-11-28T00:00:00"/>
    <x v="5"/>
    <n v="11"/>
    <m/>
    <s v="COMPRA EN FARMACIA BOIX, VALENCIA, TARJ. :*571914"/>
    <n v="0"/>
    <n v="-0.2"/>
    <n v="0"/>
    <n v="-0.2"/>
  </r>
  <r>
    <x v="1"/>
    <s v="REAL"/>
    <x v="0"/>
    <s v="PERSONAL"/>
    <s v="MAS&amp;MAS MARQU, VALENCIA"/>
    <s v="VALENCIA"/>
    <s v="RESTAURANTE"/>
    <s v="RESTAURANTE"/>
    <s v="RESTAURANTE"/>
    <n v="0.17500000000000002"/>
    <d v="2017-11-28T00:00:00"/>
    <x v="5"/>
    <n v="11"/>
    <m/>
    <s v="COMPRA EN MAS Y MAS MARQU, VALENCIA, TARJ. :*571914"/>
    <n v="0"/>
    <n v="-0.17500000000000002"/>
    <n v="0"/>
    <n v="-0.17500000000000002"/>
  </r>
  <r>
    <x v="1"/>
    <s v="REAL"/>
    <x v="0"/>
    <s v="PERSONAL"/>
    <s v="EFECTIVO"/>
    <s v="VALENCIA"/>
    <s v="OTROS"/>
    <s v="EFECTIVO"/>
    <s v="EFECTIVO"/>
    <n v="4"/>
    <d v="2017-11-30T00:00:00"/>
    <x v="5"/>
    <n v="11"/>
    <m/>
    <m/>
    <n v="0"/>
    <n v="-4"/>
    <n v="0"/>
    <n v="-4"/>
  </r>
  <r>
    <x v="0"/>
    <s v="REAL"/>
    <x v="1"/>
    <s v="PERSONAL"/>
    <s v="ALTAIR"/>
    <s v="VALENCIA"/>
    <s v="NOMINA"/>
    <s v="NOMINA ALTAIR"/>
    <s v="ALTAIR NOMINA"/>
    <n v="412.08599999999996"/>
    <d v="2017-12-01T00:00:00"/>
    <x v="5"/>
    <n v="12"/>
    <m/>
    <m/>
    <n v="412.08599999999996"/>
    <n v="0"/>
    <n v="0"/>
    <n v="412.08599999999996"/>
  </r>
  <r>
    <x v="1"/>
    <s v="ESTIMADO"/>
    <x v="1"/>
    <s v="PERSONAL"/>
    <s v="GARAJE VALENCIA"/>
    <s v="VALENCIA"/>
    <s v="VIVIENDA"/>
    <s v="GARAJE"/>
    <s v="GARAJE VALENCIA"/>
    <n v="11.9"/>
    <d v="2017-12-01T00:00:00"/>
    <x v="5"/>
    <n v="12"/>
    <m/>
    <m/>
    <n v="0"/>
    <n v="-11.9"/>
    <n v="0"/>
    <n v="-11.9"/>
  </r>
  <r>
    <x v="1"/>
    <s v="ESTIMADO"/>
    <x v="1"/>
    <s v="PERSONAL"/>
    <s v="PISO VALENCIA CENTRO"/>
    <s v="VALENCIA"/>
    <s v="VIVIENDA"/>
    <s v="PISO VALENCIA"/>
    <s v="PISO VALENCIA"/>
    <n v="27.5"/>
    <d v="2017-12-01T00:00:00"/>
    <x v="5"/>
    <n v="12"/>
    <m/>
    <m/>
    <n v="0"/>
    <n v="-27.5"/>
    <n v="0"/>
    <n v="-27.5"/>
  </r>
  <r>
    <x v="1"/>
    <s v="REAL"/>
    <x v="0"/>
    <s v="PERSONAL"/>
    <s v="PAN&amp;AZUCAR V, VALENCIA"/>
    <s v="VALENCIA"/>
    <s v="RESTAURANTE"/>
    <s v="RESTAURANTE"/>
    <s v="RESTAURANTE"/>
    <n v="1.3"/>
    <d v="2017-12-01T00:00:00"/>
    <x v="5"/>
    <n v="12"/>
    <m/>
    <s v="COMPRA EN PAN DE AZUCAR V, VALENCIA, TARJ. :*571914"/>
    <n v="0"/>
    <n v="-1.3"/>
    <n v="0"/>
    <n v="-1.3"/>
  </r>
  <r>
    <x v="1"/>
    <s v="REAL"/>
    <x v="0"/>
    <s v="PERSONAL"/>
    <s v="EFECTIVO"/>
    <s v="VALENCIA"/>
    <s v="OTROS"/>
    <s v="EFECTIVO"/>
    <s v="EFECTIVO"/>
    <n v="9"/>
    <d v="2017-12-04T00:00:00"/>
    <x v="5"/>
    <n v="12"/>
    <m/>
    <m/>
    <n v="0"/>
    <n v="-9"/>
    <n v="0"/>
    <n v="-9"/>
  </r>
  <r>
    <x v="1"/>
    <s v="REAL"/>
    <x v="0"/>
    <s v="PERSONAL"/>
    <s v="COMIDA"/>
    <s v="VALENCIA"/>
    <s v="RESTAURANTE"/>
    <s v="BAR"/>
    <s v="PATERNA"/>
    <n v="0.55000000000000004"/>
    <d v="2017-12-04T00:00:00"/>
    <x v="5"/>
    <n v="12"/>
    <m/>
    <m/>
    <n v="0"/>
    <n v="-0.55000000000000004"/>
    <n v="0"/>
    <n v="-0.55000000000000004"/>
  </r>
  <r>
    <x v="1"/>
    <s v="REAL"/>
    <x v="0"/>
    <s v="PERSONAL"/>
    <s v="MERCADONA"/>
    <s v="VALENCIA"/>
    <s v="SUPERMERCADO"/>
    <s v="COMIDA"/>
    <s v="MERCADONA"/>
    <n v="1.1279999999999999"/>
    <d v="2017-12-11T00:00:00"/>
    <x v="5"/>
    <n v="12"/>
    <m/>
    <m/>
    <n v="0"/>
    <n v="-1.1279999999999999"/>
    <n v="0"/>
    <n v="-1.1279999999999999"/>
  </r>
  <r>
    <x v="1"/>
    <s v="REAL"/>
    <x v="0"/>
    <s v="PERSONAL"/>
    <s v="RESTAURANTE CAS"/>
    <s v="VALENCIA"/>
    <s v="RESTAURANTE"/>
    <s v="RESTAURANTE"/>
    <s v="RESTAURANTE"/>
    <n v="15.11"/>
    <d v="2017-12-11T00:00:00"/>
    <x v="5"/>
    <n v="12"/>
    <m/>
    <s v="COMPRA EN RESTAURANTE CAS, TUDELA, TARJ. :*571914"/>
    <n v="0"/>
    <n v="-15.11"/>
    <n v="0"/>
    <n v="-15.11"/>
  </r>
  <r>
    <x v="1"/>
    <s v="REAL"/>
    <x v="0"/>
    <s v="PERSONAL"/>
    <s v="CINE"/>
    <s v="VALENCIA"/>
    <s v="OCIO"/>
    <s v="CINE"/>
    <s v="LYS"/>
    <n v="2.25"/>
    <d v="2017-12-16T00:00:00"/>
    <x v="5"/>
    <n v="12"/>
    <m/>
    <s v="COMPRA EN CINES LYS, VALENCIA, TARJ. :*571914"/>
    <n v="0"/>
    <n v="-2.25"/>
    <n v="0"/>
    <n v="-2.25"/>
  </r>
  <r>
    <x v="1"/>
    <s v="REAL"/>
    <x v="0"/>
    <s v="PERSONAL"/>
    <s v="COMIDA"/>
    <s v="VALENCIA"/>
    <s v="RESTAURANTE"/>
    <s v="BAR"/>
    <s v="PATERNA"/>
    <n v="0.55000000000000004"/>
    <d v="2017-12-21T00:00:00"/>
    <x v="5"/>
    <n v="12"/>
    <m/>
    <m/>
    <n v="0"/>
    <n v="-0.55000000000000004"/>
    <n v="0"/>
    <n v="-0.55000000000000004"/>
  </r>
  <r>
    <x v="1"/>
    <s v="REAL"/>
    <x v="0"/>
    <s v="PERSONAL"/>
    <s v="NECO&amp;PARQUE TEC, VALENCIA"/>
    <s v="VALENCIA"/>
    <s v="RESTAURANTE"/>
    <s v="BAR"/>
    <s v="PATERNA"/>
    <n v="0.215"/>
    <d v="2017-12-22T00:00:00"/>
    <x v="5"/>
    <n v="12"/>
    <m/>
    <s v="COMPRA EN NECO PARQUE TEC, VALENCIA, TARJ. :*571914"/>
    <n v="0"/>
    <n v="-0.215"/>
    <n v="0"/>
    <n v="-0.215"/>
  </r>
  <r>
    <x v="0"/>
    <s v="REAL"/>
    <x v="1"/>
    <s v="PERSONAL"/>
    <s v="ALTAIR"/>
    <s v="VALENCIA"/>
    <s v="NOMINA"/>
    <s v="NOMINA ALTAIR"/>
    <s v="ALTAIR NOMINA"/>
    <n v="412.08599999999996"/>
    <d v="2018-01-01T00:00:00"/>
    <x v="6"/>
    <n v="1"/>
    <m/>
    <m/>
    <n v="412.08599999999996"/>
    <n v="0"/>
    <n v="0"/>
    <n v="412.08599999999996"/>
  </r>
  <r>
    <x v="1"/>
    <s v="ESTIMADO"/>
    <x v="1"/>
    <s v="PERSONAL"/>
    <s v="GARAJE VALENCIA"/>
    <s v="VALENCIA"/>
    <s v="VIVIENDA"/>
    <s v="GARAJE"/>
    <s v="GARAJE VALENCIA"/>
    <n v="11.9"/>
    <d v="2018-01-01T00:00:00"/>
    <x v="6"/>
    <n v="1"/>
    <m/>
    <m/>
    <n v="0"/>
    <n v="-11.9"/>
    <n v="0"/>
    <n v="-11.9"/>
  </r>
  <r>
    <x v="1"/>
    <s v="ESTIMADO"/>
    <x v="1"/>
    <s v="PERSONAL"/>
    <s v="PISO VALENCIA CENTRO"/>
    <s v="VALENCIA"/>
    <s v="VIVIENDA"/>
    <s v="PISO VALENCIA"/>
    <s v="PISO VALENCIA"/>
    <n v="27.5"/>
    <d v="2018-01-01T00:00:00"/>
    <x v="6"/>
    <n v="1"/>
    <m/>
    <m/>
    <n v="0"/>
    <n v="-27.5"/>
    <n v="0"/>
    <n v="-27.5"/>
  </r>
  <r>
    <x v="1"/>
    <s v="REAL"/>
    <x v="0"/>
    <s v="PERSONAL"/>
    <s v="CINE"/>
    <m/>
    <s v="OCIO"/>
    <s v="CINE"/>
    <s v="OCINE TUDELA"/>
    <n v="1.32"/>
    <d v="2018-01-06T00:00:00"/>
    <x v="6"/>
    <n v="1"/>
    <m/>
    <s v="COMPRA EN OCINE TUDELA, TUDELA, TARJ. :*571914"/>
    <n v="0"/>
    <n v="-1.32"/>
    <n v="0"/>
    <n v="-1.32"/>
  </r>
  <r>
    <x v="1"/>
    <s v="REAL"/>
    <x v="0"/>
    <s v="PERSONAL"/>
    <s v="DTRES"/>
    <s v="VALENCIA"/>
    <s v="RESTAURANTE"/>
    <s v="RESTAURANTE"/>
    <s v="RESTAURANTE"/>
    <n v="1.35"/>
    <d v="2018-01-08T00:00:00"/>
    <x v="6"/>
    <n v="1"/>
    <m/>
    <s v="COMPRA EN DTRES, TUDELA, TARJ. :*571914"/>
    <n v="0"/>
    <n v="-1.35"/>
    <n v="0"/>
    <n v="-1.35"/>
  </r>
  <r>
    <x v="1"/>
    <s v="REAL"/>
    <x v="0"/>
    <s v="PERSONAL"/>
    <s v="MERCADONA"/>
    <s v="VALENCIA"/>
    <s v="SUPERMERCADO"/>
    <s v="COMIDA"/>
    <s v="MERCADONA"/>
    <n v="3.2380000000000004"/>
    <d v="2018-01-09T00:00:00"/>
    <x v="6"/>
    <n v="1"/>
    <m/>
    <m/>
    <n v="0"/>
    <n v="-3.2380000000000004"/>
    <n v="0"/>
    <n v="-3.2380000000000004"/>
  </r>
  <r>
    <x v="1"/>
    <s v="REAL"/>
    <x v="0"/>
    <s v="PERSONAL"/>
    <s v="NECO&amp;PARQUE TEC, VALENCIA"/>
    <s v="VALENCIA"/>
    <s v="RESTAURANTE"/>
    <s v="BAR"/>
    <s v="PATERNA"/>
    <n v="0.13"/>
    <d v="2018-01-11T00:00:00"/>
    <x v="6"/>
    <n v="1"/>
    <m/>
    <s v="COMPRA EN NECO PARQUE TEC, VALENCIA, TARJ. :*571914"/>
    <n v="0"/>
    <n v="-0.13"/>
    <n v="0"/>
    <n v="-0.13"/>
  </r>
  <r>
    <x v="1"/>
    <s v="REAL"/>
    <x v="0"/>
    <s v="PERSONAL"/>
    <s v="EFECTIVO"/>
    <s v="VALENCIA"/>
    <s v="OTROS"/>
    <s v="EFECTIVO"/>
    <s v="EFECTIVO"/>
    <n v="20"/>
    <d v="2018-01-14T00:00:00"/>
    <x v="6"/>
    <n v="1"/>
    <m/>
    <m/>
    <n v="0"/>
    <n v="-20"/>
    <n v="0"/>
    <n v="-20"/>
  </r>
  <r>
    <x v="1"/>
    <s v="REAL"/>
    <x v="0"/>
    <s v="PERSONAL"/>
    <s v="MERCADONA"/>
    <s v="VALENCIA"/>
    <s v="SUPERMERCADO"/>
    <s v="COMIDA"/>
    <s v="MERCADONA"/>
    <n v="1.5140000000000002"/>
    <d v="2018-01-15T00:00:00"/>
    <x v="6"/>
    <n v="1"/>
    <m/>
    <m/>
    <n v="0"/>
    <n v="-1.5140000000000002"/>
    <n v="0"/>
    <n v="-1.5140000000000002"/>
  </r>
  <r>
    <x v="1"/>
    <s v="REAL"/>
    <x v="0"/>
    <s v="PERSONAL"/>
    <s v="RESTAURANTE PUE"/>
    <s v="VALENCIA"/>
    <s v="RESTAURANTE"/>
    <s v="RESTAURANTE"/>
    <s v="RESTAURANTE"/>
    <n v="3.6340000000000003"/>
    <d v="2018-01-15T00:00:00"/>
    <x v="6"/>
    <n v="1"/>
    <m/>
    <s v="COMPRA EN RESTAURANTE PUE, VALENCIA, TARJ. :*571914"/>
    <n v="0"/>
    <n v="-3.6340000000000003"/>
    <n v="0"/>
    <n v="-3.6340000000000003"/>
  </r>
  <r>
    <x v="1"/>
    <s v="REAL"/>
    <x v="0"/>
    <s v="PERSONAL"/>
    <s v="EFECTIVO"/>
    <s v="VALENCIA"/>
    <s v="OTROS"/>
    <s v="EFECTIVO"/>
    <s v="EFECTIVO"/>
    <n v="4"/>
    <d v="2018-01-16T00:00:00"/>
    <x v="6"/>
    <n v="1"/>
    <m/>
    <m/>
    <n v="0"/>
    <n v="-4"/>
    <n v="0"/>
    <n v="-4"/>
  </r>
  <r>
    <x v="1"/>
    <s v="REAL"/>
    <x v="0"/>
    <s v="PERSONAL"/>
    <s v="COMIDA"/>
    <s v="VALENCIA"/>
    <s v="RESTAURANTE"/>
    <s v="BAR"/>
    <s v="PATERNA"/>
    <n v="0.57000000000000006"/>
    <d v="2018-01-17T00:00:00"/>
    <x v="6"/>
    <n v="1"/>
    <m/>
    <m/>
    <n v="0"/>
    <n v="-0.57000000000000006"/>
    <n v="0"/>
    <n v="-0.57000000000000006"/>
  </r>
  <r>
    <x v="1"/>
    <s v="REAL"/>
    <x v="0"/>
    <s v="PERSONAL"/>
    <s v="MERCADONA"/>
    <s v="VALENCIA"/>
    <s v="SUPERMERCADO"/>
    <s v="COMIDA"/>
    <s v="MERCADONA"/>
    <n v="1.6360000000000001"/>
    <d v="2018-01-18T00:00:00"/>
    <x v="6"/>
    <n v="1"/>
    <m/>
    <m/>
    <n v="0"/>
    <n v="-1.6360000000000001"/>
    <n v="0"/>
    <n v="-1.6360000000000001"/>
  </r>
  <r>
    <x v="1"/>
    <s v="REAL"/>
    <x v="0"/>
    <s v="PERSONAL"/>
    <s v="EFECTIVO"/>
    <s v="VALENCIA"/>
    <s v="OTROS"/>
    <s v="EFECTIVO"/>
    <s v="EFECTIVO"/>
    <n v="14"/>
    <d v="2018-01-23T00:00:00"/>
    <x v="6"/>
    <n v="1"/>
    <m/>
    <m/>
    <n v="0"/>
    <n v="-14"/>
    <n v="0"/>
    <n v="-14"/>
  </r>
  <r>
    <x v="1"/>
    <s v="REAL"/>
    <x v="0"/>
    <s v="PERSONAL"/>
    <s v="GETH BLUEBELL"/>
    <s v="VALENCIA"/>
    <s v="FORMACION"/>
    <s v="CLASES DE INGLES"/>
    <s v="INGLES"/>
    <n v="15"/>
    <d v="2018-01-24T00:00:00"/>
    <x v="6"/>
    <n v="1"/>
    <m/>
    <s v="COMPRA EN BLUEBELL ENGLIS, VALENCIA, TARJ. :*571914"/>
    <n v="0"/>
    <n v="-15"/>
    <n v="0"/>
    <n v="-15"/>
  </r>
  <r>
    <x v="1"/>
    <s v="REAL"/>
    <x v="0"/>
    <s v="PERSONAL"/>
    <s v="COMIDA"/>
    <s v="VALENCIA"/>
    <s v="RESTAURANTE"/>
    <s v="BAR"/>
    <s v="PATERNA"/>
    <n v="0.57000000000000006"/>
    <d v="2018-01-24T00:00:00"/>
    <x v="6"/>
    <n v="1"/>
    <m/>
    <m/>
    <n v="0"/>
    <n v="-0.57000000000000006"/>
    <n v="0"/>
    <n v="-0.57000000000000006"/>
  </r>
  <r>
    <x v="1"/>
    <s v="REAL"/>
    <x v="0"/>
    <s v="PERSONAL"/>
    <s v="MERCADONA"/>
    <s v="VALENCIA"/>
    <s v="SUPERMERCADO"/>
    <s v="COMIDA"/>
    <s v="MERCADONA"/>
    <n v="3.1890000000000001"/>
    <d v="2018-01-26T00:00:00"/>
    <x v="6"/>
    <n v="1"/>
    <m/>
    <m/>
    <n v="0"/>
    <n v="-3.1890000000000001"/>
    <n v="0"/>
    <n v="-3.1890000000000001"/>
  </r>
  <r>
    <x v="1"/>
    <s v="REAL"/>
    <x v="0"/>
    <s v="PERSONAL"/>
    <s v="MCDONAL&amp;CALLE X, VALENCIA"/>
    <s v="LISBOA"/>
    <s v="RESTAURANTE"/>
    <s v="RESTAURANTE"/>
    <s v="MACDONALDS"/>
    <n v="0.60000000000000009"/>
    <d v="2018-01-29T00:00:00"/>
    <x v="6"/>
    <n v="1"/>
    <m/>
    <s v="COMPRA EN MCDONAL CALLE X, VALENCIA, TARJ. :*571914"/>
    <n v="0"/>
    <n v="-0.60000000000000009"/>
    <n v="0"/>
    <n v="-0.60000000000000009"/>
  </r>
  <r>
    <x v="1"/>
    <s v="REAL"/>
    <x v="0"/>
    <s v="PERSONAL"/>
    <s v="MERCADONA"/>
    <s v="VALENCIA"/>
    <s v="SUPERMERCADO"/>
    <s v="COMIDA"/>
    <s v="MERCADONA"/>
    <n v="1.9210000000000003"/>
    <d v="2018-01-30T00:00:00"/>
    <x v="6"/>
    <n v="1"/>
    <m/>
    <m/>
    <n v="0"/>
    <n v="-1.9210000000000003"/>
    <n v="0"/>
    <n v="-1.9210000000000003"/>
  </r>
  <r>
    <x v="1"/>
    <s v="ESTIMADO"/>
    <x v="1"/>
    <s v="PERSONAL"/>
    <s v="PISO VALENCIA CENTRO"/>
    <s v="VALENCIA"/>
    <s v="VIVIENDA"/>
    <s v="PISO VALENCIA"/>
    <s v="PISO VALENCIA"/>
    <n v="27.5"/>
    <d v="2018-02-01T00:00:00"/>
    <x v="6"/>
    <n v="2"/>
    <m/>
    <m/>
    <n v="0"/>
    <n v="-27.5"/>
    <n v="0"/>
    <n v="-27.5"/>
  </r>
  <r>
    <x v="0"/>
    <s v="REAL"/>
    <x v="1"/>
    <s v="PERSONAL"/>
    <s v="ALTAIR"/>
    <s v="VALENCIA"/>
    <s v="NOMINA"/>
    <s v="NOMINA ALTAIR"/>
    <s v="ALTAIR NOMINA"/>
    <n v="443.27399999999994"/>
    <d v="2018-02-02T00:00:00"/>
    <x v="6"/>
    <n v="2"/>
    <m/>
    <m/>
    <n v="443.27399999999994"/>
    <n v="0"/>
    <n v="0"/>
    <n v="443.27399999999994"/>
  </r>
  <r>
    <x v="1"/>
    <s v="ESTIMADO"/>
    <x v="1"/>
    <s v="PERSONAL"/>
    <s v="GARAJE VALENCIA"/>
    <s v="VALENCIA"/>
    <s v="VIVIENDA"/>
    <s v="GARAJE"/>
    <s v="GARAJE VALENCIA"/>
    <n v="11.9"/>
    <d v="2018-02-02T00:00:00"/>
    <x v="6"/>
    <n v="2"/>
    <m/>
    <m/>
    <n v="0"/>
    <n v="-11.9"/>
    <n v="0"/>
    <n v="-11.9"/>
  </r>
  <r>
    <x v="1"/>
    <s v="REAL"/>
    <x v="0"/>
    <s v="PERSONAL"/>
    <s v="LEMONGRASS RIBE"/>
    <s v="VALENCIA"/>
    <s v="RESTAURANTE"/>
    <s v="RESTAURANTE"/>
    <s v="RESTAURANTE"/>
    <n v="1.0900000000000001"/>
    <d v="2018-02-02T00:00:00"/>
    <x v="6"/>
    <n v="2"/>
    <m/>
    <s v="COMPRA EN LEMONGRASS RIBE, VALENCIA, TARJ. :*571914"/>
    <n v="0"/>
    <n v="-1.0900000000000001"/>
    <n v="0"/>
    <n v="-1.0900000000000001"/>
  </r>
  <r>
    <x v="1"/>
    <s v="REAL"/>
    <x v="0"/>
    <s v="PERSONAL"/>
    <s v="CARREFOUR"/>
    <s v="VALENCIA"/>
    <s v="SUPERMERCADO"/>
    <s v="COMIDA"/>
    <s v="CARREFOUR"/>
    <n v="0.48200000000000004"/>
    <d v="2018-02-04T00:00:00"/>
    <x v="6"/>
    <n v="2"/>
    <m/>
    <m/>
    <n v="0"/>
    <n v="-0.48200000000000004"/>
    <n v="0"/>
    <n v="-0.48200000000000004"/>
  </r>
  <r>
    <x v="1"/>
    <s v="REAL"/>
    <x v="0"/>
    <s v="PERSONAL"/>
    <s v="RESTAURANTE ARE"/>
    <s v="VALENCIA"/>
    <s v="RESTAURANTE"/>
    <s v="RESTAURANTE"/>
    <s v="RESTAURANTE"/>
    <n v="1.2000000000000002"/>
    <d v="2018-02-12T00:00:00"/>
    <x v="6"/>
    <n v="2"/>
    <m/>
    <s v="COMPRA EN RESTAURANTE ARE, NAVARRA, TARJ. :*571914"/>
    <n v="0"/>
    <n v="-1.2000000000000002"/>
    <n v="0"/>
    <n v="-1.2000000000000002"/>
  </r>
  <r>
    <x v="0"/>
    <s v="REAL"/>
    <x v="1"/>
    <s v="PERSONAL"/>
    <s v="ALTAIR"/>
    <s v="VALENCIA"/>
    <s v="NOMINA"/>
    <s v="NOMINA ALTAIR"/>
    <s v="ALTAIR DIETAS"/>
    <n v="0.89999999999999991"/>
    <d v="2018-02-13T00:00:00"/>
    <x v="6"/>
    <n v="2"/>
    <m/>
    <m/>
    <n v="0.89999999999999991"/>
    <n v="0"/>
    <n v="0"/>
    <n v="0.89999999999999991"/>
  </r>
  <r>
    <x v="1"/>
    <s v="REAL"/>
    <x v="0"/>
    <s v="PERSONAL"/>
    <s v="MERCADONA"/>
    <s v="VALENCIA"/>
    <s v="SUPERMERCADO"/>
    <s v="COMIDA"/>
    <s v="MERCADONA"/>
    <n v="3.254"/>
    <d v="2018-02-15T00:00:00"/>
    <x v="6"/>
    <n v="2"/>
    <m/>
    <m/>
    <n v="0"/>
    <n v="-3.254"/>
    <n v="0"/>
    <n v="-3.254"/>
  </r>
  <r>
    <x v="1"/>
    <s v="REAL"/>
    <x v="0"/>
    <s v="PERSONAL"/>
    <s v="ZARA"/>
    <s v="VALENCIA"/>
    <s v="GASTOS PERSONALES (ROPA, OBJETOS, ACCESORIOS…)"/>
    <s v="ROPA"/>
    <s v="ROPA"/>
    <n v="5.99"/>
    <d v="2018-02-17T00:00:00"/>
    <x v="6"/>
    <n v="2"/>
    <m/>
    <s v="COMPRA EN ZARA VALENCIA J, VALENCIA, TARJ. :*571914"/>
    <n v="0"/>
    <n v="-5.99"/>
    <n v="0"/>
    <n v="-5.99"/>
  </r>
  <r>
    <x v="1"/>
    <s v="REAL"/>
    <x v="0"/>
    <s v="PERSONAL"/>
    <s v="DULCE&amp;DE LECHE, VALENCIA"/>
    <s v="VALENCIA"/>
    <s v="RESTAURANTE"/>
    <s v="RESTAURANTE"/>
    <s v="RESTAURANTE"/>
    <n v="0.45999999999999996"/>
    <d v="2018-02-18T00:00:00"/>
    <x v="6"/>
    <n v="2"/>
    <m/>
    <s v="COMPRA EN DULCE DE LECHE, VALENCIA, TARJ. :*571914"/>
    <n v="0"/>
    <n v="-0.45999999999999996"/>
    <n v="0"/>
    <n v="-0.45999999999999996"/>
  </r>
  <r>
    <x v="1"/>
    <s v="REAL"/>
    <x v="0"/>
    <s v="PERSONAL"/>
    <s v="RESTAURANTE YAM"/>
    <s v="VALENCIA"/>
    <s v="RESTAURANTE"/>
    <s v="RESTAURANTE"/>
    <s v="RESTAURANTE"/>
    <n v="2.1"/>
    <d v="2018-02-19T00:00:00"/>
    <x v="6"/>
    <n v="2"/>
    <m/>
    <s v="COMPRA EN RESTAURANTE YAM, VALENCIA, TARJ. :*571914"/>
    <n v="0"/>
    <n v="-2.1"/>
    <n v="0"/>
    <n v="-2.1"/>
  </r>
  <r>
    <x v="1"/>
    <s v="REAL"/>
    <x v="0"/>
    <s v="PERSONAL"/>
    <s v="COMIDA"/>
    <s v="VALENCIA"/>
    <s v="RESTAURANTE"/>
    <s v="BAR"/>
    <s v="PATERNA"/>
    <n v="0.60000000000000009"/>
    <d v="2018-02-20T00:00:00"/>
    <x v="6"/>
    <n v="2"/>
    <m/>
    <m/>
    <n v="0"/>
    <n v="-0.60000000000000009"/>
    <n v="0"/>
    <n v="-0.60000000000000009"/>
  </r>
  <r>
    <x v="1"/>
    <s v="REAL"/>
    <x v="0"/>
    <s v="PERSONAL"/>
    <s v="EFECTIVO"/>
    <s v="VALENCIA"/>
    <s v="OTROS"/>
    <s v="EFECTIVO"/>
    <s v="EFECTIVO"/>
    <n v="15"/>
    <d v="2018-02-21T00:00:00"/>
    <x v="6"/>
    <n v="2"/>
    <m/>
    <m/>
    <n v="0"/>
    <n v="-15"/>
    <n v="0"/>
    <n v="-15"/>
  </r>
  <r>
    <x v="1"/>
    <s v="REAL"/>
    <x v="0"/>
    <s v="PERSONAL"/>
    <s v="MERCADONA"/>
    <s v="VALENCIA"/>
    <s v="SUPERMERCADO"/>
    <s v="COMIDA"/>
    <s v="MERCADONA"/>
    <n v="2.1"/>
    <d v="2018-02-21T00:00:00"/>
    <x v="6"/>
    <n v="2"/>
    <m/>
    <m/>
    <n v="0"/>
    <n v="-2.1"/>
    <n v="0"/>
    <n v="-2.1"/>
  </r>
  <r>
    <x v="1"/>
    <s v="REAL"/>
    <x v="0"/>
    <s v="PERSONAL"/>
    <s v="MERCADONA"/>
    <s v="VALENCIA"/>
    <s v="SUPERMERCADO"/>
    <s v="COMIDA"/>
    <s v="MERCADONA"/>
    <n v="0.68"/>
    <d v="2018-02-22T00:00:00"/>
    <x v="6"/>
    <n v="2"/>
    <m/>
    <m/>
    <n v="0"/>
    <n v="-0.68"/>
    <n v="0"/>
    <n v="-0.68"/>
  </r>
  <r>
    <x v="1"/>
    <s v="REAL"/>
    <x v="0"/>
    <s v="PERSONAL"/>
    <m/>
    <s v="VALENCIA"/>
    <s v="RESTAURANTE"/>
    <s v="BAR"/>
    <s v="CAFÉ"/>
    <n v="0.63"/>
    <d v="2018-02-24T00:00:00"/>
    <x v="6"/>
    <n v="2"/>
    <m/>
    <m/>
    <n v="0"/>
    <n v="-0.63"/>
    <n v="0"/>
    <n v="-0.63"/>
  </r>
  <r>
    <x v="1"/>
    <s v="REAL"/>
    <x v="0"/>
    <s v="PERSONAL"/>
    <s v="MERCADONA"/>
    <s v="VALENCIA"/>
    <s v="SUPERMERCADO"/>
    <s v="COMIDA"/>
    <s v="MERCADONA"/>
    <n v="1.893"/>
    <d v="2018-02-24T00:00:00"/>
    <x v="6"/>
    <n v="2"/>
    <m/>
    <m/>
    <n v="0"/>
    <n v="-1.893"/>
    <n v="0"/>
    <n v="-1.893"/>
  </r>
  <r>
    <x v="1"/>
    <s v="REAL"/>
    <x v="0"/>
    <s v="PERSONAL"/>
    <s v="AMAZON"/>
    <s v="ONLINE"/>
    <s v="DEPORTE"/>
    <s v="DEPORTE"/>
    <s v="PADEL"/>
    <n v="8.99"/>
    <d v="2018-02-24T00:00:00"/>
    <x v="6"/>
    <n v="2"/>
    <m/>
    <s v="Pala Head Graphene Spark"/>
    <n v="0"/>
    <n v="-8.99"/>
    <n v="0"/>
    <n v="-8.99"/>
  </r>
  <r>
    <x v="1"/>
    <s v="ESTIMADO"/>
    <x v="1"/>
    <s v="PERSONAL"/>
    <s v="PISO VALENCIA CENTRO"/>
    <s v="VALENCIA"/>
    <s v="VIVIENDA"/>
    <s v="PISO VALENCIA"/>
    <s v="PISO VALENCIA"/>
    <n v="27.5"/>
    <d v="2018-03-01T00:00:00"/>
    <x v="6"/>
    <n v="3"/>
    <m/>
    <m/>
    <n v="0"/>
    <n v="-27.5"/>
    <n v="0"/>
    <n v="-27.5"/>
  </r>
  <r>
    <x v="1"/>
    <s v="REAL"/>
    <x v="0"/>
    <s v="PERSONAL"/>
    <s v="N.5 BURGER"/>
    <s v="VALENCIA"/>
    <s v="RESTAURANTE"/>
    <s v="RESTAURANTE"/>
    <s v="RESTAURANTE"/>
    <n v="1.1500000000000001"/>
    <d v="2018-03-01T00:00:00"/>
    <x v="6"/>
    <n v="3"/>
    <m/>
    <s v="COMPRA EN N.5 BURGER, VALENCIA, TARJ. :*571914"/>
    <n v="0"/>
    <n v="-1.1500000000000001"/>
    <n v="0"/>
    <n v="-1.1500000000000001"/>
  </r>
  <r>
    <x v="1"/>
    <s v="REAL"/>
    <x v="0"/>
    <s v="PERSONAL"/>
    <s v="DULCE&amp;DE LECHE, VALENCIA"/>
    <s v="VALENCIA"/>
    <s v="RESTAURANTE"/>
    <s v="RESTAURANTE"/>
    <s v="RESTAURANTE"/>
    <n v="0.66"/>
    <d v="2018-03-01T00:00:00"/>
    <x v="6"/>
    <n v="3"/>
    <m/>
    <s v="COMPRA EN DULCE DE LECHE, VALENCIA, TARJ. :*571914"/>
    <n v="0"/>
    <n v="-0.66"/>
    <n v="0"/>
    <n v="-0.66"/>
  </r>
  <r>
    <x v="0"/>
    <s v="REAL"/>
    <x v="1"/>
    <s v="PERSONAL"/>
    <s v="ALTAIR"/>
    <s v="VALENCIA"/>
    <s v="NOMINA"/>
    <s v="NOMINA ALTAIR"/>
    <s v="ALTAIR NOMINA"/>
    <n v="443.87399999999997"/>
    <d v="2018-03-02T00:00:00"/>
    <x v="6"/>
    <n v="3"/>
    <m/>
    <m/>
    <n v="443.87399999999997"/>
    <n v="0"/>
    <n v="0"/>
    <n v="443.87399999999997"/>
  </r>
  <r>
    <x v="1"/>
    <s v="REAL"/>
    <x v="0"/>
    <s v="PERSONAL"/>
    <s v="EFECTIVO"/>
    <s v="VALENCIA"/>
    <s v="OTROS"/>
    <s v="EFECTIVO"/>
    <s v="EFECTIVO"/>
    <n v="4"/>
    <d v="2018-03-02T00:00:00"/>
    <x v="6"/>
    <n v="3"/>
    <m/>
    <m/>
    <n v="0"/>
    <n v="-4"/>
    <n v="0"/>
    <n v="-4"/>
  </r>
  <r>
    <x v="1"/>
    <s v="ESTIMADO"/>
    <x v="1"/>
    <s v="PERSONAL"/>
    <s v="GARAJE VALENCIA"/>
    <s v="VALENCIA"/>
    <s v="VIVIENDA"/>
    <s v="GARAJE"/>
    <s v="GARAJE VALENCIA"/>
    <n v="11.9"/>
    <d v="2018-03-05T00:00:00"/>
    <x v="6"/>
    <n v="3"/>
    <m/>
    <m/>
    <n v="0"/>
    <n v="-11.9"/>
    <n v="0"/>
    <n v="-11.9"/>
  </r>
  <r>
    <x v="1"/>
    <s v="REAL"/>
    <x v="0"/>
    <s v="PERSONAL"/>
    <s v="AZA&amp;S"/>
    <s v="VALENCIA"/>
    <s v="VIVIENDA"/>
    <s v="GARAJE"/>
    <s v="PARKING COCHE VALENCIA"/>
    <n v="11.9"/>
    <d v="2018-03-05T00:00:00"/>
    <x v="6"/>
    <n v="3"/>
    <m/>
    <s v="RECIBO PARKING AZA, S.L. N: RECIBO"/>
    <n v="0"/>
    <n v="-11.9"/>
    <n v="0"/>
    <n v="-11.9"/>
  </r>
  <r>
    <x v="1"/>
    <s v="REAL"/>
    <x v="0"/>
    <s v="PERSONAL"/>
    <s v="RESTAURANTE&amp;MAR, EL PERELLONET"/>
    <s v="VALENCIA"/>
    <s v="RESTAURANTE"/>
    <s v="RESTAURANTE"/>
    <s v="RESTAURANTE"/>
    <n v="4.6000000000000005"/>
    <d v="2018-03-05T00:00:00"/>
    <x v="6"/>
    <n v="3"/>
    <m/>
    <s v="COMPRA EN RESTAURANTE MAR, EL PERELLONET, TARJ."/>
    <n v="0"/>
    <n v="-4.6000000000000005"/>
    <n v="0"/>
    <n v="-4.6000000000000005"/>
  </r>
  <r>
    <x v="1"/>
    <s v="REAL"/>
    <x v="0"/>
    <s v="PERSONAL"/>
    <s v="DIALPRIX"/>
    <s v="VALENCIA"/>
    <s v="SUPERMERCADO"/>
    <s v="COMIDA"/>
    <s v="DIALPRIX"/>
    <n v="0.32900000000000001"/>
    <d v="2018-03-06T00:00:00"/>
    <x v="6"/>
    <n v="3"/>
    <m/>
    <m/>
    <n v="0"/>
    <n v="-0.32900000000000001"/>
    <n v="0"/>
    <n v="-0.32900000000000001"/>
  </r>
  <r>
    <x v="1"/>
    <s v="REAL"/>
    <x v="0"/>
    <s v="PERSONAL"/>
    <s v="MERCADONA"/>
    <s v="VALENCIA"/>
    <s v="SUPERMERCADO"/>
    <s v="COMIDA"/>
    <s v="MERCADONA"/>
    <n v="2.8780000000000001"/>
    <d v="2018-03-08T00:00:00"/>
    <x v="6"/>
    <n v="3"/>
    <m/>
    <m/>
    <n v="0"/>
    <n v="-2.8780000000000001"/>
    <n v="0"/>
    <n v="-2.8780000000000001"/>
  </r>
  <r>
    <x v="1"/>
    <s v="REAL"/>
    <x v="0"/>
    <s v="PERSONAL"/>
    <s v="COMIDA"/>
    <s v="VALENCIA"/>
    <s v="RESTAURANTE"/>
    <s v="BAR"/>
    <s v="PATERNA"/>
    <n v="1.5"/>
    <d v="2018-03-10T00:00:00"/>
    <x v="6"/>
    <n v="3"/>
    <m/>
    <m/>
    <n v="0"/>
    <n v="-1.5"/>
    <n v="0"/>
    <n v="-1.5"/>
  </r>
  <r>
    <x v="1"/>
    <s v="REAL"/>
    <x v="0"/>
    <s v="PERSONAL"/>
    <s v="COMIDA"/>
    <s v="VALENCIA"/>
    <s v="TRANSPORTE"/>
    <s v="GASOLINA"/>
    <s v="COCHE"/>
    <n v="6.6459999999999999"/>
    <d v="2018-03-12T00:00:00"/>
    <x v="6"/>
    <n v="3"/>
    <m/>
    <m/>
    <n v="0"/>
    <n v="-6.6459999999999999"/>
    <n v="0"/>
    <n v="-6.6459999999999999"/>
  </r>
  <r>
    <x v="0"/>
    <s v="REAL"/>
    <x v="0"/>
    <s v="PERSONAL"/>
    <s v="SANTANDER"/>
    <s v="ONLINE"/>
    <s v="OTROS"/>
    <s v="INTERESES"/>
    <s v="LIQUIDACIONES SANTANDER"/>
    <n v="90.3"/>
    <d v="2018-03-12T00:00:00"/>
    <x v="6"/>
    <n v="3"/>
    <m/>
    <m/>
    <n v="90.3"/>
    <n v="0"/>
    <n v="0"/>
    <n v="90.3"/>
  </r>
  <r>
    <x v="1"/>
    <s v="REAL"/>
    <x v="0"/>
    <s v="PERSONAL"/>
    <s v="CONSUM"/>
    <s v="VALENCIA"/>
    <s v="SUPERMERCADO"/>
    <s v="COMIDA"/>
    <s v="CONSUM"/>
    <n v="0.94499999999999995"/>
    <d v="2018-03-13T00:00:00"/>
    <x v="6"/>
    <n v="3"/>
    <m/>
    <m/>
    <n v="0"/>
    <n v="-0.94499999999999995"/>
    <n v="0"/>
    <n v="-0.94499999999999995"/>
  </r>
  <r>
    <x v="1"/>
    <s v="REAL"/>
    <x v="0"/>
    <s v="PERSONAL"/>
    <s v="RESTAURANTE MIR"/>
    <s v="VALENCIA"/>
    <s v="RESTAURANTE"/>
    <s v="RESTAURANTE"/>
    <s v="RESTAURANTE"/>
    <n v="1.2000000000000002"/>
    <d v="2018-03-14T00:00:00"/>
    <x v="6"/>
    <n v="3"/>
    <m/>
    <s v="COMPRA EN RESTAURANTE MIR, VALENCIA, TARJ. :*571914"/>
    <n v="0"/>
    <n v="-1.2000000000000002"/>
    <n v="0"/>
    <n v="-1.2000000000000002"/>
  </r>
  <r>
    <x v="1"/>
    <s v="REAL"/>
    <x v="0"/>
    <s v="PERSONAL"/>
    <s v="TAXI&amp;LICENCIA N, VALENCIA"/>
    <s v="VALENCIA"/>
    <s v="TRANSPORTE"/>
    <s v="UBER,CABIFY, TAXIS, ETC"/>
    <s v="TAXI"/>
    <n v="0.5"/>
    <d v="2018-03-14T00:00:00"/>
    <x v="6"/>
    <n v="3"/>
    <m/>
    <s v="COMPRA EN TAXI LICENCIA N, VALENCIA, TARJ. :*571914"/>
    <n v="0"/>
    <n v="-0.5"/>
    <n v="0"/>
    <n v="-0.5"/>
  </r>
  <r>
    <x v="1"/>
    <s v="REAL"/>
    <x v="0"/>
    <s v="PERSONAL"/>
    <s v="COMIDA"/>
    <s v="VALENCIA"/>
    <s v="RESTAURANTE"/>
    <s v="BAR"/>
    <s v="PATERNA"/>
    <n v="0.88000000000000012"/>
    <d v="2018-03-15T00:00:00"/>
    <x v="6"/>
    <n v="3"/>
    <m/>
    <m/>
    <n v="0"/>
    <n v="-0.88000000000000012"/>
    <n v="0"/>
    <n v="-0.88000000000000012"/>
  </r>
  <r>
    <x v="1"/>
    <s v="REAL"/>
    <x v="0"/>
    <s v="PERSONAL"/>
    <s v="BAR"/>
    <s v="VALENCIA"/>
    <s v="RESTAURANTE"/>
    <s v="BAR"/>
    <s v="BAR"/>
    <n v="2.2600000000000002"/>
    <d v="2018-03-26T00:00:00"/>
    <x v="6"/>
    <n v="3"/>
    <m/>
    <s v="COMPRA EN BAR AND KITCHEN, VALENCIA, TARJ. :*571914"/>
    <n v="0"/>
    <n v="-2.2600000000000002"/>
    <n v="0"/>
    <n v="-2.2600000000000002"/>
  </r>
  <r>
    <x v="1"/>
    <s v="REAL"/>
    <x v="0"/>
    <s v="PERSONAL"/>
    <s v="COMIDA"/>
    <s v="VALENCIA"/>
    <s v="TRANSPORTE"/>
    <s v="GASOLINA"/>
    <s v="COCHE"/>
    <n v="7.4750000000000005"/>
    <d v="2018-03-29T00:00:00"/>
    <x v="6"/>
    <n v="3"/>
    <m/>
    <m/>
    <n v="0"/>
    <n v="-7.4750000000000005"/>
    <n v="0"/>
    <n v="-7.4750000000000005"/>
  </r>
  <r>
    <x v="1"/>
    <s v="REAL"/>
    <x v="0"/>
    <s v="PERSONAL"/>
    <s v="COMIDA"/>
    <s v="VALENCIA"/>
    <s v="RESTAURANTE"/>
    <s v="BAR"/>
    <s v="PATERNA"/>
    <n v="0.49000000000000005"/>
    <d v="2018-03-29T00:00:00"/>
    <x v="6"/>
    <n v="3"/>
    <m/>
    <m/>
    <n v="0"/>
    <n v="-0.49000000000000005"/>
    <n v="0"/>
    <n v="-0.49000000000000005"/>
  </r>
  <r>
    <x v="1"/>
    <s v="ESTIMADO"/>
    <x v="1"/>
    <s v="PERSONAL"/>
    <s v="PISO VALENCIA CENTRO"/>
    <s v="VALENCIA"/>
    <s v="VIVIENDA"/>
    <s v="PISO VALENCIA"/>
    <s v="PISO VALENCIA"/>
    <n v="27.5"/>
    <d v="2018-04-01T00:00:00"/>
    <x v="6"/>
    <n v="4"/>
    <m/>
    <m/>
    <n v="0"/>
    <n v="-27.5"/>
    <n v="0"/>
    <n v="-27.5"/>
  </r>
  <r>
    <x v="0"/>
    <s v="REAL"/>
    <x v="1"/>
    <s v="PERSONAL"/>
    <s v="ALTAIR"/>
    <s v="VALENCIA"/>
    <s v="NOMINA"/>
    <s v="NOMINA ALTAIR"/>
    <s v="ALTAIR NOMINA"/>
    <n v="443.27399999999994"/>
    <d v="2018-04-02T00:00:00"/>
    <x v="6"/>
    <n v="4"/>
    <m/>
    <m/>
    <n v="443.27399999999994"/>
    <n v="0"/>
    <n v="0"/>
    <n v="443.27399999999994"/>
  </r>
  <r>
    <x v="1"/>
    <s v="REAL"/>
    <x v="0"/>
    <s v="PERSONAL"/>
    <m/>
    <m/>
    <s v="GASTOS PERSONALES (ROPA, OBJETOS, ACCESORIOS…)"/>
    <s v="ROPA"/>
    <s v="GAFAS SOL VALENCIA"/>
    <n v="4.9000000000000004"/>
    <d v="2018-04-03T00:00:00"/>
    <x v="6"/>
    <n v="4"/>
    <m/>
    <m/>
    <n v="0"/>
    <n v="-4.9000000000000004"/>
    <n v="0"/>
    <n v="-4.9000000000000004"/>
  </r>
  <r>
    <x v="1"/>
    <s v="REAL"/>
    <x v="0"/>
    <s v="PERSONAL"/>
    <s v="MERCADONA"/>
    <s v="VALENCIA"/>
    <s v="SUPERMERCADO"/>
    <s v="COMIDA"/>
    <s v="MERCADONA"/>
    <n v="1.2140000000000002"/>
    <d v="2018-04-03T00:00:00"/>
    <x v="6"/>
    <n v="4"/>
    <m/>
    <m/>
    <n v="0"/>
    <n v="-1.2140000000000002"/>
    <n v="0"/>
    <n v="-1.2140000000000002"/>
  </r>
  <r>
    <x v="1"/>
    <s v="ESTIMADO"/>
    <x v="1"/>
    <s v="PERSONAL"/>
    <s v="GARAJE VALENCIA"/>
    <s v="VALENCIA"/>
    <s v="VIVIENDA"/>
    <s v="GARAJE"/>
    <s v="GARAJE VALENCIA"/>
    <n v="11.9"/>
    <d v="2018-04-05T00:00:00"/>
    <x v="6"/>
    <n v="4"/>
    <m/>
    <m/>
    <n v="0"/>
    <n v="-11.9"/>
    <n v="0"/>
    <n v="-11.9"/>
  </r>
  <r>
    <x v="1"/>
    <s v="REAL"/>
    <x v="0"/>
    <s v="PERSONAL"/>
    <s v="EFECTIVO"/>
    <s v="VALENCIA"/>
    <s v="OTROS"/>
    <s v="EFECTIVO"/>
    <s v="EFECTIVO"/>
    <n v="2"/>
    <d v="2018-04-08T00:00:00"/>
    <x v="6"/>
    <n v="4"/>
    <m/>
    <m/>
    <n v="0"/>
    <n v="-2"/>
    <n v="0"/>
    <n v="-2"/>
  </r>
  <r>
    <x v="1"/>
    <s v="REAL"/>
    <x v="0"/>
    <s v="PERSONAL"/>
    <s v="COMIDA"/>
    <s v="VALENCIA"/>
    <s v="RESTAURANTE"/>
    <s v="BAR"/>
    <s v="PATERNA"/>
    <n v="0.60000000000000009"/>
    <d v="2018-04-11T00:00:00"/>
    <x v="6"/>
    <n v="4"/>
    <m/>
    <m/>
    <n v="0"/>
    <n v="-0.60000000000000009"/>
    <n v="0"/>
    <n v="-0.60000000000000009"/>
  </r>
  <r>
    <x v="1"/>
    <s v="REAL"/>
    <x v="0"/>
    <s v="PERSONAL"/>
    <s v="NECO&amp;PARQUE TEC, VALENCIA"/>
    <s v="VALENCIA"/>
    <s v="RESTAURANTE"/>
    <s v="BAR"/>
    <s v="PATERNA"/>
    <n v="0.38"/>
    <d v="2018-04-11T00:00:00"/>
    <x v="6"/>
    <n v="4"/>
    <m/>
    <s v="COMPRA EN NECO PARQUE TEC, VALENCIA, TARJ. :*571914"/>
    <n v="0"/>
    <n v="-0.38"/>
    <n v="0"/>
    <n v="-0.38"/>
  </r>
  <r>
    <x v="1"/>
    <s v="REAL"/>
    <x v="0"/>
    <s v="PERSONAL"/>
    <s v="MERCADONA"/>
    <s v="VALENCIA"/>
    <s v="SUPERMERCADO"/>
    <s v="COMIDA"/>
    <s v="MERCADONA"/>
    <n v="2.7590000000000003"/>
    <d v="2018-04-12T00:00:00"/>
    <x v="6"/>
    <n v="4"/>
    <m/>
    <m/>
    <n v="0"/>
    <n v="-2.7590000000000003"/>
    <n v="0"/>
    <n v="-2.7590000000000003"/>
  </r>
  <r>
    <x v="0"/>
    <s v="REAL"/>
    <x v="0"/>
    <s v="PERSONAL"/>
    <s v="-"/>
    <s v="VALENCIA"/>
    <s v="OTROS"/>
    <s v="PAGA"/>
    <s v="PAGA / TRANSFERENCIA"/>
    <n v="114"/>
    <d v="2018-04-12T00:00:00"/>
    <x v="6"/>
    <n v="4"/>
    <m/>
    <m/>
    <n v="114"/>
    <n v="0"/>
    <n v="0"/>
    <n v="114"/>
  </r>
  <r>
    <x v="1"/>
    <s v="REAL"/>
    <x v="0"/>
    <s v="PERSONAL"/>
    <s v="AMAZON"/>
    <s v="ONLINE"/>
    <s v="CUIDADO PERSONAL"/>
    <s v="CUIDADO PERSONAL"/>
    <s v="COLONIA"/>
    <n v="4.995000000000001"/>
    <d v="2018-04-14T00:00:00"/>
    <x v="6"/>
    <n v="4"/>
    <m/>
    <s v="Paco Rabanne Invictus 100ml"/>
    <n v="0"/>
    <n v="-4.995000000000001"/>
    <n v="0"/>
    <n v="-4.995000000000001"/>
  </r>
  <r>
    <x v="1"/>
    <s v="REAL"/>
    <x v="0"/>
    <s v="PERSONAL"/>
    <m/>
    <s v="VALENCIA"/>
    <s v="RESTAURANTE"/>
    <s v="BAR"/>
    <s v="CAFÉ"/>
    <n v="0.70000000000000007"/>
    <d v="2018-04-15T00:00:00"/>
    <x v="6"/>
    <n v="4"/>
    <m/>
    <m/>
    <n v="0"/>
    <n v="-0.70000000000000007"/>
    <n v="0"/>
    <n v="-0.70000000000000007"/>
  </r>
  <r>
    <x v="1"/>
    <s v="REAL"/>
    <x v="0"/>
    <s v="PERSONAL"/>
    <m/>
    <s v="VALENCIA"/>
    <s v="RESTAURANTE"/>
    <s v="BAR"/>
    <s v="CAFÉ"/>
    <n v="0.2"/>
    <d v="2018-04-15T00:00:00"/>
    <x v="6"/>
    <n v="4"/>
    <m/>
    <m/>
    <n v="0"/>
    <n v="-0.2"/>
    <n v="0"/>
    <n v="-0.2"/>
  </r>
  <r>
    <x v="1"/>
    <s v="REAL"/>
    <x v="0"/>
    <s v="PERSONAL"/>
    <m/>
    <s v="VALENCIA"/>
    <s v="RESTAURANTE"/>
    <s v="BAR"/>
    <s v="CAFÉ"/>
    <n v="0.2"/>
    <d v="2018-04-16T00:00:00"/>
    <x v="6"/>
    <n v="4"/>
    <m/>
    <m/>
    <n v="0"/>
    <n v="-0.2"/>
    <n v="0"/>
    <n v="-0.2"/>
  </r>
  <r>
    <x v="1"/>
    <s v="REAL"/>
    <x v="0"/>
    <s v="PERSONAL"/>
    <s v="EFECTIVO"/>
    <s v="VALENCIA"/>
    <s v="OTROS"/>
    <s v="EFECTIVO"/>
    <s v="EFECTIVO"/>
    <n v="7"/>
    <d v="2018-04-16T00:00:00"/>
    <x v="6"/>
    <n v="4"/>
    <m/>
    <m/>
    <n v="0"/>
    <n v="-7"/>
    <n v="0"/>
    <n v="-7"/>
  </r>
  <r>
    <x v="0"/>
    <s v="REAL"/>
    <x v="1"/>
    <s v="PERSONAL"/>
    <s v="GOBIERNO"/>
    <m/>
    <s v="GESTIONES ADMINISTRATIVAS / IMPUESTOS"/>
    <s v="GESTIONES ADMINISTRATIVAS / IMPUESTOS"/>
    <s v="GOBIERNO DE NAVARRA RENTA"/>
    <n v="37.574999999999996"/>
    <d v="2018-04-16T00:00:00"/>
    <x v="6"/>
    <n v="4"/>
    <m/>
    <m/>
    <n v="37.574999999999996"/>
    <n v="0"/>
    <n v="0"/>
    <n v="37.574999999999996"/>
  </r>
  <r>
    <x v="1"/>
    <s v="REAL"/>
    <x v="0"/>
    <s v="PERSONAL"/>
    <s v="COMIDA"/>
    <s v="VALENCIA"/>
    <s v="RESTAURANTE"/>
    <s v="BAR"/>
    <s v="PATERNA"/>
    <n v="0.57000000000000006"/>
    <d v="2018-04-16T00:00:00"/>
    <x v="6"/>
    <n v="4"/>
    <m/>
    <m/>
    <n v="0"/>
    <n v="-0.57000000000000006"/>
    <n v="0"/>
    <n v="-0.57000000000000006"/>
  </r>
  <r>
    <x v="1"/>
    <s v="REAL"/>
    <x v="0"/>
    <s v="PERSONAL"/>
    <s v="MERCADONA"/>
    <s v="VALENCIA"/>
    <s v="SUPERMERCADO"/>
    <s v="COMIDA"/>
    <s v="MERCADONA"/>
    <n v="2.1629999999999998"/>
    <d v="2018-04-17T00:00:00"/>
    <x v="6"/>
    <n v="4"/>
    <m/>
    <m/>
    <n v="0"/>
    <n v="-2.1629999999999998"/>
    <n v="0"/>
    <n v="-2.1629999999999998"/>
  </r>
  <r>
    <x v="1"/>
    <s v="REAL"/>
    <x v="0"/>
    <s v="PERSONAL"/>
    <s v="MERCADONA"/>
    <s v="VALENCIA"/>
    <s v="SUPERMERCADO"/>
    <s v="COMIDA"/>
    <s v="MERCADONA"/>
    <n v="1.4080000000000001"/>
    <d v="2018-04-20T00:00:00"/>
    <x v="6"/>
    <n v="4"/>
    <m/>
    <m/>
    <n v="0"/>
    <n v="-1.4080000000000001"/>
    <n v="0"/>
    <n v="-1.4080000000000001"/>
  </r>
  <r>
    <x v="1"/>
    <s v="REAL"/>
    <x v="0"/>
    <s v="PERSONAL"/>
    <s v="FOSTERS HOLLYWO"/>
    <s v="VALENCIA"/>
    <s v="RESTAURANTE"/>
    <s v="RESTAURANTE"/>
    <s v="RESTAURANTE"/>
    <n v="2"/>
    <d v="2018-04-23T00:00:00"/>
    <x v="6"/>
    <n v="4"/>
    <m/>
    <s v="COMPRA EN FOSTERS HOLLYWO, VALENCIA, TARJ. :*571914"/>
    <n v="0"/>
    <n v="-2"/>
    <n v="0"/>
    <n v="-2"/>
  </r>
  <r>
    <x v="1"/>
    <s v="REAL"/>
    <x v="0"/>
    <s v="PERSONAL"/>
    <s v="GETH BLUEBELL"/>
    <s v="VALENCIA"/>
    <s v="FORMACION"/>
    <s v="CLASES DE INGLES"/>
    <s v="INGLES"/>
    <n v="7.5"/>
    <d v="2018-04-24T00:00:00"/>
    <x v="6"/>
    <n v="4"/>
    <m/>
    <s v="COMPRA EN BLUEBELL ENGLIS, VALENCIA, TARJ. :*571914"/>
    <n v="0"/>
    <n v="-7.5"/>
    <n v="0"/>
    <n v="-7.5"/>
  </r>
  <r>
    <x v="1"/>
    <s v="REAL"/>
    <x v="0"/>
    <s v="PERSONAL"/>
    <s v="COMIDA"/>
    <s v="VALENCIA"/>
    <s v="RESTAURANTE"/>
    <s v="BAR"/>
    <s v="PATERNA"/>
    <n v="0.57000000000000006"/>
    <d v="2018-04-25T00:00:00"/>
    <x v="6"/>
    <n v="4"/>
    <m/>
    <m/>
    <n v="0"/>
    <n v="-0.57000000000000006"/>
    <n v="0"/>
    <n v="-0.57000000000000006"/>
  </r>
  <r>
    <x v="1"/>
    <s v="REAL"/>
    <x v="0"/>
    <s v="PERSONAL"/>
    <s v="AMAZON"/>
    <s v="ONLINE"/>
    <s v="FORMACION"/>
    <s v="LIBRO"/>
    <s v="POESIA"/>
    <n v="1.2250000000000001"/>
    <d v="2018-04-25T00:00:00"/>
    <x v="6"/>
    <n v="4"/>
    <m/>
    <s v="Las Almas de Brandon "/>
    <n v="0"/>
    <n v="-1.2250000000000001"/>
    <n v="0"/>
    <n v="-1.2250000000000001"/>
  </r>
  <r>
    <x v="1"/>
    <s v="REAL"/>
    <x v="0"/>
    <s v="PERSONAL"/>
    <s v="MERCADONA"/>
    <s v="VALENCIA"/>
    <s v="SUPERMERCADO"/>
    <s v="COMIDA"/>
    <s v="MERCADONA"/>
    <n v="0.95399999999999996"/>
    <d v="2018-04-26T00:00:00"/>
    <x v="6"/>
    <n v="4"/>
    <m/>
    <m/>
    <n v="0"/>
    <n v="-0.95399999999999996"/>
    <n v="0"/>
    <n v="-0.95399999999999996"/>
  </r>
  <r>
    <x v="1"/>
    <s v="REAL"/>
    <x v="0"/>
    <s v="PERSONAL"/>
    <s v="COMIDA"/>
    <s v="VALENCIA"/>
    <s v="RESTAURANTE"/>
    <s v="BAR"/>
    <s v="PATERNA"/>
    <n v="0.53"/>
    <d v="2018-04-26T00:00:00"/>
    <x v="6"/>
    <n v="4"/>
    <m/>
    <m/>
    <n v="0"/>
    <n v="-0.53"/>
    <n v="0"/>
    <n v="-0.53"/>
  </r>
  <r>
    <x v="1"/>
    <s v="REAL"/>
    <x v="0"/>
    <s v="PERSONAL"/>
    <s v="RESTAURANTE MIR"/>
    <s v="VALENCIA"/>
    <s v="RESTAURANTE"/>
    <s v="RESTAURANTE"/>
    <s v="RESTAURANTE"/>
    <n v="2.7100000000000004"/>
    <d v="2018-04-26T00:00:00"/>
    <x v="6"/>
    <n v="4"/>
    <m/>
    <s v="COMPRA EN RESTAURANTE MIR, VALENCIA, TARJ. :*571914"/>
    <n v="0"/>
    <n v="-2.7100000000000004"/>
    <n v="0"/>
    <n v="-2.7100000000000004"/>
  </r>
  <r>
    <x v="1"/>
    <s v="REAL"/>
    <x v="0"/>
    <s v="PERSONAL"/>
    <s v="COMIDA"/>
    <s v="VALENCIA"/>
    <s v="TRANSPORTE"/>
    <s v="GASOLINA"/>
    <s v="COCHE"/>
    <n v="5.9840000000000009"/>
    <d v="2018-04-27T00:00:00"/>
    <x v="6"/>
    <n v="4"/>
    <m/>
    <m/>
    <n v="0"/>
    <n v="-5.9840000000000009"/>
    <n v="0"/>
    <n v="-5.9840000000000009"/>
  </r>
  <r>
    <x v="1"/>
    <s v="REAL"/>
    <x v="0"/>
    <s v="PERSONAL"/>
    <s v="COMIDA"/>
    <s v="VALENCIA"/>
    <s v="RESTAURANTE"/>
    <s v="BAR"/>
    <s v="PATERNA"/>
    <n v="0.38"/>
    <d v="2018-04-27T00:00:00"/>
    <x v="6"/>
    <n v="4"/>
    <m/>
    <m/>
    <n v="0"/>
    <n v="-0.38"/>
    <n v="0"/>
    <n v="-0.38"/>
  </r>
  <r>
    <x v="1"/>
    <s v="REAL"/>
    <x v="0"/>
    <s v="PERSONAL"/>
    <s v="RESTAURANTE PEK"/>
    <s v="VALENCIA"/>
    <s v="RESTAURANTE"/>
    <s v="RESTAURANTE"/>
    <s v="RESTAURANTE"/>
    <n v="1.03"/>
    <d v="2018-04-29T00:00:00"/>
    <x v="6"/>
    <n v="4"/>
    <m/>
    <s v="COMPRA EN RESTAURANTE PEK, TUDELA, TARJ. :*571914"/>
    <n v="0"/>
    <n v="-1.03"/>
    <n v="0"/>
    <n v="-1.03"/>
  </r>
  <r>
    <x v="1"/>
    <s v="ESTIMADO"/>
    <x v="1"/>
    <s v="PERSONAL"/>
    <s v="PISO VALENCIA CENTRO"/>
    <s v="VALENCIA"/>
    <s v="VIVIENDA"/>
    <s v="PISO VALENCIA"/>
    <s v="PISO VALENCIA"/>
    <n v="27.5"/>
    <d v="2018-05-01T00:00:00"/>
    <x v="6"/>
    <n v="5"/>
    <m/>
    <m/>
    <n v="0"/>
    <n v="-27.5"/>
    <n v="0"/>
    <n v="-27.5"/>
  </r>
  <r>
    <x v="0"/>
    <s v="REAL"/>
    <x v="1"/>
    <s v="PERSONAL"/>
    <s v="ALTAIR"/>
    <s v="VALENCIA"/>
    <s v="NOMINA"/>
    <s v="NOMINA ALTAIR"/>
    <s v="ALTAIR NOMINA"/>
    <n v="443.27399999999994"/>
    <d v="2018-05-03T00:00:00"/>
    <x v="6"/>
    <n v="5"/>
    <m/>
    <m/>
    <n v="443.27399999999994"/>
    <n v="0"/>
    <n v="0"/>
    <n v="443.27399999999994"/>
  </r>
  <r>
    <x v="1"/>
    <s v="REAL"/>
    <x v="0"/>
    <s v="PERSONAL"/>
    <s v="VALENCIA"/>
    <s v="VALENCIA"/>
    <s v="DEPORTE"/>
    <s v="BUCEO"/>
    <s v="BUCEO"/>
    <n v="28"/>
    <d v="2018-05-03T00:00:00"/>
    <x v="6"/>
    <n v="5"/>
    <m/>
    <s v="CURSO BUCEO VALENCIA"/>
    <n v="0"/>
    <n v="-28"/>
    <n v="0"/>
    <n v="-28"/>
  </r>
  <r>
    <x v="1"/>
    <s v="REAL"/>
    <x v="0"/>
    <s v="PERSONAL"/>
    <s v="MERCADONA"/>
    <s v="VALENCIA"/>
    <s v="SUPERMERCADO"/>
    <s v="COMIDA"/>
    <s v="MERCADONA"/>
    <n v="1.4060000000000001"/>
    <d v="2018-05-04T00:00:00"/>
    <x v="6"/>
    <n v="5"/>
    <m/>
    <m/>
    <n v="0"/>
    <n v="-1.4060000000000001"/>
    <n v="0"/>
    <n v="-1.4060000000000001"/>
  </r>
  <r>
    <x v="1"/>
    <s v="REAL"/>
    <x v="0"/>
    <s v="PERSONAL"/>
    <s v="MERCADONA"/>
    <s v="VALENCIA"/>
    <s v="SUPERMERCADO"/>
    <s v="COMIDA"/>
    <s v="MERCADONA"/>
    <n v="1.7460000000000002"/>
    <d v="2018-05-07T00:00:00"/>
    <x v="6"/>
    <n v="5"/>
    <m/>
    <m/>
    <n v="0"/>
    <n v="-1.7460000000000002"/>
    <n v="0"/>
    <n v="-1.7460000000000002"/>
  </r>
  <r>
    <x v="1"/>
    <s v="REAL"/>
    <x v="0"/>
    <s v="PERSONAL"/>
    <s v="EFECTIVO"/>
    <s v="VALENCIA"/>
    <s v="OTROS"/>
    <s v="EFECTIVO"/>
    <s v="EFECTIVO"/>
    <n v="16"/>
    <d v="2018-05-09T00:00:00"/>
    <x v="6"/>
    <n v="5"/>
    <m/>
    <m/>
    <n v="0"/>
    <n v="-16"/>
    <n v="0"/>
    <n v="-16"/>
  </r>
  <r>
    <x v="1"/>
    <s v="REAL"/>
    <x v="0"/>
    <s v="PERSONAL"/>
    <s v="Amazon&amp;amazon.es/prm"/>
    <s v="ONLINE"/>
    <s v="OCIO"/>
    <s v="SUSCRIPCION"/>
    <s v="AMAZON PRIME"/>
    <n v="1.9950000000000001"/>
    <d v="2018-05-10T00:00:00"/>
    <x v="6"/>
    <n v="5"/>
    <m/>
    <s v="COMPRA Cuota Amazon Prime, amazon.es/prm, TARJETA"/>
    <n v="0"/>
    <n v="-1.9950000000000001"/>
    <n v="0"/>
    <n v="-1.9950000000000001"/>
  </r>
  <r>
    <x v="1"/>
    <s v="ESTIMADO"/>
    <x v="1"/>
    <s v="PERSONAL"/>
    <s v="GARAJE VALENCIA"/>
    <s v="VALENCIA"/>
    <s v="VIVIENDA"/>
    <s v="GARAJE"/>
    <s v="GARAJE VALENCIA"/>
    <n v="11.9"/>
    <d v="2018-05-10T00:00:00"/>
    <x v="6"/>
    <n v="5"/>
    <m/>
    <m/>
    <n v="0"/>
    <n v="-11.9"/>
    <n v="0"/>
    <n v="-11.9"/>
  </r>
  <r>
    <x v="1"/>
    <s v="REAL"/>
    <x v="0"/>
    <s v="PERSONAL"/>
    <s v="AZA&amp;S"/>
    <s v="VALENCIA"/>
    <s v="VIVIENDA"/>
    <s v="GARAJE"/>
    <s v="PARKING COCHE VALENCIA"/>
    <n v="11.9"/>
    <d v="2018-05-10T00:00:00"/>
    <x v="6"/>
    <n v="5"/>
    <m/>
    <s v="RECIBO PARKING AZA, S.L. N: RECIBO"/>
    <n v="0"/>
    <n v="-11.9"/>
    <n v="0"/>
    <n v="-11.9"/>
  </r>
  <r>
    <x v="1"/>
    <s v="REAL"/>
    <x v="0"/>
    <s v="PERSONAL"/>
    <s v="MERCADONA"/>
    <s v="VALENCIA"/>
    <s v="SUPERMERCADO"/>
    <s v="COMIDA"/>
    <s v="MERCADONA"/>
    <n v="1.7030000000000003"/>
    <d v="2018-05-11T00:00:00"/>
    <x v="6"/>
    <n v="5"/>
    <m/>
    <m/>
    <n v="0"/>
    <n v="-1.7030000000000003"/>
    <n v="0"/>
    <n v="-1.7030000000000003"/>
  </r>
  <r>
    <x v="1"/>
    <s v="REAL"/>
    <x v="0"/>
    <s v="PERSONAL"/>
    <s v="MERCADONA"/>
    <s v="VALENCIA"/>
    <s v="SUPERMERCADO"/>
    <s v="COMIDA"/>
    <s v="MERCADONA"/>
    <n v="1.9370000000000003"/>
    <d v="2018-05-14T00:00:00"/>
    <x v="6"/>
    <n v="5"/>
    <m/>
    <m/>
    <n v="0"/>
    <n v="-1.9370000000000003"/>
    <n v="0"/>
    <n v="-1.9370000000000003"/>
  </r>
  <r>
    <x v="1"/>
    <s v="REAL"/>
    <x v="0"/>
    <s v="PERSONAL"/>
    <s v="EFECTIVO"/>
    <s v="VALENCIA"/>
    <s v="OTROS"/>
    <s v="EFECTIVO"/>
    <s v="EFECTIVO"/>
    <n v="4"/>
    <d v="2018-05-15T00:00:00"/>
    <x v="6"/>
    <n v="5"/>
    <m/>
    <m/>
    <n v="0"/>
    <n v="-4"/>
    <n v="0"/>
    <n v="-4"/>
  </r>
  <r>
    <x v="0"/>
    <s v="REAL"/>
    <x v="0"/>
    <s v="PERSONAL"/>
    <s v="SANTANDER"/>
    <s v="ONLINE"/>
    <s v="OTROS"/>
    <s v="INTERESES"/>
    <s v="LIQUIDACIONES SANTANDER"/>
    <n v="-2.0549999999999997"/>
    <d v="2018-05-15T00:00:00"/>
    <x v="6"/>
    <n v="5"/>
    <m/>
    <m/>
    <n v="-2.0549999999999997"/>
    <n v="0"/>
    <n v="0"/>
    <n v="-2.0549999999999997"/>
  </r>
  <r>
    <x v="0"/>
    <s v="REAL"/>
    <x v="0"/>
    <s v="PERSONAL"/>
    <s v="SANTANDER"/>
    <s v="ONLINE"/>
    <s v="OTROS"/>
    <s v="INTERESES"/>
    <s v="LIQUIDACIONES SANTANDER"/>
    <n v="2.0549999999999997"/>
    <d v="2018-05-16T00:00:00"/>
    <x v="6"/>
    <n v="5"/>
    <m/>
    <m/>
    <n v="2.0549999999999997"/>
    <n v="0"/>
    <n v="0"/>
    <n v="2.0549999999999997"/>
  </r>
  <r>
    <x v="1"/>
    <s v="REAL"/>
    <x v="0"/>
    <s v="PERSONAL"/>
    <s v="YXL0"/>
    <m/>
    <s v="VACACIONES"/>
    <s v="COPENHAGUE, HELSINKI, TALLIN"/>
    <s v="COPENHAGUE, HELSINKI, TALLIN"/>
    <n v="7.3940000000000001"/>
    <d v="2018-05-18T00:00:00"/>
    <x v="6"/>
    <n v="5"/>
    <m/>
    <s v="COMPRA RYANAIR YXL0, DUBLIN, TARJETA"/>
    <n v="0"/>
    <n v="-7.3940000000000001"/>
    <n v="0"/>
    <n v="-7.3940000000000001"/>
  </r>
  <r>
    <x v="1"/>
    <s v="REAL"/>
    <x v="0"/>
    <s v="PERSONAL"/>
    <s v="E-DREAMS"/>
    <s v="ONLINE"/>
    <s v="VACACIONES"/>
    <s v="COPENHAGUE, HELSINKI, TALLIN"/>
    <s v="COPENHAGUE, HELSINKI, TALLIN"/>
    <n v="15.898"/>
    <d v="2018-05-19T00:00:00"/>
    <x v="6"/>
    <n v="5"/>
    <m/>
    <m/>
    <n v="0"/>
    <n v="-15.898"/>
    <n v="0"/>
    <n v="-15.898"/>
  </r>
  <r>
    <x v="1"/>
    <s v="REAL"/>
    <x v="0"/>
    <s v="PERSONAL"/>
    <s v="EFECTIVO"/>
    <s v="VALENCIA"/>
    <s v="OTROS"/>
    <s v="EFECTIVO"/>
    <s v="EFECTIVO"/>
    <n v="7"/>
    <d v="2018-05-19T00:00:00"/>
    <x v="6"/>
    <n v="5"/>
    <m/>
    <m/>
    <n v="0"/>
    <n v="-7"/>
    <n v="0"/>
    <n v="-7"/>
  </r>
  <r>
    <x v="1"/>
    <s v="REAL"/>
    <x v="0"/>
    <s v="PERSONAL"/>
    <s v="MERCADONA"/>
    <s v="VALENCIA"/>
    <s v="SUPERMERCADO"/>
    <s v="COMIDA"/>
    <s v="MERCADONA"/>
    <n v="2.6620000000000004"/>
    <d v="2018-05-19T00:00:00"/>
    <x v="6"/>
    <n v="5"/>
    <m/>
    <m/>
    <n v="0"/>
    <n v="-2.6620000000000004"/>
    <n v="0"/>
    <n v="-2.6620000000000004"/>
  </r>
  <r>
    <x v="1"/>
    <s v="REAL"/>
    <x v="0"/>
    <s v="PERSONAL"/>
    <s v="CINE"/>
    <s v="VALENCIA"/>
    <s v="OCIO"/>
    <s v="CINE"/>
    <s v="ABC"/>
    <n v="1.6"/>
    <d v="2018-05-21T00:00:00"/>
    <x v="6"/>
    <n v="5"/>
    <m/>
    <s v="COMPRA EN CINES ABC PARK, VALENCIA, TARJ. :*571914"/>
    <n v="0"/>
    <n v="-1.6"/>
    <n v="0"/>
    <n v="-1.6"/>
  </r>
  <r>
    <x v="1"/>
    <s v="REAL"/>
    <x v="0"/>
    <s v="PERSONAL"/>
    <s v="EFECTIVO"/>
    <s v="VALENCIA"/>
    <s v="OTROS"/>
    <s v="EFECTIVO"/>
    <s v="EFECTIVO"/>
    <n v="7"/>
    <d v="2018-05-23T00:00:00"/>
    <x v="6"/>
    <n v="5"/>
    <m/>
    <m/>
    <n v="0"/>
    <n v="-7"/>
    <n v="0"/>
    <n v="-7"/>
  </r>
  <r>
    <x v="1"/>
    <s v="REAL"/>
    <x v="0"/>
    <s v="PERSONAL"/>
    <s v="MERCADONA"/>
    <s v="VALENCIA"/>
    <s v="SUPERMERCADO"/>
    <s v="COMIDA"/>
    <s v="MERCADONA"/>
    <n v="1.8710000000000002"/>
    <d v="2018-05-25T00:00:00"/>
    <x v="6"/>
    <n v="5"/>
    <m/>
    <m/>
    <n v="0"/>
    <n v="-1.8710000000000002"/>
    <n v="0"/>
    <n v="-1.8710000000000002"/>
  </r>
  <r>
    <x v="1"/>
    <s v="REAL"/>
    <x v="0"/>
    <s v="PERSONAL"/>
    <m/>
    <s v="VALENCIA"/>
    <s v="RESTAURANTE"/>
    <s v="BAR"/>
    <s v="CAFÉ"/>
    <n v="0.35000000000000003"/>
    <d v="2018-05-28T00:00:00"/>
    <x v="6"/>
    <n v="5"/>
    <m/>
    <m/>
    <n v="0"/>
    <n v="-0.35000000000000003"/>
    <n v="0"/>
    <n v="-0.35000000000000003"/>
  </r>
  <r>
    <x v="1"/>
    <s v="REAL"/>
    <x v="0"/>
    <s v="PERSONAL"/>
    <s v="MERCADONA"/>
    <s v="VALENCIA"/>
    <s v="SUPERMERCADO"/>
    <s v="COMIDA"/>
    <s v="MERCADONA"/>
    <n v="1.9010000000000002"/>
    <d v="2018-05-28T00:00:00"/>
    <x v="6"/>
    <n v="5"/>
    <m/>
    <m/>
    <n v="0"/>
    <n v="-1.9010000000000002"/>
    <n v="0"/>
    <n v="-1.9010000000000002"/>
  </r>
  <r>
    <x v="1"/>
    <s v="REAL"/>
    <x v="0"/>
    <s v="PERSONAL"/>
    <s v="EFECTIVO"/>
    <s v="VALENCIA"/>
    <s v="OTROS"/>
    <s v="EFECTIVO"/>
    <s v="EFECTIVO"/>
    <n v="4"/>
    <d v="2018-05-29T00:00:00"/>
    <x v="6"/>
    <n v="5"/>
    <m/>
    <m/>
    <n v="0"/>
    <n v="-4"/>
    <n v="0"/>
    <n v="-4"/>
  </r>
  <r>
    <x v="1"/>
    <s v="REAL"/>
    <x v="0"/>
    <s v="PERSONAL"/>
    <s v="MERCADONA"/>
    <s v="VALENCIA"/>
    <s v="SUPERMERCADO"/>
    <s v="COMIDA"/>
    <s v="MERCADONA"/>
    <n v="0.48200000000000004"/>
    <d v="2018-05-29T00:00:00"/>
    <x v="6"/>
    <n v="5"/>
    <m/>
    <m/>
    <n v="0"/>
    <n v="-0.48200000000000004"/>
    <n v="0"/>
    <n v="-0.48200000000000004"/>
  </r>
  <r>
    <x v="1"/>
    <s v="REAL"/>
    <x v="0"/>
    <s v="PERSONAL"/>
    <s v="SANTANDER"/>
    <s v="EFECTIVO"/>
    <s v="OTROS"/>
    <s v="OTROS"/>
    <s v="OTROS"/>
    <n v="2.1870000000000003"/>
    <d v="2018-05-30T00:00:00"/>
    <x v="6"/>
    <n v="5"/>
    <m/>
    <m/>
    <n v="0"/>
    <n v="-2.1870000000000003"/>
    <n v="0"/>
    <n v="-2.1870000000000003"/>
  </r>
  <r>
    <x v="1"/>
    <s v="REAL"/>
    <x v="0"/>
    <s v="PERSONAL"/>
    <s v="GOIKO GOURMET"/>
    <s v="VALENCIA"/>
    <s v="RESTAURANTE"/>
    <s v="RESTAURANTE"/>
    <s v="RESTAURANTE"/>
    <n v="1.34"/>
    <d v="2018-05-30T00:00:00"/>
    <x v="6"/>
    <n v="5"/>
    <m/>
    <s v="COMPRA EN GOIKO GOURMET, BARCELONA, TARJ. :*571914"/>
    <n v="0"/>
    <n v="-1.34"/>
    <n v="0"/>
    <n v="-1.34"/>
  </r>
  <r>
    <x v="0"/>
    <s v="REAL"/>
    <x v="0"/>
    <s v="PERSONAL"/>
    <s v="-"/>
    <s v="VALENCIA"/>
    <s v="OTROS"/>
    <s v="PAGA"/>
    <s v="PAGA / TRANSFERENCIA"/>
    <n v="42.195"/>
    <d v="2018-05-31T00:00:00"/>
    <x v="6"/>
    <n v="5"/>
    <m/>
    <m/>
    <n v="42.195"/>
    <n v="0"/>
    <n v="0"/>
    <n v="42.195"/>
  </r>
  <r>
    <x v="1"/>
    <s v="ESTIMADO"/>
    <x v="1"/>
    <s v="PERSONAL"/>
    <s v="PISO VALENCIA CENTRO"/>
    <s v="VALENCIA"/>
    <s v="VIVIENDA"/>
    <s v="PISO VALENCIA"/>
    <s v="PISO VALENCIA"/>
    <n v="27.5"/>
    <d v="2018-06-01T00:00:00"/>
    <x v="6"/>
    <n v="6"/>
    <m/>
    <m/>
    <n v="0"/>
    <n v="-27.5"/>
    <n v="0"/>
    <n v="-27.5"/>
  </r>
  <r>
    <x v="0"/>
    <s v="REAL"/>
    <x v="0"/>
    <s v="PERSONAL"/>
    <s v="SANTANDER"/>
    <s v="ONLINE"/>
    <s v="OTROS"/>
    <s v="INTERESES"/>
    <s v="LIQUIDACIONES SANTANDER"/>
    <n v="5.1000000000000004E-2"/>
    <d v="2018-06-06T00:00:00"/>
    <x v="6"/>
    <n v="6"/>
    <m/>
    <m/>
    <n v="5.1000000000000004E-2"/>
    <n v="0"/>
    <n v="0"/>
    <n v="5.1000000000000004E-2"/>
  </r>
  <r>
    <x v="1"/>
    <s v="REAL"/>
    <x v="0"/>
    <s v="PERSONAL"/>
    <s v="AMAZON"/>
    <s v="ONLINE"/>
    <s v="GASTOS PERSONALES (ROPA, OBJETOS, ACCESORIOS…)"/>
    <s v="ACCESORIOS"/>
    <s v="ELECTRONICA"/>
    <n v="2.9990000000000001"/>
    <d v="2018-06-11T00:00:00"/>
    <x v="6"/>
    <n v="6"/>
    <m/>
    <s v="Funda cargador Kiwibird Galaxy S7"/>
    <n v="0"/>
    <n v="-2.9990000000000001"/>
    <n v="0"/>
    <n v="-2.9990000000000001"/>
  </r>
  <r>
    <x v="0"/>
    <s v="REAL"/>
    <x v="0"/>
    <s v="PERSONAL"/>
    <s v="INTELIGENCIA FARMACEUTICA"/>
    <s v="MADRID"/>
    <s v="JGG CONSULTANT"/>
    <s v="MARKETING"/>
    <s v="TRANSFERENCIA DE LAURA FUSTER REAL, TRABAJO MARKETING"/>
    <n v="9"/>
    <d v="2018-06-12T00:00:00"/>
    <x v="6"/>
    <n v="6"/>
    <m/>
    <m/>
    <n v="9"/>
    <n v="0"/>
    <n v="0"/>
    <n v="9"/>
  </r>
  <r>
    <x v="1"/>
    <s v="REAL"/>
    <x v="0"/>
    <s v="PERSONAL"/>
    <s v="MERCADONA"/>
    <s v="VALENCIA"/>
    <s v="SUPERMERCADO"/>
    <s v="COMIDA"/>
    <s v="MERCADONA"/>
    <n v="1.165"/>
    <d v="2018-06-13T00:00:00"/>
    <x v="6"/>
    <n v="6"/>
    <m/>
    <m/>
    <n v="0"/>
    <n v="-1.165"/>
    <n v="0"/>
    <n v="-1.165"/>
  </r>
  <r>
    <x v="0"/>
    <s v="REAL"/>
    <x v="1"/>
    <s v="PERSONAL"/>
    <s v="ALTAIR"/>
    <s v="VALENCIA"/>
    <s v="NOMINA"/>
    <s v="NOMINA ALTAIR"/>
    <s v="ALTAIR NOMINA"/>
    <n v="319.93200000000002"/>
    <d v="2018-06-14T00:00:00"/>
    <x v="6"/>
    <n v="6"/>
    <m/>
    <m/>
    <n v="319.93200000000002"/>
    <n v="0"/>
    <n v="0"/>
    <n v="319.93200000000002"/>
  </r>
  <r>
    <x v="1"/>
    <s v="REAL"/>
    <x v="0"/>
    <s v="PERSONAL"/>
    <s v="AMAZON"/>
    <s v="ONLINE"/>
    <s v="GASTOS PERSONALES (ROPA, OBJETOS, ACCESORIOS…)"/>
    <s v="ACCESORIOS"/>
    <s v="ELECTRONICA"/>
    <n v="0.99900000000000011"/>
    <d v="2018-06-14T00:00:00"/>
    <x v="6"/>
    <n v="6"/>
    <m/>
    <s v="Mini tripode flexible"/>
    <n v="0"/>
    <n v="-0.99900000000000011"/>
    <n v="0"/>
    <n v="-0.99900000000000011"/>
  </r>
  <r>
    <x v="1"/>
    <s v="REAL"/>
    <x v="0"/>
    <s v="PERSONAL"/>
    <s v="EFECTIVO"/>
    <s v="VALENCIA"/>
    <s v="OTROS"/>
    <s v="EFECTIVO"/>
    <s v="EFECTIVO"/>
    <n v="4"/>
    <d v="2018-06-15T00:00:00"/>
    <x v="6"/>
    <n v="6"/>
    <m/>
    <m/>
    <n v="0"/>
    <n v="-4"/>
    <n v="0"/>
    <n v="-4"/>
  </r>
  <r>
    <x v="1"/>
    <s v="REAL"/>
    <x v="0"/>
    <s v="PERSONAL"/>
    <m/>
    <s v="VALENCIA"/>
    <s v="GASTOS PERSONALES (ROPA, OBJETOS, ACCESORIOS…)"/>
    <s v="ROPA"/>
    <s v="PRIMARK"/>
    <n v="2.4300000000000002"/>
    <d v="2018-06-18T00:00:00"/>
    <x v="6"/>
    <n v="6"/>
    <m/>
    <m/>
    <n v="0"/>
    <n v="-2.4300000000000002"/>
    <n v="0"/>
    <n v="-2.4300000000000002"/>
  </r>
  <r>
    <x v="1"/>
    <s v="REAL"/>
    <x v="0"/>
    <s v="PERSONAL"/>
    <s v="Oy"/>
    <m/>
    <s v="VACACIONES"/>
    <s v="COPENHAGUE, HELSINKI, TALLIN"/>
    <s v="COPENHAGUE, HELSINKI, TALLIN"/>
    <n v="2.4000000000000004"/>
    <d v="2018-06-19T00:00:00"/>
    <x v="6"/>
    <n v="6"/>
    <m/>
    <s v="COMPRA Fourhousing Oy, HELSINKI, TARJETA"/>
    <n v="0"/>
    <n v="-2.4000000000000004"/>
    <n v="0"/>
    <n v="-2.4000000000000004"/>
  </r>
  <r>
    <x v="1"/>
    <s v="REAL"/>
    <x v="0"/>
    <s v="PERSONAL"/>
    <s v="PAARAUTAT"/>
    <m/>
    <s v="VACACIONES"/>
    <s v="COPENHAGUE, HELSINKI, TALLIN"/>
    <s v="COPENHAGUE, HELSINKI, TALLIN"/>
    <n v="1"/>
    <d v="2018-06-19T00:00:00"/>
    <x v="6"/>
    <n v="6"/>
    <m/>
    <s v="COMPRA HSLKE PAARAUTAT, HELSINKI, TARJETA"/>
    <n v="0"/>
    <n v="-1"/>
    <n v="0"/>
    <n v="-1"/>
  </r>
  <r>
    <x v="1"/>
    <s v="REAL"/>
    <x v="0"/>
    <s v="PERSONAL"/>
    <s v="MERCADONA"/>
    <s v="VALENCIA"/>
    <s v="SUPERMERCADO"/>
    <s v="COMIDA"/>
    <s v="MERCADONA"/>
    <n v="2.1930000000000001"/>
    <d v="2018-06-25T00:00:00"/>
    <x v="6"/>
    <n v="6"/>
    <m/>
    <m/>
    <n v="0"/>
    <n v="-2.1930000000000001"/>
    <n v="0"/>
    <n v="-2.1930000000000001"/>
  </r>
  <r>
    <x v="1"/>
    <s v="REAL"/>
    <x v="0"/>
    <s v="PERSONAL"/>
    <s v="DR&amp;T, Koebenhavn S"/>
    <m/>
    <s v="VACACIONES"/>
    <s v="COPENHAGUE, HELSINKI, TALLIN"/>
    <s v="COPENHAGUE, HELSINKI, TALLIN"/>
    <n v="0.33200000000000002"/>
    <d v="2018-06-26T00:00:00"/>
    <x v="6"/>
    <n v="6"/>
    <m/>
    <s v="COMPRA Metrostation DR Byen T, Koebenhavn S, TARJETA"/>
    <n v="0"/>
    <n v="-0.33200000000000002"/>
    <n v="0"/>
    <n v="-0.33200000000000002"/>
  </r>
  <r>
    <x v="1"/>
    <s v="REAL"/>
    <x v="0"/>
    <s v="PERSONAL"/>
    <s v="DIALPRIX"/>
    <s v="VALENCIA"/>
    <s v="SUPERMERCADO"/>
    <s v="COMIDA"/>
    <s v="DIALPRIX"/>
    <n v="0.57999999999999996"/>
    <d v="2018-06-27T00:00:00"/>
    <x v="6"/>
    <n v="6"/>
    <m/>
    <m/>
    <n v="0"/>
    <n v="-0.57999999999999996"/>
    <n v="0"/>
    <n v="-0.57999999999999996"/>
  </r>
  <r>
    <x v="1"/>
    <s v="REAL"/>
    <x v="0"/>
    <s v="PERSONAL"/>
    <s v="BAR"/>
    <s v="VALENCIA"/>
    <s v="RESTAURANTE"/>
    <s v="BAR"/>
    <s v="BAR"/>
    <n v="0.54"/>
    <d v="2018-06-28T00:00:00"/>
    <x v="6"/>
    <n v="6"/>
    <m/>
    <s v="COMPRA EN BAR ALMANSA, VALENCIA, TARJ. :*571914"/>
    <n v="0"/>
    <n v="-0.54"/>
    <n v="0"/>
    <n v="-0.54"/>
  </r>
  <r>
    <x v="1"/>
    <s v="REAL"/>
    <x v="0"/>
    <s v="PERSONAL"/>
    <s v="GETH BLUEBELL"/>
    <s v="VALENCIA"/>
    <s v="FORMACION"/>
    <s v="CLASES DE INGLES"/>
    <s v="INGLES"/>
    <n v="11.25"/>
    <d v="2018-06-28T00:00:00"/>
    <x v="6"/>
    <n v="6"/>
    <m/>
    <s v="TRANSFERENCIA A FAVOR DE GETH BLUEBELL CONCEPTO:"/>
    <n v="0"/>
    <n v="-11.25"/>
    <n v="0"/>
    <n v="-11.25"/>
  </r>
  <r>
    <x v="1"/>
    <s v="REAL"/>
    <x v="0"/>
    <s v="PERSONAL"/>
    <m/>
    <s v="VALENCIA"/>
    <s v="RESTAURANTE"/>
    <s v="BAR"/>
    <s v="CAFÉ"/>
    <n v="0.43"/>
    <d v="2018-06-29T00:00:00"/>
    <x v="6"/>
    <n v="6"/>
    <m/>
    <m/>
    <n v="0"/>
    <n v="-0.43"/>
    <n v="0"/>
    <n v="-0.43"/>
  </r>
  <r>
    <x v="1"/>
    <s v="REAL"/>
    <x v="0"/>
    <s v="PERSONAL"/>
    <s v="EFECTIVO"/>
    <s v="VALENCIA"/>
    <s v="OTROS"/>
    <s v="EFECTIVO"/>
    <s v="EFECTIVO"/>
    <n v="7"/>
    <d v="2018-06-30T00:00:00"/>
    <x v="6"/>
    <n v="6"/>
    <m/>
    <m/>
    <n v="0"/>
    <n v="-7"/>
    <n v="0"/>
    <n v="-7"/>
  </r>
  <r>
    <x v="1"/>
    <s v="ESTIMADO"/>
    <x v="1"/>
    <s v="PERSONAL"/>
    <s v="PISO VALENCIA CENTRO"/>
    <s v="VALENCIA"/>
    <s v="VIVIENDA"/>
    <s v="PISO VALENCIA"/>
    <s v="PISO VALENCIA"/>
    <n v="27.5"/>
    <d v="2018-07-01T00:00:00"/>
    <x v="6"/>
    <n v="7"/>
    <m/>
    <m/>
    <n v="0"/>
    <n v="-27.5"/>
    <n v="0"/>
    <n v="-27.5"/>
  </r>
  <r>
    <x v="1"/>
    <s v="REAL"/>
    <x v="0"/>
    <s v="PERSONAL"/>
    <s v="MERCADONA"/>
    <s v="VALENCIA"/>
    <s v="SUPERMERCADO"/>
    <s v="COMIDA"/>
    <s v="MERCADONA"/>
    <n v="1.0529999999999999"/>
    <d v="2018-07-02T00:00:00"/>
    <x v="6"/>
    <n v="7"/>
    <m/>
    <m/>
    <n v="0"/>
    <n v="-1.0529999999999999"/>
    <n v="0"/>
    <n v="-1.0529999999999999"/>
  </r>
  <r>
    <x v="1"/>
    <s v="REAL"/>
    <x v="0"/>
    <s v="PERSONAL"/>
    <s v="SANTANDER"/>
    <s v="EFECTIVO"/>
    <s v="OTROS"/>
    <s v="OTROS"/>
    <s v="OTROS"/>
    <n v="2.2000000000000002"/>
    <d v="2018-07-09T00:00:00"/>
    <x v="6"/>
    <n v="7"/>
    <m/>
    <m/>
    <n v="0"/>
    <n v="-2.2000000000000002"/>
    <n v="0"/>
    <n v="-2.2000000000000002"/>
  </r>
  <r>
    <x v="1"/>
    <s v="REAL"/>
    <x v="0"/>
    <s v="PERSONAL"/>
    <s v="DECATHLON"/>
    <s v="TUDELA"/>
    <s v="DEPORTE"/>
    <s v="DEPORTE"/>
    <m/>
    <n v="1.6460000000000001"/>
    <d v="2018-07-10T00:00:00"/>
    <x v="6"/>
    <n v="7"/>
    <m/>
    <s v="TRANSACCION CONTACTLESS EN DECATHLON TUDEL, TUDELA,"/>
    <n v="0"/>
    <n v="-1.6460000000000001"/>
    <n v="0"/>
    <n v="-1.6460000000000001"/>
  </r>
  <r>
    <x v="1"/>
    <s v="REAL"/>
    <x v="0"/>
    <s v="PERSONAL"/>
    <m/>
    <s v="VALENCIA"/>
    <s v="GASTOS PERSONALES (ROPA, OBJETOS, ACCESORIOS…)"/>
    <s v="ROPA"/>
    <s v="DEPORTE"/>
    <n v="2.1"/>
    <d v="2018-07-12T00:00:00"/>
    <x v="6"/>
    <n v="7"/>
    <m/>
    <m/>
    <n v="0"/>
    <n v="-2.1"/>
    <n v="0"/>
    <n v="-2.1"/>
  </r>
  <r>
    <x v="1"/>
    <s v="REAL"/>
    <x v="0"/>
    <s v="PERSONAL"/>
    <s v="PEREZ Y LUMBRERAS"/>
    <s v="TUDELA"/>
    <s v="GASTOS PERSONALES (ROPA, OBJETOS, ACCESORIOS…)"/>
    <s v="ROPA"/>
    <s v="ROPA"/>
    <n v="2.1"/>
    <d v="2018-07-12T00:00:00"/>
    <x v="6"/>
    <n v="7"/>
    <m/>
    <s v="TRANSACCION CONTACTLESS EN PEREZ Y LUMBRER, TUDELA,"/>
    <n v="0"/>
    <n v="-2.1"/>
    <n v="0"/>
    <n v="-2.1"/>
  </r>
  <r>
    <x v="1"/>
    <s v="REAL"/>
    <x v="0"/>
    <s v="PERSONAL"/>
    <m/>
    <s v="VALENCIA"/>
    <s v="RESTAURANTE"/>
    <s v="BAR"/>
    <s v="CAFÉ"/>
    <n v="0.25"/>
    <d v="2018-07-15T00:00:00"/>
    <x v="6"/>
    <n v="7"/>
    <m/>
    <m/>
    <n v="0"/>
    <n v="-0.25"/>
    <n v="0"/>
    <n v="-0.25"/>
  </r>
  <r>
    <x v="1"/>
    <s v="REAL"/>
    <x v="0"/>
    <s v="PERSONAL"/>
    <m/>
    <s v="VALENCIA"/>
    <s v="RESTAURANTE"/>
    <s v="BAR"/>
    <s v="CAFÉ"/>
    <n v="0.25"/>
    <d v="2018-07-15T00:00:00"/>
    <x v="6"/>
    <n v="7"/>
    <m/>
    <m/>
    <n v="0"/>
    <n v="-0.25"/>
    <n v="0"/>
    <n v="-0.25"/>
  </r>
  <r>
    <x v="1"/>
    <s v="REAL"/>
    <x v="0"/>
    <s v="PERSONAL"/>
    <s v="EN LA BODEGUILLA"/>
    <s v="VALENCIA"/>
    <s v="RESTAURANTE"/>
    <s v="RESTAURANTE"/>
    <s v="RESTAURANTE"/>
    <n v="0.4"/>
    <d v="2018-07-15T00:00:00"/>
    <x v="6"/>
    <n v="7"/>
    <m/>
    <s v="TRANSACCION CONTACTLESS EN LA BODEGUILLA, TUDELA,"/>
    <n v="0"/>
    <n v="-0.4"/>
    <n v="0"/>
    <n v="-0.4"/>
  </r>
  <r>
    <x v="1"/>
    <s v="REAL"/>
    <x v="0"/>
    <s v="PERSONAL"/>
    <s v="EN LA BODEGUILLA"/>
    <s v="VALENCIA"/>
    <s v="RESTAURANTE"/>
    <s v="RESTAURANTE"/>
    <s v="RESTAURANTE"/>
    <n v="0.25"/>
    <d v="2018-07-15T00:00:00"/>
    <x v="6"/>
    <n v="7"/>
    <m/>
    <s v="TRANSACCION CONTACTLESS EN LA BODEGUILLA, TUDELA,"/>
    <n v="0"/>
    <n v="-0.25"/>
    <n v="0"/>
    <n v="-0.25"/>
  </r>
  <r>
    <x v="1"/>
    <s v="REAL"/>
    <x v="0"/>
    <s v="PERSONAL"/>
    <m/>
    <s v="VALENCIA"/>
    <s v="SUPERMERCADO"/>
    <s v="COMIDA SEMANAL"/>
    <s v="EROSKI"/>
    <n v="0.66400000000000003"/>
    <d v="2018-07-23T00:00:00"/>
    <x v="6"/>
    <n v="7"/>
    <m/>
    <m/>
    <n v="0"/>
    <n v="-0.66400000000000003"/>
    <n v="0"/>
    <n v="-0.66400000000000003"/>
  </r>
  <r>
    <x v="0"/>
    <s v="REAL"/>
    <x v="0"/>
    <s v="PERSONAL"/>
    <s v="-"/>
    <s v="VALENCIA"/>
    <s v="OTROS"/>
    <s v="PAGA"/>
    <s v="PAGA / TRANSFERENCIA"/>
    <n v="135"/>
    <d v="2018-07-23T00:00:00"/>
    <x v="6"/>
    <n v="7"/>
    <m/>
    <m/>
    <n v="135"/>
    <n v="0"/>
    <n v="0"/>
    <n v="135"/>
  </r>
  <r>
    <x v="1"/>
    <s v="REAL"/>
    <x v="0"/>
    <s v="PERSONAL"/>
    <m/>
    <s v="VALENCIA"/>
    <s v="SUPERMERCADO"/>
    <s v="COMIDA SEMANAL"/>
    <s v="EROSKI"/>
    <n v="1.891"/>
    <d v="2018-07-30T00:00:00"/>
    <x v="6"/>
    <n v="7"/>
    <m/>
    <m/>
    <n v="0"/>
    <n v="-1.891"/>
    <n v="0"/>
    <n v="-1.891"/>
  </r>
  <r>
    <x v="1"/>
    <s v="REAL"/>
    <x v="0"/>
    <s v="PERSONAL"/>
    <s v="CINE"/>
    <m/>
    <s v="OCIO"/>
    <s v="CINE"/>
    <s v="OCINE TUDELA"/>
    <n v="0.96"/>
    <d v="2018-08-02T00:00:00"/>
    <x v="6"/>
    <n v="8"/>
    <m/>
    <s v="TRANSACCION CONTACTLESS EN OCINE TUDELA, TUDELA,"/>
    <n v="0"/>
    <n v="-0.96"/>
    <n v="0"/>
    <n v="-0.96"/>
  </r>
  <r>
    <x v="1"/>
    <s v="REAL"/>
    <x v="0"/>
    <s v="PERSONAL"/>
    <s v="EN RESTAURANTE SIL"/>
    <s v="VALENCIA"/>
    <s v="RESTAURANTE"/>
    <s v="RESTAURANTE"/>
    <s v="RESTAURANTE"/>
    <n v="4.38"/>
    <d v="2018-08-06T00:00:00"/>
    <x v="6"/>
    <n v="8"/>
    <m/>
    <s v="TRANSACCION CONTACTLESS EN RESTAURANTE SIL, TUDELA,"/>
    <n v="0"/>
    <n v="-4.38"/>
    <n v="0"/>
    <n v="-4.38"/>
  </r>
  <r>
    <x v="1"/>
    <s v="REAL"/>
    <x v="1"/>
    <s v="PERSONAL"/>
    <s v="CESIF"/>
    <s v="LISBOA"/>
    <s v="FORMACION"/>
    <s v="MASTER"/>
    <s v="INDUSTRIA FARMA"/>
    <n v="970"/>
    <d v="2018-08-07T00:00:00"/>
    <x v="6"/>
    <n v="8"/>
    <m/>
    <s v="PAGO MATRICULA MASTER"/>
    <n v="0"/>
    <n v="-970"/>
    <n v="0"/>
    <n v="-970"/>
  </r>
  <r>
    <x v="1"/>
    <s v="REAL"/>
    <x v="0"/>
    <s v="PERSONAL"/>
    <s v="FAVOR&amp;DE"/>
    <m/>
    <s v="FORMACION"/>
    <s v="MASTER CESIF"/>
    <s v="MASTER CESIF"/>
    <n v="500"/>
    <d v="2018-08-07T00:00:00"/>
    <x v="6"/>
    <n v="8"/>
    <m/>
    <s v="TRANSFERENCIA A FAVOR DE GONZALEZ MARTINEZ MARIA"/>
    <n v="0"/>
    <n v="-500"/>
    <n v="0"/>
    <n v="-500"/>
  </r>
  <r>
    <x v="1"/>
    <s v="REAL"/>
    <x v="0"/>
    <s v="PERSONAL"/>
    <s v="PEREZ Y LUMBRERAS"/>
    <s v="TUDELA"/>
    <s v="GASTOS PERSONALES (ROPA, OBJETOS, ACCESORIOS…)"/>
    <s v="ROPA"/>
    <s v="ROPA"/>
    <n v="0.30000000000000004"/>
    <d v="2018-08-10T00:00:00"/>
    <x v="6"/>
    <n v="8"/>
    <m/>
    <s v="TRANSACCION CONTACTLESS EN PEREZ Y LUMBRER, TUDELA,"/>
    <n v="0"/>
    <n v="-0.30000000000000004"/>
    <n v="0"/>
    <n v="-0.30000000000000004"/>
  </r>
  <r>
    <x v="1"/>
    <s v="REAL"/>
    <x v="1"/>
    <s v="PERSONAL"/>
    <s v="PISO VALENCIA CENTRO"/>
    <s v="VALENCIA"/>
    <s v="VIVIENDA"/>
    <s v="PISO LISBOA"/>
    <s v="FIANZA"/>
    <n v="35"/>
    <d v="2018-08-13T00:00:00"/>
    <x v="6"/>
    <n v="8"/>
    <m/>
    <s v="fianza"/>
    <n v="0"/>
    <n v="-35"/>
    <n v="0"/>
    <n v="-35"/>
  </r>
  <r>
    <x v="1"/>
    <s v="REAL"/>
    <x v="0"/>
    <s v="PERSONAL"/>
    <s v="AMAZON"/>
    <s v="ONLINE"/>
    <s v="GASTOS PERSONALES (ROPA, OBJETOS, ACCESORIOS…)"/>
    <s v="ACCESORIOS"/>
    <s v="ELECTRONICA"/>
    <n v="0.99900000000000011"/>
    <d v="2018-08-23T00:00:00"/>
    <x v="6"/>
    <n v="8"/>
    <m/>
    <s v="Tripode flexible Rhodesy"/>
    <n v="0"/>
    <n v="-0.99900000000000011"/>
    <n v="0"/>
    <n v="-0.99900000000000011"/>
  </r>
  <r>
    <x v="1"/>
    <s v="REAL"/>
    <x v="0"/>
    <s v="PERSONAL"/>
    <s v="EN&amp;PACO MARTINEZ P, TUDELA"/>
    <s v="VALENCIA"/>
    <s v="GASTOS PERSONALES (ROPA, OBJETOS, ACCESORIOS…)"/>
    <s v="MALETA"/>
    <s v="MALETA"/>
    <n v="6.9989999999999997"/>
    <d v="2018-08-29T00:00:00"/>
    <x v="6"/>
    <n v="8"/>
    <m/>
    <s v="TRANSACCION CONTACTLESS EN PACO MARTINEZ P, TUDELA,"/>
    <n v="0"/>
    <n v="-6.9989999999999997"/>
    <n v="0"/>
    <n v="-6.9989999999999997"/>
  </r>
  <r>
    <x v="1"/>
    <s v="REAL"/>
    <x v="0"/>
    <s v="PERSONAL"/>
    <m/>
    <s v="VALENCIA"/>
    <s v="SUPERMERCADO"/>
    <s v="COMIDA SEMANAL"/>
    <s v="EROSKI"/>
    <n v="1.3520000000000001"/>
    <d v="2018-08-31T00:00:00"/>
    <x v="6"/>
    <n v="8"/>
    <m/>
    <m/>
    <n v="0"/>
    <n v="-1.3520000000000001"/>
    <n v="0"/>
    <n v="-1.3520000000000001"/>
  </r>
  <r>
    <x v="1"/>
    <s v="REAL"/>
    <x v="0"/>
    <s v="PERSONAL"/>
    <s v="BV"/>
    <s v="VALENCIA"/>
    <s v="TRANSPORTE"/>
    <s v="UBER,CABIFY, TAXIS, ETC"/>
    <s v="TAXI"/>
    <n v="1.508"/>
    <d v="2018-08-31T00:00:00"/>
    <x v="6"/>
    <n v="8"/>
    <m/>
    <s v="COMPRA TAXITENDER BV, CA MAASTRICHT, TARJETA"/>
    <n v="0"/>
    <n v="-1.508"/>
    <n v="0"/>
    <n v="-1.508"/>
  </r>
  <r>
    <x v="1"/>
    <s v="REAL"/>
    <x v="1"/>
    <s v="PERSONAL"/>
    <s v="PISO LISBOA"/>
    <s v="LISBOA"/>
    <s v="VIVIENDA"/>
    <s v="PISO LISBOA"/>
    <s v="PINHEIRO CHAGAS"/>
    <n v="40"/>
    <d v="2018-09-01T00:00:00"/>
    <x v="6"/>
    <n v="9"/>
    <m/>
    <m/>
    <n v="0"/>
    <n v="-40"/>
    <n v="0"/>
    <n v="-40"/>
  </r>
  <r>
    <x v="1"/>
    <s v="REAL"/>
    <x v="0"/>
    <s v="PERSONAL"/>
    <s v="CABIFY"/>
    <s v="ONLINE"/>
    <s v="TRANSPORTE"/>
    <s v="UBER,CABIFY, ETC"/>
    <s v="CABIFY"/>
    <n v="0.52400000000000002"/>
    <d v="2018-09-04T00:00:00"/>
    <x v="6"/>
    <n v="9"/>
    <m/>
    <s v="COMPRA INTERNET EN CABIFY, CABIFY, TARJ. :*571914"/>
    <n v="0"/>
    <n v="-0.52400000000000002"/>
    <n v="0"/>
    <n v="-0.52400000000000002"/>
  </r>
  <r>
    <x v="1"/>
    <s v="REAL"/>
    <x v="0"/>
    <s v="PERSONAL"/>
    <s v="PINGODOCE"/>
    <s v="LISBOA"/>
    <s v="SUPERMERCADO"/>
    <s v="PINGO DOCE"/>
    <s v="COMIDA"/>
    <n v="1.0349999999999999"/>
    <d v="2018-09-04T00:00:00"/>
    <x v="6"/>
    <n v="9"/>
    <m/>
    <m/>
    <n v="0"/>
    <n v="-1.0349999999999999"/>
    <n v="0"/>
    <n v="-1.0349999999999999"/>
  </r>
  <r>
    <x v="1"/>
    <s v="REAL"/>
    <x v="0"/>
    <s v="PERSONAL"/>
    <s v="PINGODOCE"/>
    <s v="LISBOA"/>
    <s v="SUPERMERCADO"/>
    <s v="PINGO DOCE"/>
    <s v="COMIDA"/>
    <n v="5.8950000000000005"/>
    <d v="2018-09-05T00:00:00"/>
    <x v="6"/>
    <n v="9"/>
    <m/>
    <m/>
    <n v="0"/>
    <n v="-5.8950000000000005"/>
    <n v="0"/>
    <n v="-5.8950000000000005"/>
  </r>
  <r>
    <x v="1"/>
    <s v="REAL"/>
    <x v="0"/>
    <s v="PERSONAL"/>
    <s v="CHIADO"/>
    <s v="LISBOA"/>
    <s v="RESTAURANTE"/>
    <s v="RESTAURANTE LISBOA"/>
    <s v="LISBOA"/>
    <n v="0.51"/>
    <d v="2018-09-05T00:00:00"/>
    <x v="6"/>
    <n v="9"/>
    <m/>
    <s v="COMPRA TIGER CHIADO, LISBOA, TARJETA"/>
    <n v="0"/>
    <n v="-0.51"/>
    <n v="0"/>
    <n v="-0.51"/>
  </r>
  <r>
    <x v="1"/>
    <s v="REAL"/>
    <x v="0"/>
    <s v="PERSONAL"/>
    <s v="DO BAIRRO"/>
    <s v="LISBOA"/>
    <s v="RESTAURANTE"/>
    <s v="RESTAURANTE LISBOA"/>
    <s v="LISBOA"/>
    <n v="0.45"/>
    <d v="2018-09-05T00:00:00"/>
    <x v="6"/>
    <n v="9"/>
    <m/>
    <s v="COMPRA PADARIA DO BAIRRO, LISBOA, TARJETA"/>
    <n v="0"/>
    <n v="-0.45"/>
    <n v="0"/>
    <n v="-0.45"/>
  </r>
  <r>
    <x v="1"/>
    <s v="REAL"/>
    <x v="0"/>
    <s v="PERSONAL"/>
    <s v="PINGODOCE"/>
    <s v="LISBOA"/>
    <s v="SUPERMERCADO"/>
    <s v="PINGO DOCE"/>
    <s v="COMIDA"/>
    <n v="0.6120000000000001"/>
    <d v="2018-09-07T00:00:00"/>
    <x v="6"/>
    <n v="9"/>
    <m/>
    <m/>
    <n v="0"/>
    <n v="-0.6120000000000001"/>
    <n v="0"/>
    <n v="-0.6120000000000001"/>
  </r>
  <r>
    <x v="1"/>
    <s v="REAL"/>
    <x v="0"/>
    <s v="PERSONAL"/>
    <s v="LUIS BIVAR"/>
    <s v="LISBOA"/>
    <s v="RESTAURANTE"/>
    <s v="RESTAURANTE LISBOA"/>
    <s v="LISBOA"/>
    <n v="0.73799999999999999"/>
    <d v="2018-09-08T00:00:00"/>
    <x v="6"/>
    <n v="9"/>
    <m/>
    <s v="COMPRA MINIPRECO-LUIS BIVAR, LISBOA, TARJETA"/>
    <n v="0"/>
    <n v="-0.73799999999999999"/>
    <n v="0"/>
    <n v="-0.73799999999999999"/>
  </r>
  <r>
    <x v="1"/>
    <s v="REAL"/>
    <x v="0"/>
    <s v="PERSONAL"/>
    <s v="CABIFY"/>
    <s v="ONLINE"/>
    <s v="TRANSPORTE"/>
    <s v="UBER,CABIFY, ETC"/>
    <s v="CABIFY"/>
    <n v="0.35000000000000003"/>
    <d v="2018-09-09T00:00:00"/>
    <x v="6"/>
    <n v="9"/>
    <m/>
    <s v="COMPRA INTERNET EN CABIFY, CABIFY, TARJ. :*571914"/>
    <n v="0"/>
    <n v="-0.35000000000000003"/>
    <n v="0"/>
    <n v="-0.35000000000000003"/>
  </r>
  <r>
    <x v="1"/>
    <s v="REAL"/>
    <x v="0"/>
    <s v="PERSONAL"/>
    <s v="CABIFY"/>
    <s v="ONLINE"/>
    <s v="TRANSPORTE"/>
    <s v="UBER,CABIFY, ETC"/>
    <s v="CABIFY"/>
    <n v="0.45999999999999996"/>
    <d v="2018-09-10T00:00:00"/>
    <x v="6"/>
    <n v="9"/>
    <m/>
    <s v="COMPRA INTERNET EN CABIFY, CABIFY, TARJ. :*571914"/>
    <n v="0"/>
    <n v="-0.45999999999999996"/>
    <n v="0"/>
    <n v="-0.45999999999999996"/>
  </r>
  <r>
    <x v="1"/>
    <s v="REAL"/>
    <x v="0"/>
    <s v="PERSONAL"/>
    <s v="CABIFY"/>
    <s v="ONLINE"/>
    <s v="TRANSPORTE"/>
    <s v="UBER,CABIFY, ETC"/>
    <s v="CABIFY"/>
    <n v="0.74500000000000011"/>
    <d v="2018-09-10T00:00:00"/>
    <x v="6"/>
    <n v="9"/>
    <m/>
    <s v="COMPRA INTERNET EN CABIFY, CABIFY, TARJ. :*571914"/>
    <n v="0"/>
    <n v="-0.74500000000000011"/>
    <n v="0"/>
    <n v="-0.74500000000000011"/>
  </r>
  <r>
    <x v="1"/>
    <s v="REAL"/>
    <x v="0"/>
    <s v="PERSONAL"/>
    <s v="CABIFY"/>
    <s v="ONLINE"/>
    <s v="TRANSPORTE"/>
    <s v="UBER,CABIFY, ETC"/>
    <s v="CABIFY"/>
    <n v="0.76700000000000002"/>
    <d v="2018-09-10T00:00:00"/>
    <x v="6"/>
    <n v="9"/>
    <m/>
    <s v="COMPRA INTERNET EN CABIFY, CABIFY, TARJ. :*571914"/>
    <n v="0"/>
    <n v="-0.76700000000000002"/>
    <n v="0"/>
    <n v="-0.76700000000000002"/>
  </r>
  <r>
    <x v="1"/>
    <s v="REAL"/>
    <x v="0"/>
    <s v="PERSONAL"/>
    <s v="PINGODOCE"/>
    <s v="LISBOA"/>
    <s v="SUPERMERCADO"/>
    <s v="PINGO DOCE"/>
    <s v="COMIDA"/>
    <n v="2.536"/>
    <d v="2018-09-11T00:00:00"/>
    <x v="6"/>
    <n v="9"/>
    <m/>
    <m/>
    <n v="0"/>
    <n v="-2.536"/>
    <n v="0"/>
    <n v="-2.536"/>
  </r>
  <r>
    <x v="1"/>
    <s v="REAL"/>
    <x v="0"/>
    <s v="PERSONAL"/>
    <s v="CONOCIDOS"/>
    <s v="VALENCIA"/>
    <s v="OTROS"/>
    <s v="DESCONOCIDO"/>
    <s v="DESCONOCIDO"/>
    <n v="6.7780000000000005"/>
    <d v="2018-09-12T00:00:00"/>
    <x v="6"/>
    <n v="9"/>
    <m/>
    <s v="GASTOS DESCONOCIDOS"/>
    <n v="0"/>
    <n v="-6.7780000000000005"/>
    <n v="0"/>
    <n v="-6.7780000000000005"/>
  </r>
  <r>
    <x v="1"/>
    <s v="REAL"/>
    <x v="0"/>
    <s v="PERSONAL"/>
    <s v="PINGODOCE"/>
    <s v="LISBOA"/>
    <s v="SUPERMERCADO"/>
    <s v="PINGO DOCE"/>
    <s v="COMIDA"/>
    <n v="2.5850000000000004"/>
    <d v="2018-09-13T00:00:00"/>
    <x v="6"/>
    <n v="9"/>
    <m/>
    <m/>
    <n v="0"/>
    <n v="-2.5850000000000004"/>
    <n v="0"/>
    <n v="-2.5850000000000004"/>
  </r>
  <r>
    <x v="1"/>
    <s v="REAL"/>
    <x v="0"/>
    <s v="PERSONAL"/>
    <s v="DONALDS SALDANHA"/>
    <s v="LISBOA"/>
    <s v="RESTAURANTE"/>
    <s v="RESTAURANTE"/>
    <s v="MACDONALDS"/>
    <n v="0.38"/>
    <d v="2018-09-14T00:00:00"/>
    <x v="6"/>
    <n v="9"/>
    <m/>
    <s v="COMPRA MC DONALDS SALDANHA, LISBOA, TARJETA"/>
    <n v="0"/>
    <n v="-0.38"/>
    <n v="0"/>
    <n v="-0.38"/>
  </r>
  <r>
    <x v="1"/>
    <s v="REAL"/>
    <x v="0"/>
    <s v="PERSONAL"/>
    <s v="PINGODOCE"/>
    <s v="LISBOA"/>
    <s v="SUPERMERCADO"/>
    <s v="PINGO DOCE"/>
    <s v="COMIDA"/>
    <n v="1.2010000000000001"/>
    <d v="2018-09-15T00:00:00"/>
    <x v="6"/>
    <n v="9"/>
    <m/>
    <m/>
    <n v="0"/>
    <n v="-1.2010000000000001"/>
    <n v="0"/>
    <n v="-1.2010000000000001"/>
  </r>
  <r>
    <x v="1"/>
    <s v="REAL"/>
    <x v="0"/>
    <s v="PERSONAL"/>
    <s v="CABIFY"/>
    <s v="ONLINE"/>
    <s v="TRANSPORTE"/>
    <s v="UBER,CABIFY, ETC"/>
    <s v="CABIFY"/>
    <n v="0.12"/>
    <d v="2018-09-16T00:00:00"/>
    <x v="6"/>
    <n v="9"/>
    <m/>
    <s v="COMPRA INTERNET EN CABIFY, CABIFY, TARJ. :*571914"/>
    <n v="0"/>
    <n v="-0.12"/>
    <n v="0"/>
    <n v="-0.12"/>
  </r>
  <r>
    <x v="1"/>
    <s v="REAL"/>
    <x v="0"/>
    <s v="PERSONAL"/>
    <s v="CABIFY"/>
    <s v="ONLINE"/>
    <s v="TRANSPORTE"/>
    <s v="UBER,CABIFY, ETC"/>
    <s v="CABIFY"/>
    <n v="0.30000000000000004"/>
    <d v="2018-09-16T00:00:00"/>
    <x v="6"/>
    <n v="9"/>
    <m/>
    <s v="COMPRA INTERNET EN CABIFY, CABIFY, TARJ. :*571914"/>
    <n v="0"/>
    <n v="-0.30000000000000004"/>
    <n v="0"/>
    <n v="-0.30000000000000004"/>
  </r>
  <r>
    <x v="1"/>
    <s v="REAL"/>
    <x v="0"/>
    <s v="PERSONAL"/>
    <s v="EVS&amp;FLZ, LUTON, BEDS"/>
    <s v="LONDON"/>
    <s v="TRANSPORTE"/>
    <s v="LISBOA VUELO"/>
    <s v="LISBOA VUELO"/>
    <n v="10.842000000000001"/>
    <d v="2018-09-16T00:00:00"/>
    <x v="6"/>
    <n v="9"/>
    <m/>
    <s v="COMPRA EASYJET000 EVS1FLZ, LUTON, BEDS, TARJETA"/>
    <n v="0"/>
    <n v="-10.842000000000001"/>
    <n v="0"/>
    <n v="-10.842000000000001"/>
  </r>
  <r>
    <x v="1"/>
    <s v="REAL"/>
    <x v="0"/>
    <s v="PERSONAL"/>
    <s v="CABIFY"/>
    <s v="ONLINE"/>
    <s v="TRANSPORTE"/>
    <s v="UBER,CABIFY, ETC"/>
    <s v="CABIFY"/>
    <n v="0.47500000000000003"/>
    <d v="2018-09-17T00:00:00"/>
    <x v="6"/>
    <n v="9"/>
    <m/>
    <s v="COMPRA INTERNET EN CABIFY, CABIFY, TARJ. :*571914"/>
    <n v="0"/>
    <n v="-0.47500000000000003"/>
    <n v="0"/>
    <n v="-0.47500000000000003"/>
  </r>
  <r>
    <x v="1"/>
    <s v="REAL"/>
    <x v="0"/>
    <s v="PERSONAL"/>
    <s v="CONOCIDOS"/>
    <s v="VALENCIA"/>
    <s v="OTROS"/>
    <s v="DESCONOCIDO"/>
    <s v="DESCONOCIDO"/>
    <n v="0.5"/>
    <d v="2018-09-18T00:00:00"/>
    <x v="6"/>
    <n v="9"/>
    <m/>
    <s v="GASTOS DESCONOCIDOS"/>
    <n v="0"/>
    <n v="-0.5"/>
    <n v="0"/>
    <n v="-0.5"/>
  </r>
  <r>
    <x v="0"/>
    <s v="REAL"/>
    <x v="0"/>
    <s v="PERSONAL"/>
    <s v="-"/>
    <s v="VALENCIA"/>
    <s v="OTROS"/>
    <s v="PAGA"/>
    <s v="PAGA / TRANSFERENCIA"/>
    <n v="127.5"/>
    <d v="2018-09-19T00:00:00"/>
    <x v="6"/>
    <n v="9"/>
    <m/>
    <m/>
    <n v="127.5"/>
    <n v="0"/>
    <n v="0"/>
    <n v="127.5"/>
  </r>
  <r>
    <x v="1"/>
    <s v="REAL"/>
    <x v="0"/>
    <s v="PERSONAL"/>
    <s v="PINGODOCE"/>
    <s v="LISBOA"/>
    <s v="SUPERMERCADO"/>
    <s v="PINGO DOCE"/>
    <s v="COMIDA"/>
    <n v="1.175"/>
    <d v="2018-09-20T00:00:00"/>
    <x v="6"/>
    <n v="9"/>
    <m/>
    <m/>
    <n v="0"/>
    <n v="-1.175"/>
    <n v="0"/>
    <n v="-1.175"/>
  </r>
  <r>
    <x v="1"/>
    <s v="REAL"/>
    <x v="0"/>
    <s v="PERSONAL"/>
    <s v="PINGODOCE"/>
    <s v="LISBOA"/>
    <s v="SUPERMERCADO"/>
    <s v="PINGO DOCE"/>
    <s v="COMIDA"/>
    <n v="1.141"/>
    <d v="2018-09-20T00:00:00"/>
    <x v="6"/>
    <n v="9"/>
    <m/>
    <m/>
    <n v="0"/>
    <n v="-1.141"/>
    <n v="0"/>
    <n v="-1.141"/>
  </r>
  <r>
    <x v="1"/>
    <s v="REAL"/>
    <x v="0"/>
    <s v="PERSONAL"/>
    <s v="HOTDOGS SALDAN"/>
    <s v="LISBOA"/>
    <s v="RESTAURANTE"/>
    <s v="RESTAURANTE LISBOA"/>
    <s v="LISBOA"/>
    <n v="0.57000000000000006"/>
    <d v="2018-09-20T00:00:00"/>
    <x v="6"/>
    <n v="9"/>
    <m/>
    <s v="COMPRA FRANKIE HOTDOGS SALDAN, LISBOA, TARJETA"/>
    <n v="0"/>
    <n v="-0.57000000000000006"/>
    <n v="0"/>
    <n v="-0.57000000000000006"/>
  </r>
  <r>
    <x v="1"/>
    <s v="REAL"/>
    <x v="0"/>
    <s v="PERSONAL"/>
    <s v="PINGODOCE"/>
    <s v="LISBOA"/>
    <s v="SUPERMERCADO"/>
    <s v="PINGO DOCE"/>
    <s v="COMIDA"/>
    <n v="2.0260000000000002"/>
    <d v="2018-09-21T00:00:00"/>
    <x v="6"/>
    <n v="9"/>
    <m/>
    <m/>
    <n v="0"/>
    <n v="-2.0260000000000002"/>
    <n v="0"/>
    <n v="-2.0260000000000002"/>
  </r>
  <r>
    <x v="1"/>
    <s v="REAL"/>
    <x v="0"/>
    <s v="PERSONAL"/>
    <s v="CABIFY"/>
    <s v="ONLINE"/>
    <s v="TRANSPORTE"/>
    <s v="UBER,CABIFY, ETC"/>
    <s v="CABIFY"/>
    <n v="0.64300000000000002"/>
    <d v="2018-09-24T00:00:00"/>
    <x v="6"/>
    <n v="9"/>
    <m/>
    <s v="COMPRA INTERNET EN CABIFY, CABIFY, TARJ. :*571914"/>
    <n v="0"/>
    <n v="-0.64300000000000002"/>
    <n v="0"/>
    <n v="-0.64300000000000002"/>
  </r>
  <r>
    <x v="1"/>
    <s v="REAL"/>
    <x v="0"/>
    <s v="PERSONAL"/>
    <s v="PINGODOCE"/>
    <s v="LISBOA"/>
    <s v="SUPERMERCADO"/>
    <s v="PINGO DOCE"/>
    <s v="COMIDA"/>
    <n v="1.786"/>
    <d v="2018-09-25T00:00:00"/>
    <x v="6"/>
    <n v="9"/>
    <m/>
    <m/>
    <n v="0"/>
    <n v="-1.786"/>
    <n v="0"/>
    <n v="-1.786"/>
  </r>
  <r>
    <x v="1"/>
    <s v="REAL"/>
    <x v="0"/>
    <s v="PERSONAL"/>
    <s v="PINGODOCE"/>
    <s v="LISBOA"/>
    <s v="SUPERMERCADO"/>
    <s v="PINGO DOCE"/>
    <s v="COMIDA"/>
    <n v="1.087"/>
    <d v="2018-09-25T00:00:00"/>
    <x v="6"/>
    <n v="9"/>
    <m/>
    <m/>
    <n v="0"/>
    <n v="-1.087"/>
    <n v="0"/>
    <n v="-1.087"/>
  </r>
  <r>
    <x v="1"/>
    <s v="REAL"/>
    <x v="0"/>
    <s v="PERSONAL"/>
    <s v="MPL0"/>
    <m/>
    <s v="TRANSPORTE"/>
    <s v="LISBOA VUELO"/>
    <s v="LISBOA VUELO"/>
    <n v="6.0780000000000003"/>
    <d v="2018-09-25T00:00:00"/>
    <x v="6"/>
    <n v="9"/>
    <m/>
    <s v="COMPRA RYANAIR MPL0, DUBLIN, TARJETA"/>
    <n v="0"/>
    <n v="-6.0780000000000003"/>
    <n v="0"/>
    <n v="-6.0780000000000003"/>
  </r>
  <r>
    <x v="1"/>
    <s v="REAL"/>
    <x v="0"/>
    <s v="PERSONAL"/>
    <s v="DECATHLON"/>
    <s v="LISBOA"/>
    <s v="DEPORTE"/>
    <s v="DEPORTE"/>
    <m/>
    <n v="2.84"/>
    <d v="2018-09-25T00:00:00"/>
    <x v="6"/>
    <n v="9"/>
    <m/>
    <s v="COMPRA DECATHLON LISBOA, LISBOA, TARJETA"/>
    <n v="0"/>
    <n v="-2.84"/>
    <n v="0"/>
    <n v="-2.84"/>
  </r>
  <r>
    <x v="1"/>
    <s v="REAL"/>
    <x v="0"/>
    <s v="PERSONAL"/>
    <s v="PINGODOCE"/>
    <s v="LISBOA"/>
    <s v="SUPERMERCADO"/>
    <s v="PINGO DOCE"/>
    <s v="COMIDA"/>
    <n v="1.302"/>
    <d v="2018-09-26T00:00:00"/>
    <x v="6"/>
    <n v="9"/>
    <m/>
    <m/>
    <n v="0"/>
    <n v="-1.302"/>
    <n v="0"/>
    <n v="-1.302"/>
  </r>
  <r>
    <x v="1"/>
    <s v="REAL"/>
    <x v="0"/>
    <s v="PERSONAL"/>
    <s v="REGALOS"/>
    <s v="TUDELA"/>
    <s v="OTROS"/>
    <s v="BODAS DE PLATA"/>
    <s v="BODAS DE PLATA"/>
    <n v="20"/>
    <d v="2018-09-28T00:00:00"/>
    <x v="6"/>
    <n v="9"/>
    <m/>
    <m/>
    <n v="0"/>
    <n v="-20"/>
    <n v="0"/>
    <n v="-20"/>
  </r>
  <r>
    <x v="1"/>
    <s v="REAL"/>
    <x v="0"/>
    <s v="PERSONAL"/>
    <s v="CONOCIDOS"/>
    <s v="VALENCIA"/>
    <s v="OTROS"/>
    <s v="DESCONOCIDO"/>
    <s v="DESCONOCIDO"/>
    <n v="0.5"/>
    <d v="2018-09-29T00:00:00"/>
    <x v="6"/>
    <n v="9"/>
    <m/>
    <s v="GASTOS DESCONOCIDOS"/>
    <n v="0"/>
    <n v="-0.5"/>
    <n v="0"/>
    <n v="-0.5"/>
  </r>
  <r>
    <x v="1"/>
    <s v="REAL"/>
    <x v="0"/>
    <s v="PERSONAL"/>
    <s v="CABIFY"/>
    <s v="ONLINE"/>
    <s v="TRANSPORTE"/>
    <s v="UBER,CABIFY, ETC"/>
    <s v="CABIFY"/>
    <n v="0.64900000000000002"/>
    <d v="2018-09-30T00:00:00"/>
    <x v="6"/>
    <n v="9"/>
    <m/>
    <s v="COMPRA INTERNET EN CABIFY, CABIFY, TARJ. :*571914"/>
    <n v="0"/>
    <n v="-0.64900000000000002"/>
    <n v="0"/>
    <n v="-0.64900000000000002"/>
  </r>
  <r>
    <x v="1"/>
    <s v="REAL"/>
    <x v="0"/>
    <s v="PERSONAL"/>
    <s v="CABIFY"/>
    <s v="ONLINE"/>
    <s v="TRANSPORTE"/>
    <s v="UBER,CABIFY, ETC"/>
    <s v="CABIFY"/>
    <n v="0.625"/>
    <d v="2018-10-01T00:00:00"/>
    <x v="6"/>
    <n v="10"/>
    <m/>
    <s v="COMPRA INTERNET EN CABIFY, CABIFY, TARJ. :*571914"/>
    <n v="0"/>
    <n v="-0.625"/>
    <n v="0"/>
    <n v="-0.625"/>
  </r>
  <r>
    <x v="0"/>
    <s v="REAL"/>
    <x v="0"/>
    <s v="PERSONAL"/>
    <s v="-"/>
    <s v="VALENCIA"/>
    <s v="OTROS"/>
    <s v="PAGA"/>
    <s v="PAGA / TRANSFERENCIA"/>
    <n v="180"/>
    <d v="2018-10-01T00:00:00"/>
    <x v="6"/>
    <n v="10"/>
    <m/>
    <m/>
    <n v="180"/>
    <n v="0"/>
    <n v="0"/>
    <n v="180"/>
  </r>
  <r>
    <x v="1"/>
    <s v="REAL"/>
    <x v="1"/>
    <s v="PERSONAL"/>
    <s v="PISO LISBOA"/>
    <s v="LISBOA"/>
    <s v="VIVIENDA"/>
    <s v="PISO LISBOA"/>
    <s v="PINHEIRO CHAGAS"/>
    <n v="40"/>
    <d v="2018-10-01T00:00:00"/>
    <x v="6"/>
    <n v="10"/>
    <m/>
    <m/>
    <n v="0"/>
    <n v="-40"/>
    <n v="0"/>
    <n v="-40"/>
  </r>
  <r>
    <x v="1"/>
    <s v="REAL"/>
    <x v="0"/>
    <s v="PERSONAL"/>
    <s v="PINGODOCE"/>
    <s v="LISBOA"/>
    <s v="SUPERMERCADO"/>
    <s v="PINGO DOCE"/>
    <s v="COMIDA"/>
    <n v="1.6930000000000001"/>
    <d v="2018-10-02T00:00:00"/>
    <x v="6"/>
    <n v="10"/>
    <m/>
    <m/>
    <n v="0"/>
    <n v="-1.6930000000000001"/>
    <n v="0"/>
    <n v="-1.6930000000000001"/>
  </r>
  <r>
    <x v="1"/>
    <s v="REAL"/>
    <x v="0"/>
    <s v="PERSONAL"/>
    <m/>
    <s v="VALENCIA"/>
    <s v="SUPERMERCADO"/>
    <s v="COMIDA SEMANAL"/>
    <s v="MINIPRECO"/>
    <n v="0.58499999999999996"/>
    <d v="2018-10-02T00:00:00"/>
    <x v="6"/>
    <n v="10"/>
    <m/>
    <m/>
    <n v="0"/>
    <n v="-0.58499999999999996"/>
    <n v="0"/>
    <n v="-0.58499999999999996"/>
  </r>
  <r>
    <x v="1"/>
    <s v="REAL"/>
    <x v="0"/>
    <s v="PERSONAL"/>
    <s v="PINGODOCE"/>
    <s v="LISBOA"/>
    <s v="SUPERMERCADO"/>
    <s v="PINGO DOCE"/>
    <s v="COMIDA"/>
    <n v="2.1030000000000002"/>
    <d v="2018-10-03T00:00:00"/>
    <x v="6"/>
    <n v="10"/>
    <m/>
    <m/>
    <n v="0"/>
    <n v="-2.1030000000000002"/>
    <n v="0"/>
    <n v="-2.1030000000000002"/>
  </r>
  <r>
    <x v="1"/>
    <s v="REAL"/>
    <x v="0"/>
    <s v="PERSONAL"/>
    <s v="EFECTIVO"/>
    <s v="LISBOA"/>
    <s v="OTROS"/>
    <s v="EFECTIVO"/>
    <s v="EFECTIVO"/>
    <n v="20"/>
    <d v="2018-10-03T00:00:00"/>
    <x v="6"/>
    <n v="10"/>
    <m/>
    <m/>
    <n v="0"/>
    <n v="-20"/>
    <n v="0"/>
    <n v="-20"/>
  </r>
  <r>
    <x v="1"/>
    <s v="REAL"/>
    <x v="0"/>
    <s v="PERSONAL"/>
    <s v="CONOCIDOS"/>
    <s v="VALENCIA"/>
    <s v="OTROS"/>
    <s v="DESCONOCIDO"/>
    <s v="DESCONOCIDO"/>
    <n v="0.5"/>
    <d v="2018-10-04T00:00:00"/>
    <x v="6"/>
    <n v="10"/>
    <m/>
    <s v="GASTOS DESCONOCIDOS"/>
    <n v="0"/>
    <n v="-0.5"/>
    <n v="0"/>
    <n v="-0.5"/>
  </r>
  <r>
    <x v="1"/>
    <s v="REAL"/>
    <x v="0"/>
    <s v="PERSONAL"/>
    <s v="CORINGA"/>
    <s v="LISBOA"/>
    <s v="RESTAURANTE"/>
    <s v="RESTAURANTE LISBOA"/>
    <s v="LISBOA"/>
    <n v="0.57999999999999996"/>
    <d v="2018-10-05T00:00:00"/>
    <x v="6"/>
    <n v="10"/>
    <m/>
    <s v="COMPRA REST CORINGA, LISBOA, TARJETA"/>
    <n v="0"/>
    <n v="-0.57999999999999996"/>
    <n v="0"/>
    <n v="-0.57999999999999996"/>
  </r>
  <r>
    <x v="1"/>
    <s v="REAL"/>
    <x v="0"/>
    <s v="PERSONAL"/>
    <s v="EFECTIVO"/>
    <s v="LISBOA"/>
    <s v="OTROS"/>
    <s v="EFECTIVO"/>
    <s v="EFECTIVO"/>
    <n v="20"/>
    <d v="2018-10-07T00:00:00"/>
    <x v="6"/>
    <n v="10"/>
    <m/>
    <m/>
    <n v="0"/>
    <n v="-20"/>
    <n v="0"/>
    <n v="-20"/>
  </r>
  <r>
    <x v="1"/>
    <s v="REAL"/>
    <x v="0"/>
    <s v="PERSONAL"/>
    <s v="PINGODOCE"/>
    <s v="LISBOA"/>
    <s v="SUPERMERCADO"/>
    <s v="PINGO DOCE"/>
    <s v="COMIDA"/>
    <n v="1.27"/>
    <d v="2018-10-09T00:00:00"/>
    <x v="6"/>
    <n v="10"/>
    <m/>
    <m/>
    <n v="0"/>
    <n v="-1.27"/>
    <n v="0"/>
    <n v="-1.27"/>
  </r>
  <r>
    <x v="1"/>
    <s v="REAL"/>
    <x v="0"/>
    <s v="PERSONAL"/>
    <s v="CABIFY"/>
    <s v="ONLINE"/>
    <s v="TRANSPORTE"/>
    <s v="UBER,CABIFY, ETC"/>
    <s v="CABIFY"/>
    <n v="0.83200000000000007"/>
    <d v="2018-10-11T00:00:00"/>
    <x v="6"/>
    <n v="10"/>
    <m/>
    <s v="COMPRA INTERNET EN CABIFY, CABIFY, TARJ. :*571914"/>
    <n v="0"/>
    <n v="-0.83200000000000007"/>
    <n v="0"/>
    <n v="-0.83200000000000007"/>
  </r>
  <r>
    <x v="1"/>
    <s v="REAL"/>
    <x v="0"/>
    <s v="PERSONAL"/>
    <s v="EFECTIVO"/>
    <s v="LISBOA"/>
    <s v="OTROS"/>
    <s v="EFECTIVO"/>
    <s v="EFECTIVO"/>
    <n v="20"/>
    <d v="2018-10-11T00:00:00"/>
    <x v="6"/>
    <n v="10"/>
    <m/>
    <m/>
    <n v="0"/>
    <n v="-20"/>
    <n v="0"/>
    <n v="-20"/>
  </r>
  <r>
    <x v="1"/>
    <s v="REAL"/>
    <x v="0"/>
    <s v="PERSONAL"/>
    <s v="MULTIOPTICAS"/>
    <s v="TUDELA"/>
    <s v="CUIDADO PERSONAL"/>
    <s v="LENTILLAS"/>
    <s v="LENTILLAS"/>
    <n v="3"/>
    <d v="2018-10-16T00:00:00"/>
    <x v="6"/>
    <n v="10"/>
    <m/>
    <s v="TRANSACCION CONTACTLESS EN MULTIOPTICAS, TUDELA,"/>
    <n v="0"/>
    <n v="-3"/>
    <n v="0"/>
    <n v="-3"/>
  </r>
  <r>
    <x v="1"/>
    <s v="REAL"/>
    <x v="0"/>
    <s v="PERSONAL"/>
    <s v="MULTIOPTICAS"/>
    <s v="TUDELA"/>
    <s v="CUIDADO PERSONAL"/>
    <s v="LENTILLAS"/>
    <s v="LENTILLAS"/>
    <n v="2.5250000000000004"/>
    <d v="2018-10-18T00:00:00"/>
    <x v="6"/>
    <n v="10"/>
    <m/>
    <s v="TRANSACCION CONTACTLESS EN MULTIOPTICAS, TUDELA,"/>
    <n v="0"/>
    <n v="-2.5250000000000004"/>
    <n v="0"/>
    <n v="-2.5250000000000004"/>
  </r>
  <r>
    <x v="1"/>
    <s v="REAL"/>
    <x v="0"/>
    <s v="PERSONAL"/>
    <s v="FAVOR&amp;DE"/>
    <s v="VALENCIA"/>
    <s v="OCIO"/>
    <s v="SUSCRIPCION"/>
    <s v="NETFLIX"/>
    <n v="3"/>
    <d v="2018-10-18T00:00:00"/>
    <x v="6"/>
    <n v="10"/>
    <m/>
    <s v="TRANSFERENCIA A FAVOR DE ANDREU LLINAS CONCEPTO:"/>
    <n v="0"/>
    <n v="-3"/>
    <n v="0"/>
    <n v="-3"/>
  </r>
  <r>
    <x v="1"/>
    <s v="REAL"/>
    <x v="0"/>
    <s v="PERSONAL"/>
    <s v="PINGODOCE"/>
    <s v="LISBOA"/>
    <s v="SUPERMERCADO"/>
    <s v="PINGO DOCE"/>
    <s v="COMIDA"/>
    <n v="2.9239999999999999"/>
    <d v="2018-10-22T00:00:00"/>
    <x v="6"/>
    <n v="10"/>
    <m/>
    <m/>
    <n v="0"/>
    <n v="-2.9239999999999999"/>
    <n v="0"/>
    <n v="-2.9239999999999999"/>
  </r>
  <r>
    <x v="1"/>
    <s v="REAL"/>
    <x v="0"/>
    <s v="PERSONAL"/>
    <s v="FLZ"/>
    <m/>
    <s v="VACACIONES"/>
    <s v="AZORES"/>
    <s v="AZORES"/>
    <n v="9"/>
    <d v="2018-10-24T00:00:00"/>
    <x v="6"/>
    <n v="10"/>
    <m/>
    <s v="COMPRA easyJetEVS1FLZ, EASYJET, TARJETA"/>
    <n v="0"/>
    <n v="-9"/>
    <n v="0"/>
    <n v="-9"/>
  </r>
  <r>
    <x v="1"/>
    <s v="REAL"/>
    <x v="0"/>
    <s v="PERSONAL"/>
    <s v="Tallinn"/>
    <s v="VALENCIA"/>
    <s v="TRANSPORTE"/>
    <s v="UBER,CABIFY, TAXIS, ETC"/>
    <s v="TAXI"/>
    <n v="0.65"/>
    <d v="2018-10-25T00:00:00"/>
    <x v="6"/>
    <n v="10"/>
    <m/>
    <s v="COMPRA TAXIFY 20181023_1747, Tallinn, TARJETA"/>
    <n v="0"/>
    <n v="-0.65"/>
    <n v="0"/>
    <n v="-0.65"/>
  </r>
  <r>
    <x v="1"/>
    <s v="REAL"/>
    <x v="0"/>
    <s v="PERSONAL"/>
    <s v="CABIFY"/>
    <s v="ONLINE"/>
    <s v="TRANSPORTE"/>
    <s v="UBER,CABIFY, ETC"/>
    <s v="CABIFY"/>
    <n v="0.83200000000000007"/>
    <d v="2018-10-26T00:00:00"/>
    <x v="6"/>
    <n v="10"/>
    <m/>
    <s v="COMPRA INTERNET EN CABIFY, CABIFY, TARJ. :*571914"/>
    <n v="0"/>
    <n v="-0.83200000000000007"/>
    <n v="0"/>
    <n v="-0.83200000000000007"/>
  </r>
  <r>
    <x v="1"/>
    <s v="REAL"/>
    <x v="0"/>
    <s v="PERSONAL"/>
    <s v="CABIFY"/>
    <s v="ONLINE"/>
    <s v="TRANSPORTE"/>
    <s v="UBER,CABIFY, ETC"/>
    <s v="CABIFY"/>
    <n v="0.6150000000000001"/>
    <d v="2018-10-29T00:00:00"/>
    <x v="6"/>
    <n v="10"/>
    <m/>
    <s v="COMPRA INTERNET EN CABIFY, CABIFY, TARJ. :*571914"/>
    <n v="0"/>
    <n v="-0.6150000000000001"/>
    <n v="0"/>
    <n v="-0.6150000000000001"/>
  </r>
  <r>
    <x v="1"/>
    <s v="REAL"/>
    <x v="0"/>
    <s v="PERSONAL"/>
    <s v="PINGODOCE"/>
    <s v="LISBOA"/>
    <s v="SUPERMERCADO"/>
    <s v="PINGO DOCE"/>
    <s v="COMIDA"/>
    <n v="0.43"/>
    <d v="2018-10-30T00:00:00"/>
    <x v="6"/>
    <n v="10"/>
    <m/>
    <m/>
    <n v="0"/>
    <n v="-0.43"/>
    <n v="0"/>
    <n v="-0.43"/>
  </r>
  <r>
    <x v="0"/>
    <s v="REAL"/>
    <x v="0"/>
    <s v="PERSONAL"/>
    <s v="-"/>
    <s v="VALENCIA"/>
    <s v="OTROS"/>
    <s v="PAGA"/>
    <s v="PAGA / TRANSFERENCIA"/>
    <n v="180"/>
    <d v="2018-10-30T00:00:00"/>
    <x v="6"/>
    <n v="10"/>
    <m/>
    <m/>
    <n v="180"/>
    <n v="0"/>
    <n v="0"/>
    <n v="180"/>
  </r>
  <r>
    <x v="1"/>
    <s v="REAL"/>
    <x v="0"/>
    <s v="PERSONAL"/>
    <s v="PINGODOCE"/>
    <s v="LISBOA"/>
    <s v="SUPERMERCADO"/>
    <s v="PINGO DOCE"/>
    <s v="COMIDA"/>
    <n v="1.4260000000000002"/>
    <d v="2018-10-31T00:00:00"/>
    <x v="6"/>
    <n v="10"/>
    <m/>
    <m/>
    <n v="0"/>
    <n v="-1.4260000000000002"/>
    <n v="0"/>
    <n v="-1.4260000000000002"/>
  </r>
  <r>
    <x v="1"/>
    <s v="REAL"/>
    <x v="0"/>
    <s v="PERSONAL"/>
    <s v="PINGODOCE"/>
    <s v="LISBOA"/>
    <s v="SUPERMERCADO"/>
    <s v="PINGO DOCE"/>
    <s v="COMIDA"/>
    <n v="1.2590000000000001"/>
    <d v="2018-11-01T00:00:00"/>
    <x v="6"/>
    <n v="11"/>
    <m/>
    <m/>
    <n v="0"/>
    <n v="-1.2590000000000001"/>
    <n v="0"/>
    <n v="-1.2590000000000001"/>
  </r>
  <r>
    <x v="1"/>
    <s v="REAL"/>
    <x v="1"/>
    <s v="PERSONAL"/>
    <s v="PISO LISBOA"/>
    <s v="LISBOA"/>
    <s v="VIVIENDA"/>
    <s v="PISO LISBOA"/>
    <s v="PINHEIRO CHAGAS"/>
    <n v="40"/>
    <d v="2018-11-01T00:00:00"/>
    <x v="6"/>
    <n v="11"/>
    <m/>
    <m/>
    <n v="0"/>
    <n v="-40"/>
    <n v="0"/>
    <n v="-40"/>
  </r>
  <r>
    <x v="1"/>
    <s v="REAL"/>
    <x v="0"/>
    <s v="PERSONAL"/>
    <s v="PINGODOCE"/>
    <s v="LISBOA"/>
    <s v="SUPERMERCADO"/>
    <s v="PINGO DOCE"/>
    <s v="COMIDA"/>
    <n v="1.9170000000000003"/>
    <d v="2018-11-03T00:00:00"/>
    <x v="6"/>
    <n v="11"/>
    <m/>
    <m/>
    <n v="0"/>
    <n v="-1.9170000000000003"/>
    <n v="0"/>
    <n v="-1.9170000000000003"/>
  </r>
  <r>
    <x v="1"/>
    <s v="REAL"/>
    <x v="0"/>
    <s v="PERSONAL"/>
    <s v="SANTANDER"/>
    <s v="EFECTIVO"/>
    <s v="OTROS"/>
    <s v="OTROS"/>
    <s v="OTROS"/>
    <n v="2.052"/>
    <d v="2018-11-05T00:00:00"/>
    <x v="6"/>
    <n v="11"/>
    <m/>
    <m/>
    <n v="0"/>
    <n v="-2.052"/>
    <n v="0"/>
    <n v="-2.052"/>
  </r>
  <r>
    <x v="1"/>
    <s v="REAL"/>
    <x v="0"/>
    <s v="PERSONAL"/>
    <s v="CORTE&amp;INGLES LISB, LISBOA"/>
    <s v="LISBOA"/>
    <s v="RESTAURANTE"/>
    <s v="RESTAURANTE LISBOA"/>
    <s v="LISBOA"/>
    <n v="2.1949999999999998"/>
    <d v="2018-11-06T00:00:00"/>
    <x v="6"/>
    <n v="11"/>
    <m/>
    <s v="COMPRA EL CORTE INGLES LISB, LISBOA, TARJETA"/>
    <n v="0"/>
    <n v="-2.1949999999999998"/>
    <n v="0"/>
    <n v="-2.1949999999999998"/>
  </r>
  <r>
    <x v="1"/>
    <s v="REAL"/>
    <x v="0"/>
    <s v="PERSONAL"/>
    <s v="PINGODOCE"/>
    <s v="LISBOA"/>
    <s v="SUPERMERCADO"/>
    <s v="PINGO DOCE"/>
    <s v="COMIDA"/>
    <n v="0.20400000000000001"/>
    <d v="2018-11-08T00:00:00"/>
    <x v="6"/>
    <n v="11"/>
    <m/>
    <m/>
    <n v="0"/>
    <n v="-0.20400000000000001"/>
    <n v="0"/>
    <n v="-0.20400000000000001"/>
  </r>
  <r>
    <x v="1"/>
    <s v="REAL"/>
    <x v="1"/>
    <s v="PERSONAL"/>
    <s v="FITNESS HUT"/>
    <s v="LISBOA"/>
    <s v="DEPORTE"/>
    <s v="GIMNASIO"/>
    <s v="GIMNASIO LISBOA"/>
    <n v="1.5880000000000001"/>
    <d v="2018-11-08T00:00:00"/>
    <x v="6"/>
    <n v="11"/>
    <m/>
    <m/>
    <n v="0"/>
    <n v="-1.5880000000000001"/>
    <n v="0"/>
    <n v="-1.5880000000000001"/>
  </r>
  <r>
    <x v="1"/>
    <s v="REAL"/>
    <x v="0"/>
    <s v="PERSONAL"/>
    <s v="CEUTA"/>
    <s v="LISBOA"/>
    <s v="RESTAURANTE"/>
    <s v="RESTAURANTE LISBOA"/>
    <s v="LISBOA"/>
    <n v="0.75"/>
    <d v="2018-11-08T00:00:00"/>
    <x v="6"/>
    <n v="11"/>
    <m/>
    <s v="COMPRA PASTELARIA CEUTA, LISBOA, TARJETA"/>
    <n v="0"/>
    <n v="-0.75"/>
    <n v="0"/>
    <n v="-0.75"/>
  </r>
  <r>
    <x v="1"/>
    <s v="REAL"/>
    <x v="0"/>
    <s v="PERSONAL"/>
    <s v="PINGODOCE"/>
    <s v="LISBOA"/>
    <s v="SUPERMERCADO"/>
    <s v="PINGO DOCE"/>
    <s v="COMIDA"/>
    <n v="2.093"/>
    <d v="2018-11-09T00:00:00"/>
    <x v="6"/>
    <n v="11"/>
    <m/>
    <m/>
    <n v="0"/>
    <n v="-2.093"/>
    <n v="0"/>
    <n v="-2.093"/>
  </r>
  <r>
    <x v="1"/>
    <s v="REAL"/>
    <x v="0"/>
    <s v="PERSONAL"/>
    <s v="TERRACO"/>
    <s v="LISBOA"/>
    <s v="RESTAURANTE"/>
    <s v="RESTAURANTE LISBOA"/>
    <s v="LISBOA"/>
    <n v="0.4"/>
    <d v="2018-11-09T00:00:00"/>
    <x v="6"/>
    <n v="11"/>
    <m/>
    <s v="COMPRA TOPO TERRACO, LISBOA, TARJETA"/>
    <n v="0"/>
    <n v="-0.4"/>
    <n v="0"/>
    <n v="-0.4"/>
  </r>
  <r>
    <x v="1"/>
    <s v="REAL"/>
    <x v="0"/>
    <s v="PERSONAL"/>
    <s v="EFECTIVO"/>
    <s v="LISBOA"/>
    <s v="OTROS"/>
    <s v="EFECTIVO"/>
    <s v="EFECTIVO"/>
    <n v="10"/>
    <d v="2018-11-12T00:00:00"/>
    <x v="6"/>
    <n v="11"/>
    <m/>
    <m/>
    <n v="0"/>
    <n v="-10"/>
    <n v="0"/>
    <n v="-10"/>
  </r>
  <r>
    <x v="1"/>
    <s v="REAL"/>
    <x v="0"/>
    <s v="PERSONAL"/>
    <s v="EFECTIVO"/>
    <s v="LISBOA"/>
    <s v="OTROS"/>
    <s v="EFECTIVO"/>
    <s v="EFECTIVO"/>
    <n v="8"/>
    <d v="2018-11-12T00:00:00"/>
    <x v="6"/>
    <n v="11"/>
    <m/>
    <m/>
    <n v="0"/>
    <n v="-8"/>
    <n v="0"/>
    <n v="-8"/>
  </r>
  <r>
    <x v="1"/>
    <s v="REAL"/>
    <x v="0"/>
    <s v="PERSONAL"/>
    <s v="PINGODOCE"/>
    <s v="LISBOA"/>
    <s v="SUPERMERCADO"/>
    <s v="PINGO DOCE"/>
    <s v="COMIDA"/>
    <n v="1.006"/>
    <d v="2018-11-13T00:00:00"/>
    <x v="6"/>
    <n v="11"/>
    <m/>
    <m/>
    <n v="0"/>
    <n v="-1.006"/>
    <n v="0"/>
    <n v="-1.006"/>
  </r>
  <r>
    <x v="1"/>
    <s v="REAL"/>
    <x v="0"/>
    <s v="PERSONAL"/>
    <s v="PINGODOCE"/>
    <s v="LISBOA"/>
    <s v="SUPERMERCADO"/>
    <s v="PINGO DOCE"/>
    <s v="COMIDA"/>
    <n v="1.9790000000000001"/>
    <d v="2018-11-19T00:00:00"/>
    <x v="6"/>
    <n v="11"/>
    <m/>
    <m/>
    <n v="0"/>
    <n v="-1.9790000000000001"/>
    <n v="0"/>
    <n v="-1.9790000000000001"/>
  </r>
  <r>
    <x v="1"/>
    <s v="REAL"/>
    <x v="0"/>
    <s v="PERSONAL"/>
    <s v="Tallinn"/>
    <s v="VALENCIA"/>
    <s v="TRANSPORTE"/>
    <s v="UBER,CABIFY, TAXIS, ETC"/>
    <s v="TAXI"/>
    <n v="0.88000000000000012"/>
    <d v="2018-11-20T00:00:00"/>
    <x v="6"/>
    <n v="11"/>
    <m/>
    <s v="COMPRA TAXIFY 20181117_225157, Tallinn, TARJETA"/>
    <n v="0"/>
    <n v="-0.88000000000000012"/>
    <n v="0"/>
    <n v="-0.88000000000000012"/>
  </r>
  <r>
    <x v="1"/>
    <s v="REAL"/>
    <x v="1"/>
    <s v="PERSONAL"/>
    <s v="FITNESS HUT"/>
    <s v="LISBOA"/>
    <s v="DEPORTE"/>
    <s v="GIMNASIO"/>
    <s v="GIMNASIO LISBOA"/>
    <n v="1.5880000000000001"/>
    <d v="2018-11-22T00:00:00"/>
    <x v="6"/>
    <n v="11"/>
    <m/>
    <m/>
    <n v="0"/>
    <n v="-1.5880000000000001"/>
    <n v="0"/>
    <n v="-1.5880000000000001"/>
  </r>
  <r>
    <x v="1"/>
    <s v="REAL"/>
    <x v="0"/>
    <s v="PERSONAL"/>
    <s v="PINGODOCE"/>
    <s v="LISBOA"/>
    <s v="SUPERMERCADO"/>
    <s v="PINGO DOCE"/>
    <s v="COMIDA"/>
    <n v="9.9000000000000005E-2"/>
    <d v="2018-11-23T00:00:00"/>
    <x v="6"/>
    <n v="11"/>
    <m/>
    <m/>
    <n v="0"/>
    <n v="-9.9000000000000005E-2"/>
    <n v="0"/>
    <n v="-9.9000000000000005E-2"/>
  </r>
  <r>
    <x v="1"/>
    <s v="REAL"/>
    <x v="0"/>
    <s v="PERSONAL"/>
    <m/>
    <s v="VALENCIA"/>
    <s v="TRANSPORTE"/>
    <s v="UBER,CABIFY, TAXIS, ETC"/>
    <s v="BOLT"/>
    <n v="0.45999999999999996"/>
    <d v="2018-11-25T00:00:00"/>
    <x v="6"/>
    <n v="11"/>
    <m/>
    <m/>
    <n v="0"/>
    <n v="-0.45999999999999996"/>
    <n v="0"/>
    <n v="-0.45999999999999996"/>
  </r>
  <r>
    <x v="1"/>
    <s v="REAL"/>
    <x v="0"/>
    <s v="PERSONAL"/>
    <s v="PINGODOCE"/>
    <s v="LISBOA"/>
    <s v="SUPERMERCADO"/>
    <s v="PINGO DOCE"/>
    <s v="COMIDA"/>
    <n v="2.5920000000000005"/>
    <d v="2018-11-26T00:00:00"/>
    <x v="6"/>
    <n v="11"/>
    <m/>
    <m/>
    <n v="0"/>
    <n v="-2.5920000000000005"/>
    <n v="0"/>
    <n v="-2.5920000000000005"/>
  </r>
  <r>
    <x v="1"/>
    <s v="REAL"/>
    <x v="0"/>
    <s v="PERSONAL"/>
    <s v="PINGODOCE"/>
    <s v="LISBOA"/>
    <s v="SUPERMERCADO"/>
    <s v="PINGO DOCE"/>
    <s v="COMIDA"/>
    <n v="1.395"/>
    <d v="2018-11-27T00:00:00"/>
    <x v="6"/>
    <n v="11"/>
    <m/>
    <m/>
    <n v="0"/>
    <n v="-1.395"/>
    <n v="0"/>
    <n v="-1.395"/>
  </r>
  <r>
    <x v="1"/>
    <s v="REAL"/>
    <x v="0"/>
    <s v="PERSONAL"/>
    <s v="CASTA"/>
    <s v="LISBOA"/>
    <s v="RESTAURANTE"/>
    <s v="RESTAURANTE LISBOA"/>
    <s v="LISBOA"/>
    <n v="1.1500000000000001"/>
    <d v="2018-11-28T00:00:00"/>
    <x v="6"/>
    <n v="11"/>
    <m/>
    <s v="COMPRA NOVA CASTA, LDA, LISBOA, TARJETA"/>
    <n v="0"/>
    <n v="-1.1500000000000001"/>
    <n v="0"/>
    <n v="-1.1500000000000001"/>
  </r>
  <r>
    <x v="1"/>
    <s v="REAL"/>
    <x v="0"/>
    <s v="PERSONAL"/>
    <s v="PINGODOCE"/>
    <s v="LISBOA"/>
    <s v="SUPERMERCADO"/>
    <s v="PINGO DOCE"/>
    <s v="COMIDA"/>
    <n v="1.8710000000000002"/>
    <d v="2018-11-29T00:00:00"/>
    <x v="6"/>
    <n v="11"/>
    <m/>
    <m/>
    <n v="0"/>
    <n v="-1.8710000000000002"/>
    <n v="0"/>
    <n v="-1.8710000000000002"/>
  </r>
  <r>
    <x v="1"/>
    <s v="REAL"/>
    <x v="0"/>
    <s v="PERSONAL"/>
    <s v="EFECTIVO"/>
    <s v="LISBOA"/>
    <s v="OTROS"/>
    <s v="EFECTIVO"/>
    <s v="EFECTIVO"/>
    <n v="5"/>
    <d v="2018-11-29T00:00:00"/>
    <x v="6"/>
    <n v="11"/>
    <m/>
    <m/>
    <n v="0"/>
    <n v="-5"/>
    <n v="0"/>
    <n v="-5"/>
  </r>
  <r>
    <x v="1"/>
    <s v="REAL"/>
    <x v="1"/>
    <s v="PERSONAL"/>
    <s v="PISO LISBOA"/>
    <s v="LISBOA"/>
    <s v="VIVIENDA"/>
    <s v="PISO LISBOA"/>
    <s v="PINHEIRO CHAGAS"/>
    <n v="40"/>
    <d v="2018-12-01T00:00:00"/>
    <x v="6"/>
    <n v="12"/>
    <m/>
    <m/>
    <n v="0"/>
    <n v="-40"/>
    <n v="0"/>
    <n v="-40"/>
  </r>
  <r>
    <x v="0"/>
    <s v="REAL"/>
    <x v="0"/>
    <s v="PERSONAL"/>
    <s v="-"/>
    <s v="VALENCIA"/>
    <s v="OTROS"/>
    <s v="PAGA"/>
    <s v="PAGA / TRANSFERENCIA"/>
    <n v="210"/>
    <d v="2018-12-03T00:00:00"/>
    <x v="6"/>
    <n v="12"/>
    <m/>
    <m/>
    <n v="210"/>
    <n v="0"/>
    <n v="0"/>
    <n v="210"/>
  </r>
  <r>
    <x v="1"/>
    <s v="REAL"/>
    <x v="0"/>
    <s v="PERSONAL"/>
    <s v="CONOCIDOS"/>
    <s v="VALENCIA"/>
    <s v="OTROS"/>
    <s v="DESCONOCIDO"/>
    <s v="DESCONOCIDO"/>
    <n v="1.6"/>
    <d v="2018-12-04T00:00:00"/>
    <x v="6"/>
    <n v="12"/>
    <m/>
    <s v="GASTOS DESCONOCIDOS"/>
    <n v="0"/>
    <n v="-1.6"/>
    <n v="0"/>
    <n v="-1.6"/>
  </r>
  <r>
    <x v="1"/>
    <s v="REAL"/>
    <x v="0"/>
    <s v="PERSONAL"/>
    <s v="PINGODOCE"/>
    <s v="LISBOA"/>
    <s v="SUPERMERCADO"/>
    <s v="PINGO DOCE"/>
    <s v="COMIDA"/>
    <n v="1.7469999999999999"/>
    <d v="2018-12-05T00:00:00"/>
    <x v="6"/>
    <n v="12"/>
    <m/>
    <m/>
    <n v="0"/>
    <n v="-1.7469999999999999"/>
    <n v="0"/>
    <n v="-1.7469999999999999"/>
  </r>
  <r>
    <x v="1"/>
    <s v="REAL"/>
    <x v="0"/>
    <s v="PERSONAL"/>
    <m/>
    <s v="VALENCIA"/>
    <s v="TRANSPORTE"/>
    <s v="UBER,CABIFY, TAXIS, ETC"/>
    <s v="BOLT"/>
    <n v="0.81500000000000006"/>
    <d v="2018-12-07T00:00:00"/>
    <x v="6"/>
    <n v="12"/>
    <m/>
    <m/>
    <n v="0"/>
    <n v="-0.81500000000000006"/>
    <n v="0"/>
    <n v="-0.81500000000000006"/>
  </r>
  <r>
    <x v="1"/>
    <s v="REAL"/>
    <x v="0"/>
    <s v="PERSONAL"/>
    <m/>
    <s v="VALENCIA"/>
    <s v="RESTAURANTE"/>
    <s v="BAR"/>
    <s v="CAFÉ"/>
    <n v="0.4"/>
    <d v="2018-12-07T00:00:00"/>
    <x v="6"/>
    <n v="12"/>
    <m/>
    <m/>
    <n v="0"/>
    <n v="-0.4"/>
    <n v="0"/>
    <n v="-0.4"/>
  </r>
  <r>
    <x v="1"/>
    <s v="REAL"/>
    <x v="0"/>
    <s v="PERSONAL"/>
    <s v="PINGODOCE"/>
    <s v="LISBOA"/>
    <s v="SUPERMERCADO"/>
    <s v="PINGO DOCE"/>
    <s v="COMIDA"/>
    <n v="2.1120000000000001"/>
    <d v="2018-12-10T00:00:00"/>
    <x v="6"/>
    <n v="12"/>
    <m/>
    <m/>
    <n v="0"/>
    <n v="-2.1120000000000001"/>
    <n v="0"/>
    <n v="-2.1120000000000001"/>
  </r>
  <r>
    <x v="1"/>
    <s v="REAL"/>
    <x v="0"/>
    <s v="PERSONAL"/>
    <s v="EFECTIVO"/>
    <s v="LISBOA"/>
    <s v="OTROS"/>
    <s v="EFECTIVO"/>
    <s v="EFECTIVO"/>
    <n v="10"/>
    <d v="2018-12-10T00:00:00"/>
    <x v="6"/>
    <n v="12"/>
    <m/>
    <m/>
    <n v="0"/>
    <n v="-10"/>
    <n v="0"/>
    <n v="-10"/>
  </r>
  <r>
    <x v="1"/>
    <s v="REAL"/>
    <x v="0"/>
    <s v="PERSONAL"/>
    <s v="URBAN BEACH"/>
    <s v="LISBOA"/>
    <s v="RESTAURANTE"/>
    <s v="RESTAURANTE LISBOA"/>
    <s v="LISBOA"/>
    <n v="1.6"/>
    <d v="2018-12-11T00:00:00"/>
    <x v="6"/>
    <n v="12"/>
    <m/>
    <s v="COMPRA KAPA URBAN BEACH, LISBOA, TARJETA"/>
    <n v="0"/>
    <n v="-1.6"/>
    <n v="0"/>
    <n v="-1.6"/>
  </r>
  <r>
    <x v="1"/>
    <s v="REAL"/>
    <x v="0"/>
    <s v="PERSONAL"/>
    <m/>
    <s v="VALENCIA"/>
    <s v="TRANSPORTE"/>
    <s v="UBER,CABIFY, TAXIS, ETC"/>
    <s v="BOLT"/>
    <n v="0.13999999999999999"/>
    <d v="2018-12-12T00:00:00"/>
    <x v="6"/>
    <n v="12"/>
    <m/>
    <m/>
    <n v="0"/>
    <n v="-0.13999999999999999"/>
    <n v="0"/>
    <n v="-0.13999999999999999"/>
  </r>
  <r>
    <x v="1"/>
    <s v="REAL"/>
    <x v="0"/>
    <s v="PERSONAL"/>
    <s v="PINGODOCE"/>
    <s v="LISBOA"/>
    <s v="SUPERMERCADO"/>
    <s v="PINGO DOCE"/>
    <s v="COMIDA"/>
    <n v="1.0900000000000001"/>
    <d v="2018-12-12T00:00:00"/>
    <x v="6"/>
    <n v="12"/>
    <m/>
    <m/>
    <n v="0"/>
    <n v="-1.0900000000000001"/>
    <n v="0"/>
    <n v="-1.0900000000000001"/>
  </r>
  <r>
    <x v="1"/>
    <s v="REAL"/>
    <x v="0"/>
    <s v="PERSONAL"/>
    <s v="CONOCIDOS"/>
    <s v="VALENCIA"/>
    <s v="OTROS"/>
    <s v="DESCONOCIDO"/>
    <s v="DESCONOCIDO"/>
    <n v="2.4000000000000004"/>
    <d v="2018-12-12T00:00:00"/>
    <x v="6"/>
    <n v="12"/>
    <m/>
    <s v="GASTOS DESCONOCIDOS"/>
    <n v="0"/>
    <n v="-2.4000000000000004"/>
    <n v="0"/>
    <n v="-2.4000000000000004"/>
  </r>
  <r>
    <x v="1"/>
    <s v="REAL"/>
    <x v="0"/>
    <s v="PERSONAL"/>
    <s v="REPUBLIC"/>
    <s v="LISBOA"/>
    <s v="RESTAURANTE"/>
    <s v="RESTAURANTE LISBOA"/>
    <s v="LISBOA"/>
    <n v="1.7530000000000001"/>
    <d v="2018-12-13T00:00:00"/>
    <x v="6"/>
    <n v="12"/>
    <m/>
    <s v="COMPRA ITALIAN REPUBLIC, LISBOA, TARJETA"/>
    <n v="0"/>
    <n v="-1.7530000000000001"/>
    <n v="0"/>
    <n v="-1.7530000000000001"/>
  </r>
  <r>
    <x v="1"/>
    <s v="REAL"/>
    <x v="0"/>
    <s v="PERSONAL"/>
    <s v="PINGODOCE"/>
    <s v="LISBOA"/>
    <s v="SUPERMERCADO"/>
    <s v="PINGO DOCE"/>
    <s v="COMIDA"/>
    <n v="1.298"/>
    <d v="2018-12-15T00:00:00"/>
    <x v="6"/>
    <n v="12"/>
    <m/>
    <m/>
    <n v="0"/>
    <n v="-1.298"/>
    <n v="0"/>
    <n v="-1.298"/>
  </r>
  <r>
    <x v="1"/>
    <s v="REAL"/>
    <x v="0"/>
    <s v="PERSONAL"/>
    <s v="PORTUGUESA"/>
    <s v="LISBOA"/>
    <s v="RESTAURANTE"/>
    <s v="RESTAURANTE LISBOA"/>
    <s v="LISBOA"/>
    <n v="0.31000000000000005"/>
    <d v="2018-12-15T00:00:00"/>
    <x v="6"/>
    <n v="12"/>
    <m/>
    <s v="COMPRA PADARIA PORTUGUESA, LISBOA, TARJETA"/>
    <n v="0"/>
    <n v="-0.31000000000000005"/>
    <n v="0"/>
    <n v="-0.31000000000000005"/>
  </r>
  <r>
    <x v="1"/>
    <s v="REAL"/>
    <x v="0"/>
    <s v="PERSONAL"/>
    <s v="EFECTIVO"/>
    <s v="LISBOA"/>
    <s v="OTROS"/>
    <s v="EFECTIVO"/>
    <s v="EFECTIVO"/>
    <n v="20"/>
    <d v="2018-12-17T00:00:00"/>
    <x v="6"/>
    <n v="12"/>
    <m/>
    <m/>
    <n v="0"/>
    <n v="-20"/>
    <n v="0"/>
    <n v="-20"/>
  </r>
  <r>
    <x v="1"/>
    <s v="REAL"/>
    <x v="0"/>
    <s v="PERSONAL"/>
    <s v="EFECTIVO"/>
    <s v="LISBOA"/>
    <s v="OTROS"/>
    <s v="EFECTIVO"/>
    <s v="EFECTIVO"/>
    <n v="20"/>
    <d v="2018-12-17T00:00:00"/>
    <x v="6"/>
    <n v="12"/>
    <m/>
    <m/>
    <n v="0"/>
    <n v="-20"/>
    <n v="0"/>
    <n v="-20"/>
  </r>
  <r>
    <x v="1"/>
    <s v="REAL"/>
    <x v="0"/>
    <s v="PERSONAL"/>
    <s v="HOTDOGS SALDAN"/>
    <s v="LISBOA"/>
    <s v="RESTAURANTE"/>
    <s v="RESTAURANTE LISBOA"/>
    <s v="LISBOA"/>
    <n v="0.125"/>
    <d v="2018-12-18T00:00:00"/>
    <x v="6"/>
    <n v="12"/>
    <m/>
    <s v="COMPRA FRANKIE HOTDOGS SALDAN, LISBOA, TARJETA"/>
    <n v="0"/>
    <n v="-0.125"/>
    <n v="0"/>
    <n v="-0.125"/>
  </r>
  <r>
    <x v="1"/>
    <s v="REAL"/>
    <x v="0"/>
    <s v="PERSONAL"/>
    <m/>
    <s v="VALENCIA"/>
    <s v="TRANSPORTE"/>
    <s v="UBER,CABIFY, TAXIS, ETC"/>
    <s v="BOLT"/>
    <n v="0.435"/>
    <d v="2018-12-19T00:00:00"/>
    <x v="6"/>
    <n v="12"/>
    <m/>
    <m/>
    <n v="0"/>
    <n v="-0.435"/>
    <n v="0"/>
    <n v="-0.435"/>
  </r>
  <r>
    <x v="1"/>
    <s v="REAL"/>
    <x v="1"/>
    <s v="PERSONAL"/>
    <s v="FITNESS HUT"/>
    <s v="LISBOA"/>
    <s v="DEPORTE"/>
    <s v="GIMNASIO"/>
    <s v="GIMNASIO LISBOA"/>
    <n v="1.5880000000000001"/>
    <d v="2018-12-20T00:00:00"/>
    <x v="6"/>
    <n v="12"/>
    <m/>
    <m/>
    <n v="0"/>
    <n v="-1.5880000000000001"/>
    <n v="0"/>
    <n v="-1.5880000000000001"/>
  </r>
  <r>
    <x v="1"/>
    <s v="REAL"/>
    <x v="0"/>
    <s v="PERSONAL"/>
    <s v="UBER"/>
    <s v="UBER"/>
    <s v="TRANSPORTE"/>
    <s v="UBER,CABIFY, ETC"/>
    <s v="CABIFY"/>
    <n v="0.501"/>
    <d v="2018-12-21T00:00:00"/>
    <x v="6"/>
    <n v="12"/>
    <m/>
    <s v="COMPRA UBER TRIP HELP.UBER.CO, help.uber.com,"/>
    <n v="0"/>
    <n v="-0.501"/>
    <n v="0"/>
    <n v="-0.501"/>
  </r>
  <r>
    <x v="1"/>
    <s v="REAL"/>
    <x v="1"/>
    <s v="PERSONAL"/>
    <s v="PISO LISBOA"/>
    <s v="LISBOA"/>
    <s v="VIVIENDA"/>
    <s v="PISO LISBOA"/>
    <s v="PINHEIRO CHAGAS"/>
    <n v="40"/>
    <d v="2019-01-01T00:00:00"/>
    <x v="7"/>
    <n v="1"/>
    <m/>
    <m/>
    <n v="0"/>
    <n v="-40"/>
    <n v="0"/>
    <n v="-40"/>
  </r>
  <r>
    <x v="1"/>
    <s v="REAL"/>
    <x v="0"/>
    <s v="PERSONAL"/>
    <s v="Lineas Aereas"/>
    <m/>
    <s v="TRANSPORTE"/>
    <s v="LISBOA VUELO"/>
    <s v="LISBOA VUELO"/>
    <n v="6.0440000000000005"/>
    <d v="2019-01-02T00:00:00"/>
    <x v="7"/>
    <n v="1"/>
    <m/>
    <s v="COMPRA Iberia Lineas Aereas, Madrid, TARJETA"/>
    <n v="0"/>
    <n v="-6.0440000000000005"/>
    <n v="0"/>
    <n v="-6.0440000000000005"/>
  </r>
  <r>
    <x v="1"/>
    <s v="REAL"/>
    <x v="1"/>
    <s v="PERSONAL"/>
    <s v="FITNESS HUT"/>
    <s v="LISBOA"/>
    <s v="TRANSPORTE"/>
    <s v="LISBOA VUELO"/>
    <s v="LISBOA VUELO"/>
    <n v="1.5880000000000001"/>
    <d v="2019-01-03T00:00:00"/>
    <x v="7"/>
    <n v="1"/>
    <m/>
    <m/>
    <n v="0"/>
    <n v="-1.5880000000000001"/>
    <n v="0"/>
    <n v="-1.5880000000000001"/>
  </r>
  <r>
    <x v="1"/>
    <s v="REAL"/>
    <x v="0"/>
    <s v="PERSONAL"/>
    <s v="UBER"/>
    <s v="UBER"/>
    <s v="TRANSPORTE"/>
    <s v="UBER,CABIFY, ETC"/>
    <s v="CABIFY"/>
    <n v="0.65400000000000003"/>
    <d v="2019-01-07T00:00:00"/>
    <x v="7"/>
    <n v="1"/>
    <m/>
    <s v="COMPRA UBER TRIP 44FZJ HELP.U, help.uber.com,"/>
    <n v="0"/>
    <n v="-0.65400000000000003"/>
    <n v="0"/>
    <n v="-0.65400000000000003"/>
  </r>
  <r>
    <x v="1"/>
    <s v="REAL"/>
    <x v="0"/>
    <s v="PERSONAL"/>
    <s v="EN RESTAURANTE PEK"/>
    <s v="VALENCIA"/>
    <s v="RESTAURANTE"/>
    <s v="RESTAURANTE"/>
    <s v="RESTAURANTE"/>
    <n v="1.2000000000000002"/>
    <d v="2019-01-07T00:00:00"/>
    <x v="7"/>
    <n v="1"/>
    <m/>
    <s v="TRANSACCION CONTACTLESS EN RESTAURANTE PEK, TUDELA,"/>
    <n v="0"/>
    <n v="-1.2000000000000002"/>
    <n v="0"/>
    <n v="-1.2000000000000002"/>
  </r>
  <r>
    <x v="1"/>
    <s v="REAL"/>
    <x v="0"/>
    <s v="PERSONAL"/>
    <s v="CABIFY"/>
    <s v="CABIFY"/>
    <s v="TRANSPORTE"/>
    <s v="UBER,CABIFY, ETC"/>
    <s v="CABIFY"/>
    <n v="2.5510000000000002"/>
    <d v="2019-01-09T00:00:00"/>
    <x v="7"/>
    <n v="1"/>
    <m/>
    <s v="COMPRA INTERNET EN CABIFY, CABIFY, TARJ. :*571914"/>
    <n v="0"/>
    <n v="-2.5510000000000002"/>
    <n v="0"/>
    <n v="-2.5510000000000002"/>
  </r>
  <r>
    <x v="1"/>
    <s v="REAL"/>
    <x v="0"/>
    <s v="PERSONAL"/>
    <s v="FAVOR&amp;DE"/>
    <s v="VALENCIA"/>
    <s v="OCIO"/>
    <s v="SUSCRIPCION"/>
    <s v="NETFLIX"/>
    <n v="1.8"/>
    <d v="2019-01-09T00:00:00"/>
    <x v="7"/>
    <n v="1"/>
    <m/>
    <s v="TRANSFERENCIA A FAVOR DE ANDREU LLINAS CONCEPTO:"/>
    <n v="0"/>
    <n v="-1.8"/>
    <n v="0"/>
    <n v="-1.8"/>
  </r>
  <r>
    <x v="1"/>
    <s v="REAL"/>
    <x v="0"/>
    <s v="PERSONAL"/>
    <s v="PINGODOCE"/>
    <s v="LISBOA"/>
    <s v="SUPERMERCADO"/>
    <s v="PINGO DOCE"/>
    <s v="COMIDA"/>
    <n v="1.8660000000000001"/>
    <d v="2019-01-10T00:00:00"/>
    <x v="7"/>
    <n v="1"/>
    <m/>
    <m/>
    <n v="0"/>
    <n v="-1.8660000000000001"/>
    <n v="0"/>
    <n v="-1.8660000000000001"/>
  </r>
  <r>
    <x v="1"/>
    <s v="REAL"/>
    <x v="0"/>
    <s v="PERSONAL"/>
    <s v="PINGODOCE"/>
    <s v="LISBOA"/>
    <s v="SUPERMERCADO"/>
    <s v="PINGO DOCE"/>
    <s v="COMIDA"/>
    <n v="2.0070000000000001"/>
    <d v="2019-01-14T00:00:00"/>
    <x v="7"/>
    <n v="1"/>
    <m/>
    <m/>
    <n v="0"/>
    <n v="-2.0070000000000001"/>
    <n v="0"/>
    <n v="-2.0070000000000001"/>
  </r>
  <r>
    <x v="1"/>
    <s v="REAL"/>
    <x v="0"/>
    <s v="PERSONAL"/>
    <s v="PINGODOCE"/>
    <s v="LISBOA"/>
    <s v="SUPERMERCADO"/>
    <s v="PINGO DOCE"/>
    <s v="COMIDA"/>
    <n v="1.4380000000000002"/>
    <d v="2019-01-15T00:00:00"/>
    <x v="7"/>
    <n v="1"/>
    <m/>
    <m/>
    <n v="0"/>
    <n v="-1.4380000000000002"/>
    <n v="0"/>
    <n v="-1.4380000000000002"/>
  </r>
  <r>
    <x v="1"/>
    <s v="REAL"/>
    <x v="0"/>
    <s v="PERSONAL"/>
    <s v="PINGODOCE"/>
    <s v="LISBOA"/>
    <s v="SUPERMERCADO"/>
    <s v="PINGO DOCE"/>
    <s v="COMIDA"/>
    <n v="1.6960000000000002"/>
    <d v="2019-01-16T00:00:00"/>
    <x v="7"/>
    <n v="1"/>
    <m/>
    <m/>
    <n v="0"/>
    <n v="-1.6960000000000002"/>
    <n v="0"/>
    <n v="-1.6960000000000002"/>
  </r>
  <r>
    <x v="1"/>
    <s v="REAL"/>
    <x v="0"/>
    <s v="PERSONAL"/>
    <s v="PINGODOCE"/>
    <s v="LISBOA"/>
    <s v="SUPERMERCADO"/>
    <s v="PINGO DOCE"/>
    <s v="COMIDA"/>
    <n v="0.18600000000000003"/>
    <d v="2019-01-16T00:00:00"/>
    <x v="7"/>
    <n v="1"/>
    <m/>
    <m/>
    <n v="0"/>
    <n v="-0.18600000000000003"/>
    <n v="0"/>
    <n v="-0.18600000000000003"/>
  </r>
  <r>
    <x v="1"/>
    <s v="REAL"/>
    <x v="0"/>
    <s v="PERSONAL"/>
    <s v="SABORES"/>
    <s v="LISBOA"/>
    <s v="RESTAURANTE"/>
    <s v="RESTAURANTE LISBOA"/>
    <s v="LISBOA"/>
    <n v="0.19"/>
    <d v="2019-01-16T00:00:00"/>
    <x v="7"/>
    <n v="1"/>
    <m/>
    <s v="COMPRA VITAMINAS SABORES, LISBOA, TARJETA"/>
    <n v="0"/>
    <n v="-0.19"/>
    <n v="0"/>
    <n v="-0.19"/>
  </r>
  <r>
    <x v="1"/>
    <s v="REAL"/>
    <x v="0"/>
    <s v="PERSONAL"/>
    <s v="CASTA"/>
    <s v="LISBOA"/>
    <s v="RESTAURANTE"/>
    <s v="RESTAURANTE LISBOA"/>
    <s v="LISBOA"/>
    <n v="0.60000000000000009"/>
    <d v="2019-01-16T00:00:00"/>
    <x v="7"/>
    <n v="1"/>
    <m/>
    <s v="COMPRA NOVA CASTA, LDA, LISBOA, TARJETA"/>
    <n v="0"/>
    <n v="-0.60000000000000009"/>
    <n v="0"/>
    <n v="-0.60000000000000009"/>
  </r>
  <r>
    <x v="1"/>
    <s v="REAL"/>
    <x v="0"/>
    <s v="PERSONAL"/>
    <s v="PINGODOCE"/>
    <s v="LISBOA"/>
    <s v="SUPERMERCADO"/>
    <s v="PINGO DOCE"/>
    <s v="COMIDA"/>
    <n v="0.44400000000000006"/>
    <d v="2019-01-17T00:00:00"/>
    <x v="7"/>
    <n v="1"/>
    <m/>
    <m/>
    <n v="0"/>
    <n v="-0.44400000000000006"/>
    <n v="0"/>
    <n v="-0.44400000000000006"/>
  </r>
  <r>
    <x v="1"/>
    <s v="REAL"/>
    <x v="1"/>
    <s v="PERSONAL"/>
    <s v="FITNESS HUT"/>
    <s v="LISBOA"/>
    <s v="DEPORTE"/>
    <s v="GIMNASIO"/>
    <s v="GIMNASIO LISBOA"/>
    <n v="1.5880000000000001"/>
    <d v="2019-01-17T00:00:00"/>
    <x v="7"/>
    <n v="1"/>
    <m/>
    <m/>
    <n v="0"/>
    <n v="-1.5880000000000001"/>
    <n v="0"/>
    <n v="-1.5880000000000001"/>
  </r>
  <r>
    <x v="1"/>
    <s v="REAL"/>
    <x v="0"/>
    <s v="PERSONAL"/>
    <s v="SABORES"/>
    <s v="LISBOA"/>
    <s v="RESTAURANTE"/>
    <s v="RESTAURANTE LISBOA"/>
    <s v="LISBOA"/>
    <n v="0.28999999999999998"/>
    <d v="2019-01-17T00:00:00"/>
    <x v="7"/>
    <n v="1"/>
    <m/>
    <s v="COMPRA VITAMINAS SABORES, LISBOA, TARJETA"/>
    <n v="0"/>
    <n v="-0.28999999999999998"/>
    <n v="0"/>
    <n v="-0.28999999999999998"/>
  </r>
  <r>
    <x v="1"/>
    <s v="REAL"/>
    <x v="0"/>
    <s v="PERSONAL"/>
    <m/>
    <s v="LISBOA"/>
    <s v="RESTAURANTE"/>
    <s v="RESTAURANTE LISBOA"/>
    <s v="LISBOA"/>
    <n v="1.335"/>
    <d v="2019-01-18T00:00:00"/>
    <x v="7"/>
    <n v="1"/>
    <m/>
    <s v="LISBOA, TARJETA"/>
    <n v="0"/>
    <n v="-1.335"/>
    <n v="0"/>
    <n v="-1.335"/>
  </r>
  <r>
    <x v="1"/>
    <s v="REAL"/>
    <x v="0"/>
    <s v="PERSONAL"/>
    <s v="CABIFY"/>
    <s v="CABIFY"/>
    <s v="TRANSPORTE"/>
    <s v="UBER,CABIFY, ETC"/>
    <s v="CABIFY"/>
    <n v="0.45199999999999996"/>
    <d v="2019-01-21T00:00:00"/>
    <x v="7"/>
    <n v="1"/>
    <m/>
    <s v="COMPRA INTERNET EN CABIFY, CABIFY, TARJ. :*571914"/>
    <n v="0"/>
    <n v="-0.45199999999999996"/>
    <n v="0"/>
    <n v="-0.45199999999999996"/>
  </r>
  <r>
    <x v="1"/>
    <s v="REAL"/>
    <x v="0"/>
    <s v="PERSONAL"/>
    <s v="PINGODOCE"/>
    <s v="LISBOA"/>
    <s v="SUPERMERCADO"/>
    <s v="PINGO DOCE"/>
    <s v="COMIDA"/>
    <n v="2.5830000000000002"/>
    <d v="2019-01-22T00:00:00"/>
    <x v="7"/>
    <n v="1"/>
    <m/>
    <m/>
    <n v="0"/>
    <n v="-2.5830000000000002"/>
    <n v="0"/>
    <n v="-2.5830000000000002"/>
  </r>
  <r>
    <x v="1"/>
    <s v="REAL"/>
    <x v="0"/>
    <s v="PERSONAL"/>
    <s v="CASTA"/>
    <s v="LISBOA"/>
    <s v="RESTAURANTE"/>
    <s v="RESTAURANTE LISBOA"/>
    <s v="LISBOA"/>
    <n v="0.45"/>
    <d v="2019-01-23T00:00:00"/>
    <x v="7"/>
    <n v="1"/>
    <m/>
    <s v="COMPRA NOVA CASTA, LDA, LISBOA, TARJETA"/>
    <n v="0"/>
    <n v="-0.45"/>
    <n v="0"/>
    <n v="-0.45"/>
  </r>
  <r>
    <x v="1"/>
    <s v="REAL"/>
    <x v="0"/>
    <s v="PERSONAL"/>
    <s v="PINGODOCE"/>
    <s v="LISBOA"/>
    <s v="SUPERMERCADO"/>
    <s v="PINGO DOCE"/>
    <s v="COMIDA"/>
    <n v="1.895"/>
    <d v="2019-01-24T00:00:00"/>
    <x v="7"/>
    <n v="1"/>
    <m/>
    <m/>
    <n v="0"/>
    <n v="-1.895"/>
    <n v="0"/>
    <n v="-1.895"/>
  </r>
  <r>
    <x v="1"/>
    <s v="REAL"/>
    <x v="0"/>
    <s v="PERSONAL"/>
    <s v="PINGODOCE"/>
    <s v="LISBOA"/>
    <s v="SUPERMERCADO"/>
    <s v="PINGO DOCE"/>
    <s v="COMIDA"/>
    <n v="0.876"/>
    <d v="2019-01-24T00:00:00"/>
    <x v="7"/>
    <n v="1"/>
    <m/>
    <m/>
    <n v="0"/>
    <n v="-0.876"/>
    <n v="0"/>
    <n v="-0.876"/>
  </r>
  <r>
    <x v="1"/>
    <s v="REAL"/>
    <x v="0"/>
    <s v="PERSONAL"/>
    <s v="DECATHLON"/>
    <s v="LISBOA"/>
    <s v="DEPORTE"/>
    <s v="DEPORTE"/>
    <m/>
    <n v="0.8"/>
    <d v="2019-01-24T00:00:00"/>
    <x v="7"/>
    <n v="1"/>
    <m/>
    <s v="COMPRA DECATHLON LISBOA, LISBOA, TARJETA"/>
    <n v="0"/>
    <n v="-0.8"/>
    <n v="0"/>
    <n v="-0.8"/>
  </r>
  <r>
    <x v="1"/>
    <s v="REAL"/>
    <x v="0"/>
    <s v="PERSONAL"/>
    <s v="PINGODOCE"/>
    <s v="LISBOA"/>
    <s v="SUPERMERCADO"/>
    <s v="PINGO DOCE"/>
    <s v="COMIDA"/>
    <n v="0.43099999999999999"/>
    <d v="2019-01-26T00:00:00"/>
    <x v="7"/>
    <n v="1"/>
    <m/>
    <m/>
    <n v="0"/>
    <n v="-0.43099999999999999"/>
    <n v="0"/>
    <n v="-0.43099999999999999"/>
  </r>
  <r>
    <x v="1"/>
    <s v="REAL"/>
    <x v="0"/>
    <s v="PERSONAL"/>
    <s v="CONOCIDOS"/>
    <s v="VALENCIA"/>
    <s v="OTROS"/>
    <s v="DESCONOCIDO"/>
    <s v="DESCONOCIDO"/>
    <n v="1.9989999999999999"/>
    <d v="2019-01-26T00:00:00"/>
    <x v="7"/>
    <n v="1"/>
    <m/>
    <s v="GASTOS DESCONOCIDOS"/>
    <n v="0"/>
    <n v="-1.9989999999999999"/>
    <n v="0"/>
    <n v="-1.9989999999999999"/>
  </r>
  <r>
    <x v="1"/>
    <s v="REAL"/>
    <x v="0"/>
    <s v="PERSONAL"/>
    <s v="VERSAILLES"/>
    <s v="LISBOA"/>
    <s v="RESTAURANTE"/>
    <s v="RESTAURANTE LISBOA"/>
    <s v="LISBOA"/>
    <n v="0.2"/>
    <d v="2019-01-26T00:00:00"/>
    <x v="7"/>
    <n v="1"/>
    <m/>
    <s v="COMPRA QUIOSQUE VERSAILLES, LISBOA, TARJETA"/>
    <n v="0"/>
    <n v="-0.2"/>
    <n v="0"/>
    <n v="-0.2"/>
  </r>
  <r>
    <x v="0"/>
    <s v="REAL"/>
    <x v="0"/>
    <s v="PERSONAL"/>
    <s v="-"/>
    <s v="VALENCIA"/>
    <s v="OTROS"/>
    <s v="PAGA"/>
    <s v="PAGA / TRANSFERENCIA"/>
    <n v="300"/>
    <d v="2019-01-28T00:00:00"/>
    <x v="7"/>
    <n v="1"/>
    <m/>
    <m/>
    <n v="300"/>
    <n v="0"/>
    <n v="0"/>
    <n v="300"/>
  </r>
  <r>
    <x v="1"/>
    <s v="REAL"/>
    <x v="0"/>
    <s v="PERSONAL"/>
    <s v="PULL&amp;BEAR"/>
    <s v="LISBOA"/>
    <s v="GASTOS PERSONALES (ROPA, OBJETOS, ACCESORIOS…)"/>
    <s v="ROPA"/>
    <s v="ROPA"/>
    <n v="5.4890000000000008"/>
    <d v="2019-01-29T00:00:00"/>
    <x v="7"/>
    <n v="1"/>
    <m/>
    <s v="COMPRA PULL &amp; BEAR, LISBOA, TARJETA"/>
    <n v="0"/>
    <n v="-5.4890000000000008"/>
    <n v="0"/>
    <n v="-5.4890000000000008"/>
  </r>
  <r>
    <x v="1"/>
    <s v="REAL"/>
    <x v="0"/>
    <s v="PERSONAL"/>
    <s v="CORTE&amp;LIS SU, LISBOA"/>
    <s v="LISBOA"/>
    <s v="RESTAURANTE"/>
    <s v="RESTAURANTE LISBOA"/>
    <s v="LISBOA"/>
    <n v="0.73"/>
    <d v="2019-01-30T00:00:00"/>
    <x v="7"/>
    <n v="1"/>
    <m/>
    <s v="COMPRA EL CORTE INGLES LIS SU, LISBOA, TARJETA"/>
    <n v="0"/>
    <n v="-0.73"/>
    <n v="0"/>
    <n v="-0.73"/>
  </r>
  <r>
    <x v="1"/>
    <s v="REAL"/>
    <x v="0"/>
    <s v="PERSONAL"/>
    <s v="PINGODOCE"/>
    <s v="LISBOA"/>
    <s v="SUPERMERCADO"/>
    <s v="PINGO DOCE"/>
    <s v="COMIDA"/>
    <n v="1.94"/>
    <d v="2019-01-31T00:00:00"/>
    <x v="7"/>
    <n v="1"/>
    <m/>
    <m/>
    <n v="0"/>
    <n v="-1.94"/>
    <n v="0"/>
    <n v="-1.94"/>
  </r>
  <r>
    <x v="1"/>
    <s v="REAL"/>
    <x v="1"/>
    <s v="PERSONAL"/>
    <s v="FITNESS HUT"/>
    <s v="LISBOA"/>
    <s v="DEPORTE"/>
    <s v="GIMNASIO"/>
    <s v="GIMNASIO LISBOA"/>
    <n v="1.5880000000000001"/>
    <d v="2019-01-31T00:00:00"/>
    <x v="7"/>
    <n v="1"/>
    <m/>
    <m/>
    <n v="0"/>
    <n v="-1.5880000000000001"/>
    <n v="0"/>
    <n v="-1.5880000000000001"/>
  </r>
  <r>
    <x v="1"/>
    <s v="REAL"/>
    <x v="0"/>
    <s v="PERSONAL"/>
    <s v="PORTUGUESA"/>
    <s v="LISBOA"/>
    <s v="RESTAURANTE"/>
    <s v="RESTAURANTE LISBOA"/>
    <s v="LISBOA"/>
    <n v="0.22000000000000003"/>
    <d v="2019-01-31T00:00:00"/>
    <x v="7"/>
    <n v="1"/>
    <m/>
    <s v="COMPRA PADARIA PORTUGUESA, LISBOA, TARJETA"/>
    <n v="0"/>
    <n v="-0.22000000000000003"/>
    <n v="0"/>
    <n v="-0.22000000000000003"/>
  </r>
  <r>
    <x v="1"/>
    <s v="REAL"/>
    <x v="1"/>
    <s v="PERSONAL"/>
    <s v="PISO LISBOA"/>
    <s v="LISBOA"/>
    <s v="VIVIENDA"/>
    <s v="PISO LISBOA"/>
    <s v="PINHEIRO CHAGAS"/>
    <n v="40"/>
    <d v="2019-02-01T00:00:00"/>
    <x v="7"/>
    <n v="2"/>
    <m/>
    <m/>
    <n v="0"/>
    <n v="-40"/>
    <n v="0"/>
    <n v="-40"/>
  </r>
  <r>
    <x v="1"/>
    <s v="REAL"/>
    <x v="0"/>
    <s v="PERSONAL"/>
    <s v="COLOMBO"/>
    <s v="LISBOA"/>
    <s v="RESTAURANTE"/>
    <s v="RESTAURANTE LISBOA"/>
    <s v="LISBOA"/>
    <n v="1.1800000000000002"/>
    <d v="2019-02-02T00:00:00"/>
    <x v="7"/>
    <n v="2"/>
    <m/>
    <s v="COMPRA BOTAMINUTO COLOMBO, LISBOA, TARJETA"/>
    <n v="0"/>
    <n v="-1.1800000000000002"/>
    <n v="0"/>
    <n v="-1.1800000000000002"/>
  </r>
  <r>
    <x v="1"/>
    <s v="REAL"/>
    <x v="0"/>
    <s v="PERSONAL"/>
    <s v="MASSIMO DUTTI"/>
    <s v="LISBOA"/>
    <s v="GASTOS PERSONALES (ROPA, OBJETOS, ACCESORIOS…)"/>
    <s v="ROPA"/>
    <s v="ROPA"/>
    <n v="3.9950000000000006"/>
    <d v="2019-02-02T00:00:00"/>
    <x v="7"/>
    <n v="2"/>
    <m/>
    <s v="COMPRA MASSIMO DUTTI, LISBOA, TARJETA"/>
    <n v="0"/>
    <n v="-3.9950000000000006"/>
    <n v="0"/>
    <n v="-3.9950000000000006"/>
  </r>
  <r>
    <x v="1"/>
    <s v="REAL"/>
    <x v="0"/>
    <s v="PERSONAL"/>
    <s v="PULL&amp;BEAR"/>
    <s v="LISBOA"/>
    <s v="GASTOS PERSONALES (ROPA, OBJETOS, ACCESORIOS…)"/>
    <s v="ROPA"/>
    <s v="ROPA"/>
    <n v="0.60000000000000009"/>
    <d v="2019-02-02T00:00:00"/>
    <x v="7"/>
    <n v="2"/>
    <m/>
    <s v="COMPRA PULL &amp; BEAR, LISBOA, TARJETA"/>
    <n v="0"/>
    <n v="-0.60000000000000009"/>
    <n v="0"/>
    <n v="-0.60000000000000009"/>
  </r>
  <r>
    <x v="1"/>
    <s v="REAL"/>
    <x v="0"/>
    <s v="PERSONAL"/>
    <m/>
    <s v="VALENCIA"/>
    <s v="TRANSPORTE"/>
    <s v="UBER,CABIFY, TAXIS, ETC"/>
    <s v="BOLT"/>
    <n v="1.9100000000000001"/>
    <d v="2019-02-04T00:00:00"/>
    <x v="7"/>
    <n v="2"/>
    <m/>
    <m/>
    <n v="0"/>
    <n v="-1.9100000000000001"/>
    <n v="0"/>
    <n v="-1.9100000000000001"/>
  </r>
  <r>
    <x v="1"/>
    <s v="REAL"/>
    <x v="0"/>
    <s v="PERSONAL"/>
    <s v="EFECTIVO"/>
    <s v="LISBOA"/>
    <s v="OTROS"/>
    <s v="EFECTIVO"/>
    <s v="EFECTIVO"/>
    <n v="5"/>
    <d v="2019-02-04T00:00:00"/>
    <x v="7"/>
    <n v="2"/>
    <m/>
    <m/>
    <n v="0"/>
    <n v="-5"/>
    <n v="0"/>
    <n v="-5"/>
  </r>
  <r>
    <x v="1"/>
    <s v="REAL"/>
    <x v="0"/>
    <s v="PERSONAL"/>
    <s v="EFECTIVO"/>
    <s v="LISBOA"/>
    <s v="OTROS"/>
    <s v="EFECTIVO"/>
    <s v="EFECTIVO"/>
    <n v="5"/>
    <d v="2019-02-04T00:00:00"/>
    <x v="7"/>
    <n v="2"/>
    <m/>
    <m/>
    <n v="0"/>
    <n v="-5"/>
    <n v="0"/>
    <n v="-5"/>
  </r>
  <r>
    <x v="1"/>
    <s v="REAL"/>
    <x v="0"/>
    <s v="PERSONAL"/>
    <s v="EFECTIVO"/>
    <s v="LISBOA"/>
    <s v="OTROS"/>
    <s v="EFECTIVO"/>
    <s v="EFECTIVO"/>
    <n v="20"/>
    <d v="2019-02-05T00:00:00"/>
    <x v="7"/>
    <n v="2"/>
    <m/>
    <m/>
    <n v="0"/>
    <n v="-20"/>
    <n v="0"/>
    <n v="-20"/>
  </r>
  <r>
    <x v="1"/>
    <s v="REAL"/>
    <x v="0"/>
    <s v="PERSONAL"/>
    <s v="EFECTIVO"/>
    <s v="LISBOA"/>
    <s v="OTROS"/>
    <s v="EFECTIVO"/>
    <s v="EFECTIVO"/>
    <n v="20"/>
    <d v="2019-02-06T00:00:00"/>
    <x v="7"/>
    <n v="2"/>
    <m/>
    <m/>
    <n v="0"/>
    <n v="-20"/>
    <n v="0"/>
    <n v="-20"/>
  </r>
  <r>
    <x v="1"/>
    <s v="REAL"/>
    <x v="0"/>
    <s v="PERSONAL"/>
    <s v="PINGODOCE"/>
    <s v="LISBOA"/>
    <s v="SUPERMERCADO"/>
    <s v="PINGO DOCE"/>
    <s v="COMIDA"/>
    <n v="3.1920000000000002"/>
    <d v="2019-02-08T00:00:00"/>
    <x v="7"/>
    <n v="2"/>
    <m/>
    <m/>
    <n v="0"/>
    <n v="-3.1920000000000002"/>
    <n v="0"/>
    <n v="-3.1920000000000002"/>
  </r>
  <r>
    <x v="1"/>
    <s v="REAL"/>
    <x v="0"/>
    <s v="PERSONAL"/>
    <s v="PINGODOCE"/>
    <s v="LISBOA"/>
    <s v="SUPERMERCADO"/>
    <s v="PINGO DOCE"/>
    <s v="COMIDA"/>
    <n v="0.90600000000000014"/>
    <d v="2019-02-11T00:00:00"/>
    <x v="7"/>
    <n v="2"/>
    <m/>
    <m/>
    <n v="0"/>
    <n v="-0.90600000000000014"/>
    <n v="0"/>
    <n v="-0.90600000000000014"/>
  </r>
  <r>
    <x v="1"/>
    <s v="REAL"/>
    <x v="0"/>
    <s v="PERSONAL"/>
    <m/>
    <s v="VALENCIA"/>
    <s v="TRANSPORTE"/>
    <s v="UBER,CABIFY, TAXIS, ETC"/>
    <s v="BOLT"/>
    <n v="0.38"/>
    <d v="2019-02-12T00:00:00"/>
    <x v="7"/>
    <n v="2"/>
    <m/>
    <m/>
    <n v="0"/>
    <n v="-0.38"/>
    <n v="0"/>
    <n v="-0.38"/>
  </r>
  <r>
    <x v="1"/>
    <s v="REAL"/>
    <x v="0"/>
    <s v="PERSONAL"/>
    <s v="EFECTIVO"/>
    <s v="LISBOA"/>
    <s v="OTROS"/>
    <s v="EFECTIVO"/>
    <s v="EFECTIVO"/>
    <n v="20"/>
    <d v="2019-02-15T00:00:00"/>
    <x v="7"/>
    <n v="2"/>
    <m/>
    <m/>
    <n v="0"/>
    <n v="-20"/>
    <n v="0"/>
    <n v="-20"/>
  </r>
  <r>
    <x v="0"/>
    <s v="REAL"/>
    <x v="0"/>
    <s v="PERSONAL"/>
    <s v="-"/>
    <s v="VALENCIA"/>
    <s v="OTROS"/>
    <s v="PAGA"/>
    <s v="PAGA / TRANSFERENCIA"/>
    <n v="300"/>
    <d v="2019-02-15T00:00:00"/>
    <x v="7"/>
    <n v="2"/>
    <m/>
    <m/>
    <n v="300"/>
    <n v="0"/>
    <n v="0"/>
    <n v="300"/>
  </r>
  <r>
    <x v="1"/>
    <s v="REAL"/>
    <x v="0"/>
    <s v="PERSONAL"/>
    <s v="PINGODOCE"/>
    <s v="LISBOA"/>
    <s v="SUPERMERCADO"/>
    <s v="PINGO DOCE"/>
    <s v="COMIDA"/>
    <n v="0.248"/>
    <d v="2019-02-16T00:00:00"/>
    <x v="7"/>
    <n v="2"/>
    <m/>
    <m/>
    <n v="0"/>
    <n v="-0.248"/>
    <n v="0"/>
    <n v="-0.248"/>
  </r>
  <r>
    <x v="1"/>
    <s v="REAL"/>
    <x v="0"/>
    <s v="PERSONAL"/>
    <m/>
    <s v="VALENCIA"/>
    <s v="TRANSPORTE"/>
    <s v="UBER,CABIFY, TAXIS, ETC"/>
    <s v="BOLT"/>
    <n v="0.44000000000000006"/>
    <d v="2019-02-17T00:00:00"/>
    <x v="7"/>
    <n v="2"/>
    <m/>
    <m/>
    <n v="0"/>
    <n v="-0.44000000000000006"/>
    <n v="0"/>
    <n v="-0.44000000000000006"/>
  </r>
  <r>
    <x v="1"/>
    <s v="REAL"/>
    <x v="0"/>
    <s v="PERSONAL"/>
    <s v="URBAN BEACH"/>
    <s v="LISBOA"/>
    <s v="RESTAURANTE"/>
    <s v="RESTAURANTE LISBOA"/>
    <s v="LISBOA"/>
    <n v="1.6"/>
    <d v="2019-02-17T00:00:00"/>
    <x v="7"/>
    <n v="2"/>
    <m/>
    <s v="COMPRA KAPA URBAN BEACH, LISBOA, TARJETA"/>
    <n v="0"/>
    <n v="-1.6"/>
    <n v="0"/>
    <n v="-1.6"/>
  </r>
  <r>
    <x v="1"/>
    <s v="REAL"/>
    <x v="0"/>
    <s v="PERSONAL"/>
    <s v="CASTA"/>
    <s v="LISBOA"/>
    <s v="RESTAURANTE"/>
    <s v="RESTAURANTE LISBOA"/>
    <s v="LISBOA"/>
    <n v="0.35000000000000003"/>
    <d v="2019-02-18T00:00:00"/>
    <x v="7"/>
    <n v="2"/>
    <m/>
    <s v="COMPRA NOVA CASTA, LDA, LISBOA, TARJETA"/>
    <n v="0"/>
    <n v="-0.35000000000000003"/>
    <n v="0"/>
    <n v="-0.35000000000000003"/>
  </r>
  <r>
    <x v="1"/>
    <s v="REAL"/>
    <x v="0"/>
    <s v="PERSONAL"/>
    <s v="PINGODOCE"/>
    <s v="LISBOA"/>
    <s v="SUPERMERCADO"/>
    <s v="PINGO DOCE"/>
    <s v="COMIDA"/>
    <n v="1.4400000000000002"/>
    <d v="2019-02-19T00:00:00"/>
    <x v="7"/>
    <n v="2"/>
    <m/>
    <m/>
    <n v="0"/>
    <n v="-1.4400000000000002"/>
    <n v="0"/>
    <n v="-1.4400000000000002"/>
  </r>
  <r>
    <x v="1"/>
    <s v="REAL"/>
    <x v="0"/>
    <s v="PERSONAL"/>
    <s v="PINGODOCE"/>
    <s v="LISBOA"/>
    <s v="SUPERMERCADO"/>
    <s v="PINGO DOCE"/>
    <s v="COMIDA"/>
    <n v="2.1390000000000002"/>
    <d v="2019-02-23T00:00:00"/>
    <x v="7"/>
    <n v="2"/>
    <m/>
    <m/>
    <n v="0"/>
    <n v="-2.1390000000000002"/>
    <n v="0"/>
    <n v="-2.1390000000000002"/>
  </r>
  <r>
    <x v="1"/>
    <s v="REAL"/>
    <x v="0"/>
    <s v="PERSONAL"/>
    <s v="PINGODOCE"/>
    <s v="LISBOA"/>
    <s v="SUPERMERCADO"/>
    <s v="PINGO DOCE"/>
    <s v="COMIDA"/>
    <n v="0.57699999999999996"/>
    <d v="2019-02-24T00:00:00"/>
    <x v="7"/>
    <n v="2"/>
    <m/>
    <m/>
    <n v="0"/>
    <n v="-0.57699999999999996"/>
    <n v="0"/>
    <n v="-0.57699999999999996"/>
  </r>
  <r>
    <x v="1"/>
    <s v="REAL"/>
    <x v="0"/>
    <s v="PERSONAL"/>
    <s v="PACO HAMBURGUER"/>
    <s v="LISBOA"/>
    <s v="RESTAURANTE"/>
    <s v="RESTAURANTE LISBOA"/>
    <s v="LISBOA"/>
    <n v="1.6"/>
    <d v="2019-02-26T00:00:00"/>
    <x v="7"/>
    <n v="2"/>
    <m/>
    <s v="COMPRA REAL PACO HAMBURGUER, LISBOA, TARJETA"/>
    <n v="0"/>
    <n v="-1.6"/>
    <n v="0"/>
    <n v="-1.6"/>
  </r>
  <r>
    <x v="1"/>
    <s v="REAL"/>
    <x v="1"/>
    <s v="PERSONAL"/>
    <s v="FITNESS HUT"/>
    <s v="LISBOA"/>
    <s v="DEPORTE"/>
    <s v="GIMNASIO"/>
    <s v="GIMNASIO LISBOA"/>
    <n v="1.5880000000000001"/>
    <d v="2019-02-28T00:00:00"/>
    <x v="7"/>
    <n v="2"/>
    <m/>
    <m/>
    <n v="0"/>
    <n v="-1.5880000000000001"/>
    <n v="0"/>
    <n v="-1.5880000000000001"/>
  </r>
  <r>
    <x v="0"/>
    <s v="REAL"/>
    <x v="0"/>
    <s v="PERSONAL"/>
    <s v="-"/>
    <s v="VALENCIA"/>
    <s v="OTROS"/>
    <s v="PAGA"/>
    <s v="PAGA / TRANSFERENCIA"/>
    <n v="120"/>
    <d v="2019-03-01T00:00:00"/>
    <x v="7"/>
    <n v="3"/>
    <m/>
    <m/>
    <n v="120"/>
    <n v="0"/>
    <n v="0"/>
    <n v="120"/>
  </r>
  <r>
    <x v="1"/>
    <s v="REAL"/>
    <x v="1"/>
    <s v="PERSONAL"/>
    <s v="PISO LISBOA"/>
    <s v="LISBOA"/>
    <s v="VIVIENDA"/>
    <s v="PISO LISBOA"/>
    <s v="PINHEIRO CHAGAS"/>
    <n v="40"/>
    <d v="2019-03-01T00:00:00"/>
    <x v="7"/>
    <n v="3"/>
    <m/>
    <m/>
    <n v="0"/>
    <n v="-40"/>
    <n v="0"/>
    <n v="-40"/>
  </r>
  <r>
    <x v="1"/>
    <s v="REAL"/>
    <x v="0"/>
    <s v="PERSONAL"/>
    <s v="EFECTIVO"/>
    <s v="LISBOA"/>
    <s v="OTROS"/>
    <s v="EFECTIVO"/>
    <s v="EFECTIVO"/>
    <n v="20"/>
    <d v="2019-03-04T00:00:00"/>
    <x v="7"/>
    <n v="3"/>
    <m/>
    <m/>
    <n v="0"/>
    <n v="-20"/>
    <n v="0"/>
    <n v="-20"/>
  </r>
  <r>
    <x v="1"/>
    <s v="REAL"/>
    <x v="0"/>
    <s v="PERSONAL"/>
    <s v="BAR"/>
    <s v="VALENCIA"/>
    <s v="RESTAURANTE"/>
    <s v="BAR"/>
    <s v="BAR"/>
    <n v="1.1500000000000001"/>
    <d v="2019-03-05T00:00:00"/>
    <x v="7"/>
    <n v="3"/>
    <m/>
    <s v="COMPRA BAR DO GUINCHO, ALCABIDECHE, TARJETA"/>
    <n v="0"/>
    <n v="-1.1500000000000001"/>
    <n v="0"/>
    <n v="-1.1500000000000001"/>
  </r>
  <r>
    <x v="1"/>
    <s v="REAL"/>
    <x v="0"/>
    <s v="PERSONAL"/>
    <s v="EFECTIVO"/>
    <s v="LISBOA"/>
    <s v="OTROS"/>
    <s v="EFECTIVO"/>
    <s v="EFECTIVO"/>
    <n v="20"/>
    <d v="2019-03-07T00:00:00"/>
    <x v="7"/>
    <n v="3"/>
    <m/>
    <m/>
    <n v="0"/>
    <n v="-20"/>
    <n v="0"/>
    <n v="-20"/>
  </r>
  <r>
    <x v="1"/>
    <s v="REAL"/>
    <x v="0"/>
    <s v="PERSONAL"/>
    <s v="EFECTIVO"/>
    <s v="LISBOA"/>
    <s v="OTROS"/>
    <s v="EFECTIVO"/>
    <s v="EFECTIVO"/>
    <n v="10"/>
    <d v="2019-03-11T00:00:00"/>
    <x v="7"/>
    <n v="3"/>
    <m/>
    <m/>
    <n v="0"/>
    <n v="-10"/>
    <n v="0"/>
    <n v="-10"/>
  </r>
  <r>
    <x v="1"/>
    <s v="REAL"/>
    <x v="0"/>
    <s v="PERSONAL"/>
    <s v="PINGODOCE"/>
    <s v="LISBOA"/>
    <s v="SUPERMERCADO"/>
    <s v="PINGO DOCE"/>
    <s v="COMIDA"/>
    <n v="2.2890000000000001"/>
    <d v="2019-03-12T00:00:00"/>
    <x v="7"/>
    <n v="3"/>
    <m/>
    <m/>
    <n v="0"/>
    <n v="-2.2890000000000001"/>
    <n v="0"/>
    <n v="-2.2890000000000001"/>
  </r>
  <r>
    <x v="1"/>
    <s v="REAL"/>
    <x v="1"/>
    <s v="PERSONAL"/>
    <s v="FITNESS HUT"/>
    <s v="LISBOA"/>
    <s v="DEPORTE"/>
    <s v="GIMNASIO"/>
    <s v="GIMNASIO LISBOA"/>
    <n v="1.5880000000000001"/>
    <d v="2019-03-14T00:00:00"/>
    <x v="7"/>
    <n v="3"/>
    <m/>
    <m/>
    <n v="0"/>
    <n v="-1.5880000000000001"/>
    <n v="0"/>
    <n v="-1.5880000000000001"/>
  </r>
  <r>
    <x v="1"/>
    <s v="REAL"/>
    <x v="0"/>
    <s v="PERSONAL"/>
    <s v="EWSQZ&amp;G, LUTON, BEDS"/>
    <s v="LONDON"/>
    <s v="VACACIONES"/>
    <s v="MALLORCA"/>
    <s v="MALLORCA"/>
    <n v="6.2280000000000006"/>
    <d v="2019-03-15T00:00:00"/>
    <x v="7"/>
    <n v="3"/>
    <m/>
    <s v="COMPRA EASYJET000EWSQZ3G, LUTON, BEDS, TARJETA"/>
    <n v="0"/>
    <n v="-6.2280000000000006"/>
    <n v="0"/>
    <n v="-6.2280000000000006"/>
  </r>
  <r>
    <x v="1"/>
    <s v="REAL"/>
    <x v="0"/>
    <s v="PERSONAL"/>
    <m/>
    <s v="VALENCIA"/>
    <s v="TRANSPORTE"/>
    <s v="UBER,CABIFY, TAXIS, ETC"/>
    <s v="BOLT"/>
    <n v="0.15000000000000002"/>
    <d v="2019-03-17T00:00:00"/>
    <x v="7"/>
    <n v="3"/>
    <m/>
    <m/>
    <n v="0"/>
    <n v="-0.15000000000000002"/>
    <n v="0"/>
    <n v="-0.15000000000000002"/>
  </r>
  <r>
    <x v="1"/>
    <s v="REAL"/>
    <x v="0"/>
    <s v="PERSONAL"/>
    <s v="LISBOA"/>
    <s v="LISBOA"/>
    <s v="RESTAURANTE"/>
    <s v="RESTAURANTE LISBOA"/>
    <s v="LISBOA"/>
    <n v="11.312000000000001"/>
    <d v="2019-03-18T00:00:00"/>
    <x v="7"/>
    <n v="3"/>
    <m/>
    <s v="COMPRA TAP0472009569349, LISBOA, TARJETA"/>
    <n v="0"/>
    <n v="-11.312000000000001"/>
    <n v="0"/>
    <n v="-11.312000000000001"/>
  </r>
  <r>
    <x v="1"/>
    <s v="REAL"/>
    <x v="0"/>
    <s v="PERSONAL"/>
    <m/>
    <s v="VALENCIA"/>
    <s v="TRANSPORTE"/>
    <s v="UBER,CABIFY, TAXIS, ETC"/>
    <s v="BOLT"/>
    <n v="0.64500000000000002"/>
    <d v="2019-03-19T00:00:00"/>
    <x v="7"/>
    <n v="3"/>
    <m/>
    <m/>
    <n v="0"/>
    <n v="-0.64500000000000002"/>
    <n v="0"/>
    <n v="-0.64500000000000002"/>
  </r>
  <r>
    <x v="1"/>
    <s v="REAL"/>
    <x v="0"/>
    <s v="PERSONAL"/>
    <s v="PINGODOCE"/>
    <s v="LISBOA"/>
    <s v="SUPERMERCADO"/>
    <s v="PINGO DOCE"/>
    <s v="COMIDA"/>
    <n v="2.2960000000000003"/>
    <d v="2019-03-19T00:00:00"/>
    <x v="7"/>
    <n v="3"/>
    <m/>
    <m/>
    <n v="0"/>
    <n v="-2.2960000000000003"/>
    <n v="0"/>
    <n v="-2.2960000000000003"/>
  </r>
  <r>
    <x v="1"/>
    <s v="REAL"/>
    <x v="0"/>
    <s v="PERSONAL"/>
    <m/>
    <s v="VALENCIA"/>
    <s v="TRANSPORTE"/>
    <s v="UBER,CABIFY, TAXIS, ETC"/>
    <s v="BOLT"/>
    <n v="0.35499999999999998"/>
    <d v="2019-03-23T00:00:00"/>
    <x v="7"/>
    <n v="3"/>
    <m/>
    <m/>
    <n v="0"/>
    <n v="-0.35499999999999998"/>
    <n v="0"/>
    <n v="-0.35499999999999998"/>
  </r>
  <r>
    <x v="1"/>
    <s v="REAL"/>
    <x v="0"/>
    <s v="PERSONAL"/>
    <s v="PINGODOCE"/>
    <s v="LISBOA"/>
    <s v="SUPERMERCADO"/>
    <s v="PINGO DOCE"/>
    <s v="COMIDA"/>
    <n v="2.2230000000000003"/>
    <d v="2019-03-23T00:00:00"/>
    <x v="7"/>
    <n v="3"/>
    <m/>
    <m/>
    <n v="0"/>
    <n v="-2.2230000000000003"/>
    <n v="0"/>
    <n v="-2.2230000000000003"/>
  </r>
  <r>
    <x v="1"/>
    <s v="REAL"/>
    <x v="0"/>
    <s v="PERSONAL"/>
    <s v="CONOCIDOS"/>
    <s v="VALENCIA"/>
    <s v="OTROS"/>
    <s v="DESCONOCIDO"/>
    <s v="DESCONOCIDO"/>
    <n v="0.18500000000000003"/>
    <d v="2019-03-23T00:00:00"/>
    <x v="7"/>
    <n v="3"/>
    <m/>
    <s v="GASTOS DESCONOCIDOS"/>
    <n v="0"/>
    <n v="-0.18500000000000003"/>
    <n v="0"/>
    <n v="-0.18500000000000003"/>
  </r>
  <r>
    <x v="1"/>
    <s v="REAL"/>
    <x v="0"/>
    <s v="PERSONAL"/>
    <m/>
    <s v="VALENCIA"/>
    <s v="TRANSPORTE"/>
    <s v="UBER,CABIFY, TAXIS, ETC"/>
    <s v="BOLT"/>
    <n v="0.35000000000000003"/>
    <d v="2019-03-24T00:00:00"/>
    <x v="7"/>
    <n v="3"/>
    <m/>
    <m/>
    <n v="0"/>
    <n v="-0.35000000000000003"/>
    <n v="0"/>
    <n v="-0.35000000000000003"/>
  </r>
  <r>
    <x v="1"/>
    <s v="REAL"/>
    <x v="0"/>
    <s v="PERSONAL"/>
    <s v="EFECTIVO"/>
    <s v="LISBOA"/>
    <s v="OTROS"/>
    <s v="EFECTIVO"/>
    <s v="EFECTIVO"/>
    <n v="20"/>
    <d v="2019-03-24T00:00:00"/>
    <x v="7"/>
    <n v="3"/>
    <m/>
    <m/>
    <n v="0"/>
    <n v="-20"/>
    <n v="0"/>
    <n v="-20"/>
  </r>
  <r>
    <x v="1"/>
    <s v="REAL"/>
    <x v="0"/>
    <s v="PERSONAL"/>
    <s v="CONOCIDOS"/>
    <s v="VALENCIA"/>
    <s v="OTROS"/>
    <s v="DESCONOCIDO"/>
    <s v="DESCONOCIDO"/>
    <n v="1"/>
    <d v="2019-03-26T00:00:00"/>
    <x v="7"/>
    <n v="3"/>
    <m/>
    <s v="GASTOS DESCONOCIDOS"/>
    <n v="0"/>
    <n v="-1"/>
    <n v="0"/>
    <n v="-1"/>
  </r>
  <r>
    <x v="1"/>
    <s v="REAL"/>
    <x v="1"/>
    <s v="PERSONAL"/>
    <s v="FITNESS HUT"/>
    <s v="LISBOA"/>
    <s v="DEPORTE"/>
    <s v="GIMNASIO"/>
    <s v="GIMNASIO LISBOA"/>
    <n v="1.5880000000000001"/>
    <d v="2019-03-28T00:00:00"/>
    <x v="7"/>
    <n v="3"/>
    <m/>
    <m/>
    <n v="0"/>
    <n v="-1.5880000000000001"/>
    <n v="0"/>
    <n v="-1.5880000000000001"/>
  </r>
  <r>
    <x v="1"/>
    <s v="REAL"/>
    <x v="0"/>
    <s v="PERSONAL"/>
    <s v="JORGE COELHO"/>
    <s v="LISBOA"/>
    <s v="RESTAURANTE"/>
    <s v="RESTAURANTE LISBOA"/>
    <s v="LISBOA"/>
    <n v="0.22900000000000001"/>
    <d v="2019-03-28T00:00:00"/>
    <x v="7"/>
    <n v="3"/>
    <m/>
    <s v="COMPRA PAULO JORGE COELHO, LISBOA, TARJETA"/>
    <n v="0"/>
    <n v="-0.22900000000000001"/>
    <n v="0"/>
    <n v="-0.22900000000000001"/>
  </r>
  <r>
    <x v="1"/>
    <s v="REAL"/>
    <x v="0"/>
    <s v="PERSONAL"/>
    <s v="CONOCIDOS"/>
    <s v="VALENCIA"/>
    <s v="OTROS"/>
    <s v="DESCONOCIDO"/>
    <s v="DESCONOCIDO"/>
    <n v="0.89500000000000002"/>
    <d v="2019-03-29T00:00:00"/>
    <x v="7"/>
    <n v="3"/>
    <m/>
    <s v="GASTOS DESCONOCIDOS"/>
    <n v="0"/>
    <n v="-0.89500000000000002"/>
    <n v="0"/>
    <n v="-0.89500000000000002"/>
  </r>
  <r>
    <x v="1"/>
    <s v="REAL"/>
    <x v="0"/>
    <s v="PERSONAL"/>
    <s v="EFECTIVO"/>
    <s v="LISBOA"/>
    <s v="OTROS"/>
    <s v="EFECTIVO"/>
    <s v="EFECTIVO"/>
    <n v="20"/>
    <d v="2019-03-30T00:00:00"/>
    <x v="7"/>
    <n v="3"/>
    <m/>
    <m/>
    <n v="0"/>
    <n v="-20"/>
    <n v="0"/>
    <n v="-20"/>
  </r>
  <r>
    <x v="1"/>
    <s v="REAL"/>
    <x v="0"/>
    <s v="PERSONAL"/>
    <m/>
    <s v="VALENCIA"/>
    <s v="TRANSPORTE"/>
    <s v="UBER,CABIFY, TAXIS, ETC"/>
    <s v="BOLT"/>
    <n v="0.71500000000000008"/>
    <d v="2019-03-31T00:00:00"/>
    <x v="7"/>
    <n v="3"/>
    <m/>
    <m/>
    <n v="0"/>
    <n v="-0.71500000000000008"/>
    <n v="0"/>
    <n v="-0.71500000000000008"/>
  </r>
  <r>
    <x v="1"/>
    <s v="REAL"/>
    <x v="0"/>
    <s v="PERSONAL"/>
    <m/>
    <s v="VALENCIA"/>
    <s v="TRANSPORTE"/>
    <s v="UBER,CABIFY, TAXIS, ETC"/>
    <s v="BOLT"/>
    <n v="0.38"/>
    <d v="2019-03-31T00:00:00"/>
    <x v="7"/>
    <n v="3"/>
    <m/>
    <m/>
    <n v="0"/>
    <n v="-0.38"/>
    <n v="0"/>
    <n v="-0.38"/>
  </r>
  <r>
    <x v="1"/>
    <s v="REAL"/>
    <x v="0"/>
    <s v="PERSONAL"/>
    <s v="JORGE COELHO"/>
    <s v="LISBOA"/>
    <s v="RESTAURANTE"/>
    <s v="RESTAURANTE LISBOA"/>
    <s v="LISBOA"/>
    <n v="0.53800000000000003"/>
    <d v="2019-04-01T00:00:00"/>
    <x v="7"/>
    <n v="4"/>
    <m/>
    <s v="COMPRA PAULO JORGE COELHO, LISBOA, TARJETA"/>
    <n v="0"/>
    <n v="-0.53800000000000003"/>
    <n v="0"/>
    <n v="-0.53800000000000003"/>
  </r>
  <r>
    <x v="0"/>
    <s v="REAL"/>
    <x v="0"/>
    <s v="PERSONAL"/>
    <s v="-"/>
    <s v="VALENCIA"/>
    <s v="OTROS"/>
    <s v="PAGA"/>
    <s v="PAGA / TRANSFERENCIA"/>
    <n v="210"/>
    <d v="2019-04-01T00:00:00"/>
    <x v="7"/>
    <n v="4"/>
    <m/>
    <m/>
    <n v="210"/>
    <n v="0"/>
    <n v="0"/>
    <n v="210"/>
  </r>
  <r>
    <x v="1"/>
    <s v="REAL"/>
    <x v="1"/>
    <s v="PERSONAL"/>
    <s v="PISO LISBOA"/>
    <s v="LISBOA"/>
    <s v="VIVIENDA"/>
    <s v="PISO LISBOA"/>
    <s v="PINHEIRO CHAGAS"/>
    <n v="40"/>
    <d v="2019-04-01T00:00:00"/>
    <x v="7"/>
    <n v="4"/>
    <m/>
    <m/>
    <n v="0"/>
    <n v="-40"/>
    <n v="0"/>
    <n v="-40"/>
  </r>
  <r>
    <x v="1"/>
    <s v="REAL"/>
    <x v="0"/>
    <s v="PERSONAL"/>
    <s v="PINGODOCE"/>
    <s v="LISBOA"/>
    <s v="SUPERMERCADO"/>
    <s v="PINGO DOCE"/>
    <s v="COMIDA"/>
    <n v="2.125"/>
    <d v="2019-04-02T00:00:00"/>
    <x v="7"/>
    <n v="4"/>
    <m/>
    <m/>
    <n v="0"/>
    <n v="-2.125"/>
    <n v="0"/>
    <n v="-2.125"/>
  </r>
  <r>
    <x v="1"/>
    <s v="REAL"/>
    <x v="0"/>
    <s v="PERSONAL"/>
    <s v="EFECTIVO"/>
    <s v="LISBOA"/>
    <s v="OTROS"/>
    <s v="EFECTIVO"/>
    <s v="EFECTIVO"/>
    <n v="20"/>
    <d v="2019-04-03T00:00:00"/>
    <x v="7"/>
    <n v="4"/>
    <m/>
    <m/>
    <n v="0"/>
    <n v="-20"/>
    <n v="0"/>
    <n v="-20"/>
  </r>
  <r>
    <x v="1"/>
    <s v="REAL"/>
    <x v="0"/>
    <s v="PERSONAL"/>
    <s v="BOLT"/>
    <s v="Tallinn"/>
    <s v="TRANSPORTE"/>
    <s v="UBER,CABIFY, ETC"/>
    <s v="CABIFY"/>
    <n v="0.28500000000000003"/>
    <d v="2019-04-07T00:00:00"/>
    <x v="7"/>
    <n v="4"/>
    <m/>
    <s v="COMPRA BOLT.EU /O/1904070356, Tallinn, TARJETA"/>
    <n v="0"/>
    <n v="-0.28500000000000003"/>
    <n v="0"/>
    <n v="-0.28500000000000003"/>
  </r>
  <r>
    <x v="1"/>
    <s v="REAL"/>
    <x v="0"/>
    <s v="PERSONAL"/>
    <s v="PINGODOCE"/>
    <s v="LISBOA"/>
    <s v="SUPERMERCADO"/>
    <s v="PINGO DOCE"/>
    <s v="COMIDA"/>
    <n v="2.4580000000000002"/>
    <d v="2019-04-07T00:00:00"/>
    <x v="7"/>
    <n v="4"/>
    <m/>
    <m/>
    <n v="0"/>
    <n v="-2.4580000000000002"/>
    <n v="0"/>
    <n v="-2.4580000000000002"/>
  </r>
  <r>
    <x v="1"/>
    <s v="REAL"/>
    <x v="0"/>
    <s v="PERSONAL"/>
    <s v="BAR"/>
    <s v="VALENCIA"/>
    <s v="RESTAURANTE"/>
    <s v="BAR"/>
    <s v="BAR"/>
    <n v="0.60000000000000009"/>
    <d v="2019-04-09T00:00:00"/>
    <x v="7"/>
    <n v="4"/>
    <m/>
    <s v="COMPRA BAR DO RIO, LISBOA, TARJETA"/>
    <n v="0"/>
    <n v="-0.60000000000000009"/>
    <n v="0"/>
    <n v="-0.60000000000000009"/>
  </r>
  <r>
    <x v="1"/>
    <s v="REAL"/>
    <x v="0"/>
    <s v="PERSONAL"/>
    <s v="BOLT"/>
    <s v="Tallinn"/>
    <s v="TRANSPORTE"/>
    <s v="UBER,CABIFY, ETC"/>
    <s v="CABIFY"/>
    <n v="0.47500000000000003"/>
    <d v="2019-04-09T00:00:00"/>
    <x v="7"/>
    <n v="4"/>
    <m/>
    <s v="COMPRA BOLT.EU /O/1904070012, Tallinn, TARJETA"/>
    <n v="0"/>
    <n v="-0.47500000000000003"/>
    <n v="0"/>
    <n v="-0.47500000000000003"/>
  </r>
  <r>
    <x v="0"/>
    <s v="REAL"/>
    <x v="1"/>
    <s v="PERSONAL"/>
    <s v="GOBIERNO"/>
    <m/>
    <s v="GESTIONES ADMINISTRATIVAS / IMPUESTOS"/>
    <s v="GESTIONES ADMINISTRATIVAS / IMPUESTOS"/>
    <s v="GOBIERNO DE NAVARRA RENTA"/>
    <n v="337.416"/>
    <d v="2019-04-11T00:00:00"/>
    <x v="7"/>
    <n v="4"/>
    <m/>
    <m/>
    <n v="337.416"/>
    <n v="0"/>
    <n v="0"/>
    <n v="337.416"/>
  </r>
  <r>
    <x v="1"/>
    <s v="REAL"/>
    <x v="0"/>
    <s v="PERSONAL"/>
    <s v="HOTDOGS SALDAN"/>
    <s v="LISBOA"/>
    <s v="RESTAURANTE"/>
    <s v="RESTAURANTE LISBOA"/>
    <s v="LISBOA"/>
    <n v="0.43"/>
    <d v="2019-04-12T00:00:00"/>
    <x v="7"/>
    <n v="4"/>
    <m/>
    <s v="COMPRA FRANKIE HOTDOGS SALDAN, LISBOA, TARJETA"/>
    <n v="0"/>
    <n v="-0.43"/>
    <n v="0"/>
    <n v="-0.43"/>
  </r>
  <r>
    <x v="0"/>
    <s v="REAL"/>
    <x v="0"/>
    <s v="PERSONAL"/>
    <s v="-"/>
    <s v="VALENCIA"/>
    <s v="OTROS"/>
    <s v="PAGA"/>
    <s v="PAGA / TRANSFERENCIA"/>
    <n v="150"/>
    <d v="2019-04-15T00:00:00"/>
    <x v="7"/>
    <n v="4"/>
    <m/>
    <m/>
    <n v="150"/>
    <n v="0"/>
    <n v="0"/>
    <n v="150"/>
  </r>
  <r>
    <x v="1"/>
    <s v="REAL"/>
    <x v="0"/>
    <s v="PERSONAL"/>
    <s v="PINGODOCE"/>
    <s v="LISBOA"/>
    <s v="SUPERMERCADO"/>
    <s v="PINGO DOCE"/>
    <s v="COMIDA"/>
    <n v="2.7460000000000004"/>
    <d v="2019-04-16T00:00:00"/>
    <x v="7"/>
    <n v="4"/>
    <m/>
    <m/>
    <n v="0"/>
    <n v="-2.7460000000000004"/>
    <n v="0"/>
    <n v="-2.7460000000000004"/>
  </r>
  <r>
    <x v="1"/>
    <s v="REAL"/>
    <x v="0"/>
    <s v="PERSONAL"/>
    <s v="PINGODOCE"/>
    <s v="LISBOA"/>
    <s v="SUPERMERCADO"/>
    <s v="PINGO DOCE"/>
    <s v="COMIDA"/>
    <n v="2.4050000000000002"/>
    <d v="2019-04-24T00:00:00"/>
    <x v="7"/>
    <n v="4"/>
    <m/>
    <m/>
    <n v="0"/>
    <n v="-2.4050000000000002"/>
    <n v="0"/>
    <n v="-2.4050000000000002"/>
  </r>
  <r>
    <x v="1"/>
    <s v="REAL"/>
    <x v="1"/>
    <s v="PERSONAL"/>
    <s v="FITNESS HUT"/>
    <s v="LISBOA"/>
    <s v="DEPORTE"/>
    <s v="GIMNASIO"/>
    <s v="GIMNASIO LISBOA"/>
    <n v="1.5880000000000001"/>
    <d v="2019-04-25T00:00:00"/>
    <x v="7"/>
    <n v="4"/>
    <m/>
    <m/>
    <n v="0"/>
    <n v="-1.5880000000000001"/>
    <n v="0"/>
    <n v="-1.5880000000000001"/>
  </r>
  <r>
    <x v="1"/>
    <s v="REAL"/>
    <x v="0"/>
    <s v="PERSONAL"/>
    <s v="BAR"/>
    <s v="VALENCIA"/>
    <s v="RESTAURANTE"/>
    <s v="BAR"/>
    <s v="BAR"/>
    <n v="0.8"/>
    <d v="2019-04-28T00:00:00"/>
    <x v="7"/>
    <n v="4"/>
    <m/>
    <s v="COMPRA BAR DO RIO, LISBOA, TARJETA"/>
    <n v="0"/>
    <n v="-0.8"/>
    <n v="0"/>
    <n v="-0.8"/>
  </r>
  <r>
    <x v="1"/>
    <s v="REAL"/>
    <x v="0"/>
    <s v="PERSONAL"/>
    <s v="BOLT"/>
    <s v="Tallinn"/>
    <s v="TRANSPORTE"/>
    <s v="UBER,CABIFY, ETC"/>
    <s v="CABIFY"/>
    <n v="0.64000000000000012"/>
    <d v="2019-04-30T00:00:00"/>
    <x v="7"/>
    <n v="4"/>
    <m/>
    <s v="COMPRA BOLT.EU /O/1904280515, Tallinn, TARJETA"/>
    <n v="0"/>
    <n v="-0.64000000000000012"/>
    <n v="0"/>
    <n v="-0.64000000000000012"/>
  </r>
  <r>
    <x v="1"/>
    <s v="REAL"/>
    <x v="1"/>
    <s v="PERSONAL"/>
    <s v="PISO LISBOA"/>
    <s v="LISBOA"/>
    <s v="VIVIENDA"/>
    <s v="PISO LISBOA"/>
    <s v="PINHEIRO CHAGAS"/>
    <n v="40"/>
    <d v="2019-05-01T00:00:00"/>
    <x v="7"/>
    <n v="5"/>
    <m/>
    <m/>
    <n v="0"/>
    <n v="-40"/>
    <n v="0"/>
    <n v="-40"/>
  </r>
  <r>
    <x v="1"/>
    <s v="REAL"/>
    <x v="0"/>
    <s v="PERSONAL"/>
    <s v="COLOMBO"/>
    <s v="LISBOA"/>
    <s v="RESTAURANTE"/>
    <s v="RESTAURANTE LISBOA"/>
    <s v="LISBOA"/>
    <n v="1.75"/>
    <d v="2019-05-04T00:00:00"/>
    <x v="7"/>
    <n v="5"/>
    <m/>
    <s v="COMPRA CONTINENTE COLOMBO, LISBOA, TARJETA"/>
    <n v="0"/>
    <n v="-1.75"/>
    <n v="0"/>
    <n v="-1.75"/>
  </r>
  <r>
    <x v="1"/>
    <s v="REAL"/>
    <x v="0"/>
    <s v="PERSONAL"/>
    <m/>
    <s v="LISBOA"/>
    <s v="RESTAURANTE"/>
    <s v="RESTAURANTE LISBOA"/>
    <s v="LISBOA"/>
    <n v="0.2"/>
    <d v="2019-05-07T00:00:00"/>
    <x v="7"/>
    <n v="5"/>
    <m/>
    <s v="LISBOA, TARJETA"/>
    <n v="0"/>
    <n v="-0.2"/>
    <n v="0"/>
    <n v="-0.2"/>
  </r>
  <r>
    <x v="1"/>
    <s v="REAL"/>
    <x v="0"/>
    <s v="PERSONAL"/>
    <s v="MASSIMO DUTTI"/>
    <s v="LISBOA"/>
    <s v="GASTOS PERSONALES (ROPA, OBJETOS, ACCESORIOS…)"/>
    <s v="ROPA"/>
    <s v="ROPA"/>
    <n v="14.9"/>
    <d v="2019-05-07T00:00:00"/>
    <x v="7"/>
    <n v="5"/>
    <m/>
    <s v="COMPRA MASSIMO DUTTI, LISBOA, TARJETA"/>
    <n v="0"/>
    <n v="-14.9"/>
    <n v="0"/>
    <n v="-14.9"/>
  </r>
  <r>
    <x v="1"/>
    <s v="REAL"/>
    <x v="0"/>
    <s v="PERSONAL"/>
    <s v="Prime&amp;Z4, amazon.es/prm"/>
    <s v="ONLINE"/>
    <s v="OCIO"/>
    <s v="SUSCRIPCION"/>
    <s v="AMAZON PRIME"/>
    <n v="3.6"/>
    <d v="2019-05-10T00:00:00"/>
    <x v="7"/>
    <n v="5"/>
    <m/>
    <s v="COMPRA Amazon Prime*MN62I90Z4, amazon.es/prm,"/>
    <n v="0"/>
    <n v="-3.6"/>
    <n v="0"/>
    <n v="-3.6"/>
  </r>
  <r>
    <x v="1"/>
    <s v="REAL"/>
    <x v="0"/>
    <s v="PERSONAL"/>
    <s v="BOLT"/>
    <s v="Tallinn"/>
    <s v="TRANSPORTE"/>
    <s v="UBER,CABIFY, ETC"/>
    <s v="CABIFY"/>
    <n v="0.28999999999999998"/>
    <d v="2019-05-11T00:00:00"/>
    <x v="7"/>
    <n v="5"/>
    <m/>
    <s v="COMPRA BOLT.EU /O/1905112137, Tallinn, TARJETA"/>
    <n v="0"/>
    <n v="-0.28999999999999998"/>
    <n v="0"/>
    <n v="-0.28999999999999998"/>
  </r>
  <r>
    <x v="1"/>
    <s v="REAL"/>
    <x v="0"/>
    <s v="PERSONAL"/>
    <s v="BOLT"/>
    <s v="Tallinn"/>
    <s v="TRANSPORTE"/>
    <s v="UBER,CABIFY, ETC"/>
    <s v="CABIFY"/>
    <n v="0.41"/>
    <d v="2019-05-12T00:00:00"/>
    <x v="7"/>
    <n v="5"/>
    <m/>
    <s v="COMPRA BOLT.EU /O/1905120036, Tallinn, TARJETA"/>
    <n v="0"/>
    <n v="-0.41"/>
    <n v="0"/>
    <n v="-0.41"/>
  </r>
  <r>
    <x v="1"/>
    <s v="REAL"/>
    <x v="0"/>
    <s v="PERSONAL"/>
    <s v="EFECTIVO"/>
    <s v="LISBOA"/>
    <s v="OTROS"/>
    <s v="EFECTIVO"/>
    <s v="EFECTIVO"/>
    <n v="20"/>
    <d v="2019-05-13T00:00:00"/>
    <x v="7"/>
    <n v="5"/>
    <m/>
    <m/>
    <n v="0"/>
    <n v="-20"/>
    <n v="0"/>
    <n v="-20"/>
  </r>
  <r>
    <x v="1"/>
    <s v="REAL"/>
    <x v="0"/>
    <s v="PERSONAL"/>
    <s v="REPUBLIC"/>
    <s v="LISBOA"/>
    <s v="RESTAURANTE"/>
    <s v="RESTAURANTE LISBOA"/>
    <s v="LISBOA"/>
    <n v="1.5350000000000001"/>
    <d v="2019-05-14T00:00:00"/>
    <x v="7"/>
    <n v="5"/>
    <m/>
    <s v="COMPRA ITALIAN REPUBLIC, LISBOA, TARJETA"/>
    <n v="0"/>
    <n v="-1.5350000000000001"/>
    <n v="0"/>
    <n v="-1.5350000000000001"/>
  </r>
  <r>
    <x v="0"/>
    <s v="REAL"/>
    <x v="0"/>
    <s v="PERSONAL"/>
    <s v="-"/>
    <s v="VALENCIA"/>
    <s v="OTROS"/>
    <s v="PAGA"/>
    <s v="PAGA / TRANSFERENCIA"/>
    <n v="120"/>
    <d v="2019-05-15T00:00:00"/>
    <x v="7"/>
    <n v="5"/>
    <m/>
    <m/>
    <n v="120"/>
    <n v="0"/>
    <n v="0"/>
    <n v="120"/>
  </r>
  <r>
    <x v="1"/>
    <s v="REAL"/>
    <x v="0"/>
    <s v="PERSONAL"/>
    <s v="BOLT"/>
    <s v="Tallinn"/>
    <s v="TRANSPORTE"/>
    <s v="UBER,CABIFY, ETC"/>
    <s v="CABIFY"/>
    <n v="0.60499999999999998"/>
    <d v="2019-05-19T00:00:00"/>
    <x v="7"/>
    <n v="5"/>
    <m/>
    <s v="COMPRA BOLT.EU /O/1905191021, Tallinn, TARJETA"/>
    <n v="0"/>
    <n v="-0.60499999999999998"/>
    <n v="0"/>
    <n v="-0.60499999999999998"/>
  </r>
  <r>
    <x v="1"/>
    <s v="REAL"/>
    <x v="0"/>
    <s v="PERSONAL"/>
    <s v="BOLT"/>
    <s v="Tallinn"/>
    <s v="TRANSPORTE"/>
    <s v="UBER,CABIFY, ETC"/>
    <s v="CABIFY"/>
    <n v="0.57999999999999996"/>
    <d v="2019-05-19T00:00:00"/>
    <x v="7"/>
    <n v="5"/>
    <m/>
    <s v="COMPRA BOLT.EU /O/1905191309, Tallinn, TARJETA"/>
    <n v="0"/>
    <n v="-0.57999999999999996"/>
    <n v="0"/>
    <n v="-0.57999999999999996"/>
  </r>
  <r>
    <x v="1"/>
    <s v="REAL"/>
    <x v="0"/>
    <s v="PERSONAL"/>
    <s v="CONOCIDOS"/>
    <s v="VALENCIA"/>
    <s v="OTROS"/>
    <s v="DESCONOCIDO"/>
    <s v="DESCONOCIDO"/>
    <n v="3.5"/>
    <d v="2019-05-21T00:00:00"/>
    <x v="7"/>
    <n v="5"/>
    <m/>
    <s v="GASTOS DESCONOCIDOS"/>
    <n v="0"/>
    <n v="-3.5"/>
    <n v="0"/>
    <n v="-3.5"/>
  </r>
  <r>
    <x v="1"/>
    <s v="REAL"/>
    <x v="0"/>
    <s v="PERSONAL"/>
    <s v="S SALDANHA"/>
    <s v="LISBOA"/>
    <s v="RESTAURANTE"/>
    <s v="RESTAURANTE"/>
    <s v="MACDONALDS"/>
    <n v="0.8"/>
    <d v="2019-05-21T00:00:00"/>
    <x v="7"/>
    <n v="5"/>
    <m/>
    <s v="COMPRA MCDONALD S SALDANHA, LISBOA, TARJETA"/>
    <n v="0"/>
    <n v="-0.8"/>
    <n v="0"/>
    <n v="-0.8"/>
  </r>
  <r>
    <x v="1"/>
    <s v="REAL"/>
    <x v="1"/>
    <s v="PERSONAL"/>
    <s v="FITNESS HUT"/>
    <s v="LISBOA"/>
    <s v="DEPORTE"/>
    <s v="GIMNASIO"/>
    <s v="GIMNASIO LISBOA"/>
    <n v="1.5880000000000001"/>
    <d v="2019-05-23T00:00:00"/>
    <x v="7"/>
    <n v="5"/>
    <m/>
    <m/>
    <n v="0"/>
    <n v="-1.5880000000000001"/>
    <n v="0"/>
    <n v="-1.5880000000000001"/>
  </r>
  <r>
    <x v="1"/>
    <s v="REAL"/>
    <x v="0"/>
    <s v="PERSONAL"/>
    <s v="CONOCIDOS"/>
    <s v="VALENCIA"/>
    <s v="OTROS"/>
    <s v="DESCONOCIDO"/>
    <s v="DESCONOCIDO"/>
    <n v="1.75"/>
    <d v="2019-05-25T00:00:00"/>
    <x v="7"/>
    <n v="5"/>
    <m/>
    <s v="GASTOS DESCONOCIDOS"/>
    <n v="0"/>
    <n v="-1.75"/>
    <n v="0"/>
    <n v="-1.75"/>
  </r>
  <r>
    <x v="1"/>
    <s v="REAL"/>
    <x v="0"/>
    <s v="PERSONAL"/>
    <s v="EFECTIVO"/>
    <s v="LISBOA"/>
    <s v="OTROS"/>
    <s v="EFECTIVO"/>
    <s v="EFECTIVO"/>
    <n v="20"/>
    <d v="2019-05-27T00:00:00"/>
    <x v="7"/>
    <n v="5"/>
    <m/>
    <m/>
    <n v="0"/>
    <n v="-20"/>
    <n v="0"/>
    <n v="-20"/>
  </r>
  <r>
    <x v="1"/>
    <s v="REAL"/>
    <x v="0"/>
    <s v="PERSONAL"/>
    <s v="PINGODOCE"/>
    <s v="LISBOA"/>
    <s v="SUPERMERCADO"/>
    <s v="PINGO DOCE"/>
    <s v="COMIDA"/>
    <n v="1.7420000000000002"/>
    <d v="2019-05-28T00:00:00"/>
    <x v="7"/>
    <n v="5"/>
    <m/>
    <m/>
    <n v="0"/>
    <n v="-1.7420000000000002"/>
    <n v="0"/>
    <n v="-1.7420000000000002"/>
  </r>
  <r>
    <x v="1"/>
    <s v="REAL"/>
    <x v="0"/>
    <s v="PERSONAL"/>
    <s v="LISBOA"/>
    <s v="LISBOA"/>
    <s v="RESTAURANTE"/>
    <s v="RESTAURANTE LISBOA"/>
    <s v="LISBOA"/>
    <n v="13.863"/>
    <d v="2019-05-29T00:00:00"/>
    <x v="7"/>
    <n v="5"/>
    <m/>
    <s v="COMPRA TAP0472010356348, LISBOA, TARJETA"/>
    <n v="0"/>
    <n v="-13.863"/>
    <n v="0"/>
    <n v="-13.863"/>
  </r>
  <r>
    <x v="0"/>
    <s v="REAL"/>
    <x v="0"/>
    <s v="PERSONAL"/>
    <s v="-"/>
    <s v="VALENCIA"/>
    <s v="OTROS"/>
    <s v="PAGA"/>
    <s v="PAGA / TRANSFERENCIA"/>
    <n v="120"/>
    <d v="2019-05-30T00:00:00"/>
    <x v="7"/>
    <n v="5"/>
    <m/>
    <m/>
    <n v="120"/>
    <n v="0"/>
    <n v="0"/>
    <n v="120"/>
  </r>
  <r>
    <x v="1"/>
    <s v="REAL"/>
    <x v="0"/>
    <s v="PERSONAL"/>
    <s v="ZOOLOGICO"/>
    <s v="LISBOA"/>
    <s v="RESTAURANTE"/>
    <s v="RESTAURANTE LISBOA"/>
    <s v="LISBOA"/>
    <n v="1"/>
    <d v="2019-05-31T00:00:00"/>
    <x v="7"/>
    <n v="5"/>
    <m/>
    <s v="COMPRA JARDIM ZOOLOGICO, LISBOA, TARJETA"/>
    <n v="0"/>
    <n v="-1"/>
    <n v="0"/>
    <n v="-1"/>
  </r>
  <r>
    <x v="1"/>
    <s v="REAL"/>
    <x v="0"/>
    <s v="PERSONAL"/>
    <s v="S SALDANHA"/>
    <s v="LISBOA"/>
    <s v="RESTAURANTE"/>
    <s v="RESTAURANTE"/>
    <s v="MACDONALDS"/>
    <n v="0.30000000000000004"/>
    <d v="2019-05-31T00:00:00"/>
    <x v="7"/>
    <n v="5"/>
    <m/>
    <s v="COMPRA MCDONALD S SALDANHA, LISBOA, TARJETA"/>
    <n v="0"/>
    <n v="-0.30000000000000004"/>
    <n v="0"/>
    <n v="-0.30000000000000004"/>
  </r>
  <r>
    <x v="1"/>
    <s v="REAL"/>
    <x v="0"/>
    <s v="PERSONAL"/>
    <s v="CANELA"/>
    <s v="LISBOA"/>
    <s v="RESTAURANTE"/>
    <s v="RESTAURANTE LISBOA"/>
    <s v="LISBOA"/>
    <n v="0.27500000000000002"/>
    <d v="2019-06-01T00:00:00"/>
    <x v="7"/>
    <n v="6"/>
    <m/>
    <s v="COMPRA ACUCAR CANELA, LISBOA, TARJETA"/>
    <n v="0"/>
    <n v="-0.27500000000000002"/>
    <n v="0"/>
    <n v="-0.27500000000000002"/>
  </r>
  <r>
    <x v="1"/>
    <s v="REAL"/>
    <x v="1"/>
    <s v="PERSONAL"/>
    <s v="PISO LISBOA"/>
    <s v="LISBOA"/>
    <s v="VIVIENDA"/>
    <s v="PISO LISBOA"/>
    <s v="PINHEIRO CHAGAS"/>
    <n v="40"/>
    <d v="2019-06-01T00:00:00"/>
    <x v="7"/>
    <n v="6"/>
    <m/>
    <m/>
    <n v="0"/>
    <n v="-40"/>
    <n v="0"/>
    <n v="-40"/>
  </r>
  <r>
    <x v="1"/>
    <s v="REAL"/>
    <x v="0"/>
    <s v="PERSONAL"/>
    <s v="ITALIAN REPUBLIC"/>
    <s v="LISBOA"/>
    <s v="RESTAURANTE"/>
    <s v="RESTAURANTE LISBOA"/>
    <s v="LISBOA"/>
    <n v="1.1380000000000001"/>
    <d v="2019-06-04T00:00:00"/>
    <x v="7"/>
    <n v="6"/>
    <m/>
    <s v="COMPRA ITALIAN REPUBLIC, LISBOA, TARJETA"/>
    <n v="0"/>
    <n v="-1.1380000000000001"/>
    <n v="0"/>
    <n v="-1.1380000000000001"/>
  </r>
  <r>
    <x v="1"/>
    <s v="REAL"/>
    <x v="0"/>
    <s v="PERSONAL"/>
    <s v="PINGODOCE"/>
    <s v="LISBOA"/>
    <s v="SUPERMERCADO"/>
    <s v="PINGO DOCE"/>
    <s v="COMIDA"/>
    <n v="2.97"/>
    <d v="2019-06-05T00:00:00"/>
    <x v="7"/>
    <n v="6"/>
    <m/>
    <m/>
    <n v="0"/>
    <n v="-2.97"/>
    <n v="0"/>
    <n v="-2.97"/>
  </r>
  <r>
    <x v="1"/>
    <s v="REAL"/>
    <x v="1"/>
    <s v="PERSONAL"/>
    <s v="FITNESS HUT"/>
    <s v="LISBOA"/>
    <s v="DEPORTE"/>
    <s v="GIMNASIO"/>
    <s v="GIMNASIO LISBOA"/>
    <n v="1.5880000000000001"/>
    <d v="2019-06-06T00:00:00"/>
    <x v="7"/>
    <n v="6"/>
    <m/>
    <m/>
    <n v="0"/>
    <n v="-1.5880000000000001"/>
    <n v="0"/>
    <n v="-1.5880000000000001"/>
  </r>
  <r>
    <x v="1"/>
    <s v="REAL"/>
    <x v="0"/>
    <s v="PERSONAL"/>
    <s v="JARDIM ZOOLOGICO"/>
    <s v="LISBOA"/>
    <s v="RESTAURANTE"/>
    <s v="RESTAURANTE LISBOA"/>
    <s v="LISBOA"/>
    <n v="1"/>
    <d v="2019-06-07T00:00:00"/>
    <x v="7"/>
    <n v="6"/>
    <m/>
    <s v="COMPRA JARDIM ZOOLOGICO, LISBOA, TARJETA"/>
    <n v="0"/>
    <n v="-1"/>
    <n v="0"/>
    <n v="-1"/>
  </r>
  <r>
    <x v="1"/>
    <s v="REAL"/>
    <x v="0"/>
    <s v="PERSONAL"/>
    <s v="PINGODOCE"/>
    <s v="LISBOA"/>
    <s v="SUPERMERCADO"/>
    <s v="PINGO DOCE"/>
    <s v="COMIDA"/>
    <n v="1.6"/>
    <d v="2019-06-11T00:00:00"/>
    <x v="7"/>
    <n v="6"/>
    <m/>
    <m/>
    <n v="0"/>
    <n v="-1.6"/>
    <n v="0"/>
    <n v="-1.6"/>
  </r>
  <r>
    <x v="1"/>
    <s v="REAL"/>
    <x v="0"/>
    <s v="PERSONAL"/>
    <s v="PINGODOCE"/>
    <s v="LISBOA"/>
    <s v="SUPERMERCADO"/>
    <s v="PINGO DOCE"/>
    <s v="COMIDA"/>
    <n v="1.4160000000000001"/>
    <d v="2019-06-12T00:00:00"/>
    <x v="7"/>
    <n v="6"/>
    <m/>
    <m/>
    <n v="0"/>
    <n v="-1.4160000000000001"/>
    <n v="0"/>
    <n v="-1.4160000000000001"/>
  </r>
  <r>
    <x v="1"/>
    <s v="REAL"/>
    <x v="0"/>
    <s v="PERSONAL"/>
    <s v="CONOCIDOS"/>
    <s v="VALENCIA"/>
    <s v="OTROS"/>
    <s v="DESCONOCIDO"/>
    <s v="DESCONOCIDO"/>
    <n v="1"/>
    <d v="2019-06-15T00:00:00"/>
    <x v="7"/>
    <n v="6"/>
    <m/>
    <s v="GASTOS DESCONOCIDOS"/>
    <n v="0"/>
    <n v="-1"/>
    <n v="0"/>
    <n v="-1"/>
  </r>
  <r>
    <x v="1"/>
    <s v="REAL"/>
    <x v="0"/>
    <s v="PERSONAL"/>
    <s v="PINGODOCE"/>
    <s v="LISBOA"/>
    <s v="SUPERMERCADO"/>
    <s v="PINGO DOCE"/>
    <s v="COMIDA"/>
    <n v="1.0609999999999999"/>
    <d v="2019-06-17T00:00:00"/>
    <x v="7"/>
    <n v="6"/>
    <m/>
    <m/>
    <n v="0"/>
    <n v="-1.0609999999999999"/>
    <n v="0"/>
    <n v="-1.0609999999999999"/>
  </r>
  <r>
    <x v="1"/>
    <s v="REAL"/>
    <x v="0"/>
    <s v="PERSONAL"/>
    <s v="PINGODOCE"/>
    <s v="LISBOA"/>
    <s v="SUPERMERCADO"/>
    <s v="PINGO DOCE"/>
    <s v="COMIDA"/>
    <n v="0.29100000000000004"/>
    <d v="2019-06-17T00:00:00"/>
    <x v="7"/>
    <n v="6"/>
    <m/>
    <m/>
    <n v="0"/>
    <n v="-0.29100000000000004"/>
    <n v="0"/>
    <n v="-0.29100000000000004"/>
  </r>
  <r>
    <x v="1"/>
    <s v="REAL"/>
    <x v="0"/>
    <s v="PERSONAL"/>
    <s v="EFECTIVO"/>
    <s v="LISBOA"/>
    <s v="OTROS"/>
    <s v="EFECTIVO"/>
    <s v="EFECTIVO"/>
    <n v="5"/>
    <d v="2019-06-17T00:00:00"/>
    <x v="7"/>
    <n v="6"/>
    <m/>
    <m/>
    <n v="0"/>
    <n v="-5"/>
    <n v="0"/>
    <n v="-5"/>
  </r>
  <r>
    <x v="0"/>
    <s v="REAL"/>
    <x v="0"/>
    <s v="PERSONAL"/>
    <s v="-"/>
    <s v="VALENCIA"/>
    <s v="OTROS"/>
    <s v="PAGA"/>
    <s v="PAGA / TRANSFERENCIA"/>
    <n v="90"/>
    <d v="2019-06-17T00:00:00"/>
    <x v="7"/>
    <n v="6"/>
    <m/>
    <m/>
    <n v="90"/>
    <n v="0"/>
    <n v="0"/>
    <n v="90"/>
  </r>
  <r>
    <x v="1"/>
    <s v="REAL"/>
    <x v="0"/>
    <s v="PERSONAL"/>
    <s v="DECATHLON"/>
    <s v="LISBOA"/>
    <s v="GASTOS PERSONALES (ROPA, OBJETOS, ACCESORIOS…)"/>
    <s v="ACCESORIOS"/>
    <s v="ACCESORIOS DEPORTE"/>
    <n v="0.8"/>
    <d v="2019-06-18T00:00:00"/>
    <x v="7"/>
    <n v="6"/>
    <m/>
    <s v="COMPRA DECATHLON LISBOA, LISBOA, TARJETA"/>
    <n v="0"/>
    <n v="-0.8"/>
    <n v="0"/>
    <n v="-0.8"/>
  </r>
  <r>
    <x v="1"/>
    <s v="REAL"/>
    <x v="0"/>
    <s v="PERSONAL"/>
    <s v="BOLT"/>
    <s v="Tallinn"/>
    <s v="TRANSPORTE"/>
    <s v="UBER,CABIFY, ETC"/>
    <s v="CABIFY"/>
    <n v="0.625"/>
    <d v="2019-06-20T00:00:00"/>
    <x v="7"/>
    <n v="6"/>
    <m/>
    <s v="COMPRA BOLT.EU /O/1906200459, Tallinn, TARJETA"/>
    <n v="0"/>
    <n v="-0.625"/>
    <n v="0"/>
    <n v="-0.625"/>
  </r>
  <r>
    <x v="1"/>
    <s v="REAL"/>
    <x v="0"/>
    <s v="PERSONAL"/>
    <s v="SANTANDER"/>
    <s v="EFECTIVO"/>
    <s v="OTROS"/>
    <s v="OTROS"/>
    <s v="OTROS"/>
    <n v="5.0560000000000009"/>
    <d v="2019-06-20T00:00:00"/>
    <x v="7"/>
    <n v="6"/>
    <m/>
    <m/>
    <n v="0"/>
    <n v="-5.0560000000000009"/>
    <n v="0"/>
    <n v="-5.0560000000000009"/>
  </r>
  <r>
    <x v="1"/>
    <s v="REAL"/>
    <x v="0"/>
    <s v="PERSONAL"/>
    <s v="BOLT"/>
    <s v="Tallinn"/>
    <s v="TRANSPORTE"/>
    <s v="UBER,CABIFY, ETC"/>
    <s v="CABIFY"/>
    <n v="0.47000000000000003"/>
    <d v="2019-06-23T00:00:00"/>
    <x v="7"/>
    <n v="6"/>
    <m/>
    <s v="COMPRA BOLT.EU /O/1906230256, Tallinn, TARJETA"/>
    <n v="0"/>
    <n v="-0.47000000000000003"/>
    <n v="0"/>
    <n v="-0.47000000000000003"/>
  </r>
  <r>
    <x v="1"/>
    <s v="REAL"/>
    <x v="0"/>
    <s v="PERSONAL"/>
    <s v="EFECTIVO"/>
    <s v="LISBOA"/>
    <s v="OTROS"/>
    <s v="EFECTIVO"/>
    <s v="EFECTIVO"/>
    <n v="5"/>
    <d v="2019-06-23T00:00:00"/>
    <x v="7"/>
    <n v="6"/>
    <m/>
    <m/>
    <n v="0"/>
    <n v="-5"/>
    <n v="0"/>
    <n v="-5"/>
  </r>
  <r>
    <x v="1"/>
    <s v="REAL"/>
    <x v="0"/>
    <s v="PERSONAL"/>
    <s v="PINGODOCE"/>
    <s v="LISBOA"/>
    <s v="SUPERMERCADO"/>
    <s v="PINGO DOCE"/>
    <s v="COMIDA"/>
    <n v="1.4730000000000001"/>
    <d v="2019-06-25T00:00:00"/>
    <x v="7"/>
    <n v="6"/>
    <m/>
    <m/>
    <n v="0"/>
    <n v="-1.4730000000000001"/>
    <n v="0"/>
    <n v="-1.4730000000000001"/>
  </r>
  <r>
    <x v="1"/>
    <s v="REAL"/>
    <x v="0"/>
    <s v="PERSONAL"/>
    <s v="CERVETORIA"/>
    <s v="LISBOA"/>
    <s v="RESTAURANTE"/>
    <s v="CERVETORIA"/>
    <s v="CERVEZA"/>
    <n v="0.67"/>
    <d v="2019-06-27T00:00:00"/>
    <x v="7"/>
    <n v="6"/>
    <m/>
    <m/>
    <n v="0"/>
    <n v="-0.67"/>
    <n v="0"/>
    <n v="-0.67"/>
  </r>
  <r>
    <x v="1"/>
    <s v="REAL"/>
    <x v="0"/>
    <s v="PERSONAL"/>
    <s v="CASTA"/>
    <s v="LISBOA"/>
    <s v="RESTAURANTE"/>
    <s v="RESTAURANTE LISBOA"/>
    <s v="LISBOA"/>
    <n v="0.61"/>
    <d v="2019-06-28T00:00:00"/>
    <x v="7"/>
    <n v="6"/>
    <m/>
    <s v="COMPRA NOVA CASTA, LDA, LISBOA, TARJETA"/>
    <n v="0"/>
    <n v="-0.61"/>
    <n v="0"/>
    <n v="-0.61"/>
  </r>
  <r>
    <x v="1"/>
    <s v="REAL"/>
    <x v="0"/>
    <s v="PERSONAL"/>
    <s v="CAIS SODRE"/>
    <s v="LISBOA"/>
    <s v="RESTAURANTE"/>
    <s v="RESTAURANTE LISBOA"/>
    <s v="LISBOA"/>
    <n v="0.44000000000000006"/>
    <d v="2019-06-29T00:00:00"/>
    <x v="7"/>
    <n v="6"/>
    <m/>
    <s v="COMPRA CP CAIS SODRE, LISBOA, TARJETA"/>
    <n v="0"/>
    <n v="-0.44000000000000006"/>
    <n v="0"/>
    <n v="-0.44000000000000006"/>
  </r>
  <r>
    <x v="0"/>
    <s v="REAL"/>
    <x v="0"/>
    <s v="PERSONAL"/>
    <s v="-"/>
    <s v="VALENCIA"/>
    <s v="OTROS"/>
    <s v="PAGA"/>
    <s v="PAGA / TRANSFERENCIA"/>
    <n v="150"/>
    <d v="2019-07-01T00:00:00"/>
    <x v="7"/>
    <n v="7"/>
    <m/>
    <m/>
    <n v="150"/>
    <n v="0"/>
    <n v="0"/>
    <n v="150"/>
  </r>
  <r>
    <x v="1"/>
    <s v="REAL"/>
    <x v="1"/>
    <s v="PERSONAL"/>
    <s v="PISO LISBOA"/>
    <s v="LISBOA"/>
    <s v="VIVIENDA"/>
    <s v="PISO LISBOA"/>
    <s v="PINHEIRO CHAGAS"/>
    <n v="40"/>
    <d v="2019-07-01T00:00:00"/>
    <x v="7"/>
    <n v="7"/>
    <m/>
    <m/>
    <n v="0"/>
    <n v="-40"/>
    <n v="0"/>
    <n v="-40"/>
  </r>
  <r>
    <x v="1"/>
    <s v="REAL"/>
    <x v="0"/>
    <s v="PERSONAL"/>
    <s v="LA PLAGE"/>
    <s v="LISBOA"/>
    <s v="RESTAURANTE"/>
    <s v="RESTAURANTE LISBOA"/>
    <s v="LISBOA"/>
    <n v="2.19"/>
    <d v="2019-07-02T00:00:00"/>
    <x v="7"/>
    <n v="7"/>
    <m/>
    <s v="COMPRA RESTAURANTE LA PLAGE, LISBOA, TARJETA"/>
    <n v="0"/>
    <n v="-2.19"/>
    <n v="0"/>
    <n v="-2.19"/>
  </r>
  <r>
    <x v="1"/>
    <s v="REAL"/>
    <x v="1"/>
    <s v="PERSONAL"/>
    <s v="FITNESS HUT"/>
    <s v="LISBOA"/>
    <s v="DEPORTE"/>
    <s v="GIMNASIO"/>
    <s v="GIMNASIO LISBOA"/>
    <n v="1.5880000000000001"/>
    <d v="2019-07-04T00:00:00"/>
    <x v="7"/>
    <n v="7"/>
    <m/>
    <m/>
    <n v="0"/>
    <n v="-1.5880000000000001"/>
    <n v="0"/>
    <n v="-1.5880000000000001"/>
  </r>
  <r>
    <x v="1"/>
    <s v="REAL"/>
    <x v="0"/>
    <s v="PERSONAL"/>
    <s v="EFECTIVO"/>
    <s v="LISBOA"/>
    <s v="OTROS"/>
    <s v="EFECTIVO"/>
    <s v="EFECTIVO"/>
    <n v="10"/>
    <d v="2019-07-05T00:00:00"/>
    <x v="7"/>
    <n v="7"/>
    <m/>
    <m/>
    <n v="0"/>
    <n v="-10"/>
    <n v="0"/>
    <n v="-10"/>
  </r>
  <r>
    <x v="1"/>
    <s v="REAL"/>
    <x v="0"/>
    <s v="PERSONAL"/>
    <s v="ZOOLOGICO"/>
    <s v="LISBOA"/>
    <s v="RESTAURANTE"/>
    <s v="RESTAURANTE LISBOA"/>
    <s v="LISBOA"/>
    <n v="1.5"/>
    <d v="2019-07-05T00:00:00"/>
    <x v="7"/>
    <n v="7"/>
    <m/>
    <s v="COMPRA JARDIM ZOOLOGICO, LISBOA, TARJETA"/>
    <n v="0"/>
    <n v="-1.5"/>
    <n v="0"/>
    <n v="-1.5"/>
  </r>
  <r>
    <x v="1"/>
    <s v="REAL"/>
    <x v="0"/>
    <s v="PERSONAL"/>
    <s v="CAIS SODRE"/>
    <s v="LISBOA"/>
    <s v="RESTAURANTE"/>
    <s v="RESTAURANTE LISBOA"/>
    <s v="LISBOA"/>
    <n v="0.44000000000000006"/>
    <d v="2019-07-09T00:00:00"/>
    <x v="7"/>
    <n v="7"/>
    <m/>
    <s v="COMPRA CP CAIS SODRE, LISBOA, TARJETA"/>
    <n v="0"/>
    <n v="-0.44000000000000006"/>
    <n v="0"/>
    <n v="-0.44000000000000006"/>
  </r>
  <r>
    <x v="1"/>
    <s v="REAL"/>
    <x v="0"/>
    <s v="PERSONAL"/>
    <s v="CERVETORIA"/>
    <s v="LISBOA"/>
    <s v="RESTAURANTE"/>
    <s v="CERVETORIA"/>
    <s v="CERVEZA"/>
    <n v="0.77"/>
    <d v="2019-07-10T00:00:00"/>
    <x v="7"/>
    <n v="7"/>
    <m/>
    <m/>
    <n v="0"/>
    <n v="-0.77"/>
    <n v="0"/>
    <n v="-0.77"/>
  </r>
  <r>
    <x v="1"/>
    <s v="REAL"/>
    <x v="0"/>
    <s v="PERSONAL"/>
    <m/>
    <s v="LISBOA"/>
    <s v="RESTAURANTE"/>
    <s v="RESTAURANTE LISBOA"/>
    <s v="LISBOA"/>
    <n v="0.375"/>
    <d v="2019-07-11T00:00:00"/>
    <x v="7"/>
    <n v="7"/>
    <m/>
    <s v="LISBOA, TARJETA"/>
    <n v="0"/>
    <n v="-0.375"/>
    <n v="0"/>
    <n v="-0.375"/>
  </r>
  <r>
    <x v="0"/>
    <s v="REAL"/>
    <x v="0"/>
    <s v="PERSONAL"/>
    <s v="-"/>
    <s v="VALENCIA"/>
    <s v="OTROS"/>
    <s v="PAGA"/>
    <s v="PAGA / TRANSFERENCIA"/>
    <n v="1.5"/>
    <d v="2019-07-15T00:00:00"/>
    <x v="7"/>
    <n v="7"/>
    <m/>
    <m/>
    <n v="1.5"/>
    <n v="0"/>
    <n v="0"/>
    <n v="1.5"/>
  </r>
  <r>
    <x v="1"/>
    <s v="REAL"/>
    <x v="0"/>
    <s v="PERSONAL"/>
    <s v="PINGODOCE"/>
    <s v="LISBOA"/>
    <s v="SUPERMERCADO"/>
    <s v="PINGO DOCE"/>
    <s v="COMIDA"/>
    <n v="1.417"/>
    <d v="2019-07-17T00:00:00"/>
    <x v="7"/>
    <n v="7"/>
    <m/>
    <m/>
    <n v="0"/>
    <n v="-1.417"/>
    <n v="0"/>
    <n v="-1.417"/>
  </r>
  <r>
    <x v="1"/>
    <s v="REAL"/>
    <x v="0"/>
    <s v="PERSONAL"/>
    <s v="CONOCIDOS"/>
    <s v="VALENCIA"/>
    <s v="OTROS"/>
    <s v="DESCONOCIDO"/>
    <s v="DESCONOCIDO"/>
    <n v="1"/>
    <d v="2019-07-17T00:00:00"/>
    <x v="7"/>
    <n v="7"/>
    <m/>
    <s v="GASTOS DESCONOCIDOS"/>
    <n v="0"/>
    <n v="-1"/>
    <n v="0"/>
    <n v="-1"/>
  </r>
  <r>
    <x v="1"/>
    <s v="REAL"/>
    <x v="0"/>
    <s v="PERSONAL"/>
    <s v="BOLT"/>
    <s v="Tallinn"/>
    <s v="TRANSPORTE"/>
    <s v="UBER,CABIFY, ETC"/>
    <s v="CABIFY"/>
    <n v="0.23500000000000001"/>
    <d v="2019-07-18T00:00:00"/>
    <x v="7"/>
    <n v="7"/>
    <m/>
    <s v="COMPRA BOLT.EU /O/1907182246, Tallinn, TARJETA"/>
    <n v="0"/>
    <n v="-0.23500000000000001"/>
    <n v="0"/>
    <n v="-0.23500000000000001"/>
  </r>
  <r>
    <x v="1"/>
    <s v="REAL"/>
    <x v="0"/>
    <s v="PERSONAL"/>
    <s v="AIR&amp;EUROPA LINE, LLUCHMAJOR"/>
    <m/>
    <s v="VACACIONES"/>
    <s v="MALLORCA"/>
    <s v="MALLORCA"/>
    <n v="8.9430000000000014"/>
    <d v="2019-07-18T00:00:00"/>
    <x v="7"/>
    <n v="7"/>
    <m/>
    <s v="COMPRA EN AIR EUROPA LINE, LLUCHMAJOR, TARJ."/>
    <n v="0"/>
    <n v="-8.9430000000000014"/>
    <n v="0"/>
    <n v="-8.9430000000000014"/>
  </r>
  <r>
    <x v="1"/>
    <s v="REAL"/>
    <x v="0"/>
    <s v="PERSONAL"/>
    <s v="RYNAIR"/>
    <m/>
    <s v="VACACIONES"/>
    <s v="MALLORCA"/>
    <s v="MALLORCA"/>
    <n v="7.2480000000000011"/>
    <d v="2019-07-18T00:00:00"/>
    <x v="7"/>
    <n v="7"/>
    <m/>
    <s v="COMPRA RYANAIR KHQ0, DUBLIN, TARJETA"/>
    <n v="0"/>
    <n v="-7.2480000000000011"/>
    <n v="0"/>
    <n v="-7.2480000000000011"/>
  </r>
  <r>
    <x v="1"/>
    <s v="REAL"/>
    <x v="0"/>
    <s v="PERSONAL"/>
    <s v="SANTANDER"/>
    <s v="EFECTIVO"/>
    <s v="OTROS"/>
    <s v="OTROS"/>
    <s v="OTROS"/>
    <n v="5.0560000000000009"/>
    <d v="2019-07-22T00:00:00"/>
    <x v="7"/>
    <n v="7"/>
    <m/>
    <m/>
    <n v="0"/>
    <n v="-5.0560000000000009"/>
    <n v="0"/>
    <n v="-5.0560000000000009"/>
  </r>
  <r>
    <x v="1"/>
    <s v="REAL"/>
    <x v="0"/>
    <s v="PERSONAL"/>
    <s v="PINGODOCE"/>
    <s v="LISBOA"/>
    <s v="SUPERMERCADO"/>
    <s v="PINGO DOCE"/>
    <s v="COMIDA"/>
    <n v="1.5060000000000002"/>
    <d v="2019-07-23T00:00:00"/>
    <x v="7"/>
    <n v="7"/>
    <m/>
    <m/>
    <n v="0"/>
    <n v="-1.5060000000000002"/>
    <n v="0"/>
    <n v="-1.5060000000000002"/>
  </r>
  <r>
    <x v="1"/>
    <s v="REAL"/>
    <x v="0"/>
    <s v="PERSONAL"/>
    <s v="ZOOLOGICO"/>
    <s v="LISBOA"/>
    <s v="RESTAURANTE"/>
    <s v="RESTAURANTE LISBOA"/>
    <s v="LISBOA"/>
    <n v="0.5"/>
    <d v="2019-07-24T00:00:00"/>
    <x v="7"/>
    <n v="7"/>
    <m/>
    <s v="COMPRA JARDIM ZOOLOGICO, LISBOA, TARJETA"/>
    <n v="0"/>
    <n v="-0.5"/>
    <n v="0"/>
    <n v="-0.5"/>
  </r>
  <r>
    <x v="1"/>
    <s v="REAL"/>
    <x v="0"/>
    <s v="PERSONAL"/>
    <s v="BOLT"/>
    <s v="Tallinn"/>
    <s v="TRANSPORTE"/>
    <s v="UBER,CABIFY, ETC"/>
    <s v="CABIFY"/>
    <n v="0.05"/>
    <d v="2019-07-27T00:00:00"/>
    <x v="7"/>
    <n v="7"/>
    <m/>
    <s v="COMPRA BOLT.EU /O/1907272239, Tallinn, TARJETA"/>
    <n v="0"/>
    <n v="-0.05"/>
    <n v="0"/>
    <n v="-0.05"/>
  </r>
  <r>
    <x v="1"/>
    <s v="REAL"/>
    <x v="0"/>
    <s v="PERSONAL"/>
    <s v="BOLT"/>
    <s v="Tallinn"/>
    <s v="TRANSPORTE"/>
    <s v="UBER,CABIFY, ETC"/>
    <s v="CABIFY"/>
    <n v="7.5000000000000011E-2"/>
    <d v="2019-07-29T00:00:00"/>
    <x v="7"/>
    <n v="7"/>
    <m/>
    <s v="COMPRA BOLT.EU /O/1907262357, Tallinn, TARJETA"/>
    <n v="0"/>
    <n v="-7.5000000000000011E-2"/>
    <n v="0"/>
    <n v="-7.5000000000000011E-2"/>
  </r>
  <r>
    <x v="1"/>
    <s v="REAL"/>
    <x v="0"/>
    <s v="PERSONAL"/>
    <m/>
    <s v="VALENCIA"/>
    <s v="GASTOS PERSONALES (ROPA, OBJETOS, ACCESORIOS…)"/>
    <s v="ROPA"/>
    <s v="PRIMARK"/>
    <n v="15.11"/>
    <d v="2019-07-29T00:00:00"/>
    <x v="7"/>
    <n v="7"/>
    <m/>
    <m/>
    <n v="0"/>
    <n v="-15.11"/>
    <n v="0"/>
    <n v="-15.11"/>
  </r>
  <r>
    <x v="1"/>
    <s v="REAL"/>
    <x v="0"/>
    <s v="PERSONAL"/>
    <m/>
    <s v="VALENCIA"/>
    <s v="SUPERMERCADO"/>
    <s v="COMIDA SEMANAL"/>
    <s v="EROSKI"/>
    <n v="1.0390000000000001"/>
    <d v="2019-07-30T00:00:00"/>
    <x v="7"/>
    <n v="7"/>
    <m/>
    <m/>
    <n v="0"/>
    <n v="-1.0390000000000001"/>
    <n v="0"/>
    <n v="-1.0390000000000001"/>
  </r>
  <r>
    <x v="0"/>
    <s v="REAL"/>
    <x v="0"/>
    <s v="PERSONAL"/>
    <s v="-"/>
    <s v="VALENCIA"/>
    <s v="OTROS"/>
    <s v="PAGA"/>
    <s v="PAGA / TRANSFERENCIA"/>
    <n v="45.33"/>
    <d v="2019-07-30T00:00:00"/>
    <x v="7"/>
    <n v="7"/>
    <m/>
    <m/>
    <n v="45.33"/>
    <n v="0"/>
    <n v="0"/>
    <n v="45.33"/>
  </r>
  <r>
    <x v="0"/>
    <s v="REAL"/>
    <x v="0"/>
    <s v="PERSONAL"/>
    <s v="-"/>
    <s v="VALENCIA"/>
    <s v="OTROS"/>
    <s v="PAGA"/>
    <s v="PAGA / TRANSFERENCIA"/>
    <n v="1.5"/>
    <d v="2019-08-01T00:00:00"/>
    <x v="7"/>
    <n v="8"/>
    <m/>
    <m/>
    <n v="1.5"/>
    <n v="0"/>
    <n v="0"/>
    <n v="1.5"/>
  </r>
  <r>
    <x v="1"/>
    <s v="REAL"/>
    <x v="1"/>
    <s v="PERSONAL"/>
    <s v="PISO LISBOA"/>
    <s v="LISBOA"/>
    <s v="VIVIENDA"/>
    <s v="PISO LISBOA"/>
    <s v="PINHEIRO CHAGAS"/>
    <n v="40"/>
    <d v="2019-08-01T00:00:00"/>
    <x v="7"/>
    <n v="8"/>
    <m/>
    <m/>
    <n v="0"/>
    <n v="-40"/>
    <n v="0"/>
    <n v="-40"/>
  </r>
  <r>
    <x v="1"/>
    <s v="REAL"/>
    <x v="0"/>
    <s v="PERSONAL"/>
    <s v="ZARA"/>
    <s v="VALENCIA"/>
    <s v="GASTOS PERSONALES (ROPA, OBJETOS, ACCESORIOS…)"/>
    <s v="ROPA"/>
    <s v="ROPA"/>
    <n v="2.9950000000000001"/>
    <d v="2019-08-05T00:00:00"/>
    <x v="7"/>
    <n v="8"/>
    <m/>
    <s v="TRANSACCION CONTACTLESS EN ZARA, VALENCIA, TARJ."/>
    <n v="0"/>
    <n v="-2.9950000000000001"/>
    <n v="0"/>
    <n v="-2.9950000000000001"/>
  </r>
  <r>
    <x v="1"/>
    <s v="REAL"/>
    <x v="0"/>
    <s v="PERSONAL"/>
    <s v="CABIFY"/>
    <s v="CABIFY"/>
    <s v="TRANSPORTE"/>
    <s v="UBER,CABIFY, ETC"/>
    <s v="CABIFY"/>
    <n v="1.56"/>
    <d v="2019-08-06T00:00:00"/>
    <x v="7"/>
    <n v="8"/>
    <m/>
    <s v="COMPRA INTERNET EN CABIFY, CABIFY, TARJ. :*571914"/>
    <n v="0"/>
    <n v="-1.56"/>
    <n v="0"/>
    <n v="-1.56"/>
  </r>
  <r>
    <x v="1"/>
    <s v="REAL"/>
    <x v="0"/>
    <s v="PERSONAL"/>
    <s v="MERCADONA"/>
    <s v="BARCELONA"/>
    <s v="SUPERMERCADO"/>
    <s v="COMIDA"/>
    <s v="MERCADONA"/>
    <n v="6.133"/>
    <d v="2019-08-06T00:00:00"/>
    <x v="7"/>
    <n v="8"/>
    <m/>
    <m/>
    <n v="0"/>
    <n v="-6.133"/>
    <n v="0"/>
    <n v="-6.133"/>
  </r>
  <r>
    <x v="1"/>
    <s v="REAL"/>
    <x v="0"/>
    <s v="PERSONAL"/>
    <m/>
    <s v="VALENCIA"/>
    <s v="GASTOS PERSONALES (ROPA, OBJETOS, ACCESORIOS…)"/>
    <s v="ROPA"/>
    <s v="SCALPERS"/>
    <n v="4.1399999999999997"/>
    <d v="2019-08-08T00:00:00"/>
    <x v="7"/>
    <n v="8"/>
    <m/>
    <m/>
    <n v="0"/>
    <n v="-4.1399999999999997"/>
    <n v="0"/>
    <n v="-4.1399999999999997"/>
  </r>
  <r>
    <x v="1"/>
    <s v="REAL"/>
    <x v="0"/>
    <s v="PERSONAL"/>
    <s v="DECATHLON"/>
    <s v="PALMA DE MALL"/>
    <s v="DEPORTE"/>
    <s v="DEPORTE"/>
    <m/>
    <n v="0.99900000000000011"/>
    <d v="2019-08-08T00:00:00"/>
    <x v="7"/>
    <n v="8"/>
    <m/>
    <s v="COMPRA EN DECATHLON SON M, PALMA DE MALL, TARJ."/>
    <n v="0"/>
    <n v="-0.99900000000000011"/>
    <n v="0"/>
    <n v="-0.99900000000000011"/>
  </r>
  <r>
    <x v="1"/>
    <s v="ESTIMADO"/>
    <x v="1"/>
    <s v="PERSONAL"/>
    <s v="PISO BARCELONA"/>
    <s v="BARCELONA"/>
    <s v="VIVIENDA"/>
    <s v="PISO BARCELNA"/>
    <s v="BARCELONA"/>
    <n v="50"/>
    <d v="2019-08-21T00:00:00"/>
    <x v="7"/>
    <n v="8"/>
    <m/>
    <m/>
    <n v="0"/>
    <n v="-50"/>
    <n v="0"/>
    <n v="-50"/>
  </r>
  <r>
    <x v="1"/>
    <s v="ESTIMADO"/>
    <x v="1"/>
    <s v="PERSONAL"/>
    <s v="PISO BARCELONA"/>
    <s v="BARCELONA"/>
    <s v="VIVIENDA"/>
    <s v="GARAJE"/>
    <s v="GARAJE BARCELONA"/>
    <n v="10.5"/>
    <d v="2019-08-21T00:00:00"/>
    <x v="7"/>
    <n v="8"/>
    <m/>
    <m/>
    <n v="0"/>
    <n v="-10.5"/>
    <n v="0"/>
    <n v="-10.5"/>
  </r>
  <r>
    <x v="1"/>
    <s v="REAL"/>
    <x v="0"/>
    <s v="PERSONAL"/>
    <s v="CAIS SODRE"/>
    <s v="LISBOA"/>
    <s v="RESTAURANTE"/>
    <s v="RESTAURANTE LISBOA"/>
    <s v="LISBOA"/>
    <n v="0.37000000000000005"/>
    <d v="2019-08-24T00:00:00"/>
    <x v="7"/>
    <n v="8"/>
    <m/>
    <s v="COMPRA CP CAIS SODRE, LISBOA, TARJETA"/>
    <n v="0"/>
    <n v="-0.37000000000000005"/>
    <n v="0"/>
    <n v="-0.37000000000000005"/>
  </r>
  <r>
    <x v="1"/>
    <s v="REAL"/>
    <x v="0"/>
    <s v="PERSONAL"/>
    <s v="EU /O/1908242142"/>
    <s v="Tallinn"/>
    <s v="TRANSPORTE"/>
    <s v="UBER,CABIFY, ETC"/>
    <s v="CABIFY"/>
    <n v="0.34"/>
    <d v="2019-08-27T00:00:00"/>
    <x v="7"/>
    <n v="8"/>
    <m/>
    <s v="COMPRA BOLT.EU /O/1908242142, Tallinn, TARJETA"/>
    <n v="0"/>
    <n v="-0.34"/>
    <n v="0"/>
    <n v="-0.34"/>
  </r>
  <r>
    <x v="1"/>
    <s v="REAL"/>
    <x v="0"/>
    <s v="PERSONAL"/>
    <s v="SPAR NAMUR"/>
    <s v="MADRID"/>
    <s v="SUPERMERCADO"/>
    <s v="COMIDA"/>
    <s v="ALDI"/>
    <n v="2.67"/>
    <d v="2019-09-02T00:00:00"/>
    <x v="7"/>
    <n v="9"/>
    <m/>
    <m/>
    <n v="0"/>
    <n v="-2.67"/>
    <n v="0"/>
    <n v="-2.67"/>
  </r>
  <r>
    <x v="1"/>
    <s v="REAL"/>
    <x v="0"/>
    <s v="PERSONAL"/>
    <s v="ALDI"/>
    <s v="BARCELONA"/>
    <s v="SUPERMERCADO"/>
    <s v="COMIDA"/>
    <s v="ALDI"/>
    <n v="1.0860000000000001"/>
    <d v="2019-09-03T00:00:00"/>
    <x v="7"/>
    <n v="9"/>
    <m/>
    <m/>
    <n v="0"/>
    <n v="-1.0860000000000001"/>
    <n v="0"/>
    <n v="-1.0860000000000001"/>
  </r>
  <r>
    <x v="1"/>
    <s v="REAL"/>
    <x v="0"/>
    <s v="PERSONAL"/>
    <s v="EFECTIVO"/>
    <s v="BARCELONA"/>
    <s v="OTROS"/>
    <s v="EFECTIVO"/>
    <s v="EFECTIVO"/>
    <n v="14"/>
    <d v="2019-09-09T00:00:00"/>
    <x v="7"/>
    <n v="9"/>
    <m/>
    <m/>
    <n v="0"/>
    <n v="-14"/>
    <n v="0"/>
    <n v="-14"/>
  </r>
  <r>
    <x v="1"/>
    <s v="REAL"/>
    <x v="0"/>
    <s v="PERSONAL"/>
    <s v="ALDI"/>
    <s v="BARCELONA"/>
    <s v="SUPERMERCADO"/>
    <s v="COMIDA"/>
    <s v="ALDI"/>
    <n v="0.36000000000000004"/>
    <d v="2019-09-11T00:00:00"/>
    <x v="7"/>
    <n v="9"/>
    <m/>
    <m/>
    <n v="0"/>
    <n v="-0.36000000000000004"/>
    <n v="0"/>
    <n v="-0.36000000000000004"/>
  </r>
  <r>
    <x v="1"/>
    <s v="REAL"/>
    <x v="0"/>
    <s v="PERSONAL"/>
    <s v="DECATHLON"/>
    <s v="BARCELONA"/>
    <s v="GASTOS PERSONALES (ROPA, OBJETOS, ACCESORIOS…)"/>
    <s v="ACCESORIOS"/>
    <s v="GUANTES DE BOXEO Y COMPLEMENTOS"/>
    <n v="5.1460000000000008"/>
    <d v="2019-09-16T00:00:00"/>
    <x v="7"/>
    <n v="9"/>
    <m/>
    <s v="COMPRA EN DECATHLON ILLA, BARCELONA, TARJ. :*571914"/>
    <n v="0"/>
    <n v="-5.1460000000000008"/>
    <n v="0"/>
    <n v="-5.1460000000000008"/>
  </r>
  <r>
    <x v="1"/>
    <s v="REAL"/>
    <x v="0"/>
    <s v="PERSONAL"/>
    <s v="DECATHLON"/>
    <s v="BARCELONA"/>
    <s v="GASTOS PERSONALES (ROPA, OBJETOS, ACCESORIOS…)"/>
    <s v="ACCESORIOS"/>
    <s v="COMPLEMENTOS"/>
    <n v="0.39900000000000002"/>
    <d v="2019-09-17T00:00:00"/>
    <x v="7"/>
    <n v="9"/>
    <m/>
    <s v="COMPRA EN DECATHLON ILLA, BARCELONA, TARJ. :*571914"/>
    <n v="0"/>
    <n v="-0.39900000000000002"/>
    <n v="0"/>
    <n v="-0.39900000000000002"/>
  </r>
  <r>
    <x v="1"/>
    <s v="REAL"/>
    <x v="1"/>
    <s v="PERSONAL"/>
    <s v="XFIT"/>
    <s v="BARCELONA"/>
    <s v="DEPORTE"/>
    <s v="BOXEO"/>
    <s v="BOXEO"/>
    <n v="8.745000000000001"/>
    <d v="2019-09-18T00:00:00"/>
    <x v="7"/>
    <n v="9"/>
    <m/>
    <m/>
    <n v="0"/>
    <n v="-8.745000000000001"/>
    <n v="0"/>
    <n v="-8.745000000000001"/>
  </r>
  <r>
    <x v="1"/>
    <s v="REAL"/>
    <x v="1"/>
    <s v="PERSONAL"/>
    <s v="XFIT"/>
    <s v="BARCELONA"/>
    <s v="DEPORTE"/>
    <s v="BOXEO"/>
    <s v="BOXEO"/>
    <n v="8.745000000000001"/>
    <d v="2019-09-18T00:00:00"/>
    <x v="7"/>
    <n v="9"/>
    <m/>
    <m/>
    <n v="0"/>
    <n v="-8.745000000000001"/>
    <n v="0"/>
    <n v="-8.745000000000001"/>
  </r>
  <r>
    <x v="1"/>
    <s v="REAL"/>
    <x v="0"/>
    <s v="PERSONAL"/>
    <s v="GRAN VIA"/>
    <m/>
    <s v="RESTAURANTE"/>
    <s v="BAR"/>
    <s v="COMIDA OMAKASE"/>
    <n v="0.60499999999999998"/>
    <d v="2019-09-19T00:00:00"/>
    <x v="7"/>
    <n v="9"/>
    <m/>
    <s v="COMPRA PRIMARK GRAN VIA, MADRID, TARJETA"/>
    <n v="0"/>
    <n v="-0.60499999999999998"/>
    <n v="0"/>
    <n v="-0.60499999999999998"/>
  </r>
  <r>
    <x v="1"/>
    <s v="REAL"/>
    <x v="0"/>
    <s v="PERSONAL"/>
    <s v="ALDI"/>
    <s v="BARCELONA"/>
    <s v="SUPERMERCADO"/>
    <s v="COMIDA"/>
    <s v="ALDI"/>
    <n v="2.9790000000000001"/>
    <d v="2019-09-20T00:00:00"/>
    <x v="7"/>
    <n v="9"/>
    <m/>
    <m/>
    <n v="0"/>
    <n v="-2.9790000000000001"/>
    <n v="0"/>
    <n v="-2.9790000000000001"/>
  </r>
  <r>
    <x v="1"/>
    <s v="REAL"/>
    <x v="0"/>
    <s v="PERSONAL"/>
    <s v="ALDI"/>
    <s v="BARCELONA"/>
    <s v="SUPERMERCADO"/>
    <s v="COMIDA"/>
    <s v="ALDI"/>
    <n v="1.4080000000000001"/>
    <d v="2019-09-23T00:00:00"/>
    <x v="7"/>
    <n v="9"/>
    <m/>
    <m/>
    <n v="0"/>
    <n v="-1.4080000000000001"/>
    <n v="0"/>
    <n v="-1.4080000000000001"/>
  </r>
  <r>
    <x v="1"/>
    <s v="REAL"/>
    <x v="1"/>
    <s v="PERSONAL"/>
    <s v="XFIT"/>
    <s v="BARCELONA"/>
    <s v="DEPORTE"/>
    <s v="BOXEO"/>
    <s v="BOXEO"/>
    <n v="1"/>
    <d v="2019-09-24T00:00:00"/>
    <x v="7"/>
    <n v="9"/>
    <m/>
    <m/>
    <n v="0"/>
    <n v="-1"/>
    <n v="0"/>
    <n v="-1"/>
  </r>
  <r>
    <x v="1"/>
    <s v="REAL"/>
    <x v="0"/>
    <s v="PERSONAL"/>
    <s v="A&amp;FAVOR"/>
    <s v="VALENCIA"/>
    <s v="OCIO"/>
    <s v="SUSCRIPCION"/>
    <s v="NETFLIX"/>
    <n v="2.16"/>
    <d v="2019-09-25T00:00:00"/>
    <x v="7"/>
    <n v="9"/>
    <m/>
    <s v="TRANSFERENCIA INMEDIATA A FAVOR DE Andreu Llinas"/>
    <n v="0"/>
    <n v="-2.16"/>
    <n v="0"/>
    <n v="-2.16"/>
  </r>
  <r>
    <x v="1"/>
    <s v="REAL"/>
    <x v="0"/>
    <s v="PERSONAL"/>
    <s v="ALDI"/>
    <s v="BARCELONA"/>
    <s v="SUPERMERCADO"/>
    <s v="COMIDA"/>
    <s v="ALDI"/>
    <n v="2.1550000000000002"/>
    <d v="2019-09-27T00:00:00"/>
    <x v="7"/>
    <n v="9"/>
    <m/>
    <m/>
    <n v="0"/>
    <n v="-2.1550000000000002"/>
    <n v="0"/>
    <n v="-2.1550000000000002"/>
  </r>
  <r>
    <x v="1"/>
    <s v="REAL"/>
    <x v="0"/>
    <s v="PERSONAL"/>
    <s v="ALDI"/>
    <s v="BARCELONA"/>
    <s v="SUPERMERCADO"/>
    <s v="COMIDA"/>
    <s v="ALDI"/>
    <n v="2.407"/>
    <d v="2019-10-01T00:00:00"/>
    <x v="7"/>
    <n v="10"/>
    <m/>
    <m/>
    <n v="0"/>
    <n v="-2.407"/>
    <n v="0"/>
    <n v="-2.407"/>
  </r>
  <r>
    <x v="0"/>
    <s v="REAL"/>
    <x v="1"/>
    <s v="PERSONAL"/>
    <s v="OMAKASE CONSULTING"/>
    <s v="BARCELONA"/>
    <s v="NOMINA"/>
    <s v="NOMINA OMAKASE"/>
    <s v="OMAKASE NOMINA"/>
    <n v="588.43799999999999"/>
    <d v="2019-10-01T00:00:00"/>
    <x v="7"/>
    <n v="10"/>
    <m/>
    <m/>
    <n v="588.43799999999999"/>
    <n v="0"/>
    <n v="0"/>
    <n v="588.43799999999999"/>
  </r>
  <r>
    <x v="1"/>
    <s v="REAL"/>
    <x v="0"/>
    <s v="PERSONAL"/>
    <s v="EFECTIVO"/>
    <s v="BARCELONA"/>
    <s v="OTROS"/>
    <s v="EFECTIVO"/>
    <s v="EFECTIVO"/>
    <n v="14"/>
    <d v="2019-10-04T00:00:00"/>
    <x v="7"/>
    <n v="10"/>
    <m/>
    <m/>
    <n v="0"/>
    <n v="-14"/>
    <n v="0"/>
    <n v="-14"/>
  </r>
  <r>
    <x v="1"/>
    <s v="REAL"/>
    <x v="0"/>
    <s v="PERSONAL"/>
    <s v="MERCADONA"/>
    <s v="BARCELONA"/>
    <s v="SUPERMERCADO"/>
    <s v="COMIDA"/>
    <s v="MERCADONA"/>
    <n v="2.8670000000000004"/>
    <d v="2019-10-05T00:00:00"/>
    <x v="7"/>
    <n v="10"/>
    <m/>
    <m/>
    <n v="0"/>
    <n v="-2.8670000000000004"/>
    <n v="0"/>
    <n v="-2.8670000000000004"/>
  </r>
  <r>
    <x v="1"/>
    <s v="REAL"/>
    <x v="0"/>
    <s v="PERSONAL"/>
    <s v="DECATHLON"/>
    <s v="BARCELONA"/>
    <s v="DEPORTE"/>
    <s v="BOXEO"/>
    <s v="GUANTES"/>
    <n v="4.2969999999999997"/>
    <d v="2019-10-07T00:00:00"/>
    <x v="7"/>
    <n v="10"/>
    <m/>
    <s v="COMPRA EN DECATHLON ILLA, BARCELONA, TARJ. :*571914"/>
    <n v="0"/>
    <n v="-4.2969999999999997"/>
    <n v="0"/>
    <n v="-4.2969999999999997"/>
  </r>
  <r>
    <x v="1"/>
    <s v="REAL"/>
    <x v="0"/>
    <s v="PERSONAL"/>
    <s v="SCALPERS MALLOR"/>
    <m/>
    <s v="RESTAURANTE"/>
    <s v="BAR"/>
    <s v="COMIDA OMAKASE"/>
    <n v="0.70000000000000007"/>
    <d v="2019-10-08T00:00:00"/>
    <x v="7"/>
    <n v="10"/>
    <m/>
    <s v="COMPRA EN SCALPERS MALLOR, MARRATXI, TARJ. :*571914"/>
    <n v="0"/>
    <n v="-0.70000000000000007"/>
    <n v="0"/>
    <n v="-0.70000000000000007"/>
  </r>
  <r>
    <x v="1"/>
    <s v="ESTIMADO"/>
    <x v="1"/>
    <s v="PERSONAL"/>
    <s v="PISO BARCELONA"/>
    <s v="BARCELONA"/>
    <s v="VIVIENDA"/>
    <s v="PISO BARCELNA"/>
    <s v="BARCELONA"/>
    <n v="50"/>
    <d v="2019-10-09T00:00:00"/>
    <x v="7"/>
    <n v="10"/>
    <m/>
    <m/>
    <n v="0"/>
    <n v="-50"/>
    <n v="0"/>
    <n v="-50"/>
  </r>
  <r>
    <x v="1"/>
    <s v="REAL"/>
    <x v="0"/>
    <s v="PERSONAL"/>
    <s v="GRAN VIA"/>
    <m/>
    <s v="RESTAURANTE"/>
    <s v="BAR"/>
    <s v="COMIDA OMAKASE"/>
    <n v="1.1300000000000001"/>
    <d v="2019-10-09T00:00:00"/>
    <x v="7"/>
    <n v="10"/>
    <m/>
    <s v="COMPRA PRIMARK GRAN VIA, MADRID, TARJETA"/>
    <n v="0"/>
    <n v="-1.1300000000000001"/>
    <n v="0"/>
    <n v="-1.1300000000000001"/>
  </r>
  <r>
    <x v="1"/>
    <s v="ESTIMADO"/>
    <x v="1"/>
    <s v="PERSONAL"/>
    <s v="PISO BARCELONA"/>
    <s v="BARCELONA"/>
    <s v="VIVIENDA"/>
    <s v="GARAJE"/>
    <s v="GARAJE BARCELONA"/>
    <n v="10.5"/>
    <d v="2019-10-09T00:00:00"/>
    <x v="7"/>
    <n v="10"/>
    <m/>
    <m/>
    <n v="0"/>
    <n v="-10.5"/>
    <n v="0"/>
    <n v="-10.5"/>
  </r>
  <r>
    <x v="1"/>
    <s v="REAL"/>
    <x v="0"/>
    <s v="PERSONAL"/>
    <s v="ALDI"/>
    <s v="BARCELONA"/>
    <s v="SUPERMERCADO"/>
    <s v="COMIDA"/>
    <s v="ALDI"/>
    <n v="1.6"/>
    <d v="2019-10-10T00:00:00"/>
    <x v="7"/>
    <n v="10"/>
    <m/>
    <m/>
    <n v="0"/>
    <n v="-1.6"/>
    <n v="0"/>
    <n v="-1.6"/>
  </r>
  <r>
    <x v="1"/>
    <s v="REAL"/>
    <x v="0"/>
    <s v="PERSONAL"/>
    <s v="ALDI"/>
    <s v="MADRID"/>
    <s v="SUPERMERCADO"/>
    <s v="COMIDA"/>
    <s v="ALDI"/>
    <n v="1.8129999999999999"/>
    <d v="2019-10-12T00:00:00"/>
    <x v="7"/>
    <n v="10"/>
    <m/>
    <m/>
    <n v="0"/>
    <n v="-1.8129999999999999"/>
    <n v="0"/>
    <n v="-1.8129999999999999"/>
  </r>
  <r>
    <x v="1"/>
    <s v="REAL"/>
    <x v="0"/>
    <s v="PERSONAL"/>
    <m/>
    <m/>
    <s v="OCIO"/>
    <s v="DISCOTECA"/>
    <s v="BLING BLING"/>
    <n v="2"/>
    <d v="2019-10-13T00:00:00"/>
    <x v="7"/>
    <n v="10"/>
    <m/>
    <m/>
    <n v="0"/>
    <n v="-2"/>
    <n v="0"/>
    <n v="-2"/>
  </r>
  <r>
    <x v="1"/>
    <s v="REAL"/>
    <x v="0"/>
    <s v="PERSONAL"/>
    <m/>
    <m/>
    <s v="OCIO"/>
    <s v="DISCOTECA"/>
    <s v="BLING BLING"/>
    <n v="0.70000000000000007"/>
    <d v="2019-10-13T00:00:00"/>
    <x v="7"/>
    <n v="10"/>
    <m/>
    <m/>
    <n v="0"/>
    <n v="-0.70000000000000007"/>
    <n v="0"/>
    <n v="-0.70000000000000007"/>
  </r>
  <r>
    <x v="1"/>
    <s v="REAL"/>
    <x v="0"/>
    <s v="PERSONAL"/>
    <m/>
    <m/>
    <s v="RESTAURANTE"/>
    <s v="BAR"/>
    <s v="COMIDA OMAKASE"/>
    <n v="1.1599999999999999"/>
    <d v="2019-10-17T00:00:00"/>
    <x v="7"/>
    <n v="10"/>
    <m/>
    <m/>
    <n v="0"/>
    <n v="-1.1599999999999999"/>
    <n v="0"/>
    <n v="-1.1599999999999999"/>
  </r>
  <r>
    <x v="1"/>
    <s v="REAL"/>
    <x v="0"/>
    <s v="PERSONAL"/>
    <s v="VALENCIA RUZAF"/>
    <m/>
    <s v="VACACIONES"/>
    <s v="GRECIA"/>
    <s v="GRECIA AVION"/>
    <n v="13.997999999999999"/>
    <d v="2019-10-17T00:00:00"/>
    <x v="7"/>
    <n v="10"/>
    <m/>
    <m/>
    <n v="0"/>
    <n v="-13.997999999999999"/>
    <n v="0"/>
    <n v="-13.997999999999999"/>
  </r>
  <r>
    <x v="1"/>
    <s v="REAL"/>
    <x v="1"/>
    <s v="PERSONAL"/>
    <s v="XFIT"/>
    <s v="BARCELONA"/>
    <s v="DEPORTE"/>
    <s v="BOXEO"/>
    <s v="BOXEO"/>
    <n v="8.745000000000001"/>
    <d v="2019-10-18T00:00:00"/>
    <x v="7"/>
    <n v="10"/>
    <m/>
    <m/>
    <n v="0"/>
    <n v="-8.745000000000001"/>
    <n v="0"/>
    <n v="-8.745000000000001"/>
  </r>
  <r>
    <x v="1"/>
    <s v="REAL"/>
    <x v="0"/>
    <s v="PERSONAL"/>
    <s v="MERCADONA"/>
    <s v="BARCELONA"/>
    <s v="SUPERMERCADO"/>
    <s v="COMIDA"/>
    <s v="MERCADONA"/>
    <n v="2.3510000000000004"/>
    <d v="2019-10-19T00:00:00"/>
    <x v="7"/>
    <n v="10"/>
    <m/>
    <m/>
    <n v="0"/>
    <n v="-2.3510000000000004"/>
    <n v="0"/>
    <n v="-2.3510000000000004"/>
  </r>
  <r>
    <x v="1"/>
    <s v="REAL"/>
    <x v="0"/>
    <s v="PERSONAL"/>
    <m/>
    <m/>
    <s v="RESTAURANTE"/>
    <s v="BAR"/>
    <s v="COMIDA OMAKASE"/>
    <n v="0.70000000000000007"/>
    <d v="2019-10-23T00:00:00"/>
    <x v="7"/>
    <n v="10"/>
    <m/>
    <m/>
    <n v="0"/>
    <n v="-0.70000000000000007"/>
    <n v="0"/>
    <n v="-0.70000000000000007"/>
  </r>
  <r>
    <x v="1"/>
    <s v="REAL"/>
    <x v="0"/>
    <s v="PERSONAL"/>
    <m/>
    <m/>
    <s v="RESTAURANTE"/>
    <s v="BAR"/>
    <s v="COMIDA OMAKASE"/>
    <n v="0.75"/>
    <d v="2019-10-24T00:00:00"/>
    <x v="7"/>
    <n v="10"/>
    <m/>
    <m/>
    <n v="0"/>
    <n v="-0.75"/>
    <n v="0"/>
    <n v="-0.75"/>
  </r>
  <r>
    <x v="1"/>
    <s v="REAL"/>
    <x v="0"/>
    <s v="PERSONAL"/>
    <m/>
    <s v="VALENCIA"/>
    <s v="GASTOS PERSONALES (ROPA, OBJETOS, ACCESORIOS…)"/>
    <s v="ROPA"/>
    <s v="MORRISON"/>
    <n v="6.0250000000000004"/>
    <d v="2019-10-25T00:00:00"/>
    <x v="7"/>
    <n v="10"/>
    <m/>
    <m/>
    <n v="0"/>
    <n v="-6.0250000000000004"/>
    <n v="0"/>
    <n v="-6.0250000000000004"/>
  </r>
  <r>
    <x v="1"/>
    <s v="REAL"/>
    <x v="0"/>
    <s v="PERSONAL"/>
    <m/>
    <m/>
    <s v="RESTAURANTE"/>
    <s v="BAR"/>
    <s v="COMIDA OMAKASE"/>
    <n v="0.70000000000000007"/>
    <d v="2019-10-28T00:00:00"/>
    <x v="7"/>
    <n v="10"/>
    <m/>
    <m/>
    <n v="0"/>
    <n v="-0.70000000000000007"/>
    <n v="0"/>
    <n v="-0.70000000000000007"/>
  </r>
  <r>
    <x v="1"/>
    <s v="REAL"/>
    <x v="0"/>
    <s v="PERSONAL"/>
    <m/>
    <m/>
    <s v="RESTAURANTE"/>
    <s v="BAR"/>
    <s v="COMIDA OMAKASE"/>
    <n v="0.70000000000000007"/>
    <d v="2019-10-31T00:00:00"/>
    <x v="7"/>
    <n v="10"/>
    <m/>
    <m/>
    <n v="0"/>
    <n v="-0.70000000000000007"/>
    <n v="0"/>
    <n v="-0.70000000000000007"/>
  </r>
  <r>
    <x v="0"/>
    <s v="REAL"/>
    <x v="1"/>
    <s v="PERSONAL"/>
    <s v="OMAKASE CONSULTING"/>
    <s v="BARCELONA"/>
    <s v="NOMINA"/>
    <s v="NOMINA OMAKASE"/>
    <s v="OMAKASE NOMINA"/>
    <n v="608.72699999999998"/>
    <d v="2019-10-31T00:00:00"/>
    <x v="7"/>
    <n v="10"/>
    <m/>
    <m/>
    <n v="608.72699999999998"/>
    <n v="0"/>
    <n v="0"/>
    <n v="608.72699999999998"/>
  </r>
  <r>
    <x v="1"/>
    <s v="REAL"/>
    <x v="0"/>
    <s v="PERSONAL"/>
    <s v="EFECTIVO"/>
    <s v="BARCELONA"/>
    <s v="OTROS"/>
    <s v="EFECTIVO"/>
    <s v="EFECTIVO"/>
    <n v="20"/>
    <d v="2019-11-02T00:00:00"/>
    <x v="7"/>
    <n v="11"/>
    <m/>
    <m/>
    <n v="0"/>
    <n v="-20"/>
    <n v="0"/>
    <n v="-20"/>
  </r>
  <r>
    <x v="1"/>
    <s v="REAL"/>
    <x v="0"/>
    <s v="PERSONAL"/>
    <s v="EN INTERSPORT PERE"/>
    <m/>
    <s v="VACACIONES"/>
    <s v="GRECIA"/>
    <s v="GRECIA ALOJAMIENTO"/>
    <n v="7.65"/>
    <d v="2019-11-02T00:00:00"/>
    <x v="7"/>
    <n v="11"/>
    <m/>
    <s v="TRANSACCION CONTACTLESS EN INTERSPORT PERE, TUDELA,"/>
    <n v="0"/>
    <n v="-7.65"/>
    <n v="0"/>
    <n v="-7.65"/>
  </r>
  <r>
    <x v="1"/>
    <s v="REAL"/>
    <x v="0"/>
    <s v="PERSONAL"/>
    <s v="MERCADONA"/>
    <s v="BARCELONA"/>
    <s v="SUPERMERCADO"/>
    <s v="COMIDA"/>
    <s v="MERCADONA"/>
    <n v="3.1780000000000004"/>
    <d v="2019-11-02T00:00:00"/>
    <x v="7"/>
    <n v="11"/>
    <m/>
    <m/>
    <n v="0"/>
    <n v="-3.1780000000000004"/>
    <n v="0"/>
    <n v="-3.1780000000000004"/>
  </r>
  <r>
    <x v="1"/>
    <s v="REAL"/>
    <x v="0"/>
    <s v="PERSONAL"/>
    <m/>
    <m/>
    <s v="RESTAURANTE"/>
    <s v="BAR"/>
    <s v="COMIDA OMAKASE"/>
    <n v="0.60000000000000009"/>
    <d v="2019-11-06T00:00:00"/>
    <x v="7"/>
    <n v="11"/>
    <m/>
    <m/>
    <n v="0"/>
    <n v="-0.60000000000000009"/>
    <n v="0"/>
    <n v="-0.60000000000000009"/>
  </r>
  <r>
    <x v="1"/>
    <s v="REAL"/>
    <x v="0"/>
    <s v="PERSONAL"/>
    <m/>
    <m/>
    <s v="RESTAURANTE"/>
    <s v="BAR"/>
    <s v="COMIDA OMAKASE"/>
    <n v="0.77"/>
    <d v="2019-11-07T00:00:00"/>
    <x v="7"/>
    <n v="11"/>
    <m/>
    <m/>
    <n v="0"/>
    <n v="-0.77"/>
    <n v="0"/>
    <n v="-0.77"/>
  </r>
  <r>
    <x v="1"/>
    <s v="ESTIMADO"/>
    <x v="1"/>
    <s v="PERSONAL"/>
    <s v="PISO BARCELONA"/>
    <s v="BARCELONA"/>
    <s v="VIVIENDA"/>
    <s v="PISO BARCELNA"/>
    <s v="BARCELONA"/>
    <n v="50"/>
    <d v="2019-11-08T00:00:00"/>
    <x v="7"/>
    <n v="11"/>
    <m/>
    <m/>
    <n v="0"/>
    <n v="-50"/>
    <n v="0"/>
    <n v="-50"/>
  </r>
  <r>
    <x v="1"/>
    <s v="ESTIMADO"/>
    <x v="1"/>
    <s v="PERSONAL"/>
    <s v="PISO BARCELONA"/>
    <s v="BARCELONA"/>
    <s v="VIVIENDA"/>
    <s v="GARAJE"/>
    <s v="GARAJE BARCELONA"/>
    <n v="10.5"/>
    <d v="2019-11-08T00:00:00"/>
    <x v="7"/>
    <n v="11"/>
    <m/>
    <m/>
    <n v="0"/>
    <n v="-10.5"/>
    <n v="0"/>
    <n v="-10.5"/>
  </r>
  <r>
    <x v="1"/>
    <s v="REAL"/>
    <x v="0"/>
    <s v="PERSONAL"/>
    <m/>
    <m/>
    <s v="RESTAURANTE"/>
    <s v="BAR"/>
    <s v="COMIDA OMAKASE"/>
    <n v="0.65"/>
    <d v="2019-11-11T00:00:00"/>
    <x v="7"/>
    <n v="11"/>
    <m/>
    <m/>
    <n v="0"/>
    <n v="-0.65"/>
    <n v="0"/>
    <n v="-0.65"/>
  </r>
  <r>
    <x v="1"/>
    <s v="REAL"/>
    <x v="0"/>
    <s v="PERSONAL"/>
    <m/>
    <m/>
    <s v="RESTAURANTE"/>
    <s v="BAR"/>
    <s v="COMIDA OMAKASE"/>
    <n v="0.35000000000000003"/>
    <d v="2019-11-13T00:00:00"/>
    <x v="7"/>
    <n v="11"/>
    <m/>
    <m/>
    <n v="0"/>
    <n v="-0.35000000000000003"/>
    <n v="0"/>
    <n v="-0.35000000000000003"/>
  </r>
  <r>
    <x v="1"/>
    <s v="REAL"/>
    <x v="0"/>
    <s v="PERSONAL"/>
    <m/>
    <m/>
    <s v="RESTAURANTE"/>
    <s v="BAR"/>
    <s v="COMIDA OMAKASE"/>
    <n v="0.1"/>
    <d v="2019-11-14T00:00:00"/>
    <x v="7"/>
    <n v="11"/>
    <m/>
    <m/>
    <n v="0"/>
    <n v="-0.1"/>
    <n v="0"/>
    <n v="-0.1"/>
  </r>
  <r>
    <x v="1"/>
    <s v="REAL"/>
    <x v="0"/>
    <s v="PERSONAL"/>
    <s v="MERCADONA"/>
    <s v="BARCELONA"/>
    <s v="SUPERMERCADO"/>
    <s v="COMIDA"/>
    <s v="MERCADONA"/>
    <n v="3.2149999999999999"/>
    <d v="2019-11-16T00:00:00"/>
    <x v="7"/>
    <n v="11"/>
    <m/>
    <m/>
    <n v="0"/>
    <n v="-3.2149999999999999"/>
    <n v="0"/>
    <n v="-3.2149999999999999"/>
  </r>
  <r>
    <x v="1"/>
    <s v="REAL"/>
    <x v="1"/>
    <s v="PERSONAL"/>
    <s v="XFIT"/>
    <s v="BARCELONA"/>
    <s v="DEPORTE"/>
    <s v="BOXEO"/>
    <s v="BOXEO"/>
    <n v="8.745000000000001"/>
    <d v="2019-11-18T00:00:00"/>
    <x v="7"/>
    <n v="11"/>
    <m/>
    <m/>
    <n v="0"/>
    <n v="-8.745000000000001"/>
    <n v="0"/>
    <n v="-8.745000000000001"/>
  </r>
  <r>
    <x v="1"/>
    <s v="REAL"/>
    <x v="0"/>
    <s v="PERSONAL"/>
    <s v="EN LA BODEGUETA"/>
    <s v="VALENCIA"/>
    <s v="RESTAURANTE"/>
    <s v="RESTAURANTE"/>
    <s v="RESTAURANTE"/>
    <n v="1.9450000000000001"/>
    <d v="2019-11-18T00:00:00"/>
    <x v="7"/>
    <n v="11"/>
    <m/>
    <s v="TRANSACCION CONTACTLESS EN LA BODEGUETA, BARCELONA,"/>
    <n v="0"/>
    <n v="-1.9450000000000001"/>
    <n v="0"/>
    <n v="-1.9450000000000001"/>
  </r>
  <r>
    <x v="1"/>
    <s v="REAL"/>
    <x v="0"/>
    <s v="PERSONAL"/>
    <m/>
    <m/>
    <s v="RESTAURANTE"/>
    <s v="BAR"/>
    <s v="COMIDA OMAKASE"/>
    <n v="0.73"/>
    <d v="2019-11-19T00:00:00"/>
    <x v="7"/>
    <n v="11"/>
    <m/>
    <m/>
    <n v="0"/>
    <n v="-0.73"/>
    <n v="0"/>
    <n v="-0.73"/>
  </r>
  <r>
    <x v="1"/>
    <s v="REAL"/>
    <x v="0"/>
    <s v="PERSONAL"/>
    <m/>
    <m/>
    <s v="RESTAURANTE"/>
    <s v="BAR"/>
    <s v="COMIDA OMAKASE"/>
    <n v="0.60000000000000009"/>
    <d v="2019-11-22T00:00:00"/>
    <x v="7"/>
    <n v="11"/>
    <m/>
    <m/>
    <n v="0"/>
    <n v="-0.60000000000000009"/>
    <n v="0"/>
    <n v="-0.60000000000000009"/>
  </r>
  <r>
    <x v="1"/>
    <s v="REAL"/>
    <x v="0"/>
    <s v="PERSONAL"/>
    <m/>
    <m/>
    <s v="RESTAURANTE"/>
    <s v="BAR"/>
    <s v="COMIDA OMAKASE"/>
    <n v="0.35000000000000003"/>
    <d v="2019-11-22T00:00:00"/>
    <x v="7"/>
    <n v="11"/>
    <m/>
    <m/>
    <n v="0"/>
    <n v="-0.35000000000000003"/>
    <n v="0"/>
    <n v="-0.35000000000000003"/>
  </r>
  <r>
    <x v="1"/>
    <s v="REAL"/>
    <x v="0"/>
    <s v="PERSONAL"/>
    <s v="MERCADONA"/>
    <s v="BARCELONA"/>
    <s v="SUPERMERCADO"/>
    <s v="COMIDA"/>
    <s v="MERCADONA"/>
    <n v="1.9079999999999999"/>
    <d v="2019-11-23T00:00:00"/>
    <x v="7"/>
    <n v="11"/>
    <m/>
    <m/>
    <n v="0"/>
    <n v="-1.9079999999999999"/>
    <n v="0"/>
    <n v="-1.9079999999999999"/>
  </r>
  <r>
    <x v="1"/>
    <s v="REAL"/>
    <x v="0"/>
    <s v="PERSONAL"/>
    <m/>
    <s v="VALENCIA"/>
    <s v="OCIO"/>
    <s v="CINE"/>
    <s v="CINE"/>
    <n v="0.68"/>
    <d v="2019-11-25T00:00:00"/>
    <x v="7"/>
    <n v="11"/>
    <m/>
    <m/>
    <n v="0"/>
    <n v="-0.68"/>
    <n v="0"/>
    <n v="-0.68"/>
  </r>
  <r>
    <x v="1"/>
    <s v="REAL"/>
    <x v="0"/>
    <s v="PERSONAL"/>
    <m/>
    <m/>
    <s v="RESTAURANTE"/>
    <s v="BAR"/>
    <s v="COMIDA OMAKASE"/>
    <n v="1.2050000000000001"/>
    <d v="2019-11-26T00:00:00"/>
    <x v="7"/>
    <n v="11"/>
    <m/>
    <m/>
    <n v="0"/>
    <n v="-1.2050000000000001"/>
    <n v="0"/>
    <n v="-1.2050000000000001"/>
  </r>
  <r>
    <x v="1"/>
    <s v="REAL"/>
    <x v="0"/>
    <s v="PERSONAL"/>
    <s v="MERCADONA"/>
    <s v="BARCELONA"/>
    <s v="SUPERMERCADO"/>
    <s v="COMIDA"/>
    <s v="MERCADONA"/>
    <n v="2.331"/>
    <d v="2019-11-30T00:00:00"/>
    <x v="7"/>
    <n v="11"/>
    <m/>
    <m/>
    <n v="0"/>
    <n v="-2.331"/>
    <n v="0"/>
    <n v="-2.331"/>
  </r>
  <r>
    <x v="0"/>
    <s v="REAL"/>
    <x v="0"/>
    <s v="PERSONAL"/>
    <s v="-"/>
    <s v="VALENCIA"/>
    <s v="OTROS"/>
    <s v="PAGA"/>
    <s v="PAGA / TRANSFERENCIA"/>
    <n v="-30"/>
    <d v="2019-11-30T00:00:00"/>
    <x v="7"/>
    <n v="11"/>
    <m/>
    <m/>
    <n v="-30"/>
    <n v="0"/>
    <n v="0"/>
    <n v="-30"/>
  </r>
  <r>
    <x v="1"/>
    <s v="REAL"/>
    <x v="0"/>
    <s v="PERSONAL"/>
    <m/>
    <m/>
    <s v="RESTAURANTE"/>
    <s v="BAR"/>
    <s v="COMIDA OMAKASE"/>
    <n v="0.65"/>
    <d v="2019-12-02T00:00:00"/>
    <x v="7"/>
    <n v="12"/>
    <m/>
    <m/>
    <n v="0"/>
    <n v="-0.65"/>
    <n v="0"/>
    <n v="-0.65"/>
  </r>
  <r>
    <x v="0"/>
    <s v="REAL"/>
    <x v="1"/>
    <s v="PERSONAL"/>
    <s v="OMAKASE CONSULTING"/>
    <s v="BARCELONA"/>
    <s v="NOMINA"/>
    <s v="NOMINA OMAKASE"/>
    <s v="OMAKASE NOMINA"/>
    <n v="608.72699999999998"/>
    <d v="2019-12-02T00:00:00"/>
    <x v="7"/>
    <n v="12"/>
    <m/>
    <m/>
    <n v="608.72699999999998"/>
    <n v="0"/>
    <n v="0"/>
    <n v="608.72699999999998"/>
  </r>
  <r>
    <x v="1"/>
    <s v="REAL"/>
    <x v="0"/>
    <s v="PERSONAL"/>
    <m/>
    <m/>
    <s v="RESTAURANTE"/>
    <s v="BAR"/>
    <s v="COMIDA OMAKASE"/>
    <n v="0.88500000000000001"/>
    <d v="2019-12-04T00:00:00"/>
    <x v="7"/>
    <n v="12"/>
    <m/>
    <m/>
    <n v="0"/>
    <n v="-0.88500000000000001"/>
    <n v="0"/>
    <n v="-0.88500000000000001"/>
  </r>
  <r>
    <x v="1"/>
    <s v="REAL"/>
    <x v="0"/>
    <s v="PERSONAL"/>
    <m/>
    <m/>
    <s v="RESTAURANTE"/>
    <s v="BAR"/>
    <s v="COMIDA OMAKASE"/>
    <n v="0.60000000000000009"/>
    <d v="2019-12-05T00:00:00"/>
    <x v="7"/>
    <n v="12"/>
    <m/>
    <m/>
    <n v="0"/>
    <n v="-0.60000000000000009"/>
    <n v="0"/>
    <n v="-0.60000000000000009"/>
  </r>
  <r>
    <x v="1"/>
    <s v="ESTIMADO"/>
    <x v="1"/>
    <s v="PERSONAL"/>
    <s v="PISO BARCELONA"/>
    <s v="BARCELONA"/>
    <s v="VIVIENDA"/>
    <s v="PISO BARCELNA"/>
    <s v="BARCELONA"/>
    <n v="50"/>
    <d v="2019-12-09T00:00:00"/>
    <x v="7"/>
    <n v="12"/>
    <m/>
    <m/>
    <n v="0"/>
    <n v="-50"/>
    <n v="0"/>
    <n v="-50"/>
  </r>
  <r>
    <x v="1"/>
    <s v="ESTIMADO"/>
    <x v="1"/>
    <s v="PERSONAL"/>
    <s v="PISO BARCELONA"/>
    <s v="BARCELONA"/>
    <s v="VIVIENDA"/>
    <s v="GARAJE"/>
    <s v="GARAJE BARCELONA"/>
    <n v="10.5"/>
    <d v="2019-12-09T00:00:00"/>
    <x v="7"/>
    <n v="12"/>
    <m/>
    <m/>
    <n v="0"/>
    <n v="-10.5"/>
    <n v="0"/>
    <n v="-10.5"/>
  </r>
  <r>
    <x v="1"/>
    <s v="REAL"/>
    <x v="0"/>
    <s v="PERSONAL"/>
    <s v="EFECTIVO"/>
    <s v="BARCELONA"/>
    <s v="OTROS"/>
    <s v="EFECTIVO"/>
    <s v="EFECTIVO"/>
    <n v="9"/>
    <d v="2019-12-11T00:00:00"/>
    <x v="7"/>
    <n v="12"/>
    <m/>
    <m/>
    <n v="0"/>
    <n v="-9"/>
    <n v="0"/>
    <n v="-9"/>
  </r>
  <r>
    <x v="1"/>
    <s v="REAL"/>
    <x v="0"/>
    <s v="PERSONAL"/>
    <s v="FNAC"/>
    <s v="VALENCIA"/>
    <s v="ELECTRONICA / INTERNET"/>
    <s v="ELECTRONICA"/>
    <s v="ELECTRONICA"/>
    <n v="1.609"/>
    <d v="2019-12-13T00:00:00"/>
    <x v="7"/>
    <n v="12"/>
    <m/>
    <s v="PAGO TOKENIZADO EN FNAC ILLA, BARCELONA, TARJ."/>
    <n v="0"/>
    <n v="-1.609"/>
    <n v="0"/>
    <n v="-1.609"/>
  </r>
  <r>
    <x v="1"/>
    <s v="REAL"/>
    <x v="0"/>
    <s v="PERSONAL"/>
    <s v="BAR"/>
    <s v="VALENCIA"/>
    <s v="RESTAURANTE"/>
    <s v="BAR"/>
    <s v="BAR"/>
    <n v="0.57999999999999996"/>
    <d v="2019-12-14T00:00:00"/>
    <x v="7"/>
    <n v="12"/>
    <m/>
    <s v="PAGO TOKENIZADO EN BAR COMPANY, BARCELONA, TARJ."/>
    <n v="0"/>
    <n v="-0.57999999999999996"/>
    <n v="0"/>
    <n v="-0.57999999999999996"/>
  </r>
  <r>
    <x v="1"/>
    <s v="REAL"/>
    <x v="0"/>
    <s v="PERSONAL"/>
    <s v="EFECTIVO"/>
    <s v="BARCELONA"/>
    <s v="OTROS"/>
    <s v="EFECTIVO"/>
    <s v="EFECTIVO"/>
    <n v="4"/>
    <d v="2019-12-14T00:00:00"/>
    <x v="7"/>
    <n v="12"/>
    <m/>
    <m/>
    <n v="0"/>
    <n v="-4"/>
    <n v="0"/>
    <n v="-4"/>
  </r>
  <r>
    <x v="1"/>
    <s v="REAL"/>
    <x v="0"/>
    <s v="PERSONAL"/>
    <s v="MERCADONA"/>
    <s v="BARCELONA"/>
    <s v="SUPERMERCADO"/>
    <s v="COMIDA"/>
    <s v="MERCADONA"/>
    <n v="3.6310000000000002"/>
    <d v="2019-12-16T00:00:00"/>
    <x v="7"/>
    <n v="12"/>
    <m/>
    <m/>
    <n v="0"/>
    <n v="-3.6310000000000002"/>
    <n v="0"/>
    <n v="-3.6310000000000002"/>
  </r>
  <r>
    <x v="1"/>
    <s v="REAL"/>
    <x v="1"/>
    <s v="PERSONAL"/>
    <s v="XFIT"/>
    <s v="BARCELONA"/>
    <s v="DEPORTE"/>
    <s v="BOXEO"/>
    <s v="BOXEO"/>
    <n v="8.745000000000001"/>
    <d v="2019-12-18T00:00:00"/>
    <x v="7"/>
    <n v="12"/>
    <m/>
    <m/>
    <n v="0"/>
    <n v="-8.745000000000001"/>
    <n v="0"/>
    <n v="-8.745000000000001"/>
  </r>
  <r>
    <x v="1"/>
    <s v="REAL"/>
    <x v="1"/>
    <s v="PERSONAL"/>
    <s v="XFIT"/>
    <s v="BARCELONA"/>
    <s v="DEPORTE"/>
    <s v="BOXEO"/>
    <s v="CLASE PARTICULAR - VANESSA"/>
    <n v="4"/>
    <d v="2019-12-18T00:00:00"/>
    <x v="7"/>
    <n v="12"/>
    <m/>
    <m/>
    <n v="0"/>
    <n v="-4"/>
    <n v="0"/>
    <n v="-4"/>
  </r>
  <r>
    <x v="1"/>
    <s v="REAL"/>
    <x v="0"/>
    <s v="PERSONAL"/>
    <m/>
    <m/>
    <s v="RESTAURANTE"/>
    <s v="BAR"/>
    <s v="COMIDA OMAKASE"/>
    <n v="0.55000000000000004"/>
    <d v="2019-12-18T00:00:00"/>
    <x v="7"/>
    <n v="12"/>
    <m/>
    <m/>
    <n v="0"/>
    <n v="-0.55000000000000004"/>
    <n v="0"/>
    <n v="-0.55000000000000004"/>
  </r>
  <r>
    <x v="1"/>
    <s v="REAL"/>
    <x v="0"/>
    <s v="PERSONAL"/>
    <s v="EN&amp;S HOLLYW, BARCELONA"/>
    <s v="VALENCIA"/>
    <s v="RESTAURANTE"/>
    <s v="RESTAURANTE"/>
    <s v="RESTAURANTE"/>
    <n v="2.121"/>
    <d v="2019-12-18T00:00:00"/>
    <x v="7"/>
    <n v="12"/>
    <m/>
    <s v="PAGO TOKENIZADO EN FOSTER S HOLLYW, BARCELONA, TARJ."/>
    <n v="0"/>
    <n v="-2.121"/>
    <n v="0"/>
    <n v="-2.121"/>
  </r>
  <r>
    <x v="1"/>
    <s v="REAL"/>
    <x v="0"/>
    <s v="PERSONAL"/>
    <m/>
    <s v="VALENCIA"/>
    <s v="OCIO"/>
    <s v="CINE"/>
    <s v="CINE"/>
    <n v="0.5"/>
    <d v="2019-12-21T00:00:00"/>
    <x v="7"/>
    <n v="12"/>
    <m/>
    <m/>
    <n v="0"/>
    <n v="-0.5"/>
    <n v="0"/>
    <n v="-0.5"/>
  </r>
  <r>
    <x v="1"/>
    <s v="REAL"/>
    <x v="0"/>
    <s v="PERSONAL"/>
    <m/>
    <m/>
    <s v="RESTAURANTE"/>
    <s v="BAR"/>
    <s v="COMIDA OMAKASE"/>
    <n v="0.4"/>
    <d v="2019-12-23T00:00:00"/>
    <x v="7"/>
    <n v="12"/>
    <m/>
    <m/>
    <n v="0"/>
    <n v="-0.4"/>
    <n v="0"/>
    <n v="-0.4"/>
  </r>
  <r>
    <x v="0"/>
    <s v="REAL"/>
    <x v="1"/>
    <s v="PERSONAL"/>
    <s v="OMAKASE CONSULTING"/>
    <s v="BARCELONA"/>
    <s v="NOMINA"/>
    <s v="NOMINA OMAKASE"/>
    <s v="OMAKASE NOMINA"/>
    <n v="608.72699999999998"/>
    <d v="2019-12-26T00:00:00"/>
    <x v="7"/>
    <n v="12"/>
    <m/>
    <m/>
    <n v="608.72699999999998"/>
    <n v="0"/>
    <n v="0"/>
    <n v="608.72699999999998"/>
  </r>
  <r>
    <x v="0"/>
    <s v="REAL"/>
    <x v="0"/>
    <s v="PERSONAL"/>
    <s v="ALTARNUM CONSULTORIA"/>
    <s v="BARCELONA"/>
    <s v="JGG CONSULTANT"/>
    <s v="ALTARNUM CONSULTORIA"/>
    <s v="Pharma"/>
    <n v="75"/>
    <d v="2020-01-01T00:00:00"/>
    <x v="8"/>
    <n v="1"/>
    <m/>
    <s v="Medical contact"/>
    <n v="75"/>
    <n v="0"/>
    <n v="0"/>
    <n v="75"/>
  </r>
  <r>
    <x v="1"/>
    <s v="REAL"/>
    <x v="0"/>
    <s v="PERSONAL"/>
    <s v="CABIFY"/>
    <s v="CABIFY"/>
    <s v="TRANSPORTE"/>
    <s v="UBER,CABIFY, ETC"/>
    <s v="CABIFY"/>
    <n v="2.516"/>
    <d v="2020-01-03T00:00:00"/>
    <x v="8"/>
    <n v="1"/>
    <m/>
    <s v="COMPRA INTERNET EN CABIFY, CABIFY, TARJ. :*571914"/>
    <n v="0"/>
    <n v="-2.516"/>
    <n v="0"/>
    <n v="-2.516"/>
  </r>
  <r>
    <x v="1"/>
    <s v="REAL"/>
    <x v="0"/>
    <s v="PERSONAL"/>
    <s v="EFECTIVO"/>
    <s v="BARCELONA"/>
    <s v="OTROS"/>
    <s v="EFECTIVO"/>
    <s v="EFECTIVO"/>
    <n v="14"/>
    <d v="2020-01-07T00:00:00"/>
    <x v="8"/>
    <n v="1"/>
    <m/>
    <m/>
    <n v="0"/>
    <n v="-14"/>
    <n v="0"/>
    <n v="-14"/>
  </r>
  <r>
    <x v="1"/>
    <s v="REAL"/>
    <x v="0"/>
    <s v="PERSONAL"/>
    <s v="CONOCIDOS"/>
    <s v="VALENCIA"/>
    <s v="OTROS"/>
    <s v="DESCONOCIDO"/>
    <s v="DESCONOCIDO"/>
    <n v="2.6"/>
    <d v="2020-01-08T00:00:00"/>
    <x v="8"/>
    <n v="1"/>
    <m/>
    <s v="GASTOS DESCONOCIDOS"/>
    <n v="0"/>
    <n v="-2.6"/>
    <n v="0"/>
    <n v="-2.6"/>
  </r>
  <r>
    <x v="1"/>
    <s v="ESTIMADO"/>
    <x v="1"/>
    <s v="PERSONAL"/>
    <s v="PISO BARCELONA"/>
    <s v="BARCELONA"/>
    <s v="VIVIENDA"/>
    <s v="PISO BARCELNA"/>
    <s v="BARCELONA"/>
    <n v="50"/>
    <d v="2020-01-09T00:00:00"/>
    <x v="8"/>
    <n v="1"/>
    <m/>
    <m/>
    <n v="0"/>
    <n v="-50"/>
    <n v="0"/>
    <n v="-50"/>
  </r>
  <r>
    <x v="1"/>
    <s v="ESTIMADO"/>
    <x v="1"/>
    <s v="PERSONAL"/>
    <s v="PISO BARCELONA"/>
    <s v="BARCELONA"/>
    <s v="VIVIENDA"/>
    <s v="GARAJE"/>
    <s v="GARAJE BARCELONA"/>
    <n v="10.5"/>
    <d v="2020-01-09T00:00:00"/>
    <x v="8"/>
    <n v="1"/>
    <m/>
    <m/>
    <n v="0"/>
    <n v="-10.5"/>
    <n v="0"/>
    <n v="-10.5"/>
  </r>
  <r>
    <x v="1"/>
    <s v="REAL"/>
    <x v="0"/>
    <s v="PERSONAL"/>
    <s v="MERCADONA"/>
    <s v="BARCELONA"/>
    <s v="SUPERMERCADO"/>
    <s v="COMIDA"/>
    <s v="MERCADONA"/>
    <n v="2.4930000000000003"/>
    <d v="2020-01-09T00:00:00"/>
    <x v="8"/>
    <n v="1"/>
    <m/>
    <m/>
    <n v="0"/>
    <n v="-2.4930000000000003"/>
    <n v="0"/>
    <n v="-2.4930000000000003"/>
  </r>
  <r>
    <x v="1"/>
    <s v="REAL"/>
    <x v="0"/>
    <s v="PERSONAL"/>
    <s v="DECATHLON"/>
    <s v="BARCELONA"/>
    <s v="DEPORTE"/>
    <s v="DEPORTE"/>
    <m/>
    <n v="1.9989999999999999"/>
    <d v="2020-01-09T00:00:00"/>
    <x v="8"/>
    <n v="1"/>
    <m/>
    <s v="COMPRA EN DECATHLON ILLA, BARCELONA, TARJ. :*571914"/>
    <n v="0"/>
    <n v="-1.9989999999999999"/>
    <n v="0"/>
    <n v="-1.9989999999999999"/>
  </r>
  <r>
    <x v="1"/>
    <s v="REAL"/>
    <x v="0"/>
    <s v="PERSONAL"/>
    <s v="CONOCIDOS"/>
    <s v="VALENCIA"/>
    <s v="OTROS"/>
    <s v="DESCONOCIDO"/>
    <s v="DESCONOCIDO"/>
    <n v="0.7400000000000001"/>
    <d v="2020-01-10T00:00:00"/>
    <x v="8"/>
    <n v="1"/>
    <m/>
    <s v="GASTOS DESCONOCIDOS"/>
    <n v="0"/>
    <n v="-0.7400000000000001"/>
    <n v="0"/>
    <n v="-0.7400000000000001"/>
  </r>
  <r>
    <x v="1"/>
    <s v="REAL"/>
    <x v="0"/>
    <s v="PERSONAL"/>
    <s v="MERCADONA"/>
    <s v="BARCELONA"/>
    <s v="SUPERMERCADO"/>
    <s v="COMIDA"/>
    <s v="MERCADONA"/>
    <n v="1.2890000000000001"/>
    <d v="2020-01-13T00:00:00"/>
    <x v="8"/>
    <n v="1"/>
    <m/>
    <m/>
    <n v="0"/>
    <n v="-1.2890000000000001"/>
    <n v="0"/>
    <n v="-1.2890000000000001"/>
  </r>
  <r>
    <x v="1"/>
    <s v="REAL"/>
    <x v="0"/>
    <s v="PERSONAL"/>
    <m/>
    <m/>
    <s v="RESTAURANTE"/>
    <s v="BAR"/>
    <s v="COMIDA OMAKASE"/>
    <n v="0.97500000000000009"/>
    <d v="2020-01-16T00:00:00"/>
    <x v="8"/>
    <n v="1"/>
    <m/>
    <m/>
    <n v="0"/>
    <n v="-0.97500000000000009"/>
    <n v="0"/>
    <n v="-0.97500000000000009"/>
  </r>
  <r>
    <x v="1"/>
    <s v="REAL"/>
    <x v="0"/>
    <s v="PERSONAL"/>
    <s v="MERCADONA"/>
    <s v="BARCELONA"/>
    <s v="SUPERMERCADO"/>
    <s v="COMIDA"/>
    <s v="MERCADONA"/>
    <n v="3.6090000000000004"/>
    <d v="2020-01-18T00:00:00"/>
    <x v="8"/>
    <n v="1"/>
    <m/>
    <m/>
    <n v="0"/>
    <n v="-3.6090000000000004"/>
    <n v="0"/>
    <n v="-3.6090000000000004"/>
  </r>
  <r>
    <x v="1"/>
    <s v="REAL"/>
    <x v="0"/>
    <s v="PERSONAL"/>
    <m/>
    <s v="VALENCIA"/>
    <s v="OCIO"/>
    <s v="CINE"/>
    <s v="CINE"/>
    <n v="1"/>
    <d v="2020-01-20T00:00:00"/>
    <x v="8"/>
    <n v="1"/>
    <m/>
    <m/>
    <n v="0"/>
    <n v="-1"/>
    <n v="0"/>
    <n v="-1"/>
  </r>
  <r>
    <x v="1"/>
    <s v="REAL"/>
    <x v="0"/>
    <s v="PERSONAL"/>
    <m/>
    <s v="VALENCIA"/>
    <s v="OCIO"/>
    <s v="CINE"/>
    <s v="CINE"/>
    <n v="0.55000000000000004"/>
    <d v="2020-01-22T00:00:00"/>
    <x v="8"/>
    <n v="1"/>
    <m/>
    <m/>
    <n v="0"/>
    <n v="-0.55000000000000004"/>
    <n v="0"/>
    <n v="-0.55000000000000004"/>
  </r>
  <r>
    <x v="1"/>
    <s v="REAL"/>
    <x v="0"/>
    <s v="PERSONAL"/>
    <m/>
    <m/>
    <s v="RESTAURANTE"/>
    <s v="BAR"/>
    <s v="COMIDA OMAKASE"/>
    <n v="0.05"/>
    <d v="2020-01-22T00:00:00"/>
    <x v="8"/>
    <n v="1"/>
    <m/>
    <m/>
    <n v="0"/>
    <n v="-0.05"/>
    <n v="0"/>
    <n v="-0.05"/>
  </r>
  <r>
    <x v="1"/>
    <s v="REAL"/>
    <x v="0"/>
    <s v="PERSONAL"/>
    <s v="MERCADONA"/>
    <s v="BARCELONA"/>
    <s v="SUPERMERCADO"/>
    <s v="COMIDA"/>
    <s v="MERCADONA"/>
    <n v="2.875"/>
    <d v="2020-01-25T00:00:00"/>
    <x v="8"/>
    <n v="1"/>
    <m/>
    <m/>
    <n v="0"/>
    <n v="-2.875"/>
    <n v="0"/>
    <n v="-2.875"/>
  </r>
  <r>
    <x v="1"/>
    <s v="REAL"/>
    <x v="0"/>
    <s v="PERSONAL"/>
    <s v="BARCELONA"/>
    <s v="BARCELONA"/>
    <s v="BARCELONA"/>
    <s v="BARCELONA"/>
    <s v="BARCELONA"/>
    <n v="1.1000000000000001"/>
    <d v="2020-02-03T00:00:00"/>
    <x v="8"/>
    <n v="2"/>
    <m/>
    <s v="BIZUM ABRIL CENA"/>
    <n v="0"/>
    <n v="-1.1000000000000001"/>
    <n v="0"/>
    <n v="-1.1000000000000001"/>
  </r>
  <r>
    <x v="1"/>
    <s v="REAL"/>
    <x v="0"/>
    <s v="PERSONAL"/>
    <s v="MERCADONA"/>
    <s v="MADRID"/>
    <s v="SUPERMERCADO"/>
    <s v="COMIDA"/>
    <s v="MERCADONA"/>
    <n v="3.1020000000000003"/>
    <d v="2020-02-03T00:00:00"/>
    <x v="8"/>
    <n v="2"/>
    <m/>
    <m/>
    <n v="0"/>
    <n v="-3.1020000000000003"/>
    <n v="0"/>
    <n v="-3.1020000000000003"/>
  </r>
  <r>
    <x v="0"/>
    <s v="REAL"/>
    <x v="1"/>
    <s v="PERSONAL"/>
    <s v="OMAKASE CONSULTING"/>
    <s v="BARCELONA"/>
    <s v="NOMINA"/>
    <s v="NOMINA OMAKASE"/>
    <s v="OMAKASE NOMINA"/>
    <n v="513.37199999999996"/>
    <d v="2020-02-03T00:00:00"/>
    <x v="8"/>
    <n v="2"/>
    <m/>
    <m/>
    <n v="513.37199999999996"/>
    <n v="0"/>
    <n v="0"/>
    <n v="513.37199999999996"/>
  </r>
  <r>
    <x v="1"/>
    <s v="ESTIMADO"/>
    <x v="1"/>
    <s v="PERSONAL"/>
    <s v="PISO BARCELONA"/>
    <s v="BARCELONA"/>
    <s v="VIVIENDA"/>
    <s v="GARAJE"/>
    <s v="GARAJE BARCELONA"/>
    <n v="3.1"/>
    <d v="2020-02-06T00:00:00"/>
    <x v="8"/>
    <n v="2"/>
    <m/>
    <m/>
    <n v="0"/>
    <n v="-3.1"/>
    <n v="0"/>
    <n v="-3.1"/>
  </r>
  <r>
    <x v="0"/>
    <s v="REAL"/>
    <x v="1"/>
    <s v="PERSONAL"/>
    <s v="OMAKASE CONSULTING"/>
    <s v="BARCELONA"/>
    <s v="NOMINA"/>
    <s v="NOMINA OMAKASE"/>
    <s v="OMAKASE NOMINA"/>
    <n v="177.339"/>
    <d v="2020-02-10T00:00:00"/>
    <x v="8"/>
    <n v="2"/>
    <m/>
    <m/>
    <n v="177.339"/>
    <n v="0"/>
    <n v="0"/>
    <n v="177.339"/>
  </r>
  <r>
    <x v="1"/>
    <s v="REAL"/>
    <x v="0"/>
    <s v="PERSONAL"/>
    <s v="EN&amp;TAXI LLICENCIA, BARCELONA"/>
    <s v="VALENCIA"/>
    <s v="TRANSPORTE"/>
    <s v="UBER,CABIFY, TAXIS, ETC"/>
    <s v="TAXI"/>
    <n v="0.91500000000000004"/>
    <d v="2020-02-10T00:00:00"/>
    <x v="8"/>
    <n v="2"/>
    <m/>
    <s v="PAGO MOVIL EN TAXI LLICENCIA, BARCELONA, TARJ."/>
    <n v="0"/>
    <n v="-0.91500000000000004"/>
    <n v="0"/>
    <n v="-0.91500000000000004"/>
  </r>
  <r>
    <x v="0"/>
    <s v="REAL"/>
    <x v="0"/>
    <s v="PERSONAL"/>
    <s v="-"/>
    <s v="VALENCIA"/>
    <s v="OTROS"/>
    <s v="PAGA"/>
    <s v="PAGA / TRANSFERENCIA"/>
    <n v="45.399000000000001"/>
    <d v="2020-02-12T00:00:00"/>
    <x v="8"/>
    <n v="2"/>
    <m/>
    <m/>
    <n v="45.399000000000001"/>
    <n v="0"/>
    <n v="0"/>
    <n v="45.399000000000001"/>
  </r>
  <r>
    <x v="1"/>
    <s v="REAL"/>
    <x v="0"/>
    <s v="PERSONAL"/>
    <s v="DECATHLON"/>
    <s v="MADRID"/>
    <s v="DEPORTE"/>
    <s v="DEPORTE"/>
    <m/>
    <n v="1.2990000000000002"/>
    <d v="2020-02-13T00:00:00"/>
    <x v="8"/>
    <n v="2"/>
    <m/>
    <s v="PAGO MOVIL EN DECATHLON ESPAN, MADRID, TARJ."/>
    <n v="0"/>
    <n v="-1.2990000000000002"/>
    <n v="0"/>
    <n v="-1.2990000000000002"/>
  </r>
  <r>
    <x v="1"/>
    <s v="REAL"/>
    <x v="0"/>
    <s v="PERSONAL"/>
    <s v="RESTAURANTE CLU"/>
    <s v="VALENCIA"/>
    <s v="RESTAURANTE"/>
    <s v="RESTAURANTE"/>
    <s v="RESTAURANTE"/>
    <n v="1.1800000000000002"/>
    <d v="2020-02-19T00:00:00"/>
    <x v="8"/>
    <n v="2"/>
    <m/>
    <s v="COMPRA EN RESTAURANTE CLU, MADRID, TARJ. :*571914"/>
    <n v="0"/>
    <n v="-1.1800000000000002"/>
    <n v="0"/>
    <n v="-1.1800000000000002"/>
  </r>
  <r>
    <x v="0"/>
    <s v="REAL"/>
    <x v="1"/>
    <s v="PERSONAL"/>
    <s v="HMR"/>
    <s v="MADRID"/>
    <s v="NOMINA"/>
    <s v="NOMINA HMR"/>
    <s v="HMR"/>
    <n v="228.15599999999998"/>
    <d v="2020-02-24T00:00:00"/>
    <x v="8"/>
    <n v="2"/>
    <m/>
    <s v="Nomina Feb 20"/>
    <n v="228.15599999999998"/>
    <n v="0"/>
    <n v="0"/>
    <n v="228.15599999999998"/>
  </r>
  <r>
    <x v="1"/>
    <s v="REAL"/>
    <x v="0"/>
    <s v="PERSONAL"/>
    <s v="RESTAURANTE DOS"/>
    <s v="VALENCIA"/>
    <s v="RESTAURANTE"/>
    <s v="RESTAURANTE"/>
    <s v="RESTAURANTE"/>
    <n v="0.79"/>
    <d v="2020-03-02T00:00:00"/>
    <x v="8"/>
    <n v="3"/>
    <m/>
    <s v="COMPRA EN RESTAURANTE DOS, CERCEDILLA, TARJ."/>
    <n v="0"/>
    <n v="-0.79"/>
    <n v="0"/>
    <n v="-0.79"/>
  </r>
  <r>
    <x v="1"/>
    <s v="REAL"/>
    <x v="0"/>
    <s v="PERSONAL"/>
    <s v="EFECTIVO"/>
    <s v="MADRID"/>
    <s v="OTROS"/>
    <s v="EFECTIVO"/>
    <s v="EFECTIVO"/>
    <n v="2"/>
    <d v="2020-03-06T00:00:00"/>
    <x v="8"/>
    <n v="3"/>
    <m/>
    <m/>
    <n v="0"/>
    <n v="-2"/>
    <n v="0"/>
    <n v="-2"/>
  </r>
  <r>
    <x v="1"/>
    <s v="REAL"/>
    <x v="0"/>
    <s v="PERSONAL"/>
    <s v="EFECTIVO"/>
    <s v="MADRID"/>
    <s v="OTROS"/>
    <s v="EFECTIVO"/>
    <s v="EFECTIVO"/>
    <n v="10"/>
    <d v="2020-03-06T00:00:00"/>
    <x v="8"/>
    <n v="3"/>
    <m/>
    <m/>
    <n v="0"/>
    <n v="-10"/>
    <n v="0"/>
    <n v="-10"/>
  </r>
  <r>
    <x v="1"/>
    <s v="REAL"/>
    <x v="0"/>
    <s v="PERSONAL"/>
    <m/>
    <s v="VALENCIA"/>
    <s v="RESTAURANTE"/>
    <s v="BAR"/>
    <s v="CAFÉ"/>
    <n v="1.1900000000000002"/>
    <d v="2020-03-07T00:00:00"/>
    <x v="8"/>
    <n v="3"/>
    <m/>
    <m/>
    <n v="0"/>
    <n v="-1.1900000000000002"/>
    <n v="0"/>
    <n v="-1.1900000000000002"/>
  </r>
  <r>
    <x v="1"/>
    <s v="REAL"/>
    <x v="0"/>
    <s v="PERSONAL"/>
    <s v="ALDI"/>
    <s v="MADRID"/>
    <s v="SUPERMERCADO"/>
    <s v="COMIDA"/>
    <s v="ALDI"/>
    <n v="3.3380000000000005"/>
    <d v="2020-03-08T00:00:00"/>
    <x v="8"/>
    <n v="3"/>
    <m/>
    <m/>
    <n v="0"/>
    <n v="-3.3380000000000005"/>
    <n v="0"/>
    <n v="-3.3380000000000005"/>
  </r>
  <r>
    <x v="1"/>
    <s v="REAL"/>
    <x v="0"/>
    <s v="PERSONAL"/>
    <s v="CABIFY"/>
    <s v="CABIFY"/>
    <s v="TRANSPORTE"/>
    <s v="UBER,CABIFY, ETC"/>
    <s v="CABIFY"/>
    <n v="2.29"/>
    <d v="2020-03-08T00:00:00"/>
    <x v="8"/>
    <n v="3"/>
    <m/>
    <s v="COMPRA INTERNET EN CABIFY, CABIFY, TARJ. :*571914"/>
    <n v="0"/>
    <n v="-2.29"/>
    <n v="0"/>
    <n v="-2.29"/>
  </r>
  <r>
    <x v="1"/>
    <s v="REAL"/>
    <x v="0"/>
    <s v="PERSONAL"/>
    <s v="EN&amp;LA PAL, MADRID"/>
    <s v="MADRID"/>
    <s v="CUIDADO PERSONAL"/>
    <s v="FARMACIA"/>
    <s v="FARMACIA"/>
    <n v="0.751"/>
    <d v="2020-03-09T00:00:00"/>
    <x v="8"/>
    <n v="3"/>
    <m/>
    <s v="PAGO MOVIL EN FARMACIA LA PAL, MADRID, TARJ."/>
    <n v="0"/>
    <n v="-0.751"/>
    <n v="0"/>
    <n v="-0.751"/>
  </r>
  <r>
    <x v="1"/>
    <s v="REAL"/>
    <x v="0"/>
    <s v="PERSONAL"/>
    <s v="ALDI"/>
    <s v="MADRID"/>
    <s v="SUPERMERCADO"/>
    <s v="COMIDA"/>
    <s v="ALDI"/>
    <n v="4.6749999999999998"/>
    <d v="2020-03-13T00:00:00"/>
    <x v="8"/>
    <n v="3"/>
    <m/>
    <m/>
    <n v="0"/>
    <n v="-4.6749999999999998"/>
    <n v="0"/>
    <n v="-4.6749999999999998"/>
  </r>
  <r>
    <x v="1"/>
    <s v="REAL"/>
    <x v="0"/>
    <s v="PERSONAL"/>
    <s v="ALDI"/>
    <s v="MADRID"/>
    <s v="SUPERMERCADO"/>
    <s v="COMIDA"/>
    <s v="ALDI"/>
    <n v="4.1500000000000004"/>
    <d v="2020-03-17T00:00:00"/>
    <x v="8"/>
    <n v="3"/>
    <m/>
    <m/>
    <n v="0"/>
    <n v="-4.1500000000000004"/>
    <n v="0"/>
    <n v="-4.1500000000000004"/>
  </r>
  <r>
    <x v="1"/>
    <s v="REAL"/>
    <x v="0"/>
    <s v="PERSONAL"/>
    <s v="MERCADONA"/>
    <s v="MADRID"/>
    <s v="SUPERMERCADO"/>
    <s v="COMIDA"/>
    <s v="MERCADONA"/>
    <n v="5.0390000000000006"/>
    <d v="2020-03-21T00:00:00"/>
    <x v="8"/>
    <n v="3"/>
    <m/>
    <m/>
    <n v="0"/>
    <n v="-5.0390000000000006"/>
    <n v="0"/>
    <n v="-5.0390000000000006"/>
  </r>
  <r>
    <x v="1"/>
    <s v="REAL"/>
    <x v="0"/>
    <s v="PERSONAL"/>
    <s v="EN&amp;FARMACIA BELEN, MADRID"/>
    <s v="MADRID"/>
    <s v="CUIDADO PERSONAL"/>
    <s v="FARMACIA"/>
    <s v="FARMACIA"/>
    <n v="2.0760000000000001"/>
    <d v="2020-03-23T00:00:00"/>
    <x v="8"/>
    <n v="3"/>
    <m/>
    <s v="PAGO MOVIL EN FARMACIA BELEN, MADRID, TARJ. :*571914"/>
    <n v="0"/>
    <n v="-2.0760000000000001"/>
    <n v="0"/>
    <n v="-2.0760000000000001"/>
  </r>
  <r>
    <x v="0"/>
    <s v="REAL"/>
    <x v="1"/>
    <s v="PERSONAL"/>
    <s v="HMR"/>
    <s v="MADRID"/>
    <s v="NOMINA"/>
    <s v="NOMINA HMR"/>
    <s v="HMR"/>
    <n v="487.20899999999995"/>
    <d v="2020-03-24T00:00:00"/>
    <x v="8"/>
    <n v="3"/>
    <m/>
    <s v="Nomina Mar 20"/>
    <n v="487.20899999999995"/>
    <n v="0"/>
    <n v="0"/>
    <n v="487.20899999999995"/>
  </r>
  <r>
    <x v="1"/>
    <s v="REAL"/>
    <x v="0"/>
    <s v="PERSONAL"/>
    <s v="MERCADONA"/>
    <s v="MADRID"/>
    <s v="SUPERMERCADO"/>
    <s v="COMIDA"/>
    <s v="MERCADONA"/>
    <n v="5.9130000000000003"/>
    <d v="2020-03-27T00:00:00"/>
    <x v="8"/>
    <n v="3"/>
    <m/>
    <m/>
    <n v="0"/>
    <n v="-5.9130000000000003"/>
    <n v="0"/>
    <n v="-5.9130000000000003"/>
  </r>
  <r>
    <x v="1"/>
    <s v="REAL"/>
    <x v="0"/>
    <s v="PERSONAL"/>
    <s v="AMAZON"/>
    <s v="ONLINE"/>
    <s v="ELECTRONICA / INTERNET"/>
    <s v="ELECTRONICA / INTERNET"/>
    <s v="PELO"/>
    <n v="4.399"/>
    <d v="2020-03-30T00:00:00"/>
    <x v="8"/>
    <n v="3"/>
    <m/>
    <s v="Hatteker Barbero Electrico"/>
    <n v="0"/>
    <n v="-4.399"/>
    <n v="0"/>
    <n v="-4.399"/>
  </r>
  <r>
    <x v="1"/>
    <s v="REAL"/>
    <x v="0"/>
    <s v="PERSONAL"/>
    <s v="MERCADONA"/>
    <s v="MADRID"/>
    <s v="SUPERMERCADO"/>
    <s v="COMIDA"/>
    <s v="MERCADONA"/>
    <n v="2.8450000000000002"/>
    <d v="2020-04-03T00:00:00"/>
    <x v="8"/>
    <n v="4"/>
    <m/>
    <m/>
    <n v="0"/>
    <n v="-2.8450000000000002"/>
    <n v="0"/>
    <n v="-2.8450000000000002"/>
  </r>
  <r>
    <x v="1"/>
    <s v="REAL"/>
    <x v="0"/>
    <s v="PERSONAL"/>
    <s v="ALDI"/>
    <s v="MADRID"/>
    <s v="SUPERMERCADO"/>
    <s v="COMIDA"/>
    <s v="ALDI"/>
    <n v="1.6600000000000001"/>
    <d v="2020-04-06T00:00:00"/>
    <x v="8"/>
    <n v="4"/>
    <m/>
    <m/>
    <n v="0"/>
    <n v="-1.6600000000000001"/>
    <n v="0"/>
    <n v="-1.6600000000000001"/>
  </r>
  <r>
    <x v="0"/>
    <s v="REAL"/>
    <x v="0"/>
    <s v="PERSONAL"/>
    <s v="-"/>
    <s v="VALENCIA"/>
    <s v="OTROS"/>
    <s v="PAGA"/>
    <s v="PAGA / TRANSFERENCIA"/>
    <n v="2.9940000000000002"/>
    <d v="2020-04-06T00:00:00"/>
    <x v="8"/>
    <n v="4"/>
    <m/>
    <m/>
    <n v="2.9940000000000002"/>
    <n v="0"/>
    <n v="0"/>
    <n v="2.9940000000000002"/>
  </r>
  <r>
    <x v="1"/>
    <s v="REAL"/>
    <x v="0"/>
    <s v="PERSONAL"/>
    <s v="ALDI"/>
    <s v="MADRID"/>
    <s v="SUPERMERCADO"/>
    <s v="COMIDA"/>
    <s v="ALDI"/>
    <n v="2.4160000000000004"/>
    <d v="2020-04-09T00:00:00"/>
    <x v="8"/>
    <n v="4"/>
    <m/>
    <m/>
    <n v="0"/>
    <n v="-2.4160000000000004"/>
    <n v="0"/>
    <n v="-2.4160000000000004"/>
  </r>
  <r>
    <x v="1"/>
    <s v="REAL"/>
    <x v="0"/>
    <s v="PERSONAL"/>
    <s v="ALDI"/>
    <s v="MADRID"/>
    <s v="SUPERMERCADO"/>
    <s v="COMIDA"/>
    <s v="ALDI"/>
    <n v="3.1070000000000002"/>
    <d v="2020-04-13T00:00:00"/>
    <x v="8"/>
    <n v="4"/>
    <m/>
    <m/>
    <n v="0"/>
    <n v="-3.1070000000000002"/>
    <n v="0"/>
    <n v="-3.1070000000000002"/>
  </r>
  <r>
    <x v="1"/>
    <s v="REAL"/>
    <x v="0"/>
    <s v="PERSONAL"/>
    <s v="ALDI"/>
    <s v="MADRID"/>
    <s v="SUPERMERCADO"/>
    <s v="COMIDA"/>
    <s v="ALDI"/>
    <n v="1.3660000000000001"/>
    <d v="2020-04-19T00:00:00"/>
    <x v="8"/>
    <n v="4"/>
    <m/>
    <m/>
    <n v="0"/>
    <n v="-1.3660000000000001"/>
    <n v="0"/>
    <n v="-1.3660000000000001"/>
  </r>
  <r>
    <x v="1"/>
    <s v="REAL"/>
    <x v="0"/>
    <s v="PERSONAL"/>
    <s v="MERCADONA"/>
    <s v="MADRID"/>
    <s v="SUPERMERCADO"/>
    <s v="COMIDA"/>
    <s v="MERCADONA"/>
    <n v="3.1880000000000002"/>
    <d v="2020-04-20T00:00:00"/>
    <x v="8"/>
    <n v="4"/>
    <m/>
    <m/>
    <n v="0"/>
    <n v="-3.1880000000000002"/>
    <n v="0"/>
    <n v="-3.1880000000000002"/>
  </r>
  <r>
    <x v="0"/>
    <s v="REAL"/>
    <x v="0"/>
    <s v="PERSONAL"/>
    <s v="-"/>
    <s v="VALENCIA"/>
    <s v="OTROS"/>
    <s v="PAGA"/>
    <s v="PAGA / TRANSFERENCIA"/>
    <n v="2.4"/>
    <d v="2020-04-21T00:00:00"/>
    <x v="8"/>
    <n v="4"/>
    <m/>
    <m/>
    <n v="2.4"/>
    <n v="0"/>
    <n v="0"/>
    <n v="2.4"/>
  </r>
  <r>
    <x v="0"/>
    <s v="REAL"/>
    <x v="1"/>
    <s v="PERSONAL"/>
    <s v="HMR"/>
    <s v="MADRID"/>
    <s v="NOMINA"/>
    <s v="NOMINA HMR"/>
    <s v="HMR"/>
    <n v="487.37699999999995"/>
    <d v="2020-04-23T00:00:00"/>
    <x v="8"/>
    <n v="4"/>
    <m/>
    <s v="Nomina Ab 20"/>
    <n v="487.37699999999995"/>
    <n v="0"/>
    <n v="0"/>
    <n v="487.37699999999995"/>
  </r>
  <r>
    <x v="1"/>
    <s v="REAL"/>
    <x v="0"/>
    <s v="PERSONAL"/>
    <s v="MERCADONA"/>
    <s v="MADRID"/>
    <s v="SUPERMERCADO"/>
    <s v="COMIDA"/>
    <s v="MERCADONA"/>
    <n v="3.6350000000000002"/>
    <d v="2020-04-25T00:00:00"/>
    <x v="8"/>
    <n v="4"/>
    <m/>
    <m/>
    <n v="0"/>
    <n v="-3.6350000000000002"/>
    <n v="0"/>
    <n v="-3.6350000000000002"/>
  </r>
  <r>
    <x v="1"/>
    <s v="REAL"/>
    <x v="0"/>
    <s v="PERSONAL"/>
    <s v="MERCADONA"/>
    <s v="MADRID"/>
    <s v="SUPERMERCADO"/>
    <s v="COMIDA"/>
    <s v="MERCADONA"/>
    <n v="4.9450000000000003"/>
    <d v="2020-05-04T00:00:00"/>
    <x v="8"/>
    <n v="5"/>
    <m/>
    <m/>
    <n v="0"/>
    <n v="-4.9450000000000003"/>
    <n v="0"/>
    <n v="-4.9450000000000003"/>
  </r>
  <r>
    <x v="0"/>
    <s v="REAL"/>
    <x v="0"/>
    <s v="PERSONAL"/>
    <s v="-"/>
    <s v="VALENCIA"/>
    <s v="OTROS"/>
    <s v="PAGA"/>
    <s v="PAGA / TRANSFERENCIA"/>
    <n v="-19.29"/>
    <d v="2020-05-06T00:00:00"/>
    <x v="8"/>
    <n v="5"/>
    <m/>
    <m/>
    <n v="-19.29"/>
    <n v="0"/>
    <n v="0"/>
    <n v="-19.29"/>
  </r>
  <r>
    <x v="0"/>
    <s v="REAL"/>
    <x v="0"/>
    <s v="PERSONAL"/>
    <s v="-"/>
    <s v="VALENCIA"/>
    <s v="OTROS"/>
    <s v="PAGA"/>
    <s v="PAGA / TRANSFERENCIA"/>
    <n v="19.29"/>
    <d v="2020-05-06T00:00:00"/>
    <x v="8"/>
    <n v="5"/>
    <m/>
    <m/>
    <n v="19.29"/>
    <n v="0"/>
    <n v="0"/>
    <n v="19.29"/>
  </r>
  <r>
    <x v="1"/>
    <s v="REAL"/>
    <x v="0"/>
    <s v="PERSONAL"/>
    <s v="Prime&amp;BZ5, amazon.es/prm"/>
    <s v="ONLINE"/>
    <s v="OCIO"/>
    <s v="SUSCRIPCION"/>
    <s v="AMAZON PRIME"/>
    <n v="3.6"/>
    <d v="2020-05-10T00:00:00"/>
    <x v="8"/>
    <n v="5"/>
    <m/>
    <s v="COMPRA Amazon Prime*909UT6BZ5, amazon.es/prm,"/>
    <n v="0"/>
    <n v="-3.6"/>
    <n v="0"/>
    <n v="-3.6"/>
  </r>
  <r>
    <x v="1"/>
    <s v="REAL"/>
    <x v="0"/>
    <s v="PERSONAL"/>
    <s v="ALDI"/>
    <s v="MADRID"/>
    <s v="SUPERMERCADO"/>
    <s v="COMIDA"/>
    <s v="ALDI"/>
    <n v="2.9940000000000002"/>
    <d v="2020-05-11T00:00:00"/>
    <x v="8"/>
    <n v="5"/>
    <m/>
    <m/>
    <n v="0"/>
    <n v="-2.9940000000000002"/>
    <n v="0"/>
    <n v="-2.9940000000000002"/>
  </r>
  <r>
    <x v="1"/>
    <s v="REAL"/>
    <x v="0"/>
    <s v="PERSONAL"/>
    <s v="ALDI"/>
    <s v="MADRID"/>
    <s v="SUPERMERCADO"/>
    <s v="COMIDA"/>
    <s v="ALDI"/>
    <n v="3.415"/>
    <d v="2020-05-15T00:00:00"/>
    <x v="8"/>
    <n v="5"/>
    <m/>
    <m/>
    <n v="0"/>
    <n v="-3.415"/>
    <n v="0"/>
    <n v="-3.415"/>
  </r>
  <r>
    <x v="1"/>
    <s v="REAL"/>
    <x v="0"/>
    <s v="PERSONAL"/>
    <s v="EFECTIVO"/>
    <s v="MADRID"/>
    <s v="OTROS"/>
    <s v="EFECTIVO"/>
    <s v="EFECTIVO"/>
    <n v="7"/>
    <d v="2020-05-17T00:00:00"/>
    <x v="8"/>
    <n v="5"/>
    <m/>
    <m/>
    <n v="0"/>
    <n v="-7"/>
    <n v="0"/>
    <n v="-7"/>
  </r>
  <r>
    <x v="1"/>
    <s v="REAL"/>
    <x v="0"/>
    <s v="PERSONAL"/>
    <s v="ALDI"/>
    <s v="MADRID"/>
    <s v="SUPERMERCADO"/>
    <s v="COMIDA"/>
    <s v="ALDI"/>
    <n v="1.3"/>
    <d v="2020-05-18T00:00:00"/>
    <x v="8"/>
    <n v="5"/>
    <m/>
    <m/>
    <n v="0"/>
    <n v="-1.3"/>
    <n v="0"/>
    <n v="-1.3"/>
  </r>
  <r>
    <x v="0"/>
    <s v="REAL"/>
    <x v="1"/>
    <s v="PERSONAL"/>
    <s v="HMR"/>
    <s v="MADRID"/>
    <s v="NOMINA"/>
    <s v="NOMINA HMR"/>
    <s v="HMR"/>
    <n v="487.548"/>
    <d v="2020-05-22T00:00:00"/>
    <x v="8"/>
    <n v="5"/>
    <m/>
    <s v="Nomina Mayo 20"/>
    <n v="487.548"/>
    <n v="0"/>
    <n v="0"/>
    <n v="487.548"/>
  </r>
  <r>
    <x v="1"/>
    <s v="REAL"/>
    <x v="0"/>
    <s v="PERSONAL"/>
    <s v="ALDI"/>
    <s v="MADRID"/>
    <s v="SUPERMERCADO"/>
    <s v="COMIDA"/>
    <s v="ALDI"/>
    <n v="2.2520000000000002"/>
    <d v="2020-05-25T00:00:00"/>
    <x v="8"/>
    <n v="5"/>
    <m/>
    <m/>
    <n v="0"/>
    <n v="-2.2520000000000002"/>
    <n v="0"/>
    <n v="-2.2520000000000002"/>
  </r>
  <r>
    <x v="1"/>
    <s v="REAL"/>
    <x v="0"/>
    <s v="PERSONAL"/>
    <m/>
    <s v="VALENCIA"/>
    <s v="SUPERMERCADO"/>
    <s v="COMIDA SEMANAL"/>
    <s v="AHORRAMAS"/>
    <n v="1.9039999999999999"/>
    <d v="2020-05-30T00:00:00"/>
    <x v="8"/>
    <n v="5"/>
    <m/>
    <m/>
    <n v="0"/>
    <n v="-1.9039999999999999"/>
    <n v="0"/>
    <n v="-1.9039999999999999"/>
  </r>
  <r>
    <x v="1"/>
    <s v="REAL"/>
    <x v="1"/>
    <s v="PERSONAL"/>
    <s v="ALQUILER"/>
    <s v="MADRID"/>
    <s v="VIVIENDA"/>
    <s v="PISO FDO CATOLICO"/>
    <s v="ALQUILER FDO CATOLICO"/>
    <n v="22.5"/>
    <d v="2020-06-01T00:00:00"/>
    <x v="8"/>
    <n v="6"/>
    <m/>
    <s v="Junio"/>
    <n v="0"/>
    <n v="-22.5"/>
    <n v="0"/>
    <n v="-22.5"/>
  </r>
  <r>
    <x v="1"/>
    <s v="REAL"/>
    <x v="1"/>
    <s v="PERSONAL"/>
    <s v="ALQUILER"/>
    <s v="MADRID"/>
    <s v="VIVIENDA"/>
    <s v="PISO FDO CATOLICO"/>
    <s v="ALQUILER FDO CATOLICO"/>
    <n v="50"/>
    <d v="2020-06-01T00:00:00"/>
    <x v="8"/>
    <n v="6"/>
    <m/>
    <s v="Fianza"/>
    <n v="0"/>
    <n v="-50"/>
    <n v="0"/>
    <n v="-50"/>
  </r>
  <r>
    <x v="1"/>
    <s v="REAL"/>
    <x v="1"/>
    <s v="PERSONAL"/>
    <s v="GIMNASIO JOSE VALENCIANO"/>
    <s v="MADRID"/>
    <s v="DEPORTE"/>
    <s v="BOXEO"/>
    <s v="BOXEO"/>
    <n v="6"/>
    <d v="2020-06-01T00:00:00"/>
    <x v="8"/>
    <n v="6"/>
    <m/>
    <s v="Junio"/>
    <n v="0"/>
    <n v="-6"/>
    <n v="0"/>
    <n v="-6"/>
  </r>
  <r>
    <x v="1"/>
    <s v="REAL"/>
    <x v="1"/>
    <s v="PERSONAL"/>
    <s v="GIMNASIO JOSE VALENCIANO"/>
    <s v="MADRID"/>
    <s v="DEPORTE"/>
    <s v="BOXEO"/>
    <s v="BOXEO"/>
    <n v="6"/>
    <d v="2020-06-01T00:00:00"/>
    <x v="8"/>
    <n v="6"/>
    <m/>
    <s v="Fianza"/>
    <n v="0"/>
    <n v="-6"/>
    <n v="0"/>
    <n v="-6"/>
  </r>
  <r>
    <x v="1"/>
    <s v="REAL"/>
    <x v="0"/>
    <s v="PERSONAL"/>
    <s v="CABIFY"/>
    <s v="CABIFY"/>
    <s v="TRANSPORTE"/>
    <s v="UBER,CABIFY, ETC"/>
    <s v="CABIFY"/>
    <n v="1.847"/>
    <d v="2020-06-01T00:00:00"/>
    <x v="8"/>
    <n v="6"/>
    <m/>
    <s v="COMPRA INTERNET EN CABIFY, CABIFY, TARJ. :*571914"/>
    <n v="0"/>
    <n v="-1.847"/>
    <n v="0"/>
    <n v="-1.847"/>
  </r>
  <r>
    <x v="1"/>
    <s v="REAL"/>
    <x v="1"/>
    <s v="PERSONAL"/>
    <s v="GASTOS VARIABLES"/>
    <s v="MADRID"/>
    <s v="VIVIENDA"/>
    <s v="GASTOS COMPARTIDOS"/>
    <s v="GASTOS: AGUA, LUZ, WIFI, LIMPIEZA"/>
    <n v="8.5"/>
    <d v="2020-06-01T00:00:00"/>
    <x v="8"/>
    <n v="6"/>
    <m/>
    <s v="Junio"/>
    <n v="0"/>
    <n v="-8.5"/>
    <n v="0"/>
    <n v="-8.5"/>
  </r>
  <r>
    <x v="1"/>
    <s v="REAL"/>
    <x v="1"/>
    <s v="PERSONAL"/>
    <s v="GASTOS VARIABLES"/>
    <s v="MADRID"/>
    <s v="VIVIENDA"/>
    <s v="GASTOS COMPARTIDOS"/>
    <s v="GASTOS: AGUA, LUZ, WIFI, LIMPIEZA"/>
    <n v="8.5"/>
    <d v="2020-06-01T00:00:00"/>
    <x v="8"/>
    <n v="6"/>
    <m/>
    <s v="Fianza"/>
    <n v="0"/>
    <n v="-8.5"/>
    <n v="0"/>
    <n v="-8.5"/>
  </r>
  <r>
    <x v="1"/>
    <s v="REAL"/>
    <x v="0"/>
    <s v="PERSONAL"/>
    <s v="ALDI"/>
    <s v="MADRID"/>
    <s v="SUPERMERCADO"/>
    <s v="COMIDA"/>
    <s v="ALDI"/>
    <n v="3.4159999999999999"/>
    <d v="2020-06-06T00:00:00"/>
    <x v="8"/>
    <n v="6"/>
    <m/>
    <m/>
    <n v="0"/>
    <n v="-3.4159999999999999"/>
    <n v="0"/>
    <n v="-3.4159999999999999"/>
  </r>
  <r>
    <x v="1"/>
    <s v="REAL"/>
    <x v="0"/>
    <s v="PERSONAL"/>
    <s v="EFECTIVO"/>
    <s v="MADRID"/>
    <s v="OTROS"/>
    <s v="EFECTIVO"/>
    <s v="EFECTIVO"/>
    <n v="5"/>
    <d v="2020-06-07T00:00:00"/>
    <x v="8"/>
    <n v="6"/>
    <m/>
    <m/>
    <n v="0"/>
    <n v="-5"/>
    <n v="0"/>
    <n v="-5"/>
  </r>
  <r>
    <x v="1"/>
    <s v="REAL"/>
    <x v="0"/>
    <s v="PERSONAL"/>
    <m/>
    <s v="VALENCIA"/>
    <s v="RESTAURANTE"/>
    <s v="BAR"/>
    <s v="CAFÉ"/>
    <n v="0.22500000000000001"/>
    <d v="2020-06-08T00:00:00"/>
    <x v="8"/>
    <n v="6"/>
    <m/>
    <m/>
    <n v="0"/>
    <n v="-0.22500000000000001"/>
    <n v="0"/>
    <n v="-0.22500000000000001"/>
  </r>
  <r>
    <x v="1"/>
    <s v="REAL"/>
    <x v="0"/>
    <s v="PERSONAL"/>
    <s v="ALDI"/>
    <s v="MADRID"/>
    <s v="SUPERMERCADO"/>
    <s v="COMIDA"/>
    <s v="ALDI"/>
    <n v="5.09"/>
    <d v="2020-06-14T00:00:00"/>
    <x v="8"/>
    <n v="6"/>
    <m/>
    <m/>
    <n v="0"/>
    <n v="-5.09"/>
    <n v="0"/>
    <n v="-5.09"/>
  </r>
  <r>
    <x v="1"/>
    <s v="REAL"/>
    <x v="0"/>
    <s v="PERSONAL"/>
    <s v="ALDI"/>
    <s v="MADRID"/>
    <s v="SUPERMERCADO"/>
    <s v="COMIDA"/>
    <s v="ALDI"/>
    <n v="3.2250000000000001"/>
    <d v="2020-06-20T00:00:00"/>
    <x v="8"/>
    <n v="6"/>
    <m/>
    <m/>
    <n v="0"/>
    <n v="-3.2250000000000001"/>
    <n v="0"/>
    <n v="-3.2250000000000001"/>
  </r>
  <r>
    <x v="1"/>
    <s v="REAL"/>
    <x v="0"/>
    <s v="PERSONAL"/>
    <s v="ALDI"/>
    <s v="MADRID"/>
    <s v="SUPERMERCADO"/>
    <s v="COMIDA"/>
    <s v="ALDI"/>
    <n v="2.3370000000000002"/>
    <d v="2020-06-21T00:00:00"/>
    <x v="8"/>
    <n v="6"/>
    <m/>
    <m/>
    <n v="0"/>
    <n v="-2.3370000000000002"/>
    <n v="0"/>
    <n v="-2.3370000000000002"/>
  </r>
  <r>
    <x v="1"/>
    <s v="REAL"/>
    <x v="0"/>
    <s v="PERSONAL"/>
    <m/>
    <m/>
    <s v="RESTAURANTE"/>
    <s v="BAR"/>
    <s v="COMIDA OMAKASE"/>
    <n v="0.36000000000000004"/>
    <d v="2020-06-22T00:00:00"/>
    <x v="8"/>
    <n v="6"/>
    <m/>
    <m/>
    <n v="0"/>
    <n v="-0.36000000000000004"/>
    <n v="0"/>
    <n v="-0.36000000000000004"/>
  </r>
  <r>
    <x v="0"/>
    <s v="REAL"/>
    <x v="1"/>
    <s v="PERSONAL"/>
    <s v="HMR"/>
    <s v="MADRID"/>
    <s v="NOMINA"/>
    <s v="NOMINA HMR"/>
    <s v="HMR"/>
    <n v="491.35499999999996"/>
    <d v="2020-06-24T00:00:00"/>
    <x v="8"/>
    <n v="6"/>
    <m/>
    <s v="Nomina Jun 20"/>
    <n v="491.35499999999996"/>
    <n v="0"/>
    <n v="0"/>
    <n v="491.35499999999996"/>
  </r>
  <r>
    <x v="0"/>
    <s v="REAL"/>
    <x v="1"/>
    <s v="PERSONAL"/>
    <s v="HMR"/>
    <s v="MADRID"/>
    <s v="NOMINA"/>
    <s v="NOMINA HMR"/>
    <s v="HMR"/>
    <n v="401.37"/>
    <d v="2020-06-24T00:00:00"/>
    <x v="8"/>
    <n v="6"/>
    <m/>
    <s v="Nomina Jul 20"/>
    <n v="401.37"/>
    <n v="0"/>
    <n v="0"/>
    <n v="401.37"/>
  </r>
  <r>
    <x v="1"/>
    <s v="REAL"/>
    <x v="0"/>
    <s v="PERSONAL"/>
    <s v="ALDI"/>
    <s v="MADRID"/>
    <s v="SUPERMERCADO"/>
    <s v="COMIDA"/>
    <s v="ALDI"/>
    <n v="2.1430000000000002"/>
    <d v="2020-06-28T00:00:00"/>
    <x v="8"/>
    <n v="6"/>
    <m/>
    <m/>
    <n v="0"/>
    <n v="-2.1430000000000002"/>
    <n v="0"/>
    <n v="-2.1430000000000002"/>
  </r>
  <r>
    <x v="1"/>
    <s v="REAL"/>
    <x v="0"/>
    <s v="PERSONAL"/>
    <s v="ZARA"/>
    <s v="MADRID"/>
    <s v="GASTOS PERSONALES (ROPA, OBJETOS, ACCESORIOS…)"/>
    <s v="ROPA"/>
    <s v="ROPA"/>
    <n v="0.99900000000000011"/>
    <d v="2020-06-28T00:00:00"/>
    <x v="8"/>
    <n v="6"/>
    <m/>
    <s v="PAGO MOVIL EN ZARA MADRID PRE, MADRID, TARJ."/>
    <n v="0"/>
    <n v="-0.99900000000000011"/>
    <n v="0"/>
    <n v="-0.99900000000000011"/>
  </r>
  <r>
    <x v="1"/>
    <s v="REAL"/>
    <x v="1"/>
    <s v="PERSONAL"/>
    <s v="ALQUILER"/>
    <s v="MADRID"/>
    <s v="VIVIENDA"/>
    <s v="PISO FDO CATOLICO"/>
    <s v="ALQUILER FDO CATOLICO"/>
    <n v="45"/>
    <d v="2020-07-01T00:00:00"/>
    <x v="8"/>
    <n v="7"/>
    <m/>
    <s v="Julio"/>
    <n v="0"/>
    <n v="-45"/>
    <n v="0"/>
    <n v="-45"/>
  </r>
  <r>
    <x v="1"/>
    <s v="REAL"/>
    <x v="1"/>
    <s v="PERSONAL"/>
    <s v="GIMNASIO JOSE VALENCIANO"/>
    <s v="MADRID"/>
    <s v="DEPORTE"/>
    <s v="BOXEO"/>
    <s v="BOXEO"/>
    <n v="3.5"/>
    <d v="2020-07-01T00:00:00"/>
    <x v="8"/>
    <n v="7"/>
    <m/>
    <s v="Julio"/>
    <n v="0"/>
    <n v="-3.5"/>
    <n v="0"/>
    <n v="-3.5"/>
  </r>
  <r>
    <x v="1"/>
    <s v="REAL"/>
    <x v="1"/>
    <s v="PERSONAL"/>
    <s v="GASTOS VARIABLES"/>
    <s v="MADRID"/>
    <s v="VIVIENDA"/>
    <s v="GASTOS COMPARTIDOS"/>
    <s v="GASTOS: AGUA, LUZ, WIFI, LIMPIEZA"/>
    <n v="8.5"/>
    <d v="2020-07-01T00:00:00"/>
    <x v="8"/>
    <n v="7"/>
    <m/>
    <s v="Julio"/>
    <n v="0"/>
    <n v="-8.5"/>
    <n v="0"/>
    <n v="-8.5"/>
  </r>
  <r>
    <x v="1"/>
    <s v="REAL"/>
    <x v="0"/>
    <s v="PERSONAL"/>
    <s v="EN&amp;RESTAURANTE ESP, MADRID"/>
    <s v="VALENCIA"/>
    <s v="RESTAURANTE"/>
    <s v="RESTAURANTE"/>
    <s v="RESTAURANTE"/>
    <n v="0.25"/>
    <d v="2020-07-05T00:00:00"/>
    <x v="8"/>
    <n v="7"/>
    <m/>
    <s v="PAGO MOVIL EN RESTAURANTE ESP, MADRID, TARJ."/>
    <n v="0"/>
    <n v="-0.25"/>
    <n v="0"/>
    <n v="-0.25"/>
  </r>
  <r>
    <x v="1"/>
    <s v="REAL"/>
    <x v="0"/>
    <s v="PERSONAL"/>
    <s v="EN&amp;RESTAURANTE EL, ALMAZAN"/>
    <s v="VALENCIA"/>
    <s v="RESTAURANTE"/>
    <s v="RESTAURANTE"/>
    <s v="RESTAURANTE"/>
    <n v="1.08"/>
    <d v="2020-07-09T00:00:00"/>
    <x v="8"/>
    <n v="7"/>
    <m/>
    <s v="PAGO MOVIL EN RESTAURANTE EL, ALMAZAN, TARJ."/>
    <n v="0"/>
    <n v="-1.08"/>
    <n v="0"/>
    <n v="-1.08"/>
  </r>
  <r>
    <x v="1"/>
    <s v="REAL"/>
    <x v="0"/>
    <s v="PERSONAL"/>
    <s v="RYNAIR"/>
    <m/>
    <s v="VACACIONES"/>
    <s v="MALLORCA"/>
    <s v="MALLORCA"/>
    <n v="17.868000000000002"/>
    <d v="2020-07-10T00:00:00"/>
    <x v="8"/>
    <n v="7"/>
    <m/>
    <s v="COMPRA RYANAIR I7P0, MADRID, TARJETA"/>
    <n v="0"/>
    <n v="-17.868000000000002"/>
    <n v="0"/>
    <n v="-17.868000000000002"/>
  </r>
  <r>
    <x v="1"/>
    <s v="REAL"/>
    <x v="0"/>
    <s v="PERSONAL"/>
    <s v="BAR"/>
    <s v="VALENCIA"/>
    <s v="RESTAURANTE"/>
    <s v="BAR"/>
    <s v="BAR"/>
    <n v="0.52"/>
    <d v="2020-07-11T00:00:00"/>
    <x v="8"/>
    <n v="7"/>
    <m/>
    <s v="PAGO MOVIL EN BAR RESTAURANTE, TUDELA, TARJ."/>
    <n v="0"/>
    <n v="-0.52"/>
    <n v="0"/>
    <n v="-0.52"/>
  </r>
  <r>
    <x v="0"/>
    <s v="REAL"/>
    <x v="0"/>
    <s v="PERSONAL"/>
    <s v="-"/>
    <s v="VALENCIA"/>
    <s v="OTROS"/>
    <s v="PAGA"/>
    <s v="PAGA / TRANSFERENCIA"/>
    <n v="40.799999999999997"/>
    <d v="2020-07-13T00:00:00"/>
    <x v="8"/>
    <n v="7"/>
    <m/>
    <m/>
    <n v="40.799999999999997"/>
    <n v="0"/>
    <n v="0"/>
    <n v="40.799999999999997"/>
  </r>
  <r>
    <x v="1"/>
    <s v="REAL"/>
    <x v="0"/>
    <s v="PERSONAL"/>
    <s v="EFECTIVO"/>
    <s v="MADRID"/>
    <s v="OTROS"/>
    <s v="EFECTIVO"/>
    <s v="EFECTIVO"/>
    <n v="10"/>
    <d v="2020-07-18T00:00:00"/>
    <x v="8"/>
    <n v="7"/>
    <m/>
    <m/>
    <n v="0"/>
    <n v="-10"/>
    <n v="0"/>
    <n v="-10"/>
  </r>
  <r>
    <x v="1"/>
    <s v="REAL"/>
    <x v="0"/>
    <s v="PERSONAL"/>
    <s v="ALDI"/>
    <s v="MADRID"/>
    <s v="SUPERMERCADO"/>
    <s v="COMIDA"/>
    <s v="ALDI"/>
    <n v="2.2570000000000001"/>
    <d v="2020-07-19T00:00:00"/>
    <x v="8"/>
    <n v="7"/>
    <m/>
    <m/>
    <n v="0"/>
    <n v="-2.2570000000000001"/>
    <n v="0"/>
    <n v="-2.2570000000000001"/>
  </r>
  <r>
    <x v="0"/>
    <s v="REAL"/>
    <x v="1"/>
    <s v="PERSONAL"/>
    <s v="HMR"/>
    <s v="MADRID"/>
    <s v="NOMINA"/>
    <s v="NOMINA HMR"/>
    <s v="HMR"/>
    <n v="487.60499999999996"/>
    <d v="2020-07-23T00:00:00"/>
    <x v="8"/>
    <n v="7"/>
    <m/>
    <s v="Nomina Jul 20"/>
    <n v="487.60499999999996"/>
    <n v="0"/>
    <n v="0"/>
    <n v="487.60499999999996"/>
  </r>
  <r>
    <x v="0"/>
    <s v="REAL"/>
    <x v="0"/>
    <s v="PERSONAL"/>
    <s v="SANTANDER"/>
    <s v="ONLINE"/>
    <s v="OTROS"/>
    <s v="INTERESES"/>
    <s v="LIQUIDACIONES SANTANDER"/>
    <n v="8.1509999999999998"/>
    <d v="2020-07-24T00:00:00"/>
    <x v="8"/>
    <n v="7"/>
    <m/>
    <m/>
    <n v="8.1509999999999998"/>
    <n v="0"/>
    <n v="0"/>
    <n v="8.1509999999999998"/>
  </r>
  <r>
    <x v="1"/>
    <s v="REAL"/>
    <x v="0"/>
    <s v="PERSONAL"/>
    <m/>
    <s v="VALENCIA"/>
    <s v="RESTAURANTE"/>
    <s v="BAR"/>
    <s v="CAFÉ"/>
    <n v="0.44000000000000006"/>
    <d v="2020-07-25T00:00:00"/>
    <x v="8"/>
    <n v="7"/>
    <m/>
    <m/>
    <n v="0"/>
    <n v="-0.44000000000000006"/>
    <n v="0"/>
    <n v="-0.44000000000000006"/>
  </r>
  <r>
    <x v="1"/>
    <s v="REAL"/>
    <x v="0"/>
    <s v="PERSONAL"/>
    <s v="EN DTRES"/>
    <s v="VALENCIA"/>
    <s v="RESTAURANTE"/>
    <s v="RESTAURANTE"/>
    <s v="RESTAURANTE"/>
    <n v="0.65"/>
    <d v="2020-07-25T00:00:00"/>
    <x v="8"/>
    <n v="7"/>
    <m/>
    <s v="PAGO MOVIL EN DTRES, TUDELA, TARJ. :*571914"/>
    <n v="0"/>
    <n v="-0.65"/>
    <n v="0"/>
    <n v="-0.65"/>
  </r>
  <r>
    <x v="1"/>
    <s v="REAL"/>
    <x v="1"/>
    <s v="PERSONAL"/>
    <s v="ALQUILER"/>
    <s v="MADRID"/>
    <s v="VIVIENDA"/>
    <s v="PISO FDO CATOLICO"/>
    <s v="ALQUILER FDO CATOLICO"/>
    <n v="45"/>
    <d v="2020-08-01T00:00:00"/>
    <x v="8"/>
    <n v="8"/>
    <m/>
    <s v="Agost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0-08-01T00:00:00"/>
    <x v="8"/>
    <n v="8"/>
    <m/>
    <s v="Agosto"/>
    <n v="0"/>
    <n v="-6"/>
    <n v="0"/>
    <n v="-6"/>
  </r>
  <r>
    <x v="1"/>
    <s v="REAL"/>
    <x v="0"/>
    <s v="PERSONAL"/>
    <s v="CABIFY"/>
    <s v="MADRID"/>
    <s v="TRANSPORTE"/>
    <s v="UBER,CABIFY, ETC"/>
    <s v="CABIFY"/>
    <n v="1.8370000000000002"/>
    <d v="2020-08-01T00:00:00"/>
    <x v="8"/>
    <n v="8"/>
    <m/>
    <s v="COMPRA Cabify Espana, Madrid, TARJETA"/>
    <n v="0"/>
    <n v="-1.8370000000000002"/>
    <n v="0"/>
    <n v="-1.8370000000000002"/>
  </r>
  <r>
    <x v="1"/>
    <s v="REAL"/>
    <x v="1"/>
    <s v="PERSONAL"/>
    <s v="GASTOS VARIABLES"/>
    <s v="MADRID"/>
    <s v="VIVIENDA"/>
    <s v="GASTOS COMPARTIDOS"/>
    <s v="GASTOS: AGUA, LUZ, WIFI, LIMPIEZA"/>
    <n v="8.5"/>
    <d v="2020-08-01T00:00:00"/>
    <x v="8"/>
    <n v="8"/>
    <m/>
    <s v="Agosto"/>
    <n v="0"/>
    <n v="-8.5"/>
    <n v="0"/>
    <n v="-8.5"/>
  </r>
  <r>
    <x v="1"/>
    <s v="REAL"/>
    <x v="0"/>
    <s v="PERSONAL"/>
    <m/>
    <s v="VALENCIA"/>
    <s v="RESTAURANTE"/>
    <s v="BAR"/>
    <s v="CAFÉ"/>
    <n v="0.30000000000000004"/>
    <d v="2020-08-06T00:00:00"/>
    <x v="8"/>
    <n v="8"/>
    <m/>
    <m/>
    <n v="0"/>
    <n v="-0.30000000000000004"/>
    <n v="0"/>
    <n v="-0.30000000000000004"/>
  </r>
  <r>
    <x v="1"/>
    <s v="REAL"/>
    <x v="0"/>
    <s v="PERSONAL"/>
    <m/>
    <m/>
    <s v="DEPORTE"/>
    <s v="BUCEO"/>
    <s v="BUCEO"/>
    <n v="5.6000000000000005"/>
    <d v="2020-08-07T00:00:00"/>
    <x v="8"/>
    <n v="8"/>
    <m/>
    <m/>
    <n v="0"/>
    <n v="-5.6000000000000005"/>
    <n v="0"/>
    <n v="-5.6000000000000005"/>
  </r>
  <r>
    <x v="1"/>
    <s v="REAL"/>
    <x v="0"/>
    <s v="PERSONAL"/>
    <s v="RYNAIR"/>
    <s v="LISBOA"/>
    <s v="TRANSPORTE"/>
    <s v="RYNAIR"/>
    <s v="MALLORCA"/>
    <n v="17.868000000000002"/>
    <d v="2020-08-11T00:00:00"/>
    <x v="8"/>
    <n v="8"/>
    <m/>
    <s v="Palma - Madrid , Madrid - Palma"/>
    <n v="0"/>
    <n v="-17.868000000000002"/>
    <n v="0"/>
    <n v="-17.868000000000002"/>
  </r>
  <r>
    <x v="1"/>
    <s v="REAL"/>
    <x v="0"/>
    <s v="PERSONAL"/>
    <m/>
    <s v="VALENCIA"/>
    <s v="RESTAURANTE"/>
    <s v="BAR"/>
    <s v="CAFÉ"/>
    <n v="2.4500000000000002"/>
    <d v="2020-08-12T00:00:00"/>
    <x v="8"/>
    <n v="8"/>
    <m/>
    <m/>
    <n v="0"/>
    <n v="-2.4500000000000002"/>
    <n v="0"/>
    <n v="-2.4500000000000002"/>
  </r>
  <r>
    <x v="0"/>
    <s v="REAL"/>
    <x v="0"/>
    <s v="PERSONAL"/>
    <s v="-"/>
    <s v="VALENCIA"/>
    <s v="OTROS"/>
    <s v="PAGA"/>
    <s v="PAGA / TRANSFERENCIA"/>
    <n v="-15"/>
    <d v="2020-08-12T00:00:00"/>
    <x v="8"/>
    <n v="8"/>
    <m/>
    <m/>
    <n v="-15"/>
    <n v="0"/>
    <n v="0"/>
    <n v="-15"/>
  </r>
  <r>
    <x v="1"/>
    <s v="REAL"/>
    <x v="0"/>
    <s v="PERSONAL"/>
    <s v="EN&amp;CUIT RESTAURANT, PALMA"/>
    <s v="VALENCIA"/>
    <s v="RESTAURANTE"/>
    <s v="RESTAURANTE"/>
    <s v="RESTAURANTE"/>
    <n v="0.45"/>
    <d v="2020-08-12T00:00:00"/>
    <x v="8"/>
    <n v="8"/>
    <m/>
    <s v="PAGO MOVIL EN CUIT RESTAURANT, PALMA, TARJ. :*571914"/>
    <n v="0"/>
    <n v="-0.45"/>
    <n v="0"/>
    <n v="-0.45"/>
  </r>
  <r>
    <x v="1"/>
    <s v="REAL"/>
    <x v="0"/>
    <s v="PERSONAL"/>
    <m/>
    <s v="VALENCIA"/>
    <s v="RESTAURANTE"/>
    <s v="BAR"/>
    <s v="CAFÉ"/>
    <n v="1.04"/>
    <d v="2020-08-14T00:00:00"/>
    <x v="8"/>
    <n v="8"/>
    <m/>
    <m/>
    <n v="0"/>
    <n v="-1.04"/>
    <n v="0"/>
    <n v="-1.04"/>
  </r>
  <r>
    <x v="1"/>
    <s v="REAL"/>
    <x v="0"/>
    <s v="PERSONAL"/>
    <s v="BAR"/>
    <s v="VALENCIA"/>
    <s v="RESTAURANTE"/>
    <s v="BAR"/>
    <s v="BAR"/>
    <n v="0.48"/>
    <d v="2020-08-17T00:00:00"/>
    <x v="8"/>
    <n v="8"/>
    <m/>
    <s v="PAGO MOVIL EN BAR PETIT.SUPER, CALA ROMANTIC, TARJ."/>
    <n v="0"/>
    <n v="-0.48"/>
    <n v="0"/>
    <n v="-0.48"/>
  </r>
  <r>
    <x v="1"/>
    <s v="REAL"/>
    <x v="0"/>
    <s v="PERSONAL"/>
    <s v="ALDI"/>
    <s v="MADRID"/>
    <s v="SUPERMERCADO"/>
    <s v="COMIDA"/>
    <s v="ALDI"/>
    <n v="5.7680000000000007"/>
    <d v="2020-08-18T00:00:00"/>
    <x v="8"/>
    <n v="8"/>
    <m/>
    <m/>
    <n v="0"/>
    <n v="-5.7680000000000007"/>
    <n v="0"/>
    <n v="-5.7680000000000007"/>
  </r>
  <r>
    <x v="1"/>
    <s v="REAL"/>
    <x v="0"/>
    <s v="PERSONAL"/>
    <s v="SANTANDER"/>
    <s v="EFECTIVO"/>
    <s v="OTROS"/>
    <s v="OTROS"/>
    <s v="OTROS"/>
    <n v="7"/>
    <d v="2020-08-18T00:00:00"/>
    <x v="8"/>
    <n v="8"/>
    <m/>
    <m/>
    <n v="0"/>
    <n v="-7"/>
    <n v="0"/>
    <n v="-7"/>
  </r>
  <r>
    <x v="1"/>
    <s v="REAL"/>
    <x v="0"/>
    <s v="PERSONAL"/>
    <s v="DECATHLON PRINC"/>
    <s v="MADRID"/>
    <s v="DEPORTE"/>
    <s v="DEPORTE"/>
    <m/>
    <n v="2.4980000000000002"/>
    <d v="2020-08-20T00:00:00"/>
    <x v="8"/>
    <n v="8"/>
    <m/>
    <s v="COMPRA EN DECATHLON PRINC, MADRID, TARJ. :*571914"/>
    <n v="0"/>
    <n v="-2.4980000000000002"/>
    <n v="0"/>
    <n v="-2.4980000000000002"/>
  </r>
  <r>
    <x v="1"/>
    <s v="REAL"/>
    <x v="0"/>
    <s v="PERSONAL"/>
    <s v="ALDI"/>
    <s v="MADRID"/>
    <s v="SUPERMERCADO"/>
    <s v="COMIDA"/>
    <s v="ALDI"/>
    <n v="3.09"/>
    <d v="2020-08-23T00:00:00"/>
    <x v="8"/>
    <n v="8"/>
    <m/>
    <m/>
    <n v="0"/>
    <n v="-3.09"/>
    <n v="0"/>
    <n v="-3.09"/>
  </r>
  <r>
    <x v="1"/>
    <s v="REAL"/>
    <x v="0"/>
    <s v="PERSONAL"/>
    <s v="DIA"/>
    <s v="MADRID"/>
    <s v="SUPERMERCADO"/>
    <s v="COMIDA"/>
    <s v="DIA"/>
    <n v="0.41900000000000004"/>
    <d v="2020-08-23T00:00:00"/>
    <x v="8"/>
    <n v="8"/>
    <m/>
    <m/>
    <n v="0"/>
    <n v="-0.41900000000000004"/>
    <n v="0"/>
    <n v="-0.41900000000000004"/>
  </r>
  <r>
    <x v="0"/>
    <s v="REAL"/>
    <x v="1"/>
    <s v="PERSONAL"/>
    <s v="HMR"/>
    <s v="MADRID"/>
    <s v="NOMINA"/>
    <s v="NOMINA HMR"/>
    <s v="HMR"/>
    <n v="488.84699999999998"/>
    <d v="2020-08-24T00:00:00"/>
    <x v="8"/>
    <n v="8"/>
    <m/>
    <s v="Nomina Agosto 20"/>
    <n v="488.84699999999998"/>
    <n v="0"/>
    <n v="0"/>
    <n v="488.84699999999998"/>
  </r>
  <r>
    <x v="1"/>
    <s v="REAL"/>
    <x v="0"/>
    <s v="PERSONAL"/>
    <s v="ALDI"/>
    <s v="MADRID"/>
    <s v="SUPERMERCADO"/>
    <s v="COMIDA"/>
    <s v="ALDI"/>
    <n v="2.8070000000000004"/>
    <d v="2020-08-27T00:00:00"/>
    <x v="8"/>
    <n v="8"/>
    <m/>
    <m/>
    <n v="0"/>
    <n v="-2.8070000000000004"/>
    <n v="0"/>
    <n v="-2.8070000000000004"/>
  </r>
  <r>
    <x v="1"/>
    <s v="REAL"/>
    <x v="1"/>
    <s v="PERSONAL"/>
    <s v="ALQUILER"/>
    <s v="MADRID"/>
    <s v="VIVIENDA"/>
    <s v="PISO FDO CATOLICO"/>
    <s v="ALQUILER FDO CATOLICO"/>
    <n v="45"/>
    <d v="2020-09-01T00:00:00"/>
    <x v="8"/>
    <n v="9"/>
    <m/>
    <s v="Septiem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0-09-01T00:00:00"/>
    <x v="8"/>
    <n v="9"/>
    <m/>
    <s v="Septiembre"/>
    <n v="0"/>
    <n v="-6"/>
    <n v="0"/>
    <n v="-6"/>
  </r>
  <r>
    <x v="1"/>
    <s v="REAL"/>
    <x v="1"/>
    <s v="PERSONAL"/>
    <s v="GASTOS VARIABLES"/>
    <s v="MADRID"/>
    <s v="VIVIENDA"/>
    <s v="GASTOS COMPARTIDOS"/>
    <s v="GASTOS: AGUA, LUZ, WIFI, LIMPIEZA"/>
    <n v="8.5"/>
    <d v="2020-09-01T00:00:00"/>
    <x v="8"/>
    <n v="9"/>
    <m/>
    <s v="Septiembre"/>
    <n v="0"/>
    <n v="-8.5"/>
    <n v="0"/>
    <n v="-8.5"/>
  </r>
  <r>
    <x v="1"/>
    <s v="REAL"/>
    <x v="0"/>
    <s v="PERSONAL"/>
    <s v="UBER"/>
    <s v="UBER"/>
    <s v="RESTAURANTE"/>
    <s v="RESTAURANTE"/>
    <s v="COMIDA BASURA"/>
    <n v="1.4590000000000001"/>
    <d v="2020-09-03T00:00:00"/>
    <x v="8"/>
    <n v="9"/>
    <m/>
    <s v="UBER EATS"/>
    <n v="0"/>
    <n v="-1.4590000000000001"/>
    <n v="0"/>
    <n v="-1.4590000000000001"/>
  </r>
  <r>
    <x v="1"/>
    <s v="REAL"/>
    <x v="0"/>
    <s v="PERSONAL"/>
    <s v="CABIFY"/>
    <s v="MADRID"/>
    <s v="TRANSPORTE"/>
    <s v="UBER,CABIFY, ETC"/>
    <s v="CABIFY"/>
    <n v="0.80299999999999994"/>
    <d v="2020-09-04T00:00:00"/>
    <x v="8"/>
    <n v="9"/>
    <m/>
    <s v="COMPRA Cabify Espana, Madrid, TARJETA"/>
    <n v="0"/>
    <n v="-0.80299999999999994"/>
    <n v="0"/>
    <n v="-0.80299999999999994"/>
  </r>
  <r>
    <x v="1"/>
    <s v="REAL"/>
    <x v="0"/>
    <s v="PERSONAL"/>
    <s v="ALDI"/>
    <s v="MADRID"/>
    <s v="SUPERMERCADO"/>
    <s v="COMIDA"/>
    <s v="ALDI"/>
    <n v="3.16"/>
    <d v="2020-09-05T00:00:00"/>
    <x v="8"/>
    <n v="9"/>
    <m/>
    <m/>
    <n v="0"/>
    <n v="-3.16"/>
    <n v="0"/>
    <n v="-3.16"/>
  </r>
  <r>
    <x v="1"/>
    <s v="REAL"/>
    <x v="0"/>
    <s v="PERSONAL"/>
    <s v="CABIFY"/>
    <s v="MADRID"/>
    <s v="TRANSPORTE"/>
    <s v="UBER,CABIFY, ETC"/>
    <s v="CABIFY"/>
    <n v="0.58700000000000008"/>
    <d v="2020-09-05T00:00:00"/>
    <x v="8"/>
    <n v="9"/>
    <m/>
    <s v="COMPRA Cabify Espana, Madrid, TARJETA"/>
    <n v="0"/>
    <n v="-0.58700000000000008"/>
    <n v="0"/>
    <n v="-0.58700000000000008"/>
  </r>
  <r>
    <x v="1"/>
    <s v="REAL"/>
    <x v="0"/>
    <s v="PERSONAL"/>
    <s v="CABIFY"/>
    <s v="MADRID"/>
    <s v="TRANSPORTE"/>
    <s v="UBER,CABIFY, ETC"/>
    <s v="CABIFY"/>
    <n v="0.35299999999999998"/>
    <d v="2020-09-08T00:00:00"/>
    <x v="8"/>
    <n v="9"/>
    <m/>
    <s v="COMPRA Cabify Espana, Madrid, TARJETA"/>
    <n v="0"/>
    <n v="-0.35299999999999998"/>
    <n v="0"/>
    <n v="-0.35299999999999998"/>
  </r>
  <r>
    <x v="1"/>
    <s v="REAL"/>
    <x v="0"/>
    <s v="PERSONAL"/>
    <s v="CABIFY"/>
    <s v="MADRID"/>
    <s v="TRANSPORTE"/>
    <s v="UBER,CABIFY, ETC"/>
    <s v="CABIFY"/>
    <n v="0.85600000000000009"/>
    <d v="2020-09-14T00:00:00"/>
    <x v="8"/>
    <n v="9"/>
    <m/>
    <s v="COMPRA Cabify Espana, Madrid, TARJETA"/>
    <n v="0"/>
    <n v="-0.85600000000000009"/>
    <n v="0"/>
    <n v="-0.85600000000000009"/>
  </r>
  <r>
    <x v="1"/>
    <s v="REAL"/>
    <x v="0"/>
    <s v="PERSONAL"/>
    <s v="ALDI"/>
    <s v="MADRID"/>
    <s v="SUPERMERCADO"/>
    <s v="COMIDA"/>
    <s v="ALDI"/>
    <n v="3.4850000000000003"/>
    <d v="2020-09-15T00:00:00"/>
    <x v="8"/>
    <n v="9"/>
    <m/>
    <m/>
    <n v="0"/>
    <n v="-3.4850000000000003"/>
    <n v="0"/>
    <n v="-3.4850000000000003"/>
  </r>
  <r>
    <x v="1"/>
    <s v="REAL"/>
    <x v="0"/>
    <s v="PERSONAL"/>
    <s v="ALDI"/>
    <s v="MADRID"/>
    <s v="SUPERMERCADO"/>
    <s v="COMIDA"/>
    <s v="ALDI"/>
    <n v="1.0000000000000002E-2"/>
    <d v="2020-09-15T00:00:00"/>
    <x v="8"/>
    <n v="9"/>
    <m/>
    <m/>
    <n v="0"/>
    <n v="-1.0000000000000002E-2"/>
    <n v="0"/>
    <n v="-1.0000000000000002E-2"/>
  </r>
  <r>
    <x v="1"/>
    <s v="REAL"/>
    <x v="1"/>
    <s v="PERSONAL"/>
    <s v="XFIT"/>
    <s v="BARCELONA"/>
    <s v="DEPORTE"/>
    <s v="BOXEO"/>
    <s v="BOXEO"/>
    <n v="8.745000000000001"/>
    <d v="2020-09-18T00:00:00"/>
    <x v="8"/>
    <n v="9"/>
    <m/>
    <m/>
    <n v="0"/>
    <n v="-8.745000000000001"/>
    <n v="0"/>
    <n v="-8.745000000000001"/>
  </r>
  <r>
    <x v="1"/>
    <s v="REAL"/>
    <x v="1"/>
    <s v="PERSONAL"/>
    <s v="XFIT"/>
    <s v="BARCELONA"/>
    <s v="DEPORTE"/>
    <s v="BOXEO"/>
    <s v="CLASE PARTICULAR - VANESSA"/>
    <n v="4"/>
    <d v="2020-09-18T00:00:00"/>
    <x v="8"/>
    <n v="9"/>
    <m/>
    <m/>
    <n v="0"/>
    <n v="-4"/>
    <n v="0"/>
    <n v="-4"/>
  </r>
  <r>
    <x v="1"/>
    <s v="REAL"/>
    <x v="0"/>
    <s v="PERSONAL"/>
    <s v="ALDI"/>
    <s v="MADRID"/>
    <s v="SUPERMERCADO"/>
    <s v="COMIDA"/>
    <s v="ALDI"/>
    <n v="3.7420000000000004"/>
    <d v="2020-09-19T00:00:00"/>
    <x v="8"/>
    <n v="9"/>
    <m/>
    <m/>
    <n v="0"/>
    <n v="-3.7420000000000004"/>
    <n v="0"/>
    <n v="-3.7420000000000004"/>
  </r>
  <r>
    <x v="1"/>
    <s v="REAL"/>
    <x v="0"/>
    <s v="PERSONAL"/>
    <s v="ADESLAS"/>
    <s v="MADRID"/>
    <s v="CUIDADO PERSONAL"/>
    <s v="DENTISTA"/>
    <s v="ADESLAS"/>
    <n v="4.3"/>
    <d v="2020-09-23T00:00:00"/>
    <x v="8"/>
    <n v="9"/>
    <m/>
    <s v="OBTURACIÓN (PIEZA 28,38,48)"/>
    <n v="0"/>
    <n v="-4.3"/>
    <n v="0"/>
    <n v="-4.3"/>
  </r>
  <r>
    <x v="1"/>
    <s v="REAL"/>
    <x v="0"/>
    <s v="PERSONAL"/>
    <s v="AMAZON"/>
    <s v="ONLINE"/>
    <s v="GASTOS PERSONALES (ROPA, OBJETOS, ACCESORIOS…)"/>
    <s v="CARTERAS"/>
    <s v="CARTERA"/>
    <n v="1.4990000000000001"/>
    <d v="2020-09-23T00:00:00"/>
    <x v="8"/>
    <n v="9"/>
    <m/>
    <s v="POWR Porta tarjetas de Metal"/>
    <n v="0"/>
    <n v="-1.4990000000000001"/>
    <n v="0"/>
    <n v="-1.4990000000000001"/>
  </r>
  <r>
    <x v="1"/>
    <s v="REAL"/>
    <x v="0"/>
    <s v="PERSONAL"/>
    <s v="DIA"/>
    <s v="MADRID"/>
    <s v="SUPERMERCADO"/>
    <s v="COMIDA"/>
    <s v="DIA"/>
    <n v="3.7520000000000007"/>
    <d v="2020-09-23T00:00:00"/>
    <x v="8"/>
    <n v="9"/>
    <m/>
    <m/>
    <n v="0"/>
    <n v="-3.7520000000000007"/>
    <n v="0"/>
    <n v="-3.7520000000000007"/>
  </r>
  <r>
    <x v="0"/>
    <s v="REAL"/>
    <x v="1"/>
    <s v="PERSONAL"/>
    <s v="HMR"/>
    <s v="MADRID"/>
    <s v="NOMINA"/>
    <s v="NOMINA HMR"/>
    <s v="HMR"/>
    <n v="487.779"/>
    <d v="2020-09-24T00:00:00"/>
    <x v="8"/>
    <n v="9"/>
    <m/>
    <s v="Nomina Septiembre 20"/>
    <n v="487.779"/>
    <n v="0"/>
    <n v="0"/>
    <n v="487.779"/>
  </r>
  <r>
    <x v="1"/>
    <s v="REAL"/>
    <x v="0"/>
    <s v="PERSONAL"/>
    <s v="AMAZON"/>
    <s v="ONLINE"/>
    <s v="GASTOS PERSONALES (ROPA, OBJETOS, ACCESORIOS…)"/>
    <s v="BOLIS, ESTUCHES, ETC"/>
    <s v="BOLIS"/>
    <n v="0.63800000000000001"/>
    <d v="2020-09-25T00:00:00"/>
    <x v="8"/>
    <n v="9"/>
    <m/>
    <s v="Bolis para pizarra"/>
    <n v="0"/>
    <n v="-0.63800000000000001"/>
    <n v="0"/>
    <n v="-0.63800000000000001"/>
  </r>
  <r>
    <x v="1"/>
    <s v="REAL"/>
    <x v="0"/>
    <s v="PERSONAL"/>
    <s v="AMAZON"/>
    <s v="ONLINE"/>
    <s v="GASTOS PERSONALES (ROPA, OBJETOS, ACCESORIOS…)"/>
    <s v="ACCESORIOS"/>
    <s v="PIZARRA"/>
    <n v="0.59900000000000009"/>
    <d v="2020-09-25T00:00:00"/>
    <x v="8"/>
    <n v="9"/>
    <m/>
    <s v="Borrador magnetico pizarra"/>
    <n v="0"/>
    <n v="-0.59900000000000009"/>
    <n v="0"/>
    <n v="-0.59900000000000009"/>
  </r>
  <r>
    <x v="1"/>
    <s v="REAL"/>
    <x v="0"/>
    <s v="PERSONAL"/>
    <s v="AMAZON"/>
    <s v="ONLINE"/>
    <s v="GASTOS PERSONALES (ROPA, OBJETOS, ACCESORIOS…)"/>
    <s v="BOLIS, ESTUCHES, ETC"/>
    <s v="PIZARRA"/>
    <n v="0.89900000000000002"/>
    <d v="2020-09-25T00:00:00"/>
    <x v="8"/>
    <n v="9"/>
    <m/>
    <s v="Pizarra blanca"/>
    <n v="0"/>
    <n v="-0.89900000000000002"/>
    <n v="0"/>
    <n v="-0.89900000000000002"/>
  </r>
  <r>
    <x v="1"/>
    <s v="REAL"/>
    <x v="0"/>
    <s v="PERSONAL"/>
    <s v="SPRINGFIELD"/>
    <s v="VALENCIA"/>
    <s v="GASTOS PERSONALES (ROPA, OBJETOS, ACCESORIOS…)"/>
    <s v="ROPA"/>
    <s v="ROPA"/>
    <n v="7.5970000000000004"/>
    <d v="2020-09-26T00:00:00"/>
    <x v="8"/>
    <n v="9"/>
    <m/>
    <m/>
    <n v="0"/>
    <n v="-7.5970000000000004"/>
    <n v="0"/>
    <n v="-7.5970000000000004"/>
  </r>
  <r>
    <x v="1"/>
    <s v="REAL"/>
    <x v="0"/>
    <s v="PERSONAL"/>
    <s v="ZARA"/>
    <s v="MADRID"/>
    <s v="GASTOS PERSONALES (ROPA, OBJETOS, ACCESORIOS…)"/>
    <s v="ROPA"/>
    <s v="ROPA"/>
    <n v="1.7949999999999999"/>
    <d v="2020-09-28T00:00:00"/>
    <x v="8"/>
    <n v="9"/>
    <m/>
    <s v="PAGO MOVIL EN ZARA MADRID PRI, MADRID, TARJ."/>
    <n v="0"/>
    <n v="-1.7949999999999999"/>
    <n v="0"/>
    <n v="-1.7949999999999999"/>
  </r>
  <r>
    <x v="1"/>
    <s v="REAL"/>
    <x v="0"/>
    <s v="PERSONAL"/>
    <s v="ADESLAS"/>
    <s v="MADRID"/>
    <s v="CUIDADO PERSONAL"/>
    <s v="DENTISTA"/>
    <s v="ADESLAS"/>
    <n v="13.65"/>
    <d v="2020-09-29T00:00:00"/>
    <x v="8"/>
    <n v="9"/>
    <m/>
    <s v="ENDODONCIAS MULTIRADICULARES (PIEZA 17)"/>
    <n v="0"/>
    <n v="-13.65"/>
    <n v="0"/>
    <n v="-13.65"/>
  </r>
  <r>
    <x v="1"/>
    <s v="REAL"/>
    <x v="0"/>
    <s v="PERSONAL"/>
    <s v="VHM0"/>
    <m/>
    <s v="VACACIONES"/>
    <s v="MALLORCA"/>
    <s v="MALLORCA"/>
    <n v="6.3960000000000008"/>
    <d v="2020-09-30T00:00:00"/>
    <x v="8"/>
    <n v="9"/>
    <m/>
    <s v="COMPRA RYANAIR VHM0, MADRID, TARJETA"/>
    <n v="0"/>
    <n v="-6.3960000000000008"/>
    <n v="0"/>
    <n v="-6.3960000000000008"/>
  </r>
  <r>
    <x v="1"/>
    <s v="REAL"/>
    <x v="1"/>
    <s v="PERSONAL"/>
    <s v="ALQUILER"/>
    <s v="MADRID"/>
    <s v="VIVIENDA"/>
    <s v="PISO FDO CATOLICO"/>
    <s v="ALQUILER FDO CATOLICO"/>
    <n v="45"/>
    <d v="2020-10-01T00:00:00"/>
    <x v="8"/>
    <n v="10"/>
    <m/>
    <s v="Octu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0-10-01T00:00:00"/>
    <x v="8"/>
    <n v="10"/>
    <m/>
    <s v="Octubre"/>
    <n v="0"/>
    <n v="-6"/>
    <n v="0"/>
    <n v="-6"/>
  </r>
  <r>
    <x v="1"/>
    <s v="REAL"/>
    <x v="1"/>
    <s v="PERSONAL"/>
    <s v="GASTOS VARIABLES"/>
    <s v="MADRID"/>
    <s v="VIVIENDA"/>
    <s v="GASTOS COMPARTIDOS"/>
    <s v="GASTOS: AGUA, LUZ, WIFI, LIMPIEZA"/>
    <n v="8.5"/>
    <d v="2020-10-01T00:00:00"/>
    <x v="8"/>
    <n v="10"/>
    <m/>
    <s v="Octubre"/>
    <n v="0"/>
    <n v="-8.5"/>
    <n v="0"/>
    <n v="-8.5"/>
  </r>
  <r>
    <x v="1"/>
    <s v="REAL"/>
    <x v="0"/>
    <s v="PERSONAL"/>
    <s v="ALDI"/>
    <s v="MADRID"/>
    <s v="SUPERMERCADO"/>
    <s v="COMIDA"/>
    <s v="ALDI"/>
    <n v="3.3439999999999999"/>
    <d v="2020-10-04T00:00:00"/>
    <x v="8"/>
    <n v="10"/>
    <m/>
    <m/>
    <n v="0"/>
    <n v="-3.3439999999999999"/>
    <n v="0"/>
    <n v="-3.3439999999999999"/>
  </r>
  <r>
    <x v="2"/>
    <s v="REAL"/>
    <x v="0"/>
    <s v="PERSONAL"/>
    <s v="DEGIRO"/>
    <s v="ONLINE"/>
    <s v="BOLSA"/>
    <s v="BOLSA"/>
    <s v="BOLSA"/>
    <n v="2250"/>
    <d v="2020-10-04T00:00:00"/>
    <x v="8"/>
    <n v="10"/>
    <m/>
    <m/>
    <n v="0"/>
    <n v="0"/>
    <n v="-2250"/>
    <n v="-2250"/>
  </r>
  <r>
    <x v="1"/>
    <s v="REAL"/>
    <x v="0"/>
    <s v="PERSONAL"/>
    <m/>
    <s v="VALENCIA"/>
    <s v="RESTAURANTE"/>
    <s v="BAR"/>
    <s v="CAFÉ"/>
    <n v="0.33"/>
    <d v="2020-10-04T00:00:00"/>
    <x v="8"/>
    <n v="10"/>
    <m/>
    <m/>
    <n v="0"/>
    <n v="-0.33"/>
    <n v="0"/>
    <n v="-0.33"/>
  </r>
  <r>
    <x v="1"/>
    <s v="REAL"/>
    <x v="0"/>
    <s v="PERSONAL"/>
    <s v="CABIFY"/>
    <s v="MADRID"/>
    <s v="TRANSPORTE"/>
    <s v="UBER,CABIFY, ETC"/>
    <s v="CABIFY"/>
    <n v="0.89300000000000002"/>
    <d v="2020-10-06T00:00:00"/>
    <x v="8"/>
    <n v="10"/>
    <m/>
    <s v="COMPRA Cabify Espana, Madrid, TARJETA"/>
    <n v="0"/>
    <n v="-0.89300000000000002"/>
    <n v="0"/>
    <n v="-0.89300000000000002"/>
  </r>
  <r>
    <x v="1"/>
    <s v="REAL"/>
    <x v="0"/>
    <s v="PERSONAL"/>
    <s v="SANTANDER"/>
    <s v="ONLINE"/>
    <s v="OTROS"/>
    <s v="COMISIONES BOLSA"/>
    <s v="COMISIONES SANTANDER"/>
    <n v="0.43700000000000006"/>
    <d v="2020-10-08T00:00:00"/>
    <x v="8"/>
    <n v="10"/>
    <m/>
    <m/>
    <n v="0"/>
    <n v="-0.43700000000000006"/>
    <n v="0"/>
    <n v="-0.43700000000000006"/>
  </r>
  <r>
    <x v="1"/>
    <s v="REAL"/>
    <x v="0"/>
    <s v="PERSONAL"/>
    <s v="CABIFY"/>
    <s v="MADRID"/>
    <s v="TRANSPORTE"/>
    <s v="UBER,CABIFY, ETC"/>
    <s v="CABIFY"/>
    <n v="0.55100000000000005"/>
    <d v="2020-10-09T00:00:00"/>
    <x v="8"/>
    <n v="10"/>
    <m/>
    <s v="COMPRA Cabify Espana, Madrid, TARJETA"/>
    <n v="0"/>
    <n v="-0.55100000000000005"/>
    <n v="0"/>
    <n v="-0.55100000000000005"/>
  </r>
  <r>
    <x v="1"/>
    <s v="REAL"/>
    <x v="0"/>
    <s v="PERSONAL"/>
    <s v="ADESLAS"/>
    <s v="MADRID"/>
    <s v="CUIDADO PERSONAL"/>
    <s v="DENTISTA"/>
    <s v="ADESLAS"/>
    <n v="7.5"/>
    <d v="2020-10-13T00:00:00"/>
    <x v="8"/>
    <n v="10"/>
    <m/>
    <s v="RECONSTRUCCION CORONARIA CON POSTES O PERNOS (PIEZA 17)"/>
    <n v="0"/>
    <n v="-7.5"/>
    <n v="0"/>
    <n v="-7.5"/>
  </r>
  <r>
    <x v="1"/>
    <s v="REAL"/>
    <x v="0"/>
    <s v="PERSONAL"/>
    <s v="SANTANDER"/>
    <s v="ONLINE"/>
    <s v="OTROS"/>
    <s v="COMISIONES BOLSA"/>
    <s v="COMISIONES SANTANDER"/>
    <n v="0.68200000000000005"/>
    <d v="2020-10-16T00:00:00"/>
    <x v="8"/>
    <n v="10"/>
    <m/>
    <m/>
    <n v="0"/>
    <n v="-0.68200000000000005"/>
    <n v="0"/>
    <n v="-0.68200000000000005"/>
  </r>
  <r>
    <x v="1"/>
    <s v="REAL"/>
    <x v="0"/>
    <s v="PERSONAL"/>
    <s v="EFECTIVO"/>
    <s v="MADRID"/>
    <s v="OTROS"/>
    <s v="EFECTIVO"/>
    <s v="EFECTIVO"/>
    <n v="30"/>
    <d v="2020-10-16T00:00:00"/>
    <x v="8"/>
    <n v="10"/>
    <m/>
    <m/>
    <n v="0"/>
    <n v="-30"/>
    <n v="0"/>
    <n v="-30"/>
  </r>
  <r>
    <x v="1"/>
    <s v="REAL"/>
    <x v="0"/>
    <s v="PERSONAL"/>
    <s v="CABIFY"/>
    <s v="MADRID"/>
    <s v="TRANSPORTE"/>
    <s v="UBER,CABIFY, ETC"/>
    <s v="CABIFY"/>
    <n v="0.93500000000000005"/>
    <d v="2020-10-17T00:00:00"/>
    <x v="8"/>
    <n v="10"/>
    <m/>
    <s v="COMPRA Cabify Espana, Madrid, TARJETA"/>
    <n v="0"/>
    <n v="-0.93500000000000005"/>
    <n v="0"/>
    <n v="-0.93500000000000005"/>
  </r>
  <r>
    <x v="1"/>
    <s v="REAL"/>
    <x v="0"/>
    <s v="PERSONAL"/>
    <s v="ALDI"/>
    <s v="MADRID"/>
    <s v="SUPERMERCADO"/>
    <s v="COMIDA"/>
    <s v="ALDI"/>
    <n v="4.0920000000000005"/>
    <d v="2020-10-18T00:00:00"/>
    <x v="8"/>
    <n v="10"/>
    <m/>
    <m/>
    <n v="0"/>
    <n v="-4.0920000000000005"/>
    <n v="0"/>
    <n v="-4.0920000000000005"/>
  </r>
  <r>
    <x v="1"/>
    <s v="REAL"/>
    <x v="0"/>
    <s v="PERSONAL"/>
    <s v="AMAZON"/>
    <s v="ONLINE"/>
    <s v="DEPORTE"/>
    <s v="DEPORTE"/>
    <s v="BOXEO"/>
    <n v="0.89900000000000002"/>
    <d v="2020-10-21T00:00:00"/>
    <x v="8"/>
    <n v="10"/>
    <m/>
    <s v="Vendas boxeo VENUM Rosas"/>
    <n v="0"/>
    <n v="-0.89900000000000002"/>
    <n v="0"/>
    <n v="-0.89900000000000002"/>
  </r>
  <r>
    <x v="1"/>
    <s v="REAL"/>
    <x v="0"/>
    <s v="PERSONAL"/>
    <s v="ADESLAS"/>
    <s v="MADRID"/>
    <s v="CUIDADO PERSONAL"/>
    <s v="DENTISTA"/>
    <s v="ADESLAS"/>
    <n v="8.6"/>
    <d v="2020-10-22T00:00:00"/>
    <x v="8"/>
    <n v="10"/>
    <m/>
    <s v="OBTURACIÓN (PIEZA 28,38,48)"/>
    <n v="0"/>
    <n v="-8.6"/>
    <n v="0"/>
    <n v="-8.6"/>
  </r>
  <r>
    <x v="1"/>
    <s v="REAL"/>
    <x v="0"/>
    <s v="PERSONAL"/>
    <s v="AMAZON"/>
    <s v="ONLINE"/>
    <s v="CUIDADO PERSONAL"/>
    <s v="BELLEZA"/>
    <s v="BELLEZA"/>
    <n v="1.5990000000000002"/>
    <d v="2020-10-24T00:00:00"/>
    <x v="8"/>
    <n v="10"/>
    <m/>
    <s v="Mascarilla Exfoliante"/>
    <n v="0"/>
    <n v="-1.5990000000000002"/>
    <n v="0"/>
    <n v="-1.5990000000000002"/>
  </r>
  <r>
    <x v="1"/>
    <s v="REAL"/>
    <x v="0"/>
    <s v="PERSONAL"/>
    <s v="AMAZON"/>
    <s v="ONLINE"/>
    <s v="ELECTRONICA / INTERNET"/>
    <s v="ELECTRONICA / INTERNET"/>
    <s v="DEPORTE"/>
    <n v="2.6170000000000004"/>
    <d v="2020-10-24T00:00:00"/>
    <x v="8"/>
    <n v="10"/>
    <m/>
    <s v="Xiaomi Mi Band 3 Pulsera de Actividad"/>
    <n v="0"/>
    <n v="-2.6170000000000004"/>
    <n v="0"/>
    <n v="-2.6170000000000004"/>
  </r>
  <r>
    <x v="1"/>
    <s v="REAL"/>
    <x v="0"/>
    <s v="PERSONAL"/>
    <s v="ALDI"/>
    <s v="MADRID"/>
    <s v="SUPERMERCADO"/>
    <s v="COMIDA"/>
    <s v="ALDI"/>
    <n v="3.1710000000000003"/>
    <d v="2020-10-25T00:00:00"/>
    <x v="8"/>
    <n v="10"/>
    <m/>
    <m/>
    <n v="0"/>
    <n v="-3.1710000000000003"/>
    <n v="0"/>
    <n v="-3.1710000000000003"/>
  </r>
  <r>
    <x v="1"/>
    <s v="REAL"/>
    <x v="0"/>
    <s v="PERSONAL"/>
    <s v="AMAZON"/>
    <s v="ONLINE"/>
    <s v="DEPORTE"/>
    <s v="DEPORTE"/>
    <s v="DEPORTE"/>
    <n v="1.6989999999999998"/>
    <d v="2020-10-26T00:00:00"/>
    <x v="8"/>
    <n v="10"/>
    <m/>
    <s v="Bandas elasticas para hacer deporte"/>
    <n v="0"/>
    <n v="-1.6989999999999998"/>
    <n v="0"/>
    <n v="-1.6989999999999998"/>
  </r>
  <r>
    <x v="0"/>
    <s v="REAL"/>
    <x v="1"/>
    <s v="PERSONAL"/>
    <s v="HMR"/>
    <s v="MADRID"/>
    <s v="NOMINA"/>
    <s v="NOMINA HMR"/>
    <s v="HMR"/>
    <n v="488.76599999999996"/>
    <d v="2020-10-29T00:00:00"/>
    <x v="8"/>
    <n v="10"/>
    <m/>
    <s v="Nomina Octubre 20"/>
    <n v="488.76599999999996"/>
    <n v="0"/>
    <n v="0"/>
    <n v="488.76599999999996"/>
  </r>
  <r>
    <x v="1"/>
    <s v="REAL"/>
    <x v="0"/>
    <s v="PERSONAL"/>
    <s v="EN&amp;RESTAURANTE LA, MADRID"/>
    <s v="VALENCIA"/>
    <s v="RESTAURANTE"/>
    <s v="RESTAURANTE"/>
    <s v="RESTAURANTE"/>
    <n v="3.6500000000000004"/>
    <d v="2020-10-31T00:00:00"/>
    <x v="8"/>
    <n v="10"/>
    <m/>
    <s v="PAGO MOVIL EN RESTAURANTE LA, MADRID, TARJ. :*571914"/>
    <n v="0"/>
    <n v="-3.6500000000000004"/>
    <n v="0"/>
    <n v="-3.6500000000000004"/>
  </r>
  <r>
    <x v="1"/>
    <s v="REAL"/>
    <x v="0"/>
    <s v="PERSONAL"/>
    <s v="ALDI"/>
    <s v="MADRID"/>
    <s v="SUPERMERCADO"/>
    <s v="COMIDA"/>
    <s v="ALDI"/>
    <n v="1.72"/>
    <d v="2020-11-01T00:00:00"/>
    <x v="8"/>
    <n v="11"/>
    <m/>
    <m/>
    <n v="0"/>
    <n v="-1.72"/>
    <n v="0"/>
    <n v="-1.72"/>
  </r>
  <r>
    <x v="1"/>
    <s v="REAL"/>
    <x v="1"/>
    <s v="PERSONAL"/>
    <s v="ALQUILER"/>
    <s v="MADRID"/>
    <s v="VIVIENDA"/>
    <s v="PISO FDO CATOLICO"/>
    <s v="ALQUILER FDO CATOLICO"/>
    <n v="45"/>
    <d v="2020-11-01T00:00:00"/>
    <x v="8"/>
    <n v="11"/>
    <m/>
    <s v="Noviem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0-11-01T00:00:00"/>
    <x v="8"/>
    <n v="11"/>
    <m/>
    <s v="Noviembre"/>
    <n v="0"/>
    <n v="-6"/>
    <n v="0"/>
    <n v="-6"/>
  </r>
  <r>
    <x v="1"/>
    <s v="REAL"/>
    <x v="1"/>
    <s v="PERSONAL"/>
    <s v="GASTOS VARIABLES"/>
    <s v="MADRID"/>
    <s v="VIVIENDA"/>
    <s v="GASTOS COMPARTIDOS"/>
    <s v="GASTOS: AGUA, LUZ, WIFI, LIMPIEZA"/>
    <n v="8.5"/>
    <d v="2020-11-01T00:00:00"/>
    <x v="8"/>
    <n v="11"/>
    <m/>
    <s v="Noviembre"/>
    <n v="0"/>
    <n v="-8.5"/>
    <n v="0"/>
    <n v="-8.5"/>
  </r>
  <r>
    <x v="1"/>
    <s v="REAL"/>
    <x v="0"/>
    <s v="PERSONAL"/>
    <s v="ALDI"/>
    <s v="MADRID"/>
    <s v="SUPERMERCADO"/>
    <s v="COMIDA"/>
    <s v="ALDI"/>
    <n v="1.2690000000000001"/>
    <d v="2020-11-02T00:00:00"/>
    <x v="8"/>
    <n v="11"/>
    <m/>
    <m/>
    <n v="0"/>
    <n v="-1.2690000000000001"/>
    <n v="0"/>
    <n v="-1.2690000000000001"/>
  </r>
  <r>
    <x v="1"/>
    <s v="REAL"/>
    <x v="0"/>
    <s v="PERSONAL"/>
    <s v="AMAZON"/>
    <s v="ONLINE"/>
    <s v="DEPORTE"/>
    <s v="DEPORTE"/>
    <s v="BOXEO"/>
    <n v="0.99900000000000011"/>
    <d v="2020-11-02T00:00:00"/>
    <x v="8"/>
    <n v="11"/>
    <m/>
    <s v="Paos Boxeo Nubstoer "/>
    <n v="0"/>
    <n v="-0.99900000000000011"/>
    <n v="0"/>
    <n v="-0.99900000000000011"/>
  </r>
  <r>
    <x v="1"/>
    <s v="REAL"/>
    <x v="0"/>
    <s v="PERSONAL"/>
    <s v="CONOCIDOS"/>
    <s v="VALENCIA"/>
    <s v="OTROS"/>
    <s v="DESCONOCIDO"/>
    <s v="DESCONOCIDO"/>
    <n v="0.91999999999999993"/>
    <d v="2020-11-06T00:00:00"/>
    <x v="8"/>
    <n v="11"/>
    <m/>
    <s v="GASTOS DESCONOCIDOS"/>
    <n v="0"/>
    <n v="-0.91999999999999993"/>
    <n v="0"/>
    <n v="-0.91999999999999993"/>
  </r>
  <r>
    <x v="1"/>
    <s v="REAL"/>
    <x v="0"/>
    <s v="PERSONAL"/>
    <s v="ALDI"/>
    <s v="MADRID"/>
    <s v="SUPERMERCADO"/>
    <s v="COMIDA"/>
    <s v="ALDI"/>
    <n v="3.1820000000000004"/>
    <d v="2020-11-09T00:00:00"/>
    <x v="8"/>
    <n v="11"/>
    <m/>
    <m/>
    <n v="0"/>
    <n v="-3.1820000000000004"/>
    <n v="0"/>
    <n v="-3.1820000000000004"/>
  </r>
  <r>
    <x v="1"/>
    <s v="REAL"/>
    <x v="0"/>
    <s v="PERSONAL"/>
    <s v="DIA"/>
    <s v="MADRID"/>
    <s v="SUPERMERCADO"/>
    <s v="COMIDA"/>
    <s v="DIA"/>
    <n v="2.6930000000000001"/>
    <d v="2020-11-09T00:00:00"/>
    <x v="8"/>
    <n v="11"/>
    <m/>
    <m/>
    <n v="0"/>
    <n v="-2.6930000000000001"/>
    <n v="0"/>
    <n v="-2.6930000000000001"/>
  </r>
  <r>
    <x v="2"/>
    <s v="REAL"/>
    <x v="0"/>
    <s v="PERSONAL"/>
    <s v="COINBASE"/>
    <s v="ONLINE"/>
    <s v="CRYPTO"/>
    <s v="CRYPTO"/>
    <s v="CRYPTO"/>
    <n v="4.5"/>
    <d v="2020-11-10T00:00:00"/>
    <x v="8"/>
    <n v="11"/>
    <m/>
    <m/>
    <n v="0"/>
    <n v="0"/>
    <n v="-4.5"/>
    <n v="-4.5"/>
  </r>
  <r>
    <x v="2"/>
    <s v="REAL"/>
    <x v="0"/>
    <s v="PERSONAL"/>
    <s v="COINBASE"/>
    <s v="ONLINE"/>
    <s v="CRYPTO"/>
    <s v="CRYPTO"/>
    <s v="CRYPTO"/>
    <n v="1350"/>
    <d v="2020-11-11T00:00:00"/>
    <x v="8"/>
    <n v="11"/>
    <m/>
    <m/>
    <n v="0"/>
    <n v="0"/>
    <n v="-1350"/>
    <n v="-1350"/>
  </r>
  <r>
    <x v="1"/>
    <s v="REAL"/>
    <x v="0"/>
    <s v="PERSONAL"/>
    <m/>
    <s v="VALENCIA"/>
    <s v="RESTAURANTE"/>
    <s v="BAR"/>
    <s v="CAFÉ"/>
    <n v="3.1640000000000001"/>
    <d v="2020-11-14T00:00:00"/>
    <x v="8"/>
    <n v="11"/>
    <m/>
    <m/>
    <n v="0"/>
    <n v="-3.1640000000000001"/>
    <n v="0"/>
    <n v="-3.1640000000000001"/>
  </r>
  <r>
    <x v="1"/>
    <s v="REAL"/>
    <x v="0"/>
    <s v="PERSONAL"/>
    <m/>
    <s v="VALENCIA"/>
    <s v="RESTAURANTE"/>
    <s v="BAR"/>
    <s v="CAFÉ"/>
    <n v="1.9800000000000002"/>
    <d v="2020-11-14T00:00:00"/>
    <x v="8"/>
    <n v="11"/>
    <m/>
    <m/>
    <n v="0"/>
    <n v="-1.9800000000000002"/>
    <n v="0"/>
    <n v="-1.9800000000000002"/>
  </r>
  <r>
    <x v="1"/>
    <s v="REAL"/>
    <x v="0"/>
    <s v="PERSONAL"/>
    <s v="ALDI"/>
    <s v="MADRID"/>
    <s v="SUPERMERCADO"/>
    <s v="COMIDA"/>
    <s v="ALDI"/>
    <n v="3.8560000000000003"/>
    <d v="2020-11-15T00:00:00"/>
    <x v="8"/>
    <n v="11"/>
    <m/>
    <m/>
    <n v="0"/>
    <n v="-3.8560000000000003"/>
    <n v="0"/>
    <n v="-3.8560000000000003"/>
  </r>
  <r>
    <x v="1"/>
    <s v="REAL"/>
    <x v="0"/>
    <s v="PERSONAL"/>
    <s v="CABIFY"/>
    <s v="MADRID"/>
    <s v="TRANSPORTE"/>
    <s v="UBER,CABIFY, ETC"/>
    <s v="CABIFY"/>
    <n v="0.70000000000000007"/>
    <d v="2020-11-17T00:00:00"/>
    <x v="8"/>
    <n v="11"/>
    <m/>
    <s v="COMPRA Cabify Espana, Madrid, TARJETA"/>
    <n v="0"/>
    <n v="-0.70000000000000007"/>
    <n v="0"/>
    <n v="-0.70000000000000007"/>
  </r>
  <r>
    <x v="1"/>
    <s v="REAL"/>
    <x v="0"/>
    <s v="PERSONAL"/>
    <s v="SANTANDER"/>
    <s v="ONLINE"/>
    <s v="OTROS"/>
    <s v="COMISIONES BOLSA"/>
    <s v="COMISIONES SANTANDER"/>
    <n v="0.252"/>
    <d v="2020-11-19T00:00:00"/>
    <x v="8"/>
    <n v="11"/>
    <m/>
    <m/>
    <n v="0"/>
    <n v="-0.252"/>
    <n v="0"/>
    <n v="-0.252"/>
  </r>
  <r>
    <x v="0"/>
    <s v="REAL"/>
    <x v="1"/>
    <s v="PERSONAL"/>
    <s v="HMR"/>
    <s v="MADRID"/>
    <s v="NOMINA"/>
    <s v="NOMINA HMR"/>
    <s v="HMR"/>
    <n v="489.25499999999994"/>
    <d v="2020-11-24T00:00:00"/>
    <x v="8"/>
    <n v="11"/>
    <m/>
    <s v="Nomina Noviembre 20"/>
    <n v="489.25499999999994"/>
    <n v="0"/>
    <n v="0"/>
    <n v="489.25499999999994"/>
  </r>
  <r>
    <x v="1"/>
    <s v="REAL"/>
    <x v="0"/>
    <s v="PERSONAL"/>
    <s v="Alejandro&amp;Ibanez"/>
    <s v="VALENCIA"/>
    <s v="RESTAURANTE"/>
    <s v="RESTAURANTE"/>
    <s v="RESTAURANTE"/>
    <n v="2.0500000000000003"/>
    <d v="2020-11-27T00:00:00"/>
    <x v="8"/>
    <n v="11"/>
    <m/>
    <s v="BIZUM DE Alejandro Ibanez Lasheras CONCEPTO Goiko"/>
    <n v="0"/>
    <n v="-2.0500000000000003"/>
    <n v="0"/>
    <n v="-2.0500000000000003"/>
  </r>
  <r>
    <x v="1"/>
    <s v="REAL"/>
    <x v="0"/>
    <s v="PERSONAL"/>
    <s v="ALDI"/>
    <s v="MADRID"/>
    <s v="SUPERMERCADO"/>
    <s v="COMIDA"/>
    <s v="ALDI"/>
    <n v="5.2710000000000008"/>
    <d v="2020-11-29T00:00:00"/>
    <x v="8"/>
    <n v="11"/>
    <m/>
    <m/>
    <n v="0"/>
    <n v="-5.2710000000000008"/>
    <n v="0"/>
    <n v="-5.2710000000000008"/>
  </r>
  <r>
    <x v="1"/>
    <s v="REAL"/>
    <x v="0"/>
    <s v="PERSONAL"/>
    <s v="AMAZON"/>
    <s v="ONLINE"/>
    <s v="ELECTRONICA / INTERNET"/>
    <s v="ELECTRONICA / INTERNET"/>
    <s v="AURICULARES"/>
    <n v="2.2269999999999999"/>
    <d v="2020-11-29T00:00:00"/>
    <x v="8"/>
    <n v="11"/>
    <m/>
    <s v="Xiaomi Mi True Auriculares"/>
    <n v="0"/>
    <n v="-2.2269999999999999"/>
    <n v="0"/>
    <n v="-2.2269999999999999"/>
  </r>
  <r>
    <x v="1"/>
    <s v="REAL"/>
    <x v="0"/>
    <s v="PERSONAL"/>
    <s v="AMAZON"/>
    <s v="ONLINE"/>
    <s v="GASTOS PERSONALES (ROPA, OBJETOS, ACCESORIOS…)"/>
    <s v="ACCESORIOS"/>
    <s v="PARCHES"/>
    <n v="0.49900000000000005"/>
    <d v="2020-11-29T00:00:00"/>
    <x v="8"/>
    <n v="11"/>
    <m/>
    <s v="Bandera nacional parche"/>
    <n v="0"/>
    <n v="-0.49900000000000005"/>
    <n v="0"/>
    <n v="-0.49900000000000005"/>
  </r>
  <r>
    <x v="1"/>
    <s v="REAL"/>
    <x v="0"/>
    <s v="PERSONAL"/>
    <s v="AMAZON"/>
    <s v="ONLINE"/>
    <s v="OTROS"/>
    <s v="REGALOS"/>
    <s v="REGALOS PAPA"/>
    <n v="1.5990000000000002"/>
    <d v="2020-11-29T00:00:00"/>
    <x v="8"/>
    <n v="11"/>
    <m/>
    <s v="Gorra Gatsby"/>
    <n v="0"/>
    <n v="-1.5990000000000002"/>
    <n v="0"/>
    <n v="-1.5990000000000002"/>
  </r>
  <r>
    <x v="1"/>
    <s v="REAL"/>
    <x v="1"/>
    <s v="PERSONAL"/>
    <s v="ALQUILER"/>
    <s v="MADRID"/>
    <s v="VIVIENDA"/>
    <s v="PISO FDO CATOLICO"/>
    <s v="ALQUILER FDO CATOLICO"/>
    <n v="45"/>
    <d v="2020-12-01T00:00:00"/>
    <x v="8"/>
    <n v="12"/>
    <m/>
    <s v="Diciem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3.5"/>
    <d v="2020-12-01T00:00:00"/>
    <x v="8"/>
    <n v="12"/>
    <m/>
    <s v="Diciembre"/>
    <n v="0"/>
    <n v="-3.5"/>
    <n v="0"/>
    <n v="-3.5"/>
  </r>
  <r>
    <x v="2"/>
    <s v="REAL"/>
    <x v="0"/>
    <s v="PERSONAL"/>
    <s v="COINBASE"/>
    <s v="ONLINE"/>
    <s v="CRYPTO"/>
    <s v="CRYPTO"/>
    <s v="CRYPTO"/>
    <n v="1350"/>
    <d v="2020-12-01T00:00:00"/>
    <x v="8"/>
    <n v="12"/>
    <m/>
    <m/>
    <n v="0"/>
    <n v="0"/>
    <n v="-1350"/>
    <n v="-1350"/>
  </r>
  <r>
    <x v="1"/>
    <s v="REAL"/>
    <x v="1"/>
    <s v="PERSONAL"/>
    <s v="GASTOS VARIABLES"/>
    <s v="MADRID"/>
    <s v="VIVIENDA"/>
    <s v="GASTOS COMPARTIDOS"/>
    <s v="GASTOS: AGUA, LUZ, WIFI, LIMPIEZA"/>
    <n v="8.5"/>
    <d v="2020-12-01T00:00:00"/>
    <x v="8"/>
    <n v="12"/>
    <m/>
    <s v="Diciembre"/>
    <n v="0"/>
    <n v="-8.5"/>
    <n v="0"/>
    <n v="-8.5"/>
  </r>
  <r>
    <x v="1"/>
    <s v="REAL"/>
    <x v="0"/>
    <s v="PERSONAL"/>
    <m/>
    <s v="VALENCIA"/>
    <s v="GASTOS PERSONALES (ROPA, OBJETOS, ACCESORIOS…)"/>
    <s v="ROPA"/>
    <s v="PRIMARK"/>
    <n v="3.1"/>
    <d v="2020-12-05T00:00:00"/>
    <x v="8"/>
    <n v="12"/>
    <m/>
    <m/>
    <n v="0"/>
    <n v="-3.1"/>
    <n v="0"/>
    <n v="-3.1"/>
  </r>
  <r>
    <x v="1"/>
    <s v="REAL"/>
    <x v="0"/>
    <s v="PERSONAL"/>
    <s v="ALDI"/>
    <s v="MADRID"/>
    <s v="SUPERMERCADO"/>
    <s v="COMIDA"/>
    <s v="ALDI"/>
    <n v="4.5990000000000002"/>
    <d v="2020-12-06T00:00:00"/>
    <x v="8"/>
    <n v="12"/>
    <m/>
    <m/>
    <n v="0"/>
    <n v="-4.5990000000000002"/>
    <n v="0"/>
    <n v="-4.5990000000000002"/>
  </r>
  <r>
    <x v="1"/>
    <s v="REAL"/>
    <x v="0"/>
    <s v="PERSONAL"/>
    <s v="Alejandro&amp;Ibanez"/>
    <s v="VALENCIA"/>
    <s v="RESTAURANTE"/>
    <s v="RESTAURANTE"/>
    <s v="RESTAURANTE"/>
    <n v="1.5"/>
    <d v="2020-12-06T00:00:00"/>
    <x v="8"/>
    <n v="12"/>
    <m/>
    <s v="BIZUM DE Alejandro Ibanez Lasheras CONCEPTO Burger"/>
    <n v="0"/>
    <n v="-1.5"/>
    <n v="0"/>
    <n v="-1.5"/>
  </r>
  <r>
    <x v="1"/>
    <s v="REAL"/>
    <x v="0"/>
    <s v="PERSONAL"/>
    <s v="CABIFY"/>
    <s v="MADRID"/>
    <s v="TRANSPORTE"/>
    <s v="UBER,CABIFY, ETC"/>
    <s v="CABIFY"/>
    <n v="0.84200000000000008"/>
    <d v="2020-12-07T00:00:00"/>
    <x v="8"/>
    <n v="12"/>
    <m/>
    <s v="COMPRA Cabify Espana, Madrid, TARJETA"/>
    <n v="0"/>
    <n v="-0.84200000000000008"/>
    <n v="0"/>
    <n v="-0.84200000000000008"/>
  </r>
  <r>
    <x v="1"/>
    <s v="REAL"/>
    <x v="0"/>
    <s v="PERSONAL"/>
    <s v="ZARA"/>
    <s v="MADRID"/>
    <s v="GASTOS PERSONALES (ROPA, OBJETOS, ACCESORIOS…)"/>
    <s v="ROPA"/>
    <s v="ROPA"/>
    <n v="3.5"/>
    <d v="2020-12-08T00:00:00"/>
    <x v="8"/>
    <n v="12"/>
    <m/>
    <s v="PAGO MOVIL EN ZARA MADRID GRA, MADRID, TARJ."/>
    <n v="0"/>
    <n v="-3.5"/>
    <n v="0"/>
    <n v="-3.5"/>
  </r>
  <r>
    <x v="1"/>
    <s v="REAL"/>
    <x v="0"/>
    <s v="PERSONAL"/>
    <s v="ACCIONA"/>
    <s v="MADRID"/>
    <s v="TRANSPORTE"/>
    <s v="MOTO ALQUILER"/>
    <s v="MOTO ALQUILER"/>
    <n v="0.15600000000000003"/>
    <d v="2020-12-09T00:00:00"/>
    <x v="8"/>
    <n v="12"/>
    <m/>
    <m/>
    <n v="0"/>
    <n v="-0.15600000000000003"/>
    <n v="0"/>
    <n v="-0.15600000000000003"/>
  </r>
  <r>
    <x v="1"/>
    <s v="REAL"/>
    <x v="0"/>
    <s v="PERSONAL"/>
    <s v="EN&amp;RESTAURANTE LA, MADRID"/>
    <s v="VALENCIA"/>
    <s v="RESTAURANTE"/>
    <s v="RESTAURANTE"/>
    <s v="RESTAURANTE"/>
    <n v="2.5920000000000005"/>
    <d v="2020-12-09T00:00:00"/>
    <x v="8"/>
    <n v="12"/>
    <m/>
    <s v="PAGO MOVIL EN RESTAURANTE LA, MADRID, TARJ. :*571914"/>
    <n v="0"/>
    <n v="-2.5920000000000005"/>
    <n v="0"/>
    <n v="-2.5920000000000005"/>
  </r>
  <r>
    <x v="1"/>
    <s v="REAL"/>
    <x v="0"/>
    <s v="PERSONAL"/>
    <s v="GASTOS VARIABLES"/>
    <m/>
    <s v="OCIO"/>
    <s v="SUSCRIPCION"/>
    <s v="NETFLIX"/>
    <n v="4.8000000000000007"/>
    <d v="2020-12-10T00:00:00"/>
    <x v="8"/>
    <n v="12"/>
    <m/>
    <s v="Bizum Andreu"/>
    <n v="0"/>
    <n v="-4.8000000000000007"/>
    <n v="0"/>
    <n v="-4.8000000000000007"/>
  </r>
  <r>
    <x v="1"/>
    <s v="REAL"/>
    <x v="0"/>
    <s v="PERSONAL"/>
    <s v="UBER"/>
    <s v="HELP.UBER.COM"/>
    <s v="TRANSPORTE"/>
    <s v="UBER,CABIFY, ETC"/>
    <s v="CABIFY"/>
    <n v="0.60499999999999998"/>
    <d v="2020-12-11T00:00:00"/>
    <x v="8"/>
    <n v="12"/>
    <m/>
    <s v="COMPRA UBER *TRIP, HELP.UBER.COM, TARJETA"/>
    <n v="0"/>
    <n v="-0.60499999999999998"/>
    <n v="0"/>
    <n v="-0.60499999999999998"/>
  </r>
  <r>
    <x v="1"/>
    <s v="REAL"/>
    <x v="0"/>
    <s v="PERSONAL"/>
    <s v="UBER"/>
    <s v="Amsterdam"/>
    <s v="TRANSPORTE"/>
    <s v="UBER,CABIFY, ETC"/>
    <s v="CABIFY"/>
    <n v="0.62000000000000011"/>
    <d v="2020-12-11T00:00:00"/>
    <x v="8"/>
    <n v="12"/>
    <m/>
    <s v="COMPRA UBER TRIP HELP.UBER.CO, Amsterdam, TARJETA"/>
    <n v="0"/>
    <n v="-0.62000000000000011"/>
    <n v="0"/>
    <n v="-0.62000000000000011"/>
  </r>
  <r>
    <x v="1"/>
    <s v="REAL"/>
    <x v="0"/>
    <s v="PERSONAL"/>
    <s v="ALDI"/>
    <s v="MADRID"/>
    <s v="SUPERMERCADO"/>
    <s v="COMIDA"/>
    <s v="ALDI"/>
    <n v="1.8690000000000002"/>
    <d v="2020-12-13T00:00:00"/>
    <x v="8"/>
    <n v="12"/>
    <m/>
    <m/>
    <n v="0"/>
    <n v="-1.8690000000000002"/>
    <n v="0"/>
    <n v="-1.8690000000000002"/>
  </r>
  <r>
    <x v="1"/>
    <s v="REAL"/>
    <x v="0"/>
    <s v="PERSONAL"/>
    <s v="ACCIONA"/>
    <s v="MADRID"/>
    <s v="TRANSPORTE"/>
    <s v="MOTO ALQUILER"/>
    <s v="MOTO ALQUILER"/>
    <n v="0.67900000000000005"/>
    <d v="2020-12-14T00:00:00"/>
    <x v="8"/>
    <n v="12"/>
    <m/>
    <m/>
    <n v="0"/>
    <n v="-0.67900000000000005"/>
    <n v="0"/>
    <n v="-0.67900000000000005"/>
  </r>
  <r>
    <x v="1"/>
    <s v="REAL"/>
    <x v="0"/>
    <s v="PERSONAL"/>
    <s v="ACCIONA"/>
    <s v="MADRID"/>
    <s v="TRANSPORTE"/>
    <s v="MOTO ALQUILER"/>
    <s v="MOTO ALQUILER"/>
    <n v="2.5000000000000001E-2"/>
    <d v="2020-12-14T00:00:00"/>
    <x v="8"/>
    <n v="12"/>
    <m/>
    <m/>
    <n v="0"/>
    <n v="-2.5000000000000001E-2"/>
    <n v="0"/>
    <n v="-2.5000000000000001E-2"/>
  </r>
  <r>
    <x v="1"/>
    <s v="REAL"/>
    <x v="0"/>
    <s v="PERSONAL"/>
    <s v="ACCIONA"/>
    <s v="MADRID"/>
    <s v="TRANSPORTE"/>
    <s v="MOTO ALQUILER"/>
    <s v="MOTO ALQUILER"/>
    <n v="0.80700000000000005"/>
    <d v="2020-12-14T00:00:00"/>
    <x v="8"/>
    <n v="12"/>
    <m/>
    <m/>
    <n v="0"/>
    <n v="-0.80700000000000005"/>
    <n v="0"/>
    <n v="-0.80700000000000005"/>
  </r>
  <r>
    <x v="1"/>
    <s v="REAL"/>
    <x v="0"/>
    <s v="PERSONAL"/>
    <s v="UBER"/>
    <m/>
    <s v="TRANSPORTE"/>
    <s v="UBER"/>
    <s v="UBER"/>
    <n v="0.60499999999999998"/>
    <d v="2020-12-14T00:00:00"/>
    <x v="8"/>
    <n v="12"/>
    <m/>
    <m/>
    <n v="0"/>
    <n v="-0.60499999999999998"/>
    <n v="0"/>
    <n v="-0.60499999999999998"/>
  </r>
  <r>
    <x v="1"/>
    <s v="REAL"/>
    <x v="0"/>
    <s v="PERSONAL"/>
    <s v="UBER"/>
    <m/>
    <s v="TRANSPORTE"/>
    <s v="UBER"/>
    <s v="UBER"/>
    <n v="0.62000000000000011"/>
    <d v="2020-12-14T00:00:00"/>
    <x v="8"/>
    <n v="12"/>
    <m/>
    <m/>
    <n v="0"/>
    <n v="-0.62000000000000011"/>
    <n v="0"/>
    <n v="-0.62000000000000011"/>
  </r>
  <r>
    <x v="0"/>
    <s v="REAL"/>
    <x v="0"/>
    <s v="PERSONAL"/>
    <s v="WALLAPOP"/>
    <s v="ONLINE"/>
    <s v="SEGUNDA MANO / GASTOS COMPARTIDOS"/>
    <s v="SEGUNDA MANO"/>
    <s v="WALLAPOP"/>
    <n v="4.5"/>
    <d v="2020-12-14T00:00:00"/>
    <x v="8"/>
    <n v="12"/>
    <m/>
    <s v="Bateria externa kiwibird"/>
    <n v="4.5"/>
    <n v="0"/>
    <n v="0"/>
    <n v="4.5"/>
  </r>
  <r>
    <x v="0"/>
    <s v="REAL"/>
    <x v="1"/>
    <s v="PERSONAL"/>
    <s v="HMR"/>
    <s v="MADRID"/>
    <s v="NOMINA"/>
    <s v="NOMINA HMR"/>
    <s v="HMR"/>
    <n v="540.47699999999998"/>
    <d v="2020-12-15T00:00:00"/>
    <x v="8"/>
    <n v="12"/>
    <m/>
    <s v="Paga extra Diciembre 20"/>
    <n v="540.47699999999998"/>
    <n v="0"/>
    <n v="0"/>
    <n v="540.47699999999998"/>
  </r>
  <r>
    <x v="1"/>
    <s v="REAL"/>
    <x v="0"/>
    <s v="PERSONAL"/>
    <s v="CABIFY"/>
    <s v="MADRID"/>
    <s v="TRANSPORTE"/>
    <s v="UBER,CABIFY, ETC"/>
    <s v="CABIFY"/>
    <n v="0.91800000000000004"/>
    <d v="2020-12-19T00:00:00"/>
    <x v="8"/>
    <n v="12"/>
    <m/>
    <s v="COMPRA Cabify Espana, Madrid, TARJETA"/>
    <n v="0"/>
    <n v="-0.91800000000000004"/>
    <n v="0"/>
    <n v="-0.91800000000000004"/>
  </r>
  <r>
    <x v="1"/>
    <s v="REAL"/>
    <x v="0"/>
    <s v="PERSONAL"/>
    <m/>
    <s v="VALENCIA"/>
    <s v="RESTAURANTE"/>
    <s v="BAR"/>
    <s v="CAFÉ"/>
    <n v="0.75"/>
    <d v="2020-12-19T00:00:00"/>
    <x v="8"/>
    <n v="12"/>
    <m/>
    <m/>
    <n v="0"/>
    <n v="-0.75"/>
    <n v="0"/>
    <n v="-0.75"/>
  </r>
  <r>
    <x v="1"/>
    <s v="REAL"/>
    <x v="0"/>
    <s v="PERSONAL"/>
    <s v="SPOTIFY"/>
    <m/>
    <s v="OCIO"/>
    <s v="SUSCRIPCION"/>
    <s v="SPOTIFY"/>
    <n v="0.16600000000000001"/>
    <d v="2020-12-22T00:00:00"/>
    <x v="8"/>
    <n v="12"/>
    <m/>
    <s v="Bizum Carlota"/>
    <n v="0"/>
    <n v="-0.16600000000000001"/>
    <n v="0"/>
    <n v="-0.16600000000000001"/>
  </r>
  <r>
    <x v="1"/>
    <s v="REAL"/>
    <x v="0"/>
    <s v="PERSONAL"/>
    <s v="EN DTRES"/>
    <s v="VALENCIA"/>
    <s v="RESTAURANTE"/>
    <s v="RESTAURANTE"/>
    <s v="RESTAURANTE"/>
    <n v="0.35000000000000003"/>
    <d v="2020-12-25T00:00:00"/>
    <x v="8"/>
    <n v="12"/>
    <m/>
    <s v="PAGO MOVIL EN DTRES, TUDELA, TARJ. :*571914"/>
    <n v="0"/>
    <n v="-0.35000000000000003"/>
    <n v="0"/>
    <n v="-0.35000000000000003"/>
  </r>
  <r>
    <x v="1"/>
    <s v="REAL"/>
    <x v="0"/>
    <s v="PERSONAL"/>
    <s v="BARRIO"/>
    <s v="TUDELA"/>
    <s v="SUPERMERCADO"/>
    <s v="COMIDA"/>
    <s v="BARRIO"/>
    <n v="0.41700000000000004"/>
    <d v="2020-12-26T00:00:00"/>
    <x v="8"/>
    <n v="12"/>
    <m/>
    <m/>
    <n v="0"/>
    <n v="-0.41700000000000004"/>
    <n v="0"/>
    <n v="-0.41700000000000004"/>
  </r>
  <r>
    <x v="1"/>
    <s v="REAL"/>
    <x v="0"/>
    <s v="PERSONAL"/>
    <s v="BAR"/>
    <s v="VALENCIA"/>
    <s v="RESTAURANTE"/>
    <s v="BAR"/>
    <s v="BAR"/>
    <n v="0.13999999999999999"/>
    <d v="2020-12-27T00:00:00"/>
    <x v="8"/>
    <n v="12"/>
    <m/>
    <s v="PAGO MOVIL EN BAR RESTAURANTE, TUDELA, TARJ."/>
    <n v="0"/>
    <n v="-0.13999999999999999"/>
    <n v="0"/>
    <n v="-0.13999999999999999"/>
  </r>
  <r>
    <x v="1"/>
    <s v="REAL"/>
    <x v="0"/>
    <s v="PERSONAL"/>
    <s v="BAR"/>
    <s v="VALENCIA"/>
    <s v="RESTAURANTE"/>
    <s v="BAR"/>
    <s v="BAR"/>
    <n v="0.55999999999999994"/>
    <d v="2020-12-28T00:00:00"/>
    <x v="8"/>
    <n v="12"/>
    <m/>
    <s v="PAGO MOVIL EN BAR JOSE LUIS, TUDELA, TARJ. :*571914"/>
    <n v="0"/>
    <n v="-0.55999999999999994"/>
    <n v="0"/>
    <n v="-0.55999999999999994"/>
  </r>
  <r>
    <x v="1"/>
    <s v="REAL"/>
    <x v="0"/>
    <s v="PERSONAL"/>
    <s v="CINE"/>
    <m/>
    <s v="OCIO"/>
    <s v="CINE"/>
    <s v="OCINE TUDELA"/>
    <n v="0.61"/>
    <d v="2020-12-28T00:00:00"/>
    <x v="8"/>
    <n v="12"/>
    <m/>
    <s v="COMPRA EN OCINE TUDELA, TUDELA, TARJ. :*571914"/>
    <n v="0"/>
    <n v="-0.61"/>
    <n v="0"/>
    <n v="-0.61"/>
  </r>
  <r>
    <x v="1"/>
    <s v="REAL"/>
    <x v="0"/>
    <s v="PERSONAL"/>
    <s v="DECATHLON"/>
    <s v="TUDELA"/>
    <s v="DEPORTE"/>
    <s v="DEPORTE"/>
    <m/>
    <n v="3.0990000000000002"/>
    <d v="2020-12-30T00:00:00"/>
    <x v="8"/>
    <n v="12"/>
    <m/>
    <s v="PAGO MOVIL EN DECATHLON TUDEL, TUDELA, TARJ."/>
    <n v="0"/>
    <n v="-3.0990000000000002"/>
    <n v="0"/>
    <n v="-3.0990000000000002"/>
  </r>
  <r>
    <x v="1"/>
    <s v="REAL"/>
    <x v="0"/>
    <s v="PERSONAL"/>
    <s v="SANTANDER"/>
    <s v="ONLINE"/>
    <s v="OTROS"/>
    <s v="COMISIONES BOLSA"/>
    <s v="COMISIONES SANTANDER"/>
    <n v="1.6829999999999998"/>
    <d v="2020-12-31T00:00:00"/>
    <x v="8"/>
    <n v="12"/>
    <m/>
    <m/>
    <n v="0"/>
    <n v="-1.6829999999999998"/>
    <n v="0"/>
    <n v="-1.6829999999999998"/>
  </r>
  <r>
    <x v="1"/>
    <s v="REAL"/>
    <x v="1"/>
    <s v="PERSONAL"/>
    <s v="ALQUILER"/>
    <s v="MADRID"/>
    <s v="VIVIENDA"/>
    <s v="PISO FDO CATOLICO"/>
    <s v="ALQUILER FDO CATOLICO"/>
    <n v="45"/>
    <d v="2021-01-01T00:00:00"/>
    <x v="9"/>
    <n v="1"/>
    <m/>
    <s v="Enero"/>
    <n v="0"/>
    <n v="-45"/>
    <n v="0"/>
    <n v="-45"/>
  </r>
  <r>
    <x v="1"/>
    <s v="REAL"/>
    <x v="1"/>
    <s v="PERSONAL"/>
    <s v="GIMNASIO JOSE VALENCIANO"/>
    <s v="MADRID"/>
    <s v="DEPORTE"/>
    <s v="BOXEO"/>
    <s v="BOXEO"/>
    <n v="3.5"/>
    <d v="2021-01-01T00:00:00"/>
    <x v="9"/>
    <n v="1"/>
    <m/>
    <s v="Enero"/>
    <n v="0"/>
    <n v="-3.5"/>
    <n v="0"/>
    <n v="-3.5"/>
  </r>
  <r>
    <x v="1"/>
    <s v="REAL"/>
    <x v="1"/>
    <s v="PERSONAL"/>
    <s v="GASTOS VARIABLES"/>
    <s v="MADRID"/>
    <s v="VIVIENDA"/>
    <s v="GASTOS COMPARTIDOS"/>
    <s v="GASTOS: AGUA, LUZ, WIFI, LIMPIEZA"/>
    <n v="8.5"/>
    <d v="2021-01-01T00:00:00"/>
    <x v="9"/>
    <n v="1"/>
    <m/>
    <s v="Enero"/>
    <n v="0"/>
    <n v="-8.5"/>
    <n v="0"/>
    <n v="-8.5"/>
  </r>
  <r>
    <x v="1"/>
    <s v="REAL"/>
    <x v="0"/>
    <s v="PERSONAL"/>
    <s v="BAR"/>
    <s v="VALENCIA"/>
    <s v="RESTAURANTE"/>
    <s v="BAR"/>
    <s v="BAR"/>
    <n v="0.88000000000000012"/>
    <d v="2021-01-04T00:00:00"/>
    <x v="9"/>
    <n v="1"/>
    <m/>
    <s v="PAGO MOVIL EN BAR RESTAURANTE, TUDELA, TARJ."/>
    <n v="0"/>
    <n v="-0.88000000000000012"/>
    <n v="0"/>
    <n v="-0.88000000000000012"/>
  </r>
  <r>
    <x v="0"/>
    <s v="REAL"/>
    <x v="0"/>
    <s v="PERSONAL"/>
    <s v="-"/>
    <s v="VALENCIA"/>
    <s v="OTROS"/>
    <s v="PAGA"/>
    <s v="PAGA / TRANSFERENCIA"/>
    <n v="27"/>
    <d v="2021-01-04T00:00:00"/>
    <x v="9"/>
    <n v="1"/>
    <m/>
    <m/>
    <n v="27"/>
    <n v="0"/>
    <n v="0"/>
    <n v="27"/>
  </r>
  <r>
    <x v="2"/>
    <s v="REAL"/>
    <x v="0"/>
    <s v="PERSONAL"/>
    <s v="COINBASE"/>
    <s v="ONLINE"/>
    <s v="CRYPTO"/>
    <s v="CRYPTO"/>
    <s v="CRYPTO"/>
    <n v="900"/>
    <d v="2021-01-05T00:00:00"/>
    <x v="9"/>
    <n v="1"/>
    <m/>
    <m/>
    <n v="0"/>
    <n v="0"/>
    <n v="-900"/>
    <n v="-900"/>
  </r>
  <r>
    <x v="0"/>
    <s v="REAL"/>
    <x v="0"/>
    <s v="PERSONAL"/>
    <s v="-"/>
    <s v="VALENCIA"/>
    <s v="OTROS"/>
    <s v="PAGA"/>
    <s v="PAGA / TRANSFERENCIA"/>
    <n v="19.8"/>
    <d v="2021-01-10T00:00:00"/>
    <x v="9"/>
    <n v="1"/>
    <m/>
    <m/>
    <n v="19.8"/>
    <n v="0"/>
    <n v="0"/>
    <n v="19.8"/>
  </r>
  <r>
    <x v="2"/>
    <s v="REAL"/>
    <x v="0"/>
    <s v="PERSONAL"/>
    <s v="COINBASE"/>
    <s v="ONLINE"/>
    <s v="CRYPTO"/>
    <s v="CRYPTO"/>
    <s v="CRYPTO"/>
    <n v="1350"/>
    <d v="2021-01-12T00:00:00"/>
    <x v="9"/>
    <n v="1"/>
    <m/>
    <m/>
    <n v="0"/>
    <n v="0"/>
    <n v="-1350"/>
    <n v="-1350"/>
  </r>
  <r>
    <x v="1"/>
    <s v="REAL"/>
    <x v="0"/>
    <s v="PERSONAL"/>
    <s v="EN&amp;RESTAURANTE CAR, MEDINACELI"/>
    <s v="VALENCIA"/>
    <s v="RESTAURANTE"/>
    <s v="RESTAURANTE"/>
    <s v="RESTAURANTE"/>
    <n v="0.30000000000000004"/>
    <d v="2021-01-18T00:00:00"/>
    <x v="9"/>
    <n v="1"/>
    <m/>
    <s v="PAGO MOVIL EN RESTAURANTE CAR, MEDINACELI, TARJ."/>
    <n v="0"/>
    <n v="-0.30000000000000004"/>
    <n v="0"/>
    <n v="-0.30000000000000004"/>
  </r>
  <r>
    <x v="0"/>
    <s v="REAL"/>
    <x v="1"/>
    <s v="PERSONAL"/>
    <s v="HMR"/>
    <s v="MADRID"/>
    <s v="NOMINA"/>
    <s v="NOMINA HMR"/>
    <s v="HMR"/>
    <n v="481.06199999999995"/>
    <d v="2021-01-22T00:00:00"/>
    <x v="9"/>
    <n v="1"/>
    <m/>
    <s v="Nomina Enero 21"/>
    <n v="481.06199999999995"/>
    <n v="0"/>
    <n v="0"/>
    <n v="481.06199999999995"/>
  </r>
  <r>
    <x v="1"/>
    <s v="REAL"/>
    <x v="1"/>
    <s v="PERSONAL"/>
    <s v="ALQUILER"/>
    <s v="MADRID"/>
    <s v="VIVIENDA"/>
    <s v="GASTOS COMPARTIDOS"/>
    <s v="GASTOS: AGUA, LUZ, WIFI, LIMPIEZA"/>
    <n v="3"/>
    <d v="2021-01-25T00:00:00"/>
    <x v="9"/>
    <n v="1"/>
    <m/>
    <s v="Bizum novio limpiadora"/>
    <n v="0"/>
    <n v="-3"/>
    <n v="0"/>
    <n v="-3"/>
  </r>
  <r>
    <x v="1"/>
    <s v="REAL"/>
    <x v="0"/>
    <s v="PERSONAL"/>
    <s v="GASTOS DE CASA"/>
    <s v="VALENCIA"/>
    <s v="VIVIENDA"/>
    <s v="AGUA, LUZ, WIFI, LIMPIEZA"/>
    <s v="LIMPIEZA"/>
    <n v="3"/>
    <d v="2021-01-25T00:00:00"/>
    <x v="9"/>
    <n v="1"/>
    <m/>
    <s v="LIMPIADORA"/>
    <n v="0"/>
    <n v="-3"/>
    <n v="0"/>
    <n v="-3"/>
  </r>
  <r>
    <x v="1"/>
    <s v="REAL"/>
    <x v="0"/>
    <s v="PERSONAL"/>
    <s v="UBER"/>
    <s v="UBER"/>
    <s v="RESTAURANTE"/>
    <s v="RESTAURANTE"/>
    <s v="COMIDA BASURA"/>
    <n v="1.2610000000000001"/>
    <d v="2021-01-30T00:00:00"/>
    <x v="9"/>
    <n v="1"/>
    <m/>
    <s v="UBER EATS"/>
    <n v="0"/>
    <n v="-1.2610000000000001"/>
    <n v="0"/>
    <n v="-1.2610000000000001"/>
  </r>
  <r>
    <x v="1"/>
    <s v="REAL"/>
    <x v="1"/>
    <s v="PERSONAL"/>
    <s v="ALQUILER"/>
    <s v="MADRID"/>
    <s v="VIVIENDA"/>
    <s v="PISO FDO CATOLICO"/>
    <s v="ALQUILER FDO CATOLICO"/>
    <n v="45"/>
    <d v="2021-02-01T00:00:00"/>
    <x v="9"/>
    <n v="2"/>
    <m/>
    <s v="Febrer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1-02-01T00:00:00"/>
    <x v="9"/>
    <n v="2"/>
    <m/>
    <s v="Febrero"/>
    <n v="0"/>
    <n v="-6"/>
    <n v="0"/>
    <n v="-6"/>
  </r>
  <r>
    <x v="1"/>
    <s v="REAL"/>
    <x v="1"/>
    <s v="PERSONAL"/>
    <s v="GASTOS VARIABLES"/>
    <s v="MADRID"/>
    <s v="VIVIENDA"/>
    <s v="GASTOS COMPARTIDOS"/>
    <s v="GASTOS: AGUA, LUZ, WIFI, LIMPIEZA"/>
    <n v="8.5"/>
    <d v="2021-02-01T00:00:00"/>
    <x v="9"/>
    <n v="2"/>
    <m/>
    <s v="Febrero"/>
    <n v="0"/>
    <n v="-8.5"/>
    <n v="0"/>
    <n v="-8.5"/>
  </r>
  <r>
    <x v="1"/>
    <s v="REAL"/>
    <x v="0"/>
    <s v="PERSONAL"/>
    <s v="UBER"/>
    <s v="UBER"/>
    <s v="RESTAURANTE"/>
    <s v="RESTAURANTE"/>
    <s v="COMIDA BASURA"/>
    <n v="1.2610000000000001"/>
    <d v="2021-02-02T00:00:00"/>
    <x v="9"/>
    <n v="2"/>
    <m/>
    <s v="UBER EATS"/>
    <n v="0"/>
    <n v="-1.2610000000000001"/>
    <n v="0"/>
    <n v="-1.2610000000000001"/>
  </r>
  <r>
    <x v="1"/>
    <s v="REAL"/>
    <x v="0"/>
    <s v="PERSONAL"/>
    <s v="UBER EATS"/>
    <m/>
    <s v="RESTAURANTE"/>
    <s v="BAR"/>
    <s v="COMIDA RAPIDA"/>
    <n v="1.2610000000000001"/>
    <d v="2021-02-02T00:00:00"/>
    <x v="9"/>
    <n v="2"/>
    <m/>
    <m/>
    <n v="0"/>
    <n v="-1.2610000000000001"/>
    <n v="0"/>
    <n v="-1.2610000000000001"/>
  </r>
  <r>
    <x v="1"/>
    <s v="REAL"/>
    <x v="0"/>
    <s v="PERSONAL"/>
    <s v="AMAZON"/>
    <s v="ONLINE"/>
    <s v="GASTOS PERSONALES (ROPA, OBJETOS, ACCESORIOS…)"/>
    <s v="SALUD"/>
    <s v="CORRECTOR POSTURA"/>
    <n v="1.1990000000000001"/>
    <d v="2021-02-02T00:00:00"/>
    <x v="9"/>
    <n v="2"/>
    <m/>
    <s v="Corrector de postura"/>
    <n v="0"/>
    <n v="-1.1990000000000001"/>
    <n v="0"/>
    <n v="-1.1990000000000001"/>
  </r>
  <r>
    <x v="2"/>
    <s v="REAL"/>
    <x v="0"/>
    <s v="PERSONAL"/>
    <s v="COINBASE"/>
    <s v="ONLINE"/>
    <s v="CRYPTO"/>
    <s v="CRYPTO"/>
    <s v="CRYPTO"/>
    <n v="450"/>
    <d v="2021-02-02T00:00:00"/>
    <x v="9"/>
    <n v="2"/>
    <m/>
    <m/>
    <n v="0"/>
    <n v="0"/>
    <n v="-450"/>
    <n v="-450"/>
  </r>
  <r>
    <x v="1"/>
    <s v="REAL"/>
    <x v="0"/>
    <s v="PERSONAL"/>
    <s v="SPOTIFY"/>
    <m/>
    <s v="OCIO"/>
    <s v="SUSCRIPCION"/>
    <s v="SPOTIFY"/>
    <n v="3.2"/>
    <d v="2021-02-02T00:00:00"/>
    <x v="9"/>
    <n v="2"/>
    <m/>
    <s v="Bizum Carlota"/>
    <n v="0"/>
    <n v="-3.2"/>
    <n v="0"/>
    <n v="-3.2"/>
  </r>
  <r>
    <x v="1"/>
    <s v="REAL"/>
    <x v="0"/>
    <s v="PERSONAL"/>
    <s v="MERCADONA"/>
    <s v="MADRID"/>
    <s v="SUPERMERCADO"/>
    <s v="COMIDA"/>
    <s v="MERCADONA"/>
    <n v="5.8010000000000002"/>
    <d v="2021-02-03T00:00:00"/>
    <x v="9"/>
    <n v="2"/>
    <m/>
    <m/>
    <n v="0"/>
    <n v="-5.8010000000000002"/>
    <n v="0"/>
    <n v="-5.8010000000000002"/>
  </r>
  <r>
    <x v="1"/>
    <s v="REAL"/>
    <x v="0"/>
    <s v="PERSONAL"/>
    <s v="UBER EATS"/>
    <m/>
    <s v="RESTAURANTE"/>
    <s v="BAR"/>
    <s v="COMIDA RAPIDA"/>
    <n v="1.2610000000000001"/>
    <d v="2021-02-04T00:00:00"/>
    <x v="9"/>
    <n v="2"/>
    <m/>
    <m/>
    <n v="0"/>
    <n v="-1.2610000000000001"/>
    <n v="0"/>
    <n v="-1.2610000000000001"/>
  </r>
  <r>
    <x v="1"/>
    <s v="REAL"/>
    <x v="0"/>
    <s v="PERSONAL"/>
    <s v="ALDI"/>
    <s v="MADRID"/>
    <s v="SUPERMERCADO"/>
    <s v="COMIDA"/>
    <s v="ALDI"/>
    <n v="5.2650000000000006"/>
    <d v="2021-02-07T00:00:00"/>
    <x v="9"/>
    <n v="2"/>
    <m/>
    <m/>
    <n v="0"/>
    <n v="-5.2650000000000006"/>
    <n v="0"/>
    <n v="-5.2650000000000006"/>
  </r>
  <r>
    <x v="1"/>
    <s v="REAL"/>
    <x v="1"/>
    <s v="PERSONAL"/>
    <s v="ALQUILER"/>
    <s v="MADRID"/>
    <s v="VIVIENDA"/>
    <s v="GASTOS COMPARTIDOS"/>
    <s v="GASTOS: AGUA, LUZ, WIFI, LIMPIEZA"/>
    <n v="1"/>
    <d v="2021-02-08T00:00:00"/>
    <x v="9"/>
    <n v="2"/>
    <m/>
    <s v="Bizum novio limpiadora"/>
    <n v="0"/>
    <n v="-1"/>
    <n v="0"/>
    <n v="-1"/>
  </r>
  <r>
    <x v="1"/>
    <s v="REAL"/>
    <x v="0"/>
    <s v="PERSONAL"/>
    <s v="GASTOS DE CASA"/>
    <s v="VALENCIA"/>
    <s v="VIVIENDA"/>
    <s v="AGUA, LUZ, WIFI, LIMPIEZA"/>
    <s v="LIMPIEZA"/>
    <n v="1"/>
    <d v="2021-02-08T00:00:00"/>
    <x v="9"/>
    <n v="2"/>
    <m/>
    <s v="LIMPIADORA"/>
    <n v="0"/>
    <n v="-1"/>
    <n v="0"/>
    <n v="-1"/>
  </r>
  <r>
    <x v="1"/>
    <s v="REAL"/>
    <x v="0"/>
    <s v="PERSONAL"/>
    <m/>
    <s v="SIERRA DE MADRID"/>
    <s v="VACACIONES"/>
    <s v="CABAÑAS"/>
    <s v="CABAÑAS"/>
    <n v="12.200000000000001"/>
    <d v="2021-02-10T00:00:00"/>
    <x v="9"/>
    <n v="2"/>
    <m/>
    <m/>
    <n v="0"/>
    <n v="-12.200000000000001"/>
    <n v="0"/>
    <n v="-12.200000000000001"/>
  </r>
  <r>
    <x v="1"/>
    <s v="REAL"/>
    <x v="0"/>
    <s v="PERSONAL"/>
    <m/>
    <s v="VALENCIA"/>
    <s v="SUPERMERCADO"/>
    <s v="COMIDA SEMANAL"/>
    <s v="AHORRAMAS"/>
    <n v="1.042"/>
    <d v="2021-02-13T00:00:00"/>
    <x v="9"/>
    <n v="2"/>
    <m/>
    <s v="TRANSACCION CONTACTLESS EN EROSKI CENTER P, ABLITAS"/>
    <n v="0"/>
    <n v="-1.042"/>
    <n v="0"/>
    <n v="-1.042"/>
  </r>
  <r>
    <x v="1"/>
    <s v="REAL"/>
    <x v="0"/>
    <s v="PERSONAL"/>
    <s v="EN&amp;FARMACIA ENCARN, MADRID"/>
    <s v="MADRID"/>
    <s v="CUIDADO PERSONAL"/>
    <s v="FARMACIA"/>
    <s v="FARMACIA"/>
    <n v="0.65600000000000003"/>
    <d v="2021-02-13T00:00:00"/>
    <x v="9"/>
    <n v="2"/>
    <m/>
    <s v="PAGO MOVIL EN FARMACIA ENCARN, MADRID, TARJ."/>
    <n v="0"/>
    <n v="-0.65600000000000003"/>
    <n v="0"/>
    <n v="-0.65600000000000003"/>
  </r>
  <r>
    <x v="1"/>
    <s v="REAL"/>
    <x v="1"/>
    <s v="PERSONAL"/>
    <s v="ALQUILER"/>
    <s v="MADRID"/>
    <s v="VIVIENDA"/>
    <s v="GASTOS COMPARTIDOS"/>
    <s v="GASTOS: AGUA, LUZ, WIFI, LIMPIEZA"/>
    <n v="1"/>
    <d v="2021-02-15T00:00:00"/>
    <x v="9"/>
    <n v="2"/>
    <m/>
    <s v="Bizum novio limpiadora"/>
    <n v="0"/>
    <n v="-1"/>
    <n v="0"/>
    <n v="-1"/>
  </r>
  <r>
    <x v="1"/>
    <s v="REAL"/>
    <x v="0"/>
    <s v="PERSONAL"/>
    <s v="GASTOS DE CASA"/>
    <s v="VALENCIA"/>
    <s v="VIVIENDA"/>
    <s v="AGUA, LUZ, WIFI, LIMPIEZA"/>
    <s v="LIMPIEZA"/>
    <n v="1"/>
    <d v="2021-02-15T00:00:00"/>
    <x v="9"/>
    <n v="2"/>
    <m/>
    <s v="LIMPIADORA"/>
    <n v="0"/>
    <n v="-1"/>
    <n v="0"/>
    <n v="-1"/>
  </r>
  <r>
    <x v="2"/>
    <s v="REAL"/>
    <x v="0"/>
    <s v="PERSONAL"/>
    <s v="COINBASE"/>
    <s v="ONLINE"/>
    <s v="CRYPTO"/>
    <s v="CRYPTO"/>
    <s v="CRYPTO"/>
    <n v="900"/>
    <d v="2021-02-17T00:00:00"/>
    <x v="9"/>
    <n v="2"/>
    <m/>
    <m/>
    <n v="0"/>
    <n v="0"/>
    <n v="-900"/>
    <n v="-900"/>
  </r>
  <r>
    <x v="1"/>
    <s v="REAL"/>
    <x v="0"/>
    <s v="PERSONAL"/>
    <s v="ALDI"/>
    <s v="MADRID"/>
    <s v="SUPERMERCADO"/>
    <s v="COMIDA"/>
    <s v="ALDI"/>
    <n v="6.0770000000000008"/>
    <d v="2021-02-20T00:00:00"/>
    <x v="9"/>
    <n v="2"/>
    <m/>
    <m/>
    <n v="0"/>
    <n v="-6.0770000000000008"/>
    <n v="0"/>
    <n v="-6.0770000000000008"/>
  </r>
  <r>
    <x v="1"/>
    <s v="REAL"/>
    <x v="0"/>
    <s v="PERSONAL"/>
    <s v="ALDI"/>
    <s v="MADRID"/>
    <s v="SUPERMERCADO"/>
    <s v="COMIDA"/>
    <s v="ALDI"/>
    <n v="0.94300000000000006"/>
    <d v="2021-02-21T00:00:00"/>
    <x v="9"/>
    <n v="2"/>
    <m/>
    <m/>
    <n v="0"/>
    <n v="-0.94300000000000006"/>
    <n v="0"/>
    <n v="-0.94300000000000006"/>
  </r>
  <r>
    <x v="1"/>
    <s v="REAL"/>
    <x v="0"/>
    <s v="PERSONAL"/>
    <s v="DECATHLON PRINC"/>
    <s v="MADRID"/>
    <s v="DEPORTE"/>
    <s v="DEPORTE"/>
    <m/>
    <n v="1.4990000000000001"/>
    <d v="2021-02-21T00:00:00"/>
    <x v="9"/>
    <n v="2"/>
    <m/>
    <s v="COMPRA EN DECATHLON PRINC, MADRID, TARJ. :*571914"/>
    <n v="0"/>
    <n v="-1.4990000000000001"/>
    <n v="0"/>
    <n v="-1.4990000000000001"/>
  </r>
  <r>
    <x v="1"/>
    <s v="REAL"/>
    <x v="0"/>
    <s v="PERSONAL"/>
    <s v="SANTANDER"/>
    <s v="ONLINE"/>
    <s v="OTROS"/>
    <s v="COMISIONES BOLSA"/>
    <s v="COMISIONES SANTANDER"/>
    <n v="0.30499999999999999"/>
    <d v="2021-02-22T00:00:00"/>
    <x v="9"/>
    <n v="2"/>
    <m/>
    <m/>
    <n v="0"/>
    <n v="-0.30499999999999999"/>
    <n v="0"/>
    <n v="-0.30499999999999999"/>
  </r>
  <r>
    <x v="0"/>
    <s v="REAL"/>
    <x v="1"/>
    <s v="PERSONAL"/>
    <s v="HMR"/>
    <s v="MADRID"/>
    <s v="NOMINA"/>
    <s v="NOMINA HMR"/>
    <s v="HMR"/>
    <n v="480.76499999999999"/>
    <d v="2021-02-24T00:00:00"/>
    <x v="9"/>
    <n v="2"/>
    <m/>
    <s v="Nomina Feb 21 HMR"/>
    <n v="480.76499999999999"/>
    <n v="0"/>
    <n v="0"/>
    <n v="480.76499999999999"/>
  </r>
  <r>
    <x v="1"/>
    <s v="REAL"/>
    <x v="1"/>
    <s v="PERSONAL"/>
    <s v="ALQUILER"/>
    <s v="MADRID"/>
    <s v="VIVIENDA"/>
    <s v="PISO FDO CATOLICO"/>
    <s v="ALQUILER FDO CATOLICO"/>
    <n v="45"/>
    <d v="2021-03-01T00:00:00"/>
    <x v="9"/>
    <n v="3"/>
    <m/>
    <s v="Marz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1-03-01T00:00:00"/>
    <x v="9"/>
    <n v="3"/>
    <m/>
    <s v="Marzo"/>
    <n v="0"/>
    <n v="-6"/>
    <n v="0"/>
    <n v="-6"/>
  </r>
  <r>
    <x v="1"/>
    <s v="REAL"/>
    <x v="1"/>
    <s v="PERSONAL"/>
    <s v="GASTOS VARIABLES"/>
    <s v="MADRID"/>
    <s v="VIVIENDA"/>
    <s v="GASTOS COMPARTIDOS"/>
    <s v="GASTOS: AGUA, LUZ, WIFI, LIMPIEZA"/>
    <n v="8.5"/>
    <d v="2021-03-01T00:00:00"/>
    <x v="9"/>
    <n v="3"/>
    <m/>
    <s v="Marzo"/>
    <n v="0"/>
    <n v="-8.5"/>
    <n v="0"/>
    <n v="-8.5"/>
  </r>
  <r>
    <x v="2"/>
    <s v="REAL"/>
    <x v="0"/>
    <s v="PERSONAL"/>
    <s v="COINBASE"/>
    <s v="ONLINE"/>
    <s v="CRYPTO"/>
    <s v="CRYPTO"/>
    <s v="CRYPTO"/>
    <n v="900"/>
    <d v="2021-03-03T00:00:00"/>
    <x v="9"/>
    <n v="3"/>
    <m/>
    <m/>
    <n v="0"/>
    <n v="0"/>
    <n v="-900"/>
    <n v="-900"/>
  </r>
  <r>
    <x v="1"/>
    <s v="REAL"/>
    <x v="0"/>
    <s v="PERSONAL"/>
    <s v="CINE"/>
    <m/>
    <s v="OCIO"/>
    <s v="CINE"/>
    <s v="LA VAGUADA"/>
    <n v="0.63"/>
    <d v="2021-03-06T00:00:00"/>
    <x v="9"/>
    <n v="3"/>
    <m/>
    <s v="PAGO MOVIL EN CINES LA VAGUAD, MADRID, TARJ."/>
    <n v="0"/>
    <n v="-0.63"/>
    <n v="0"/>
    <n v="-0.63"/>
  </r>
  <r>
    <x v="1"/>
    <s v="REAL"/>
    <x v="0"/>
    <s v="PERSONAL"/>
    <m/>
    <s v="VALENCIA"/>
    <s v="RESTAURANTE"/>
    <s v="BAR"/>
    <s v="CAFÉ"/>
    <n v="0.25"/>
    <d v="2021-03-07T00:00:00"/>
    <x v="9"/>
    <n v="3"/>
    <m/>
    <m/>
    <n v="0"/>
    <n v="-0.25"/>
    <n v="0"/>
    <n v="-0.25"/>
  </r>
  <r>
    <x v="1"/>
    <s v="REAL"/>
    <x v="0"/>
    <s v="PERSONAL"/>
    <s v="UBER"/>
    <s v="HELP.UBER.COM"/>
    <s v="TRANSPORTE"/>
    <s v="UBER,CABIFY, ETC"/>
    <s v="CABIFY"/>
    <n v="0.72599999999999998"/>
    <d v="2021-03-09T00:00:00"/>
    <x v="9"/>
    <n v="3"/>
    <m/>
    <s v="COMPRA UBER *TRIP, HELP.UBER.COM, TARJETA"/>
    <n v="0"/>
    <n v="-0.72599999999999998"/>
    <n v="0"/>
    <n v="-0.72599999999999998"/>
  </r>
  <r>
    <x v="1"/>
    <s v="REAL"/>
    <x v="0"/>
    <s v="PERSONAL"/>
    <s v="EN&amp;M PILA, MADRID"/>
    <s v="MADRID"/>
    <s v="CUIDADO PERSONAL"/>
    <s v="FARMACIA"/>
    <s v="FARMACIA"/>
    <n v="1.4850000000000001"/>
    <d v="2021-03-11T00:00:00"/>
    <x v="9"/>
    <n v="3"/>
    <m/>
    <s v="PAGO MOVIL EN FARMACIA M PILA, MADRID, TARJ."/>
    <n v="0"/>
    <n v="-1.4850000000000001"/>
    <n v="0"/>
    <n v="-1.4850000000000001"/>
  </r>
  <r>
    <x v="1"/>
    <s v="REAL"/>
    <x v="0"/>
    <s v="PERSONAL"/>
    <s v="ALDI"/>
    <s v="MADRID"/>
    <s v="SUPERMERCADO"/>
    <s v="COMIDA"/>
    <s v="ALDI"/>
    <n v="6.2950000000000008"/>
    <d v="2021-03-14T00:00:00"/>
    <x v="9"/>
    <n v="3"/>
    <m/>
    <m/>
    <n v="0"/>
    <n v="-6.2950000000000008"/>
    <n v="0"/>
    <n v="-6.2950000000000008"/>
  </r>
  <r>
    <x v="1"/>
    <s v="REAL"/>
    <x v="0"/>
    <s v="PERSONAL"/>
    <m/>
    <s v="VALENCIA"/>
    <s v="RESTAURANTE"/>
    <s v="BAR"/>
    <s v="CAFÉ"/>
    <n v="0.63"/>
    <d v="2021-03-20T00:00:00"/>
    <x v="9"/>
    <n v="3"/>
    <m/>
    <m/>
    <n v="0"/>
    <n v="-0.63"/>
    <n v="0"/>
    <n v="-0.63"/>
  </r>
  <r>
    <x v="1"/>
    <s v="REAL"/>
    <x v="0"/>
    <s v="PERSONAL"/>
    <s v="UBER"/>
    <s v="MADRID"/>
    <s v="TRANSPORTE"/>
    <s v="UBER,CABIFY, ETC"/>
    <s v="CABIFY"/>
    <n v="0.68"/>
    <d v="2021-03-21T00:00:00"/>
    <x v="9"/>
    <n v="3"/>
    <m/>
    <s v="COMPRA Cabify Espana, Madrid, TARJETA"/>
    <n v="0"/>
    <n v="-0.68"/>
    <n v="0"/>
    <n v="-0.68"/>
  </r>
  <r>
    <x v="1"/>
    <s v="REAL"/>
    <x v="0"/>
    <s v="PERSONAL"/>
    <s v="CABIFY"/>
    <s v="MADRID"/>
    <s v="TRANSPORTE"/>
    <s v="UBER,CABIFY, ETC"/>
    <s v="CABIFY"/>
    <n v="0.71399999999999997"/>
    <d v="2021-03-22T00:00:00"/>
    <x v="9"/>
    <n v="3"/>
    <m/>
    <s v="COMPRA Cabify Espana, Madrid, TARJETA"/>
    <n v="0"/>
    <n v="-0.71399999999999997"/>
    <n v="0"/>
    <n v="-0.71399999999999997"/>
  </r>
  <r>
    <x v="1"/>
    <s v="REAL"/>
    <x v="0"/>
    <s v="PERSONAL"/>
    <s v="DIA"/>
    <s v="MADRID"/>
    <s v="SUPERMERCADO"/>
    <s v="COMIDA"/>
    <s v="DIA"/>
    <n v="2.2690000000000001"/>
    <d v="2021-03-22T00:00:00"/>
    <x v="9"/>
    <n v="3"/>
    <m/>
    <m/>
    <n v="0"/>
    <n v="-2.2690000000000001"/>
    <n v="0"/>
    <n v="-2.2690000000000001"/>
  </r>
  <r>
    <x v="0"/>
    <s v="REAL"/>
    <x v="1"/>
    <s v="PERSONAL"/>
    <s v="HMR"/>
    <s v="MADRID"/>
    <s v="NOMINA"/>
    <s v="NOMINA HMR"/>
    <s v="HMR"/>
    <n v="480.10499999999996"/>
    <d v="2021-03-24T00:00:00"/>
    <x v="9"/>
    <n v="3"/>
    <m/>
    <s v="Nomina Marzo 21 HMR"/>
    <n v="480.10499999999996"/>
    <n v="0"/>
    <n v="0"/>
    <n v="480.10499999999996"/>
  </r>
  <r>
    <x v="1"/>
    <s v="REAL"/>
    <x v="1"/>
    <s v="PERSONAL"/>
    <s v="ALQUILER"/>
    <s v="MADRID"/>
    <s v="VIVIENDA"/>
    <s v="PISO FDO CATOLICO"/>
    <s v="ALQUILER FDO CATOLICO"/>
    <n v="45"/>
    <d v="2021-04-01T00:00:00"/>
    <x v="9"/>
    <n v="4"/>
    <m/>
    <s v="Abril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1-04-01T00:00:00"/>
    <x v="9"/>
    <n v="4"/>
    <m/>
    <s v="Abril"/>
    <n v="0"/>
    <n v="-6"/>
    <n v="0"/>
    <n v="-6"/>
  </r>
  <r>
    <x v="2"/>
    <s v="REAL"/>
    <x v="0"/>
    <s v="PERSONAL"/>
    <s v="COINBASE"/>
    <s v="ONLINE"/>
    <s v="CRYPTO"/>
    <s v="CRYPTO"/>
    <s v="CRYPTO"/>
    <n v="900"/>
    <d v="2021-04-01T00:00:00"/>
    <x v="9"/>
    <n v="4"/>
    <m/>
    <m/>
    <n v="0"/>
    <n v="0"/>
    <n v="-900"/>
    <n v="-900"/>
  </r>
  <r>
    <x v="1"/>
    <s v="REAL"/>
    <x v="1"/>
    <s v="PERSONAL"/>
    <s v="GASTOS VARIABLES"/>
    <s v="MADRID"/>
    <s v="VIVIENDA"/>
    <s v="GASTOS COMPARTIDOS"/>
    <s v="GASTOS: AGUA, LUZ, WIFI, LIMPIEZA"/>
    <n v="8.5"/>
    <d v="2021-04-01T00:00:00"/>
    <x v="9"/>
    <n v="4"/>
    <m/>
    <s v="Abril"/>
    <n v="0"/>
    <n v="-8.5"/>
    <n v="0"/>
    <n v="-8.5"/>
  </r>
  <r>
    <x v="0"/>
    <s v="REAL"/>
    <x v="0"/>
    <s v="PERSONAL"/>
    <s v="-"/>
    <s v="VALENCIA"/>
    <s v="OTROS"/>
    <s v="PAGA"/>
    <s v="PAGA / TRANSFERENCIA"/>
    <n v="8.0699999999999985"/>
    <d v="2021-04-03T00:00:00"/>
    <x v="9"/>
    <n v="4"/>
    <m/>
    <m/>
    <n v="8.0699999999999985"/>
    <n v="0"/>
    <n v="0"/>
    <n v="8.0699999999999985"/>
  </r>
  <r>
    <x v="1"/>
    <s v="REAL"/>
    <x v="0"/>
    <s v="PERSONAL"/>
    <m/>
    <s v="VALENCIA"/>
    <s v="RESTAURANTE"/>
    <s v="BAR"/>
    <s v="CAFÉ"/>
    <n v="0.45999999999999996"/>
    <d v="2021-04-04T00:00:00"/>
    <x v="9"/>
    <n v="4"/>
    <m/>
    <m/>
    <n v="0"/>
    <n v="-0.45999999999999996"/>
    <n v="0"/>
    <n v="-0.45999999999999996"/>
  </r>
  <r>
    <x v="1"/>
    <s v="REAL"/>
    <x v="0"/>
    <s v="PERSONAL"/>
    <s v="EFECTIVO"/>
    <s v="MADRID"/>
    <s v="OTROS"/>
    <s v="EFECTIVO"/>
    <s v="EFECTIVO"/>
    <n v="7"/>
    <d v="2021-04-04T00:00:00"/>
    <x v="9"/>
    <n v="4"/>
    <m/>
    <m/>
    <n v="0"/>
    <n v="-7"/>
    <n v="0"/>
    <n v="-7"/>
  </r>
  <r>
    <x v="1"/>
    <s v="REAL"/>
    <x v="0"/>
    <s v="PERSONAL"/>
    <s v="DECATHLON"/>
    <s v="MADRID"/>
    <s v="DEPORTE"/>
    <s v="DEPORTE"/>
    <m/>
    <n v="1.4990000000000001"/>
    <d v="2021-04-04T00:00:00"/>
    <x v="9"/>
    <n v="4"/>
    <m/>
    <s v="PAGO MOVIL EN DECATHLON PRINC, MADRID, TARJ."/>
    <n v="0"/>
    <n v="-1.4990000000000001"/>
    <n v="0"/>
    <n v="-1.4990000000000001"/>
  </r>
  <r>
    <x v="1"/>
    <s v="REAL"/>
    <x v="0"/>
    <s v="PERSONAL"/>
    <s v="UBER"/>
    <s v="HELP.UBER.COM"/>
    <s v="TRANSPORTE"/>
    <s v="UBER,CABIFY, ETC"/>
    <s v="CABIFY"/>
    <n v="0.64800000000000013"/>
    <d v="2021-04-06T00:00:00"/>
    <x v="9"/>
    <n v="4"/>
    <m/>
    <s v="COMPRA UBER *TRIP, HELP.UBER.COM, TARJETA"/>
    <n v="0"/>
    <n v="-0.64800000000000013"/>
    <n v="0"/>
    <n v="-0.64800000000000013"/>
  </r>
  <r>
    <x v="1"/>
    <s v="REAL"/>
    <x v="0"/>
    <s v="PERSONAL"/>
    <s v="UBER"/>
    <m/>
    <s v="TRANSPORTE"/>
    <s v="UBER"/>
    <s v="UBER"/>
    <n v="0.64800000000000013"/>
    <d v="2021-04-06T00:00:00"/>
    <x v="9"/>
    <n v="4"/>
    <m/>
    <m/>
    <n v="0"/>
    <n v="-0.64800000000000013"/>
    <n v="0"/>
    <n v="-0.64800000000000013"/>
  </r>
  <r>
    <x v="1"/>
    <s v="REAL"/>
    <x v="0"/>
    <s v="PERSONAL"/>
    <s v="FOGON&amp;GUILLE, GARGANTILLA D"/>
    <s v="VALENCIA"/>
    <s v="RESTAURANTE"/>
    <s v="RESTAURANTE"/>
    <s v="RESTAURANTE"/>
    <n v="1.9350000000000003"/>
    <d v="2021-04-09T00:00:00"/>
    <x v="9"/>
    <n v="4"/>
    <m/>
    <s v="COMPRA EL FOGON DE GUILLE, GARGANTILLA D, TARJETA"/>
    <n v="0"/>
    <n v="-1.9350000000000003"/>
    <n v="0"/>
    <n v="-1.9350000000000003"/>
  </r>
  <r>
    <x v="1"/>
    <s v="REAL"/>
    <x v="0"/>
    <s v="PERSONAL"/>
    <s v="BAR"/>
    <s v="VALENCIA"/>
    <s v="RESTAURANTE"/>
    <s v="BAR"/>
    <s v="BAR"/>
    <n v="0.4"/>
    <d v="2021-04-10T00:00:00"/>
    <x v="9"/>
    <n v="4"/>
    <m/>
    <s v="PAGO MOVIL EN BAR SERNA, LOZOYA, TARJ. :*571914"/>
    <n v="0"/>
    <n v="-0.4"/>
    <n v="0"/>
    <n v="-0.4"/>
  </r>
  <r>
    <x v="1"/>
    <s v="REAL"/>
    <x v="0"/>
    <s v="PERSONAL"/>
    <s v="EN&amp;RESTAURANTE LA, RASCAFRIA"/>
    <s v="VALENCIA"/>
    <s v="RESTAURANTE"/>
    <s v="RESTAURANTE"/>
    <s v="RESTAURANTE"/>
    <n v="4.43"/>
    <d v="2021-04-11T00:00:00"/>
    <x v="9"/>
    <n v="4"/>
    <m/>
    <s v="PAGO MOVIL EN RESTAURANTE LA, RASCAFRIA, TARJ."/>
    <n v="0"/>
    <n v="-4.43"/>
    <n v="0"/>
    <n v="-4.43"/>
  </r>
  <r>
    <x v="1"/>
    <s v="REAL"/>
    <x v="0"/>
    <s v="PERSONAL"/>
    <s v="FOGON&amp;GUILLE, GARGANTILLA D"/>
    <s v="VALENCIA"/>
    <s v="RESTAURANTE"/>
    <s v="RESTAURANTE"/>
    <s v="RESTAURANTE"/>
    <n v="0.15000000000000002"/>
    <d v="2021-04-11T00:00:00"/>
    <x v="9"/>
    <n v="4"/>
    <m/>
    <s v="COMPRA EL FOGON DE GUILLE, GARGANTILLA D, TARJETA"/>
    <n v="0"/>
    <n v="-0.15000000000000002"/>
    <n v="0"/>
    <n v="-0.15000000000000002"/>
  </r>
  <r>
    <x v="1"/>
    <s v="REAL"/>
    <x v="0"/>
    <s v="PERSONAL"/>
    <m/>
    <s v="VALENCIA"/>
    <s v="SUPERMERCADO"/>
    <s v="COMIDA SEMANAL"/>
    <s v="AHORRAMAS"/>
    <n v="5.3580000000000005"/>
    <d v="2021-04-12T00:00:00"/>
    <x v="9"/>
    <n v="4"/>
    <m/>
    <s v="TRANSACCION CONTACTLESS EN EROSKI CENTER P, ABLITAS"/>
    <n v="0"/>
    <n v="-5.3580000000000005"/>
    <n v="0"/>
    <n v="-5.3580000000000005"/>
  </r>
  <r>
    <x v="1"/>
    <s v="REAL"/>
    <x v="0"/>
    <s v="PERSONAL"/>
    <s v="ADESLAS"/>
    <s v="MADRID"/>
    <s v="CUIDADO PERSONAL"/>
    <s v="DENTISTA"/>
    <s v="ADESLAS"/>
    <n v="0.65"/>
    <d v="2021-04-13T00:00:00"/>
    <x v="9"/>
    <n v="4"/>
    <m/>
    <s v="RECONSTRUCCION CORONARIA CON POSTES O PERNOS (PIEZA 17)"/>
    <n v="0"/>
    <n v="-0.65"/>
    <n v="0"/>
    <n v="-0.65"/>
  </r>
  <r>
    <x v="1"/>
    <s v="REAL"/>
    <x v="0"/>
    <s v="PERSONAL"/>
    <s v="Video&amp;MP4, primevideo.es"/>
    <s v="ONLINE"/>
    <s v="OCIO"/>
    <s v="SUSCRIPCION"/>
    <s v="AMAZON PRIME"/>
    <n v="1.399"/>
    <d v="2021-04-16T00:00:00"/>
    <x v="9"/>
    <n v="4"/>
    <m/>
    <s v="COMPRA Prime Video*M41OD3MP4, primevideo.es, TARJETA"/>
    <n v="0"/>
    <n v="-1.399"/>
    <n v="0"/>
    <n v="-1.399"/>
  </r>
  <r>
    <x v="0"/>
    <s v="REAL"/>
    <x v="0"/>
    <s v="PERSONAL"/>
    <s v="VINTED"/>
    <s v="ONLINE"/>
    <s v="SEGUNDA MANO / GASTOS COMPARTIDOS"/>
    <s v="SEGUNDA MANO"/>
    <s v="VINTED"/>
    <n v="0.44999999999999996"/>
    <d v="2021-04-20T00:00:00"/>
    <x v="9"/>
    <n v="4"/>
    <m/>
    <s v="Camiseta Lakers"/>
    <n v="0.44999999999999996"/>
    <n v="0"/>
    <n v="0"/>
    <n v="0.44999999999999996"/>
  </r>
  <r>
    <x v="1"/>
    <s v="REAL"/>
    <x v="0"/>
    <s v="PERSONAL"/>
    <s v="ADESLAS"/>
    <s v="MADRID"/>
    <s v="CUIDADO PERSONAL"/>
    <s v="DENTISTA"/>
    <s v="ADESLAS"/>
    <n v="15.25"/>
    <d v="2021-04-22T00:00:00"/>
    <x v="9"/>
    <n v="4"/>
    <m/>
    <s v="REHABILITACIÓN MEDIANTE CORONA O PUENTE METAL PORCELANA (PIEZA 17)"/>
    <n v="0"/>
    <n v="-15.25"/>
    <n v="0"/>
    <n v="-15.25"/>
  </r>
  <r>
    <x v="0"/>
    <s v="REAL"/>
    <x v="1"/>
    <s v="PERSONAL"/>
    <s v="HMR"/>
    <s v="MADRID"/>
    <s v="NOMINA"/>
    <s v="NOMINA HMR"/>
    <s v="HMR"/>
    <n v="480.57299999999998"/>
    <d v="2021-04-22T00:00:00"/>
    <x v="9"/>
    <n v="4"/>
    <m/>
    <s v="Nomina Abril 21 HMR"/>
    <n v="480.57299999999998"/>
    <n v="0"/>
    <n v="0"/>
    <n v="480.57299999999998"/>
  </r>
  <r>
    <x v="1"/>
    <s v="REAL"/>
    <x v="0"/>
    <s v="PERSONAL"/>
    <s v="ALDI"/>
    <s v="MADRID"/>
    <s v="SUPERMERCADO"/>
    <s v="COMIDA"/>
    <s v="ALDI"/>
    <n v="5.5680000000000005"/>
    <d v="2021-04-25T00:00:00"/>
    <x v="9"/>
    <n v="4"/>
    <m/>
    <m/>
    <n v="0"/>
    <n v="-5.5680000000000005"/>
    <n v="0"/>
    <n v="-5.5680000000000005"/>
  </r>
  <r>
    <x v="1"/>
    <s v="REAL"/>
    <x v="0"/>
    <s v="PERSONAL"/>
    <s v="AMAZON"/>
    <s v="ONLINE"/>
    <s v="ELECTRONICA / INTERNET"/>
    <s v="ELECTRONICA / INTERNET / INTERNET"/>
    <s v="AURICULARES"/>
    <n v="6.0990000000000002"/>
    <d v="2021-04-26T00:00:00"/>
    <x v="9"/>
    <n v="4"/>
    <m/>
    <s v="Tao Tronics Cascos Bluetooth"/>
    <n v="0"/>
    <n v="-6.0990000000000002"/>
    <n v="0"/>
    <n v="-6.0990000000000002"/>
  </r>
  <r>
    <x v="2"/>
    <s v="REAL"/>
    <x v="0"/>
    <s v="PERSONAL"/>
    <s v="COINBASE"/>
    <s v="ONLINE"/>
    <s v="CRYPTO"/>
    <s v="CRYPTO"/>
    <s v="CRYPTO"/>
    <n v="540"/>
    <d v="2021-04-27T00:00:00"/>
    <x v="9"/>
    <n v="4"/>
    <m/>
    <m/>
    <n v="0"/>
    <n v="0"/>
    <n v="-540"/>
    <n v="-540"/>
  </r>
  <r>
    <x v="1"/>
    <s v="REAL"/>
    <x v="1"/>
    <s v="PERSONAL"/>
    <s v="ALQUILER"/>
    <s v="MADRID"/>
    <s v="VIVIENDA"/>
    <s v="PISO FDO CATOLICO"/>
    <s v="ALQUILER FDO CATOLICO"/>
    <n v="45"/>
    <d v="2021-05-01T00:00:00"/>
    <x v="9"/>
    <n v="5"/>
    <m/>
    <s v="May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1-05-01T00:00:00"/>
    <x v="9"/>
    <n v="5"/>
    <m/>
    <s v="Mayo"/>
    <n v="0"/>
    <n v="-6"/>
    <n v="0"/>
    <n v="-6"/>
  </r>
  <r>
    <x v="1"/>
    <s v="REAL"/>
    <x v="1"/>
    <s v="PERSONAL"/>
    <s v="GASTOS VARIABLES"/>
    <s v="MADRID"/>
    <s v="VIVIENDA"/>
    <s v="GASTOS COMPARTIDOS"/>
    <s v="GASTOS: AGUA, LUZ, WIFI, LIMPIEZA"/>
    <n v="8.5"/>
    <d v="2021-05-01T00:00:00"/>
    <x v="9"/>
    <n v="5"/>
    <m/>
    <s v="Mayo"/>
    <n v="0"/>
    <n v="-8.5"/>
    <n v="0"/>
    <n v="-8.5"/>
  </r>
  <r>
    <x v="1"/>
    <s v="REAL"/>
    <x v="0"/>
    <s v="PERSONAL"/>
    <s v="ACCIONA"/>
    <s v="MADRID"/>
    <s v="TRANSPORTE"/>
    <s v="MOTO ALQUILER"/>
    <s v="MOTO ALQUILER"/>
    <n v="0.53200000000000003"/>
    <d v="2021-05-04T00:00:00"/>
    <x v="9"/>
    <n v="5"/>
    <m/>
    <m/>
    <n v="0"/>
    <n v="-0.53200000000000003"/>
    <n v="0"/>
    <n v="-0.53200000000000003"/>
  </r>
  <r>
    <x v="0"/>
    <s v="REAL"/>
    <x v="1"/>
    <s v="PERSONAL"/>
    <s v="HMR"/>
    <s v="MADRID"/>
    <s v="NOMINA"/>
    <s v="NOMINA HMR"/>
    <s v="HMR"/>
    <n v="480.63599999999997"/>
    <d v="2021-05-05T00:00:00"/>
    <x v="9"/>
    <n v="5"/>
    <m/>
    <s v="Nomina Mayo 21"/>
    <n v="480.63599999999997"/>
    <n v="0"/>
    <n v="0"/>
    <n v="480.63599999999997"/>
  </r>
  <r>
    <x v="1"/>
    <s v="REAL"/>
    <x v="0"/>
    <s v="PERSONAL"/>
    <s v="ADESLAS"/>
    <s v="MADRID"/>
    <s v="CUIDADO PERSONAL"/>
    <s v="DENTISTA"/>
    <s v="ADESLAS"/>
    <n v="6"/>
    <d v="2021-05-06T00:00:00"/>
    <x v="9"/>
    <n v="5"/>
    <m/>
    <s v="RECONSTRUCCION CORONARIA (PIEZA 26)"/>
    <n v="0"/>
    <n v="-6"/>
    <n v="0"/>
    <n v="-6"/>
  </r>
  <r>
    <x v="1"/>
    <s v="REAL"/>
    <x v="0"/>
    <s v="PERSONAL"/>
    <s v="ADESLAS"/>
    <s v="MADRID"/>
    <s v="CUIDADO PERSONAL"/>
    <s v="DENTISTA"/>
    <s v="ADESLAS"/>
    <n v="6"/>
    <d v="2021-05-06T00:00:00"/>
    <x v="9"/>
    <n v="5"/>
    <m/>
    <s v="RECONSTRUCCION CORONARIA (PIEZA 27)"/>
    <n v="0"/>
    <n v="-6"/>
    <n v="0"/>
    <n v="-6"/>
  </r>
  <r>
    <x v="1"/>
    <s v="REAL"/>
    <x v="0"/>
    <s v="PERSONAL"/>
    <s v="ALDI"/>
    <s v="MADRID"/>
    <s v="SUPERMERCADO"/>
    <s v="COMIDA"/>
    <s v="ALDI"/>
    <n v="2.081"/>
    <d v="2021-05-06T00:00:00"/>
    <x v="9"/>
    <n v="5"/>
    <m/>
    <m/>
    <n v="0"/>
    <n v="-2.081"/>
    <n v="0"/>
    <n v="-2.081"/>
  </r>
  <r>
    <x v="1"/>
    <s v="REAL"/>
    <x v="0"/>
    <s v="PERSONAL"/>
    <s v="DIA"/>
    <s v="MADRID"/>
    <s v="SUPERMERCADO"/>
    <s v="COMIDA"/>
    <s v="DIA"/>
    <n v="1.8510000000000002"/>
    <d v="2021-05-08T00:00:00"/>
    <x v="9"/>
    <n v="5"/>
    <m/>
    <m/>
    <n v="0"/>
    <n v="-1.8510000000000002"/>
    <n v="0"/>
    <n v="-1.8510000000000002"/>
  </r>
  <r>
    <x v="1"/>
    <s v="REAL"/>
    <x v="0"/>
    <s v="PERSONAL"/>
    <s v="BAR"/>
    <s v="VALENCIA"/>
    <s v="RESTAURANTE"/>
    <s v="BAR"/>
    <s v="BAR"/>
    <n v="0.15000000000000002"/>
    <d v="2021-05-09T00:00:00"/>
    <x v="9"/>
    <n v="5"/>
    <m/>
    <s v="PAGO MOVIL EN BAR LEONES, MADRID, TARJ. :*571914"/>
    <n v="0"/>
    <n v="-0.15000000000000002"/>
    <n v="0"/>
    <n v="-0.15000000000000002"/>
  </r>
  <r>
    <x v="1"/>
    <s v="REAL"/>
    <x v="0"/>
    <s v="PERSONAL"/>
    <s v="Prime&amp;HP4, amazon.es/prm"/>
    <s v="ONLINE"/>
    <s v="OCIO"/>
    <s v="SUSCRIPCION"/>
    <s v="AMAZON PRIME"/>
    <n v="3.6"/>
    <d v="2021-05-10T00:00:00"/>
    <x v="9"/>
    <n v="5"/>
    <m/>
    <s v="COMPRA Amazon Prime*MK4HQ4HP4, amazon.es/prm,"/>
    <n v="0"/>
    <n v="-3.6"/>
    <n v="0"/>
    <n v="-3.6"/>
  </r>
  <r>
    <x v="1"/>
    <s v="REAL"/>
    <x v="0"/>
    <s v="PERSONAL"/>
    <s v="ADESLAS"/>
    <s v="MADRID"/>
    <s v="CUIDADO PERSONAL"/>
    <s v="DENTISTA"/>
    <s v="ADESLAS"/>
    <n v="11.9"/>
    <d v="2021-05-13T00:00:00"/>
    <x v="9"/>
    <n v="5"/>
    <m/>
    <s v="REHABILITACIÓN MEDIANTE CORONA O PUENTE METAL PORCELANA (PIEZA 17)"/>
    <n v="0"/>
    <n v="-11.9"/>
    <n v="0"/>
    <n v="-11.9"/>
  </r>
  <r>
    <x v="1"/>
    <s v="REAL"/>
    <x v="0"/>
    <s v="PERSONAL"/>
    <m/>
    <s v="VALENCIA"/>
    <s v="SUPERMERCADO"/>
    <s v="COMIDA SEMANAL"/>
    <s v="AHORRAMAS"/>
    <n v="1.2610000000000001"/>
    <d v="2021-05-13T00:00:00"/>
    <x v="9"/>
    <n v="5"/>
    <m/>
    <s v="TRANSACCION CONTACTLESS EN EROSKI CENTER P, ABLITAS"/>
    <n v="0"/>
    <n v="-1.2610000000000001"/>
    <n v="0"/>
    <n v="-1.2610000000000001"/>
  </r>
  <r>
    <x v="1"/>
    <s v="REAL"/>
    <x v="0"/>
    <s v="PERSONAL"/>
    <s v="CONOCIDOS"/>
    <s v="VALENCIA"/>
    <s v="OTROS"/>
    <s v="DESCONOCIDO"/>
    <s v="DESCONOCIDO"/>
    <n v="0.60000000000000009"/>
    <d v="2021-05-14T00:00:00"/>
    <x v="9"/>
    <n v="5"/>
    <m/>
    <s v="GASTOS DESCONOCIDOS"/>
    <n v="0"/>
    <n v="-0.60000000000000009"/>
    <n v="0"/>
    <n v="-0.60000000000000009"/>
  </r>
  <r>
    <x v="1"/>
    <s v="REAL"/>
    <x v="0"/>
    <s v="PERSONAL"/>
    <s v="ALDI"/>
    <s v="MADRID"/>
    <s v="SUPERMERCADO"/>
    <s v="COMIDA"/>
    <s v="ALDI"/>
    <n v="2.7010000000000005"/>
    <d v="2021-05-19T00:00:00"/>
    <x v="9"/>
    <n v="5"/>
    <m/>
    <m/>
    <n v="0"/>
    <n v="-2.7010000000000005"/>
    <n v="0"/>
    <n v="-2.7010000000000005"/>
  </r>
  <r>
    <x v="1"/>
    <s v="REAL"/>
    <x v="0"/>
    <s v="PERSONAL"/>
    <s v="EN&amp;RESTAURANTE MIL, MADRID"/>
    <s v="VALENCIA"/>
    <s v="RESTAURANTE"/>
    <s v="RESTAURANTE"/>
    <s v="RESTAURANTE"/>
    <n v="1.69"/>
    <d v="2021-05-21T00:00:00"/>
    <x v="9"/>
    <n v="5"/>
    <m/>
    <s v="PAGO MOVIL EN RESTAURANTE MIL, MADRID, TARJ."/>
    <n v="0"/>
    <n v="-1.69"/>
    <n v="0"/>
    <n v="-1.69"/>
  </r>
  <r>
    <x v="2"/>
    <s v="REAL"/>
    <x v="0"/>
    <s v="PERSONAL"/>
    <s v="COINBASE"/>
    <s v="ONLINE"/>
    <s v="CRYPTO"/>
    <s v="CRYPTO"/>
    <s v="CRYPTO"/>
    <n v="450"/>
    <d v="2021-05-25T00:00:00"/>
    <x v="9"/>
    <n v="5"/>
    <m/>
    <m/>
    <n v="0"/>
    <n v="0"/>
    <n v="-450"/>
    <n v="-450"/>
  </r>
  <r>
    <x v="1"/>
    <s v="REAL"/>
    <x v="0"/>
    <s v="PERSONAL"/>
    <s v="DIA"/>
    <s v="MADRID"/>
    <s v="SUPERMERCADO"/>
    <s v="COMIDA"/>
    <s v="DIA"/>
    <n v="0.25"/>
    <d v="2021-05-27T00:00:00"/>
    <x v="9"/>
    <n v="5"/>
    <m/>
    <m/>
    <n v="0"/>
    <n v="-0.25"/>
    <n v="0"/>
    <n v="-0.25"/>
  </r>
  <r>
    <x v="1"/>
    <s v="REAL"/>
    <x v="0"/>
    <s v="PERSONAL"/>
    <s v="EFECTIVO"/>
    <s v="MADRID"/>
    <s v="OTROS"/>
    <s v="EFECTIVO"/>
    <s v="EFECTIVO"/>
    <n v="2"/>
    <d v="2021-05-27T00:00:00"/>
    <x v="9"/>
    <n v="5"/>
    <m/>
    <m/>
    <n v="0"/>
    <n v="-2"/>
    <n v="0"/>
    <n v="-2"/>
  </r>
  <r>
    <x v="1"/>
    <s v="REAL"/>
    <x v="0"/>
    <s v="PERSONAL"/>
    <m/>
    <s v="VALENCIA"/>
    <s v="RESTAURANTE"/>
    <s v="BAR"/>
    <s v="CAFÉ"/>
    <n v="0.94499999999999995"/>
    <d v="2021-05-28T00:00:00"/>
    <x v="9"/>
    <n v="5"/>
    <m/>
    <m/>
    <n v="0"/>
    <n v="-0.94499999999999995"/>
    <n v="0"/>
    <n v="-0.94499999999999995"/>
  </r>
  <r>
    <x v="1"/>
    <s v="REAL"/>
    <x v="0"/>
    <s v="PERSONAL"/>
    <s v="ACCIONA"/>
    <s v="MADRID"/>
    <s v="TRANSPORTE"/>
    <s v="MOTO ALQUILER"/>
    <s v="MOTO ALQUILER"/>
    <n v="0.42000000000000004"/>
    <d v="2021-05-28T00:00:00"/>
    <x v="9"/>
    <n v="5"/>
    <m/>
    <m/>
    <n v="0"/>
    <n v="-0.42000000000000004"/>
    <n v="0"/>
    <n v="-0.42000000000000004"/>
  </r>
  <r>
    <x v="1"/>
    <s v="REAL"/>
    <x v="0"/>
    <s v="PERSONAL"/>
    <s v="ALDI"/>
    <s v="MADRID"/>
    <s v="SUPERMERCADO"/>
    <s v="COMIDA"/>
    <s v="ALDI"/>
    <n v="4.601"/>
    <d v="2021-05-30T00:00:00"/>
    <x v="9"/>
    <n v="5"/>
    <m/>
    <m/>
    <n v="0"/>
    <n v="-4.601"/>
    <n v="0"/>
    <n v="-4.601"/>
  </r>
  <r>
    <x v="1"/>
    <s v="REAL"/>
    <x v="0"/>
    <s v="PERSONAL"/>
    <s v="ACCIONA"/>
    <s v="MADRID"/>
    <s v="TRANSPORTE"/>
    <s v="MOTO ALQUILER"/>
    <s v="MOTO ALQUILER"/>
    <n v="0.44800000000000006"/>
    <d v="2021-05-31T00:00:00"/>
    <x v="9"/>
    <n v="5"/>
    <m/>
    <m/>
    <n v="0"/>
    <n v="-0.44800000000000006"/>
    <n v="0"/>
    <n v="-0.44800000000000006"/>
  </r>
  <r>
    <x v="0"/>
    <s v="REAL"/>
    <x v="0"/>
    <s v="PERSONAL"/>
    <s v="VINTED"/>
    <s v="ONLINE"/>
    <s v="SEGUNDA MANO / GASTOS COMPARTIDOS"/>
    <s v="SEGUNDA MANO"/>
    <s v="VINTED"/>
    <n v="4.5"/>
    <d v="2021-05-31T00:00:00"/>
    <x v="9"/>
    <n v="5"/>
    <m/>
    <s v="Iciar vendió algo"/>
    <n v="4.5"/>
    <n v="0"/>
    <n v="0"/>
    <n v="4.5"/>
  </r>
  <r>
    <x v="1"/>
    <s v="REAL"/>
    <x v="1"/>
    <s v="PERSONAL"/>
    <s v="ALQUILER"/>
    <s v="MADRID"/>
    <s v="VIVIENDA"/>
    <s v="PISO FDO CATOLICO"/>
    <s v="ALQUILER FDO CATOLICO"/>
    <n v="45"/>
    <d v="2021-06-01T00:00:00"/>
    <x v="9"/>
    <n v="6"/>
    <m/>
    <s v="Juni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1-06-01T00:00:00"/>
    <x v="9"/>
    <n v="6"/>
    <m/>
    <s v="Junio"/>
    <n v="0"/>
    <n v="-6"/>
    <n v="0"/>
    <n v="-6"/>
  </r>
  <r>
    <x v="1"/>
    <s v="REAL"/>
    <x v="1"/>
    <s v="PERSONAL"/>
    <s v="GASTOS VARIABLES"/>
    <s v="MADRID"/>
    <s v="VIVIENDA"/>
    <s v="GASTOS COMPARTIDOS"/>
    <s v="GASTOS: AGUA, LUZ, WIFI, LIMPIEZA"/>
    <n v="8.5"/>
    <d v="2021-06-01T00:00:00"/>
    <x v="9"/>
    <n v="6"/>
    <m/>
    <s v="Junio"/>
    <n v="0"/>
    <n v="-8.5"/>
    <n v="0"/>
    <n v="-8.5"/>
  </r>
  <r>
    <x v="2"/>
    <s v="REAL"/>
    <x v="0"/>
    <s v="PERSONAL"/>
    <s v="COINBASE"/>
    <s v="ONLINE"/>
    <s v="CRYPTO"/>
    <s v="CRYPTO"/>
    <s v="CRYPTO"/>
    <n v="1350"/>
    <d v="2021-06-02T00:00:00"/>
    <x v="9"/>
    <n v="6"/>
    <m/>
    <m/>
    <n v="0"/>
    <n v="0"/>
    <n v="-1350"/>
    <n v="-1350"/>
  </r>
  <r>
    <x v="1"/>
    <s v="REAL"/>
    <x v="0"/>
    <s v="PERSONAL"/>
    <m/>
    <s v="VALENCIA"/>
    <s v="SUPERMERCADO"/>
    <s v="COMIDA SEMANAL"/>
    <s v="AHORRAMAS"/>
    <n v="0.91600000000000004"/>
    <d v="2021-06-03T00:00:00"/>
    <x v="9"/>
    <n v="6"/>
    <m/>
    <s v="COMPRA MINIPRECO, ALHOS VEDROS, TARJETA"/>
    <n v="0"/>
    <n v="-0.91600000000000004"/>
    <n v="0"/>
    <n v="-0.91600000000000004"/>
  </r>
  <r>
    <x v="1"/>
    <s v="REAL"/>
    <x v="0"/>
    <s v="PERSONAL"/>
    <s v="AMAZON"/>
    <s v="ONLINE"/>
    <s v="OTROS"/>
    <s v="REGALOS"/>
    <s v="REGALO CRIS"/>
    <n v="1.4990000000000001"/>
    <d v="2021-06-05T00:00:00"/>
    <x v="9"/>
    <n v="6"/>
    <m/>
    <s v="Osito Peluche &quot;I love u&quot;"/>
    <n v="0"/>
    <n v="-1.4990000000000001"/>
    <n v="0"/>
    <n v="-1.4990000000000001"/>
  </r>
  <r>
    <x v="1"/>
    <s v="REAL"/>
    <x v="0"/>
    <s v="PERSONAL"/>
    <s v="ALDI"/>
    <s v="MADRID"/>
    <s v="SUPERMERCADO"/>
    <s v="COMIDA"/>
    <s v="ALDI"/>
    <n v="3.3890000000000002"/>
    <d v="2021-06-06T00:00:00"/>
    <x v="9"/>
    <n v="6"/>
    <m/>
    <m/>
    <n v="0"/>
    <n v="-3.3890000000000002"/>
    <n v="0"/>
    <n v="-3.3890000000000002"/>
  </r>
  <r>
    <x v="1"/>
    <s v="REAL"/>
    <x v="0"/>
    <s v="PERSONAL"/>
    <s v="SPRINGFIELD"/>
    <s v="VALENCIA"/>
    <s v="GASTOS PERSONALES (ROPA, OBJETOS, ACCESORIOS…)"/>
    <s v="ROPA"/>
    <s v="ROPA"/>
    <n v="2.5990000000000002"/>
    <d v="2021-06-06T00:00:00"/>
    <x v="9"/>
    <n v="6"/>
    <m/>
    <m/>
    <n v="0"/>
    <n v="-2.5990000000000002"/>
    <n v="0"/>
    <n v="-2.5990000000000002"/>
  </r>
  <r>
    <x v="1"/>
    <s v="REAL"/>
    <x v="0"/>
    <s v="PERSONAL"/>
    <s v="CABIFY"/>
    <s v="MADRID"/>
    <s v="TRANSPORTE"/>
    <s v="UBER,CABIFY, ETC"/>
    <s v="CABIFY"/>
    <n v="0.58200000000000007"/>
    <d v="2021-06-07T00:00:00"/>
    <x v="9"/>
    <n v="6"/>
    <m/>
    <s v="COMPRA Cabify Espana, Madrid, TARJETA"/>
    <n v="0"/>
    <n v="-0.58200000000000007"/>
    <n v="0"/>
    <n v="-0.58200000000000007"/>
  </r>
  <r>
    <x v="1"/>
    <s v="REAL"/>
    <x v="0"/>
    <s v="PERSONAL"/>
    <s v="CABIFY"/>
    <s v="MADRID"/>
    <s v="TRANSPORTE"/>
    <s v="UBER,CABIFY, ETC"/>
    <s v="CABIFY"/>
    <n v="0.6160000000000001"/>
    <d v="2021-06-07T00:00:00"/>
    <x v="9"/>
    <n v="6"/>
    <m/>
    <s v="COMPRA Cabify Espana, Madrid, TARJETA"/>
    <n v="0"/>
    <n v="-0.6160000000000001"/>
    <n v="0"/>
    <n v="-0.6160000000000001"/>
  </r>
  <r>
    <x v="1"/>
    <s v="REAL"/>
    <x v="0"/>
    <s v="PERSONAL"/>
    <s v="ZARA"/>
    <s v="MADRID"/>
    <s v="GASTOS PERSONALES (ROPA, OBJETOS, ACCESORIOS…)"/>
    <s v="ROPA"/>
    <s v="ROPA"/>
    <n v="2.5950000000000002"/>
    <d v="2021-06-07T00:00:00"/>
    <x v="9"/>
    <n v="6"/>
    <m/>
    <s v="PAGO MOVIL EN ZARA MADRID GRA, MADRID, TARJ."/>
    <n v="0"/>
    <n v="-2.5950000000000002"/>
    <n v="0"/>
    <n v="-2.5950000000000002"/>
  </r>
  <r>
    <x v="1"/>
    <s v="REAL"/>
    <x v="0"/>
    <s v="PERSONAL"/>
    <s v="CRISTINA&amp;BLANCO"/>
    <m/>
    <s v="VACACIONES"/>
    <s v="BENIDORM"/>
    <s v="BENIDORM"/>
    <n v="3.2"/>
    <d v="2021-06-08T00:00:00"/>
    <x v="9"/>
    <n v="6"/>
    <m/>
    <s v="BIZUM DE CRISTINA BLANCO RODRIGUEZ CONCEPTO Benidorm"/>
    <n v="0"/>
    <n v="-3.2"/>
    <n v="0"/>
    <n v="-3.2"/>
  </r>
  <r>
    <x v="1"/>
    <s v="REAL"/>
    <x v="1"/>
    <s v="PERSONAL"/>
    <s v="GARAJE"/>
    <m/>
    <s v="VIVIENDA"/>
    <s v="GARAJE"/>
    <s v="GARAJE FDO CATOLICO"/>
    <n v="13.5"/>
    <d v="2021-06-10T00:00:00"/>
    <x v="9"/>
    <n v="6"/>
    <m/>
    <s v="Primera mensualidad fue menos pero he puesto 135"/>
    <n v="0"/>
    <n v="-13.5"/>
    <n v="0"/>
    <n v="-13.5"/>
  </r>
  <r>
    <x v="1"/>
    <s v="REAL"/>
    <x v="0"/>
    <s v="PERSONAL"/>
    <s v="ACCIONA"/>
    <s v="MADRID"/>
    <s v="TRANSPORTE"/>
    <s v="MOTO ALQUILER"/>
    <s v="MOTO ALQUILER"/>
    <n v="0.27999999999999997"/>
    <d v="2021-06-10T00:00:00"/>
    <x v="9"/>
    <n v="6"/>
    <m/>
    <m/>
    <n v="0"/>
    <n v="-0.27999999999999997"/>
    <n v="0"/>
    <n v="-0.27999999999999997"/>
  </r>
  <r>
    <x v="0"/>
    <s v="REAL"/>
    <x v="0"/>
    <s v="PERSONAL"/>
    <s v="-"/>
    <s v="VALENCIA"/>
    <s v="OTROS"/>
    <s v="PAGA"/>
    <s v="PAGA / TRANSFERENCIA"/>
    <n v="40.5"/>
    <d v="2021-06-11T00:00:00"/>
    <x v="9"/>
    <n v="6"/>
    <m/>
    <m/>
    <n v="40.5"/>
    <n v="0"/>
    <n v="0"/>
    <n v="40.5"/>
  </r>
  <r>
    <x v="1"/>
    <s v="REAL"/>
    <x v="0"/>
    <s v="PERSONAL"/>
    <s v="EN&amp;RESTAURANTE EL, ALMAZAN"/>
    <s v="VALENCIA"/>
    <s v="RESTAURANTE"/>
    <s v="RESTAURANTE"/>
    <s v="RESTAURANTE"/>
    <n v="0.32000000000000006"/>
    <d v="2021-06-11T00:00:00"/>
    <x v="9"/>
    <n v="6"/>
    <m/>
    <s v="PAGO MOVIL EN RESTAURANTE EL, ALMAZAN, TARJ."/>
    <n v="0"/>
    <n v="-0.32000000000000006"/>
    <n v="0"/>
    <n v="-0.32000000000000006"/>
  </r>
  <r>
    <x v="1"/>
    <s v="REAL"/>
    <x v="0"/>
    <s v="PERSONAL"/>
    <m/>
    <s v="VALENCIA"/>
    <s v="RESTAURANTE"/>
    <s v="BAR"/>
    <s v="CAFÉ"/>
    <n v="0.16000000000000003"/>
    <d v="2021-06-13T00:00:00"/>
    <x v="9"/>
    <n v="6"/>
    <m/>
    <m/>
    <n v="0"/>
    <n v="-0.16000000000000003"/>
    <n v="0"/>
    <n v="-0.16000000000000003"/>
  </r>
  <r>
    <x v="1"/>
    <s v="REAL"/>
    <x v="0"/>
    <s v="PERSONAL"/>
    <m/>
    <s v="MADRID"/>
    <s v="RESTAURANTE"/>
    <s v="BAR"/>
    <s v="ESPIEDO"/>
    <n v="0.15000000000000002"/>
    <d v="2021-06-14T00:00:00"/>
    <x v="9"/>
    <n v="6"/>
    <m/>
    <m/>
    <n v="0"/>
    <n v="-0.15000000000000002"/>
    <n v="0"/>
    <n v="-0.15000000000000002"/>
  </r>
  <r>
    <x v="0"/>
    <s v="REAL"/>
    <x v="0"/>
    <s v="PERSONAL"/>
    <s v="-"/>
    <s v="VALENCIA"/>
    <s v="OTROS"/>
    <s v="PAGA"/>
    <s v="PAGA / TRANSFERENCIA"/>
    <n v="6"/>
    <d v="2021-06-14T00:00:00"/>
    <x v="9"/>
    <n v="6"/>
    <m/>
    <m/>
    <n v="6"/>
    <n v="0"/>
    <n v="0"/>
    <n v="6"/>
  </r>
  <r>
    <x v="1"/>
    <s v="REAL"/>
    <x v="0"/>
    <s v="PERSONAL"/>
    <s v="ALDI"/>
    <s v="MADRID"/>
    <s v="SUPERMERCADO"/>
    <s v="COMIDA"/>
    <s v="ALDI"/>
    <n v="1.9030000000000002"/>
    <d v="2021-06-15T00:00:00"/>
    <x v="9"/>
    <n v="6"/>
    <m/>
    <m/>
    <n v="0"/>
    <n v="-1.9030000000000002"/>
    <n v="0"/>
    <n v="-1.9030000000000002"/>
  </r>
  <r>
    <x v="1"/>
    <s v="REAL"/>
    <x v="0"/>
    <s v="PERSONAL"/>
    <s v="AMAZON"/>
    <s v="ONLINE"/>
    <s v="ELECTRONICA / INTERNET"/>
    <s v="ELECTRONICA / INTERNET / INTERNET"/>
    <s v="ORDENADOR"/>
    <n v="88.9"/>
    <d v="2021-06-15T00:00:00"/>
    <x v="9"/>
    <n v="6"/>
    <m/>
    <s v="MSI Modern 14 B10RBSW-419XES - Ordenador portátil de 14&quot; FullHD (Intel Core I7-10510U, 16GB RAM, 1TB SSD , Nvidia MX350-2 GB , Sin Sistema Operativo)"/>
    <n v="0"/>
    <n v="-88.9"/>
    <n v="0"/>
    <n v="-88.9"/>
  </r>
  <r>
    <x v="1"/>
    <s v="REAL"/>
    <x v="0"/>
    <s v="PERSONAL"/>
    <m/>
    <s v="MADRID"/>
    <s v="RESTAURANTE"/>
    <s v="BAR"/>
    <s v="ESPIEDO"/>
    <n v="0.25"/>
    <d v="2021-06-17T00:00:00"/>
    <x v="9"/>
    <n v="6"/>
    <m/>
    <m/>
    <n v="0"/>
    <n v="-0.25"/>
    <n v="0"/>
    <n v="-0.25"/>
  </r>
  <r>
    <x v="1"/>
    <s v="REAL"/>
    <x v="2"/>
    <s v="PERSONAL"/>
    <s v="FLORISTERIA"/>
    <m/>
    <s v="OTROS"/>
    <s v="REGALOS"/>
    <s v="REGALOS CRIS"/>
    <n v="1.75"/>
    <d v="2021-06-17T00:00:00"/>
    <x v="9"/>
    <n v="6"/>
    <m/>
    <s v="Flores enviadas con Bea Crespo"/>
    <n v="0"/>
    <n v="-1.75"/>
    <n v="0"/>
    <n v="-1.75"/>
  </r>
  <r>
    <x v="1"/>
    <s v="REAL"/>
    <x v="0"/>
    <s v="PERSONAL"/>
    <s v="CRISTINA&amp;BLANCO"/>
    <m/>
    <s v="VACACIONES"/>
    <s v="BENIDORM"/>
    <s v="BENIDORM"/>
    <n v="4"/>
    <d v="2021-06-21T00:00:00"/>
    <x v="9"/>
    <n v="6"/>
    <m/>
    <s v="BIZUM DE CRISTINA BLANCO RODRIGUEZ CONCEPTO Benidorm"/>
    <n v="0"/>
    <n v="-4"/>
    <n v="0"/>
    <n v="-4"/>
  </r>
  <r>
    <x v="1"/>
    <s v="REAL"/>
    <x v="0"/>
    <s v="PERSONAL"/>
    <s v="UBER"/>
    <s v="Amsterdam"/>
    <s v="TRANSPORTE"/>
    <s v="UBER,CABIFY, ETC"/>
    <s v="CABIFY"/>
    <n v="0.84499999999999997"/>
    <d v="2021-06-21T00:00:00"/>
    <x v="9"/>
    <n v="6"/>
    <m/>
    <s v="COMPRA UBER *TRIP HELP.UBER.C, Amsterdam, TARJETA"/>
    <n v="0"/>
    <n v="-0.84499999999999997"/>
    <n v="0"/>
    <n v="-0.84499999999999997"/>
  </r>
  <r>
    <x v="1"/>
    <s v="REAL"/>
    <x v="0"/>
    <s v="PERSONAL"/>
    <s v="UBER"/>
    <m/>
    <s v="TRANSPORTE"/>
    <s v="UBER"/>
    <s v="UBER"/>
    <n v="0.84499999999999997"/>
    <d v="2021-06-21T00:00:00"/>
    <x v="9"/>
    <n v="6"/>
    <m/>
    <m/>
    <n v="0"/>
    <n v="-0.84499999999999997"/>
    <n v="0"/>
    <n v="-0.84499999999999997"/>
  </r>
  <r>
    <x v="1"/>
    <s v="REAL"/>
    <x v="0"/>
    <s v="PERSONAL"/>
    <m/>
    <s v="MADRID"/>
    <s v="RESTAURANTE"/>
    <s v="BAR"/>
    <s v="ESPIEDO"/>
    <n v="0.15000000000000002"/>
    <d v="2021-06-22T00:00:00"/>
    <x v="9"/>
    <n v="6"/>
    <m/>
    <m/>
    <n v="0"/>
    <n v="-0.15000000000000002"/>
    <n v="0"/>
    <n v="-0.15000000000000002"/>
  </r>
  <r>
    <x v="1"/>
    <s v="REAL"/>
    <x v="0"/>
    <s v="PERSONAL"/>
    <m/>
    <s v="MADRID"/>
    <s v="RESTAURANTE"/>
    <s v="BAR"/>
    <s v="ESPIEDO"/>
    <n v="0.15000000000000002"/>
    <d v="2021-06-24T00:00:00"/>
    <x v="9"/>
    <n v="6"/>
    <m/>
    <m/>
    <n v="0"/>
    <n v="-0.15000000000000002"/>
    <n v="0"/>
    <n v="-0.15000000000000002"/>
  </r>
  <r>
    <x v="1"/>
    <s v="REAL"/>
    <x v="0"/>
    <s v="PERSONAL"/>
    <s v="CABIFY"/>
    <s v="MADRID"/>
    <s v="TRANSPORTE"/>
    <s v="UBER,CABIFY, ETC"/>
    <s v="CABIFY"/>
    <n v="0.82699999999999996"/>
    <d v="2021-06-26T00:00:00"/>
    <x v="9"/>
    <n v="6"/>
    <m/>
    <s v="COMPRA Cabify Espana, Madrid, TARJETA"/>
    <n v="0"/>
    <n v="-0.82699999999999996"/>
    <n v="0"/>
    <n v="-0.82699999999999996"/>
  </r>
  <r>
    <x v="1"/>
    <s v="REAL"/>
    <x v="0"/>
    <s v="PERSONAL"/>
    <s v="ALDI"/>
    <s v="MADRID"/>
    <s v="SUPERMERCADO"/>
    <s v="COMIDA"/>
    <s v="ALDI"/>
    <n v="4.1779999999999999"/>
    <d v="2021-06-27T00:00:00"/>
    <x v="9"/>
    <n v="6"/>
    <m/>
    <m/>
    <n v="0"/>
    <n v="-4.1779999999999999"/>
    <n v="0"/>
    <n v="-4.1779999999999999"/>
  </r>
  <r>
    <x v="1"/>
    <s v="REAL"/>
    <x v="0"/>
    <s v="PERSONAL"/>
    <s v="RENFE"/>
    <s v="VALENCIA"/>
    <s v="TRANSPORTE"/>
    <s v="RENFE"/>
    <s v="RENFE"/>
    <n v="11.82"/>
    <d v="2021-06-27T00:00:00"/>
    <x v="9"/>
    <n v="6"/>
    <m/>
    <s v="COMPRA INTERNET EN RENFE VIRTUAL I, MADRID, TARJ."/>
    <n v="0"/>
    <n v="-11.82"/>
    <n v="0"/>
    <n v="-11.82"/>
  </r>
  <r>
    <x v="1"/>
    <s v="REAL"/>
    <x v="0"/>
    <s v="PERSONAL"/>
    <s v="PARKING CUZCO"/>
    <s v="VALENCIA"/>
    <s v="TRANSPORTE"/>
    <s v="PARKING COCHE"/>
    <s v="MADRID"/>
    <n v="1.7000000000000002"/>
    <d v="2021-06-28T00:00:00"/>
    <x v="9"/>
    <n v="6"/>
    <m/>
    <s v="COMPRA EN PARKING CUZCO, MADRID, TARJ. :*571914"/>
    <n v="0"/>
    <n v="-1.7000000000000002"/>
    <n v="0"/>
    <n v="-1.7000000000000002"/>
  </r>
  <r>
    <x v="0"/>
    <s v="REAL"/>
    <x v="0"/>
    <s v="PERSONAL"/>
    <s v="-"/>
    <s v="VALENCIA"/>
    <s v="OTROS"/>
    <s v="PAGA"/>
    <s v="PAGA / TRANSFERENCIA"/>
    <n v="35.46"/>
    <d v="2021-06-28T00:00:00"/>
    <x v="9"/>
    <n v="6"/>
    <m/>
    <m/>
    <n v="35.46"/>
    <n v="0"/>
    <n v="0"/>
    <n v="35.46"/>
  </r>
  <r>
    <x v="0"/>
    <s v="REAL"/>
    <x v="0"/>
    <s v="PERSONAL"/>
    <s v="-"/>
    <s v="VALENCIA"/>
    <s v="OTROS"/>
    <s v="PAGA"/>
    <s v="PAGA / TRANSFERENCIA"/>
    <n v="4.5"/>
    <d v="2021-06-28T00:00:00"/>
    <x v="9"/>
    <n v="6"/>
    <m/>
    <m/>
    <n v="4.5"/>
    <n v="0"/>
    <n v="0"/>
    <n v="4.5"/>
  </r>
  <r>
    <x v="1"/>
    <s v="REAL"/>
    <x v="0"/>
    <s v="PERSONAL"/>
    <m/>
    <s v="MADRID"/>
    <s v="RESTAURANTE"/>
    <s v="BAR"/>
    <s v="ESPIEDO"/>
    <n v="0.15000000000000002"/>
    <d v="2021-06-29T00:00:00"/>
    <x v="9"/>
    <n v="6"/>
    <m/>
    <m/>
    <n v="0"/>
    <n v="-0.15000000000000002"/>
    <n v="0"/>
    <n v="-0.15000000000000002"/>
  </r>
  <r>
    <x v="1"/>
    <s v="REAL"/>
    <x v="0"/>
    <s v="PERSONAL"/>
    <m/>
    <s v="MADRID"/>
    <s v="RESTAURANTE"/>
    <s v="BAR"/>
    <s v="ESPIEDO"/>
    <n v="0.15000000000000002"/>
    <d v="2021-06-29T00:00:00"/>
    <x v="9"/>
    <n v="6"/>
    <m/>
    <m/>
    <n v="0"/>
    <n v="-0.15000000000000002"/>
    <n v="0"/>
    <n v="-0.15000000000000002"/>
  </r>
  <r>
    <x v="0"/>
    <s v="REAL"/>
    <x v="1"/>
    <s v="PERSONAL"/>
    <s v="HMR"/>
    <s v="MADRID"/>
    <s v="NOMINA"/>
    <s v="NOMINA HMR"/>
    <s v="HMR"/>
    <n v="747.69299999999998"/>
    <d v="2021-06-29T00:00:00"/>
    <x v="9"/>
    <n v="6"/>
    <m/>
    <s v="Nomina Junio 21 HMR"/>
    <n v="747.69299999999998"/>
    <n v="0"/>
    <n v="0"/>
    <n v="747.69299999999998"/>
  </r>
  <r>
    <x v="0"/>
    <s v="REAL"/>
    <x v="1"/>
    <s v="PERSONAL"/>
    <s v="INSUD"/>
    <s v="MADRID"/>
    <s v="NOMINA"/>
    <s v="NOMINA INSUD"/>
    <s v=" INSUD"/>
    <n v="312.19499999999999"/>
    <d v="2021-06-29T00:00:00"/>
    <x v="9"/>
    <n v="6"/>
    <m/>
    <s v="Nomina Junio 21"/>
    <n v="312.19499999999999"/>
    <n v="0"/>
    <n v="0"/>
    <n v="312.19499999999999"/>
  </r>
  <r>
    <x v="1"/>
    <s v="REAL"/>
    <x v="0"/>
    <s v="PERSONAL"/>
    <m/>
    <s v="VALENCIA"/>
    <s v="RESTAURANTE"/>
    <s v="BAR"/>
    <s v="CAFÉ"/>
    <n v="0.13"/>
    <d v="2021-06-30T00:00:00"/>
    <x v="9"/>
    <n v="6"/>
    <m/>
    <m/>
    <n v="0"/>
    <n v="-0.13"/>
    <n v="0"/>
    <n v="-0.13"/>
  </r>
  <r>
    <x v="1"/>
    <s v="REAL"/>
    <x v="0"/>
    <s v="PERSONAL"/>
    <s v="SANTANDER"/>
    <s v="ONLINE"/>
    <s v="OTROS"/>
    <s v="COMISIONES BOLSA"/>
    <s v="COMISIONES SANTANDER"/>
    <n v="1.1930000000000001"/>
    <d v="2021-06-30T00:00:00"/>
    <x v="9"/>
    <n v="6"/>
    <m/>
    <m/>
    <n v="0"/>
    <n v="-1.1930000000000001"/>
    <n v="0"/>
    <n v="-1.1930000000000001"/>
  </r>
  <r>
    <x v="1"/>
    <s v="REAL"/>
    <x v="1"/>
    <s v="PERSONAL"/>
    <s v="ALQUILER"/>
    <s v="MADRID"/>
    <s v="VIVIENDA"/>
    <s v="PISO FDO CATOLICO"/>
    <s v="ALQUILER FDO CATOLICO"/>
    <n v="45"/>
    <d v="2021-07-01T00:00:00"/>
    <x v="9"/>
    <n v="7"/>
    <m/>
    <s v="Juli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1-07-01T00:00:00"/>
    <x v="9"/>
    <n v="7"/>
    <m/>
    <s v="Julio"/>
    <n v="0"/>
    <n v="-6"/>
    <n v="0"/>
    <n v="-6"/>
  </r>
  <r>
    <x v="1"/>
    <s v="REAL"/>
    <x v="1"/>
    <s v="PERSONAL"/>
    <s v="GARAJE"/>
    <m/>
    <s v="VIVIENDA"/>
    <s v="GARAJE"/>
    <s v="GARAJE FDO CATOLICO"/>
    <n v="13.5"/>
    <d v="2021-07-01T00:00:00"/>
    <x v="9"/>
    <n v="7"/>
    <m/>
    <s v="Julio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1-07-01T00:00:00"/>
    <x v="9"/>
    <n v="7"/>
    <m/>
    <s v="Julio"/>
    <n v="0"/>
    <n v="-8.5"/>
    <n v="0"/>
    <n v="-8.5"/>
  </r>
  <r>
    <x v="1"/>
    <s v="REAL"/>
    <x v="0"/>
    <s v="PERSONAL"/>
    <s v="ACCIONA"/>
    <s v="MADRID"/>
    <s v="TRANSPORTE"/>
    <s v="MOTO ALQUILER"/>
    <s v="MOTO ALQUILER"/>
    <n v="0.22400000000000003"/>
    <d v="2021-07-02T00:00:00"/>
    <x v="9"/>
    <n v="7"/>
    <m/>
    <m/>
    <n v="0"/>
    <n v="-0.22400000000000003"/>
    <n v="0"/>
    <n v="-0.22400000000000003"/>
  </r>
  <r>
    <x v="1"/>
    <s v="REAL"/>
    <x v="0"/>
    <s v="PERSONAL"/>
    <s v="ACCIONA"/>
    <s v="MADRID"/>
    <s v="TRANSPORTE"/>
    <s v="MOTO ALQUILER"/>
    <s v="MOTO ALQUILER"/>
    <n v="0.22400000000000003"/>
    <d v="2021-07-02T00:00:00"/>
    <x v="9"/>
    <n v="7"/>
    <m/>
    <m/>
    <n v="0"/>
    <n v="-0.22400000000000003"/>
    <n v="0"/>
    <n v="-0.22400000000000003"/>
  </r>
  <r>
    <x v="1"/>
    <s v="REAL"/>
    <x v="0"/>
    <s v="PERSONAL"/>
    <s v="EN&amp;MADRID JUA, GETAFE"/>
    <s v="VALENCIA"/>
    <s v="TRANSPORTE"/>
    <s v="UBER,CABIFY, TAXIS, ETC"/>
    <s v="TAXI"/>
    <n v="1.1500000000000001"/>
    <d v="2021-07-02T00:00:00"/>
    <x v="9"/>
    <n v="7"/>
    <m/>
    <s v="PAGO MOVIL EN TAXI MADRID JUA, GETAFE, TARJ."/>
    <n v="0"/>
    <n v="-1.1500000000000001"/>
    <n v="0"/>
    <n v="-1.1500000000000001"/>
  </r>
  <r>
    <x v="1"/>
    <s v="REAL"/>
    <x v="0"/>
    <s v="PERSONAL"/>
    <s v="VIAJES"/>
    <m/>
    <s v="TRANSPORTE"/>
    <s v="RENFE"/>
    <s v="VALENCIA"/>
    <n v="5.91"/>
    <d v="2021-07-02T00:00:00"/>
    <x v="9"/>
    <n v="7"/>
    <m/>
    <s v="Madrid - Valencia"/>
    <n v="0"/>
    <n v="-5.91"/>
    <n v="0"/>
    <n v="-5.91"/>
  </r>
  <r>
    <x v="1"/>
    <s v="REAL"/>
    <x v="0"/>
    <s v="PERSONAL"/>
    <m/>
    <s v="VALENCIA"/>
    <s v="RESTAURANTE"/>
    <s v="BAR"/>
    <s v="CAFÉ"/>
    <n v="0.30000000000000004"/>
    <d v="2021-07-04T00:00:00"/>
    <x v="9"/>
    <n v="7"/>
    <m/>
    <m/>
    <n v="0"/>
    <n v="-0.30000000000000004"/>
    <n v="0"/>
    <n v="-0.30000000000000004"/>
  </r>
  <r>
    <x v="1"/>
    <s v="REAL"/>
    <x v="0"/>
    <s v="PERSONAL"/>
    <s v="SANTANDER"/>
    <s v="EFECTIVO"/>
    <s v="OTROS"/>
    <s v="OTROS"/>
    <s v="OTROS"/>
    <n v="7.3950000000000005"/>
    <d v="2021-07-04T00:00:00"/>
    <x v="9"/>
    <n v="7"/>
    <m/>
    <m/>
    <n v="0"/>
    <n v="-7.3950000000000005"/>
    <n v="0"/>
    <n v="-7.3950000000000005"/>
  </r>
  <r>
    <x v="1"/>
    <s v="REAL"/>
    <x v="0"/>
    <s v="PERSONAL"/>
    <s v="SANTANDER"/>
    <s v="EFECTIVO"/>
    <s v="OTROS"/>
    <s v="OTROS"/>
    <s v="OTROS"/>
    <n v="7.3950000000000005"/>
    <d v="2021-07-04T00:00:00"/>
    <x v="9"/>
    <n v="7"/>
    <m/>
    <m/>
    <n v="0"/>
    <n v="-7.3950000000000005"/>
    <n v="0"/>
    <n v="-7.3950000000000005"/>
  </r>
  <r>
    <x v="1"/>
    <s v="REAL"/>
    <x v="0"/>
    <s v="PERSONAL"/>
    <s v="SANTANDER"/>
    <s v="EFECTIVO"/>
    <s v="OTROS"/>
    <s v="OTROS"/>
    <s v="OTROS"/>
    <n v="7.2"/>
    <d v="2021-07-04T00:00:00"/>
    <x v="9"/>
    <n v="7"/>
    <m/>
    <m/>
    <n v="0"/>
    <n v="-7.2"/>
    <n v="0"/>
    <n v="-7.2"/>
  </r>
  <r>
    <x v="1"/>
    <s v="REAL"/>
    <x v="0"/>
    <s v="PERSONAL"/>
    <s v="VIAJES"/>
    <m/>
    <s v="TRANSPORTE"/>
    <s v="RENFE"/>
    <s v="VALENCIA"/>
    <n v="5.91"/>
    <d v="2021-07-04T00:00:00"/>
    <x v="9"/>
    <n v="7"/>
    <m/>
    <s v="Valencia - Madrid"/>
    <n v="0"/>
    <n v="-5.91"/>
    <n v="0"/>
    <n v="-5.91"/>
  </r>
  <r>
    <x v="0"/>
    <s v="REAL"/>
    <x v="0"/>
    <s v="PERSONAL"/>
    <s v="-"/>
    <s v="VALENCIA"/>
    <s v="OTROS"/>
    <s v="PAGA"/>
    <s v="PAGA / TRANSFERENCIA"/>
    <n v="37.199999999999996"/>
    <d v="2021-07-05T00:00:00"/>
    <x v="9"/>
    <n v="7"/>
    <m/>
    <m/>
    <n v="37.199999999999996"/>
    <n v="0"/>
    <n v="0"/>
    <n v="37.199999999999996"/>
  </r>
  <r>
    <x v="1"/>
    <s v="REAL"/>
    <x v="0"/>
    <s v="PERSONAL"/>
    <s v="ALDI"/>
    <s v="MADRID"/>
    <s v="SUPERMERCADO"/>
    <s v="COMIDA"/>
    <s v="ALDI"/>
    <n v="2.4460000000000002"/>
    <d v="2021-07-06T00:00:00"/>
    <x v="9"/>
    <n v="7"/>
    <m/>
    <m/>
    <n v="0"/>
    <n v="-2.4460000000000002"/>
    <n v="0"/>
    <n v="-2.4460000000000002"/>
  </r>
  <r>
    <x v="0"/>
    <s v="REAL"/>
    <x v="0"/>
    <s v="PERSONAL"/>
    <s v="-"/>
    <s v="VALENCIA"/>
    <s v="OTROS"/>
    <s v="PAGA"/>
    <s v="PAGA / TRANSFERENCIA"/>
    <n v="40.5"/>
    <d v="2021-07-06T00:00:00"/>
    <x v="9"/>
    <n v="7"/>
    <m/>
    <m/>
    <n v="40.5"/>
    <n v="0"/>
    <n v="0"/>
    <n v="40.5"/>
  </r>
  <r>
    <x v="1"/>
    <s v="REAL"/>
    <x v="0"/>
    <s v="PERSONAL"/>
    <s v="DIA"/>
    <s v="MADRID"/>
    <s v="SUPERMERCADO"/>
    <s v="COMIDA"/>
    <s v="DIA"/>
    <n v="1.4660000000000002"/>
    <d v="2021-07-10T00:00:00"/>
    <x v="9"/>
    <n v="7"/>
    <m/>
    <m/>
    <n v="0"/>
    <n v="-1.4660000000000002"/>
    <n v="0"/>
    <n v="-1.4660000000000002"/>
  </r>
  <r>
    <x v="0"/>
    <s v="REAL"/>
    <x v="0"/>
    <s v="PERSONAL"/>
    <m/>
    <m/>
    <s v="OTROS"/>
    <s v="CUMPLEAÑOS"/>
    <s v="TIA EVA"/>
    <n v="27"/>
    <d v="2021-07-12T00:00:00"/>
    <x v="9"/>
    <n v="7"/>
    <m/>
    <s v="Cumpleaños, regalo eva"/>
    <n v="27"/>
    <n v="0"/>
    <n v="0"/>
    <n v="27"/>
  </r>
  <r>
    <x v="1"/>
    <s v="REAL"/>
    <x v="0"/>
    <s v="PERSONAL"/>
    <s v="UBER"/>
    <s v="MADRID"/>
    <s v="TRANSPORTE"/>
    <s v="UBER,CABIFY, ETC"/>
    <s v="BIZUM A CRIS"/>
    <n v="0.4"/>
    <d v="2021-07-13T00:00:00"/>
    <x v="9"/>
    <n v="7"/>
    <m/>
    <s v="BIZUM DE CRISTINA BLANCO RODRIGUEZ CONCEPTO uber"/>
    <n v="0"/>
    <n v="-0.4"/>
    <n v="0"/>
    <n v="-0.4"/>
  </r>
  <r>
    <x v="1"/>
    <s v="REAL"/>
    <x v="0"/>
    <s v="PERSONAL"/>
    <s v="UBER"/>
    <s v="HELP.UBER.COM"/>
    <s v="TRANSPORTE"/>
    <s v="UBER,CABIFY, ETC"/>
    <s v="CABIFY"/>
    <n v="0.77400000000000002"/>
    <d v="2021-07-16T00:00:00"/>
    <x v="9"/>
    <n v="7"/>
    <m/>
    <s v="COMPRA UBER *TRIP, HELP.UBER.COM, TARJETA"/>
    <n v="0"/>
    <n v="-0.77400000000000002"/>
    <n v="0"/>
    <n v="-0.77400000000000002"/>
  </r>
  <r>
    <x v="1"/>
    <s v="REAL"/>
    <x v="0"/>
    <s v="PERSONAL"/>
    <s v="EN&amp;APARCAMIENTO CA, SEGOVIA"/>
    <s v="VALENCIA"/>
    <s v="TRANSPORTE"/>
    <s v="PARKING SEGOVIA"/>
    <s v="SEGOCIA"/>
    <n v="0.97500000000000009"/>
    <d v="2021-07-18T00:00:00"/>
    <x v="9"/>
    <n v="7"/>
    <m/>
    <s v="PAGO MOVIL EN APARCAMIENTO CA, SEGOVIA, TARJ."/>
    <n v="0"/>
    <n v="-0.97500000000000009"/>
    <n v="0"/>
    <n v="-0.97500000000000009"/>
  </r>
  <r>
    <x v="1"/>
    <s v="REAL"/>
    <x v="0"/>
    <s v="PERSONAL"/>
    <s v="UBER"/>
    <m/>
    <s v="TRANSPORTE"/>
    <s v="UBER"/>
    <s v="UBER"/>
    <n v="0.77400000000000002"/>
    <d v="2021-07-19T00:00:00"/>
    <x v="9"/>
    <n v="7"/>
    <m/>
    <m/>
    <n v="0"/>
    <n v="-0.77400000000000002"/>
    <n v="0"/>
    <n v="-0.77400000000000002"/>
  </r>
  <r>
    <x v="1"/>
    <s v="REAL"/>
    <x v="0"/>
    <s v="PERSONAL"/>
    <s v="RENFE"/>
    <s v="VALENCIA"/>
    <s v="TRANSPORTE"/>
    <s v="RENFE"/>
    <s v="RENFE"/>
    <n v="15.430000000000001"/>
    <d v="2021-07-26T00:00:00"/>
    <x v="9"/>
    <n v="7"/>
    <m/>
    <s v="COMPRA INTERNET EN RENFE VIRTUAL I, MADRID, TARJ."/>
    <n v="0"/>
    <n v="-15.430000000000001"/>
    <n v="0"/>
    <n v="-15.430000000000001"/>
  </r>
  <r>
    <x v="1"/>
    <s v="REAL"/>
    <x v="0"/>
    <s v="PERSONAL"/>
    <s v="UBER"/>
    <s v="Amsterdam"/>
    <s v="TRANSPORTE"/>
    <s v="UBER,CABIFY, ETC"/>
    <s v="CABIFY"/>
    <n v="0.85299999999999998"/>
    <d v="2021-07-27T00:00:00"/>
    <x v="9"/>
    <n v="7"/>
    <m/>
    <s v="COMPRA UBER *TRIP HELP.UBER.C, Amsterdam, TARJETA"/>
    <n v="0"/>
    <n v="-0.85299999999999998"/>
    <n v="0"/>
    <n v="-0.85299999999999998"/>
  </r>
  <r>
    <x v="1"/>
    <s v="REAL"/>
    <x v="0"/>
    <s v="PERSONAL"/>
    <s v="VIAJES"/>
    <s v="ONLINE"/>
    <s v="TRANSPORTE"/>
    <s v="RENFE"/>
    <m/>
    <n v="8.120000000000001"/>
    <d v="2021-07-27T00:00:00"/>
    <x v="9"/>
    <n v="7"/>
    <m/>
    <s v="Madrid - Malaga"/>
    <n v="0"/>
    <n v="-8.120000000000001"/>
    <n v="0"/>
    <n v="-8.120000000000001"/>
  </r>
  <r>
    <x v="0"/>
    <s v="REAL"/>
    <x v="1"/>
    <s v="PERSONAL"/>
    <s v="INSUD"/>
    <s v="MADRID"/>
    <s v="NOMINA"/>
    <s v="NOMINA INSUD"/>
    <s v=" INSUD"/>
    <n v="576.93899999999996"/>
    <d v="2021-07-28T00:00:00"/>
    <x v="9"/>
    <n v="7"/>
    <m/>
    <s v="Nomina Julio 21"/>
    <n v="576.93899999999996"/>
    <n v="0"/>
    <n v="0"/>
    <n v="576.93899999999996"/>
  </r>
  <r>
    <x v="1"/>
    <s v="REAL"/>
    <x v="0"/>
    <s v="PERSONAL"/>
    <s v="UBER"/>
    <m/>
    <s v="TRANSPORTE"/>
    <s v="UBER"/>
    <s v="UBER"/>
    <n v="0.85299999999999998"/>
    <d v="2021-07-29T00:00:00"/>
    <x v="9"/>
    <n v="7"/>
    <m/>
    <m/>
    <n v="0"/>
    <n v="-0.85299999999999998"/>
    <n v="0"/>
    <n v="-0.85299999999999998"/>
  </r>
  <r>
    <x v="1"/>
    <s v="REAL"/>
    <x v="0"/>
    <s v="PERSONAL"/>
    <s v="SANTANDER"/>
    <s v="EFECTIVO"/>
    <s v="OTROS"/>
    <s v="OTROS"/>
    <m/>
    <n v="2.19"/>
    <d v="2021-07-29T00:00:00"/>
    <x v="9"/>
    <n v="7"/>
    <m/>
    <m/>
    <n v="0"/>
    <n v="-2.19"/>
    <n v="0"/>
    <n v="-2.19"/>
  </r>
  <r>
    <x v="1"/>
    <s v="REAL"/>
    <x v="0"/>
    <s v="PERSONAL"/>
    <s v="EN&amp;TORRE DEL MAR"/>
    <s v="TORRE DEL MAR"/>
    <s v="CUIDADO PERSONAL"/>
    <s v="FARMACIA"/>
    <s v="FARMACIA"/>
    <n v="1.99"/>
    <d v="2021-07-30T00:00:00"/>
    <x v="9"/>
    <n v="7"/>
    <m/>
    <s v="PAGO MOVIL EN FARMACIA JORGE, TORRE DEL MAR, TARJ."/>
    <n v="0"/>
    <n v="-1.99"/>
    <n v="0"/>
    <n v="-1.99"/>
  </r>
  <r>
    <x v="1"/>
    <s v="REAL"/>
    <x v="1"/>
    <s v="PERSONAL"/>
    <s v="ALQUILER"/>
    <s v="MADRID"/>
    <s v="VIVIENDA"/>
    <s v="PISO FDO CATOLICO"/>
    <s v="ALQUILER FDO CATOLICO"/>
    <n v="45"/>
    <d v="2021-08-01T00:00:00"/>
    <x v="9"/>
    <n v="8"/>
    <m/>
    <s v="Agosto"/>
    <n v="0"/>
    <n v="-45"/>
    <n v="0"/>
    <n v="-45"/>
  </r>
  <r>
    <x v="1"/>
    <s v="REAL"/>
    <x v="1"/>
    <s v="PERSONAL"/>
    <s v="GIMNASIO JOSE VALENCIANO"/>
    <s v="MADRID"/>
    <s v="DEPORTE"/>
    <s v="BOXEO"/>
    <s v="BOXEO"/>
    <n v="3.5"/>
    <d v="2021-08-01T00:00:00"/>
    <x v="9"/>
    <n v="8"/>
    <m/>
    <s v="Agosto"/>
    <n v="0"/>
    <n v="-3.5"/>
    <n v="0"/>
    <n v="-3.5"/>
  </r>
  <r>
    <x v="1"/>
    <s v="REAL"/>
    <x v="0"/>
    <s v="PERSONAL"/>
    <s v="EN&amp;M. L., MADRID"/>
    <s v="MADRID"/>
    <s v="CUIDADO PERSONAL"/>
    <s v="FARMACIA"/>
    <s v="FARMACIA"/>
    <n v="0.59500000000000008"/>
    <d v="2021-08-01T00:00:00"/>
    <x v="9"/>
    <n v="8"/>
    <m/>
    <s v="PAGO MOVIL EN FARMACIA M. L., MADRID, TARJ. :*571914"/>
    <n v="0"/>
    <n v="-0.59500000000000008"/>
    <n v="0"/>
    <n v="-0.59500000000000008"/>
  </r>
  <r>
    <x v="1"/>
    <s v="REAL"/>
    <x v="1"/>
    <s v="PERSONAL"/>
    <s v="GARAJE"/>
    <m/>
    <s v="VIVIENDA"/>
    <s v="GARAJE"/>
    <s v="GARAJE FDO CATOLICO"/>
    <n v="13.5"/>
    <d v="2021-08-01T00:00:00"/>
    <x v="9"/>
    <n v="8"/>
    <m/>
    <s v="Agosto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1-08-01T00:00:00"/>
    <x v="9"/>
    <n v="8"/>
    <m/>
    <s v="Agosto"/>
    <n v="0"/>
    <n v="-8.5"/>
    <n v="0"/>
    <n v="-8.5"/>
  </r>
  <r>
    <x v="1"/>
    <s v="REAL"/>
    <x v="0"/>
    <s v="PERSONAL"/>
    <s v="VIAJES"/>
    <m/>
    <s v="TRANSPORTE"/>
    <s v="RENFE"/>
    <m/>
    <n v="7.31"/>
    <d v="2021-08-01T00:00:00"/>
    <x v="9"/>
    <n v="8"/>
    <m/>
    <s v="Malaga - Madrid"/>
    <n v="0"/>
    <n v="-7.31"/>
    <n v="0"/>
    <n v="-7.31"/>
  </r>
  <r>
    <x v="1"/>
    <s v="REAL"/>
    <x v="0"/>
    <s v="PERSONAL"/>
    <s v="EN&amp;VICTOR, ALACHES, LOS"/>
    <s v="CIACHES,LACHES"/>
    <s v="CUIDADO PERSONAL"/>
    <s v="FARMACIA"/>
    <s v="FARMACIA"/>
    <n v="1.046"/>
    <d v="2021-08-02T00:00:00"/>
    <x v="9"/>
    <n v="8"/>
    <m/>
    <s v="PAGO MOVIL EN FARMACIA VICTOR, ALACHES, LOS, TARJ."/>
    <n v="0"/>
    <n v="-1.046"/>
    <n v="0"/>
    <n v="-1.046"/>
  </r>
  <r>
    <x v="0"/>
    <s v="REAL"/>
    <x v="0"/>
    <s v="PERSONAL"/>
    <s v="-"/>
    <s v="VALENCIA"/>
    <s v="OTROS"/>
    <s v="PAGA"/>
    <s v="PAGA / TRANSFERENCIA"/>
    <n v="40.5"/>
    <d v="2021-08-03T00:00:00"/>
    <x v="9"/>
    <n v="8"/>
    <m/>
    <m/>
    <n v="40.5"/>
    <n v="0"/>
    <n v="0"/>
    <n v="40.5"/>
  </r>
  <r>
    <x v="1"/>
    <s v="REAL"/>
    <x v="0"/>
    <s v="PERSONAL"/>
    <s v="ALDI"/>
    <s v="MADRID"/>
    <s v="SUPERMERCADO"/>
    <s v="COMIDA"/>
    <s v="ALDI"/>
    <n v="3.3340000000000005"/>
    <d v="2021-08-04T00:00:00"/>
    <x v="9"/>
    <n v="8"/>
    <m/>
    <m/>
    <n v="0"/>
    <n v="-3.3340000000000005"/>
    <n v="0"/>
    <n v="-3.3340000000000005"/>
  </r>
  <r>
    <x v="2"/>
    <s v="REAL"/>
    <x v="0"/>
    <s v="PERSONAL"/>
    <s v="COINBASE"/>
    <s v="ONLINE"/>
    <s v="CRYPTO"/>
    <s v="CRYPTO"/>
    <s v="CRYPTO"/>
    <n v="1080"/>
    <d v="2021-08-04T00:00:00"/>
    <x v="9"/>
    <n v="8"/>
    <m/>
    <m/>
    <n v="0"/>
    <n v="0"/>
    <n v="-1080"/>
    <n v="-1080"/>
  </r>
  <r>
    <x v="1"/>
    <s v="REAL"/>
    <x v="0"/>
    <s v="PERSONAL"/>
    <s v="EN&amp;M PILA, MADRID"/>
    <s v="MADRID"/>
    <s v="CUIDADO PERSONAL"/>
    <s v="FARMACIA"/>
    <s v="FARMACIA"/>
    <n v="0.89800000000000013"/>
    <d v="2021-08-05T00:00:00"/>
    <x v="9"/>
    <n v="8"/>
    <m/>
    <s v="PAGO MOVIL EN FARMACIA M PILA, MADRID, TARJ."/>
    <n v="0"/>
    <n v="-0.89800000000000013"/>
    <n v="0"/>
    <n v="-0.89800000000000013"/>
  </r>
  <r>
    <x v="1"/>
    <s v="REAL"/>
    <x v="0"/>
    <s v="PERSONAL"/>
    <s v="BAR"/>
    <s v="VALENCIA"/>
    <s v="RESTAURANTE"/>
    <s v="BAR"/>
    <s v="BAR"/>
    <n v="0.75"/>
    <d v="2021-08-09T00:00:00"/>
    <x v="9"/>
    <n v="8"/>
    <m/>
    <s v="PAGO MOVIL EN AKELABAR ALAMED, PARACUELLOS, TARJ."/>
    <n v="0"/>
    <n v="-0.75"/>
    <n v="0"/>
    <n v="-0.75"/>
  </r>
  <r>
    <x v="1"/>
    <s v="REAL"/>
    <x v="0"/>
    <s v="PERSONAL"/>
    <m/>
    <s v="MADRID"/>
    <s v="RESTAURANTE"/>
    <s v="BAR"/>
    <s v="ESPIEDO"/>
    <n v="0.9"/>
    <d v="2021-08-17T00:00:00"/>
    <x v="9"/>
    <n v="8"/>
    <m/>
    <m/>
    <n v="0"/>
    <n v="-0.9"/>
    <n v="0"/>
    <n v="-0.9"/>
  </r>
  <r>
    <x v="1"/>
    <s v="REAL"/>
    <x v="0"/>
    <s v="PERSONAL"/>
    <s v="EN&amp;N.LICENCIA, LEGANES"/>
    <s v="VALENCIA"/>
    <s v="TRANSPORTE"/>
    <s v="UBER,CABIFY, TAXIS, ETC"/>
    <s v="TAXI"/>
    <n v="3"/>
    <d v="2021-08-17T00:00:00"/>
    <x v="9"/>
    <n v="8"/>
    <m/>
    <s v="PAGO MOVIL EN TAXI N.LICENCIA, LEGANES, TARJ."/>
    <n v="0"/>
    <n v="-3"/>
    <n v="0"/>
    <n v="-3"/>
  </r>
  <r>
    <x v="1"/>
    <s v="REAL"/>
    <x v="0"/>
    <s v="PERSONAL"/>
    <m/>
    <s v="MADRID"/>
    <s v="RESTAURANTE"/>
    <s v="BAR"/>
    <s v="ESPIEDO"/>
    <n v="1.095"/>
    <d v="2021-08-18T00:00:00"/>
    <x v="9"/>
    <n v="8"/>
    <m/>
    <m/>
    <n v="0"/>
    <n v="-1.095"/>
    <n v="0"/>
    <n v="-1.095"/>
  </r>
  <r>
    <x v="1"/>
    <s v="REAL"/>
    <x v="0"/>
    <s v="PERSONAL"/>
    <s v="ACCIONA"/>
    <s v="MADRID"/>
    <s v="TRANSPORTE"/>
    <s v="MOTO ALQUILER"/>
    <s v="MOTO ALQUILER"/>
    <n v="2.8000000000000004E-2"/>
    <d v="2021-08-19T00:00:00"/>
    <x v="9"/>
    <n v="8"/>
    <m/>
    <m/>
    <n v="0"/>
    <n v="-2.8000000000000004E-2"/>
    <n v="0"/>
    <n v="-2.8000000000000004E-2"/>
  </r>
  <r>
    <x v="1"/>
    <s v="REAL"/>
    <x v="0"/>
    <s v="PERSONAL"/>
    <s v="ACCIONA"/>
    <s v="MADRID"/>
    <s v="TRANSPORTE"/>
    <s v="MOTO ALQUILER"/>
    <s v="MOTO ALQUILER"/>
    <n v="0.64400000000000013"/>
    <d v="2021-08-19T00:00:00"/>
    <x v="9"/>
    <n v="8"/>
    <m/>
    <m/>
    <n v="0"/>
    <n v="-0.64400000000000013"/>
    <n v="0"/>
    <n v="-0.64400000000000013"/>
  </r>
  <r>
    <x v="1"/>
    <s v="REAL"/>
    <x v="0"/>
    <s v="PERSONAL"/>
    <s v="CONSUM"/>
    <s v="MADRID"/>
    <s v="SUPERMERCADO"/>
    <s v="COMIDA"/>
    <s v="CONSUM"/>
    <n v="2.1620000000000004"/>
    <d v="2021-08-24T00:00:00"/>
    <x v="9"/>
    <n v="8"/>
    <m/>
    <m/>
    <n v="0"/>
    <n v="-2.1620000000000004"/>
    <n v="0"/>
    <n v="-2.1620000000000004"/>
  </r>
  <r>
    <x v="1"/>
    <s v="REAL"/>
    <x v="0"/>
    <s v="PERSONAL"/>
    <s v="BAR"/>
    <s v="VALENCIA"/>
    <s v="RESTAURANTE"/>
    <s v="BAR"/>
    <s v="BAR"/>
    <n v="2.4000000000000004"/>
    <d v="2021-08-25T00:00:00"/>
    <x v="9"/>
    <n v="8"/>
    <m/>
    <s v="PAGO MOVIL EN BAR ARTICO, MADRID, TARJ. :*571914"/>
    <n v="0"/>
    <n v="-2.4000000000000004"/>
    <n v="0"/>
    <n v="-2.4000000000000004"/>
  </r>
  <r>
    <x v="1"/>
    <s v="REAL"/>
    <x v="0"/>
    <s v="PERSONAL"/>
    <m/>
    <s v="MADRID"/>
    <s v="RESTAURANTE"/>
    <s v="BAR"/>
    <s v="ESPIEDO"/>
    <n v="0.9"/>
    <d v="2021-08-25T00:00:00"/>
    <x v="9"/>
    <n v="8"/>
    <m/>
    <m/>
    <n v="0"/>
    <n v="-0.9"/>
    <n v="0"/>
    <n v="-0.9"/>
  </r>
  <r>
    <x v="1"/>
    <s v="REAL"/>
    <x v="0"/>
    <s v="PERSONAL"/>
    <m/>
    <s v="MADRID"/>
    <s v="RESTAURANTE"/>
    <s v="BAR"/>
    <s v="ESPIEDO"/>
    <n v="0.1"/>
    <d v="2021-08-26T00:00:00"/>
    <x v="9"/>
    <n v="8"/>
    <m/>
    <m/>
    <n v="0"/>
    <n v="-0.1"/>
    <n v="0"/>
    <n v="-0.1"/>
  </r>
  <r>
    <x v="0"/>
    <s v="REAL"/>
    <x v="1"/>
    <s v="PERSONAL"/>
    <s v="INSUD"/>
    <s v="MADRID"/>
    <s v="NOMINA"/>
    <s v="NOMINA INSUD"/>
    <s v=" INSUD"/>
    <n v="438.14100000000002"/>
    <d v="2021-08-30T00:00:00"/>
    <x v="9"/>
    <n v="8"/>
    <m/>
    <s v="Nomina Agosto 21"/>
    <n v="438.14100000000002"/>
    <n v="0"/>
    <n v="0"/>
    <n v="438.14100000000002"/>
  </r>
  <r>
    <x v="0"/>
    <s v="REAL"/>
    <x v="0"/>
    <s v="PERSONAL"/>
    <s v="-"/>
    <s v="VALENCIA"/>
    <s v="OTROS"/>
    <s v="PAGA"/>
    <s v="PAGA / TRANSFERENCIA"/>
    <n v="40.5"/>
    <d v="2021-08-31T00:00:00"/>
    <x v="9"/>
    <n v="8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1-09-01T00:00:00"/>
    <x v="9"/>
    <n v="9"/>
    <m/>
    <s v="Septiem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.7"/>
    <d v="2021-09-01T00:00:00"/>
    <x v="9"/>
    <n v="9"/>
    <m/>
    <s v="Septiembre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1-09-01T00:00:00"/>
    <x v="9"/>
    <n v="9"/>
    <m/>
    <s v="Septiembre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1-09-01T00:00:00"/>
    <x v="9"/>
    <n v="9"/>
    <m/>
    <s v="Septiembre"/>
    <n v="0"/>
    <n v="-8.5"/>
    <n v="0"/>
    <n v="-8.5"/>
  </r>
  <r>
    <x v="1"/>
    <s v="REAL"/>
    <x v="0"/>
    <s v="PERSONAL"/>
    <s v="ALDI"/>
    <s v="MADRID"/>
    <s v="SUPERMERCADO"/>
    <s v="COMIDA"/>
    <s v="ALDI"/>
    <n v="2.7650000000000001"/>
    <d v="2021-09-06T00:00:00"/>
    <x v="9"/>
    <n v="9"/>
    <m/>
    <m/>
    <n v="0"/>
    <n v="-2.7650000000000001"/>
    <n v="0"/>
    <n v="-2.7650000000000001"/>
  </r>
  <r>
    <x v="1"/>
    <s v="REAL"/>
    <x v="0"/>
    <s v="PERSONAL"/>
    <m/>
    <s v="MADRID"/>
    <s v="RESTAURANTE"/>
    <s v="BAR"/>
    <s v="ESPIEDO"/>
    <n v="1.095"/>
    <d v="2021-09-08T00:00:00"/>
    <x v="9"/>
    <n v="9"/>
    <m/>
    <m/>
    <n v="0"/>
    <n v="-1.095"/>
    <n v="0"/>
    <n v="-1.095"/>
  </r>
  <r>
    <x v="0"/>
    <s v="REAL"/>
    <x v="0"/>
    <s v="PERSONAL"/>
    <m/>
    <s v="ONLINE"/>
    <s v="SEGUNDA MANO / GASTOS COMPARTIDOS"/>
    <s v="GASTOS COMPARTIDOS"/>
    <s v="BLABLACAR"/>
    <n v="19.5"/>
    <d v="2021-09-09T00:00:00"/>
    <x v="9"/>
    <n v="9"/>
    <m/>
    <s v="Cris Blanco viaje pozo"/>
    <n v="19.5"/>
    <n v="0"/>
    <n v="0"/>
    <n v="19.5"/>
  </r>
  <r>
    <x v="2"/>
    <s v="REAL"/>
    <x v="0"/>
    <s v="PERSONAL"/>
    <s v="COINBASE"/>
    <s v="ONLINE"/>
    <s v="CRYPTO"/>
    <s v="CRYPTO"/>
    <s v="CRYPTO"/>
    <n v="900"/>
    <d v="2021-09-10T00:00:00"/>
    <x v="9"/>
    <n v="9"/>
    <m/>
    <m/>
    <n v="0"/>
    <n v="0"/>
    <n v="-900"/>
    <n v="-900"/>
  </r>
  <r>
    <x v="1"/>
    <s v="REAL"/>
    <x v="0"/>
    <s v="PERSONAL"/>
    <m/>
    <s v="MADRID"/>
    <s v="RESTAURANTE"/>
    <s v="BAR"/>
    <s v="ESPIEDO"/>
    <n v="0.2"/>
    <d v="2021-09-10T00:00:00"/>
    <x v="9"/>
    <n v="9"/>
    <m/>
    <m/>
    <n v="0"/>
    <n v="-0.2"/>
    <n v="0"/>
    <n v="-0.2"/>
  </r>
  <r>
    <x v="1"/>
    <s v="REAL"/>
    <x v="0"/>
    <s v="PERSONAL"/>
    <s v="RENFE"/>
    <s v="VALENCIA"/>
    <s v="TRANSPORTE"/>
    <s v="RENFE"/>
    <s v="RENFE"/>
    <n v="13.3"/>
    <d v="2021-09-14T00:00:00"/>
    <x v="9"/>
    <n v="9"/>
    <m/>
    <s v="COMPRA INTERNET EN RENFE VIRTUAL I, MADRID, TARJ."/>
    <n v="0"/>
    <n v="-13.3"/>
    <n v="0"/>
    <n v="-13.3"/>
  </r>
  <r>
    <x v="1"/>
    <s v="REAL"/>
    <x v="0"/>
    <s v="PERSONAL"/>
    <m/>
    <s v="MADRID"/>
    <s v="RESTAURANTE"/>
    <s v="BAR"/>
    <s v="ESPIEDO"/>
    <n v="0.19500000000000001"/>
    <d v="2021-09-16T00:00:00"/>
    <x v="9"/>
    <n v="9"/>
    <m/>
    <m/>
    <n v="0"/>
    <n v="-0.19500000000000001"/>
    <n v="0"/>
    <n v="-0.19500000000000001"/>
  </r>
  <r>
    <x v="1"/>
    <s v="REAL"/>
    <x v="0"/>
    <s v="PERSONAL"/>
    <s v="CABIFY"/>
    <s v="MADRID"/>
    <s v="TRANSPORTE"/>
    <s v="UBER,CABIFY, ETC"/>
    <s v="CABIFY"/>
    <n v="1.1199999999999999"/>
    <d v="2021-09-17T00:00:00"/>
    <x v="9"/>
    <n v="9"/>
    <m/>
    <s v="COMPRA Cabify Espana, Madrid, TARJETA"/>
    <n v="0"/>
    <n v="-1.1199999999999999"/>
    <n v="0"/>
    <n v="-1.1199999999999999"/>
  </r>
  <r>
    <x v="1"/>
    <s v="REAL"/>
    <x v="0"/>
    <s v="PERSONAL"/>
    <s v="EN&amp;RESTAURANTE RAM, MADRID"/>
    <s v="VALENCIA"/>
    <s v="RESTAURANTE"/>
    <s v="RESTAURANTE"/>
    <s v="RESTAURANTE"/>
    <n v="0.60000000000000009"/>
    <d v="2021-09-17T00:00:00"/>
    <x v="9"/>
    <n v="9"/>
    <m/>
    <s v="PAGO MOVIL EN RESTAURANTE RAM, MADRID, TARJ."/>
    <n v="0"/>
    <n v="-0.60000000000000009"/>
    <n v="0"/>
    <n v="-0.60000000000000009"/>
  </r>
  <r>
    <x v="1"/>
    <s v="REAL"/>
    <x v="0"/>
    <s v="PERSONAL"/>
    <s v="VIAJES"/>
    <m/>
    <s v="TRANSPORTE"/>
    <s v="RENFE"/>
    <s v="VALENCIA"/>
    <n v="6.65"/>
    <d v="2021-09-17T00:00:00"/>
    <x v="9"/>
    <n v="9"/>
    <m/>
    <s v="Madrid - Valencia"/>
    <n v="0"/>
    <n v="-6.65"/>
    <n v="0"/>
    <n v="-6.65"/>
  </r>
  <r>
    <x v="1"/>
    <s v="REAL"/>
    <x v="0"/>
    <s v="PERSONAL"/>
    <s v="EN&amp;RESTAURANTE MIR, VALENCIA"/>
    <s v="VALENCIA"/>
    <s v="RESTAURANTE"/>
    <s v="RESTAURANTE"/>
    <s v="RESTAURANTE"/>
    <n v="4.1500000000000004"/>
    <d v="2021-09-19T00:00:00"/>
    <x v="9"/>
    <n v="9"/>
    <m/>
    <s v="PAGO MOVIL EN RESTAURANTE MIR, VALENCIA, TARJ."/>
    <n v="0"/>
    <n v="-4.1500000000000004"/>
    <n v="0"/>
    <n v="-4.1500000000000004"/>
  </r>
  <r>
    <x v="1"/>
    <s v="REAL"/>
    <x v="0"/>
    <s v="PERSONAL"/>
    <s v="EN&amp;EL, EL PALMAR"/>
    <s v="VALENCIA"/>
    <s v="RESTAURANTE"/>
    <s v="RESTAURANTE"/>
    <s v="RESTAURANTE"/>
    <n v="8.7309999999999999"/>
    <d v="2021-09-19T00:00:00"/>
    <x v="9"/>
    <n v="9"/>
    <m/>
    <s v="PAGO MOVIL EN RESTAURANTE EL, EL PALMAR, TARJ."/>
    <n v="0"/>
    <n v="-8.7309999999999999"/>
    <n v="0"/>
    <n v="-8.7309999999999999"/>
  </r>
  <r>
    <x v="1"/>
    <s v="REAL"/>
    <x v="0"/>
    <s v="PERSONAL"/>
    <s v="VIAJES"/>
    <m/>
    <s v="TRANSPORTE"/>
    <s v="RENFE"/>
    <s v="VALENCIA"/>
    <n v="6.65"/>
    <d v="2021-09-19T00:00:00"/>
    <x v="9"/>
    <n v="9"/>
    <m/>
    <s v="Valencia - Madrid"/>
    <n v="0"/>
    <n v="-6.65"/>
    <n v="0"/>
    <n v="-6.65"/>
  </r>
  <r>
    <x v="1"/>
    <s v="REAL"/>
    <x v="0"/>
    <s v="PERSONAL"/>
    <m/>
    <s v="MADRID"/>
    <s v="RESTAURANTE"/>
    <s v="BAR"/>
    <s v="ESPIEDO"/>
    <n v="0.12"/>
    <d v="2021-09-22T00:00:00"/>
    <x v="9"/>
    <n v="9"/>
    <m/>
    <m/>
    <n v="0"/>
    <n v="-0.12"/>
    <n v="0"/>
    <n v="-0.12"/>
  </r>
  <r>
    <x v="1"/>
    <s v="REAL"/>
    <x v="0"/>
    <s v="PERSONAL"/>
    <s v="AMAZON"/>
    <s v="ONLINE"/>
    <s v="GASTOS PERSONALES (ROPA, OBJETOS, ACCESORIOS…)"/>
    <s v="COMIDA"/>
    <s v="MOCHILA"/>
    <n v="1.5990000000000002"/>
    <d v="2021-09-22T00:00:00"/>
    <x v="9"/>
    <n v="9"/>
    <m/>
    <s v="Porta aliemntos negra"/>
    <n v="0"/>
    <n v="-1.5990000000000002"/>
    <n v="0"/>
    <n v="-1.5990000000000002"/>
  </r>
  <r>
    <x v="1"/>
    <s v="REAL"/>
    <x v="0"/>
    <s v="PERSONAL"/>
    <s v="AMAZON"/>
    <s v="ONLINE"/>
    <s v="GASTOS PERSONALES (ROPA, OBJETOS, ACCESORIOS…)"/>
    <s v="ACCESORIOS"/>
    <s v="BOXEO"/>
    <n v="3.4740000000000002"/>
    <d v="2021-09-23T00:00:00"/>
    <x v="9"/>
    <n v="9"/>
    <m/>
    <s v="Guantes Boxeo Leone 14oz"/>
    <n v="0"/>
    <n v="-3.4740000000000002"/>
    <n v="0"/>
    <n v="-3.4740000000000002"/>
  </r>
  <r>
    <x v="1"/>
    <s v="REAL"/>
    <x v="0"/>
    <s v="PERSONAL"/>
    <s v="AMAZON"/>
    <s v="ONLINE"/>
    <s v="GASTOS PERSONALES (ROPA, OBJETOS, ACCESORIOS…)"/>
    <s v="ACCESORIOS"/>
    <s v="BOXEO"/>
    <n v="1.29"/>
    <d v="2021-09-23T00:00:00"/>
    <x v="9"/>
    <n v="9"/>
    <m/>
    <s v="Portector Bucal Premium"/>
    <n v="0"/>
    <n v="-1.29"/>
    <n v="0"/>
    <n v="-1.29"/>
  </r>
  <r>
    <x v="1"/>
    <s v="REAL"/>
    <x v="0"/>
    <s v="PERSONAL"/>
    <s v="REGALOS"/>
    <m/>
    <s v="OTROS"/>
    <s v="REGALOS"/>
    <s v="REGALOS INSUD"/>
    <n v="0.5"/>
    <d v="2021-09-24T00:00:00"/>
    <x v="9"/>
    <n v="9"/>
    <m/>
    <s v="Regalo Despedida Sebas"/>
    <n v="0"/>
    <n v="-0.5"/>
    <n v="0"/>
    <n v="-0.5"/>
  </r>
  <r>
    <x v="1"/>
    <s v="REAL"/>
    <x v="0"/>
    <s v="PERSONAL"/>
    <s v="CINE"/>
    <s v="VALENCIA"/>
    <s v="OCIO"/>
    <s v="CINE"/>
    <s v="AUTOCINE"/>
    <n v="1.29"/>
    <d v="2021-09-25T00:00:00"/>
    <x v="9"/>
    <n v="9"/>
    <m/>
    <s v="PAGO MOVIL EN AUTOCINE MADRID, MADRID, TARJ."/>
    <n v="0"/>
    <n v="-1.29"/>
    <n v="0"/>
    <n v="-1.29"/>
  </r>
  <r>
    <x v="1"/>
    <s v="REAL"/>
    <x v="0"/>
    <s v="PERSONAL"/>
    <s v="ALDI"/>
    <s v="MADRID"/>
    <s v="SUPERMERCADO"/>
    <s v="COMIDA"/>
    <s v="ALDI"/>
    <n v="4.0640000000000001"/>
    <d v="2021-09-26T00:00:00"/>
    <x v="9"/>
    <n v="9"/>
    <m/>
    <m/>
    <n v="0"/>
    <n v="-4.0640000000000001"/>
    <n v="0"/>
    <n v="-4.0640000000000001"/>
  </r>
  <r>
    <x v="1"/>
    <s v="REAL"/>
    <x v="0"/>
    <s v="PERSONAL"/>
    <s v="AMAZON"/>
    <s v="ONLINE"/>
    <s v="GASTOS PERSONALES (ROPA, OBJETOS, ACCESORIOS…)"/>
    <s v="ROPA"/>
    <s v="ROPA"/>
    <n v="1.849"/>
    <d v="2021-09-26T00:00:00"/>
    <x v="9"/>
    <n v="9"/>
    <m/>
    <s v="Camiseta Cobra Kai"/>
    <n v="0"/>
    <n v="-1.849"/>
    <n v="0"/>
    <n v="-1.849"/>
  </r>
  <r>
    <x v="1"/>
    <s v="REAL"/>
    <x v="0"/>
    <s v="PERSONAL"/>
    <m/>
    <s v="MADRID"/>
    <s v="RESTAURANTE"/>
    <s v="BAR"/>
    <s v="ESPIEDO"/>
    <n v="0.19500000000000001"/>
    <d v="2021-09-28T00:00:00"/>
    <x v="9"/>
    <n v="9"/>
    <m/>
    <m/>
    <n v="0"/>
    <n v="-0.19500000000000001"/>
    <n v="0"/>
    <n v="-0.19500000000000001"/>
  </r>
  <r>
    <x v="0"/>
    <s v="REAL"/>
    <x v="1"/>
    <s v="PERSONAL"/>
    <s v="INSUD"/>
    <s v="MADRID"/>
    <s v="NOMINA"/>
    <s v="NOMINA INSUD"/>
    <s v=" INSUD"/>
    <n v="441.54899999999998"/>
    <d v="2021-09-29T00:00:00"/>
    <x v="9"/>
    <n v="9"/>
    <m/>
    <s v="Nomina Septiembre 21"/>
    <n v="441.54899999999998"/>
    <n v="0"/>
    <n v="0"/>
    <n v="441.54899999999998"/>
  </r>
  <r>
    <x v="1"/>
    <s v="REAL"/>
    <x v="0"/>
    <s v="PERSONAL"/>
    <s v="ALDI"/>
    <s v="MADRID"/>
    <s v="SUPERMERCADO"/>
    <s v="COMIDA"/>
    <s v="ALDI"/>
    <n v="1.738"/>
    <d v="2021-09-30T00:00:00"/>
    <x v="9"/>
    <n v="9"/>
    <m/>
    <m/>
    <n v="0"/>
    <n v="-1.738"/>
    <n v="0"/>
    <n v="-1.738"/>
  </r>
  <r>
    <x v="0"/>
    <s v="REAL"/>
    <x v="0"/>
    <s v="PERSONAL"/>
    <m/>
    <s v="ONLINE"/>
    <s v="SEGUNDA MANO / GASTOS COMPARTIDOS"/>
    <s v="GASTOS COMPARTIDOS"/>
    <s v="BLABLACAR"/>
    <n v="3"/>
    <d v="2021-09-30T00:00:00"/>
    <x v="9"/>
    <n v="9"/>
    <m/>
    <s v="Marta Amador"/>
    <n v="3"/>
    <n v="0"/>
    <n v="0"/>
    <n v="3"/>
  </r>
  <r>
    <x v="0"/>
    <s v="REAL"/>
    <x v="0"/>
    <s v="PERSONAL"/>
    <s v="-"/>
    <s v="VALENCIA"/>
    <s v="OTROS"/>
    <s v="PAGA"/>
    <s v="PAGA / TRANSFERENCIA"/>
    <n v="40.5"/>
    <d v="2021-09-30T00:00:00"/>
    <x v="9"/>
    <n v="9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1-10-01T00:00:00"/>
    <x v="9"/>
    <n v="10"/>
    <m/>
    <s v="Octu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.7"/>
    <d v="2021-10-01T00:00:00"/>
    <x v="9"/>
    <n v="10"/>
    <m/>
    <s v="Octubre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1-10-01T00:00:00"/>
    <x v="9"/>
    <n v="10"/>
    <m/>
    <s v="Octubre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1-10-01T00:00:00"/>
    <x v="9"/>
    <n v="10"/>
    <m/>
    <s v="Octubre"/>
    <n v="0"/>
    <n v="-8.5"/>
    <n v="0"/>
    <n v="-8.5"/>
  </r>
  <r>
    <x v="1"/>
    <s v="REAL"/>
    <x v="0"/>
    <s v="PERSONAL"/>
    <s v="EN&amp;RESTAURANTE RAM, MADRID"/>
    <s v="VALENCIA"/>
    <s v="RESTAURANTE"/>
    <s v="RESTAURANTE"/>
    <s v="RESTAURANTE"/>
    <n v="0.30000000000000004"/>
    <d v="2021-10-01T00:00:00"/>
    <x v="9"/>
    <n v="10"/>
    <m/>
    <s v="PAGO MOVIL EN RESTAURANTE RAM, MADRID, TARJ."/>
    <n v="0"/>
    <n v="-0.30000000000000004"/>
    <n v="0"/>
    <n v="-0.30000000000000004"/>
  </r>
  <r>
    <x v="1"/>
    <s v="REAL"/>
    <x v="0"/>
    <s v="PERSONAL"/>
    <s v="BAR"/>
    <s v="VALENCIA"/>
    <s v="RESTAURANTE"/>
    <s v="BAR"/>
    <s v="BAR"/>
    <n v="2.74"/>
    <d v="2021-10-04T00:00:00"/>
    <x v="9"/>
    <n v="10"/>
    <m/>
    <s v="PAGO MOVIL EN BAR DE LOS BOCA, MADRID, TARJ."/>
    <n v="0"/>
    <n v="-2.74"/>
    <n v="0"/>
    <n v="-2.74"/>
  </r>
  <r>
    <x v="1"/>
    <s v="REAL"/>
    <x v="0"/>
    <s v="PERSONAL"/>
    <s v="CABIFY"/>
    <s v="MADRID"/>
    <s v="TRANSPORTE"/>
    <s v="UBER,CABIFY, ETC"/>
    <s v="CABIFY"/>
    <n v="1.2990000000000002"/>
    <d v="2021-10-05T00:00:00"/>
    <x v="9"/>
    <n v="10"/>
    <m/>
    <s v="COMPRA Cabify Espana, Madrid, TARJETA"/>
    <n v="0"/>
    <n v="-1.2990000000000002"/>
    <n v="0"/>
    <n v="-1.2990000000000002"/>
  </r>
  <r>
    <x v="0"/>
    <s v="REAL"/>
    <x v="0"/>
    <s v="PERSONAL"/>
    <m/>
    <s v="ONLINE"/>
    <s v="SEGUNDA MANO / GASTOS COMPARTIDOS"/>
    <s v="GASTOS COMPARTIDOS"/>
    <s v="BLABLACAR"/>
    <n v="6"/>
    <d v="2021-10-06T00:00:00"/>
    <x v="9"/>
    <n v="10"/>
    <m/>
    <s v="Salim"/>
    <n v="6"/>
    <n v="0"/>
    <n v="0"/>
    <n v="6"/>
  </r>
  <r>
    <x v="0"/>
    <s v="REAL"/>
    <x v="0"/>
    <s v="PERSONAL"/>
    <s v="INTELIGENCIA FARMACEUTICA"/>
    <s v="MADRID"/>
    <s v="JGG CONSULTANT"/>
    <s v="RUNE - INTELIGENCIA FARMACEUTICA"/>
    <s v="AYUDAS / SUBVENCIONES"/>
    <n v="18"/>
    <d v="2021-10-07T00:00:00"/>
    <x v="9"/>
    <n v="10"/>
    <m/>
    <m/>
    <n v="18"/>
    <n v="0"/>
    <n v="0"/>
    <n v="18"/>
  </r>
  <r>
    <x v="1"/>
    <s v="REAL"/>
    <x v="0"/>
    <s v="PERSONAL"/>
    <m/>
    <s v="MADRID"/>
    <s v="RESTAURANTE"/>
    <s v="BAR"/>
    <s v="ESPIEDO"/>
    <n v="0.19500000000000001"/>
    <d v="2021-10-07T00:00:00"/>
    <x v="9"/>
    <n v="10"/>
    <m/>
    <m/>
    <n v="0"/>
    <n v="-0.19500000000000001"/>
    <n v="0"/>
    <n v="-0.19500000000000001"/>
  </r>
  <r>
    <x v="0"/>
    <s v="REAL"/>
    <x v="0"/>
    <s v="PERSONAL"/>
    <s v="INTELIGENCIA FARMACEUTICA"/>
    <s v="MADRID"/>
    <s v="JGG CONSULTANT"/>
    <s v="RUNE - INTELIGENCIA FARMACEUTICA"/>
    <s v="PHARMA"/>
    <n v="18"/>
    <d v="2021-10-07T00:00:00"/>
    <x v="9"/>
    <n v="10"/>
    <m/>
    <s v="OTC study"/>
    <n v="18"/>
    <n v="0"/>
    <n v="0"/>
    <n v="18"/>
  </r>
  <r>
    <x v="1"/>
    <s v="REAL"/>
    <x v="0"/>
    <s v="PERSONAL"/>
    <s v="EN&amp;IBERIA CC, CACERES"/>
    <m/>
    <s v="VACACIONES"/>
    <s v="CÁCERES"/>
    <s v="CÁCERES"/>
    <n v="22"/>
    <d v="2021-10-10T00:00:00"/>
    <x v="9"/>
    <n v="10"/>
    <m/>
    <s v="PAGO MOVIL EN HOTEL IBERIA CC, CACERES, TARJ."/>
    <n v="0"/>
    <n v="-22"/>
    <n v="0"/>
    <n v="-22"/>
  </r>
  <r>
    <x v="1"/>
    <s v="REAL"/>
    <x v="0"/>
    <s v="PERSONAL"/>
    <m/>
    <s v="MADRID"/>
    <s v="RESTAURANTE"/>
    <s v="BAR"/>
    <s v="ESPIEDO"/>
    <n v="0.9"/>
    <d v="2021-10-11T00:00:00"/>
    <x v="9"/>
    <n v="10"/>
    <m/>
    <m/>
    <n v="0"/>
    <n v="-0.9"/>
    <n v="0"/>
    <n v="-0.9"/>
  </r>
  <r>
    <x v="1"/>
    <s v="REAL"/>
    <x v="0"/>
    <s v="PERSONAL"/>
    <s v="EN&amp;RESTAURANTE ALA, AVILA"/>
    <s v="VALENCIA"/>
    <s v="RESTAURANTE"/>
    <s v="RESTAURANTE"/>
    <s v="RESTAURANTE"/>
    <n v="2.8000000000000003"/>
    <d v="2021-10-12T00:00:00"/>
    <x v="9"/>
    <n v="10"/>
    <m/>
    <s v="PAGO MOVIL EN RESTAURANTE ALA, AVILA, TARJ. :*571914"/>
    <n v="0"/>
    <n v="-2.8000000000000003"/>
    <n v="0"/>
    <n v="-2.8000000000000003"/>
  </r>
  <r>
    <x v="0"/>
    <s v="REAL"/>
    <x v="0"/>
    <s v="PERSONAL"/>
    <m/>
    <s v="ONLINE"/>
    <s v="SEGUNDA MANO / GASTOS COMPARTIDOS"/>
    <s v="GASTOS COMPARTIDOS"/>
    <s v="BLABLACAR"/>
    <n v="4.8"/>
    <d v="2021-10-13T00:00:00"/>
    <x v="9"/>
    <n v="10"/>
    <m/>
    <m/>
    <n v="4.8"/>
    <n v="0"/>
    <n v="0"/>
    <n v="4.8"/>
  </r>
  <r>
    <x v="1"/>
    <s v="REAL"/>
    <x v="0"/>
    <s v="PERSONAL"/>
    <s v="AMAZON"/>
    <s v="ONLINE"/>
    <s v="GASTOS PERSONALES (ROPA, OBJETOS, ACCESORIOS…)"/>
    <s v="ROPA"/>
    <s v="ROPA"/>
    <n v="1.399"/>
    <d v="2021-10-13T00:00:00"/>
    <x v="9"/>
    <n v="10"/>
    <m/>
    <s v="Camiseta Naruto Negra "/>
    <n v="0"/>
    <n v="-1.399"/>
    <n v="0"/>
    <n v="-1.399"/>
  </r>
  <r>
    <x v="0"/>
    <s v="REAL"/>
    <x v="0"/>
    <s v="PERSONAL"/>
    <m/>
    <s v="ONLINE"/>
    <s v="SEGUNDA MANO / GASTOS COMPARTIDOS"/>
    <s v="GASTOS COMPARTIDOS"/>
    <s v="BLABLACAR"/>
    <n v="1.2"/>
    <d v="2021-10-15T00:00:00"/>
    <x v="9"/>
    <n v="10"/>
    <m/>
    <s v="Marta Amador"/>
    <n v="1.2"/>
    <n v="0"/>
    <n v="0"/>
    <n v="1.2"/>
  </r>
  <r>
    <x v="1"/>
    <s v="REAL"/>
    <x v="2"/>
    <s v="PERSONAL"/>
    <s v="CONCESIONARIO FILIPINAS UNIMOTO"/>
    <m/>
    <s v="TRANSPORTE"/>
    <s v="COMPRA MOTO"/>
    <s v="MOTO"/>
    <n v="280.90900000000005"/>
    <d v="2021-10-15T00:00:00"/>
    <x v="9"/>
    <n v="10"/>
    <m/>
    <s v="Moto NEW MEDLEY 125 AZUL COBALTO"/>
    <n v="0"/>
    <n v="-280.90900000000005"/>
    <n v="0"/>
    <n v="-280.90900000000005"/>
  </r>
  <r>
    <x v="1"/>
    <s v="REAL"/>
    <x v="2"/>
    <s v="PERSONAL"/>
    <s v="CONCESIONARIO FILIPINAS UNIMOTO"/>
    <m/>
    <s v="TRANSPORTE"/>
    <s v="COMPRA MOTO"/>
    <s v="MOTO"/>
    <n v="10.39"/>
    <d v="2021-10-15T00:00:00"/>
    <x v="9"/>
    <n v="10"/>
    <m/>
    <s v="Honorarios Matricula Sup 50cc"/>
    <n v="0"/>
    <n v="-10.39"/>
    <n v="0"/>
    <n v="-10.39"/>
  </r>
  <r>
    <x v="1"/>
    <s v="REAL"/>
    <x v="2"/>
    <s v="PERSONAL"/>
    <s v="CONCESIONARIO FILIPINAS UNIMOTO"/>
    <m/>
    <s v="TRANSPORTE"/>
    <s v="COMPRA MOTO"/>
    <s v="MOTO"/>
    <n v="10.428000000000001"/>
    <d v="2021-10-15T00:00:00"/>
    <x v="9"/>
    <n v="10"/>
    <m/>
    <s v="Tasas matricula Sup 50cc"/>
    <n v="0"/>
    <n v="-10.428000000000001"/>
    <n v="0"/>
    <n v="-10.428000000000001"/>
  </r>
  <r>
    <x v="1"/>
    <s v="REAL"/>
    <x v="2"/>
    <s v="PERSONAL"/>
    <s v="CONCESIONARIO FILIPINAS UNIMOTO"/>
    <m/>
    <s v="TRANSPORTE"/>
    <s v="COMPRA MOTO"/>
    <s v="MOTO"/>
    <n v="8.2650000000000006"/>
    <d v="2021-10-15T00:00:00"/>
    <x v="9"/>
    <n v="10"/>
    <m/>
    <s v="Casco Integral"/>
    <n v="0"/>
    <n v="-8.2650000000000006"/>
    <n v="0"/>
    <n v="-8.2650000000000006"/>
  </r>
  <r>
    <x v="1"/>
    <s v="REAL"/>
    <x v="0"/>
    <s v="PERSONAL"/>
    <s v="RENFE"/>
    <s v="VALENCIA"/>
    <s v="TRANSPORTE"/>
    <s v="RENFE"/>
    <s v="RENFE"/>
    <n v="7.3900000000000006"/>
    <d v="2021-10-15T00:00:00"/>
    <x v="9"/>
    <n v="10"/>
    <m/>
    <s v="COMPRA BIZUM VENTA BILLETES RENFE 14/10/2021"/>
    <n v="0"/>
    <n v="-7.3900000000000006"/>
    <n v="0"/>
    <n v="-7.3900000000000006"/>
  </r>
  <r>
    <x v="0"/>
    <s v="REAL"/>
    <x v="0"/>
    <s v="PERSONAL"/>
    <s v="INTELIGENCIA FARMACEUTICA"/>
    <s v="MADRID"/>
    <s v="JGG CONSULTANT"/>
    <s v="RUNE - INTELIGENCIA FARMACEUTICA"/>
    <s v="AYUDAS / SUBVENCIONES"/>
    <n v="12"/>
    <d v="2021-10-17T00:00:00"/>
    <x v="9"/>
    <n v="10"/>
    <m/>
    <m/>
    <n v="12"/>
    <n v="0"/>
    <n v="0"/>
    <n v="12"/>
  </r>
  <r>
    <x v="0"/>
    <s v="REAL"/>
    <x v="0"/>
    <s v="PERSONAL"/>
    <m/>
    <m/>
    <s v="OTROS"/>
    <s v="OTROS"/>
    <s v="MOTO REGALO PAPA"/>
    <n v="210"/>
    <d v="2021-10-18T00:00:00"/>
    <x v="9"/>
    <n v="10"/>
    <m/>
    <s v="Papá regalo 18 cumpleaños"/>
    <n v="210"/>
    <n v="0"/>
    <n v="0"/>
    <n v="210"/>
  </r>
  <r>
    <x v="0"/>
    <s v="REAL"/>
    <x v="0"/>
    <s v="PERSONAL"/>
    <s v="INTELIGENCIA FARMACEUTICA"/>
    <s v="MADRID"/>
    <s v="JGG CONSULTANT"/>
    <s v="RUNE - INTELIGENCIA FARMACEUTICA"/>
    <s v="PHARMA"/>
    <n v="12"/>
    <d v="2021-10-18T00:00:00"/>
    <x v="9"/>
    <n v="10"/>
    <m/>
    <s v="Heliocare study"/>
    <n v="12"/>
    <n v="0"/>
    <n v="0"/>
    <n v="12"/>
  </r>
  <r>
    <x v="1"/>
    <s v="REAL"/>
    <x v="0"/>
    <s v="PERSONAL"/>
    <s v="EN&amp;RESTAURANTE RAM, MADRID"/>
    <s v="VALENCIA"/>
    <s v="RESTAURANTE"/>
    <s v="RESTAURANTE"/>
    <s v="RESTAURANTE"/>
    <n v="0.30000000000000004"/>
    <d v="2021-10-19T00:00:00"/>
    <x v="9"/>
    <n v="10"/>
    <m/>
    <s v="PAGO MOVIL EN RESTAURANTE RAM, MADRID, TARJ."/>
    <n v="0"/>
    <n v="-0.30000000000000004"/>
    <n v="0"/>
    <n v="-0.30000000000000004"/>
  </r>
  <r>
    <x v="0"/>
    <s v="REAL"/>
    <x v="0"/>
    <s v="PERSONAL"/>
    <m/>
    <s v="ONLINE"/>
    <s v="SEGUNDA MANO / GASTOS COMPARTIDOS"/>
    <s v="GASTOS COMPARTIDOS"/>
    <s v="BLABLACAR"/>
    <n v="4.5"/>
    <d v="2021-10-20T00:00:00"/>
    <x v="9"/>
    <n v="10"/>
    <m/>
    <s v="Salim"/>
    <n v="4.5"/>
    <n v="0"/>
    <n v="0"/>
    <n v="4.5"/>
  </r>
  <r>
    <x v="1"/>
    <s v="REAL"/>
    <x v="0"/>
    <s v="PERSONAL"/>
    <s v="ALDI"/>
    <s v="MADRID"/>
    <s v="SUPERMERCADO"/>
    <s v="COMIDA"/>
    <s v="ALDI"/>
    <n v="2.4470000000000001"/>
    <d v="2021-10-21T00:00:00"/>
    <x v="9"/>
    <n v="10"/>
    <m/>
    <m/>
    <n v="0"/>
    <n v="-2.4470000000000001"/>
    <n v="0"/>
    <n v="-2.4470000000000001"/>
  </r>
  <r>
    <x v="1"/>
    <s v="REAL"/>
    <x v="0"/>
    <s v="PERSONAL"/>
    <m/>
    <s v="MADRID"/>
    <s v="RESTAURANTE"/>
    <s v="BAR"/>
    <s v="ESPIEDO"/>
    <n v="0.2"/>
    <d v="2021-10-22T00:00:00"/>
    <x v="9"/>
    <n v="10"/>
    <m/>
    <m/>
    <n v="0"/>
    <n v="-0.2"/>
    <n v="0"/>
    <n v="-0.2"/>
  </r>
  <r>
    <x v="1"/>
    <s v="REAL"/>
    <x v="0"/>
    <s v="PERSONAL"/>
    <s v="AMAZON"/>
    <s v="ONLINE"/>
    <s v="TRANSPORTE"/>
    <s v="MOTO"/>
    <s v="MOTO"/>
    <n v="1.6989999999999998"/>
    <d v="2021-10-22T00:00:00"/>
    <x v="9"/>
    <n v="10"/>
    <m/>
    <s v="Guantes moto verano"/>
    <n v="0"/>
    <n v="-1.6989999999999998"/>
    <n v="0"/>
    <n v="-1.6989999999999998"/>
  </r>
  <r>
    <x v="1"/>
    <s v="REAL"/>
    <x v="0"/>
    <s v="PERSONAL"/>
    <s v="AMAZON"/>
    <s v="ONLINE"/>
    <s v="TRANSPORTE"/>
    <s v="MOTO"/>
    <s v="MOTO"/>
    <n v="2.9990000000000001"/>
    <d v="2021-10-22T00:00:00"/>
    <x v="9"/>
    <n v="10"/>
    <m/>
    <s v="Guantes moto invierno"/>
    <n v="0"/>
    <n v="-2.9990000000000001"/>
    <n v="0"/>
    <n v="-2.9990000000000001"/>
  </r>
  <r>
    <x v="1"/>
    <s v="REAL"/>
    <x v="0"/>
    <s v="PERSONAL"/>
    <s v="AMAZON"/>
    <s v="ONLINE"/>
    <s v="TRANSPORTE"/>
    <s v="MOTO"/>
    <s v="MOTO"/>
    <n v="2.294"/>
    <d v="2021-10-22T00:00:00"/>
    <x v="9"/>
    <n v="10"/>
    <m/>
    <s v="Candado moto"/>
    <n v="0"/>
    <n v="-2.294"/>
    <n v="0"/>
    <n v="-2.294"/>
  </r>
  <r>
    <x v="1"/>
    <s v="REAL"/>
    <x v="0"/>
    <s v="PERSONAL"/>
    <s v="AMAZON"/>
    <s v="ONLINE"/>
    <s v="TRANSPORTE"/>
    <s v="MOTO"/>
    <s v="MOTO"/>
    <n v="1.4950000000000001"/>
    <d v="2021-10-22T00:00:00"/>
    <x v="9"/>
    <n v="10"/>
    <m/>
    <s v="Quadlock Adaptador Universal"/>
    <n v="0"/>
    <n v="-1.4950000000000001"/>
    <n v="0"/>
    <n v="-1.4950000000000001"/>
  </r>
  <r>
    <x v="1"/>
    <s v="REAL"/>
    <x v="0"/>
    <s v="PERSONAL"/>
    <s v="AMAZON"/>
    <s v="ONLINE"/>
    <s v="TRANSPORTE"/>
    <s v="MOTO"/>
    <s v="MOTO"/>
    <n v="3.9950000000000006"/>
    <d v="2021-10-22T00:00:00"/>
    <x v="9"/>
    <n v="10"/>
    <m/>
    <s v="Quadlock Soporte Espejo Scooter"/>
    <n v="0"/>
    <n v="-3.9950000000000006"/>
    <n v="0"/>
    <n v="-3.9950000000000006"/>
  </r>
  <r>
    <x v="1"/>
    <s v="REAL"/>
    <x v="0"/>
    <s v="PERSONAL"/>
    <s v="BAR"/>
    <s v="VALENCIA"/>
    <s v="RESTAURANTE"/>
    <s v="BAR"/>
    <s v="BAR"/>
    <n v="0.91"/>
    <d v="2021-10-24T00:00:00"/>
    <x v="9"/>
    <n v="10"/>
    <m/>
    <s v="PAGO MOVIL EN BAR CAFETERIA M, CABRERA, LA, TARJ."/>
    <n v="0"/>
    <n v="-0.91"/>
    <n v="0"/>
    <n v="-0.91"/>
  </r>
  <r>
    <x v="1"/>
    <s v="REAL"/>
    <x v="0"/>
    <s v="PERSONAL"/>
    <s v="BAR"/>
    <s v="VALENCIA"/>
    <s v="RESTAURANTE"/>
    <s v="BAR"/>
    <s v="BAR"/>
    <n v="0.30000000000000004"/>
    <d v="2021-10-24T00:00:00"/>
    <x v="9"/>
    <n v="10"/>
    <m/>
    <s v="PAGO MOVIL EN BAR LA EMBAJADA, MADRID, TARJ."/>
    <n v="0"/>
    <n v="-0.30000000000000004"/>
    <n v="0"/>
    <n v="-0.30000000000000004"/>
  </r>
  <r>
    <x v="1"/>
    <s v="REAL"/>
    <x v="0"/>
    <s v="PERSONAL"/>
    <m/>
    <s v="VALENCIA"/>
    <s v="RESTAURANTE"/>
    <s v="BAR"/>
    <s v="CAFÉ"/>
    <n v="0.13"/>
    <d v="2021-10-24T00:00:00"/>
    <x v="9"/>
    <n v="10"/>
    <m/>
    <m/>
    <n v="0"/>
    <n v="-0.13"/>
    <n v="0"/>
    <n v="-0.13"/>
  </r>
  <r>
    <x v="1"/>
    <s v="REAL"/>
    <x v="0"/>
    <s v="PERSONAL"/>
    <m/>
    <s v="MADRID"/>
    <s v="RESTAURANTE"/>
    <s v="BAR"/>
    <s v="ESPIEDO"/>
    <n v="0.12"/>
    <d v="2021-10-25T00:00:00"/>
    <x v="9"/>
    <n v="10"/>
    <m/>
    <m/>
    <n v="0"/>
    <n v="-0.12"/>
    <n v="0"/>
    <n v="-0.12"/>
  </r>
  <r>
    <x v="0"/>
    <s v="REAL"/>
    <x v="1"/>
    <s v="PERSONAL"/>
    <s v="INSUD"/>
    <s v="MADRID"/>
    <s v="NOMINA"/>
    <s v="NOMINA INSUD"/>
    <s v=" INSUD"/>
    <n v="438.29399999999998"/>
    <d v="2021-10-28T00:00:00"/>
    <x v="9"/>
    <n v="10"/>
    <m/>
    <s v="Nomina Octubre 21"/>
    <n v="438.29399999999998"/>
    <n v="0"/>
    <n v="0"/>
    <n v="438.29399999999998"/>
  </r>
  <r>
    <x v="0"/>
    <s v="REAL"/>
    <x v="0"/>
    <s v="PERSONAL"/>
    <m/>
    <s v="ONLINE"/>
    <s v="SEGUNDA MANO / GASTOS COMPARTIDOS"/>
    <s v="GASTOS COMPARTIDOS"/>
    <s v="BLABLACAR"/>
    <n v="4.2"/>
    <d v="2021-10-29T00:00:00"/>
    <x v="9"/>
    <n v="10"/>
    <m/>
    <s v="Salim"/>
    <n v="4.2"/>
    <n v="0"/>
    <n v="0"/>
    <n v="4.2"/>
  </r>
  <r>
    <x v="2"/>
    <s v="REAL"/>
    <x v="0"/>
    <s v="PERSONAL"/>
    <s v="DEGIRO"/>
    <s v="ONLINE"/>
    <s v="BOLSA"/>
    <s v="BOLSA"/>
    <s v="BOLSA"/>
    <n v="1800"/>
    <d v="2021-10-29T00:00:00"/>
    <x v="9"/>
    <n v="10"/>
    <m/>
    <m/>
    <n v="0"/>
    <n v="0"/>
    <n v="-1800"/>
    <n v="-1800"/>
  </r>
  <r>
    <x v="1"/>
    <s v="REAL"/>
    <x v="0"/>
    <s v="PERSONAL"/>
    <m/>
    <s v="MADRID"/>
    <s v="RESTAURANTE"/>
    <s v="BAR"/>
    <s v="ESPIEDO"/>
    <n v="0.2"/>
    <d v="2021-10-29T00:00:00"/>
    <x v="9"/>
    <n v="10"/>
    <m/>
    <m/>
    <n v="0"/>
    <n v="-0.2"/>
    <n v="0"/>
    <n v="-0.2"/>
  </r>
  <r>
    <x v="1"/>
    <s v="REAL"/>
    <x v="0"/>
    <s v="PERSONAL"/>
    <s v="EN&amp;RESTAURANTE RAM, MADRID"/>
    <s v="VALENCIA"/>
    <s v="RESTAURANTE"/>
    <s v="RESTAURANTE"/>
    <s v="RESTAURANTE"/>
    <n v="0.30000000000000004"/>
    <d v="2021-10-29T00:00:00"/>
    <x v="9"/>
    <n v="10"/>
    <m/>
    <s v="PAGO MOVIL EN RESTAURANTE RAM, MADRID, TARJ."/>
    <n v="0"/>
    <n v="-0.30000000000000004"/>
    <n v="0"/>
    <n v="-0.30000000000000004"/>
  </r>
  <r>
    <x v="1"/>
    <s v="REAL"/>
    <x v="1"/>
    <s v="PERSONAL"/>
    <s v="ALQUILER"/>
    <s v="MADRID"/>
    <s v="VIVIENDA"/>
    <s v="PISO FDO CATOLICO"/>
    <s v="ALQUILER FDO CATOLICO"/>
    <n v="45"/>
    <d v="2021-11-01T00:00:00"/>
    <x v="9"/>
    <n v="11"/>
    <m/>
    <s v="Noviem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.7"/>
    <d v="2021-11-01T00:00:00"/>
    <x v="9"/>
    <n v="11"/>
    <m/>
    <s v="Noviembre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1-11-01T00:00:00"/>
    <x v="9"/>
    <n v="11"/>
    <m/>
    <s v="Noviembre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1-11-01T00:00:00"/>
    <x v="9"/>
    <n v="11"/>
    <m/>
    <s v="Noviembre"/>
    <n v="0"/>
    <n v="-8.5"/>
    <n v="0"/>
    <n v="-8.5"/>
  </r>
  <r>
    <x v="0"/>
    <s v="REAL"/>
    <x v="0"/>
    <s v="PERSONAL"/>
    <m/>
    <s v="ONLINE"/>
    <s v="SEGUNDA MANO / GASTOS COMPARTIDOS"/>
    <s v="GASTOS COMPARTIDOS"/>
    <s v="BLABLACAR"/>
    <n v="4.8"/>
    <d v="2021-11-02T00:00:00"/>
    <x v="9"/>
    <n v="11"/>
    <m/>
    <s v="Salim"/>
    <n v="4.8"/>
    <n v="0"/>
    <n v="0"/>
    <n v="4.8"/>
  </r>
  <r>
    <x v="0"/>
    <s v="REAL"/>
    <x v="0"/>
    <s v="PERSONAL"/>
    <s v="-"/>
    <s v="VALENCIA"/>
    <s v="OTROS"/>
    <s v="PAGA"/>
    <s v="PAGA / TRANSFERENCIA"/>
    <n v="40.5"/>
    <d v="2021-11-02T00:00:00"/>
    <x v="9"/>
    <n v="11"/>
    <m/>
    <m/>
    <n v="40.5"/>
    <n v="0"/>
    <n v="0"/>
    <n v="40.5"/>
  </r>
  <r>
    <x v="1"/>
    <s v="REAL"/>
    <x v="0"/>
    <s v="PERSONAL"/>
    <s v="SEGUROS"/>
    <m/>
    <s v="SEGUROS"/>
    <s v="MOTO ALLIANZ"/>
    <m/>
    <n v="6.3040000000000003"/>
    <d v="2021-11-02T00:00:00"/>
    <x v="9"/>
    <n v="11"/>
    <m/>
    <s v="Seguro vida"/>
    <n v="0"/>
    <n v="-6.3040000000000003"/>
    <n v="0"/>
    <n v="-6.3040000000000003"/>
  </r>
  <r>
    <x v="1"/>
    <s v="REAL"/>
    <x v="0"/>
    <s v="PERSONAL"/>
    <m/>
    <s v="MADRID"/>
    <s v="RESTAURANTE"/>
    <s v="BAR"/>
    <s v="ESPIEDO"/>
    <n v="0.12"/>
    <d v="2021-11-03T00:00:00"/>
    <x v="9"/>
    <n v="11"/>
    <m/>
    <m/>
    <n v="0"/>
    <n v="-0.12"/>
    <n v="0"/>
    <n v="-0.12"/>
  </r>
  <r>
    <x v="2"/>
    <s v="REAL"/>
    <x v="0"/>
    <s v="PERSONAL"/>
    <s v="MINTOS"/>
    <s v="ONLINE"/>
    <s v="PRESTAMOS"/>
    <s v="PRÉSTAMOS"/>
    <s v="PRÉSTAMOS"/>
    <n v="90"/>
    <d v="2021-11-03T00:00:00"/>
    <x v="9"/>
    <n v="11"/>
    <m/>
    <m/>
    <n v="0"/>
    <n v="0"/>
    <n v="-90"/>
    <n v="-90"/>
  </r>
  <r>
    <x v="1"/>
    <s v="REAL"/>
    <x v="0"/>
    <s v="PERSONAL"/>
    <s v="EN"/>
    <s v="VALENCIA"/>
    <s v="SUPERMERCADO"/>
    <s v="COMIDA"/>
    <s v="EN"/>
    <n v="1.3760000000000001"/>
    <d v="2021-11-06T00:00:00"/>
    <x v="9"/>
    <n v="11"/>
    <m/>
    <m/>
    <n v="0"/>
    <n v="-1.3760000000000001"/>
    <n v="0"/>
    <n v="-1.3760000000000001"/>
  </r>
  <r>
    <x v="1"/>
    <s v="REAL"/>
    <x v="0"/>
    <s v="PERSONAL"/>
    <s v="MENTTA"/>
    <s v="MADRID"/>
    <s v="CUIDADO PERSONAL"/>
    <s v="CUIDADO PERSONAL"/>
    <s v="SUPLEMENTOS"/>
    <n v="2.37"/>
    <d v="2021-11-06T00:00:00"/>
    <x v="9"/>
    <n v="11"/>
    <m/>
    <s v="Suplementos"/>
    <n v="0"/>
    <n v="-2.37"/>
    <n v="0"/>
    <n v="-2.37"/>
  </r>
  <r>
    <x v="1"/>
    <s v="REAL"/>
    <x v="0"/>
    <s v="PERSONAL"/>
    <s v="CABIFY"/>
    <s v="MADRID"/>
    <s v="TRANSPORTE"/>
    <s v="UBER,CABIFY, ETC"/>
    <s v="CABIFY"/>
    <n v="1.56"/>
    <d v="2021-11-07T00:00:00"/>
    <x v="9"/>
    <n v="11"/>
    <m/>
    <s v="COMPRA Cabify Espana, Madrid, TARJETA"/>
    <n v="0"/>
    <n v="-1.56"/>
    <n v="0"/>
    <n v="-1.56"/>
  </r>
  <r>
    <x v="1"/>
    <s v="REAL"/>
    <x v="0"/>
    <s v="PERSONAL"/>
    <m/>
    <s v="MADRID"/>
    <s v="RESTAURANTE"/>
    <s v="BAR"/>
    <s v="ESPIEDO"/>
    <n v="0.9"/>
    <d v="2021-11-08T00:00:00"/>
    <x v="9"/>
    <n v="11"/>
    <m/>
    <m/>
    <n v="0"/>
    <n v="-0.9"/>
    <n v="0"/>
    <n v="-0.9"/>
  </r>
  <r>
    <x v="1"/>
    <s v="REAL"/>
    <x v="0"/>
    <s v="PERSONAL"/>
    <m/>
    <s v="MADRID"/>
    <s v="RESTAURANTE"/>
    <s v="BAR"/>
    <s v="ESPIEDO"/>
    <n v="0.1"/>
    <d v="2021-11-16T00:00:00"/>
    <x v="9"/>
    <n v="11"/>
    <m/>
    <m/>
    <n v="0"/>
    <n v="-0.1"/>
    <n v="0"/>
    <n v="-0.1"/>
  </r>
  <r>
    <x v="2"/>
    <s v="REAL"/>
    <x v="0"/>
    <s v="PERSONAL"/>
    <s v="COINBASE"/>
    <s v="ONLINE"/>
    <s v="CRYPTO"/>
    <s v="CRYPTO"/>
    <s v="CRYPTO"/>
    <n v="1350"/>
    <d v="2021-11-19T00:00:00"/>
    <x v="9"/>
    <n v="11"/>
    <m/>
    <m/>
    <n v="0"/>
    <n v="0"/>
    <n v="-1350"/>
    <n v="-1350"/>
  </r>
  <r>
    <x v="1"/>
    <s v="REAL"/>
    <x v="0"/>
    <s v="PERSONAL"/>
    <s v="DECATHLON"/>
    <s v="MADRID"/>
    <s v="GASTOS PERSONALES (ROPA, OBJETOS, ACCESORIOS…)"/>
    <s v="ACCESORIOS"/>
    <s v="DESCONOCIDO"/>
    <n v="0.39900000000000002"/>
    <d v="2021-11-19T00:00:00"/>
    <x v="9"/>
    <n v="11"/>
    <m/>
    <s v="PAGO MOVIL EN DECATHLON PRINC, MADRID, TARJ."/>
    <n v="0"/>
    <n v="-0.39900000000000002"/>
    <n v="0"/>
    <n v="-0.39900000000000002"/>
  </r>
  <r>
    <x v="1"/>
    <s v="REAL"/>
    <x v="0"/>
    <s v="PERSONAL"/>
    <s v="EN&amp;RESTAURANTE EL, MADRID"/>
    <s v="VALENCIA"/>
    <s v="RESTAURANTE"/>
    <s v="RESTAURANTE"/>
    <s v="RESTAURANTE"/>
    <n v="0.35000000000000003"/>
    <d v="2021-11-19T00:00:00"/>
    <x v="9"/>
    <n v="11"/>
    <m/>
    <s v="PAGO MOVIL EN RESTAURANTE EL, MADRID, TARJ. :*571914"/>
    <n v="0"/>
    <n v="-0.35000000000000003"/>
    <n v="0"/>
    <n v="-0.35000000000000003"/>
  </r>
  <r>
    <x v="1"/>
    <s v="REAL"/>
    <x v="0"/>
    <s v="PERSONAL"/>
    <s v="EFECTIVO"/>
    <s v="MADRID"/>
    <s v="OTROS"/>
    <s v="EFECTIVO"/>
    <s v="EFECTIVO"/>
    <n v="7"/>
    <d v="2021-11-20T00:00:00"/>
    <x v="9"/>
    <n v="11"/>
    <m/>
    <m/>
    <n v="0"/>
    <n v="-7"/>
    <n v="0"/>
    <n v="-7"/>
  </r>
  <r>
    <x v="1"/>
    <s v="REAL"/>
    <x v="0"/>
    <s v="PERSONAL"/>
    <m/>
    <s v="MADRID"/>
    <s v="RESTAURANTE"/>
    <s v="BAR"/>
    <s v="ESPIEDO"/>
    <n v="0.19500000000000001"/>
    <d v="2021-11-29T00:00:00"/>
    <x v="9"/>
    <n v="11"/>
    <m/>
    <m/>
    <n v="0"/>
    <n v="-0.19500000000000001"/>
    <n v="0"/>
    <n v="-0.19500000000000001"/>
  </r>
  <r>
    <x v="0"/>
    <s v="REAL"/>
    <x v="1"/>
    <s v="PERSONAL"/>
    <s v="INSUD"/>
    <s v="MADRID"/>
    <s v="NOMINA"/>
    <s v="NOMINA INSUD"/>
    <s v=" INSUD"/>
    <n v="438.12299999999999"/>
    <d v="2021-11-29T00:00:00"/>
    <x v="9"/>
    <n v="11"/>
    <m/>
    <s v="Nomina Noviembre 21"/>
    <n v="438.12299999999999"/>
    <n v="0"/>
    <n v="0"/>
    <n v="438.12299999999999"/>
  </r>
  <r>
    <x v="0"/>
    <s v="REAL"/>
    <x v="0"/>
    <s v="PERSONAL"/>
    <s v="-"/>
    <s v="VALENCIA"/>
    <s v="OTROS"/>
    <s v="PAGA"/>
    <s v="PAGA / TRANSFERENCIA"/>
    <n v="40.5"/>
    <d v="2021-11-30T00:00:00"/>
    <x v="9"/>
    <n v="11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1-12-01T00:00:00"/>
    <x v="9"/>
    <n v="12"/>
    <m/>
    <s v="Diciem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.7"/>
    <d v="2021-12-01T00:00:00"/>
    <x v="9"/>
    <n v="12"/>
    <m/>
    <s v="Diciembre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1-12-01T00:00:00"/>
    <x v="9"/>
    <n v="12"/>
    <m/>
    <s v="Diciembre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1-12-01T00:00:00"/>
    <x v="9"/>
    <n v="12"/>
    <m/>
    <s v="Diciembre"/>
    <n v="0"/>
    <n v="-8.5"/>
    <n v="0"/>
    <n v="-8.5"/>
  </r>
  <r>
    <x v="1"/>
    <s v="REAL"/>
    <x v="0"/>
    <s v="PERSONAL"/>
    <s v="EN&amp;RESTAURANTE RAM, MADRID"/>
    <s v="VALENCIA"/>
    <s v="RESTAURANTE"/>
    <s v="RESTAURANTE"/>
    <s v="RESTAURANTE"/>
    <n v="0.9"/>
    <d v="2021-12-03T00:00:00"/>
    <x v="9"/>
    <n v="12"/>
    <m/>
    <s v="PAGO MOVIL EN RESTAURANTE RAM, MADRID, TARJ."/>
    <n v="0"/>
    <n v="-0.9"/>
    <n v="0"/>
    <n v="-0.9"/>
  </r>
  <r>
    <x v="2"/>
    <s v="REAL"/>
    <x v="0"/>
    <s v="PERSONAL"/>
    <s v="DEGIRO"/>
    <s v="ONLINE"/>
    <s v="BOLSA"/>
    <s v="BOLSA"/>
    <s v="BOLSA"/>
    <n v="1350"/>
    <d v="2021-12-04T00:00:00"/>
    <x v="9"/>
    <n v="12"/>
    <m/>
    <m/>
    <n v="0"/>
    <n v="0"/>
    <n v="-1350"/>
    <n v="-1350"/>
  </r>
  <r>
    <x v="1"/>
    <s v="REAL"/>
    <x v="0"/>
    <s v="PERSONAL"/>
    <s v="REGALOS"/>
    <m/>
    <s v="OTROS"/>
    <s v="NAVIDAD"/>
    <s v="CRIS"/>
    <n v="11.9"/>
    <d v="2021-12-04T00:00:00"/>
    <x v="9"/>
    <n v="12"/>
    <m/>
    <s v="Reloj Cris Mickeal Kors"/>
    <n v="0"/>
    <n v="-11.9"/>
    <n v="0"/>
    <n v="-11.9"/>
  </r>
  <r>
    <x v="1"/>
    <s v="REAL"/>
    <x v="0"/>
    <s v="PERSONAL"/>
    <s v="ALDI"/>
    <s v="MADRID"/>
    <s v="SUPERMERCADO"/>
    <s v="COMIDA"/>
    <s v="ALDI"/>
    <n v="2.5260000000000002"/>
    <d v="2021-12-08T00:00:00"/>
    <x v="9"/>
    <n v="12"/>
    <m/>
    <m/>
    <n v="0"/>
    <n v="-2.5260000000000002"/>
    <n v="0"/>
    <n v="-2.5260000000000002"/>
  </r>
  <r>
    <x v="0"/>
    <s v="REAL"/>
    <x v="0"/>
    <s v="PERSONAL"/>
    <s v="-"/>
    <s v="VALENCIA"/>
    <s v="OTROS"/>
    <s v="PAGA"/>
    <s v="PAGA / TRANSFERENCIA"/>
    <n v="4.5"/>
    <d v="2021-12-09T00:00:00"/>
    <x v="9"/>
    <n v="12"/>
    <m/>
    <m/>
    <n v="4.5"/>
    <n v="0"/>
    <n v="0"/>
    <n v="4.5"/>
  </r>
  <r>
    <x v="1"/>
    <s v="REAL"/>
    <x v="0"/>
    <s v="PERSONAL"/>
    <s v="MENTTA"/>
    <m/>
    <s v="OTROS"/>
    <s v="REGALOS NAVIDAD"/>
    <s v="PAPA"/>
    <n v="2.7"/>
    <d v="2021-12-09T00:00:00"/>
    <x v="9"/>
    <n v="12"/>
    <m/>
    <s v="3 botellas de aceite trufado"/>
    <n v="0"/>
    <n v="-2.7"/>
    <n v="0"/>
    <n v="-2.7"/>
  </r>
  <r>
    <x v="1"/>
    <s v="REAL"/>
    <x v="0"/>
    <s v="PERSONAL"/>
    <m/>
    <s v="MADRID"/>
    <s v="RESTAURANTE"/>
    <s v="BAR"/>
    <s v="ESPIEDO"/>
    <n v="0.2"/>
    <d v="2021-12-10T00:00:00"/>
    <x v="9"/>
    <n v="12"/>
    <m/>
    <m/>
    <n v="0"/>
    <n v="-0.2"/>
    <n v="0"/>
    <n v="-0.2"/>
  </r>
  <r>
    <x v="1"/>
    <s v="REAL"/>
    <x v="0"/>
    <s v="PERSONAL"/>
    <s v="GASTOS VARIABLES"/>
    <m/>
    <s v="OCIO"/>
    <s v="SUSCRIPCION"/>
    <s v="AMAZON PRIME"/>
    <n v="3.6"/>
    <d v="2021-12-12T00:00:00"/>
    <x v="9"/>
    <n v="12"/>
    <m/>
    <m/>
    <n v="0"/>
    <n v="-3.6"/>
    <n v="0"/>
    <n v="-3.6"/>
  </r>
  <r>
    <x v="1"/>
    <s v="REAL"/>
    <x v="0"/>
    <s v="PERSONAL"/>
    <s v="DECATHLON"/>
    <s v="MADRID"/>
    <s v="GASTOS PERSONALES (ROPA, OBJETOS, ACCESORIOS…)"/>
    <s v="ACCESORIOS"/>
    <s v="GUANTES BOXEO"/>
    <n v="2.8980000000000001"/>
    <d v="2021-12-12T00:00:00"/>
    <x v="9"/>
    <n v="12"/>
    <m/>
    <s v="PAGO MOVIL EN DECATHLON PRINC, MADRID, TARJ."/>
    <n v="0"/>
    <n v="-2.8980000000000001"/>
    <n v="0"/>
    <n v="-2.8980000000000001"/>
  </r>
  <r>
    <x v="1"/>
    <s v="REAL"/>
    <x v="0"/>
    <s v="PERSONAL"/>
    <s v="BARRIO"/>
    <s v="MADRID"/>
    <s v="SUPERMERCADO"/>
    <s v="COMIDA"/>
    <s v="BARRIO"/>
    <n v="0.61"/>
    <d v="2021-12-13T00:00:00"/>
    <x v="9"/>
    <n v="12"/>
    <m/>
    <m/>
    <n v="0"/>
    <n v="-0.61"/>
    <n v="0"/>
    <n v="-0.61"/>
  </r>
  <r>
    <x v="1"/>
    <s v="REAL"/>
    <x v="0"/>
    <s v="PERSONAL"/>
    <s v="AMAZON"/>
    <s v="ONLINE"/>
    <s v="GASTOS PERSONALES (ROPA, OBJETOS, ACCESORIOS…)"/>
    <s v="ACCESORIOS"/>
    <s v="GOMAS DE PELO"/>
    <n v="0.69900000000000007"/>
    <d v="2021-12-14T00:00:00"/>
    <x v="9"/>
    <n v="12"/>
    <m/>
    <s v="4 diademas Deportivas"/>
    <n v="0"/>
    <n v="-0.69900000000000007"/>
    <n v="0"/>
    <n v="-0.69900000000000007"/>
  </r>
  <r>
    <x v="1"/>
    <s v="REAL"/>
    <x v="0"/>
    <s v="PERSONAL"/>
    <s v="GASTOS VARIABLES"/>
    <m/>
    <s v="OCIO"/>
    <s v="SUSCRIPCION"/>
    <s v="NETFLIX"/>
    <n v="3.8000000000000003"/>
    <d v="2021-12-14T00:00:00"/>
    <x v="9"/>
    <n v="12"/>
    <m/>
    <s v="Bizum Andreu"/>
    <n v="0"/>
    <n v="-3.8000000000000003"/>
    <n v="0"/>
    <n v="-3.8000000000000003"/>
  </r>
  <r>
    <x v="0"/>
    <s v="REAL"/>
    <x v="0"/>
    <s v="PERSONAL"/>
    <s v="-"/>
    <s v="VALENCIA"/>
    <s v="OTROS"/>
    <s v="PAGA"/>
    <s v="PAGA / TRANSFERENCIA"/>
    <n v="27"/>
    <d v="2021-12-21T00:00:00"/>
    <x v="9"/>
    <n v="12"/>
    <m/>
    <m/>
    <n v="27"/>
    <n v="0"/>
    <n v="0"/>
    <n v="27"/>
  </r>
  <r>
    <x v="1"/>
    <s v="REAL"/>
    <x v="0"/>
    <s v="PERSONAL"/>
    <s v="RENFE"/>
    <s v="VALENCIA"/>
    <s v="TRANSPORTE"/>
    <s v="RENFE"/>
    <s v="RENFE"/>
    <n v="8.93"/>
    <d v="2021-12-21T00:00:00"/>
    <x v="9"/>
    <n v="12"/>
    <m/>
    <s v="COMPRA BIZUM VENTA BILLETES RENFE 21/12/2021"/>
    <n v="0"/>
    <n v="-8.93"/>
    <n v="0"/>
    <n v="-8.93"/>
  </r>
  <r>
    <x v="1"/>
    <s v="REAL"/>
    <x v="0"/>
    <s v="PERSONAL"/>
    <s v="SPOTIFY"/>
    <m/>
    <s v="OCIO"/>
    <s v="SUSCRIPCION"/>
    <s v="SPOTIFY"/>
    <n v="3"/>
    <d v="2021-12-23T00:00:00"/>
    <x v="9"/>
    <n v="12"/>
    <m/>
    <s v="Bizum Carlota"/>
    <n v="0"/>
    <n v="-3"/>
    <n v="0"/>
    <n v="-3"/>
  </r>
  <r>
    <x v="1"/>
    <s v="REAL"/>
    <x v="0"/>
    <s v="PERSONAL"/>
    <m/>
    <s v="VALENCIA"/>
    <s v="RESTAURANTE"/>
    <s v="BAR"/>
    <s v="CAFÉ"/>
    <n v="0.11000000000000001"/>
    <d v="2021-12-26T00:00:00"/>
    <x v="9"/>
    <n v="12"/>
    <m/>
    <m/>
    <n v="0"/>
    <n v="-0.11000000000000001"/>
    <n v="0"/>
    <n v="-0.11000000000000001"/>
  </r>
  <r>
    <x v="1"/>
    <s v="REAL"/>
    <x v="0"/>
    <s v="PERSONAL"/>
    <s v="AMAZON"/>
    <s v="ONLINE"/>
    <s v="ELECTRONICA / INTERNET"/>
    <s v="CRYPTO"/>
    <s v="CRYPTO"/>
    <n v="5.9"/>
    <d v="2021-12-26T00:00:00"/>
    <x v="9"/>
    <n v="12"/>
    <m/>
    <s v="Ledger Nano S"/>
    <n v="0"/>
    <n v="-5.9"/>
    <n v="0"/>
    <n v="-5.9"/>
  </r>
  <r>
    <x v="2"/>
    <s v="REAL"/>
    <x v="0"/>
    <s v="PERSONAL"/>
    <s v="KUCOIN"/>
    <s v="ONLINE"/>
    <s v="CRYPTO"/>
    <s v="CRYPTO"/>
    <s v="CRYPTO"/>
    <n v="270"/>
    <d v="2021-12-27T00:00:00"/>
    <x v="9"/>
    <n v="12"/>
    <m/>
    <m/>
    <n v="0"/>
    <n v="0"/>
    <n v="-270"/>
    <n v="-270"/>
  </r>
  <r>
    <x v="0"/>
    <s v="REAL"/>
    <x v="0"/>
    <s v="PERSONAL"/>
    <s v="-"/>
    <s v="VALENCIA"/>
    <s v="OTROS"/>
    <s v="PAGA"/>
    <s v="PAGA / TRANSFERENCIA"/>
    <n v="13.799999999999999"/>
    <d v="2021-12-27T00:00:00"/>
    <x v="9"/>
    <n v="12"/>
    <m/>
    <m/>
    <n v="13.799999999999999"/>
    <n v="0"/>
    <n v="0"/>
    <n v="13.799999999999999"/>
  </r>
  <r>
    <x v="2"/>
    <s v="REAL"/>
    <x v="0"/>
    <s v="PERSONAL"/>
    <s v="BIT2ME"/>
    <s v="ONLINE"/>
    <s v="CRYPTO"/>
    <s v="CRYPTO"/>
    <s v="B2M TOKEN"/>
    <n v="90"/>
    <d v="2021-12-29T00:00:00"/>
    <x v="9"/>
    <n v="12"/>
    <m/>
    <s v="COMPRA INTERNET EN BITCOINFORME SL, ELCHE/ELX, TARJ."/>
    <n v="0"/>
    <n v="0"/>
    <n v="-90"/>
    <n v="-90"/>
  </r>
  <r>
    <x v="2"/>
    <s v="REAL"/>
    <x v="0"/>
    <s v="PERSONAL"/>
    <s v="BIT2ME"/>
    <s v="ONLINE"/>
    <s v="CRYPTO"/>
    <s v="CRYPTO"/>
    <s v="CRYPTO"/>
    <n v="90"/>
    <d v="2021-12-29T00:00:00"/>
    <x v="9"/>
    <n v="12"/>
    <m/>
    <m/>
    <n v="0"/>
    <n v="0"/>
    <n v="-90"/>
    <n v="-90"/>
  </r>
  <r>
    <x v="0"/>
    <s v="REAL"/>
    <x v="0"/>
    <s v="PERSONAL"/>
    <s v="-"/>
    <s v="VALENCIA"/>
    <s v="OTROS"/>
    <s v="PAGA"/>
    <s v="PAGA / TRANSFERENCIA"/>
    <n v="3"/>
    <d v="2021-12-29T00:00:00"/>
    <x v="9"/>
    <n v="12"/>
    <m/>
    <m/>
    <n v="3"/>
    <n v="0"/>
    <n v="0"/>
    <n v="3"/>
  </r>
  <r>
    <x v="1"/>
    <s v="REAL"/>
    <x v="0"/>
    <s v="PERSONAL"/>
    <s v="SANTANDER"/>
    <s v="ONLINE"/>
    <s v="OTROS"/>
    <s v="COMISIONES BOLSA"/>
    <s v="COMISIONES SANTANDER"/>
    <n v="1.212"/>
    <d v="2021-12-31T00:00:00"/>
    <x v="9"/>
    <n v="12"/>
    <m/>
    <m/>
    <n v="0"/>
    <n v="-1.212"/>
    <n v="0"/>
    <n v="-1.212"/>
  </r>
  <r>
    <x v="0"/>
    <s v="REAL"/>
    <x v="1"/>
    <s v="PERSONAL"/>
    <s v="INSUD"/>
    <s v="MADRID"/>
    <s v="NOMINA"/>
    <s v="NOMINA INSUD"/>
    <s v=" INSUD"/>
    <n v="704.24400000000003"/>
    <d v="2021-12-31T00:00:00"/>
    <x v="9"/>
    <n v="12"/>
    <m/>
    <s v="Nomina Diciembre 21"/>
    <n v="704.24400000000003"/>
    <n v="0"/>
    <n v="0"/>
    <n v="704.24400000000003"/>
  </r>
  <r>
    <x v="0"/>
    <s v="REAL"/>
    <x v="0"/>
    <s v="PERSONAL"/>
    <s v="-"/>
    <s v="VALENCIA"/>
    <s v="OTROS"/>
    <s v="PAGA"/>
    <s v="PAGA / TRANSFERENCIA"/>
    <n v="40.5"/>
    <d v="2021-12-31T00:00:00"/>
    <x v="9"/>
    <n v="12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2-01-01T00:00:00"/>
    <x v="10"/>
    <n v="1"/>
    <m/>
    <s v="Enero"/>
    <n v="0"/>
    <n v="-45"/>
    <n v="0"/>
    <n v="-45"/>
  </r>
  <r>
    <x v="1"/>
    <s v="ESTIMADO"/>
    <x v="0"/>
    <s v="PERSONAL"/>
    <s v="GASTOS VARIABLES"/>
    <s v="MADRID"/>
    <s v="OCIO"/>
    <s v="SUSCRIPCION"/>
    <s v="AMAZON"/>
    <n v="3.6"/>
    <d v="2022-01-01T00:00:00"/>
    <x v="10"/>
    <n v="1"/>
    <m/>
    <m/>
    <n v="0"/>
    <n v="-3.6"/>
    <n v="0"/>
    <n v="-3.6"/>
  </r>
  <r>
    <x v="1"/>
    <s v="REAL"/>
    <x v="1"/>
    <s v="PERSONAL"/>
    <s v="GIMNASIO JOSE VALENCIANO"/>
    <s v="MADRID"/>
    <s v="DEPORTE"/>
    <s v="BOXEO"/>
    <s v="BOXEO"/>
    <n v="6.7"/>
    <d v="2022-01-01T00:00:00"/>
    <x v="10"/>
    <n v="1"/>
    <m/>
    <s v="Enero"/>
    <n v="0"/>
    <n v="-6.7"/>
    <n v="0"/>
    <n v="-6.7"/>
  </r>
  <r>
    <x v="1"/>
    <s v="REAL"/>
    <x v="0"/>
    <s v="PERSONAL"/>
    <s v="INSUD"/>
    <s v="MADRID"/>
    <s v="SUPERMERCADO"/>
    <s v="VENDING"/>
    <s v="CAFÉ"/>
    <n v="4.0000000000000008E-2"/>
    <d v="2022-01-01T00:00:00"/>
    <x v="10"/>
    <n v="1"/>
    <m/>
    <m/>
    <n v="0"/>
    <n v="-4.0000000000000008E-2"/>
    <n v="0"/>
    <n v="-4.0000000000000008E-2"/>
  </r>
  <r>
    <x v="1"/>
    <s v="REAL"/>
    <x v="1"/>
    <s v="PERSONAL"/>
    <s v="GARAJE"/>
    <m/>
    <s v="VIVIENDA"/>
    <s v="GARAJE"/>
    <s v="GARAJE FDO CATOLICO"/>
    <n v="13.5"/>
    <d v="2022-01-01T00:00:00"/>
    <x v="10"/>
    <n v="1"/>
    <m/>
    <s v="Enero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2-01-01T00:00:00"/>
    <x v="10"/>
    <n v="1"/>
    <m/>
    <s v="Enero"/>
    <n v="0"/>
    <n v="-8.5"/>
    <n v="0"/>
    <n v="-8.5"/>
  </r>
  <r>
    <x v="1"/>
    <s v="ESTIMADO"/>
    <x v="0"/>
    <s v="PERSONAL"/>
    <s v="INSUD"/>
    <s v="MADRID"/>
    <s v="RESTAURANTE"/>
    <s v="COMIDA"/>
    <s v="INSUD"/>
    <n v="0.27"/>
    <d v="2022-01-01T00:00:00"/>
    <x v="10"/>
    <n v="1"/>
    <m/>
    <m/>
    <n v="0"/>
    <n v="-0.27"/>
    <n v="0"/>
    <n v="-0.27"/>
  </r>
  <r>
    <x v="1"/>
    <s v="REAL"/>
    <x v="0"/>
    <s v="PERSONAL"/>
    <s v="CINE"/>
    <m/>
    <s v="OCIO"/>
    <s v="CINE"/>
    <s v="OCINE TUDELA"/>
    <n v="0.44000000000000006"/>
    <d v="2022-01-01T00:00:00"/>
    <x v="10"/>
    <n v="1"/>
    <m/>
    <s v="PAGO MOVIL EN OCINE TUDELA, TUDELA, TARJ. :*571914"/>
    <n v="0"/>
    <n v="-0.44000000000000006"/>
    <n v="0"/>
    <n v="-0.44000000000000006"/>
  </r>
  <r>
    <x v="0"/>
    <s v="REAL"/>
    <x v="0"/>
    <s v="PERSONAL"/>
    <s v="INTELIGENCIA FARMACEUTICA"/>
    <s v="MADRID"/>
    <s v="JGG CONSULTANT"/>
    <s v="RUNE - INTELIGENCIA FARMACEUTICA"/>
    <s v="POWER BI"/>
    <n v="67.451999999999998"/>
    <d v="2022-01-01T00:00:00"/>
    <x v="10"/>
    <n v="1"/>
    <m/>
    <s v="ADVANA POWER BI (325 era lo que me correspondía, al final acordamos 224,84)"/>
    <n v="67.451999999999998"/>
    <n v="0"/>
    <n v="0"/>
    <n v="67.451999999999998"/>
  </r>
  <r>
    <x v="1"/>
    <s v="ESTIMADO"/>
    <x v="0"/>
    <s v="PERSONAL"/>
    <s v="AMAZON"/>
    <s v="MADRID"/>
    <s v="TRANSPORTE"/>
    <s v="MOTO"/>
    <s v="QUADLOCK"/>
    <n v="1.7949999999999999"/>
    <d v="2022-01-01T00:00:00"/>
    <x v="10"/>
    <n v="1"/>
    <m/>
    <s v="Quad Lock Amortiguador de Vibraciones de Moto"/>
    <n v="0"/>
    <n v="-1.7949999999999999"/>
    <n v="0"/>
    <n v="-1.7949999999999999"/>
  </r>
  <r>
    <x v="1"/>
    <s v="ESTIMADO"/>
    <x v="0"/>
    <s v="PERSONAL"/>
    <s v="AMAZON"/>
    <s v="MADRID"/>
    <s v="TRANSPORTE"/>
    <s v="MOTO"/>
    <s v="QUADLOCK"/>
    <n v="2.9950000000000001"/>
    <d v="2022-01-01T00:00:00"/>
    <x v="10"/>
    <n v="1"/>
    <m/>
    <s v="Quad Lock Carcasa para iPhone 12/12 Pro"/>
    <n v="0"/>
    <n v="-2.9950000000000001"/>
    <n v="0"/>
    <n v="-2.9950000000000001"/>
  </r>
  <r>
    <x v="1"/>
    <s v="ESTIMADO"/>
    <x v="0"/>
    <s v="PERSONAL"/>
    <s v="AMAZON"/>
    <s v="MADRID"/>
    <s v="GASTOS PERSONALES (ROPA, OBJETOS, ACCESORIOS…)"/>
    <s v="ROPA"/>
    <s v="ROPA"/>
    <n v="1.6989999999999998"/>
    <d v="2022-01-01T00:00:00"/>
    <x v="10"/>
    <n v="1"/>
    <m/>
    <s v="Gorra Bitcoin"/>
    <n v="0"/>
    <n v="-1.6989999999999998"/>
    <n v="0"/>
    <n v="-1.6989999999999998"/>
  </r>
  <r>
    <x v="1"/>
    <s v="ESTIMADO"/>
    <x v="0"/>
    <s v="PERSONAL"/>
    <s v="SEGUROS ALLIANZ"/>
    <s v="MADRID"/>
    <s v="TRANSPORTE"/>
    <s v="SEGUROS"/>
    <s v="SEGURO DE MOTO TODO RIESGO"/>
    <n v="24.011000000000003"/>
    <d v="2022-01-01T00:00:00"/>
    <x v="10"/>
    <n v="1"/>
    <m/>
    <s v="Seguro de moto semestral"/>
    <n v="0"/>
    <n v="-24.011000000000003"/>
    <n v="0"/>
    <n v="-24.011000000000003"/>
  </r>
  <r>
    <x v="1"/>
    <s v="ESTIMADO"/>
    <x v="0"/>
    <s v="PERSONAL"/>
    <s v="SEGUROS ALLIANZ"/>
    <s v="MADRID"/>
    <s v="SEGUROS"/>
    <s v="SEGUROS"/>
    <s v="SEGURO DE VIDA"/>
    <n v="6.3040000000000003"/>
    <d v="2022-01-01T00:00:00"/>
    <x v="10"/>
    <n v="1"/>
    <m/>
    <s v="Seguro de vida anual"/>
    <n v="0"/>
    <n v="-6.3040000000000003"/>
    <n v="0"/>
    <n v="-6.3040000000000003"/>
  </r>
  <r>
    <x v="1"/>
    <s v="ESTIMADO"/>
    <x v="0"/>
    <s v="PERSONAL"/>
    <s v="AMAZON"/>
    <s v="MADRID"/>
    <s v="GASTOS PERSONALES (ROPA, OBJETOS, ACCESORIOS…)"/>
    <s v="COMIDA"/>
    <s v="TUPPER"/>
    <n v="2.6989999999999998"/>
    <d v="2022-01-01T00:00:00"/>
    <x v="10"/>
    <n v="1"/>
    <m/>
    <s v="Tupper calentador"/>
    <n v="0"/>
    <n v="-2.6989999999999998"/>
    <n v="0"/>
    <n v="-2.6989999999999998"/>
  </r>
  <r>
    <x v="1"/>
    <s v="ESTIMADO"/>
    <x v="0"/>
    <s v="PERSONAL"/>
    <s v="UBER"/>
    <s v="MADRID"/>
    <s v="TRANSPORTE"/>
    <s v="UBER"/>
    <s v="UBER"/>
    <n v="0.72599999999999998"/>
    <d v="2022-01-01T00:00:00"/>
    <x v="10"/>
    <n v="1"/>
    <m/>
    <m/>
    <n v="0"/>
    <n v="-0.72599999999999998"/>
    <n v="0"/>
    <n v="-0.72599999999999998"/>
  </r>
  <r>
    <x v="0"/>
    <s v="ESTIMADO"/>
    <x v="0"/>
    <s v="PERSONAL"/>
    <s v="VINTED"/>
    <s v="ONLINE"/>
    <s v="SEGUNDA MANO / GASTOS COMPARTIDOS"/>
    <s v="VINTED"/>
    <s v="VINTED"/>
    <n v="4.5"/>
    <d v="2022-01-01T00:00:00"/>
    <x v="10"/>
    <n v="1"/>
    <m/>
    <s v="Gorra Nike"/>
    <n v="4.5"/>
    <n v="0"/>
    <n v="0"/>
    <n v="4.5"/>
  </r>
  <r>
    <x v="0"/>
    <s v="ESTIMADO"/>
    <x v="0"/>
    <s v="PERSONAL"/>
    <s v="VINTED"/>
    <s v="ONLINE"/>
    <s v="SEGUNDA MANO / GASTOS COMPARTIDOS"/>
    <s v="VINTED"/>
    <s v="VINTED"/>
    <n v="3"/>
    <d v="2022-01-01T00:00:00"/>
    <x v="10"/>
    <n v="1"/>
    <m/>
    <s v="Gafas Sol Ryban"/>
    <n v="3"/>
    <n v="0"/>
    <n v="0"/>
    <n v="3"/>
  </r>
  <r>
    <x v="0"/>
    <s v="ESTIMADO"/>
    <x v="0"/>
    <s v="PERSONAL"/>
    <s v="VINTED"/>
    <s v="ONLINE"/>
    <s v="SEGUNDA MANO / GASTOS COMPARTIDOS"/>
    <s v="VINTED"/>
    <s v="VINTED"/>
    <n v="2.4"/>
    <d v="2022-01-01T00:00:00"/>
    <x v="10"/>
    <n v="1"/>
    <m/>
    <s v="Camiseta running Nike"/>
    <n v="2.4"/>
    <n v="0"/>
    <n v="0"/>
    <n v="2.4"/>
  </r>
  <r>
    <x v="0"/>
    <s v="ESTIMADO"/>
    <x v="0"/>
    <s v="PERSONAL"/>
    <s v="VINTED"/>
    <s v="ONLINE"/>
    <s v="SEGUNDA MANO / GASTOS COMPARTIDOS"/>
    <s v="VINTED"/>
    <s v="VINTED"/>
    <n v="3"/>
    <d v="2022-01-01T00:00:00"/>
    <x v="10"/>
    <n v="1"/>
    <m/>
    <s v="Camiseta Carhart"/>
    <n v="3"/>
    <n v="0"/>
    <n v="0"/>
    <n v="3"/>
  </r>
  <r>
    <x v="0"/>
    <s v="ESTIMADO"/>
    <x v="0"/>
    <s v="PERSONAL"/>
    <s v="VINTED"/>
    <s v="ONLINE"/>
    <s v="SEGUNDA MANO / GASTOS COMPARTIDOS"/>
    <s v="VINTED"/>
    <s v="VINTED"/>
    <n v="2.6999999999999997"/>
    <d v="2022-01-01T00:00:00"/>
    <x v="10"/>
    <n v="1"/>
    <m/>
    <s v="Chancletas Hilfiguer"/>
    <n v="2.6999999999999997"/>
    <n v="0"/>
    <n v="0"/>
    <n v="2.6999999999999997"/>
  </r>
  <r>
    <x v="0"/>
    <s v="ESTIMADO"/>
    <x v="0"/>
    <s v="PERSONAL"/>
    <s v="VINTED"/>
    <s v="ONLINE"/>
    <s v="SEGUNDA MANO / GASTOS COMPARTIDOS"/>
    <s v="VINTED"/>
    <s v="VINTED"/>
    <n v="3"/>
    <d v="2022-01-01T00:00:00"/>
    <x v="10"/>
    <n v="1"/>
    <m/>
    <s v="Gorra Adidas"/>
    <n v="3"/>
    <n v="0"/>
    <n v="0"/>
    <n v="3"/>
  </r>
  <r>
    <x v="1"/>
    <s v="REAL"/>
    <x v="0"/>
    <s v="PERSONAL"/>
    <s v="EFECTIVO"/>
    <s v="MADRID"/>
    <s v="OTROS"/>
    <s v="EFECTIVO"/>
    <s v="EFECTIVO"/>
    <n v="5"/>
    <d v="2022-01-03T00:00:00"/>
    <x v="10"/>
    <n v="1"/>
    <m/>
    <m/>
    <n v="0"/>
    <n v="-5"/>
    <n v="0"/>
    <n v="-5"/>
  </r>
  <r>
    <x v="1"/>
    <s v="REAL"/>
    <x v="0"/>
    <s v="PERSONAL"/>
    <s v="EN DTRES"/>
    <s v="VALENCIA"/>
    <s v="RESTAURANTE"/>
    <s v="RESTAURANTE"/>
    <s v="RESTAURANTE"/>
    <n v="1.2000000000000002"/>
    <d v="2022-01-05T00:00:00"/>
    <x v="10"/>
    <n v="1"/>
    <m/>
    <s v="PAGO MOVIL EN DTRES, TUDELA, TARJ. :*571914"/>
    <n v="0"/>
    <n v="-1.2000000000000002"/>
    <n v="0"/>
    <n v="-1.2000000000000002"/>
  </r>
  <r>
    <x v="1"/>
    <s v="REAL"/>
    <x v="0"/>
    <s v="PERSONAL"/>
    <s v="CONOCIDOS"/>
    <s v="VALENCIA"/>
    <s v="OTROS"/>
    <s v="DESCONOCIDO"/>
    <s v="DESCONOCIDO"/>
    <n v="1.7489999999999999"/>
    <d v="2022-01-07T00:00:00"/>
    <x v="10"/>
    <n v="1"/>
    <m/>
    <s v="GASTOS DESCONOCIDOS"/>
    <n v="0"/>
    <n v="-1.7489999999999999"/>
    <n v="0"/>
    <n v="-1.7489999999999999"/>
  </r>
  <r>
    <x v="1"/>
    <s v="REAL"/>
    <x v="0"/>
    <s v="PERSONAL"/>
    <m/>
    <s v="MADRID"/>
    <s v="RESTAURANTE"/>
    <s v="BAR"/>
    <s v="ESPIEDO"/>
    <n v="0.05"/>
    <d v="2022-01-07T00:00:00"/>
    <x v="10"/>
    <n v="1"/>
    <m/>
    <m/>
    <n v="0"/>
    <n v="-0.05"/>
    <n v="0"/>
    <n v="-0.05"/>
  </r>
  <r>
    <x v="1"/>
    <s v="REAL"/>
    <x v="2"/>
    <s v="PERSONAL"/>
    <s v="RESTAURANTE TRINQUETE"/>
    <m/>
    <s v="RESTAURANTE"/>
    <s v="RESTAURANTE"/>
    <s v="RESTAURANTE"/>
    <n v="6.0200000000000005"/>
    <d v="2022-01-07T00:00:00"/>
    <x v="10"/>
    <n v="1"/>
    <m/>
    <s v="Comida amigos navidad"/>
    <n v="0"/>
    <n v="-6.0200000000000005"/>
    <n v="0"/>
    <n v="-6.0200000000000005"/>
  </r>
  <r>
    <x v="1"/>
    <s v="REAL"/>
    <x v="0"/>
    <s v="PERSONAL"/>
    <s v="TARJETA SANITARIA EU"/>
    <m/>
    <s v="GESTIONES ADMINISTRATIVAS / IMPUESTOS"/>
    <s v="TARJETA SANITARIA EU"/>
    <s v="TARJETA SANITARIA EU"/>
    <n v="2.99"/>
    <d v="2022-01-08T00:00:00"/>
    <x v="10"/>
    <n v="1"/>
    <m/>
    <s v="tarjeta sanitaria eu"/>
    <n v="0"/>
    <n v="-2.99"/>
    <n v="0"/>
    <n v="-2.99"/>
  </r>
  <r>
    <x v="1"/>
    <s v="REAL"/>
    <x v="0"/>
    <s v="PERSONAL"/>
    <s v="ALDI"/>
    <s v="MADRID"/>
    <s v="SUPERMERCADO"/>
    <s v="COMIDA"/>
    <s v="ALDI"/>
    <n v="3.6840000000000006"/>
    <d v="2022-01-09T00:00:00"/>
    <x v="10"/>
    <n v="1"/>
    <m/>
    <m/>
    <n v="0"/>
    <n v="-3.6840000000000006"/>
    <n v="0"/>
    <n v="-3.6840000000000006"/>
  </r>
  <r>
    <x v="0"/>
    <s v="REAL"/>
    <x v="0"/>
    <s v="PERSONAL"/>
    <s v="INTELIGENCIA FARMACEUTICA"/>
    <s v="MADRID"/>
    <s v="JGG CONSULTANT"/>
    <s v="RUNE - INTELIGENCIA FARMACEUTICA"/>
    <s v="AYUDAS / SUBVENCIONES"/>
    <n v="30"/>
    <d v="2022-01-11T00:00:00"/>
    <x v="10"/>
    <n v="1"/>
    <m/>
    <s v="Fijo por reuniones clientes varios"/>
    <n v="30"/>
    <n v="0"/>
    <n v="0"/>
    <n v="30"/>
  </r>
  <r>
    <x v="0"/>
    <s v="REAL"/>
    <x v="0"/>
    <s v="PERSONAL"/>
    <s v="VINTED"/>
    <s v="ONLINE"/>
    <s v="SEGUNDA MANO / GASTOS COMPARTIDOS"/>
    <s v="SEGUNDA MANO"/>
    <s v="VINTED"/>
    <n v="3.75"/>
    <d v="2022-01-11T00:00:00"/>
    <x v="10"/>
    <n v="1"/>
    <m/>
    <s v="Zapatillas Nike Verdes Futbol Sala y Cinturón hebilla diesel"/>
    <n v="3.75"/>
    <n v="0"/>
    <n v="0"/>
    <n v="3.75"/>
  </r>
  <r>
    <x v="1"/>
    <s v="REAL"/>
    <x v="0"/>
    <s v="PERSONAL"/>
    <m/>
    <s v="VALENCIA"/>
    <s v="RESTAURANTE"/>
    <s v="BAR"/>
    <s v="CAFÉ"/>
    <n v="2.2000000000000002"/>
    <d v="2022-01-16T00:00:00"/>
    <x v="10"/>
    <n v="1"/>
    <m/>
    <m/>
    <n v="0"/>
    <n v="-2.2000000000000002"/>
    <n v="0"/>
    <n v="-2.2000000000000002"/>
  </r>
  <r>
    <x v="1"/>
    <s v="REAL"/>
    <x v="0"/>
    <s v="PERSONAL"/>
    <s v="ZARA"/>
    <s v="MADRID"/>
    <s v="GASTOS PERSONALES (ROPA, OBJETOS, ACCESORIOS…)"/>
    <s v="ROPA"/>
    <s v="ROPA"/>
    <n v="4.6030000000000006"/>
    <d v="2022-01-17T00:00:00"/>
    <x v="10"/>
    <n v="1"/>
    <m/>
    <s v="PAGO MOVIL EN ZARA MADRID VAG, MADRID, TARJ."/>
    <n v="0"/>
    <n v="-4.6030000000000006"/>
    <n v="0"/>
    <n v="-4.6030000000000006"/>
  </r>
  <r>
    <x v="1"/>
    <s v="REAL"/>
    <x v="0"/>
    <s v="PERSONAL"/>
    <s v="ZARA"/>
    <s v="MADRID"/>
    <s v="GASTOS PERSONALES (ROPA, OBJETOS, ACCESORIOS…)"/>
    <s v="ROPA"/>
    <s v="ROPA"/>
    <n v="0.99600000000000011"/>
    <d v="2022-01-18T00:00:00"/>
    <x v="10"/>
    <n v="1"/>
    <m/>
    <s v="PAGO MOVIL EN ZARA MADRID VAG, MADRID, TARJ."/>
    <n v="0"/>
    <n v="-0.99600000000000011"/>
    <n v="0"/>
    <n v="-0.99600000000000011"/>
  </r>
  <r>
    <x v="0"/>
    <s v="REAL"/>
    <x v="0"/>
    <s v="PERSONAL"/>
    <m/>
    <m/>
    <s v="OTROS"/>
    <s v="SIMPA"/>
    <m/>
    <n v="3"/>
    <d v="2022-01-21T00:00:00"/>
    <x v="10"/>
    <n v="1"/>
    <m/>
    <s v="Sinpa Italia pasteleria"/>
    <n v="3"/>
    <n v="0"/>
    <n v="0"/>
    <n v="3"/>
  </r>
  <r>
    <x v="0"/>
    <s v="REAL"/>
    <x v="0"/>
    <s v="PERSONAL"/>
    <m/>
    <m/>
    <s v="OTROS"/>
    <s v="ANTIGENOS"/>
    <m/>
    <n v="15"/>
    <d v="2022-01-21T00:00:00"/>
    <x v="10"/>
    <n v="1"/>
    <m/>
    <s v="Antigeno falseado Cris y Javi para viajar a Italia"/>
    <n v="15"/>
    <n v="0"/>
    <n v="0"/>
    <n v="15"/>
  </r>
  <r>
    <x v="0"/>
    <s v="REAL"/>
    <x v="0"/>
    <s v="PERSONAL"/>
    <m/>
    <m/>
    <s v="OTROS"/>
    <s v="SIMPA"/>
    <m/>
    <n v="2.25"/>
    <d v="2022-01-21T00:00:00"/>
    <x v="10"/>
    <n v="1"/>
    <m/>
    <s v="Sinpa pasteleria Avila"/>
    <n v="2.25"/>
    <n v="0"/>
    <n v="0"/>
    <n v="2.25"/>
  </r>
  <r>
    <x v="0"/>
    <s v="REAL"/>
    <x v="0"/>
    <s v="PERSONAL"/>
    <m/>
    <m/>
    <s v="OTROS"/>
    <s v="SIMPA"/>
    <m/>
    <n v="2.4"/>
    <d v="2022-01-21T00:00:00"/>
    <x v="10"/>
    <n v="1"/>
    <m/>
    <s v="Sinpa Retiro Chiringo tardaron mucho"/>
    <n v="2.4"/>
    <n v="0"/>
    <n v="0"/>
    <n v="2.4"/>
  </r>
  <r>
    <x v="1"/>
    <s v="REAL"/>
    <x v="0"/>
    <s v="PERSONAL"/>
    <s v="AMAZON"/>
    <s v="ONLINE"/>
    <s v="DEPORTE"/>
    <s v="BUCEO"/>
    <s v="BUCEO"/>
    <n v="0.77900000000000003"/>
    <d v="2022-01-23T00:00:00"/>
    <x v="10"/>
    <n v="1"/>
    <m/>
    <s v="Libro buceo"/>
    <n v="0"/>
    <n v="-0.77900000000000003"/>
    <n v="0"/>
    <n v="-0.77900000000000003"/>
  </r>
  <r>
    <x v="1"/>
    <s v="REAL"/>
    <x v="0"/>
    <s v="PERSONAL"/>
    <s v="ALDI"/>
    <s v="MADRID"/>
    <s v="SUPERMERCADO"/>
    <s v="COMIDA"/>
    <s v="ALDI"/>
    <n v="1.4000000000000001"/>
    <d v="2022-01-24T00:00:00"/>
    <x v="10"/>
    <n v="1"/>
    <m/>
    <m/>
    <n v="0"/>
    <n v="-1.4000000000000001"/>
    <n v="0"/>
    <n v="-1.4000000000000001"/>
  </r>
  <r>
    <x v="1"/>
    <s v="REAL"/>
    <x v="0"/>
    <s v="PERSONAL"/>
    <s v="PERIOCENTRUM"/>
    <s v="MADRID"/>
    <s v="CUIDADO PERSONAL"/>
    <s v="DENTISTA"/>
    <s v="PERIOCENTRUM CLINICA DENTAL "/>
    <n v="6"/>
    <d v="2022-01-24T00:00:00"/>
    <x v="10"/>
    <n v="1"/>
    <m/>
    <s v="LIMPIEZA DENTAL (50€ PAGADOS EN EFECTIVO, 10 CON TARJETA)"/>
    <n v="0"/>
    <n v="-6"/>
    <n v="0"/>
    <n v="-6"/>
  </r>
  <r>
    <x v="1"/>
    <s v="REAL"/>
    <x v="0"/>
    <s v="PERSONAL"/>
    <s v="PERIOCENTRUM"/>
    <s v="MADRID"/>
    <s v="CUIDADO PERSONAL"/>
    <s v="DENTISTA"/>
    <s v="PERIOCENTRUM CLINICA DENTAL "/>
    <n v="2.5"/>
    <d v="2022-01-24T00:00:00"/>
    <x v="10"/>
    <n v="1"/>
    <m/>
    <s v="CONSULTA ODONTOLÓGICA"/>
    <n v="0"/>
    <n v="-2.5"/>
    <n v="0"/>
    <n v="-2.5"/>
  </r>
  <r>
    <x v="1"/>
    <s v="REAL"/>
    <x v="0"/>
    <s v="PERSONAL"/>
    <s v="PERIOCENTRUM"/>
    <s v="MADRID"/>
    <s v="CUIDADO PERSONAL"/>
    <s v="DENTISTA"/>
    <s v="PERIOCENTRUM CLINICA DENTAL "/>
    <n v="20"/>
    <d v="2022-01-25T00:00:00"/>
    <x v="10"/>
    <n v="1"/>
    <m/>
    <s v="ENDODONCIA MULTIRADICULAR 3 CONDUCTOS (PIEZA 36)"/>
    <n v="0"/>
    <n v="-20"/>
    <n v="0"/>
    <n v="-20"/>
  </r>
  <r>
    <x v="2"/>
    <s v="REAL"/>
    <x v="0"/>
    <s v="PERSONAL"/>
    <s v="DEGIRO"/>
    <s v="ONLINE"/>
    <s v="BOLSA"/>
    <s v="BOLSA"/>
    <s v="BOLSA"/>
    <n v="180"/>
    <d v="2022-01-26T00:00:00"/>
    <x v="10"/>
    <n v="1"/>
    <m/>
    <m/>
    <n v="0"/>
    <n v="0"/>
    <n v="-180"/>
    <n v="-180"/>
  </r>
  <r>
    <x v="2"/>
    <s v="REAL"/>
    <x v="0"/>
    <s v="PERSONAL"/>
    <s v="COINBASE"/>
    <s v="ONLINE"/>
    <s v="CRYPTO"/>
    <s v="CRYPTO"/>
    <s v="CRYPTO"/>
    <n v="225"/>
    <d v="2022-01-26T00:00:00"/>
    <x v="10"/>
    <n v="1"/>
    <m/>
    <m/>
    <n v="0"/>
    <n v="0"/>
    <n v="-225"/>
    <n v="-225"/>
  </r>
  <r>
    <x v="2"/>
    <s v="REAL"/>
    <x v="0"/>
    <s v="PERSONAL"/>
    <s v="COINBASE"/>
    <s v="ONLINE"/>
    <s v="CRYPTO"/>
    <s v="CRYPTO"/>
    <s v="CRYPTO"/>
    <n v="450"/>
    <d v="2022-01-26T00:00:00"/>
    <x v="10"/>
    <n v="1"/>
    <m/>
    <m/>
    <n v="0"/>
    <n v="0"/>
    <n v="-450"/>
    <n v="-450"/>
  </r>
  <r>
    <x v="0"/>
    <s v="REAL"/>
    <x v="0"/>
    <s v="PERSONAL"/>
    <s v="-"/>
    <s v="VALENCIA"/>
    <s v="OTROS"/>
    <s v="PAGA"/>
    <s v="PAGA / TRANSFERENCIA"/>
    <n v="7.26"/>
    <d v="2022-01-26T00:00:00"/>
    <x v="10"/>
    <n v="1"/>
    <m/>
    <m/>
    <n v="7.26"/>
    <n v="0"/>
    <n v="0"/>
    <n v="7.26"/>
  </r>
  <r>
    <x v="0"/>
    <s v="REAL"/>
    <x v="1"/>
    <s v="PERSONAL"/>
    <s v="INSUD"/>
    <s v="MADRID"/>
    <s v="NOMINA"/>
    <s v="NOMINA INSUD"/>
    <s v=" INSUD"/>
    <n v="469.59899999999993"/>
    <d v="2022-01-28T00:00:00"/>
    <x v="10"/>
    <n v="1"/>
    <m/>
    <s v="Nomina Enero 22"/>
    <n v="469.59899999999993"/>
    <n v="0"/>
    <n v="0"/>
    <n v="469.59899999999993"/>
  </r>
  <r>
    <x v="2"/>
    <s v="REAL"/>
    <x v="0"/>
    <s v="PERSONAL"/>
    <s v="DEGIRO"/>
    <s v="ONLINE"/>
    <s v="BOLSA"/>
    <s v="BOLSA"/>
    <s v="BOLSA"/>
    <n v="180"/>
    <d v="2022-01-31T00:00:00"/>
    <x v="10"/>
    <n v="1"/>
    <m/>
    <m/>
    <n v="0"/>
    <n v="0"/>
    <n v="-180"/>
    <n v="-180"/>
  </r>
  <r>
    <x v="0"/>
    <s v="REAL"/>
    <x v="0"/>
    <s v="PERSONAL"/>
    <s v="-"/>
    <s v="VALENCIA"/>
    <s v="OTROS"/>
    <s v="PAGA"/>
    <s v="PAGA / TRANSFERENCIA"/>
    <n v="40.5"/>
    <d v="2022-01-31T00:00:00"/>
    <x v="10"/>
    <n v="1"/>
    <m/>
    <m/>
    <n v="40.5"/>
    <n v="0"/>
    <n v="0"/>
    <n v="40.5"/>
  </r>
  <r>
    <x v="1"/>
    <s v="REAL"/>
    <x v="0"/>
    <s v="PERSONAL"/>
    <s v="ALDI"/>
    <s v="MADRID"/>
    <s v="SUPERMERCADO"/>
    <s v="COMIDA"/>
    <s v="ALDI"/>
    <n v="2.7930000000000001"/>
    <d v="2022-02-01T00:00:00"/>
    <x v="10"/>
    <n v="2"/>
    <m/>
    <m/>
    <n v="0"/>
    <n v="-2.7930000000000001"/>
    <n v="0"/>
    <n v="-2.7930000000000001"/>
  </r>
  <r>
    <x v="1"/>
    <s v="REAL"/>
    <x v="1"/>
    <s v="PERSONAL"/>
    <s v="ALQUILER"/>
    <s v="MADRID"/>
    <s v="VIVIENDA"/>
    <s v="PISO FDO CATOLICO"/>
    <s v="ALQUILER FDO CATOLICO"/>
    <n v="45"/>
    <d v="2022-02-01T00:00:00"/>
    <x v="10"/>
    <n v="2"/>
    <m/>
    <s v="Febrero"/>
    <n v="0"/>
    <n v="-45"/>
    <n v="0"/>
    <n v="-45"/>
  </r>
  <r>
    <x v="2"/>
    <s v="REAL"/>
    <x v="0"/>
    <s v="PERSONAL"/>
    <s v="DEGIRO"/>
    <s v="ONLINE"/>
    <s v="BOLSA"/>
    <s v="BOLSA"/>
    <s v="BOLSA"/>
    <n v="180"/>
    <d v="2022-02-01T00:00:00"/>
    <x v="10"/>
    <n v="2"/>
    <m/>
    <m/>
    <n v="0"/>
    <n v="0"/>
    <n v="-180"/>
    <n v="-180"/>
  </r>
  <r>
    <x v="1"/>
    <s v="REAL"/>
    <x v="1"/>
    <s v="PERSONAL"/>
    <s v="GIMNASIO JOSE VALENCIANO"/>
    <s v="MADRID"/>
    <s v="DEPORTE"/>
    <s v="BOXEO"/>
    <s v="BOXEO"/>
    <n v="6.7"/>
    <d v="2022-02-01T00:00:00"/>
    <x v="10"/>
    <n v="2"/>
    <m/>
    <s v="Febrero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2-02-01T00:00:00"/>
    <x v="10"/>
    <n v="2"/>
    <m/>
    <s v="Febrero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2-02-01T00:00:00"/>
    <x v="10"/>
    <n v="2"/>
    <m/>
    <s v="Febrero"/>
    <n v="0"/>
    <n v="-8.5"/>
    <n v="0"/>
    <n v="-8.5"/>
  </r>
  <r>
    <x v="2"/>
    <s v="REAL"/>
    <x v="0"/>
    <s v="PERSONAL"/>
    <s v="DEGIRO"/>
    <s v="ONLINE"/>
    <s v="BOLSA"/>
    <s v="BOLSA"/>
    <s v="BOLSA"/>
    <n v="180"/>
    <d v="2022-02-02T00:00:00"/>
    <x v="10"/>
    <n v="2"/>
    <m/>
    <m/>
    <n v="0"/>
    <n v="0"/>
    <n v="-180"/>
    <n v="-180"/>
  </r>
  <r>
    <x v="1"/>
    <s v="REAL"/>
    <x v="2"/>
    <s v="PERSONAL"/>
    <s v="TALLER (MOTOS ELVIRA)"/>
    <m/>
    <s v="TRANSPORTE"/>
    <s v="MOTO"/>
    <s v="REVISION MOTO"/>
    <n v="9.5170000000000012"/>
    <d v="2022-02-02T00:00:00"/>
    <x v="10"/>
    <n v="2"/>
    <m/>
    <s v="Revision moto 1000km"/>
    <n v="0"/>
    <n v="-9.5170000000000012"/>
    <n v="0"/>
    <n v="-9.5170000000000012"/>
  </r>
  <r>
    <x v="1"/>
    <s v="REAL"/>
    <x v="0"/>
    <s v="PERSONAL"/>
    <s v="PERIOCENTRUM"/>
    <s v="MADRID"/>
    <s v="CUIDADO PERSONAL"/>
    <s v="DENTISTA"/>
    <s v="PERIOCENTRUM CLINICA DENTAL "/>
    <n v="6"/>
    <d v="2022-02-07T00:00:00"/>
    <x v="10"/>
    <n v="2"/>
    <m/>
    <s v="LIMPIEZA DENTAL (50€ PAGADOS EN EFECTIVO, 10 CON TARJETA)"/>
    <n v="0"/>
    <n v="-6"/>
    <n v="0"/>
    <n v="-6"/>
  </r>
  <r>
    <x v="1"/>
    <s v="REAL"/>
    <x v="0"/>
    <s v="PERSONAL"/>
    <s v="CONOCIDOS"/>
    <s v="VALENCIA"/>
    <s v="OTROS"/>
    <s v="DESCONOCIDO"/>
    <s v="DESCONOCIDO"/>
    <n v="1.337"/>
    <d v="2022-02-14T00:00:00"/>
    <x v="10"/>
    <n v="2"/>
    <m/>
    <s v="GASTOS DESCONOCIDOS"/>
    <n v="0"/>
    <n v="-1.337"/>
    <n v="0"/>
    <n v="-1.337"/>
  </r>
  <r>
    <x v="0"/>
    <s v="REAL"/>
    <x v="0"/>
    <s v="PERSONAL"/>
    <s v="INTELIGENCIA FARMACEUTICA"/>
    <s v="MADRID"/>
    <s v="JGG CONSULTANT"/>
    <s v="RUNE - INTELIGENCIA FARMACEUTICA"/>
    <s v="AYUDAS / SUBVENCIONES"/>
    <n v="66"/>
    <d v="2022-02-16T00:00:00"/>
    <x v="10"/>
    <n v="2"/>
    <m/>
    <s v="Fijo Innovainvest Medcann"/>
    <n v="66"/>
    <n v="0"/>
    <n v="0"/>
    <n v="66"/>
  </r>
  <r>
    <x v="1"/>
    <s v="REAL"/>
    <x v="0"/>
    <s v="PERSONAL"/>
    <m/>
    <s v="MADRID"/>
    <s v="RESTAURANTE"/>
    <s v="BAR"/>
    <s v="ESPIEDO"/>
    <n v="0.05"/>
    <d v="2022-02-18T00:00:00"/>
    <x v="10"/>
    <n v="2"/>
    <m/>
    <m/>
    <n v="0"/>
    <n v="-0.05"/>
    <n v="0"/>
    <n v="-0.05"/>
  </r>
  <r>
    <x v="1"/>
    <s v="REAL"/>
    <x v="0"/>
    <s v="PERSONAL"/>
    <s v="EN&amp;RESTAURANTE RAM, MADRID"/>
    <s v="VALENCIA"/>
    <s v="RESTAURANTE"/>
    <s v="RESTAURANTE"/>
    <s v="RESTAURANTE"/>
    <n v="0.27999999999999997"/>
    <d v="2022-02-18T00:00:00"/>
    <x v="10"/>
    <n v="2"/>
    <m/>
    <s v="PAGO MOVIL EN RESTAURANTE RAM, MADRID, TARJ."/>
    <n v="0"/>
    <n v="-0.27999999999999997"/>
    <n v="0"/>
    <n v="-0.27999999999999997"/>
  </r>
  <r>
    <x v="0"/>
    <s v="REAL"/>
    <x v="0"/>
    <s v="PERSONAL"/>
    <s v="GAME"/>
    <s v="ONLINE"/>
    <s v="SEGUNDA MANO / GASTOS COMPARTIDOS"/>
    <s v="SEGUNDA MANO"/>
    <s v="VIDEOJUEGOS - GAME"/>
    <n v="13.799999999999999"/>
    <d v="2022-02-19T00:00:00"/>
    <x v="10"/>
    <n v="2"/>
    <m/>
    <s v="Vendida PlayStation 3 en Game"/>
    <n v="13.799999999999999"/>
    <n v="0"/>
    <n v="0"/>
    <n v="13.799999999999999"/>
  </r>
  <r>
    <x v="1"/>
    <s v="REAL"/>
    <x v="0"/>
    <s v="PERSONAL"/>
    <s v="MENTTA"/>
    <s v="MADRID"/>
    <s v="CUIDADO PERSONAL"/>
    <s v="SUPLEMENTOS"/>
    <s v="SUPLEMENTOS"/>
    <n v="1.161"/>
    <d v="2022-02-23T00:00:00"/>
    <x v="10"/>
    <n v="2"/>
    <m/>
    <s v="Magnesio"/>
    <n v="0"/>
    <n v="-1.161"/>
    <n v="0"/>
    <n v="-1.161"/>
  </r>
  <r>
    <x v="1"/>
    <s v="REAL"/>
    <x v="0"/>
    <s v="PERSONAL"/>
    <s v="MENTTA"/>
    <s v="MADRID"/>
    <s v="CUIDADO PERSONAL"/>
    <s v="SUPLEMENTOS"/>
    <s v="SUPLEMENTOS"/>
    <n v="2.37"/>
    <d v="2022-02-23T00:00:00"/>
    <x v="10"/>
    <n v="2"/>
    <m/>
    <s v="Vitamina D"/>
    <n v="0"/>
    <n v="-2.37"/>
    <n v="0"/>
    <n v="-2.37"/>
  </r>
  <r>
    <x v="1"/>
    <s v="REAL"/>
    <x v="0"/>
    <s v="PERSONAL"/>
    <s v="ALDI"/>
    <s v="MADRID"/>
    <s v="SUPERMERCADO"/>
    <s v="SUPLEMENTOS"/>
    <s v="ALDI"/>
    <n v="3.516"/>
    <d v="2022-02-26T00:00:00"/>
    <x v="10"/>
    <n v="2"/>
    <m/>
    <m/>
    <n v="0"/>
    <n v="-3.516"/>
    <n v="0"/>
    <n v="-3.516"/>
  </r>
  <r>
    <x v="1"/>
    <s v="REAL"/>
    <x v="0"/>
    <s v="PERSONAL"/>
    <s v="ALDI"/>
    <s v="MADRID"/>
    <s v="SUPERMERCADO"/>
    <s v="SUPLEMENTOS"/>
    <s v="ALDI"/>
    <n v="3.4020000000000006"/>
    <d v="2022-02-28T00:00:00"/>
    <x v="10"/>
    <n v="2"/>
    <m/>
    <m/>
    <n v="0"/>
    <n v="-3.4020000000000006"/>
    <n v="0"/>
    <n v="-3.4020000000000006"/>
  </r>
  <r>
    <x v="0"/>
    <s v="ESTIMADO"/>
    <x v="1"/>
    <s v="PERSONAL"/>
    <s v="INSUD"/>
    <s v="MADRID"/>
    <s v="NOMINA"/>
    <s v="NOMINA INSUD"/>
    <s v=" INSUD"/>
    <n v="465.83699999999999"/>
    <d v="2022-02-28T00:00:00"/>
    <x v="10"/>
    <n v="2"/>
    <m/>
    <s v="Nomina Feb 22"/>
    <n v="465.83699999999999"/>
    <n v="0"/>
    <n v="0"/>
    <n v="465.83699999999999"/>
  </r>
  <r>
    <x v="0"/>
    <s v="REAL"/>
    <x v="0"/>
    <s v="PERSONAL"/>
    <s v="-"/>
    <s v="VALENCIA"/>
    <s v="OTROS"/>
    <s v="SUPLEMENTOS"/>
    <s v="PAGA / TRANSFERENCIA"/>
    <n v="40.5"/>
    <d v="2022-02-28T00:00:00"/>
    <x v="10"/>
    <n v="2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2-03-01T00:00:00"/>
    <x v="10"/>
    <n v="3"/>
    <m/>
    <s v="Marzo"/>
    <n v="0"/>
    <n v="-45"/>
    <n v="0"/>
    <n v="-45"/>
  </r>
  <r>
    <x v="1"/>
    <s v="REAL"/>
    <x v="1"/>
    <s v="PERSONAL"/>
    <s v="GIMNASIO JOSE VALENCIANO"/>
    <s v="MADRID"/>
    <s v="DEPORTE"/>
    <s v="SUPLEMENTOS"/>
    <s v="BOXEO"/>
    <n v="6.7"/>
    <d v="2022-03-01T00:00:00"/>
    <x v="10"/>
    <n v="3"/>
    <m/>
    <s v="Marzo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2-03-01T00:00:00"/>
    <x v="10"/>
    <n v="3"/>
    <m/>
    <s v="Marzo"/>
    <n v="0"/>
    <n v="-13.5"/>
    <n v="0"/>
    <n v="-13.5"/>
  </r>
  <r>
    <x v="1"/>
    <s v="REAL"/>
    <x v="1"/>
    <s v="PERSONAL"/>
    <s v="GASTOS VARIABLES"/>
    <s v="MADRID"/>
    <s v="VIVIENDA"/>
    <s v="GASTOS COMPARTIDOS"/>
    <s v="GASTOS: AGUA, LUZ, WIFI, LIMPIEZA"/>
    <n v="8.5"/>
    <d v="2022-03-01T00:00:00"/>
    <x v="10"/>
    <n v="3"/>
    <m/>
    <s v="Marzo"/>
    <n v="0"/>
    <n v="-8.5"/>
    <n v="0"/>
    <n v="-8.5"/>
  </r>
  <r>
    <x v="0"/>
    <s v="REAL"/>
    <x v="0"/>
    <s v="PERSONAL"/>
    <s v="VINTED"/>
    <s v="ONLINE"/>
    <s v="SEGUNDA MANO / GASTOS COMPARTIDOS"/>
    <s v="SEGUNDA MANO"/>
    <s v="VINTED"/>
    <n v="0.97499999999999998"/>
    <d v="2022-03-01T00:00:00"/>
    <x v="10"/>
    <n v="3"/>
    <m/>
    <s v="Zapatillas ganso naranja"/>
    <n v="0.97499999999999998"/>
    <n v="0"/>
    <n v="0"/>
    <n v="0.97499999999999998"/>
  </r>
  <r>
    <x v="2"/>
    <s v="REAL"/>
    <x v="0"/>
    <s v="PERSONAL"/>
    <s v="DEGIRO"/>
    <s v="ONLINE"/>
    <s v="BOLSA"/>
    <s v="BOLSA"/>
    <s v="BOLSA"/>
    <n v="180"/>
    <d v="2022-03-03T00:00:00"/>
    <x v="10"/>
    <n v="3"/>
    <m/>
    <m/>
    <n v="0"/>
    <n v="0"/>
    <n v="-180"/>
    <n v="-180"/>
  </r>
  <r>
    <x v="1"/>
    <s v="REAL"/>
    <x v="0"/>
    <s v="PERSONAL"/>
    <s v="ALDI"/>
    <s v="MADRID"/>
    <s v="SUPERMERCADO"/>
    <s v="COMIDA"/>
    <s v="ALDI"/>
    <n v="3.1470000000000002"/>
    <d v="2022-03-06T00:00:00"/>
    <x v="10"/>
    <n v="3"/>
    <m/>
    <m/>
    <n v="0"/>
    <n v="-3.1470000000000002"/>
    <n v="0"/>
    <n v="-3.1470000000000002"/>
  </r>
  <r>
    <x v="1"/>
    <s v="REAL"/>
    <x v="0"/>
    <s v="PERSONAL"/>
    <s v="CINE"/>
    <m/>
    <s v="OCIO"/>
    <s v="CINE"/>
    <s v="CINESA PROYECCIONES"/>
    <n v="1.34"/>
    <d v="2022-03-07T00:00:00"/>
    <x v="10"/>
    <n v="3"/>
    <m/>
    <s v="PAGO MOVIL EN CINESA PROYECCI, MADRID, TARJ."/>
    <n v="0"/>
    <n v="-1.34"/>
    <n v="0"/>
    <n v="-1.34"/>
  </r>
  <r>
    <x v="0"/>
    <s v="REAL"/>
    <x v="0"/>
    <s v="PERSONAL"/>
    <s v="INTELIGENCIA FARMACEUTICA"/>
    <s v="MADRID"/>
    <s v="JGG CONSULTANT"/>
    <s v="RUNE - INTELIGENCIA FARMACEUTICA"/>
    <s v="AYUDAS / SUBVENCIONES"/>
    <n v="141"/>
    <d v="2022-03-11T00:00:00"/>
    <x v="10"/>
    <n v="3"/>
    <m/>
    <s v="Fijo por Industrialización Niagra y Dojo"/>
    <n v="141"/>
    <n v="0"/>
    <n v="0"/>
    <n v="141"/>
  </r>
  <r>
    <x v="1"/>
    <s v="REAL"/>
    <x v="0"/>
    <s v="PERSONAL"/>
    <s v="BARRIO"/>
    <s v="TORRE DEL MAR"/>
    <s v="SUPERMERCADO"/>
    <s v="COMIDA"/>
    <s v="BARRIO"/>
    <n v="1.1660000000000001"/>
    <d v="2022-03-11T00:00:00"/>
    <x v="10"/>
    <n v="3"/>
    <m/>
    <m/>
    <n v="0"/>
    <n v="-1.1660000000000001"/>
    <n v="0"/>
    <n v="-1.1660000000000001"/>
  </r>
  <r>
    <x v="1"/>
    <s v="REAL"/>
    <x v="0"/>
    <s v="PERSONAL"/>
    <s v="EN&amp;TORRE DEL MAR"/>
    <s v="VALENCIA"/>
    <s v="TRANSPORTE"/>
    <s v="GASOLINA"/>
    <s v="COCHE"/>
    <n v="9.4659999999999993"/>
    <d v="2022-03-11T00:00:00"/>
    <x v="10"/>
    <n v="3"/>
    <m/>
    <s v="PAGO MOVIL EN ESTACION SERVIC, TORRE DEL MAR, TARJ."/>
    <n v="0"/>
    <n v="-9.4659999999999993"/>
    <n v="0"/>
    <n v="-9.4659999999999993"/>
  </r>
  <r>
    <x v="1"/>
    <s v="REAL"/>
    <x v="0"/>
    <s v="PERSONAL"/>
    <m/>
    <s v="VALENCIA"/>
    <s v="RESTAURANTE"/>
    <s v="BAR"/>
    <s v="CAFÉ"/>
    <n v="0.65"/>
    <d v="2022-03-12T00:00:00"/>
    <x v="10"/>
    <n v="3"/>
    <m/>
    <m/>
    <n v="0"/>
    <n v="-0.65"/>
    <n v="0"/>
    <n v="-0.65"/>
  </r>
  <r>
    <x v="1"/>
    <s v="REAL"/>
    <x v="0"/>
    <s v="PERSONAL"/>
    <s v="MERCADONA"/>
    <s v="VELEZ MALAGA"/>
    <s v="SUPERMERCADO"/>
    <s v="COMIDA"/>
    <s v="MERCADONA"/>
    <n v="5.6930000000000005"/>
    <d v="2022-03-14T00:00:00"/>
    <x v="10"/>
    <n v="3"/>
    <m/>
    <m/>
    <n v="0"/>
    <n v="-5.6930000000000005"/>
    <n v="0"/>
    <n v="-5.6930000000000005"/>
  </r>
  <r>
    <x v="2"/>
    <s v="REAL"/>
    <x v="0"/>
    <s v="PERSONAL"/>
    <s v="DEGIRO"/>
    <s v="ONLINE"/>
    <s v="BOLSA"/>
    <s v="BOLSA"/>
    <s v="BOLSA"/>
    <n v="225"/>
    <d v="2022-03-15T00:00:00"/>
    <x v="10"/>
    <n v="3"/>
    <m/>
    <m/>
    <n v="0"/>
    <n v="0"/>
    <n v="-225"/>
    <n v="-225"/>
  </r>
  <r>
    <x v="0"/>
    <s v="REAL"/>
    <x v="0"/>
    <s v="PERSONAL"/>
    <m/>
    <m/>
    <s v="OTROS"/>
    <s v="GASOLINA"/>
    <m/>
    <n v="30"/>
    <d v="2022-03-19T00:00:00"/>
    <x v="10"/>
    <n v="3"/>
    <m/>
    <s v="Regalo de papá, 100€ gasolina para viaje a torre"/>
    <n v="30"/>
    <n v="0"/>
    <n v="0"/>
    <n v="30"/>
  </r>
  <r>
    <x v="1"/>
    <s v="REAL"/>
    <x v="0"/>
    <s v="PERSONAL"/>
    <s v="ALDI"/>
    <s v="MADRID"/>
    <s v="SUPERMERCADO"/>
    <s v="COMIDA"/>
    <s v="ALDI"/>
    <n v="2.8670000000000004"/>
    <d v="2022-03-20T00:00:00"/>
    <x v="10"/>
    <n v="3"/>
    <m/>
    <m/>
    <n v="0"/>
    <n v="-2.8670000000000004"/>
    <n v="0"/>
    <n v="-2.8670000000000004"/>
  </r>
  <r>
    <x v="1"/>
    <s v="REAL"/>
    <x v="0"/>
    <s v="PERSONAL"/>
    <m/>
    <s v="VALENCIA"/>
    <s v="RESTAURANTE"/>
    <s v="BAR"/>
    <s v="CAFÉ"/>
    <n v="3.2"/>
    <d v="2022-03-21T00:00:00"/>
    <x v="10"/>
    <n v="3"/>
    <m/>
    <m/>
    <n v="0"/>
    <n v="-3.2"/>
    <n v="0"/>
    <n v="-3.2"/>
  </r>
  <r>
    <x v="1"/>
    <s v="REAL"/>
    <x v="0"/>
    <s v="PERSONAL"/>
    <s v="EN&amp;RESTAURANTE QUE, MADRID"/>
    <s v="VALENCIA"/>
    <s v="RESTAURANTE"/>
    <s v="RESTAURANTE"/>
    <s v="RESTAURANTE"/>
    <n v="0.43"/>
    <d v="2022-03-22T00:00:00"/>
    <x v="10"/>
    <n v="3"/>
    <m/>
    <s v="PAGO MOVIL EN RESTAURANTE QUE, MADRID, TARJ."/>
    <n v="0"/>
    <n v="-0.43"/>
    <n v="0"/>
    <n v="-0.43"/>
  </r>
  <r>
    <x v="1"/>
    <s v="REAL"/>
    <x v="0"/>
    <s v="PERSONAL"/>
    <s v="REGALOS"/>
    <s v="MADRID"/>
    <s v="OTROS"/>
    <s v="REGALOS INSUD"/>
    <m/>
    <n v="0.5"/>
    <d v="2022-03-22T00:00:00"/>
    <x v="10"/>
    <n v="3"/>
    <m/>
    <s v="Regalo despedida David"/>
    <n v="0"/>
    <n v="-0.5"/>
    <n v="0"/>
    <n v="-0.5"/>
  </r>
  <r>
    <x v="1"/>
    <s v="REAL"/>
    <x v="0"/>
    <s v="PERSONAL"/>
    <s v="EN&amp;RESTAURANTE RAM, MADRID"/>
    <s v="VALENCIA"/>
    <s v="RESTAURANTE"/>
    <s v="RESTAURANTE"/>
    <s v="RESTAURANTE"/>
    <n v="0.57999999999999996"/>
    <d v="2022-03-23T00:00:00"/>
    <x v="10"/>
    <n v="3"/>
    <m/>
    <s v="PAGO MOVIL EN RESTAURANTE RAM, MADRID, TARJ."/>
    <n v="0"/>
    <n v="-0.57999999999999996"/>
    <n v="0"/>
    <n v="-0.57999999999999996"/>
  </r>
  <r>
    <x v="1"/>
    <s v="REAL"/>
    <x v="0"/>
    <s v="PERSONAL"/>
    <s v="DECATHLON"/>
    <s v="MADRID"/>
    <s v="DEPORTE"/>
    <s v="DEPORTE"/>
    <s v="DEPORTE"/>
    <n v="1.1990000000000001"/>
    <d v="2022-03-28T00:00:00"/>
    <x v="10"/>
    <n v="3"/>
    <m/>
    <s v="PAGO MOVIL EN DECATHLON PRINC, MADRID, TARJ."/>
    <n v="0"/>
    <n v="-1.1990000000000001"/>
    <n v="0"/>
    <n v="-1.1990000000000001"/>
  </r>
  <r>
    <x v="0"/>
    <s v="REAL"/>
    <x v="1"/>
    <s v="PERSONAL"/>
    <s v="INSUD"/>
    <s v="MADRID"/>
    <s v="NOMINA"/>
    <s v="NOMINA INSUD"/>
    <s v=" INSUD"/>
    <n v="464.86199999999997"/>
    <d v="2022-03-28T00:00:00"/>
    <x v="10"/>
    <n v="3"/>
    <m/>
    <s v="Nomina Marzo 22"/>
    <n v="464.86199999999997"/>
    <n v="0"/>
    <n v="0"/>
    <n v="464.86199999999997"/>
  </r>
  <r>
    <x v="0"/>
    <s v="REAL"/>
    <x v="0"/>
    <s v="PERSONAL"/>
    <s v="-"/>
    <s v="VALENCIA"/>
    <s v="OTROS"/>
    <s v="PAGA"/>
    <s v="PAGA / TRANSFERENCIA"/>
    <n v="40.5"/>
    <d v="2022-03-31T00:00:00"/>
    <x v="10"/>
    <n v="3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2-04-01T00:00:00"/>
    <x v="10"/>
    <n v="4"/>
    <m/>
    <s v="Abril"/>
    <n v="0"/>
    <n v="-45"/>
    <n v="0"/>
    <n v="-45"/>
  </r>
  <r>
    <x v="1"/>
    <s v="REAL"/>
    <x v="1"/>
    <s v="PERSONAL"/>
    <s v="GIMNASIO JOSE VALENCIANO"/>
    <s v="MADRID"/>
    <s v="DEPORTE"/>
    <s v="BOXEO"/>
    <s v="BOXEO"/>
    <n v="6.7"/>
    <d v="2022-04-01T00:00:00"/>
    <x v="10"/>
    <n v="4"/>
    <m/>
    <s v="Abril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2-04-01T00:00:00"/>
    <x v="10"/>
    <n v="4"/>
    <m/>
    <s v="Abril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04-01T00:00:00"/>
    <x v="10"/>
    <n v="4"/>
    <m/>
    <s v="Abril"/>
    <n v="0"/>
    <n v="-8.5"/>
    <n v="0"/>
    <n v="-8.5"/>
  </r>
  <r>
    <x v="1"/>
    <s v="REAL"/>
    <x v="2"/>
    <s v="PERSONAL"/>
    <s v="GOOGLE"/>
    <s v="ONLINE"/>
    <s v="FORMACION"/>
    <s v="PYTHON"/>
    <s v="MIMO"/>
    <n v="2.9990000000000001"/>
    <d v="2022-04-07T00:00:00"/>
    <x v="10"/>
    <n v="4"/>
    <m/>
    <s v="MIMO Learning Programming"/>
    <n v="0"/>
    <n v="-2.9990000000000001"/>
    <n v="0"/>
    <n v="-2.9990000000000001"/>
  </r>
  <r>
    <x v="0"/>
    <s v="REAL"/>
    <x v="0"/>
    <s v="PERSONAL"/>
    <m/>
    <m/>
    <s v="OTROS"/>
    <s v="REGALOS CRIS"/>
    <m/>
    <n v="4.5"/>
    <d v="2022-04-11T00:00:00"/>
    <x v="10"/>
    <n v="4"/>
    <m/>
    <s v="Ciudad Jara camiseta"/>
    <n v="4.5"/>
    <n v="0"/>
    <n v="0"/>
    <n v="4.5"/>
  </r>
  <r>
    <x v="0"/>
    <s v="REAL"/>
    <x v="0"/>
    <s v="PERSONAL"/>
    <m/>
    <m/>
    <s v="OTROS"/>
    <s v="GASOLINA"/>
    <m/>
    <n v="30"/>
    <d v="2022-04-12T00:00:00"/>
    <x v="10"/>
    <n v="4"/>
    <m/>
    <s v="Papa Gasolina por traaer a Iciar"/>
    <n v="30"/>
    <n v="0"/>
    <n v="0"/>
    <n v="30"/>
  </r>
  <r>
    <x v="1"/>
    <s v="REAL"/>
    <x v="0"/>
    <s v="PERSONAL"/>
    <s v="REPSOL"/>
    <m/>
    <s v="TRANSPORTE"/>
    <s v="GASOLINA"/>
    <s v="COCHE"/>
    <n v="8.359"/>
    <d v="2022-04-13T00:00:00"/>
    <x v="10"/>
    <n v="4"/>
    <m/>
    <s v="waylet"/>
    <n v="0"/>
    <n v="-8.359"/>
    <n v="0"/>
    <n v="-8.359"/>
  </r>
  <r>
    <x v="0"/>
    <s v="REAL"/>
    <x v="0"/>
    <s v="PERSONAL"/>
    <m/>
    <s v="ONLINE"/>
    <s v="SEGUNDA MANO / GASTOS COMPARTIDOS"/>
    <s v="GASTOS COMPARTIDOS"/>
    <s v="BLABLACAR"/>
    <n v="9"/>
    <d v="2022-04-14T00:00:00"/>
    <x v="10"/>
    <n v="4"/>
    <m/>
    <s v="Miriam y Alberto Semana Santa Madrid-Tudela"/>
    <n v="9"/>
    <n v="0"/>
    <n v="0"/>
    <n v="9"/>
  </r>
  <r>
    <x v="1"/>
    <s v="REAL"/>
    <x v="0"/>
    <s v="PERSONAL"/>
    <s v="CINE"/>
    <m/>
    <s v="OCIO"/>
    <s v="CINE"/>
    <s v="OCINE TUDELA"/>
    <n v="0.30000000000000004"/>
    <d v="2022-04-15T00:00:00"/>
    <x v="10"/>
    <n v="4"/>
    <m/>
    <s v="PAGO MOVIL EN OCINE TUDELA, TUDELA, TARJ. :*571914"/>
    <n v="0"/>
    <n v="-0.30000000000000004"/>
    <n v="0"/>
    <n v="-0.30000000000000004"/>
  </r>
  <r>
    <x v="1"/>
    <s v="REAL"/>
    <x v="0"/>
    <s v="PERSONAL"/>
    <s v="BAR"/>
    <s v="VALENCIA"/>
    <s v="RESTAURANTE"/>
    <s v="BAR"/>
    <s v="BAR"/>
    <n v="0.78"/>
    <d v="2022-04-17T00:00:00"/>
    <x v="10"/>
    <n v="4"/>
    <m/>
    <s v="BIZUM A FAVOR DE Pablo Lanz Alonso CONCEPTO: bar la"/>
    <n v="0"/>
    <n v="-0.78"/>
    <n v="0"/>
    <n v="-0.78"/>
  </r>
  <r>
    <x v="1"/>
    <s v="REAL"/>
    <x v="0"/>
    <s v="PERSONAL"/>
    <s v="DIA"/>
    <s v="MADRID"/>
    <s v="SUPERMERCADO"/>
    <s v="COMIDA"/>
    <s v="DIA"/>
    <n v="2.056"/>
    <d v="2022-04-19T00:00:00"/>
    <x v="10"/>
    <n v="4"/>
    <m/>
    <m/>
    <n v="0"/>
    <n v="-2.056"/>
    <n v="0"/>
    <n v="-2.056"/>
  </r>
  <r>
    <x v="0"/>
    <s v="REAL"/>
    <x v="0"/>
    <s v="PERSONAL"/>
    <s v="BLABLACAR"/>
    <s v="ONLINE"/>
    <s v="SEGUNDA MANO / GASTOS COMPARTIDOS"/>
    <s v="GASTOS COMPARTIDOS"/>
    <s v="BLABLACAR"/>
    <n v="10.199999999999999"/>
    <d v="2022-04-20T00:00:00"/>
    <x v="10"/>
    <n v="4"/>
    <m/>
    <s v="Semana Santa Pozo-Madrid"/>
    <n v="10.199999999999999"/>
    <n v="0"/>
    <n v="0"/>
    <n v="10.199999999999999"/>
  </r>
  <r>
    <x v="0"/>
    <s v="REAL"/>
    <x v="0"/>
    <s v="PERSONAL"/>
    <s v="BLABLACAR"/>
    <s v="ONLINE"/>
    <s v="SEGUNDA MANO / GASTOS COMPARTIDOS"/>
    <s v="GASTOS COMPARTIDOS"/>
    <s v="BLABLACAR"/>
    <n v="8.4"/>
    <d v="2022-04-21T00:00:00"/>
    <x v="10"/>
    <n v="4"/>
    <m/>
    <s v="Semana Santa Madrid-Cordoba"/>
    <n v="8.4"/>
    <n v="0"/>
    <n v="0"/>
    <n v="8.4"/>
  </r>
  <r>
    <x v="1"/>
    <s v="REAL"/>
    <x v="0"/>
    <s v="PERSONAL"/>
    <s v="ALDI"/>
    <s v="MADRID"/>
    <s v="SUPERMERCADO"/>
    <s v="COMIDA"/>
    <s v="ALDI"/>
    <n v="3.2170000000000005"/>
    <d v="2022-04-25T00:00:00"/>
    <x v="10"/>
    <n v="4"/>
    <m/>
    <m/>
    <n v="0"/>
    <n v="-3.2170000000000005"/>
    <n v="0"/>
    <n v="-3.2170000000000005"/>
  </r>
  <r>
    <x v="0"/>
    <s v="REAL"/>
    <x v="0"/>
    <s v="PERSONAL"/>
    <s v="VINTED"/>
    <s v="ONLINE"/>
    <s v="SEGUNDA MANO / GASTOS COMPARTIDOS"/>
    <s v="SEGUNDA MANO"/>
    <s v="VINTED"/>
    <n v="1.1850000000000001"/>
    <d v="2022-04-27T00:00:00"/>
    <x v="10"/>
    <n v="4"/>
    <m/>
    <s v="Camisa rosa rayas montepicaza"/>
    <n v="1.1850000000000001"/>
    <n v="0"/>
    <n v="0"/>
    <n v="1.1850000000000001"/>
  </r>
  <r>
    <x v="0"/>
    <s v="REAL"/>
    <x v="1"/>
    <s v="PERSONAL"/>
    <s v="INSUD"/>
    <s v="MADRID"/>
    <s v="NOMINA"/>
    <s v="NOMINA INSUD"/>
    <s v=" INSUD"/>
    <n v="465.41099999999994"/>
    <d v="2022-04-28T00:00:00"/>
    <x v="10"/>
    <n v="4"/>
    <m/>
    <s v="Nomina Abril 22"/>
    <n v="465.41099999999994"/>
    <n v="0"/>
    <n v="0"/>
    <n v="465.41099999999994"/>
  </r>
  <r>
    <x v="0"/>
    <s v="REAL"/>
    <x v="0"/>
    <s v="PERSONAL"/>
    <s v="VINTED"/>
    <s v="ONLINE"/>
    <s v="SEGUNDA MANO / GASTOS COMPARTIDOS"/>
    <s v="SEGUNDA MANO"/>
    <s v="VINTED"/>
    <n v="4.4969999999999999"/>
    <d v="2022-04-28T00:00:00"/>
    <x v="10"/>
    <n v="4"/>
    <m/>
    <s v="Converse zapatillas"/>
    <n v="4.4969999999999999"/>
    <n v="0"/>
    <n v="0"/>
    <n v="4.4969999999999999"/>
  </r>
  <r>
    <x v="1"/>
    <s v="REAL"/>
    <x v="0"/>
    <s v="PERSONAL"/>
    <s v="REPSOL"/>
    <m/>
    <s v="TRANSPORTE"/>
    <s v="GASOLINA"/>
    <s v="COCHE"/>
    <n v="10.475000000000001"/>
    <d v="2022-04-29T00:00:00"/>
    <x v="10"/>
    <n v="4"/>
    <m/>
    <s v="waylet"/>
    <n v="0"/>
    <n v="-10.475000000000001"/>
    <n v="0"/>
    <n v="-10.475000000000001"/>
  </r>
  <r>
    <x v="0"/>
    <s v="REAL"/>
    <x v="0"/>
    <s v="PERSONAL"/>
    <s v="-"/>
    <s v="VALENCIA"/>
    <s v="OTROS"/>
    <s v="PAGA"/>
    <s v="PAGA / TRANSFERENCIA"/>
    <n v="40.5"/>
    <d v="2022-04-29T00:00:00"/>
    <x v="10"/>
    <n v="4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2-05-01T00:00:00"/>
    <x v="10"/>
    <n v="5"/>
    <m/>
    <s v="May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.7"/>
    <d v="2022-05-01T00:00:00"/>
    <x v="10"/>
    <n v="5"/>
    <m/>
    <s v="Mayo"/>
    <n v="0"/>
    <n v="-6.7"/>
    <n v="0"/>
    <n v="-6.7"/>
  </r>
  <r>
    <x v="1"/>
    <s v="REAL"/>
    <x v="1"/>
    <s v="PERSONAL"/>
    <s v="GARAJE"/>
    <m/>
    <s v="VIVIENDA"/>
    <s v="GARAJE"/>
    <s v="GARAJE FDO CATOLICO"/>
    <n v="13.5"/>
    <d v="2022-05-01T00:00:00"/>
    <x v="10"/>
    <n v="5"/>
    <m/>
    <s v="Mayo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05-01T00:00:00"/>
    <x v="10"/>
    <n v="5"/>
    <m/>
    <s v="Mayo"/>
    <n v="0"/>
    <n v="-8.5"/>
    <n v="0"/>
    <n v="-8.5"/>
  </r>
  <r>
    <x v="2"/>
    <s v="REAL"/>
    <x v="0"/>
    <s v="PERSONAL"/>
    <s v="DEGIRO"/>
    <s v="ONLINE"/>
    <s v="BOLSA"/>
    <s v="BOLSA"/>
    <s v="BOLSA"/>
    <n v="180"/>
    <d v="2022-05-03T00:00:00"/>
    <x v="10"/>
    <n v="5"/>
    <m/>
    <m/>
    <n v="0"/>
    <n v="0"/>
    <n v="-180"/>
    <n v="-180"/>
  </r>
  <r>
    <x v="1"/>
    <s v="REAL"/>
    <x v="0"/>
    <s v="PERSONAL"/>
    <s v="REGALOS"/>
    <m/>
    <s v="OTROS"/>
    <s v="REGALOS"/>
    <s v="BODA"/>
    <n v="30"/>
    <d v="2022-05-04T00:00:00"/>
    <x v="10"/>
    <n v="5"/>
    <m/>
    <s v="BIZUM PABLO BODA VANESA"/>
    <n v="0"/>
    <n v="-30"/>
    <n v="0"/>
    <n v="-30"/>
  </r>
  <r>
    <x v="1"/>
    <s v="REAL"/>
    <x v="0"/>
    <s v="PERSONAL"/>
    <s v="Prime&amp;X4, amazon.es/prm"/>
    <s v="ONLINE"/>
    <s v="OCIO"/>
    <s v="SUSCRIPCION"/>
    <s v="AMAZON PRIME"/>
    <n v="3.6"/>
    <d v="2022-05-10T00:00:00"/>
    <x v="10"/>
    <n v="5"/>
    <m/>
    <s v="COMPRA Amazon Prime*2D9XX16X4, amazon.es/prm,"/>
    <n v="0"/>
    <n v="-3.6"/>
    <n v="0"/>
    <n v="-3.6"/>
  </r>
  <r>
    <x v="1"/>
    <s v="REAL"/>
    <x v="0"/>
    <s v="PERSONAL"/>
    <s v="REPSOL"/>
    <s v="MADRID"/>
    <s v="TRANSPORTE"/>
    <s v="GASOLINA"/>
    <s v="MOTO"/>
    <n v="0.71300000000000008"/>
    <d v="2022-05-11T00:00:00"/>
    <x v="10"/>
    <n v="5"/>
    <m/>
    <s v="waylet"/>
    <n v="0"/>
    <n v="-0.71300000000000008"/>
    <n v="0"/>
    <n v="-0.71300000000000008"/>
  </r>
  <r>
    <x v="1"/>
    <s v="REAL"/>
    <x v="0"/>
    <s v="PERSONAL"/>
    <s v="GASTOS VARIABLES"/>
    <m/>
    <s v="OCIO"/>
    <s v="SUSCRIPCION"/>
    <s v="AMAZON PRIME"/>
    <n v="3.6"/>
    <d v="2022-05-12T00:00:00"/>
    <x v="10"/>
    <n v="5"/>
    <m/>
    <m/>
    <n v="0"/>
    <n v="-3.6"/>
    <n v="0"/>
    <n v="-3.6"/>
  </r>
  <r>
    <x v="1"/>
    <s v="REAL"/>
    <x v="0"/>
    <s v="PERSONAL"/>
    <m/>
    <s v="MADRID"/>
    <s v="RESTAURANTE"/>
    <s v="BAR"/>
    <s v="ESPIEDO"/>
    <n v="0.1"/>
    <d v="2022-05-17T00:00:00"/>
    <x v="10"/>
    <n v="5"/>
    <m/>
    <m/>
    <n v="0"/>
    <n v="-0.1"/>
    <n v="0"/>
    <n v="-0.1"/>
  </r>
  <r>
    <x v="1"/>
    <s v="REAL"/>
    <x v="0"/>
    <s v="PERSONAL"/>
    <s v="MENTTA"/>
    <m/>
    <s v="SUPERMERCADO"/>
    <s v="COMIDA GOURMET"/>
    <s v="JAMON"/>
    <n v="11.495000000000001"/>
    <d v="2022-05-18T00:00:00"/>
    <x v="10"/>
    <n v="5"/>
    <m/>
    <s v="Jamon bellota iberico 10 sobres"/>
    <n v="0"/>
    <n v="-11.495000000000001"/>
    <n v="0"/>
    <n v="-11.495000000000001"/>
  </r>
  <r>
    <x v="0"/>
    <s v="REAL"/>
    <x v="0"/>
    <s v="PERSONAL"/>
    <s v="VINTED"/>
    <s v="ONLINE"/>
    <s v="SEGUNDA MANO / GASTOS COMPARTIDOS"/>
    <s v="SEGUNDA MANO"/>
    <s v="VINTED"/>
    <n v="1.95"/>
    <d v="2022-05-19T00:00:00"/>
    <x v="10"/>
    <n v="5"/>
    <m/>
    <s v="Polo aeronautica militare"/>
    <n v="1.95"/>
    <n v="0"/>
    <n v="0"/>
    <n v="1.95"/>
  </r>
  <r>
    <x v="1"/>
    <s v="REAL"/>
    <x v="0"/>
    <s v="PERSONAL"/>
    <s v="KTV0"/>
    <m/>
    <s v="VACACIONES"/>
    <s v="CÁCERES"/>
    <s v="CÁCERES"/>
    <n v="11.244"/>
    <d v="2022-05-20T00:00:00"/>
    <x v="10"/>
    <n v="5"/>
    <m/>
    <s v="COMPRA RYANAIR KTV0, MADRID, TARJETA"/>
    <n v="0"/>
    <n v="-11.244"/>
    <n v="0"/>
    <n v="-11.244"/>
  </r>
  <r>
    <x v="1"/>
    <s v="REAL"/>
    <x v="0"/>
    <s v="PERSONAL"/>
    <s v="GOOGLE"/>
    <s v="ONLINE"/>
    <s v="OCIO"/>
    <s v="SUSCRIPCION"/>
    <s v="GOOGLEONE"/>
    <n v="4.9000000000000002E-2"/>
    <d v="2022-05-20T00:00:00"/>
    <x v="10"/>
    <n v="5"/>
    <m/>
    <s v="Primer pago google one"/>
    <n v="0"/>
    <n v="-4.9000000000000002E-2"/>
    <n v="0"/>
    <n v="-4.9000000000000002E-2"/>
  </r>
  <r>
    <x v="1"/>
    <s v="REAL"/>
    <x v="0"/>
    <s v="PERSONAL"/>
    <s v="MENTTA"/>
    <s v="MADRID"/>
    <s v="CUIDADO PERSONAL"/>
    <s v="SUPLEMENTOS"/>
    <s v="SUPLEMENTOS"/>
    <n v="2.37"/>
    <d v="2022-05-20T00:00:00"/>
    <x v="10"/>
    <n v="5"/>
    <m/>
    <s v="Vitamina D"/>
    <n v="0"/>
    <n v="-2.37"/>
    <n v="0"/>
    <n v="-2.37"/>
  </r>
  <r>
    <x v="1"/>
    <s v="REAL"/>
    <x v="0"/>
    <s v="PERSONAL"/>
    <s v="MENTTA"/>
    <s v="MADRID"/>
    <s v="CUIDADO PERSONAL"/>
    <s v="SUPLEMENTOS"/>
    <s v="SUPLEMENTOS"/>
    <n v="0.79"/>
    <d v="2022-05-20T00:00:00"/>
    <x v="10"/>
    <n v="5"/>
    <m/>
    <s v="Zinc"/>
    <n v="0"/>
    <n v="-0.79"/>
    <n v="0"/>
    <n v="-0.79"/>
  </r>
  <r>
    <x v="1"/>
    <s v="REAL"/>
    <x v="0"/>
    <s v="PERSONAL"/>
    <s v="MENTTA"/>
    <s v="MADRID"/>
    <s v="CUIDADO PERSONAL"/>
    <s v="SUPLEMENTOS"/>
    <s v="SUPLEMENTOS"/>
    <n v="1.1900000000000002"/>
    <d v="2022-05-20T00:00:00"/>
    <x v="10"/>
    <n v="5"/>
    <m/>
    <s v="Vitamina C"/>
    <n v="0"/>
    <n v="-1.1900000000000002"/>
    <n v="0"/>
    <n v="-1.1900000000000002"/>
  </r>
  <r>
    <x v="1"/>
    <s v="REAL"/>
    <x v="2"/>
    <s v="PERSONAL"/>
    <s v="VACACIONES 22"/>
    <m/>
    <s v="VACACIONES"/>
    <s v="MENORCA"/>
    <s v="TOTALES"/>
    <n v="45.221000000000004"/>
    <d v="2022-05-20T00:00:00"/>
    <x v="10"/>
    <n v="5"/>
    <m/>
    <s v="TOTAL VACACIONES MENORCA"/>
    <n v="0"/>
    <n v="-45.221000000000004"/>
    <n v="0"/>
    <n v="-45.221000000000004"/>
  </r>
  <r>
    <x v="1"/>
    <s v="REAL"/>
    <x v="0"/>
    <s v="PERSONAL"/>
    <s v="BAR"/>
    <s v="VALENCIA"/>
    <s v="RESTAURANTE"/>
    <s v="BAR"/>
    <s v="BAR"/>
    <n v="1.7000000000000002"/>
    <d v="2022-05-22T00:00:00"/>
    <x v="10"/>
    <n v="5"/>
    <m/>
    <s v="PAGO MOVIL EN BAR RONDA, MADRID, TARJ. :*571914"/>
    <n v="0"/>
    <n v="-1.7000000000000002"/>
    <n v="0"/>
    <n v="-1.7000000000000002"/>
  </r>
  <r>
    <x v="1"/>
    <s v="REAL"/>
    <x v="0"/>
    <s v="PERSONAL"/>
    <m/>
    <s v="MENORCA"/>
    <s v="VACACIONES"/>
    <s v="MENORCA"/>
    <s v="MENORCA"/>
    <n v="14.504"/>
    <d v="2022-05-22T00:00:00"/>
    <x v="10"/>
    <n v="5"/>
    <m/>
    <m/>
    <n v="0"/>
    <n v="-14.504"/>
    <n v="0"/>
    <n v="-14.504"/>
  </r>
  <r>
    <x v="1"/>
    <s v="REAL"/>
    <x v="0"/>
    <s v="PERSONAL"/>
    <s v="EN&amp;LAS TABLA, MADRID"/>
    <s v="VALENCIA"/>
    <s v="RESTAURANTE"/>
    <s v="RESTAURANTE"/>
    <s v="RESTAURANTE"/>
    <n v="0.51200000000000001"/>
    <d v="2022-05-23T00:00:00"/>
    <x v="10"/>
    <n v="5"/>
    <m/>
    <s v="PAGO MOVIL EN SAONA LAS TABLA, MADRID, TARJ."/>
    <n v="0"/>
    <n v="-0.51200000000000001"/>
    <n v="0"/>
    <n v="-0.51200000000000001"/>
  </r>
  <r>
    <x v="0"/>
    <s v="REAL"/>
    <x v="0"/>
    <s v="PERSONAL"/>
    <s v="MINTOS"/>
    <s v="ONLINE"/>
    <s v="OTROS"/>
    <s v="INTERESES"/>
    <s v="MINTOS"/>
    <n v="0.29399999999999998"/>
    <d v="2022-05-25T00:00:00"/>
    <x v="10"/>
    <n v="5"/>
    <m/>
    <s v="Intereses Mintos"/>
    <n v="0.29399999999999998"/>
    <n v="0"/>
    <n v="0"/>
    <n v="0.29399999999999998"/>
  </r>
  <r>
    <x v="0"/>
    <s v="REAL"/>
    <x v="1"/>
    <s v="PERSONAL"/>
    <s v="INSUD"/>
    <s v="MADRID"/>
    <s v="NOMINA"/>
    <s v="NOMINA INSUD"/>
    <s v=" INSUD"/>
    <n v="508.89"/>
    <d v="2022-05-30T00:00:00"/>
    <x v="10"/>
    <n v="5"/>
    <m/>
    <s v="Nomina Mayo 22"/>
    <n v="508.89"/>
    <n v="0"/>
    <n v="0"/>
    <n v="508.89"/>
  </r>
  <r>
    <x v="1"/>
    <s v="REAL"/>
    <x v="0"/>
    <s v="PERSONAL"/>
    <s v="ALDI"/>
    <s v="MADRID"/>
    <s v="SUPERMERCADO"/>
    <s v="COMIDA"/>
    <s v="ALDI"/>
    <n v="5.1100000000000003"/>
    <d v="2022-05-31T00:00:00"/>
    <x v="10"/>
    <n v="5"/>
    <m/>
    <m/>
    <n v="0"/>
    <n v="-5.1100000000000003"/>
    <n v="0"/>
    <n v="-5.1100000000000003"/>
  </r>
  <r>
    <x v="0"/>
    <s v="REAL"/>
    <x v="0"/>
    <s v="PERSONAL"/>
    <s v="-"/>
    <s v="VALENCIA"/>
    <s v="OTROS"/>
    <s v="PAGA"/>
    <s v="PAGA / TRANSFERENCIA"/>
    <n v="40.5"/>
    <d v="2022-05-31T00:00:00"/>
    <x v="10"/>
    <n v="5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2-06-01T00:00:00"/>
    <x v="10"/>
    <n v="6"/>
    <m/>
    <s v="Junio"/>
    <n v="0"/>
    <n v="-45"/>
    <n v="0"/>
    <n v="-45"/>
  </r>
  <r>
    <x v="2"/>
    <s v="REAL"/>
    <x v="0"/>
    <s v="PERSONAL"/>
    <s v="DEGIRO"/>
    <s v="ONLINE"/>
    <s v="BOLSA"/>
    <s v="BOLSA"/>
    <s v="BOLSA"/>
    <n v="180"/>
    <d v="2022-06-01T00:00:00"/>
    <x v="10"/>
    <n v="6"/>
    <m/>
    <m/>
    <n v="0"/>
    <n v="0"/>
    <n v="-180"/>
    <n v="-180"/>
  </r>
  <r>
    <x v="1"/>
    <s v="REAL"/>
    <x v="1"/>
    <s v="PERSONAL"/>
    <s v="GIMNASIO JOSE VALENCIANO"/>
    <s v="MADRID"/>
    <s v="DEPORTE"/>
    <s v="BOXEO"/>
    <s v="BOXEO"/>
    <n v="6.7"/>
    <d v="2022-06-01T00:00:00"/>
    <x v="10"/>
    <n v="6"/>
    <m/>
    <s v="Junio"/>
    <n v="0"/>
    <n v="-6.7"/>
    <n v="0"/>
    <n v="-6.7"/>
  </r>
  <r>
    <x v="1"/>
    <s v="REAL"/>
    <x v="2"/>
    <s v="PERSONAL"/>
    <s v="GIMNASIO JOSE VALENCIANO"/>
    <s v="MADRID"/>
    <s v="DEPORTE"/>
    <s v="BOXEO"/>
    <s v="CLASE PARTICULAR - JAVICHU"/>
    <n v="4"/>
    <d v="2022-06-01T00:00:00"/>
    <x v="10"/>
    <n v="6"/>
    <m/>
    <s v="Clase particular boxeo"/>
    <n v="0"/>
    <n v="-4"/>
    <n v="0"/>
    <n v="-4"/>
  </r>
  <r>
    <x v="1"/>
    <s v="REAL"/>
    <x v="1"/>
    <s v="PERSONAL"/>
    <s v="GARAJE"/>
    <m/>
    <s v="VIVIENDA"/>
    <s v="GARAJE"/>
    <s v="GARAJE FDO CATOLICO"/>
    <n v="13.5"/>
    <d v="2022-06-01T00:00:00"/>
    <x v="10"/>
    <n v="6"/>
    <m/>
    <s v="Junio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06-01T00:00:00"/>
    <x v="10"/>
    <n v="6"/>
    <m/>
    <s v="Junio"/>
    <n v="0"/>
    <n v="-8.5"/>
    <n v="0"/>
    <n v="-8.5"/>
  </r>
  <r>
    <x v="1"/>
    <s v="REAL"/>
    <x v="0"/>
    <s v="PERSONAL"/>
    <s v="REGALOS"/>
    <m/>
    <s v="OTROS"/>
    <s v="REGALOS"/>
    <s v="REGALOS INSUD"/>
    <n v="0.5"/>
    <d v="2022-06-02T00:00:00"/>
    <x v="10"/>
    <n v="6"/>
    <m/>
    <s v="Regalo despedida Eduardo"/>
    <n v="0"/>
    <n v="-0.5"/>
    <n v="0"/>
    <n v="-0.5"/>
  </r>
  <r>
    <x v="1"/>
    <s v="REAL"/>
    <x v="0"/>
    <s v="PERSONAL"/>
    <m/>
    <s v="MADRID"/>
    <s v="RESTAURANTE"/>
    <s v="BAR"/>
    <s v="ESPIEDO"/>
    <n v="6.9999999999999993E-2"/>
    <d v="2022-06-03T00:00:00"/>
    <x v="10"/>
    <n v="6"/>
    <m/>
    <m/>
    <n v="0"/>
    <n v="-6.9999999999999993E-2"/>
    <n v="0"/>
    <n v="-6.9999999999999993E-2"/>
  </r>
  <r>
    <x v="0"/>
    <s v="REAL"/>
    <x v="0"/>
    <s v="PERSONAL"/>
    <m/>
    <s v="ONLINE"/>
    <s v="OTROS"/>
    <s v="INTERESES"/>
    <s v="MINTOS"/>
    <n v="6.702"/>
    <d v="2022-06-03T00:00:00"/>
    <x v="10"/>
    <n v="6"/>
    <m/>
    <s v="Intereses Mintos"/>
    <n v="6.702"/>
    <n v="0"/>
    <n v="0"/>
    <n v="6.702"/>
  </r>
  <r>
    <x v="1"/>
    <s v="REAL"/>
    <x v="1"/>
    <s v="PERSONAL"/>
    <s v="GIMNASIO JOSE VALENCIANO"/>
    <s v="MADRID"/>
    <s v="DEPORTE"/>
    <s v="BOXEO"/>
    <s v="TARJETA PERDIDA"/>
    <n v="0.5"/>
    <d v="2022-06-03T00:00:00"/>
    <x v="10"/>
    <n v="6"/>
    <m/>
    <s v="Tarjeta perdida"/>
    <n v="0"/>
    <n v="-0.5"/>
    <n v="0"/>
    <n v="-0.5"/>
  </r>
  <r>
    <x v="0"/>
    <s v="REAL"/>
    <x v="0"/>
    <s v="PERSONAL"/>
    <s v="WALLAPOP"/>
    <s v="ONLINE"/>
    <s v="SEGUNDA MANO / GASTOS COMPARTIDOS"/>
    <s v="SEGUNDA MANO"/>
    <s v="WALLAPOP"/>
    <n v="3"/>
    <d v="2022-06-03T00:00:00"/>
    <x v="10"/>
    <n v="6"/>
    <m/>
    <s v="Funda con quadlock movil Samsung A71"/>
    <n v="3"/>
    <n v="0"/>
    <n v="0"/>
    <n v="3"/>
  </r>
  <r>
    <x v="1"/>
    <s v="REAL"/>
    <x v="0"/>
    <s v="PERSONAL"/>
    <s v="REPSOL"/>
    <s v="MADRID"/>
    <s v="TRANSPORTE"/>
    <s v="GASOLINA"/>
    <s v="MOTO"/>
    <n v="1.0029999999999999"/>
    <d v="2022-06-05T00:00:00"/>
    <x v="10"/>
    <n v="6"/>
    <m/>
    <s v="waylet"/>
    <n v="0"/>
    <n v="-1.0029999999999999"/>
    <n v="0"/>
    <n v="-1.0029999999999999"/>
  </r>
  <r>
    <x v="1"/>
    <s v="REAL"/>
    <x v="0"/>
    <s v="PERSONAL"/>
    <s v="REGALOS"/>
    <m/>
    <s v="OTROS"/>
    <s v="REGALOS"/>
    <s v="REGALOS INSUD"/>
    <n v="0.22500000000000001"/>
    <d v="2022-06-07T00:00:00"/>
    <x v="10"/>
    <n v="6"/>
    <m/>
    <m/>
    <n v="0"/>
    <n v="-0.22500000000000001"/>
    <n v="0"/>
    <n v="-0.22500000000000001"/>
  </r>
  <r>
    <x v="1"/>
    <s v="REAL"/>
    <x v="1"/>
    <s v="PERSONAL"/>
    <s v="IMPUESTOS"/>
    <s v="NACIONAL"/>
    <s v="GESTIONES ADMINISTRATIVAS / IMPUESTOS"/>
    <s v="TAX DOWN"/>
    <s v="TAX DOWN"/>
    <n v="2.5"/>
    <d v="2022-06-07T00:00:00"/>
    <x v="10"/>
    <n v="6"/>
    <m/>
    <s v="Suscripción Tax Down premium - Declaración 21"/>
    <n v="0"/>
    <n v="-2.5"/>
    <n v="0"/>
    <n v="-2.5"/>
  </r>
  <r>
    <x v="1"/>
    <s v="REAL"/>
    <x v="0"/>
    <s v="PERSONAL"/>
    <s v="REPSOL"/>
    <s v="MADRID"/>
    <s v="TRANSPORTE"/>
    <s v="GASOLINA"/>
    <s v="MOTO"/>
    <n v="0.98399999999999999"/>
    <d v="2022-06-12T00:00:00"/>
    <x v="10"/>
    <n v="6"/>
    <m/>
    <s v="waylet"/>
    <n v="0"/>
    <n v="-0.98399999999999999"/>
    <n v="0"/>
    <n v="-0.98399999999999999"/>
  </r>
  <r>
    <x v="1"/>
    <s v="REAL"/>
    <x v="0"/>
    <s v="PERSONAL"/>
    <s v="EFECTIVO"/>
    <s v="MADRID"/>
    <s v="OTROS"/>
    <s v="EFECTIVO"/>
    <s v="EFECTIVO"/>
    <n v="13"/>
    <d v="2022-06-13T00:00:00"/>
    <x v="10"/>
    <n v="6"/>
    <m/>
    <m/>
    <n v="0"/>
    <n v="-13"/>
    <n v="0"/>
    <n v="-13"/>
  </r>
  <r>
    <x v="1"/>
    <s v="REAL"/>
    <x v="0"/>
    <s v="PERSONAL"/>
    <s v="DIA"/>
    <s v="MADRID"/>
    <s v="SUPERMERCADO"/>
    <s v="COMIDA"/>
    <s v="DIA"/>
    <n v="4.04"/>
    <d v="2022-06-16T00:00:00"/>
    <x v="10"/>
    <n v="6"/>
    <m/>
    <m/>
    <n v="0"/>
    <n v="-4.04"/>
    <n v="0"/>
    <n v="-4.04"/>
  </r>
  <r>
    <x v="1"/>
    <s v="REAL"/>
    <x v="0"/>
    <s v="PERSONAL"/>
    <m/>
    <s v="MENORCA"/>
    <s v="VACACIONES"/>
    <s v="MENORCA"/>
    <s v="MENORCA"/>
    <n v="13.295"/>
    <d v="2022-06-19T00:00:00"/>
    <x v="10"/>
    <n v="6"/>
    <m/>
    <m/>
    <n v="0"/>
    <n v="-13.295"/>
    <n v="0"/>
    <n v="-13.295"/>
  </r>
  <r>
    <x v="0"/>
    <s v="REAL"/>
    <x v="0"/>
    <s v="PERSONAL"/>
    <m/>
    <m/>
    <s v="OTROS"/>
    <s v="SIMPA"/>
    <m/>
    <n v="0.89999999999999991"/>
    <d v="2022-06-19T00:00:00"/>
    <x v="10"/>
    <n v="6"/>
    <m/>
    <s v="Sinpa Postal Menorca"/>
    <n v="0.89999999999999991"/>
    <n v="0"/>
    <n v="0"/>
    <n v="0.89999999999999991"/>
  </r>
  <r>
    <x v="1"/>
    <s v="REAL"/>
    <x v="0"/>
    <s v="PERSONAL"/>
    <m/>
    <m/>
    <s v="DEPORTE"/>
    <s v="BUCEO"/>
    <s v="BUCEO"/>
    <n v="14.3"/>
    <d v="2022-06-21T00:00:00"/>
    <x v="10"/>
    <n v="6"/>
    <m/>
    <m/>
    <n v="0"/>
    <n v="-14.3"/>
    <n v="0"/>
    <n v="-14.3"/>
  </r>
  <r>
    <x v="1"/>
    <s v="REAL"/>
    <x v="0"/>
    <s v="PERSONAL"/>
    <s v="GOOGLE"/>
    <s v="ONLINE"/>
    <s v="ELECTRONICA / INTERNET"/>
    <s v="SUSCRIPCION"/>
    <s v="GOOGLEONE"/>
    <n v="1.9989999999999999"/>
    <d v="2022-06-21T00:00:00"/>
    <x v="10"/>
    <n v="6"/>
    <m/>
    <s v="Segundo pago google one"/>
    <n v="0"/>
    <n v="-1.9989999999999999"/>
    <n v="0"/>
    <n v="-1.9989999999999999"/>
  </r>
  <r>
    <x v="1"/>
    <s v="REAL"/>
    <x v="2"/>
    <s v="PERSONAL"/>
    <s v="GOBIERNO"/>
    <s v="MADRID"/>
    <s v="GESTIONES ADMINISTRATIVAS / IMPUESTOS"/>
    <s v="IMPUESTOS"/>
    <m/>
    <n v="1.9989999999999999"/>
    <d v="2022-06-21T00:00:00"/>
    <x v="10"/>
    <n v="6"/>
    <m/>
    <s v="Segundo pago google one"/>
    <n v="0"/>
    <n v="-1.9989999999999999"/>
    <n v="0"/>
    <n v="-1.9989999999999999"/>
  </r>
  <r>
    <x v="1"/>
    <s v="REAL"/>
    <x v="0"/>
    <s v="PERSONAL"/>
    <s v="REPSOL"/>
    <s v="MADRID"/>
    <s v="TRANSPORTE"/>
    <s v="GASOLINA"/>
    <s v="MOTO"/>
    <n v="3.2950000000000004"/>
    <d v="2022-06-22T00:00:00"/>
    <x v="10"/>
    <n v="6"/>
    <m/>
    <s v="waylet"/>
    <n v="0"/>
    <n v="-3.2950000000000004"/>
    <n v="0"/>
    <n v="-3.2950000000000004"/>
  </r>
  <r>
    <x v="0"/>
    <s v="REAL"/>
    <x v="0"/>
    <s v="PERSONAL"/>
    <s v="INTELIGENCIA FARMACEUTICA"/>
    <s v="MADRID"/>
    <s v="JGG CONSULTANT"/>
    <s v="RUNE - INTELIGENCIA FARMACEUTICA"/>
    <s v="PHARMA STUDY IQVIA"/>
    <n v="15"/>
    <d v="2022-06-27T00:00:00"/>
    <x v="10"/>
    <n v="6"/>
    <m/>
    <s v="Ecuador"/>
    <n v="15"/>
    <n v="0"/>
    <n v="0"/>
    <n v="15"/>
  </r>
  <r>
    <x v="1"/>
    <s v="REAL"/>
    <x v="0"/>
    <s v="PERSONAL"/>
    <s v="REPSOL"/>
    <s v="MADRID"/>
    <s v="TRANSPORTE"/>
    <s v="GASOLINA"/>
    <s v="MOTO"/>
    <n v="0.92700000000000005"/>
    <d v="2022-06-29T00:00:00"/>
    <x v="10"/>
    <n v="6"/>
    <m/>
    <s v="waylet"/>
    <n v="0"/>
    <n v="-0.92700000000000005"/>
    <n v="0"/>
    <n v="-0.92700000000000005"/>
  </r>
  <r>
    <x v="0"/>
    <s v="REAL"/>
    <x v="1"/>
    <s v="PERSONAL"/>
    <s v="INSUD"/>
    <s v="MADRID"/>
    <s v="NOMINA"/>
    <s v="NOMINA INSUD"/>
    <s v=" INSUD"/>
    <n v="485.36099999999993"/>
    <d v="2022-06-29T00:00:00"/>
    <x v="10"/>
    <n v="6"/>
    <m/>
    <s v="Nomina Junio 22"/>
    <n v="485.36099999999993"/>
    <n v="0"/>
    <n v="0"/>
    <n v="485.36099999999993"/>
  </r>
  <r>
    <x v="1"/>
    <s v="REAL"/>
    <x v="0"/>
    <s v="PERSONAL"/>
    <s v="SANTANDER"/>
    <s v="ONLINE"/>
    <s v="OTROS"/>
    <s v="COMISIONES BOLSA"/>
    <s v="COMISIONES SANTANDER"/>
    <n v="1.1930000000000001"/>
    <d v="2022-06-30T00:00:00"/>
    <x v="10"/>
    <n v="6"/>
    <m/>
    <m/>
    <n v="0"/>
    <n v="-1.1930000000000001"/>
    <n v="0"/>
    <n v="-1.1930000000000001"/>
  </r>
  <r>
    <x v="2"/>
    <s v="REAL"/>
    <x v="0"/>
    <s v="PERSONAL"/>
    <s v="COINBASE"/>
    <s v="ONLINE"/>
    <s v="CRYPTO"/>
    <s v="CRYPTO"/>
    <s v="CRYPTO"/>
    <n v="630"/>
    <d v="2022-06-30T00:00:00"/>
    <x v="10"/>
    <n v="6"/>
    <m/>
    <m/>
    <n v="0"/>
    <n v="0"/>
    <n v="-630"/>
    <n v="-630"/>
  </r>
  <r>
    <x v="0"/>
    <s v="REAL"/>
    <x v="0"/>
    <s v="PERSONAL"/>
    <s v="-"/>
    <s v="VALENCIA"/>
    <s v="OTROS"/>
    <s v="PAGA"/>
    <s v="PAGA / TRANSFERENCIA"/>
    <n v="40.5"/>
    <d v="2022-06-30T00:00:00"/>
    <x v="10"/>
    <n v="6"/>
    <m/>
    <m/>
    <n v="40.5"/>
    <n v="0"/>
    <n v="0"/>
    <n v="40.5"/>
  </r>
  <r>
    <x v="0"/>
    <s v="REAL"/>
    <x v="0"/>
    <s v="PERSONAL"/>
    <s v="INTELIGENCIA FARMACEUTICA"/>
    <s v="MADRID"/>
    <s v="JGG CONSULTANT"/>
    <s v="RUNE - INTELIGENCIA FARMACEUTICA"/>
    <s v="PHARMA STUDY IQVIA"/>
    <n v="15"/>
    <d v="2022-06-30T00:00:00"/>
    <x v="10"/>
    <n v="6"/>
    <m/>
    <s v="Spain"/>
    <n v="15"/>
    <n v="0"/>
    <n v="0"/>
    <n v="15"/>
  </r>
  <r>
    <x v="0"/>
    <s v="REAL"/>
    <x v="0"/>
    <s v="PERSONAL"/>
    <s v="VINTED"/>
    <s v="ONLINE"/>
    <s v="SEGUNDA MANO / GASTOS COMPARTIDOS"/>
    <s v="SEGUNDA MANO"/>
    <s v="VINTED"/>
    <n v="0.89999999999999991"/>
    <d v="2022-06-30T00:00:00"/>
    <x v="10"/>
    <n v="6"/>
    <m/>
    <s v="Camisa Azul Harmont"/>
    <n v="0.89999999999999991"/>
    <n v="0"/>
    <n v="0"/>
    <n v="0.89999999999999991"/>
  </r>
  <r>
    <x v="0"/>
    <s v="REAL"/>
    <x v="0"/>
    <s v="PERSONAL"/>
    <s v="VINTED"/>
    <s v="ONLINE"/>
    <s v="SEGUNDA MANO / GASTOS COMPARTIDOS"/>
    <s v="SEGUNDA MANO"/>
    <s v="VINTED"/>
    <n v="0.75"/>
    <d v="2022-06-30T00:00:00"/>
    <x v="10"/>
    <n v="6"/>
    <m/>
    <s v="Camiseta Adidas Negra deprote"/>
    <n v="0.75"/>
    <n v="0"/>
    <n v="0"/>
    <n v="0.75"/>
  </r>
  <r>
    <x v="0"/>
    <s v="REAL"/>
    <x v="0"/>
    <s v="PERSONAL"/>
    <s v="WALLAPOP"/>
    <s v="ONLINE"/>
    <s v="SEGUNDA MANO / GASTOS COMPARTIDOS"/>
    <s v="SEGUNDA MANO"/>
    <s v="WALLAPOP"/>
    <n v="1.5"/>
    <d v="2022-06-30T00:00:00"/>
    <x v="10"/>
    <n v="6"/>
    <m/>
    <s v="Móvil BQ sin funcionar"/>
    <n v="1.5"/>
    <n v="0"/>
    <n v="0"/>
    <n v="1.5"/>
  </r>
  <r>
    <x v="1"/>
    <s v="REAL"/>
    <x v="0"/>
    <s v="PERSONAL"/>
    <s v="COMISION ADMINISTRACION SANTANDER"/>
    <s v="MADRID"/>
    <s v="GESTIONES ADMINISTRATIVAS / IMPUESTOS"/>
    <s v="SANTANDER"/>
    <m/>
    <n v="1.1930000000000001"/>
    <d v="2022-06-30T00:00:00"/>
    <x v="10"/>
    <n v="6"/>
    <m/>
    <s v="Comision Santander Bolsa acciones IAG"/>
    <n v="0"/>
    <n v="-1.1930000000000001"/>
    <n v="0"/>
    <n v="-1.1930000000000001"/>
  </r>
  <r>
    <x v="1"/>
    <s v="REAL"/>
    <x v="1"/>
    <s v="PERSONAL"/>
    <s v="ALQUILER"/>
    <s v="MADRID"/>
    <s v="VIVIENDA"/>
    <s v="PISO FDO CATOLICO"/>
    <s v="ALQUILER FDO CATOLICO"/>
    <n v="45"/>
    <d v="2022-07-01T00:00:00"/>
    <x v="10"/>
    <n v="7"/>
    <m/>
    <s v="Julio"/>
    <n v="0"/>
    <n v="-45"/>
    <n v="0"/>
    <n v="-45"/>
  </r>
  <r>
    <x v="1"/>
    <s v="REAL"/>
    <x v="1"/>
    <s v="PERSONAL"/>
    <s v="GIMNASIO JOSE VALENCIANO"/>
    <s v="MADRID"/>
    <s v="DEPORTE"/>
    <s v="BOXEO"/>
    <s v="BOXEO"/>
    <n v="6"/>
    <d v="2022-07-01T00:00:00"/>
    <x v="10"/>
    <n v="7"/>
    <m/>
    <s v="Julio"/>
    <n v="0"/>
    <n v="-6"/>
    <n v="0"/>
    <n v="-6"/>
  </r>
  <r>
    <x v="1"/>
    <s v="REAL"/>
    <x v="1"/>
    <s v="PERSONAL"/>
    <s v="GOBIERNO"/>
    <s v="MADRID"/>
    <s v="GESTIONES ADMINISTRATIVAS / IMPUESTOS"/>
    <s v="IMPUESTOS"/>
    <s v="DECLARACION RENTA"/>
    <n v="42.042000000000002"/>
    <d v="2022-07-01T00:00:00"/>
    <x v="10"/>
    <n v="7"/>
    <m/>
    <s v="Impuesto 2021"/>
    <n v="0"/>
    <n v="-42.042000000000002"/>
    <n v="0"/>
    <n v="-42.042000000000002"/>
  </r>
  <r>
    <x v="1"/>
    <s v="REAL"/>
    <x v="1"/>
    <s v="PERSONAL"/>
    <s v="GARAJE"/>
    <m/>
    <s v="VIVIENDA"/>
    <s v="GARAJE"/>
    <s v="GARAJE FDO CATOLICO"/>
    <n v="13.5"/>
    <d v="2022-07-01T00:00:00"/>
    <x v="10"/>
    <n v="7"/>
    <m/>
    <s v="Julio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07-01T00:00:00"/>
    <x v="10"/>
    <n v="7"/>
    <m/>
    <s v="Julio"/>
    <n v="0"/>
    <n v="-8.5"/>
    <n v="0"/>
    <n v="-8.5"/>
  </r>
  <r>
    <x v="1"/>
    <s v="REAL"/>
    <x v="0"/>
    <s v="PERSONAL"/>
    <s v="EN&amp;RESTAURANTE QUE, MADRID"/>
    <s v="VALENCIA"/>
    <s v="RESTAURANTE"/>
    <s v="RESTAURANTE"/>
    <s v="RESTAURANTE"/>
    <n v="0.8"/>
    <d v="2022-07-01T00:00:00"/>
    <x v="10"/>
    <n v="7"/>
    <m/>
    <s v="PAGO MOVIL EN RESTAURANTE QUE, MADRID, TARJ."/>
    <n v="0"/>
    <n v="-0.8"/>
    <n v="0"/>
    <n v="-0.8"/>
  </r>
  <r>
    <x v="1"/>
    <s v="REAL"/>
    <x v="0"/>
    <s v="PERSONAL"/>
    <s v="REPSOL"/>
    <m/>
    <s v="TRANSPORTE"/>
    <s v="GASOLINA"/>
    <s v="COCHE"/>
    <n v="6.8560000000000008"/>
    <d v="2022-07-02T00:00:00"/>
    <x v="10"/>
    <n v="7"/>
    <m/>
    <s v="waylet"/>
    <n v="0"/>
    <n v="-6.8560000000000008"/>
    <n v="0"/>
    <n v="-6.8560000000000008"/>
  </r>
  <r>
    <x v="1"/>
    <s v="REAL"/>
    <x v="0"/>
    <s v="PERSONAL"/>
    <s v="ALDI"/>
    <s v="MADRID"/>
    <s v="SUPERMERCADO"/>
    <s v="COMIDA"/>
    <s v="ALDI"/>
    <n v="2.6030000000000002"/>
    <d v="2022-07-04T00:00:00"/>
    <x v="10"/>
    <n v="7"/>
    <m/>
    <m/>
    <n v="0"/>
    <n v="-2.6030000000000002"/>
    <n v="0"/>
    <n v="-2.6030000000000002"/>
  </r>
  <r>
    <x v="0"/>
    <s v="REAL"/>
    <x v="0"/>
    <s v="PERSONAL"/>
    <s v="INTELIGENCIA FARMACEUTICA"/>
    <s v="MADRID"/>
    <s v="JGG CONSULTANT"/>
    <s v="RUNE - INTELIGENCIA FARMACEUTICA"/>
    <s v="POWER BI"/>
    <n v="7.5"/>
    <d v="2022-07-04T00:00:00"/>
    <x v="10"/>
    <n v="7"/>
    <m/>
    <s v="Stada diseño gráficas"/>
    <n v="7.5"/>
    <n v="0"/>
    <n v="0"/>
    <n v="7.5"/>
  </r>
  <r>
    <x v="1"/>
    <s v="REAL"/>
    <x v="2"/>
    <s v="PERSONAL"/>
    <s v="VACACIONES 22"/>
    <m/>
    <s v="VACACIONES"/>
    <s v="CASA RURAL 2 JULIO"/>
    <s v="TOTALES"/>
    <n v="10.753"/>
    <d v="2022-07-04T00:00:00"/>
    <x v="10"/>
    <n v="7"/>
    <m/>
    <s v="TOTAL CASA RURAL VACACIONES"/>
    <n v="0"/>
    <n v="-10.753"/>
    <n v="0"/>
    <n v="-10.753"/>
  </r>
  <r>
    <x v="1"/>
    <s v="REAL"/>
    <x v="0"/>
    <s v="PERSONAL"/>
    <s v="REPSOL"/>
    <s v="MADRID"/>
    <s v="TRANSPORTE"/>
    <s v="GASOLINA"/>
    <s v="MOTO"/>
    <n v="0.63200000000000012"/>
    <d v="2022-07-06T00:00:00"/>
    <x v="10"/>
    <n v="7"/>
    <m/>
    <s v="waylet"/>
    <n v="0"/>
    <n v="-0.63200000000000012"/>
    <n v="0"/>
    <n v="-0.63200000000000012"/>
  </r>
  <r>
    <x v="1"/>
    <s v="REAL"/>
    <x v="0"/>
    <s v="PERSONAL"/>
    <s v="EN&amp;RESTAURANTE RAM, MADRID"/>
    <s v="VALENCIA"/>
    <s v="RESTAURANTE"/>
    <s v="RESTAURANTE"/>
    <s v="RESTAURANTE"/>
    <n v="0.39500000000000002"/>
    <d v="2022-07-07T00:00:00"/>
    <x v="10"/>
    <n v="7"/>
    <m/>
    <s v="PAGO MOVIL EN RESTAURANTE RAM, MADRID, TARJ."/>
    <n v="0"/>
    <n v="-0.39500000000000002"/>
    <n v="0"/>
    <n v="-0.39500000000000002"/>
  </r>
  <r>
    <x v="1"/>
    <s v="REAL"/>
    <x v="0"/>
    <s v="PERSONAL"/>
    <s v="VINTED"/>
    <m/>
    <s v="GASTOS PERSONALES (ROPA, OBJETOS, ACCESORIOS…)"/>
    <s v="ROPA"/>
    <s v="CAMISETA"/>
    <n v="1.579"/>
    <d v="2022-07-08T00:00:00"/>
    <x v="10"/>
    <n v="7"/>
    <m/>
    <s v="Camiseta Kaotiko negra"/>
    <n v="0"/>
    <n v="-1.579"/>
    <n v="0"/>
    <n v="-1.579"/>
  </r>
  <r>
    <x v="1"/>
    <s v="REAL"/>
    <x v="0"/>
    <s v="PERSONAL"/>
    <m/>
    <s v="VALENCIA"/>
    <s v="RESTAURANTE"/>
    <s v="BAR"/>
    <s v="CAFÉ"/>
    <n v="0.11000000000000001"/>
    <d v="2022-07-10T00:00:00"/>
    <x v="10"/>
    <n v="7"/>
    <m/>
    <m/>
    <n v="0"/>
    <n v="-0.11000000000000001"/>
    <n v="0"/>
    <n v="-0.11000000000000001"/>
  </r>
  <r>
    <x v="1"/>
    <s v="REAL"/>
    <x v="0"/>
    <s v="PERSONAL"/>
    <s v="NEGROS"/>
    <m/>
    <s v="GASTOS PERSONALES (ROPA, OBJETOS, ACCESORIOS…)"/>
    <s v="ROPA"/>
    <s v="CALZONCILLOS"/>
    <n v="1.5"/>
    <d v="2022-07-11T00:00:00"/>
    <x v="10"/>
    <n v="7"/>
    <m/>
    <s v="bizum barham dio"/>
    <n v="0"/>
    <n v="-1.5"/>
    <n v="0"/>
    <n v="-1.5"/>
  </r>
  <r>
    <x v="0"/>
    <s v="REAL"/>
    <x v="0"/>
    <s v="PERSONAL"/>
    <s v="BLABLACAR"/>
    <s v="ONLINE"/>
    <s v="SEGUNDA MANO / GASTOS COMPARTIDOS"/>
    <s v="GASTOS COMPARTIDOS"/>
    <s v="BLABLACAR"/>
    <n v="18"/>
    <d v="2022-07-12T00:00:00"/>
    <x v="10"/>
    <n v="7"/>
    <m/>
    <s v="Blablacar Cumpleaños en torre del mar"/>
    <n v="18"/>
    <n v="0"/>
    <n v="0"/>
    <n v="18"/>
  </r>
  <r>
    <x v="1"/>
    <s v="REAL"/>
    <x v="0"/>
    <s v="PERSONAL"/>
    <s v="REPSOL"/>
    <m/>
    <s v="TRANSPORTE"/>
    <s v="GASOLINA"/>
    <s v="COCHE"/>
    <n v="11.771000000000001"/>
    <d v="2022-07-12T00:00:00"/>
    <x v="10"/>
    <n v="7"/>
    <m/>
    <s v="waylet"/>
    <n v="0"/>
    <n v="-11.771000000000001"/>
    <n v="0"/>
    <n v="-11.771000000000001"/>
  </r>
  <r>
    <x v="0"/>
    <s v="REAL"/>
    <x v="0"/>
    <s v="PERSONAL"/>
    <m/>
    <m/>
    <s v="OTROS"/>
    <s v="SIMPA"/>
    <m/>
    <n v="12"/>
    <d v="2022-07-12T00:00:00"/>
    <x v="10"/>
    <n v="7"/>
    <m/>
    <s v="Sinpa chiringuito torrox"/>
    <n v="12"/>
    <n v="0"/>
    <n v="0"/>
    <n v="12"/>
  </r>
  <r>
    <x v="1"/>
    <s v="REAL"/>
    <x v="0"/>
    <s v="PERSONAL"/>
    <s v="GASTOS"/>
    <s v="MADRID"/>
    <s v="TRANSPORTE"/>
    <s v="MOTO"/>
    <m/>
    <n v="1.6146900000000004"/>
    <d v="2022-07-12T00:00:00"/>
    <x v="10"/>
    <n v="7"/>
    <m/>
    <s v="IVA (sobre 2995,64) no tiene en cuenta la tasa matriculacion para el iva"/>
    <n v="0"/>
    <n v="-1.6146900000000004"/>
    <n v="0"/>
    <n v="-1.6146900000000004"/>
  </r>
  <r>
    <x v="0"/>
    <s v="REAL"/>
    <x v="0"/>
    <s v="PERSONAL"/>
    <s v="WALLAPOP"/>
    <s v="ONLINE"/>
    <s v="SEGUNDA MANO / GASTOS COMPARTIDOS"/>
    <s v="SEGUNDA MANO"/>
    <s v="WALLAPOP"/>
    <n v="12"/>
    <d v="2022-07-13T00:00:00"/>
    <x v="10"/>
    <n v="7"/>
    <m/>
    <s v="Funda Quadlock y antivibrador"/>
    <n v="12"/>
    <n v="0"/>
    <n v="0"/>
    <n v="12"/>
  </r>
  <r>
    <x v="1"/>
    <s v="REAL"/>
    <x v="0"/>
    <s v="PERSONAL"/>
    <s v="CONOCIDOS"/>
    <s v="VALENCIA"/>
    <s v="OTROS"/>
    <s v="DESCONOCIDO"/>
    <s v="DESCONOCIDO"/>
    <n v="1.87"/>
    <d v="2022-07-16T00:00:00"/>
    <x v="10"/>
    <n v="7"/>
    <m/>
    <s v="GASTOS DESCONOCIDOS"/>
    <n v="0"/>
    <n v="-1.87"/>
    <n v="0"/>
    <n v="-1.87"/>
  </r>
  <r>
    <x v="0"/>
    <s v="REAL"/>
    <x v="0"/>
    <s v="PERSONAL"/>
    <s v="WALLAPOP"/>
    <s v="ONLINE"/>
    <s v="SEGUNDA MANO / GASTOS COMPARTIDOS"/>
    <s v="SEGUNDA MANO"/>
    <s v="WALLAPOP"/>
    <n v="1.5"/>
    <d v="2022-07-18T00:00:00"/>
    <x v="10"/>
    <n v="7"/>
    <m/>
    <s v="Libro feminismo"/>
    <n v="1.5"/>
    <n v="0"/>
    <n v="0"/>
    <n v="1.5"/>
  </r>
  <r>
    <x v="1"/>
    <s v="REAL"/>
    <x v="0"/>
    <s v="PERSONAL"/>
    <s v="REPSOL"/>
    <s v="MADRID"/>
    <s v="TRANSPORTE"/>
    <s v="GASOLINA"/>
    <s v="MOTO"/>
    <n v="0.8640000000000001"/>
    <d v="2022-07-19T00:00:00"/>
    <x v="10"/>
    <n v="7"/>
    <m/>
    <s v="waylet"/>
    <n v="0"/>
    <n v="-0.8640000000000001"/>
    <n v="0"/>
    <n v="-0.8640000000000001"/>
  </r>
  <r>
    <x v="1"/>
    <s v="REAL"/>
    <x v="0"/>
    <s v="PERSONAL"/>
    <m/>
    <s v="VALENCIA"/>
    <s v="RESTAURANTE"/>
    <s v="BAR"/>
    <s v="CAFÉ"/>
    <n v="0.45999999999999996"/>
    <d v="2022-07-21T00:00:00"/>
    <x v="10"/>
    <n v="7"/>
    <m/>
    <m/>
    <n v="0"/>
    <n v="-0.45999999999999996"/>
    <n v="0"/>
    <n v="-0.45999999999999996"/>
  </r>
  <r>
    <x v="1"/>
    <s v="REAL"/>
    <x v="0"/>
    <s v="PERSONAL"/>
    <s v="BAR"/>
    <s v="VALENCIA"/>
    <s v="RESTAURANTE"/>
    <s v="BAR"/>
    <s v="BAR"/>
    <n v="1.9600000000000002"/>
    <d v="2022-07-25T00:00:00"/>
    <x v="10"/>
    <n v="7"/>
    <m/>
    <s v="PAGO MOVIL EN BAR JOSE LUIS, TUDELA, TARJ. :*571914"/>
    <n v="0"/>
    <n v="-1.9600000000000002"/>
    <n v="0"/>
    <n v="-1.9600000000000002"/>
  </r>
  <r>
    <x v="1"/>
    <s v="REAL"/>
    <x v="0"/>
    <s v="PERSONAL"/>
    <s v="EFECTIVO"/>
    <s v="MADRID"/>
    <s v="OTROS"/>
    <s v="EFECTIVO"/>
    <s v="EFECTIVO"/>
    <n v="4"/>
    <d v="2022-07-25T00:00:00"/>
    <x v="10"/>
    <n v="7"/>
    <m/>
    <m/>
    <n v="0"/>
    <n v="-4"/>
    <n v="0"/>
    <n v="-4"/>
  </r>
  <r>
    <x v="1"/>
    <s v="REAL"/>
    <x v="0"/>
    <s v="PERSONAL"/>
    <s v="CINE"/>
    <s v="VALENCIA"/>
    <s v="OCIO"/>
    <s v="CINE"/>
    <s v="CAPITOL"/>
    <n v="0.38"/>
    <d v="2022-07-28T00:00:00"/>
    <x v="10"/>
    <n v="7"/>
    <m/>
    <s v="PAGO MOVIL EN CINE CAPITOL, MADRID, TARJ. :*571914"/>
    <n v="0"/>
    <n v="-0.38"/>
    <n v="0"/>
    <n v="-0.38"/>
  </r>
  <r>
    <x v="0"/>
    <s v="REAL"/>
    <x v="1"/>
    <s v="PERSONAL"/>
    <s v="INSUD"/>
    <s v="MADRID"/>
    <s v="NOMINA"/>
    <s v="NOMINA INSUD"/>
    <s v=" INSUD"/>
    <n v="989.56799999999998"/>
    <d v="2022-07-29T00:00:00"/>
    <x v="10"/>
    <n v="7"/>
    <m/>
    <s v="Nomina Julio 22"/>
    <n v="989.56799999999998"/>
    <n v="0"/>
    <n v="0"/>
    <n v="989.56799999999998"/>
  </r>
  <r>
    <x v="0"/>
    <s v="REAL"/>
    <x v="0"/>
    <s v="PERSONAL"/>
    <s v="-"/>
    <s v="VALENCIA"/>
    <s v="OTROS"/>
    <s v="PAGA"/>
    <s v="PAGA / TRANSFERENCIA"/>
    <n v="40.5"/>
    <d v="2022-07-29T00:00:00"/>
    <x v="10"/>
    <n v="7"/>
    <m/>
    <m/>
    <n v="40.5"/>
    <n v="0"/>
    <n v="0"/>
    <n v="40.5"/>
  </r>
  <r>
    <x v="1"/>
    <s v="REAL"/>
    <x v="0"/>
    <s v="PERSONAL"/>
    <s v="REPSOL"/>
    <s v="MADRID"/>
    <s v="TRANSPORTE"/>
    <s v="GASOLINA"/>
    <s v="MOTO"/>
    <n v="0.82200000000000006"/>
    <d v="2022-07-30T00:00:00"/>
    <x v="10"/>
    <n v="7"/>
    <m/>
    <s v="waylet"/>
    <n v="0"/>
    <n v="-0.82200000000000006"/>
    <n v="0"/>
    <n v="-0.82200000000000006"/>
  </r>
  <r>
    <x v="1"/>
    <s v="REAL"/>
    <x v="0"/>
    <s v="PERSONAL"/>
    <s v="ALDI"/>
    <m/>
    <s v="SUPERMERCADO"/>
    <s v="ALDI"/>
    <s v="ALDI"/>
    <n v="3.2"/>
    <d v="2022-08-01T00:00:00"/>
    <x v="10"/>
    <n v="8"/>
    <m/>
    <s v="Comida semanal"/>
    <n v="0"/>
    <n v="-3.2"/>
    <n v="0"/>
    <n v="-3.2"/>
  </r>
  <r>
    <x v="1"/>
    <s v="REAL"/>
    <x v="0"/>
    <s v="PERSONAL"/>
    <s v="ALDI"/>
    <s v="MADRID"/>
    <s v="SUPERMERCADO"/>
    <s v="COMIDA"/>
    <s v="ALDI"/>
    <n v="3.2060000000000004"/>
    <d v="2022-08-01T00:00:00"/>
    <x v="10"/>
    <n v="8"/>
    <m/>
    <m/>
    <n v="0"/>
    <n v="-3.2060000000000004"/>
    <n v="0"/>
    <n v="-3.2060000000000004"/>
  </r>
  <r>
    <x v="1"/>
    <s v="REAL"/>
    <x v="1"/>
    <s v="PERSONAL"/>
    <s v="ALQUILER"/>
    <s v="MADRID"/>
    <s v="VIVIENDA"/>
    <s v="PISO FDO CATOLICO"/>
    <s v="ALQUILER FDO CATOLICO"/>
    <n v="45"/>
    <d v="2022-08-01T00:00:00"/>
    <x v="10"/>
    <n v="8"/>
    <m/>
    <s v="Agosto"/>
    <n v="0"/>
    <n v="-45"/>
    <n v="0"/>
    <n v="-45"/>
  </r>
  <r>
    <x v="2"/>
    <s v="REAL"/>
    <x v="0"/>
    <s v="PERSONAL"/>
    <s v="DEGIRO"/>
    <s v="ONLINE"/>
    <s v="BOLSA"/>
    <s v="BOLSA"/>
    <s v="BOLSA"/>
    <n v="180"/>
    <d v="2022-08-01T00:00:00"/>
    <x v="10"/>
    <n v="8"/>
    <m/>
    <m/>
    <n v="0"/>
    <n v="0"/>
    <n v="-180"/>
    <n v="-180"/>
  </r>
  <r>
    <x v="1"/>
    <s v="REAL"/>
    <x v="1"/>
    <s v="PERSONAL"/>
    <s v="GIMNASIO JOSE VALENCIANO"/>
    <s v="MADRID"/>
    <s v="DEPORTE"/>
    <s v="BOXEO"/>
    <s v="BOXEO"/>
    <n v="6.5"/>
    <d v="2022-08-01T00:00:00"/>
    <x v="10"/>
    <n v="8"/>
    <m/>
    <s v="Agosto"/>
    <n v="0"/>
    <n v="-6.5"/>
    <n v="0"/>
    <n v="-6.5"/>
  </r>
  <r>
    <x v="1"/>
    <s v="REAL"/>
    <x v="1"/>
    <s v="PERSONAL"/>
    <s v="GARAJE"/>
    <m/>
    <s v="VIVIENDA"/>
    <s v="GARAJE"/>
    <s v="GARAJE FDO CATOLICO"/>
    <n v="13.5"/>
    <d v="2022-08-01T00:00:00"/>
    <x v="10"/>
    <n v="8"/>
    <m/>
    <s v="Agosto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08-01T00:00:00"/>
    <x v="10"/>
    <n v="8"/>
    <m/>
    <s v="Agosto"/>
    <n v="0"/>
    <n v="-8.5"/>
    <n v="0"/>
    <n v="-8.5"/>
  </r>
  <r>
    <x v="2"/>
    <s v="REAL"/>
    <x v="0"/>
    <s v="PERSONAL"/>
    <s v="DEGIRO"/>
    <s v="ONLINE"/>
    <s v="BOLSA"/>
    <s v="BOLSA"/>
    <s v="BOLSA"/>
    <n v="180"/>
    <d v="2022-08-02T00:00:00"/>
    <x v="10"/>
    <n v="8"/>
    <m/>
    <m/>
    <n v="0"/>
    <n v="0"/>
    <n v="-180"/>
    <n v="-180"/>
  </r>
  <r>
    <x v="1"/>
    <s v="REAL"/>
    <x v="0"/>
    <s v="PERSONAL"/>
    <s v="GASTOS VARIABLES"/>
    <m/>
    <s v="SUPERMERCADO"/>
    <s v="VENDING"/>
    <s v="CAFÉ"/>
    <n v="2.0000000000000004E-2"/>
    <d v="2022-08-03T00:00:00"/>
    <x v="10"/>
    <n v="8"/>
    <m/>
    <s v="café insud"/>
    <n v="0"/>
    <n v="-2.0000000000000004E-2"/>
    <n v="0"/>
    <n v="-2.0000000000000004E-2"/>
  </r>
  <r>
    <x v="1"/>
    <s v="REAL"/>
    <x v="2"/>
    <s v="PERSONAL"/>
    <s v="VIAJES"/>
    <m/>
    <s v="TRANSPORTE"/>
    <s v="RENFE"/>
    <s v="RENFE"/>
    <n v="6.23"/>
    <d v="2022-08-03T00:00:00"/>
    <x v="10"/>
    <n v="8"/>
    <m/>
    <s v="Lleida - madrid"/>
    <n v="0"/>
    <n v="-6.23"/>
    <n v="0"/>
    <n v="-6.23"/>
  </r>
  <r>
    <x v="1"/>
    <s v="REAL"/>
    <x v="0"/>
    <s v="PERSONAL"/>
    <s v="RENFE"/>
    <s v="VALENCIA"/>
    <s v="TRANSPORTE"/>
    <s v="RENFE"/>
    <s v="RENFE"/>
    <n v="6.23"/>
    <d v="2022-08-03T00:00:00"/>
    <x v="10"/>
    <n v="8"/>
    <m/>
    <s v="COMPRA INTERNET EN RENFE VIRTUAL I, MADRID, TARJ."/>
    <n v="0"/>
    <n v="-6.23"/>
    <n v="0"/>
    <n v="-6.23"/>
  </r>
  <r>
    <x v="1"/>
    <s v="REAL"/>
    <x v="0"/>
    <s v="PERSONAL"/>
    <s v="GASTOS VARIABLES"/>
    <m/>
    <s v="SUPERMERCADO"/>
    <s v="VENDING"/>
    <s v="CAFÉ"/>
    <n v="0.44500000000000006"/>
    <d v="2022-08-04T00:00:00"/>
    <x v="10"/>
    <n v="8"/>
    <m/>
    <s v="vending insud"/>
    <n v="0"/>
    <n v="-0.44500000000000006"/>
    <n v="0"/>
    <n v="-0.44500000000000006"/>
  </r>
  <r>
    <x v="1"/>
    <s v="REAL"/>
    <x v="0"/>
    <s v="PERSONAL"/>
    <s v="GASTOS VARIABLES"/>
    <m/>
    <s v="SUPERMERCADO"/>
    <s v="VENDING"/>
    <s v="CAFÉ"/>
    <n v="2.0000000000000004E-2"/>
    <d v="2022-08-04T00:00:00"/>
    <x v="10"/>
    <n v="8"/>
    <m/>
    <s v="vending insud"/>
    <n v="0"/>
    <n v="-2.0000000000000004E-2"/>
    <n v="0"/>
    <n v="-2.0000000000000004E-2"/>
  </r>
  <r>
    <x v="1"/>
    <s v="REAL"/>
    <x v="0"/>
    <s v="PERSONAL"/>
    <s v="RENFE"/>
    <s v="VALENCIA"/>
    <s v="TRANSPORTE"/>
    <s v="RENFE"/>
    <s v="RENFE"/>
    <n v="3.5"/>
    <d v="2022-08-04T00:00:00"/>
    <x v="10"/>
    <n v="8"/>
    <m/>
    <s v="COMPRA INTERNET EN RENFE VIRTUAL I, MADRID, TARJ."/>
    <n v="0"/>
    <n v="-3.5"/>
    <n v="0"/>
    <n v="-3.5"/>
  </r>
  <r>
    <x v="1"/>
    <s v="REAL"/>
    <x v="0"/>
    <s v="PERSONAL"/>
    <s v="EN&amp;SAN BERNA, MADRID"/>
    <s v="VALENCIA"/>
    <s v="RESTAURANTE"/>
    <s v="RESTAURANTE"/>
    <s v="RESTAURANTE"/>
    <n v="2.702"/>
    <d v="2022-08-05T00:00:00"/>
    <x v="10"/>
    <n v="8"/>
    <m/>
    <s v="PAGO MOVIL EN SAONA SAN BERNA, MADRID, TARJ."/>
    <n v="0"/>
    <n v="-2.702"/>
    <n v="0"/>
    <n v="-2.702"/>
  </r>
  <r>
    <x v="1"/>
    <s v="REAL"/>
    <x v="0"/>
    <s v="PERSONAL"/>
    <s v="RESTAURANTE SAONA"/>
    <m/>
    <s v="RESTAURANTE"/>
    <s v="RESTAURANTE"/>
    <s v="SAONA"/>
    <n v="2.702"/>
    <d v="2022-08-05T00:00:00"/>
    <x v="10"/>
    <n v="8"/>
    <m/>
    <s v="Saona con Alex"/>
    <n v="0"/>
    <n v="-2.702"/>
    <n v="0"/>
    <n v="-2.702"/>
  </r>
  <r>
    <x v="1"/>
    <s v="REAL"/>
    <x v="0"/>
    <s v="PERSONAL"/>
    <s v="ESPECTACULOS"/>
    <s v="MADRID"/>
    <s v="OCIO"/>
    <s v="PARQUES DE ATRACCIONES"/>
    <s v="WARNER"/>
    <n v="3.2"/>
    <d v="2022-08-05T00:00:00"/>
    <x v="10"/>
    <n v="8"/>
    <m/>
    <s v="Parque de Atracciones Warner Bros"/>
    <n v="0"/>
    <n v="-3.2"/>
    <n v="0"/>
    <n v="-3.2"/>
  </r>
  <r>
    <x v="1"/>
    <s v="REAL"/>
    <x v="0"/>
    <s v="PERSONAL"/>
    <s v="REPSOL"/>
    <s v="MADRID"/>
    <s v="TRANSPORTE"/>
    <s v="GASOLINA"/>
    <s v="MOTO"/>
    <n v="0.81800000000000006"/>
    <d v="2022-08-07T00:00:00"/>
    <x v="10"/>
    <n v="8"/>
    <m/>
    <s v="waylet"/>
    <n v="0"/>
    <n v="-0.81800000000000006"/>
    <n v="0"/>
    <n v="-0.81800000000000006"/>
  </r>
  <r>
    <x v="1"/>
    <s v="REAL"/>
    <x v="0"/>
    <s v="PERSONAL"/>
    <s v="AMAZON"/>
    <s v="ONLINE"/>
    <s v="DEPORTE"/>
    <s v="BUCEO"/>
    <s v="BUCEO"/>
    <n v="0.39900000000000002"/>
    <d v="2022-08-08T00:00:00"/>
    <x v="10"/>
    <n v="8"/>
    <m/>
    <s v="Palo selfie flotante"/>
    <n v="0"/>
    <n v="-0.39900000000000002"/>
    <n v="0"/>
    <n v="-0.39900000000000002"/>
  </r>
  <r>
    <x v="1"/>
    <s v="REAL"/>
    <x v="0"/>
    <s v="PERSONAL"/>
    <s v="GASTOS VARIABLES"/>
    <m/>
    <s v="SUPERMERCADO"/>
    <s v="VENDING"/>
    <s v="CAFÉ"/>
    <n v="8.0000000000000016E-2"/>
    <d v="2022-08-08T00:00:00"/>
    <x v="10"/>
    <n v="8"/>
    <m/>
    <s v="café insud"/>
    <n v="0"/>
    <n v="-8.0000000000000016E-2"/>
    <n v="0"/>
    <n v="-8.0000000000000016E-2"/>
  </r>
  <r>
    <x v="1"/>
    <s v="REAL"/>
    <x v="0"/>
    <s v="PERSONAL"/>
    <s v="EFECTIVO"/>
    <s v="MADRID"/>
    <s v="OTROS"/>
    <s v="EFECTIVO"/>
    <s v="EFECTIVO"/>
    <n v="6"/>
    <d v="2022-08-08T00:00:00"/>
    <x v="10"/>
    <n v="8"/>
    <m/>
    <m/>
    <n v="0"/>
    <n v="-6"/>
    <n v="0"/>
    <n v="-6"/>
  </r>
  <r>
    <x v="1"/>
    <s v="REAL"/>
    <x v="0"/>
    <s v="PERSONAL"/>
    <s v="REGALOS"/>
    <m/>
    <s v="OTROS"/>
    <s v="REGALOS CUADRILLA"/>
    <s v="FLORES MARTA J"/>
    <n v="1.05"/>
    <d v="2022-08-08T00:00:00"/>
    <x v="10"/>
    <n v="8"/>
    <m/>
    <s v="Flores Madre de Marta J"/>
    <n v="0"/>
    <n v="-1.05"/>
    <n v="0"/>
    <n v="-1.05"/>
  </r>
  <r>
    <x v="1"/>
    <s v="REAL"/>
    <x v="0"/>
    <s v="PERSONAL"/>
    <s v="GASTOS VARIABLES"/>
    <m/>
    <s v="VIVIENDA"/>
    <s v="DECORACION Y REPARACIONES DEL HOGAR"/>
    <s v="SARTEN "/>
    <n v="1"/>
    <d v="2022-08-08T00:00:00"/>
    <x v="10"/>
    <n v="8"/>
    <m/>
    <s v="Bizum Alex "/>
    <n v="0"/>
    <n v="-1"/>
    <n v="0"/>
    <n v="-1"/>
  </r>
  <r>
    <x v="0"/>
    <s v="REAL"/>
    <x v="0"/>
    <s v="PERSONAL"/>
    <s v="INTELIGENCIA FARMACEUTICA"/>
    <s v="MADRID"/>
    <s v="JGG CONSULTANT"/>
    <s v="RUNE - INTELIGENCIA FARMACEUTICA"/>
    <s v="AYUDAS / SUBVENCIONES"/>
    <n v="239.95499999999998"/>
    <d v="2022-08-10T00:00:00"/>
    <x v="10"/>
    <n v="8"/>
    <m/>
    <s v="Variable concesión ayuda NIAGRA"/>
    <n v="239.95499999999998"/>
    <n v="0"/>
    <n v="0"/>
    <n v="239.95499999999998"/>
  </r>
  <r>
    <x v="0"/>
    <s v="REAL"/>
    <x v="0"/>
    <s v="PERSONAL"/>
    <s v="VINTED"/>
    <s v="ONLINE"/>
    <s v="SEGUNDA MANO / GASTOS COMPARTIDOS"/>
    <s v="SEGUNDA MANO"/>
    <s v="VINTED"/>
    <n v="2.4"/>
    <d v="2022-08-10T00:00:00"/>
    <x v="10"/>
    <n v="8"/>
    <m/>
    <s v="Mochila Primark Negra"/>
    <n v="2.4"/>
    <n v="0"/>
    <n v="0"/>
    <n v="2.4"/>
  </r>
  <r>
    <x v="0"/>
    <s v="REAL"/>
    <x v="0"/>
    <s v="PERSONAL"/>
    <s v="WALLAPOP"/>
    <s v="ONLINE"/>
    <s v="SEGUNDA MANO / GASTOS COMPARTIDOS"/>
    <s v="SEGUNDA MANO"/>
    <s v="WALLAPOP"/>
    <n v="37.5"/>
    <d v="2022-08-10T00:00:00"/>
    <x v="10"/>
    <n v="8"/>
    <m/>
    <s v="Movil Samsung A71"/>
    <n v="37.5"/>
    <n v="0"/>
    <n v="0"/>
    <n v="37.5"/>
  </r>
  <r>
    <x v="0"/>
    <s v="REAL"/>
    <x v="0"/>
    <s v="PERSONAL"/>
    <s v="WALLAPOP"/>
    <s v="ONLINE"/>
    <s v="SEGUNDA MANO / GASTOS COMPARTIDOS"/>
    <s v="SEGUNDA MANO"/>
    <s v="WALLAPOP"/>
    <n v="1.5"/>
    <d v="2022-08-10T00:00:00"/>
    <x v="10"/>
    <n v="8"/>
    <m/>
    <s v="Caja auriculares i18"/>
    <n v="1.5"/>
    <n v="0"/>
    <n v="0"/>
    <n v="1.5"/>
  </r>
  <r>
    <x v="0"/>
    <s v="REAL"/>
    <x v="0"/>
    <s v="PERSONAL"/>
    <s v="-"/>
    <s v="VALENCIA"/>
    <s v="OTROS"/>
    <s v="PAGA"/>
    <s v="PAGA / TRANSFERENCIA"/>
    <n v="240"/>
    <d v="2022-08-12T00:00:00"/>
    <x v="10"/>
    <n v="8"/>
    <m/>
    <m/>
    <n v="240"/>
    <n v="0"/>
    <n v="0"/>
    <n v="240"/>
  </r>
  <r>
    <x v="1"/>
    <s v="REAL"/>
    <x v="0"/>
    <s v="PERSONAL"/>
    <s v="MENTTA"/>
    <m/>
    <s v="SUPERMERCADO"/>
    <s v="COMIDA GOURMET"/>
    <s v="JAMON"/>
    <n v="6.9"/>
    <d v="2022-08-18T00:00:00"/>
    <x v="10"/>
    <n v="8"/>
    <m/>
    <s v="Maletin Jamon Paleta Cebo de Campo"/>
    <n v="0"/>
    <n v="-6.9"/>
    <n v="0"/>
    <n v="-6.9"/>
  </r>
  <r>
    <x v="1"/>
    <s v="REAL"/>
    <x v="0"/>
    <s v="PERSONAL"/>
    <s v="VINTED"/>
    <m/>
    <s v="GASTOS PERSONALES (ROPA, OBJETOS, ACCESORIOS…)"/>
    <s v="ROPA"/>
    <s v="CAMISETA"/>
    <n v="0.93400000000000005"/>
    <d v="2022-08-22T00:00:00"/>
    <x v="10"/>
    <n v="8"/>
    <m/>
    <s v="Camiseta Volcom Azul"/>
    <n v="0"/>
    <n v="-0.93400000000000005"/>
    <n v="0"/>
    <n v="-0.93400000000000005"/>
  </r>
  <r>
    <x v="1"/>
    <s v="REAL"/>
    <x v="0"/>
    <s v="PERSONAL"/>
    <s v="METRO MADRID"/>
    <m/>
    <s v="TRANSPORTE"/>
    <s v="METRO"/>
    <s v="METRO"/>
    <n v="1.22"/>
    <d v="2022-08-22T00:00:00"/>
    <x v="10"/>
    <n v="8"/>
    <m/>
    <s v="METRO MADRID RECARGA 10 VIAJES"/>
    <n v="0"/>
    <n v="-1.22"/>
    <n v="0"/>
    <n v="-1.22"/>
  </r>
  <r>
    <x v="1"/>
    <s v="REAL"/>
    <x v="0"/>
    <s v="PERSONAL"/>
    <s v="GASTOS VARIABLES"/>
    <m/>
    <s v="TRANSPORTE"/>
    <s v="METRO"/>
    <s v="METRO"/>
    <n v="1.22"/>
    <d v="2022-08-22T00:00:00"/>
    <x v="10"/>
    <n v="8"/>
    <m/>
    <s v="Tarjeta 10 viajes metro"/>
    <n v="0"/>
    <n v="-1.22"/>
    <n v="0"/>
    <n v="-1.22"/>
  </r>
  <r>
    <x v="1"/>
    <s v="REAL"/>
    <x v="2"/>
    <s v="PERSONAL"/>
    <s v="VIAJES"/>
    <m/>
    <s v="TRANSPORTE"/>
    <s v="RENFE"/>
    <s v="RENFE"/>
    <n v="3.5"/>
    <d v="2022-08-22T00:00:00"/>
    <x v="10"/>
    <n v="8"/>
    <m/>
    <s v="Madrid - Tudela"/>
    <n v="0"/>
    <n v="-3.5"/>
    <n v="0"/>
    <n v="-3.5"/>
  </r>
  <r>
    <x v="1"/>
    <s v="REAL"/>
    <x v="0"/>
    <s v="PERSONAL"/>
    <s v="REGALOS"/>
    <m/>
    <s v="OTROS"/>
    <s v="REGALOS"/>
    <s v="REGALOS INSUD"/>
    <n v="0.5"/>
    <d v="2022-08-24T00:00:00"/>
    <x v="10"/>
    <n v="8"/>
    <m/>
    <s v="Regalo despedida Salim"/>
    <n v="0"/>
    <n v="-0.5"/>
    <n v="0"/>
    <n v="-0.5"/>
  </r>
  <r>
    <x v="1"/>
    <s v="REAL"/>
    <x v="0"/>
    <s v="PERSONAL"/>
    <s v="ALDI"/>
    <m/>
    <s v="SUPERMERCADO"/>
    <s v="ALDI"/>
    <s v="ALDI"/>
    <n v="2.9000000000000004"/>
    <d v="2022-08-26T00:00:00"/>
    <x v="10"/>
    <n v="8"/>
    <m/>
    <s v="Comida semanal"/>
    <n v="0"/>
    <n v="-2.9000000000000004"/>
    <n v="0"/>
    <n v="-2.9000000000000004"/>
  </r>
  <r>
    <x v="1"/>
    <s v="REAL"/>
    <x v="0"/>
    <s v="PERSONAL"/>
    <s v="ALDI"/>
    <s v="MADRID"/>
    <s v="SUPERMERCADO"/>
    <s v="COMIDA"/>
    <s v="ALDI"/>
    <n v="2.9000000000000004"/>
    <d v="2022-08-26T00:00:00"/>
    <x v="10"/>
    <n v="8"/>
    <m/>
    <m/>
    <n v="0"/>
    <n v="-2.9000000000000004"/>
    <n v="0"/>
    <n v="-2.9000000000000004"/>
  </r>
  <r>
    <x v="1"/>
    <s v="REAL"/>
    <x v="0"/>
    <s v="PERSONAL"/>
    <s v="ELECTRONICA"/>
    <s v="MADRID"/>
    <s v="ELECTRONICA / INTERNET"/>
    <s v="IPHONE 12"/>
    <s v="CABLE CARGAR IPHONE"/>
    <n v="0.70000000000000007"/>
    <d v="2022-08-26T00:00:00"/>
    <x v="10"/>
    <n v="8"/>
    <m/>
    <s v="Cable cargar Iphone 12"/>
    <n v="0"/>
    <n v="-0.70000000000000007"/>
    <n v="0"/>
    <n v="-0.70000000000000007"/>
  </r>
  <r>
    <x v="1"/>
    <s v="REAL"/>
    <x v="0"/>
    <s v="PERSONAL"/>
    <s v="REPSOL"/>
    <s v="MADRID"/>
    <s v="TRANSPORTE"/>
    <s v="GASOLINA"/>
    <s v="MOTO"/>
    <n v="0.84100000000000008"/>
    <d v="2022-08-26T00:00:00"/>
    <x v="10"/>
    <n v="8"/>
    <m/>
    <s v="waylet"/>
    <n v="0"/>
    <n v="-0.84100000000000008"/>
    <n v="0"/>
    <n v="-0.84100000000000008"/>
  </r>
  <r>
    <x v="1"/>
    <s v="REAL"/>
    <x v="0"/>
    <s v="PERSONAL"/>
    <s v="REGALOS"/>
    <m/>
    <s v="OTROS"/>
    <s v="REGALOS"/>
    <s v="REGALOS INSUD"/>
    <n v="0.5"/>
    <d v="2022-08-26T00:00:00"/>
    <x v="10"/>
    <n v="8"/>
    <m/>
    <s v="Regalo despedida Mariia API"/>
    <n v="0"/>
    <n v="-0.5"/>
    <n v="0"/>
    <n v="-0.5"/>
  </r>
  <r>
    <x v="1"/>
    <s v="REAL"/>
    <x v="0"/>
    <s v="PERSONAL"/>
    <s v="ALDI"/>
    <s v="MADRID"/>
    <s v="SUPERMERCADO"/>
    <s v="COMIDA"/>
    <s v="ALDI"/>
    <n v="1.512"/>
    <d v="2022-08-28T00:00:00"/>
    <x v="10"/>
    <n v="8"/>
    <m/>
    <m/>
    <n v="0"/>
    <n v="-1.512"/>
    <n v="0"/>
    <n v="-1.512"/>
  </r>
  <r>
    <x v="1"/>
    <s v="REAL"/>
    <x v="0"/>
    <s v="PERSONAL"/>
    <s v="ALDI"/>
    <m/>
    <s v="SUPERMERCADO"/>
    <s v="ALDI"/>
    <s v="ALDI"/>
    <n v="1.512"/>
    <d v="2022-08-29T00:00:00"/>
    <x v="10"/>
    <n v="8"/>
    <m/>
    <s v="Comida semanal"/>
    <n v="0"/>
    <n v="-1.512"/>
    <n v="0"/>
    <n v="-1.512"/>
  </r>
  <r>
    <x v="1"/>
    <s v="REAL"/>
    <x v="0"/>
    <s v="PERSONAL"/>
    <s v="GASTOS VARIABLES"/>
    <m/>
    <s v="SUPERMERCADO"/>
    <s v="VENDING"/>
    <s v="CAFÉ"/>
    <n v="0.1"/>
    <d v="2022-08-29T00:00:00"/>
    <x v="10"/>
    <n v="8"/>
    <m/>
    <s v="café insud"/>
    <n v="0"/>
    <n v="-0.1"/>
    <n v="0"/>
    <n v="-0.1"/>
  </r>
  <r>
    <x v="1"/>
    <s v="REAL"/>
    <x v="0"/>
    <s v="PERSONAL"/>
    <s v="GASTOS VARIABLES"/>
    <m/>
    <s v="SUPERMERCADO"/>
    <s v="SUPERMERCADO"/>
    <s v="CHINO BARRIO"/>
    <n v="0.15000000000000002"/>
    <d v="2022-08-29T00:00:00"/>
    <x v="10"/>
    <n v="8"/>
    <m/>
    <s v="agua co ngas"/>
    <n v="0"/>
    <n v="-0.15000000000000002"/>
    <n v="0"/>
    <n v="-0.15000000000000002"/>
  </r>
  <r>
    <x v="1"/>
    <s v="REAL"/>
    <x v="0"/>
    <s v="PERSONAL"/>
    <s v="HBO"/>
    <s v="ONLINE"/>
    <s v="OCIO"/>
    <s v="SUSCRIPCION"/>
    <s v="HBO"/>
    <n v="0.30000000000000004"/>
    <d v="2022-08-29T00:00:00"/>
    <x v="10"/>
    <n v="8"/>
    <m/>
    <s v="Bizum Isabel Medina, HBO MAX (Sep)"/>
    <n v="0"/>
    <n v="-0.30000000000000004"/>
    <n v="0"/>
    <n v="-0.30000000000000004"/>
  </r>
  <r>
    <x v="0"/>
    <s v="REAL"/>
    <x v="1"/>
    <s v="PERSONAL"/>
    <s v="INSUD"/>
    <s v="MADRID"/>
    <s v="NOMINA"/>
    <s v="NOMINA INSUD"/>
    <s v=" INSUD"/>
    <n v="475.28099999999995"/>
    <d v="2022-08-29T00:00:00"/>
    <x v="10"/>
    <n v="8"/>
    <m/>
    <s v="Nomina Agosto 22"/>
    <n v="475.28099999999995"/>
    <n v="0"/>
    <n v="0"/>
    <n v="475.28099999999995"/>
  </r>
  <r>
    <x v="1"/>
    <s v="REAL"/>
    <x v="0"/>
    <s v="PERSONAL"/>
    <s v="UDEMY"/>
    <s v="ONLINE"/>
    <s v="FORMACION"/>
    <s v="PYTHON"/>
    <s v="PYTHON"/>
    <n v="1.6989999999999998"/>
    <d v="2022-08-29T00:00:00"/>
    <x v="10"/>
    <n v="8"/>
    <m/>
    <s v="Formacion Udemy Python"/>
    <n v="0"/>
    <n v="-1.6989999999999998"/>
    <n v="0"/>
    <n v="-1.6989999999999998"/>
  </r>
  <r>
    <x v="0"/>
    <s v="REAL"/>
    <x v="0"/>
    <s v="PERSONAL"/>
    <s v="-"/>
    <s v="VALENCIA"/>
    <s v="OTROS"/>
    <s v="PAGA"/>
    <s v="PAGA / TRANSFERENCIA"/>
    <n v="40.5"/>
    <d v="2022-08-31T00:00:00"/>
    <x v="10"/>
    <n v="8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2-09-01T00:00:00"/>
    <x v="10"/>
    <n v="9"/>
    <m/>
    <s v="Septiembre"/>
    <n v="0"/>
    <n v="-45"/>
    <n v="0"/>
    <n v="-45"/>
  </r>
  <r>
    <x v="0"/>
    <s v="REAL"/>
    <x v="0"/>
    <s v="PERSONAL"/>
    <s v="BLABLACAR"/>
    <s v="ONLINE"/>
    <s v="SEGUNDA MANO / GASTOS COMPARTIDOS"/>
    <s v="GASTOS COMPARTIDOS"/>
    <s v="BLABLACAR"/>
    <n v="6.8999999999999995"/>
    <d v="2022-09-01T00:00:00"/>
    <x v="10"/>
    <n v="9"/>
    <m/>
    <s v="Madrid-Pozo Cristofer"/>
    <n v="6.8999999999999995"/>
    <n v="0"/>
    <n v="0"/>
    <n v="6.8999999999999995"/>
  </r>
  <r>
    <x v="1"/>
    <s v="REAL"/>
    <x v="1"/>
    <s v="PERSONAL"/>
    <s v="GIMNASIO JOSE VALENCIANO"/>
    <s v="MADRID"/>
    <s v="DEPORTE"/>
    <s v="BOXEO"/>
    <s v="BOXEO"/>
    <n v="17.5"/>
    <d v="2022-09-01T00:00:00"/>
    <x v="10"/>
    <n v="9"/>
    <m/>
    <s v="Septiembre, Octubre, Noviembre"/>
    <n v="0"/>
    <n v="-17.5"/>
    <n v="0"/>
    <n v="-17.5"/>
  </r>
  <r>
    <x v="1"/>
    <s v="REAL"/>
    <x v="0"/>
    <s v="PERSONAL"/>
    <s v="GASTOS VARIABLES"/>
    <m/>
    <s v="SUPERMERCADO"/>
    <s v="VENDING"/>
    <s v="CAFÉ"/>
    <n v="0.1"/>
    <d v="2022-09-01T00:00:00"/>
    <x v="10"/>
    <n v="9"/>
    <m/>
    <s v="café insud"/>
    <n v="0"/>
    <n v="-0.1"/>
    <n v="0"/>
    <n v="-0.1"/>
  </r>
  <r>
    <x v="1"/>
    <s v="REAL"/>
    <x v="1"/>
    <s v="PERSONAL"/>
    <s v="GARAJE"/>
    <m/>
    <s v="VIVIENDA"/>
    <s v="GARAJE"/>
    <s v="GARAJE FDO CATOLICO"/>
    <n v="13.5"/>
    <d v="2022-09-01T00:00:00"/>
    <x v="10"/>
    <n v="9"/>
    <m/>
    <s v="Septiembre"/>
    <n v="0"/>
    <n v="-13.5"/>
    <n v="0"/>
    <n v="-13.5"/>
  </r>
  <r>
    <x v="0"/>
    <s v="REAL"/>
    <x v="0"/>
    <s v="PERSONAL"/>
    <s v="BLABLACAR"/>
    <s v="ONLINE"/>
    <s v="SEGUNDA MANO / GASTOS COMPARTIDOS"/>
    <s v="GASTOS COMPARTIDOS"/>
    <s v="BLABLACAR"/>
    <n v="5.3999999999999995"/>
    <d v="2022-09-04T00:00:00"/>
    <x v="10"/>
    <n v="9"/>
    <m/>
    <s v="Pozoblanco - Madrid  Francisco Jose"/>
    <n v="5.3999999999999995"/>
    <n v="0"/>
    <n v="0"/>
    <n v="5.3999999999999995"/>
  </r>
  <r>
    <x v="0"/>
    <s v="REAL"/>
    <x v="0"/>
    <s v="PERSONAL"/>
    <s v="BLABLACAR"/>
    <s v="ONLINE"/>
    <s v="SEGUNDA MANO / GASTOS COMPARTIDOS"/>
    <s v="GASTOS COMPARTIDOS"/>
    <s v="BLABLACAR"/>
    <n v="5.3999999999999995"/>
    <d v="2022-09-04T00:00:00"/>
    <x v="10"/>
    <n v="9"/>
    <m/>
    <s v="Pozoblanco - Madrid  Rosa"/>
    <n v="5.3999999999999995"/>
    <n v="0"/>
    <n v="0"/>
    <n v="5.3999999999999995"/>
  </r>
  <r>
    <x v="0"/>
    <s v="REAL"/>
    <x v="0"/>
    <s v="PERSONAL"/>
    <s v="BLABLACAR"/>
    <s v="ONLINE"/>
    <s v="SEGUNDA MANO / GASTOS COMPARTIDOS"/>
    <s v="GASTOS COMPARTIDOS"/>
    <s v="BLABLACAR"/>
    <n v="6"/>
    <d v="2022-09-04T00:00:00"/>
    <x v="10"/>
    <n v="9"/>
    <m/>
    <s v="Pozoblanco - Madrid  Sara_Paqui"/>
    <n v="6"/>
    <n v="0"/>
    <n v="0"/>
    <n v="6"/>
  </r>
  <r>
    <x v="1"/>
    <s v="REAL"/>
    <x v="0"/>
    <s v="PERSONAL"/>
    <s v="REPSOL"/>
    <m/>
    <s v="TRANSPORTE"/>
    <s v="GASOLINA"/>
    <s v="COCHE"/>
    <n v="2.5579999999999998"/>
    <d v="2022-09-05T00:00:00"/>
    <x v="10"/>
    <n v="9"/>
    <m/>
    <s v="waylet"/>
    <n v="0"/>
    <n v="-2.5579999999999998"/>
    <n v="0"/>
    <n v="-2.5579999999999998"/>
  </r>
  <r>
    <x v="1"/>
    <s v="REAL"/>
    <x v="0"/>
    <s v="PERSONAL"/>
    <s v="RESTAURANTE NAPOLI"/>
    <m/>
    <s v="RESTAURANTE"/>
    <s v="RESTAURANTE"/>
    <s v="RESTAURANTE"/>
    <n v="0.9"/>
    <d v="2022-09-05T00:00:00"/>
    <x v="10"/>
    <n v="9"/>
    <m/>
    <s v="Pago con tarjeta contraria"/>
    <n v="0"/>
    <n v="-0.9"/>
    <n v="0"/>
    <n v="-0.9"/>
  </r>
  <r>
    <x v="1"/>
    <s v="REAL"/>
    <x v="0"/>
    <s v="PERSONAL"/>
    <s v="REPSOL"/>
    <m/>
    <s v="TRANSPORTE"/>
    <s v="GASOLINA"/>
    <s v="COCHE"/>
    <n v="2.5579999999999998"/>
    <d v="2022-09-07T00:00:00"/>
    <x v="10"/>
    <n v="9"/>
    <m/>
    <s v="waylet"/>
    <n v="0"/>
    <n v="-2.5579999999999998"/>
    <n v="0"/>
    <n v="-2.5579999999999998"/>
  </r>
  <r>
    <x v="1"/>
    <s v="REAL"/>
    <x v="0"/>
    <s v="PERSONAL"/>
    <s v="REPSOL"/>
    <m/>
    <s v="TRANSPORTE"/>
    <s v="GASOLINA"/>
    <s v="COCHE"/>
    <n v="2.5579999999999998"/>
    <d v="2022-09-07T00:00:00"/>
    <x v="10"/>
    <n v="9"/>
    <m/>
    <s v="waylet"/>
    <n v="0"/>
    <n v="-2.5579999999999998"/>
    <n v="0"/>
    <n v="-2.5579999999999998"/>
  </r>
  <r>
    <x v="0"/>
    <s v="REAL"/>
    <x v="0"/>
    <s v="PERSONAL"/>
    <s v="VINTED"/>
    <s v="ONLINE"/>
    <s v="SEGUNDA MANO / GASTOS COMPARTIDOS"/>
    <s v="SEGUNDA MANO"/>
    <s v="VINTED"/>
    <n v="2.97"/>
    <d v="2022-09-07T00:00:00"/>
    <x v="10"/>
    <n v="9"/>
    <m/>
    <s v="Zapatillas Tommy Hilfiguer"/>
    <n v="2.97"/>
    <n v="0"/>
    <n v="0"/>
    <n v="2.97"/>
  </r>
  <r>
    <x v="1"/>
    <s v="REAL"/>
    <x v="2"/>
    <s v="PERSONAL"/>
    <s v="TALLER (MOTOS ELVIRA)"/>
    <m/>
    <s v="TRANSPORTE"/>
    <s v="MOTO"/>
    <s v="BAUL"/>
    <n v="43.372999999999998"/>
    <d v="2022-09-08T00:00:00"/>
    <x v="10"/>
    <n v="9"/>
    <m/>
    <s v="BAUL 37Litros  y montaje"/>
    <n v="0"/>
    <n v="-43.372999999999998"/>
    <n v="0"/>
    <n v="-43.372999999999998"/>
  </r>
  <r>
    <x v="1"/>
    <s v="REAL"/>
    <x v="0"/>
    <s v="PERSONAL"/>
    <s v="BAR VAGABUNDOS"/>
    <m/>
    <s v="RESTAURANTE"/>
    <s v="BAR"/>
    <s v="CAFÉ"/>
    <n v="0.16500000000000001"/>
    <d v="2022-09-08T00:00:00"/>
    <x v="10"/>
    <n v="9"/>
    <m/>
    <s v="Café Bar vagabundos"/>
    <n v="0"/>
    <n v="-0.16500000000000001"/>
    <n v="0"/>
    <n v="-0.16500000000000001"/>
  </r>
  <r>
    <x v="1"/>
    <s v="REAL"/>
    <x v="0"/>
    <s v="PERSONAL"/>
    <s v="FRJTERÍA"/>
    <m/>
    <s v="SUPERMERCADO"/>
    <s v="COMIDA"/>
    <s v="FRUTERIA BARRIO"/>
    <n v="0.5"/>
    <d v="2022-09-08T00:00:00"/>
    <x v="10"/>
    <n v="9"/>
    <m/>
    <s v="Uva y 2 aguacates. Pagado en efectivo"/>
    <n v="0"/>
    <n v="-0.5"/>
    <n v="0"/>
    <n v="-0.5"/>
  </r>
  <r>
    <x v="1"/>
    <s v="REAL"/>
    <x v="0"/>
    <s v="PERSONAL"/>
    <s v="BAR VAGABUNDOS"/>
    <m/>
    <s v="RESTAURANTE"/>
    <s v="BAR"/>
    <s v="HELADO"/>
    <n v="0.47000000000000003"/>
    <d v="2022-09-08T00:00:00"/>
    <x v="10"/>
    <n v="9"/>
    <m/>
    <s v="Helado con Alex"/>
    <n v="0"/>
    <n v="-0.47000000000000003"/>
    <n v="0"/>
    <n v="-0.47000000000000003"/>
  </r>
  <r>
    <x v="1"/>
    <s v="REAL"/>
    <x v="0"/>
    <s v="PERSONAL"/>
    <s v="CHINO"/>
    <m/>
    <s v="SUPERMERCADO"/>
    <s v="COMIDA"/>
    <s v="MARKET CHINO"/>
    <n v="0.15000000000000002"/>
    <d v="2022-09-08T00:00:00"/>
    <x v="10"/>
    <n v="9"/>
    <m/>
    <s v="&quot;MINIMARK&quot;"/>
    <n v="0"/>
    <n v="-0.15000000000000002"/>
    <n v="0"/>
    <n v="-0.15000000000000002"/>
  </r>
  <r>
    <x v="1"/>
    <s v="REAL"/>
    <x v="0"/>
    <s v="PERSONAL"/>
    <s v="REPSOL"/>
    <s v="MADRID"/>
    <s v="TRANSPORTE"/>
    <s v="GASOLINA"/>
    <s v="MOTO"/>
    <n v="0.79100000000000004"/>
    <d v="2022-09-08T00:00:00"/>
    <x v="10"/>
    <n v="9"/>
    <m/>
    <s v="waylet"/>
    <n v="0"/>
    <n v="-0.79100000000000004"/>
    <n v="0"/>
    <n v="-0.79100000000000004"/>
  </r>
  <r>
    <x v="1"/>
    <s v="REAL"/>
    <x v="2"/>
    <s v="PERSONAL"/>
    <s v="TALLER (MOTOS ELVIRA)"/>
    <m/>
    <s v="TRANSPORTE"/>
    <s v="MOTO"/>
    <s v="REVISION MOTO"/>
    <n v="0.98600000000000143"/>
    <d v="2022-09-08T00:00:00"/>
    <x v="10"/>
    <n v="9"/>
    <m/>
    <s v="Revision moto 5000km"/>
    <n v="0"/>
    <n v="-0.98600000000000143"/>
    <n v="0"/>
    <n v="-0.98600000000000143"/>
  </r>
  <r>
    <x v="1"/>
    <s v="REAL"/>
    <x v="2"/>
    <s v="PERSONAL"/>
    <s v="TALLER (MOTOS ELVIRA)"/>
    <m/>
    <s v="TRANSPORTE"/>
    <s v="MOTO"/>
    <s v="REVISION MOTO"/>
    <n v="0.98599999999999999"/>
    <d v="2022-09-08T00:00:00"/>
    <x v="10"/>
    <n v="9"/>
    <m/>
    <s v="Revision 5000km"/>
    <n v="0"/>
    <n v="-0.98599999999999999"/>
    <n v="0"/>
    <n v="-0.98599999999999999"/>
  </r>
  <r>
    <x v="1"/>
    <s v="REAL"/>
    <x v="0"/>
    <s v="PERSONAL"/>
    <s v="CARREFOUR"/>
    <m/>
    <s v="SUPERMERCADO"/>
    <s v="COMIDA"/>
    <s v="CERVEZA"/>
    <n v="1.1539999999999999"/>
    <d v="2022-09-10T00:00:00"/>
    <x v="10"/>
    <n v="9"/>
    <m/>
    <s v="UVA , cerveza, agua con gas, etc Eva y Artur"/>
    <n v="0"/>
    <n v="-1.1539999999999999"/>
    <n v="0"/>
    <n v="-1.1539999999999999"/>
  </r>
  <r>
    <x v="1"/>
    <s v="REAL"/>
    <x v="0"/>
    <s v="PERSONAL"/>
    <s v="DIA"/>
    <m/>
    <s v="SUPERMERCADO"/>
    <s v="COMIDA"/>
    <s v="COMIDA"/>
    <n v="3.2970000000000002"/>
    <d v="2022-09-10T00:00:00"/>
    <x v="10"/>
    <n v="9"/>
    <m/>
    <s v="Comida semanal"/>
    <n v="0"/>
    <n v="-3.2970000000000002"/>
    <n v="0"/>
    <n v="-3.2970000000000002"/>
  </r>
  <r>
    <x v="1"/>
    <s v="REAL"/>
    <x v="0"/>
    <s v="PERSONAL"/>
    <s v="BAR CASTELLANA"/>
    <m/>
    <s v="RESTAURANTE"/>
    <s v="BAR"/>
    <s v="CERVEZA"/>
    <n v="0.60000000000000009"/>
    <d v="2022-09-11T00:00:00"/>
    <x v="10"/>
    <n v="9"/>
    <m/>
    <s v="Dos cervezas bar castellana con los del padel"/>
    <n v="0"/>
    <n v="-0.60000000000000009"/>
    <n v="0"/>
    <n v="-0.60000000000000009"/>
  </r>
  <r>
    <x v="1"/>
    <s v="REAL"/>
    <x v="0"/>
    <s v="PERSONAL"/>
    <s v="GASTOS VARIABLES"/>
    <s v="MADRID"/>
    <s v="VIVIENDA"/>
    <s v="GASTOS COMPARTIDOS"/>
    <s v="GASTOS: AGUA, LUZ, WIFI, LIMPIEZA"/>
    <n v="0.15000000000000002"/>
    <d v="2022-09-11T00:00:00"/>
    <x v="10"/>
    <n v="9"/>
    <m/>
    <s v="Agua padel"/>
    <n v="0"/>
    <n v="-0.15000000000000002"/>
    <n v="0"/>
    <n v="-0.15000000000000002"/>
  </r>
  <r>
    <x v="1"/>
    <s v="REAL"/>
    <x v="0"/>
    <s v="PERSONAL"/>
    <s v="PLAYTOMIC"/>
    <m/>
    <s v="DEPORTE"/>
    <s v="DEPORTE"/>
    <s v="PADEL"/>
    <n v="0.252"/>
    <d v="2022-09-11T00:00:00"/>
    <x v="10"/>
    <n v="9"/>
    <m/>
    <s v="Reserva pista padel playtomic"/>
    <n v="0"/>
    <n v="-0.252"/>
    <n v="0"/>
    <n v="-0.252"/>
  </r>
  <r>
    <x v="1"/>
    <s v="REAL"/>
    <x v="0"/>
    <s v="PERSONAL"/>
    <s v="GASTOS VARIABLES"/>
    <m/>
    <s v="SUPERMERCADO"/>
    <s v="VENDING"/>
    <s v="REFRESCO"/>
    <n v="0.15000000000000002"/>
    <d v="2022-09-11T00:00:00"/>
    <x v="10"/>
    <n v="9"/>
    <m/>
    <s v="Coca-Cola Padel"/>
    <n v="0"/>
    <n v="-0.15000000000000002"/>
    <n v="0"/>
    <n v="-0.15000000000000002"/>
  </r>
  <r>
    <x v="2"/>
    <s v="REAL"/>
    <x v="0"/>
    <s v="PERSONAL"/>
    <s v="DEGIRO"/>
    <s v="ONLINE"/>
    <s v="BOLSA"/>
    <s v="BOLSA"/>
    <s v="BOLSA"/>
    <n v="180"/>
    <d v="2022-09-12T00:00:00"/>
    <x v="10"/>
    <n v="9"/>
    <m/>
    <m/>
    <n v="0"/>
    <n v="0"/>
    <n v="-180"/>
    <n v="-180"/>
  </r>
  <r>
    <x v="1"/>
    <s v="REAL"/>
    <x v="0"/>
    <s v="PERSONAL"/>
    <s v="TEATRO"/>
    <s v="MADRID"/>
    <s v="OCIO"/>
    <s v="ESPECTACULOS"/>
    <s v="MUSICAL REY LEON"/>
    <n v="14"/>
    <d v="2022-09-14T00:00:00"/>
    <x v="10"/>
    <n v="9"/>
    <m/>
    <s v="Regalo atrasado de hace dos años de Navidad"/>
    <n v="0"/>
    <n v="-14"/>
    <n v="0"/>
    <n v="-14"/>
  </r>
  <r>
    <x v="1"/>
    <s v="REAL"/>
    <x v="0"/>
    <s v="PERSONAL"/>
    <s v="GASTOS VARIABLES"/>
    <m/>
    <s v="SUPERMERCADO"/>
    <s v="VENDING"/>
    <s v="CAFÉ"/>
    <n v="2.0000000000000004E-2"/>
    <d v="2022-09-15T00:00:00"/>
    <x v="10"/>
    <n v="9"/>
    <m/>
    <s v="vending insud"/>
    <n v="0"/>
    <n v="-2.0000000000000004E-2"/>
    <n v="0"/>
    <n v="-2.0000000000000004E-2"/>
  </r>
  <r>
    <x v="1"/>
    <s v="REAL"/>
    <x v="0"/>
    <s v="PERSONAL"/>
    <s v="REPSOL"/>
    <s v="MADRID"/>
    <s v="TRANSPORTE"/>
    <s v="GASOLINA"/>
    <s v="MOTO"/>
    <n v="0.73799999999999999"/>
    <d v="2022-09-15T00:00:00"/>
    <x v="10"/>
    <n v="9"/>
    <m/>
    <s v="waylet"/>
    <n v="0"/>
    <n v="-0.73799999999999999"/>
    <n v="0"/>
    <n v="-0.73799999999999999"/>
  </r>
  <r>
    <x v="1"/>
    <s v="REAL"/>
    <x v="0"/>
    <s v="PERSONAL"/>
    <s v="EL GRAN JAMONAL"/>
    <m/>
    <s v="RESTAURANTE"/>
    <s v="RESTAURANTE"/>
    <s v="RESTAURANTE"/>
    <n v="1.4000000000000001"/>
    <d v="2022-09-15T00:00:00"/>
    <x v="10"/>
    <n v="9"/>
    <m/>
    <s v="Cena con Ignacio Onda que vino a Madrid"/>
    <n v="0"/>
    <n v="-1.4000000000000001"/>
    <n v="0"/>
    <n v="-1.4000000000000001"/>
  </r>
  <r>
    <x v="1"/>
    <s v="REAL"/>
    <x v="0"/>
    <s v="PERSONAL"/>
    <s v="PRIMARK"/>
    <s v="MADRID"/>
    <s v="ELECTRONICA / INTERNET"/>
    <s v="ELECTRONICA"/>
    <s v="BATERIA PORTATIL"/>
    <n v="1"/>
    <d v="2022-09-17T00:00:00"/>
    <x v="10"/>
    <n v="9"/>
    <m/>
    <s v="PAGADO EN EFECTIVO"/>
    <n v="0"/>
    <n v="-1"/>
    <n v="0"/>
    <n v="-1"/>
  </r>
  <r>
    <x v="1"/>
    <s v="REAL"/>
    <x v="0"/>
    <s v="PERSONAL"/>
    <s v="DIA"/>
    <m/>
    <s v="SUPERMERCADO"/>
    <s v="COMIDA"/>
    <s v="COMIDA"/>
    <n v="2.37"/>
    <d v="2022-09-18T00:00:00"/>
    <x v="10"/>
    <n v="9"/>
    <m/>
    <s v="Comida semanal"/>
    <n v="0"/>
    <n v="-2.37"/>
    <n v="0"/>
    <n v="-2.37"/>
  </r>
  <r>
    <x v="1"/>
    <s v="REAL"/>
    <x v="0"/>
    <s v="PERSONAL"/>
    <s v="ALDI"/>
    <m/>
    <s v="SUPERMERCADO"/>
    <s v="COMIDA"/>
    <s v="COMIDA"/>
    <n v="3.1870000000000003"/>
    <d v="2022-09-18T00:00:00"/>
    <x v="10"/>
    <n v="9"/>
    <m/>
    <s v="Comida semanal"/>
    <n v="0"/>
    <n v="-3.1870000000000003"/>
    <n v="0"/>
    <n v="-3.1870000000000003"/>
  </r>
  <r>
    <x v="1"/>
    <s v="REAL"/>
    <x v="0"/>
    <s v="PERSONAL"/>
    <s v="PIXUM"/>
    <m/>
    <s v="OTROS"/>
    <s v="REGALOS"/>
    <s v="REGALOS CRIS"/>
    <n v="3.0500000000000003"/>
    <d v="2022-09-18T00:00:00"/>
    <x v="10"/>
    <n v="9"/>
    <m/>
    <s v="Album de fotos 20-22"/>
    <n v="0"/>
    <n v="-3.0500000000000003"/>
    <n v="0"/>
    <n v="-3.0500000000000003"/>
  </r>
  <r>
    <x v="1"/>
    <s v="REAL"/>
    <x v="0"/>
    <s v="PERSONAL"/>
    <s v="Taberna Bai"/>
    <m/>
    <s v="RESTAURANTE"/>
    <s v="RESTAURANTE"/>
    <s v="RESTAURANTE"/>
    <n v="1.97"/>
    <d v="2022-09-18T00:00:00"/>
    <x v="10"/>
    <n v="9"/>
    <m/>
    <s v="Cena con Jose Angel y Morales"/>
    <n v="0"/>
    <n v="-1.97"/>
    <n v="0"/>
    <n v="-1.97"/>
  </r>
  <r>
    <x v="0"/>
    <s v="REAL"/>
    <x v="0"/>
    <s v="PERSONAL"/>
    <s v="VINTED"/>
    <s v="ONLINE"/>
    <s v="SEGUNDA MANO / GASTOS COMPARTIDOS"/>
    <s v="SEGUNDA MANO"/>
    <s v="VINTED"/>
    <n v="1.7999999999999998"/>
    <d v="2022-09-19T00:00:00"/>
    <x v="10"/>
    <n v="9"/>
    <m/>
    <s v="Cartera solera com bandera españa"/>
    <n v="1.7999999999999998"/>
    <n v="0"/>
    <n v="0"/>
    <n v="1.7999999999999998"/>
  </r>
  <r>
    <x v="1"/>
    <s v="REAL"/>
    <x v="0"/>
    <s v="PERSONAL"/>
    <s v="ALDI"/>
    <s v="MADRID"/>
    <s v="SUPERMERCADO"/>
    <s v="COMIDA"/>
    <s v="ALDI"/>
    <n v="3.1850000000000005"/>
    <d v="2022-09-20T00:00:00"/>
    <x v="10"/>
    <n v="9"/>
    <m/>
    <m/>
    <n v="0"/>
    <n v="-3.1850000000000005"/>
    <n v="0"/>
    <n v="-3.1850000000000005"/>
  </r>
  <r>
    <x v="1"/>
    <s v="REAL"/>
    <x v="0"/>
    <s v="PERSONAL"/>
    <s v="AMAZON"/>
    <s v="ONLINE"/>
    <s v="ELECTRONICA / INTERNET"/>
    <s v="AURICULARES DEPORTE"/>
    <s v="AURICULARES"/>
    <n v="1.7760000000000002"/>
    <d v="2022-09-22T00:00:00"/>
    <x v="10"/>
    <n v="9"/>
    <m/>
    <s v="PAGADO EN EFECTIVO"/>
    <n v="0"/>
    <n v="-1.7760000000000002"/>
    <n v="0"/>
    <n v="-1.7760000000000002"/>
  </r>
  <r>
    <x v="1"/>
    <s v="REAL"/>
    <x v="0"/>
    <s v="PERSONAL"/>
    <s v="JAPO"/>
    <m/>
    <s v="RESTAURANTE"/>
    <s v="RESTAURANTE"/>
    <s v="JAPO"/>
    <n v="0.19"/>
    <d v="2022-09-23T00:00:00"/>
    <x v="10"/>
    <n v="9"/>
    <m/>
    <s v="Bizum a Daniel Caldevilla"/>
    <n v="0"/>
    <n v="-0.19"/>
    <n v="0"/>
    <n v="-0.19"/>
  </r>
  <r>
    <x v="0"/>
    <s v="REAL"/>
    <x v="0"/>
    <s v="PERSONAL"/>
    <m/>
    <m/>
    <s v="OTROS"/>
    <s v="Paga"/>
    <m/>
    <n v="30"/>
    <d v="2022-09-23T00:00:00"/>
    <x v="10"/>
    <n v="9"/>
    <m/>
    <s v="Regalos papas en rey leon musical"/>
    <n v="30"/>
    <n v="0"/>
    <n v="0"/>
    <n v="30"/>
  </r>
  <r>
    <x v="1"/>
    <s v="REAL"/>
    <x v="0"/>
    <s v="PERSONAL"/>
    <s v="REPSOL"/>
    <s v="MADRID"/>
    <s v="TRANSPORTE"/>
    <s v="GASOLINA"/>
    <s v="MOTO"/>
    <n v="0.746"/>
    <d v="2022-09-24T00:00:00"/>
    <x v="10"/>
    <n v="9"/>
    <m/>
    <s v="waylet"/>
    <n v="0"/>
    <n v="-0.746"/>
    <n v="0"/>
    <n v="-0.746"/>
  </r>
  <r>
    <x v="1"/>
    <s v="REAL"/>
    <x v="0"/>
    <s v="PERSONAL"/>
    <s v="JUNK BURGER"/>
    <m/>
    <s v="RESTAURANTE"/>
    <s v="BAR"/>
    <s v="COMIDA"/>
    <n v="3.0700000000000003"/>
    <d v="2022-09-25T00:00:00"/>
    <x v="10"/>
    <n v="9"/>
    <m/>
    <s v="cerveza cocacola y hamburguesa festival con cris"/>
    <n v="0"/>
    <n v="-3.0700000000000003"/>
    <n v="0"/>
    <n v="-3.0700000000000003"/>
  </r>
  <r>
    <x v="1"/>
    <s v="REAL"/>
    <x v="0"/>
    <s v="PERSONAL"/>
    <s v="GASTOS VARIABLES"/>
    <m/>
    <s v="SUPERMERCADO"/>
    <s v="VENDING"/>
    <s v="CAFÉ"/>
    <n v="0.1"/>
    <d v="2022-09-26T00:00:00"/>
    <x v="10"/>
    <n v="9"/>
    <m/>
    <s v="vending insud"/>
    <n v="0"/>
    <n v="-0.1"/>
    <n v="0"/>
    <n v="-0.1"/>
  </r>
  <r>
    <x v="1"/>
    <s v="REAL"/>
    <x v="0"/>
    <s v="PERSONAL"/>
    <s v="GASTOS VARIABLES"/>
    <m/>
    <s v="SUPERMERCADO"/>
    <s v="VENDING"/>
    <s v="CAFÉ"/>
    <n v="0.34"/>
    <d v="2022-09-26T00:00:00"/>
    <x v="10"/>
    <n v="9"/>
    <m/>
    <s v="vending insud"/>
    <n v="0"/>
    <n v="-0.34"/>
    <n v="0"/>
    <n v="-0.34"/>
  </r>
  <r>
    <x v="1"/>
    <s v="REAL"/>
    <x v="0"/>
    <s v="PERSONAL"/>
    <s v="DIA"/>
    <m/>
    <s v="SUPERMERCADO"/>
    <s v="COMIDA"/>
    <s v="COMIDA"/>
    <n v="2.4450000000000003"/>
    <d v="2022-09-27T00:00:00"/>
    <x v="10"/>
    <n v="9"/>
    <m/>
    <s v="Comida semanal"/>
    <n v="0"/>
    <n v="-2.4450000000000003"/>
    <n v="0"/>
    <n v="-2.4450000000000003"/>
  </r>
  <r>
    <x v="1"/>
    <s v="REAL"/>
    <x v="0"/>
    <s v="PERSONAL"/>
    <s v="HBO"/>
    <s v="ONLINE"/>
    <s v="OCIO"/>
    <s v="SUSCRIPCION"/>
    <s v="HBO"/>
    <n v="0.30000000000000004"/>
    <d v="2022-09-27T00:00:00"/>
    <x v="10"/>
    <n v="9"/>
    <m/>
    <s v="Bizum Isabel Medina, HBO MAX (Oct)"/>
    <n v="0"/>
    <n v="-0.30000000000000004"/>
    <n v="0"/>
    <n v="-0.30000000000000004"/>
  </r>
  <r>
    <x v="0"/>
    <s v="REAL"/>
    <x v="1"/>
    <s v="PERSONAL"/>
    <s v="INSUD"/>
    <s v="MADRID"/>
    <s v="NOMINA"/>
    <s v="NOMINA INSUD"/>
    <s v=" INSUD"/>
    <n v="475.416"/>
    <d v="2022-09-29T00:00:00"/>
    <x v="10"/>
    <n v="9"/>
    <m/>
    <s v="Nomina Septiembre 22"/>
    <n v="475.416"/>
    <n v="0"/>
    <n v="0"/>
    <n v="475.416"/>
  </r>
  <r>
    <x v="1"/>
    <s v="REAL"/>
    <x v="0"/>
    <s v="PERSONAL"/>
    <s v="GASTOS VARIABLES"/>
    <m/>
    <s v="SUPERMERCADO"/>
    <s v="VENDING"/>
    <s v="CAFÉ"/>
    <n v="0.68500000000000005"/>
    <d v="2022-09-30T00:00:00"/>
    <x v="10"/>
    <n v="9"/>
    <m/>
    <s v="vending insud"/>
    <n v="0"/>
    <n v="-0.68500000000000005"/>
    <n v="0"/>
    <n v="-0.68500000000000005"/>
  </r>
  <r>
    <x v="1"/>
    <s v="REAL"/>
    <x v="0"/>
    <s v="PERSONAL"/>
    <s v="GASTOS VARIABLES"/>
    <m/>
    <s v="SUPERMERCADO"/>
    <s v="VENDING"/>
    <s v="CAFÉ"/>
    <n v="0.30000000000000004"/>
    <d v="2022-09-30T00:00:00"/>
    <x v="10"/>
    <n v="9"/>
    <m/>
    <s v="vending insud"/>
    <n v="0"/>
    <n v="-0.30000000000000004"/>
    <n v="0"/>
    <n v="-0.30000000000000004"/>
  </r>
  <r>
    <x v="1"/>
    <s v="REAL"/>
    <x v="0"/>
    <s v="PERSONAL"/>
    <s v="TAPAS"/>
    <m/>
    <s v="RESTAURANTE"/>
    <s v="RESTAURANTE"/>
    <s v="CENA Y CERVEZAS"/>
    <n v="2.1350000000000002"/>
    <d v="2022-09-30T00:00:00"/>
    <x v="10"/>
    <n v="9"/>
    <m/>
    <s v="CENA VIERNES CON FRAN Y ADRIAN Y CHOCOLATE"/>
    <n v="0"/>
    <n v="-2.1350000000000002"/>
    <n v="0"/>
    <n v="-2.1350000000000002"/>
  </r>
  <r>
    <x v="1"/>
    <s v="REAL"/>
    <x v="0"/>
    <s v="PERSONAL"/>
    <s v="PIZZA NAPOLI"/>
    <m/>
    <s v="RESTAURANTE"/>
    <s v="RESTAURANTE"/>
    <s v="CERVEZA"/>
    <n v="0.19500000000000001"/>
    <d v="2022-09-30T00:00:00"/>
    <x v="10"/>
    <n v="9"/>
    <m/>
    <s v="BIRRA pizza napoli viernes"/>
    <n v="0"/>
    <n v="-0.19500000000000001"/>
    <n v="0"/>
    <n v="-0.19500000000000001"/>
  </r>
  <r>
    <x v="1"/>
    <s v="REAL"/>
    <x v="0"/>
    <s v="PERSONAL"/>
    <s v="REPSOL"/>
    <s v="MADRID"/>
    <s v="TRANSPORTE"/>
    <s v="GASOLINA"/>
    <s v="MOTO"/>
    <n v="0.67800000000000005"/>
    <d v="2022-09-30T00:00:00"/>
    <x v="10"/>
    <n v="9"/>
    <m/>
    <s v="waylet"/>
    <n v="0"/>
    <n v="-0.67800000000000005"/>
    <n v="0"/>
    <n v="-0.67800000000000005"/>
  </r>
  <r>
    <x v="0"/>
    <s v="REAL"/>
    <x v="0"/>
    <s v="PERSONAL"/>
    <s v="-"/>
    <s v="VALENCIA"/>
    <s v="OTROS"/>
    <s v="PAGA"/>
    <s v="PAGA / TRANSFERENCIA"/>
    <n v="40.5"/>
    <d v="2022-09-30T00:00:00"/>
    <x v="10"/>
    <n v="9"/>
    <m/>
    <m/>
    <n v="40.5"/>
    <n v="0"/>
    <n v="0"/>
    <n v="40.5"/>
  </r>
  <r>
    <x v="1"/>
    <s v="REAL"/>
    <x v="1"/>
    <s v="PERSONAL"/>
    <s v="ALQUILER"/>
    <s v="MADRID"/>
    <s v="VIVIENDA"/>
    <s v="PISO FDO CATOLICO"/>
    <s v="ALQUILER FDO CATOLICO"/>
    <n v="45"/>
    <d v="2022-10-01T00:00:00"/>
    <x v="10"/>
    <n v="10"/>
    <m/>
    <s v="Octubre"/>
    <n v="0"/>
    <n v="-45"/>
    <n v="0"/>
    <n v="-45"/>
  </r>
  <r>
    <x v="1"/>
    <s v="REAL"/>
    <x v="0"/>
    <s v="PERSONAL"/>
    <s v="TABERNA SOL"/>
    <m/>
    <s v="RESTAURANTE"/>
    <s v="BAR"/>
    <s v="CERVEZA"/>
    <n v="1.25"/>
    <d v="2022-10-01T00:00:00"/>
    <x v="10"/>
    <n v="10"/>
    <m/>
    <s v="CERVEZAS SABADO POR LA MAÑANA CON FRAN (BIZUM ADRIAN)"/>
    <n v="0"/>
    <n v="-1.25"/>
    <n v="0"/>
    <n v="-1.25"/>
  </r>
  <r>
    <x v="1"/>
    <s v="REAL"/>
    <x v="0"/>
    <s v="PERSONAL"/>
    <s v="GARELOS"/>
    <m/>
    <s v="RESTAURANTE"/>
    <s v="RESTAURANTE"/>
    <s v="CERVEZA"/>
    <n v="2.1309999999999998"/>
    <d v="2022-10-01T00:00:00"/>
    <x v="10"/>
    <n v="10"/>
    <m/>
    <s v="COMIDA SABADO CON FRAN"/>
    <n v="0"/>
    <n v="-2.1309999999999998"/>
    <n v="0"/>
    <n v="-2.1309999999999998"/>
  </r>
  <r>
    <x v="1"/>
    <s v="REAL"/>
    <x v="0"/>
    <s v="PERSONAL"/>
    <s v="CORTE INGLES"/>
    <m/>
    <s v="RESTAURANTE"/>
    <s v="BAR"/>
    <s v="CERVEZA"/>
    <n v="1.6"/>
    <d v="2022-10-01T00:00:00"/>
    <x v="10"/>
    <n v="10"/>
    <m/>
    <s v="CERVEZAS CORTE INGLES + MOJITO + AGUA CO NGAS (BIZUM ADRIAN Y SHEILA)"/>
    <n v="0"/>
    <n v="-1.6"/>
    <n v="0"/>
    <n v="-1.6"/>
  </r>
  <r>
    <x v="1"/>
    <s v="REAL"/>
    <x v="0"/>
    <s v="PERSONAL"/>
    <s v="CATARSIS"/>
    <m/>
    <s v="RESTAURANTE"/>
    <s v="BAR"/>
    <s v="CERVEZA"/>
    <n v="1"/>
    <d v="2022-10-01T00:00:00"/>
    <x v="10"/>
    <n v="10"/>
    <m/>
    <s v="CERVEZAS BAR CATARSIS"/>
    <n v="0"/>
    <n v="-1"/>
    <n v="0"/>
    <n v="-1"/>
  </r>
  <r>
    <x v="1"/>
    <s v="REAL"/>
    <x v="0"/>
    <s v="PERSONAL"/>
    <s v="GASOLINERA"/>
    <m/>
    <s v="SUPERMERCADO"/>
    <s v="VENDING"/>
    <s v="CHOCOLATE"/>
    <n v="0.45"/>
    <d v="2022-10-01T00:00:00"/>
    <x v="10"/>
    <n v="10"/>
    <m/>
    <s v="KINDER BUENO Y AGUA CON FRAN + PIZZA"/>
    <n v="0"/>
    <n v="-0.45"/>
    <n v="0"/>
    <n v="-0.45"/>
  </r>
  <r>
    <x v="1"/>
    <s v="REAL"/>
    <x v="1"/>
    <s v="PERSONAL"/>
    <s v="GARAJE"/>
    <m/>
    <s v="VIVIENDA"/>
    <s v="GARAJE"/>
    <s v="GARAJE FDO CATOLICO"/>
    <n v="13.5"/>
    <d v="2022-10-01T00:00:00"/>
    <x v="10"/>
    <n v="10"/>
    <m/>
    <s v="Octubre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10-01T00:00:00"/>
    <x v="10"/>
    <n v="10"/>
    <m/>
    <s v="Octubre"/>
    <n v="0"/>
    <n v="-8.5"/>
    <n v="0"/>
    <n v="-8.5"/>
  </r>
  <r>
    <x v="1"/>
    <s v="REAL"/>
    <x v="0"/>
    <s v="PERSONAL"/>
    <s v="EN&amp;RESTAURANTE CAT, MADRID"/>
    <s v="VALENCIA"/>
    <s v="RESTAURANTE"/>
    <s v="RESTAURANTE"/>
    <s v="RESTAURANTE"/>
    <n v="1"/>
    <d v="2022-10-01T00:00:00"/>
    <x v="10"/>
    <n v="10"/>
    <m/>
    <s v="PAGO MOVIL EN RESTAURANTE CAT, MADRID, TARJ."/>
    <n v="0"/>
    <n v="-1"/>
    <n v="0"/>
    <n v="-1"/>
  </r>
  <r>
    <x v="1"/>
    <s v="REAL"/>
    <x v="0"/>
    <s v="PERSONAL"/>
    <s v="KIOSKO"/>
    <m/>
    <s v="SUPERMERCADO"/>
    <s v="VENDING"/>
    <s v="AGUA Y CHOCOLATE"/>
    <n v="0.33500000000000002"/>
    <d v="2022-10-02T00:00:00"/>
    <x v="10"/>
    <n v="10"/>
    <m/>
    <s v="AGUA Y CHOCOLATE POST BERNABEU"/>
    <n v="0"/>
    <n v="-0.33500000000000002"/>
    <n v="0"/>
    <n v="-0.33500000000000002"/>
  </r>
  <r>
    <x v="1"/>
    <s v="REAL"/>
    <x v="0"/>
    <s v="PERSONAL"/>
    <s v="PAPELON"/>
    <m/>
    <s v="RESTAURANTE"/>
    <s v="BAR"/>
    <s v="DESAYUNO"/>
    <n v="0.97"/>
    <d v="2022-10-02T00:00:00"/>
    <x v="10"/>
    <n v="10"/>
    <m/>
    <s v="DESAYUNO CON FRAN"/>
    <n v="0"/>
    <n v="-0.97"/>
    <n v="0"/>
    <n v="-0.97"/>
  </r>
  <r>
    <x v="2"/>
    <s v="REAL"/>
    <x v="0"/>
    <s v="PERSONAL"/>
    <s v="DEGIRO"/>
    <s v="ONLINE"/>
    <s v="BOLSA"/>
    <s v="BOLSA"/>
    <s v="BOLSA"/>
    <n v="180"/>
    <d v="2022-10-03T00:00:00"/>
    <x v="10"/>
    <n v="10"/>
    <m/>
    <m/>
    <n v="0"/>
    <n v="0"/>
    <n v="-180"/>
    <n v="-180"/>
  </r>
  <r>
    <x v="1"/>
    <s v="REAL"/>
    <x v="0"/>
    <s v="PERSONAL"/>
    <s v="ALDI"/>
    <s v="MADRID"/>
    <s v="SUPERMERCADO"/>
    <s v="COMIDA"/>
    <s v="ALDI"/>
    <n v="3.6360000000000001"/>
    <d v="2022-10-05T00:00:00"/>
    <x v="10"/>
    <n v="10"/>
    <m/>
    <m/>
    <n v="0"/>
    <n v="-3.6360000000000001"/>
    <n v="0"/>
    <n v="-3.6360000000000001"/>
  </r>
  <r>
    <x v="1"/>
    <s v="REAL"/>
    <x v="0"/>
    <s v="PERSONAL"/>
    <s v="UDEMY"/>
    <s v="ONLINE"/>
    <s v="FORMACION"/>
    <s v="POWER EXCEL"/>
    <s v="POWER EXCEL"/>
    <n v="1.4990000000000001"/>
    <d v="2022-10-07T00:00:00"/>
    <x v="10"/>
    <n v="10"/>
    <m/>
    <s v="Formacion Udemy Power Excel"/>
    <n v="0"/>
    <n v="-1.4990000000000001"/>
    <n v="0"/>
    <n v="-1.4990000000000001"/>
  </r>
  <r>
    <x v="1"/>
    <s v="REAL"/>
    <x v="0"/>
    <s v="PERSONAL"/>
    <s v="MACDONALDS"/>
    <s v="MADRID"/>
    <s v="RESTAURANTE"/>
    <s v="RESTAURANTE"/>
    <s v="COMIDA"/>
    <n v="0.95000000000000007"/>
    <d v="2022-10-08T00:00:00"/>
    <x v="10"/>
    <n v="10"/>
    <m/>
    <s v="HAMBURGUESAS SABADO CON CRIS"/>
    <n v="0"/>
    <n v="-0.95000000000000007"/>
    <n v="0"/>
    <n v="-0.95000000000000007"/>
  </r>
  <r>
    <x v="1"/>
    <s v="REAL"/>
    <x v="0"/>
    <s v="PERSONAL"/>
    <s v="EN&amp;DONALDS CUAT, MADRID"/>
    <s v="LISBOA"/>
    <s v="RESTAURANTE"/>
    <s v="RESTAURANTE"/>
    <s v="MACDONALDS"/>
    <n v="0.9900000000000001"/>
    <d v="2022-10-08T00:00:00"/>
    <x v="10"/>
    <n v="10"/>
    <m/>
    <s v="PAGO MOVIL EN MC-DONALDS CUAT, MADRID, TARJ."/>
    <n v="0"/>
    <n v="-0.9900000000000001"/>
    <n v="0"/>
    <n v="-0.9900000000000001"/>
  </r>
  <r>
    <x v="1"/>
    <s v="REAL"/>
    <x v="0"/>
    <s v="PERSONAL"/>
    <s v="REPSOL"/>
    <s v="MADRID"/>
    <s v="TRANSPORTE"/>
    <s v="GASOLINA"/>
    <s v="MOTO"/>
    <n v="0.76400000000000001"/>
    <d v="2022-10-08T00:00:00"/>
    <x v="10"/>
    <n v="10"/>
    <m/>
    <s v="waylet"/>
    <n v="0"/>
    <n v="-0.76400000000000001"/>
    <n v="0"/>
    <n v="-0.76400000000000001"/>
  </r>
  <r>
    <x v="1"/>
    <s v="REAL"/>
    <x v="0"/>
    <s v="PERSONAL"/>
    <s v="LAS VENTAS"/>
    <s v="MADRID"/>
    <s v="OCIO"/>
    <s v="ESPECTACULOS"/>
    <s v="TOROS"/>
    <n v="1.05"/>
    <d v="2022-10-08T00:00:00"/>
    <x v="10"/>
    <n v="10"/>
    <m/>
    <s v="Sillines, bebidas pipas LAS VENTAS"/>
    <n v="0"/>
    <n v="-1.05"/>
    <n v="0"/>
    <n v="-1.05"/>
  </r>
  <r>
    <x v="1"/>
    <s v="REAL"/>
    <x v="0"/>
    <s v="PERSONAL"/>
    <s v="GORILLAS"/>
    <m/>
    <s v="SUPERMERCADO"/>
    <s v="COMIDA"/>
    <s v="GORILLAS"/>
    <n v="2.8580000000000001"/>
    <d v="2022-10-09T00:00:00"/>
    <x v="10"/>
    <n v="10"/>
    <m/>
    <s v="Comida semanal"/>
    <n v="0"/>
    <n v="-2.8580000000000001"/>
    <n v="0"/>
    <n v="-2.8580000000000001"/>
  </r>
  <r>
    <x v="0"/>
    <s v="REAL"/>
    <x v="0"/>
    <s v="PERSONAL"/>
    <s v="WALLAPOP"/>
    <s v="ONLINE"/>
    <s v="SEGUNDA MANO / GASTOS COMPARTIDOS"/>
    <s v="SEGUNDA MANO"/>
    <s v="WALLAPOP"/>
    <n v="3"/>
    <d v="2022-10-09T00:00:00"/>
    <x v="10"/>
    <n v="10"/>
    <m/>
    <s v="Samsung para piezas"/>
    <n v="3"/>
    <n v="0"/>
    <n v="0"/>
    <n v="3"/>
  </r>
  <r>
    <x v="1"/>
    <s v="REAL"/>
    <x v="0"/>
    <s v="PERSONAL"/>
    <s v="BACK MARKET"/>
    <s v="ONLINE"/>
    <s v="ELECTRONICA / INTERNET"/>
    <s v="IPHONE 12"/>
    <m/>
    <n v="63.5"/>
    <d v="2022-10-09T00:00:00"/>
    <x v="10"/>
    <n v="10"/>
    <m/>
    <s v="Moto pago"/>
    <n v="0"/>
    <n v="-63.5"/>
    <n v="0"/>
    <n v="-63.5"/>
  </r>
  <r>
    <x v="1"/>
    <s v="REAL"/>
    <x v="0"/>
    <s v="PERSONAL"/>
    <s v="GASTOS VARIABLES"/>
    <m/>
    <s v="SUPERMERCADO"/>
    <s v="VENDING"/>
    <s v="CHOCOLATE"/>
    <n v="0.1"/>
    <d v="2022-10-11T00:00:00"/>
    <x v="10"/>
    <n v="10"/>
    <m/>
    <s v="vending insud"/>
    <n v="0"/>
    <n v="-0.1"/>
    <n v="0"/>
    <n v="-0.1"/>
  </r>
  <r>
    <x v="1"/>
    <s v="REAL"/>
    <x v="0"/>
    <s v="PERSONAL"/>
    <s v="TERRAZA EB2"/>
    <m/>
    <s v="RESTAURANTE"/>
    <s v="RESTAURANTE"/>
    <s v="COMIDA"/>
    <n v="1.6"/>
    <d v="2022-10-12T00:00:00"/>
    <x v="10"/>
    <n v="10"/>
    <m/>
    <s v="comida con sheila sonia 12 octubre"/>
    <n v="0"/>
    <n v="-1.6"/>
    <n v="0"/>
    <n v="-1.6"/>
  </r>
  <r>
    <x v="1"/>
    <s v="REAL"/>
    <x v="0"/>
    <s v="PERSONAL"/>
    <s v="ALDI"/>
    <m/>
    <s v="SUPERMERCADO"/>
    <s v="COMIDA"/>
    <s v="COMIDA"/>
    <n v="1.9170000000000003"/>
    <d v="2022-10-13T00:00:00"/>
    <x v="10"/>
    <n v="10"/>
    <m/>
    <s v="Comida semanal"/>
    <n v="0"/>
    <n v="-1.9170000000000003"/>
    <n v="0"/>
    <n v="-1.9170000000000003"/>
  </r>
  <r>
    <x v="1"/>
    <s v="REAL"/>
    <x v="0"/>
    <s v="PERSONAL"/>
    <s v="ALDI"/>
    <s v="MADRID"/>
    <s v="SUPERMERCADO"/>
    <s v="COMIDA"/>
    <s v="ALDI"/>
    <n v="1.9170000000000003"/>
    <d v="2022-10-14T00:00:00"/>
    <x v="10"/>
    <n v="10"/>
    <m/>
    <m/>
    <n v="0"/>
    <n v="-1.9170000000000003"/>
    <n v="0"/>
    <n v="-1.9170000000000003"/>
  </r>
  <r>
    <x v="1"/>
    <s v="REAL"/>
    <x v="0"/>
    <s v="PERSONAL"/>
    <s v="BICAI"/>
    <s v="MADRID"/>
    <s v="OCIO"/>
    <s v="RESTAURANTE"/>
    <s v="INSUD"/>
    <n v="3.2"/>
    <d v="2022-10-14T00:00:00"/>
    <x v="10"/>
    <n v="10"/>
    <m/>
    <s v="PAGO PARA LA FIESTA DE OTOÑO, DIA 21/10/2022"/>
    <n v="0"/>
    <n v="-3.2"/>
    <n v="0"/>
    <n v="-3.2"/>
  </r>
  <r>
    <x v="1"/>
    <s v="REAL"/>
    <x v="0"/>
    <s v="PERSONAL"/>
    <s v="AMAZON"/>
    <s v="ONLINE"/>
    <s v="ELECTRONICA / INTERNET"/>
    <s v="ACCESORIOS"/>
    <s v="FUNDA IPHONE"/>
    <n v="1.6989999999999998"/>
    <d v="2022-10-16T00:00:00"/>
    <x v="10"/>
    <n v="10"/>
    <m/>
    <s v="Funda iphone"/>
    <n v="0"/>
    <n v="-1.6989999999999998"/>
    <n v="0"/>
    <n v="-1.6989999999999998"/>
  </r>
  <r>
    <x v="1"/>
    <s v="REAL"/>
    <x v="2"/>
    <s v="PERSONAL"/>
    <s v="AMAZON"/>
    <s v="ONLINE"/>
    <s v="ELECTRONICA / INTERNET"/>
    <s v="ELECTRONICA"/>
    <s v="MONITOR XIAOMI"/>
    <n v="13.599000000000002"/>
    <d v="2022-10-16T00:00:00"/>
    <x v="10"/>
    <n v="10"/>
    <m/>
    <s v="MONITOR XIAOMI"/>
    <n v="0"/>
    <n v="-13.599000000000002"/>
    <n v="0"/>
    <n v="-13.599000000000002"/>
  </r>
  <r>
    <x v="1"/>
    <s v="REAL"/>
    <x v="0"/>
    <s v="PERSONAL"/>
    <s v="GASTOS VARIABLES"/>
    <m/>
    <s v="SUPERMERCADO"/>
    <s v="VENDING"/>
    <s v="CHOCOLATE"/>
    <n v="0.42000000000000004"/>
    <d v="2022-10-17T00:00:00"/>
    <x v="10"/>
    <n v="10"/>
    <m/>
    <s v="café chcoolate y chicles, otros varios"/>
    <n v="0"/>
    <n v="-0.42000000000000004"/>
    <n v="0"/>
    <n v="-0.42000000000000004"/>
  </r>
  <r>
    <x v="1"/>
    <s v="REAL"/>
    <x v="0"/>
    <s v="PERSONAL"/>
    <s v="REPSOL"/>
    <s v="MADRID"/>
    <s v="TRANSPORTE"/>
    <s v="GASOLINA"/>
    <s v="MOTO"/>
    <n v="0.8580000000000001"/>
    <d v="2022-10-18T00:00:00"/>
    <x v="10"/>
    <n v="10"/>
    <m/>
    <s v="waylet"/>
    <n v="0"/>
    <n v="-0.8580000000000001"/>
    <n v="0"/>
    <n v="-0.8580000000000001"/>
  </r>
  <r>
    <x v="1"/>
    <s v="REAL"/>
    <x v="0"/>
    <s v="PERSONAL"/>
    <s v="GASTOS VARIABLES"/>
    <m/>
    <s v="SUPERMERCADO"/>
    <s v="VENDING"/>
    <s v="CHOCOLATE"/>
    <n v="0.42500000000000004"/>
    <d v="2022-10-19T00:00:00"/>
    <x v="10"/>
    <n v="10"/>
    <m/>
    <m/>
    <n v="0"/>
    <n v="-0.42500000000000004"/>
    <n v="0"/>
    <n v="-0.42500000000000004"/>
  </r>
  <r>
    <x v="1"/>
    <s v="REAL"/>
    <x v="0"/>
    <s v="PERSONAL"/>
    <s v="CONOCIDOS"/>
    <s v="VALENCIA"/>
    <s v="OTROS"/>
    <s v="DESCONOCIDO"/>
    <s v="DESCONOCIDO"/>
    <n v="1.3380000000000001"/>
    <d v="2022-10-21T00:00:00"/>
    <x v="10"/>
    <n v="10"/>
    <m/>
    <s v="GASTOS DESCONOCIDOS"/>
    <n v="0"/>
    <n v="-1.3380000000000001"/>
    <n v="0"/>
    <n v="-1.3380000000000001"/>
  </r>
  <r>
    <x v="1"/>
    <s v="REAL"/>
    <x v="0"/>
    <s v="PERSONAL"/>
    <s v="GLOBO"/>
    <m/>
    <s v="OTROS"/>
    <s v="REGALOS"/>
    <s v="REGALOS CRIS"/>
    <n v="1.3380000000000001"/>
    <d v="2022-10-21T00:00:00"/>
    <x v="10"/>
    <n v="10"/>
    <m/>
    <s v="MANOLITOS ENVIADOS PARA DARLE ANIMOS 19-10"/>
    <n v="0"/>
    <n v="-1.3380000000000001"/>
    <n v="0"/>
    <n v="-1.3380000000000001"/>
  </r>
  <r>
    <x v="1"/>
    <s v="REAL"/>
    <x v="0"/>
    <s v="PERSONAL"/>
    <s v="ALDI"/>
    <s v="MADRID"/>
    <s v="SUPERMERCADO"/>
    <s v="COMIDA"/>
    <s v="ALDI"/>
    <n v="3.0030000000000001"/>
    <d v="2022-10-22T00:00:00"/>
    <x v="10"/>
    <n v="10"/>
    <m/>
    <m/>
    <n v="0"/>
    <n v="-3.0030000000000001"/>
    <n v="0"/>
    <n v="-3.0030000000000001"/>
  </r>
  <r>
    <x v="1"/>
    <s v="REAL"/>
    <x v="0"/>
    <s v="PERSONAL"/>
    <s v="ALDI"/>
    <m/>
    <s v="SUPERMERCADO"/>
    <s v="COMIDA"/>
    <s v="COMIDA"/>
    <n v="3.0030000000000001"/>
    <d v="2022-10-24T00:00:00"/>
    <x v="10"/>
    <n v="10"/>
    <m/>
    <s v="Comida semanal"/>
    <n v="0"/>
    <n v="-3.0030000000000001"/>
    <n v="0"/>
    <n v="-3.0030000000000001"/>
  </r>
  <r>
    <x v="1"/>
    <s v="REAL"/>
    <x v="0"/>
    <s v="PERSONAL"/>
    <s v="BICAI"/>
    <s v="MADRID"/>
    <s v="OCIO"/>
    <s v="RESTAURANTE"/>
    <s v="INSUD"/>
    <n v="0.60000000000000009"/>
    <d v="2022-10-24T00:00:00"/>
    <x v="10"/>
    <n v="10"/>
    <m/>
    <s v="AGUA CON GAS"/>
    <n v="0"/>
    <n v="-0.60000000000000009"/>
    <n v="0"/>
    <n v="-0.60000000000000009"/>
  </r>
  <r>
    <x v="2"/>
    <s v="REAL"/>
    <x v="0"/>
    <s v="PERSONAL"/>
    <s v="COINBASE"/>
    <s v="ONLINE"/>
    <s v="CRYPTO"/>
    <s v="CRYPTO"/>
    <s v="CRYPTO"/>
    <n v="180"/>
    <d v="2022-10-27T00:00:00"/>
    <x v="10"/>
    <n v="10"/>
    <m/>
    <m/>
    <n v="0"/>
    <n v="0"/>
    <n v="-180"/>
    <n v="-180"/>
  </r>
  <r>
    <x v="1"/>
    <s v="REAL"/>
    <x v="0"/>
    <s v="PERSONAL"/>
    <s v="RAMPUJO"/>
    <s v="MADRID"/>
    <s v="OCIO"/>
    <s v="BAR"/>
    <s v="INSUD"/>
    <n v="1.2000000000000002"/>
    <d v="2022-10-27T00:00:00"/>
    <x v="10"/>
    <n v="10"/>
    <m/>
    <s v="CERVES CON PAULA Y JON"/>
    <n v="0"/>
    <n v="-1.2000000000000002"/>
    <n v="0"/>
    <n v="-1.2000000000000002"/>
  </r>
  <r>
    <x v="1"/>
    <s v="REAL"/>
    <x v="0"/>
    <s v="PERSONAL"/>
    <s v="REPSOL"/>
    <s v="MADRID"/>
    <s v="TRANSPORTE"/>
    <s v="GASOLINA"/>
    <s v="MOTO"/>
    <n v="0.73099999999999998"/>
    <d v="2022-10-27T00:00:00"/>
    <x v="10"/>
    <n v="10"/>
    <m/>
    <s v="waylet"/>
    <n v="0"/>
    <n v="-0.73099999999999998"/>
    <n v="0"/>
    <n v="-0.73099999999999998"/>
  </r>
  <r>
    <x v="1"/>
    <s v="REAL"/>
    <x v="0"/>
    <s v="PERSONAL"/>
    <s v="EN&amp;RESTAURANTE RAM, MADRID"/>
    <s v="VALENCIA"/>
    <s v="RESTAURANTE"/>
    <s v="RESTAURANTE"/>
    <s v="RESTAURANTE"/>
    <n v="2.4000000000000004"/>
    <d v="2022-10-27T00:00:00"/>
    <x v="10"/>
    <n v="10"/>
    <m/>
    <s v="PAGO MOVIL EN RESTAURANTE RAM, MADRID, TARJ."/>
    <n v="0"/>
    <n v="-2.4000000000000004"/>
    <n v="0"/>
    <n v="-2.4000000000000004"/>
  </r>
  <r>
    <x v="1"/>
    <s v="REAL"/>
    <x v="0"/>
    <s v="PERSONAL"/>
    <s v="ESPIEDO"/>
    <s v="MADRID"/>
    <s v="RESTAURANTE"/>
    <s v="RESTAURANTE"/>
    <s v="EXTRA MENU COMPLETO"/>
    <n v="0.11000000000000001"/>
    <d v="2022-10-28T00:00:00"/>
    <x v="10"/>
    <n v="10"/>
    <m/>
    <s v="Entrecot suplemento"/>
    <n v="0"/>
    <n v="-0.11000000000000001"/>
    <n v="0"/>
    <n v="-0.11000000000000001"/>
  </r>
  <r>
    <x v="0"/>
    <s v="REAL"/>
    <x v="1"/>
    <s v="PERSONAL"/>
    <s v="INSUD"/>
    <s v="MADRID"/>
    <s v="NOMINA"/>
    <s v="NOMINA INSUD"/>
    <s v=" INSUD"/>
    <n v="475.03199999999998"/>
    <d v="2022-10-28T00:00:00"/>
    <x v="10"/>
    <n v="10"/>
    <m/>
    <s v="Nomina Octubre 22"/>
    <n v="475.03199999999998"/>
    <n v="0"/>
    <n v="0"/>
    <n v="475.03199999999998"/>
  </r>
  <r>
    <x v="0"/>
    <s v="REAL"/>
    <x v="0"/>
    <s v="PERSONAL"/>
    <s v="-"/>
    <s v="VALENCIA"/>
    <s v="OTROS"/>
    <s v="PAGA"/>
    <s v="PAGA / TRANSFERENCIA"/>
    <n v="40.5"/>
    <d v="2022-10-28T00:00:00"/>
    <x v="10"/>
    <n v="10"/>
    <m/>
    <m/>
    <n v="40.5"/>
    <n v="0"/>
    <n v="0"/>
    <n v="40.5"/>
  </r>
  <r>
    <x v="1"/>
    <s v="REAL"/>
    <x v="0"/>
    <s v="PERSONAL"/>
    <s v="GASTOS VARIABLES"/>
    <m/>
    <s v="SUPERMERCADO"/>
    <s v="VENDING"/>
    <s v="CHOCOLATE"/>
    <n v="0.13999999999999999"/>
    <d v="2022-10-31T00:00:00"/>
    <x v="10"/>
    <n v="10"/>
    <m/>
    <m/>
    <n v="0"/>
    <n v="-0.13999999999999999"/>
    <n v="0"/>
    <n v="-0.13999999999999999"/>
  </r>
  <r>
    <x v="1"/>
    <s v="REAL"/>
    <x v="0"/>
    <s v="PERSONAL"/>
    <s v="REPSOL"/>
    <m/>
    <s v="TRANSPORTE"/>
    <s v="GASOLINA"/>
    <s v="COCHE"/>
    <n v="6.8610000000000007"/>
    <d v="2022-10-31T00:00:00"/>
    <x v="10"/>
    <n v="10"/>
    <m/>
    <s v="waylet"/>
    <n v="0"/>
    <n v="-6.8610000000000007"/>
    <n v="0"/>
    <n v="-6.8610000000000007"/>
  </r>
  <r>
    <x v="1"/>
    <s v="REAL"/>
    <x v="0"/>
    <s v="PERSONAL"/>
    <s v="SALUD"/>
    <s v="MADRID"/>
    <s v="CUIDADO PERSONAL"/>
    <s v="FARMACIA"/>
    <s v="FARMACIA"/>
    <n v="1.556"/>
    <d v="2022-10-31T00:00:00"/>
    <x v="10"/>
    <n v="10"/>
    <m/>
    <s v="FARMACIA - VICK VAPORUB Y VENDAS"/>
    <n v="0"/>
    <n v="-1.556"/>
    <n v="0"/>
    <n v="-1.556"/>
  </r>
  <r>
    <x v="1"/>
    <s v="REAL"/>
    <x v="0"/>
    <s v="PERSONAL"/>
    <s v="EN&amp;FARMACIA MPILAR, MADRID"/>
    <s v="MADRID"/>
    <s v="CUIDADO PERSONAL"/>
    <s v="FARMACIA"/>
    <s v="FARMACIA"/>
    <n v="1.556"/>
    <d v="2022-10-31T00:00:00"/>
    <x v="10"/>
    <n v="10"/>
    <m/>
    <s v="PAGO MOVIL EN FARMACIA MPILAR, MADRID, TARJ."/>
    <n v="0"/>
    <n v="-1.556"/>
    <n v="0"/>
    <n v="-1.556"/>
  </r>
  <r>
    <x v="1"/>
    <s v="REAL"/>
    <x v="0"/>
    <s v="PERSONAL"/>
    <s v="RESTAURANTE GRANJA"/>
    <m/>
    <s v="RESTAURANTE"/>
    <s v="RESTAURANTE"/>
    <s v="GRANJA SAN ILDEFONSO"/>
    <n v="3"/>
    <d v="2022-10-31T00:00:00"/>
    <x v="10"/>
    <n v="10"/>
    <m/>
    <s v="RESTAURANTE GRANJA"/>
    <n v="0"/>
    <n v="-3"/>
    <n v="0"/>
    <n v="-3"/>
  </r>
  <r>
    <x v="1"/>
    <s v="REAL"/>
    <x v="0"/>
    <s v="PERSONAL"/>
    <s v="MANGO OUTLET"/>
    <m/>
    <s v="GASTOS PERSONALES (ROPA, OBJETOS, ACCESORIOS…)"/>
    <s v="ROPA"/>
    <s v="ROPA"/>
    <n v="7.8370000000000006"/>
    <d v="2022-10-31T00:00:00"/>
    <x v="10"/>
    <n v="10"/>
    <m/>
    <s v="Dos pantalones y nauticos Mango Outlet"/>
    <n v="0"/>
    <n v="-7.8370000000000006"/>
    <n v="0"/>
    <n v="-7.8370000000000006"/>
  </r>
  <r>
    <x v="1"/>
    <s v="REAL"/>
    <x v="0"/>
    <s v="PERSONAL"/>
    <s v="ZARA"/>
    <s v="BARCELONA"/>
    <s v="GASTOS PERSONALES (ROPA, OBJETOS, ACCESORIOS…)"/>
    <s v="ROPA"/>
    <s v="ROPA"/>
    <n v="14.195"/>
    <d v="2022-10-31T00:00:00"/>
    <x v="10"/>
    <n v="10"/>
    <m/>
    <s v="COMPRA Mango.com, BARCELONA, TARJETA"/>
    <n v="0"/>
    <n v="-14.195"/>
    <n v="0"/>
    <n v="-14.195"/>
  </r>
  <r>
    <x v="1"/>
    <s v="REAL"/>
    <x v="0"/>
    <s v="PERSONAL"/>
    <s v="REGALOS"/>
    <m/>
    <s v="OTROS"/>
    <s v="REGALOS"/>
    <s v="SONIA"/>
    <n v="1.0640000000000001"/>
    <d v="2022-10-31T00:00:00"/>
    <x v="10"/>
    <n v="10"/>
    <m/>
    <s v="REGALO SONIA"/>
    <n v="0"/>
    <n v="-1.0640000000000001"/>
    <n v="0"/>
    <n v="-1.0640000000000001"/>
  </r>
  <r>
    <x v="1"/>
    <s v="REAL"/>
    <x v="1"/>
    <s v="PERSONAL"/>
    <s v="ALQUILER"/>
    <s v="MADRID"/>
    <s v="VIVIENDA"/>
    <s v="PISO FDO CATOLICO"/>
    <s v="ALQUILER FDO CATOLICO"/>
    <n v="45"/>
    <d v="2022-11-01T00:00:00"/>
    <x v="10"/>
    <n v="11"/>
    <m/>
    <s v="Noviembre"/>
    <n v="0"/>
    <n v="-45"/>
    <n v="0"/>
    <n v="-45"/>
  </r>
  <r>
    <x v="1"/>
    <s v="REAL"/>
    <x v="1"/>
    <s v="PERSONAL"/>
    <s v="GARAJE"/>
    <m/>
    <s v="VIVIENDA"/>
    <s v="GARAJE"/>
    <s v="GARAJE FDO CATOLICO"/>
    <n v="13.5"/>
    <d v="2022-11-01T00:00:00"/>
    <x v="10"/>
    <n v="11"/>
    <m/>
    <s v="Noviembre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11-01T00:00:00"/>
    <x v="10"/>
    <n v="11"/>
    <m/>
    <s v="Noviembre"/>
    <n v="0"/>
    <n v="-8.5"/>
    <n v="0"/>
    <n v="-8.5"/>
  </r>
  <r>
    <x v="2"/>
    <s v="REAL"/>
    <x v="0"/>
    <s v="PERSONAL"/>
    <s v="DEGIRO"/>
    <s v="ONLINE"/>
    <s v="BOLSA"/>
    <s v="BOLSA"/>
    <s v="BOLSA"/>
    <n v="90"/>
    <d v="2022-11-02T00:00:00"/>
    <x v="10"/>
    <n v="11"/>
    <m/>
    <m/>
    <n v="0"/>
    <n v="0"/>
    <n v="-90"/>
    <n v="-90"/>
  </r>
  <r>
    <x v="2"/>
    <s v="REAL"/>
    <x v="0"/>
    <s v="PERSONAL"/>
    <s v="DEGIRO"/>
    <s v="ONLINE"/>
    <s v="BOLSA"/>
    <s v="BOLSA"/>
    <s v="BOLSA"/>
    <n v="180"/>
    <d v="2022-11-02T00:00:00"/>
    <x v="10"/>
    <n v="11"/>
    <m/>
    <m/>
    <n v="0"/>
    <n v="0"/>
    <n v="-180"/>
    <n v="-180"/>
  </r>
  <r>
    <x v="1"/>
    <s v="REAL"/>
    <x v="0"/>
    <s v="PERSONAL"/>
    <s v="ALLIANZ"/>
    <m/>
    <s v="SEGUROS"/>
    <s v="MOTO"/>
    <m/>
    <n v="26.080000000000002"/>
    <d v="2022-11-02T00:00:00"/>
    <x v="10"/>
    <n v="11"/>
    <m/>
    <m/>
    <n v="0"/>
    <n v="-26.080000000000002"/>
    <n v="0"/>
    <n v="-26.080000000000002"/>
  </r>
  <r>
    <x v="1"/>
    <s v="REAL"/>
    <x v="0"/>
    <s v="PERSONAL"/>
    <s v="ALLIANZ"/>
    <m/>
    <s v="SEGUROS"/>
    <s v="VIDA"/>
    <m/>
    <n v="6.2060000000000004"/>
    <d v="2022-11-02T00:00:00"/>
    <x v="10"/>
    <n v="11"/>
    <m/>
    <m/>
    <n v="0"/>
    <n v="-6.2060000000000004"/>
    <n v="0"/>
    <n v="-6.2060000000000004"/>
  </r>
  <r>
    <x v="1"/>
    <s v="REAL"/>
    <x v="0"/>
    <s v="PERSONAL"/>
    <s v="PELUQUERIA DOS HERMANOS"/>
    <s v="MADRID"/>
    <s v="CUIDADO PERSONAL"/>
    <s v="PELUQUERIA"/>
    <s v="PELUQUERIA MADRID"/>
    <n v="0.9"/>
    <d v="2022-11-03T00:00:00"/>
    <x v="10"/>
    <n v="11"/>
    <m/>
    <s v="peluqueria"/>
    <n v="0"/>
    <n v="-0.9"/>
    <n v="0"/>
    <n v="-0.9"/>
  </r>
  <r>
    <x v="1"/>
    <s v="REAL"/>
    <x v="0"/>
    <s v="PERSONAL"/>
    <s v="SEGUROS ALLIANZ"/>
    <s v="MADRID"/>
    <s v="SEGUROS"/>
    <s v="SEGUROS"/>
    <s v="SEGURO DE VIDA"/>
    <n v="6.2060000000000004"/>
    <d v="2022-11-03T00:00:00"/>
    <x v="10"/>
    <n v="11"/>
    <m/>
    <s v="seguros"/>
    <n v="0"/>
    <n v="-6.2060000000000004"/>
    <n v="0"/>
    <n v="-6.2060000000000004"/>
  </r>
  <r>
    <x v="1"/>
    <s v="REAL"/>
    <x v="0"/>
    <s v="PERSONAL"/>
    <s v="ALDI"/>
    <s v="MADRID"/>
    <s v="SUPERMERCADO"/>
    <s v="COMIDA"/>
    <s v="ALDI"/>
    <n v="4.4610000000000003"/>
    <d v="2022-11-04T00:00:00"/>
    <x v="10"/>
    <n v="11"/>
    <m/>
    <m/>
    <n v="0"/>
    <n v="-4.4610000000000003"/>
    <n v="0"/>
    <n v="-4.4610000000000003"/>
  </r>
  <r>
    <x v="1"/>
    <s v="REAL"/>
    <x v="0"/>
    <s v="PERSONAL"/>
    <s v="INSUD"/>
    <m/>
    <s v="SUPERMERCADO"/>
    <s v="VENDING"/>
    <s v="CHOCOLATE"/>
    <n v="0.44500000000000006"/>
    <d v="2022-11-04T00:00:00"/>
    <x v="10"/>
    <n v="11"/>
    <m/>
    <s v="waylet"/>
    <n v="0"/>
    <n v="-0.44500000000000006"/>
    <n v="0"/>
    <n v="-0.44500000000000006"/>
  </r>
  <r>
    <x v="1"/>
    <s v="REAL"/>
    <x v="0"/>
    <s v="PERSONAL"/>
    <s v="ALDI"/>
    <m/>
    <s v="SUPERMERCADO"/>
    <s v="COMIDA"/>
    <s v="COMIDA"/>
    <n v="4.4610000000000003"/>
    <d v="2022-11-04T00:00:00"/>
    <x v="10"/>
    <n v="11"/>
    <m/>
    <m/>
    <n v="0"/>
    <n v="-4.4610000000000003"/>
    <n v="0"/>
    <n v="-4.4610000000000003"/>
  </r>
  <r>
    <x v="1"/>
    <s v="REAL"/>
    <x v="0"/>
    <s v="PERSONAL"/>
    <s v="REPSOL"/>
    <s v="MADRID"/>
    <s v="TRANSPORTE"/>
    <s v="GASOLINA"/>
    <s v="MOTO"/>
    <n v="0.64700000000000002"/>
    <d v="2022-11-04T00:00:00"/>
    <x v="10"/>
    <n v="11"/>
    <m/>
    <m/>
    <n v="0"/>
    <n v="-0.64700000000000002"/>
    <n v="0"/>
    <n v="-0.64700000000000002"/>
  </r>
  <r>
    <x v="1"/>
    <s v="REAL"/>
    <x v="0"/>
    <s v="PERSONAL"/>
    <s v="INSUD"/>
    <m/>
    <s v="OTROS"/>
    <s v="REGALOS"/>
    <s v="REGALO INSUD"/>
    <n v="0.68"/>
    <d v="2022-11-04T00:00:00"/>
    <x v="10"/>
    <n v="11"/>
    <m/>
    <s v="REGALO MUJER JOAQUIN POR CENA"/>
    <n v="0"/>
    <n v="-0.68"/>
    <n v="0"/>
    <n v="-0.68"/>
  </r>
  <r>
    <x v="1"/>
    <s v="REAL"/>
    <x v="0"/>
    <s v="PERSONAL"/>
    <s v="BAR"/>
    <s v="VALENCIA"/>
    <s v="RESTAURANTE"/>
    <s v="BAR"/>
    <s v="BAR"/>
    <n v="0.66"/>
    <d v="2022-11-05T00:00:00"/>
    <x v="10"/>
    <n v="11"/>
    <m/>
    <s v="PAGO MOVIL EN BAR AGUILAS, MADRID, TARJ. :*571914"/>
    <n v="0"/>
    <n v="-0.66"/>
    <n v="0"/>
    <n v="-0.66"/>
  </r>
  <r>
    <x v="1"/>
    <s v="REAL"/>
    <x v="0"/>
    <s v="PERSONAL"/>
    <m/>
    <s v="VALENCIA"/>
    <s v="RESTAURANTE"/>
    <s v="BAR"/>
    <s v="CAFÉ"/>
    <n v="0.30000000000000004"/>
    <d v="2022-11-06T00:00:00"/>
    <x v="10"/>
    <n v="11"/>
    <m/>
    <m/>
    <n v="0"/>
    <n v="-0.30000000000000004"/>
    <n v="0"/>
    <n v="-0.30000000000000004"/>
  </r>
  <r>
    <x v="1"/>
    <s v="REAL"/>
    <x v="0"/>
    <s v="PERSONAL"/>
    <s v="PANTHER"/>
    <m/>
    <s v="RESTAURANTE"/>
    <s v="BAR"/>
    <s v="BAR"/>
    <n v="1.0900000000000001"/>
    <d v="2022-11-07T00:00:00"/>
    <x v="10"/>
    <n v="11"/>
    <m/>
    <s v="Panther con Ricardo y Marian"/>
    <n v="0"/>
    <n v="-1.0900000000000001"/>
    <n v="0"/>
    <n v="-1.0900000000000001"/>
  </r>
  <r>
    <x v="1"/>
    <s v="REAL"/>
    <x v="0"/>
    <s v="PERSONAL"/>
    <s v="OUTLET SAN SEBASTIAN REYES"/>
    <m/>
    <s v="RESTAURANTE"/>
    <s v="BAR"/>
    <s v="BAR"/>
    <n v="0.30000000000000004"/>
    <d v="2022-11-07T00:00:00"/>
    <x v="10"/>
    <n v="11"/>
    <m/>
    <s v="Café con Cris"/>
    <n v="0"/>
    <n v="-0.30000000000000004"/>
    <n v="0"/>
    <n v="-0.30000000000000004"/>
  </r>
  <r>
    <x v="1"/>
    <s v="REAL"/>
    <x v="0"/>
    <s v="PERSONAL"/>
    <s v="OUTLET SAN SEBASTIAN REYES"/>
    <m/>
    <s v="RESTAURANTE"/>
    <s v="BAR"/>
    <s v="BAR"/>
    <n v="0.66"/>
    <d v="2022-11-07T00:00:00"/>
    <x v="10"/>
    <n v="11"/>
    <m/>
    <s v="Dos cocacolas con Cris, Gran Vía"/>
    <n v="0"/>
    <n v="-0.66"/>
    <n v="0"/>
    <n v="-0.66"/>
  </r>
  <r>
    <x v="1"/>
    <s v="REAL"/>
    <x v="0"/>
    <s v="PERSONAL"/>
    <s v="DECATHLON"/>
    <s v="MADRID"/>
    <s v="DEPORTE"/>
    <s v="DEPORTE"/>
    <s v="CAMISETAS TERMICAS Y GUANTES"/>
    <n v="5.6960000000000006"/>
    <d v="2022-11-07T00:00:00"/>
    <x v="10"/>
    <n v="11"/>
    <m/>
    <s v="COMPRA EN DECATHLON FUENC, MADRID, TARJ. :*571914"/>
    <n v="0"/>
    <n v="-5.6960000000000006"/>
    <n v="0"/>
    <n v="-5.6960000000000006"/>
  </r>
  <r>
    <x v="1"/>
    <s v="REAL"/>
    <x v="0"/>
    <s v="PERSONAL"/>
    <s v="DECATHLON"/>
    <m/>
    <s v="GASTOS PERSONALES (ROPA, OBJETOS, ACCESORIOS…)"/>
    <s v="ROPA"/>
    <s v="ROPA"/>
    <n v="5.6960000000000006"/>
    <d v="2022-11-07T00:00:00"/>
    <x v="10"/>
    <n v="11"/>
    <m/>
    <s v="Decathlon, guantes, pasamontañas y camiseta termica (una regalo a Cris)"/>
    <n v="0"/>
    <n v="-5.6960000000000006"/>
    <n v="0"/>
    <n v="-5.6960000000000006"/>
  </r>
  <r>
    <x v="1"/>
    <s v="REAL"/>
    <x v="0"/>
    <s v="PERSONAL"/>
    <s v="OSOM"/>
    <m/>
    <s v="RESTAURANTE"/>
    <s v="BAR"/>
    <s v="BAR"/>
    <n v="0.30000000000000004"/>
    <d v="2022-11-08T00:00:00"/>
    <x v="10"/>
    <n v="11"/>
    <m/>
    <s v="Zumo Narannja con Patricia y Cris"/>
    <n v="0"/>
    <n v="-0.30000000000000004"/>
    <n v="0"/>
    <n v="-0.30000000000000004"/>
  </r>
  <r>
    <x v="1"/>
    <s v="REAL"/>
    <x v="0"/>
    <s v="PERSONAL"/>
    <s v="ADIDAS"/>
    <m/>
    <s v="GASTOS PERSONALES (ROPA, OBJETOS, ACCESORIOS…)"/>
    <s v="ROPA"/>
    <s v="ROPA"/>
    <n v="3.5"/>
    <d v="2022-11-08T00:00:00"/>
    <x v="10"/>
    <n v="11"/>
    <m/>
    <s v="Pantalon Adidas Outlet San Sebastian de los Reyes"/>
    <n v="0"/>
    <n v="-3.5"/>
    <n v="0"/>
    <n v="-3.5"/>
  </r>
  <r>
    <x v="1"/>
    <s v="REAL"/>
    <x v="0"/>
    <s v="PERSONAL"/>
    <m/>
    <s v="VALENCIA"/>
    <s v="VACACIONES"/>
    <s v="SANTANDER"/>
    <s v="SANTANDER"/>
    <n v="0.30000000000000004"/>
    <d v="2022-11-08T00:00:00"/>
    <x v="10"/>
    <n v="11"/>
    <m/>
    <m/>
    <n v="0"/>
    <n v="-0.30000000000000004"/>
    <n v="0"/>
    <n v="-0.30000000000000004"/>
  </r>
  <r>
    <x v="1"/>
    <s v="REAL"/>
    <x v="0"/>
    <s v="PERSONAL"/>
    <s v="TABERNA MOCNLOA"/>
    <m/>
    <s v="RESTAURANTE"/>
    <s v="BAR"/>
    <s v="BAR"/>
    <n v="1.79"/>
    <d v="2022-11-09T00:00:00"/>
    <x v="10"/>
    <n v="11"/>
    <m/>
    <s v="Taberna Moncloa (comida) + Papelon (desayuno)"/>
    <n v="0"/>
    <n v="-1.79"/>
    <n v="0"/>
    <n v="-1.79"/>
  </r>
  <r>
    <x v="1"/>
    <s v="REAL"/>
    <x v="0"/>
    <s v="PERSONAL"/>
    <s v="CONOCIDOS"/>
    <s v="VALENCIA"/>
    <s v="OTROS"/>
    <s v="DESCONOCIDO"/>
    <s v="DESCONOCIDO"/>
    <n v="2.5"/>
    <d v="2022-11-09T00:00:00"/>
    <x v="10"/>
    <n v="11"/>
    <m/>
    <s v="GASTOS DESCONOCIDOS"/>
    <n v="0"/>
    <n v="-2.5"/>
    <n v="0"/>
    <n v="-2.5"/>
  </r>
  <r>
    <x v="1"/>
    <s v="REAL"/>
    <x v="0"/>
    <s v="PERSONAL"/>
    <s v="UDEMY"/>
    <s v="ONLINE"/>
    <s v="FORMACION"/>
    <s v="FORMACION"/>
    <s v="PYTHON"/>
    <n v="1.2990000000000002"/>
    <d v="2022-11-09T00:00:00"/>
    <x v="10"/>
    <n v="11"/>
    <m/>
    <s v="Formacion automatización python"/>
    <n v="0"/>
    <n v="-1.2990000000000002"/>
    <n v="0"/>
    <n v="-1.2990000000000002"/>
  </r>
  <r>
    <x v="1"/>
    <s v="REAL"/>
    <x v="0"/>
    <s v="PERSONAL"/>
    <s v="ZARA"/>
    <m/>
    <s v="GASTOS PERSONALES (ROPA, OBJETOS, ACCESORIOS…)"/>
    <s v="ROPA"/>
    <s v="ROPA"/>
    <n v="1.7989999999999999"/>
    <d v="2022-11-09T00:00:00"/>
    <x v="10"/>
    <n v="11"/>
    <m/>
    <s v="Chaleco Zara gris"/>
    <n v="0"/>
    <n v="-1.7989999999999999"/>
    <n v="0"/>
    <n v="-1.7989999999999999"/>
  </r>
  <r>
    <x v="1"/>
    <s v="REAL"/>
    <x v="0"/>
    <s v="PERSONAL"/>
    <s v="ZARA"/>
    <s v="MADRID"/>
    <s v="GASTOS PERSONALES (ROPA, OBJETOS, ACCESORIOS…)"/>
    <s v="ROPA"/>
    <s v="ROPA"/>
    <n v="1.7989999999999999"/>
    <d v="2022-11-09T00:00:00"/>
    <x v="10"/>
    <n v="11"/>
    <m/>
    <s v="PAGO MOVIL EN ZARA MADRID PRI, MADRID, TARJ."/>
    <n v="0"/>
    <n v="-1.7989999999999999"/>
    <n v="0"/>
    <n v="-1.7989999999999999"/>
  </r>
  <r>
    <x v="1"/>
    <s v="REAL"/>
    <x v="0"/>
    <s v="PERSONAL"/>
    <s v="SEGUROS ALLIANZ"/>
    <s v="MADRID"/>
    <s v="TRANSPORTE"/>
    <s v="SEGURO MOTO"/>
    <s v="SEGURO DE MOTO TODO RIESGO"/>
    <n v="26.080000000000002"/>
    <d v="2022-11-09T00:00:00"/>
    <x v="10"/>
    <n v="11"/>
    <m/>
    <s v="seguros"/>
    <n v="0"/>
    <n v="-26.080000000000002"/>
    <n v="0"/>
    <n v="-26.080000000000002"/>
  </r>
  <r>
    <x v="1"/>
    <s v="REAL"/>
    <x v="0"/>
    <s v="PERSONAL"/>
    <s v="VINTED"/>
    <m/>
    <s v="GASTOS PERSONALES (ROPA, OBJETOS, ACCESORIOS…)"/>
    <s v="ROPA"/>
    <s v="DEPORTE"/>
    <n v="1.5270000000000001"/>
    <d v="2022-11-10T00:00:00"/>
    <x v="10"/>
    <n v="11"/>
    <m/>
    <s v="Pantalon Jordan deporte"/>
    <n v="0"/>
    <n v="-1.5270000000000001"/>
    <n v="0"/>
    <n v="-1.5270000000000001"/>
  </r>
  <r>
    <x v="1"/>
    <s v="REAL"/>
    <x v="0"/>
    <s v="PERSONAL"/>
    <s v="VINTED"/>
    <s v="MADRID"/>
    <s v="GASTOS PERSONALES (ROPA, OBJETOS, ACCESORIOS…)"/>
    <s v="ROPA"/>
    <s v="MOTO"/>
    <n v="0.95399999999999996"/>
    <d v="2022-11-10T00:00:00"/>
    <x v="10"/>
    <n v="11"/>
    <m/>
    <s v="Pantalon lluvia moto"/>
    <n v="0"/>
    <n v="-0.95399999999999996"/>
    <n v="0"/>
    <n v="-0.95399999999999996"/>
  </r>
  <r>
    <x v="1"/>
    <s v="REAL"/>
    <x v="0"/>
    <s v="PERSONAL"/>
    <s v="BLABLACAR"/>
    <m/>
    <s v="TRANSPORTE"/>
    <s v="BLABLACAR"/>
    <s v="BLABLACAR"/>
    <n v="2.5"/>
    <d v="2022-11-11T00:00:00"/>
    <x v="10"/>
    <n v="11"/>
    <m/>
    <s v="blablacar para la boda de marta"/>
    <n v="0"/>
    <n v="-2.5"/>
    <n v="0"/>
    <n v="-2.5"/>
  </r>
  <r>
    <x v="1"/>
    <s v="REAL"/>
    <x v="0"/>
    <s v="PERSONAL"/>
    <s v="REGALOS"/>
    <m/>
    <s v="OTROS"/>
    <s v="REGALOS"/>
    <s v="BODA"/>
    <n v="15"/>
    <d v="2022-11-11T00:00:00"/>
    <x v="10"/>
    <n v="11"/>
    <m/>
    <s v="BIZUM ALEX BODA MARTA J"/>
    <n v="0"/>
    <n v="-15"/>
    <n v="0"/>
    <n v="-15"/>
  </r>
  <r>
    <x v="1"/>
    <s v="REAL"/>
    <x v="0"/>
    <s v="PERSONAL"/>
    <s v="CABIFY"/>
    <m/>
    <s v="TRANSPORTE"/>
    <s v="CABIFY"/>
    <s v="CABIFY"/>
    <n v="1.9930000000000001"/>
    <d v="2022-11-11T00:00:00"/>
    <x v="10"/>
    <n v="11"/>
    <m/>
    <s v="cabi al trabajo"/>
    <n v="0"/>
    <n v="-1.9930000000000001"/>
    <n v="0"/>
    <n v="-1.9930000000000001"/>
  </r>
  <r>
    <x v="1"/>
    <s v="REAL"/>
    <x v="0"/>
    <s v="PERSONAL"/>
    <s v="CABIFY"/>
    <s v="MADRID"/>
    <s v="TRANSPORTE"/>
    <s v="UBER,CABIFY, ETC"/>
    <s v="CABIFY"/>
    <n v="1.9930000000000001"/>
    <d v="2022-11-11T00:00:00"/>
    <x v="10"/>
    <n v="11"/>
    <m/>
    <s v="COMPRA Cabify Espana, Madrid, TARJETA"/>
    <n v="0"/>
    <n v="-1.9930000000000001"/>
    <n v="0"/>
    <n v="-1.9930000000000001"/>
  </r>
  <r>
    <x v="1"/>
    <s v="REAL"/>
    <x v="0"/>
    <s v="PERSONAL"/>
    <s v="GASOLINERA"/>
    <m/>
    <s v="RESTAURANTE"/>
    <s v="VENDING"/>
    <s v="CHOCOLATE"/>
    <n v="0.25"/>
    <d v="2022-11-11T00:00:00"/>
    <x v="10"/>
    <n v="11"/>
    <m/>
    <m/>
    <n v="0"/>
    <n v="-0.25"/>
    <n v="0"/>
    <n v="-0.25"/>
  </r>
  <r>
    <x v="1"/>
    <s v="REAL"/>
    <x v="0"/>
    <s v="PERSONAL"/>
    <s v="HBO"/>
    <s v="ONLINE"/>
    <s v="OCIO"/>
    <s v="SUSCRIPCION"/>
    <s v="HBO"/>
    <n v="0.30000000000000004"/>
    <d v="2022-11-11T00:00:00"/>
    <x v="10"/>
    <n v="11"/>
    <m/>
    <s v="Bizum Isabel Medina, HBO MAX (Nov)"/>
    <n v="0"/>
    <n v="-0.30000000000000004"/>
    <n v="0"/>
    <n v="-0.30000000000000004"/>
  </r>
  <r>
    <x v="1"/>
    <s v="REAL"/>
    <x v="0"/>
    <s v="PERSONAL"/>
    <s v="SANTA MARIA"/>
    <m/>
    <s v="RESTAURANTE"/>
    <s v="BAR"/>
    <s v="BAR"/>
    <n v="0.30000000000000004"/>
    <d v="2022-11-14T00:00:00"/>
    <x v="10"/>
    <n v="11"/>
    <m/>
    <s v="BIZUM ONDA CAFÉ SANTAMARIA POST BODA"/>
    <n v="0"/>
    <n v="-0.30000000000000004"/>
    <n v="0"/>
    <n v="-0.30000000000000004"/>
  </r>
  <r>
    <x v="1"/>
    <s v="REAL"/>
    <x v="0"/>
    <s v="PERSONAL"/>
    <s v="CORTE INGLES"/>
    <m/>
    <s v="OTROS"/>
    <s v="REGALOS"/>
    <s v="REGALOS CRIS"/>
    <n v="5.99"/>
    <d v="2022-11-15T00:00:00"/>
    <x v="10"/>
    <n v="11"/>
    <m/>
    <s v="REGALO PULSERA VERDE CRISTINA"/>
    <n v="0"/>
    <n v="-5.99"/>
    <n v="0"/>
    <n v="-5.99"/>
  </r>
  <r>
    <x v="1"/>
    <s v="REAL"/>
    <x v="0"/>
    <s v="PERSONAL"/>
    <s v="GASTOS VARIABLES"/>
    <m/>
    <s v="SUPERMERCADO"/>
    <s v="VENDING"/>
    <s v="CHOCOLATE"/>
    <n v="0.13999999999999999"/>
    <d v="2022-11-16T00:00:00"/>
    <x v="10"/>
    <n v="11"/>
    <m/>
    <s v="CAFÉ Y KINDER BUENO"/>
    <n v="0"/>
    <n v="-0.13999999999999999"/>
    <n v="0"/>
    <n v="-0.13999999999999999"/>
  </r>
  <r>
    <x v="0"/>
    <s v="REAL"/>
    <x v="0"/>
    <s v="PERSONAL"/>
    <m/>
    <s v="ONLINE"/>
    <s v="OTROS"/>
    <s v="INTERESES"/>
    <s v="MINTOS"/>
    <n v="5.4389999999999992"/>
    <d v="2022-11-16T00:00:00"/>
    <x v="10"/>
    <n v="11"/>
    <m/>
    <s v="Intereses Mintos"/>
    <n v="5.4389999999999992"/>
    <n v="0"/>
    <n v="0"/>
    <n v="5.4389999999999992"/>
  </r>
  <r>
    <x v="1"/>
    <s v="REAL"/>
    <x v="0"/>
    <s v="PERSONAL"/>
    <s v="REPSOL"/>
    <s v="MADRID"/>
    <s v="TRANSPORTE"/>
    <s v="GASOLINA"/>
    <s v="MOTO"/>
    <n v="0.79200000000000004"/>
    <d v="2022-11-16T00:00:00"/>
    <x v="10"/>
    <n v="11"/>
    <m/>
    <m/>
    <n v="0"/>
    <n v="-0.79200000000000004"/>
    <n v="0"/>
    <n v="-0.79200000000000004"/>
  </r>
  <r>
    <x v="0"/>
    <s v="REAL"/>
    <x v="0"/>
    <s v="PERSONAL"/>
    <s v="VINTED"/>
    <s v="ONLINE"/>
    <s v="SEGUNDA MANO / GASTOS COMPARTIDOS"/>
    <s v="SEGUNDA MANO"/>
    <s v="VINTED"/>
    <n v="0.89999999999999991"/>
    <d v="2022-11-16T00:00:00"/>
    <x v="10"/>
    <n v="11"/>
    <m/>
    <s v="Vinted Camiseta Levis "/>
    <n v="0.89999999999999991"/>
    <n v="0"/>
    <n v="0"/>
    <n v="0.89999999999999991"/>
  </r>
  <r>
    <x v="0"/>
    <s v="REAL"/>
    <x v="0"/>
    <s v="PERSONAL"/>
    <s v="VINTED"/>
    <s v="ONLINE"/>
    <s v="SEGUNDA MANO / GASTOS COMPARTIDOS"/>
    <s v="SEGUNDA MANO"/>
    <s v="VINTED"/>
    <n v="2.4"/>
    <d v="2022-11-16T00:00:00"/>
    <x v="10"/>
    <n v="11"/>
    <m/>
    <s v="Polera Brubaker Vinted"/>
    <n v="2.4"/>
    <n v="0"/>
    <n v="0"/>
    <n v="2.4"/>
  </r>
  <r>
    <x v="1"/>
    <s v="REAL"/>
    <x v="0"/>
    <s v="PERSONAL"/>
    <s v="DIA"/>
    <m/>
    <s v="SUPERMERCADO"/>
    <s v="COMIDA"/>
    <s v="COMIDA"/>
    <n v="1.1320000000000001"/>
    <d v="2022-11-21T00:00:00"/>
    <x v="10"/>
    <n v="11"/>
    <m/>
    <s v="FRUTA DIA"/>
    <n v="0"/>
    <n v="-1.1320000000000001"/>
    <n v="0"/>
    <n v="-1.1320000000000001"/>
  </r>
  <r>
    <x v="1"/>
    <s v="REAL"/>
    <x v="0"/>
    <s v="PERSONAL"/>
    <s v="DIA"/>
    <m/>
    <s v="SUPERMERCADO"/>
    <s v="COMIDA"/>
    <s v="COMIDA"/>
    <n v="1.1140000000000001"/>
    <d v="2022-11-21T00:00:00"/>
    <x v="10"/>
    <n v="11"/>
    <m/>
    <s v="COMPRA DIA CON CRIS"/>
    <n v="0"/>
    <n v="-1.1140000000000001"/>
    <n v="0"/>
    <n v="-1.1140000000000001"/>
  </r>
  <r>
    <x v="1"/>
    <s v="REAL"/>
    <x v="0"/>
    <s v="PERSONAL"/>
    <s v="PANADERIA"/>
    <m/>
    <s v="RESTAURANTE"/>
    <s v="BAR"/>
    <s v="COMIDA"/>
    <n v="0.4"/>
    <d v="2022-11-21T00:00:00"/>
    <x v="10"/>
    <n v="11"/>
    <m/>
    <s v="DESAYUNO PANADERIA CON CRIS"/>
    <n v="0"/>
    <n v="-0.4"/>
    <n v="0"/>
    <n v="-0.4"/>
  </r>
  <r>
    <x v="1"/>
    <s v="REAL"/>
    <x v="0"/>
    <s v="PERSONAL"/>
    <s v="GOIKO"/>
    <m/>
    <s v="RESTAURANTE"/>
    <s v="RESTAURANTE"/>
    <s v="COMIDA"/>
    <n v="1.04"/>
    <d v="2022-11-21T00:00:00"/>
    <x v="10"/>
    <n v="11"/>
    <m/>
    <s v="COMIDA VIERNES EMPRESA . EQUIVOCACION DE TARJETA"/>
    <n v="0"/>
    <n v="-1.04"/>
    <n v="0"/>
    <n v="-1.04"/>
  </r>
  <r>
    <x v="1"/>
    <s v="REAL"/>
    <x v="0"/>
    <s v="PERSONAL"/>
    <s v="REPSOL"/>
    <s v="MADRID"/>
    <s v="TRANSPORTE"/>
    <s v="GASOLINA"/>
    <s v="MOTO"/>
    <n v="0.81500000000000006"/>
    <d v="2022-11-23T00:00:00"/>
    <x v="10"/>
    <n v="11"/>
    <m/>
    <m/>
    <n v="0"/>
    <n v="-0.81500000000000006"/>
    <n v="0"/>
    <n v="-0.81500000000000006"/>
  </r>
  <r>
    <x v="0"/>
    <s v="REAL"/>
    <x v="0"/>
    <s v="PERSONAL"/>
    <s v="BINGO CANOE"/>
    <s v="MADRID"/>
    <s v="OTROS"/>
    <s v="BINGO"/>
    <s v="BINGO CANOE"/>
    <n v="75"/>
    <d v="2022-11-26T00:00:00"/>
    <x v="10"/>
    <n v="11"/>
    <m/>
    <s v="250€ en efectivo en bingos canoe, en la despedida de tivi. Los otros 250 se los regale a cris"/>
    <n v="75"/>
    <n v="0"/>
    <n v="0"/>
    <n v="75"/>
  </r>
  <r>
    <x v="1"/>
    <s v="REAL"/>
    <x v="0"/>
    <s v="PERSONAL"/>
    <s v="VOLAPIE"/>
    <m/>
    <s v="RESTAURANTE"/>
    <s v="RESTAURANTE"/>
    <s v="COMIDA"/>
    <n v="1.5820000000000001"/>
    <d v="2022-11-28T00:00:00"/>
    <x v="10"/>
    <n v="11"/>
    <m/>
    <s v="CENA VIERNES CON CRIS, MODESTO, JUANMI"/>
    <n v="0"/>
    <n v="-1.5820000000000001"/>
    <n v="0"/>
    <n v="-1.5820000000000001"/>
  </r>
  <r>
    <x v="1"/>
    <s v="REAL"/>
    <x v="0"/>
    <s v="PERSONAL"/>
    <s v="SAONA"/>
    <m/>
    <s v="RESTAURANTE"/>
    <s v="RESTAURANTE"/>
    <s v="COMIDA"/>
    <n v="2.258"/>
    <d v="2022-11-28T00:00:00"/>
    <x v="10"/>
    <n v="11"/>
    <m/>
    <s v="COMIDA SÁBADO  CON CRIS, Y MIS PRIMOS"/>
    <n v="0"/>
    <n v="-2.258"/>
    <n v="0"/>
    <n v="-2.258"/>
  </r>
  <r>
    <x v="0"/>
    <s v="REAL"/>
    <x v="1"/>
    <s v="PERSONAL"/>
    <s v="INSUD"/>
    <s v="MADRID"/>
    <s v="NOMINA"/>
    <s v="NOMINA INSUD"/>
    <s v=" INSUD"/>
    <n v="476.226"/>
    <d v="2022-11-29T00:00:00"/>
    <x v="10"/>
    <n v="11"/>
    <m/>
    <s v="Nomina Noviembre 22"/>
    <n v="476.226"/>
    <n v="0"/>
    <n v="0"/>
    <n v="476.226"/>
  </r>
  <r>
    <x v="1"/>
    <s v="REAL"/>
    <x v="2"/>
    <s v="PERSONAL"/>
    <s v="AMAZON"/>
    <s v="ONLINE"/>
    <s v="OTROS"/>
    <s v="REGALOS"/>
    <s v="REGALOS NAVIDAD"/>
    <n v="3.1989999999999998"/>
    <d v="2022-11-29T00:00:00"/>
    <x v="10"/>
    <n v="11"/>
    <m/>
    <s v="REGALO MAQUINILLA DE PELO APRA PAPA NAVIDAD"/>
    <n v="0"/>
    <n v="-3.1989999999999998"/>
    <n v="0"/>
    <n v="-3.1989999999999998"/>
  </r>
  <r>
    <x v="1"/>
    <s v="REAL"/>
    <x v="2"/>
    <s v="PERSONAL"/>
    <s v="SINGULARU"/>
    <m/>
    <s v="OTROS"/>
    <s v="REGALOS"/>
    <s v="REGALOS NAVIDAD"/>
    <n v="2.5920000000000005"/>
    <d v="2022-11-29T00:00:00"/>
    <x v="10"/>
    <n v="11"/>
    <m/>
    <s v="REGALO PENDIENTES MAMA SINGULARU NAVIDAD"/>
    <n v="0"/>
    <n v="-2.5920000000000005"/>
    <n v="0"/>
    <n v="-2.5920000000000005"/>
  </r>
  <r>
    <x v="1"/>
    <s v="REAL"/>
    <x v="0"/>
    <s v="PERSONAL"/>
    <s v="REPSOL"/>
    <s v="MADRID"/>
    <s v="TRANSPORTE"/>
    <s v="GASOLINA"/>
    <s v="MOTO"/>
    <n v="0.7410000000000001"/>
    <d v="2022-11-30T00:00:00"/>
    <x v="10"/>
    <n v="11"/>
    <m/>
    <m/>
    <n v="0"/>
    <n v="-0.7410000000000001"/>
    <n v="0"/>
    <n v="-0.7410000000000001"/>
  </r>
  <r>
    <x v="1"/>
    <s v="REAL"/>
    <x v="1"/>
    <s v="PERSONAL"/>
    <s v="ALQUILER"/>
    <s v="MADRID"/>
    <s v="VIVIENDA"/>
    <s v="PISO FDO CATOLICO"/>
    <s v="ALQUILER FDO CATOLICO"/>
    <n v="45"/>
    <d v="2022-12-01T00:00:00"/>
    <x v="10"/>
    <n v="12"/>
    <m/>
    <s v="Diciembre"/>
    <n v="0"/>
    <n v="-45"/>
    <n v="0"/>
    <n v="-45"/>
  </r>
  <r>
    <x v="1"/>
    <s v="REAL"/>
    <x v="1"/>
    <s v="PERSONAL"/>
    <s v="GIMNASIO JOSE VALENCIANO"/>
    <s v="MADRID"/>
    <s v="DEPORTE"/>
    <s v="BOXEO"/>
    <s v="BOXEO"/>
    <n v="6.7"/>
    <d v="2022-12-01T00:00:00"/>
    <x v="10"/>
    <n v="12"/>
    <m/>
    <s v="Diciembre"/>
    <n v="0"/>
    <n v="-6.7"/>
    <n v="0"/>
    <n v="-6.7"/>
  </r>
  <r>
    <x v="1"/>
    <s v="REAL"/>
    <x v="1"/>
    <s v="PERSONAL"/>
    <s v="GIMNASIO JOSE VALENCIANO"/>
    <s v="MADRID"/>
    <s v="DEPORTE"/>
    <s v="DEPORTE"/>
    <s v="BOXEO"/>
    <n v="3.7"/>
    <d v="2022-12-01T00:00:00"/>
    <x v="10"/>
    <n v="12"/>
    <m/>
    <s v="15 DIAS DE DICIEMBRE 22"/>
    <n v="0"/>
    <n v="-3.7"/>
    <n v="0"/>
    <n v="-3.7"/>
  </r>
  <r>
    <x v="1"/>
    <s v="REAL"/>
    <x v="1"/>
    <s v="PERSONAL"/>
    <s v="GARAJE"/>
    <m/>
    <s v="VIVIENDA"/>
    <s v="GARAJE"/>
    <s v="GARAJE FDO CATOLICO"/>
    <n v="13.5"/>
    <d v="2022-12-01T00:00:00"/>
    <x v="10"/>
    <n v="12"/>
    <m/>
    <s v="Diciembre"/>
    <n v="0"/>
    <n v="-13.5"/>
    <n v="0"/>
    <n v="-13.5"/>
  </r>
  <r>
    <x v="1"/>
    <s v="REAL"/>
    <x v="0"/>
    <s v="PERSONAL"/>
    <s v="GASTOS VARIABLES"/>
    <s v="MADRID"/>
    <s v="VIVIENDA"/>
    <s v="GASTOS COMPARTIDOS"/>
    <s v="GASTOS: AGUA, LUZ, WIFI, LIMPIEZA"/>
    <n v="8.5"/>
    <d v="2022-12-01T00:00:00"/>
    <x v="10"/>
    <n v="12"/>
    <m/>
    <s v="Diciembre"/>
    <n v="0"/>
    <n v="-8.5"/>
    <n v="0"/>
    <n v="-8.5"/>
  </r>
  <r>
    <x v="1"/>
    <s v="REAL"/>
    <x v="2"/>
    <s v="PERSONAL"/>
    <s v="ZARA"/>
    <m/>
    <s v="OTROS"/>
    <s v="REGALOS"/>
    <s v="REGALOS NAVIDAD"/>
    <n v="3.85"/>
    <d v="2022-12-01T00:00:00"/>
    <x v="10"/>
    <n v="12"/>
    <m/>
    <s v="BIZUM A ICIAR PARA REGAL ONAVIDAD MAMA"/>
    <n v="0"/>
    <n v="-3.85"/>
    <n v="0"/>
    <n v="-3.85"/>
  </r>
  <r>
    <x v="1"/>
    <s v="REAL"/>
    <x v="0"/>
    <s v="PERSONAL"/>
    <s v="KEBAB"/>
    <m/>
    <s v="RESTAURANTE"/>
    <s v="BAR"/>
    <s v="COMIDA RAPIDA"/>
    <n v="0.98000000000000009"/>
    <d v="2022-12-02T00:00:00"/>
    <x v="10"/>
    <n v="12"/>
    <m/>
    <s v="KEBAB"/>
    <n v="0"/>
    <n v="-0.98000000000000009"/>
    <n v="0"/>
    <n v="-0.98000000000000009"/>
  </r>
  <r>
    <x v="1"/>
    <s v="REAL"/>
    <x v="0"/>
    <s v="PERSONAL"/>
    <s v="LAS ROZAS"/>
    <s v="MADRID"/>
    <s v="OTROS"/>
    <s v="REGALOS NAVIDAD"/>
    <s v="CRIS"/>
    <n v="12.9"/>
    <d v="2022-12-03T00:00:00"/>
    <x v="10"/>
    <n v="12"/>
    <m/>
    <s v="REGALO BOLSO KARL LAGERFIELD DE LAS ROZAS"/>
    <n v="0"/>
    <n v="-12.9"/>
    <n v="0"/>
    <n v="-12.9"/>
  </r>
  <r>
    <x v="0"/>
    <s v="REAL"/>
    <x v="0"/>
    <s v="PERSONAL"/>
    <s v="INTELIGENCIA FARMACEUTICA"/>
    <s v="MADRID"/>
    <s v="JGG CONSULTANT"/>
    <s v="RUNE - INTELIGENCIA FARMACEUTICA"/>
    <s v="AYUDAS / SUBVENCIONES"/>
    <n v="57.24"/>
    <d v="2022-12-05T00:00:00"/>
    <x v="10"/>
    <n v="12"/>
    <m/>
    <s v="Diferencia de la presentacion de ayuda de Dojo con el fijo con lo cobrado del principio"/>
    <n v="57.24"/>
    <n v="0"/>
    <n v="0"/>
    <n v="57.24"/>
  </r>
  <r>
    <x v="1"/>
    <s v="REAL"/>
    <x v="0"/>
    <s v="PERSONAL"/>
    <s v="EL CORTE INGLES"/>
    <m/>
    <s v="RESTAURANTE"/>
    <s v="BAR"/>
    <s v="COMIDA RAPIDA"/>
    <n v="0.27500000000000002"/>
    <d v="2022-12-05T00:00:00"/>
    <x v="10"/>
    <n v="12"/>
    <m/>
    <s v="NAPOLITANA"/>
    <n v="0"/>
    <n v="-0.27500000000000002"/>
    <n v="0"/>
    <n v="-0.27500000000000002"/>
  </r>
  <r>
    <x v="1"/>
    <s v="REAL"/>
    <x v="0"/>
    <s v="PERSONAL"/>
    <s v="ALDI"/>
    <m/>
    <s v="SUPERMERCADO"/>
    <s v="COMIDA"/>
    <s v="COMIDA"/>
    <n v="4.7119999999999997"/>
    <d v="2022-12-07T00:00:00"/>
    <x v="10"/>
    <n v="12"/>
    <m/>
    <m/>
    <n v="0"/>
    <n v="-4.7119999999999997"/>
    <n v="0"/>
    <n v="-4.7119999999999997"/>
  </r>
  <r>
    <x v="1"/>
    <s v="REAL"/>
    <x v="0"/>
    <s v="PERSONAL"/>
    <s v="INSUD"/>
    <m/>
    <s v="SUPERMERCADO"/>
    <s v="VENDING"/>
    <s v="INSUD"/>
    <n v="0.47500000000000003"/>
    <d v="2022-12-07T00:00:00"/>
    <x v="10"/>
    <n v="12"/>
    <m/>
    <m/>
    <n v="0"/>
    <n v="-0.47500000000000003"/>
    <n v="0"/>
    <n v="-0.47500000000000003"/>
  </r>
  <r>
    <x v="1"/>
    <s v="REAL"/>
    <x v="0"/>
    <s v="PERSONAL"/>
    <s v="REY TALLARIN"/>
    <m/>
    <s v="RESTAURANTE"/>
    <s v="BAR"/>
    <s v="COMIDA RAPIDA"/>
    <n v="1.1000000000000001"/>
    <d v="2022-12-09T00:00:00"/>
    <x v="10"/>
    <n v="12"/>
    <m/>
    <s v="FIDEOS REY TALLARI NCON ALEX BIZUM HECHO A ALEX"/>
    <n v="0"/>
    <n v="-1.1000000000000001"/>
    <n v="0"/>
    <n v="-1.1000000000000001"/>
  </r>
  <r>
    <x v="1"/>
    <s v="REAL"/>
    <x v="0"/>
    <s v="PERSONAL"/>
    <s v="HBO"/>
    <s v="ONLINE"/>
    <s v="OCIO"/>
    <s v="SUSCRIPCION"/>
    <s v="HBO"/>
    <n v="0.30000000000000004"/>
    <d v="2022-12-09T00:00:00"/>
    <x v="10"/>
    <n v="12"/>
    <m/>
    <s v="HBO DICIEMBRE"/>
    <n v="0"/>
    <n v="-0.30000000000000004"/>
    <n v="0"/>
    <n v="-0.30000000000000004"/>
  </r>
  <r>
    <x v="1"/>
    <s v="REAL"/>
    <x v="0"/>
    <s v="PERSONAL"/>
    <s v="REPSOL"/>
    <s v="MADRID"/>
    <s v="TRANSPORTE"/>
    <s v="GASOLINA"/>
    <s v="MOTO"/>
    <n v="0.67900000000000005"/>
    <d v="2022-12-09T00:00:00"/>
    <x v="10"/>
    <n v="12"/>
    <m/>
    <m/>
    <n v="0"/>
    <n v="-0.67900000000000005"/>
    <n v="0"/>
    <n v="-0.67900000000000005"/>
  </r>
  <r>
    <x v="1"/>
    <s v="REAL"/>
    <x v="0"/>
    <s v="PERSONAL"/>
    <s v="DIA"/>
    <m/>
    <s v="SUPERMERCADO"/>
    <s v="COMIDA"/>
    <s v="COMIDA"/>
    <n v="1.7410000000000001"/>
    <d v="2022-12-12T00:00:00"/>
    <x v="10"/>
    <n v="12"/>
    <m/>
    <s v="COMPRA DIA "/>
    <n v="0"/>
    <n v="-1.7410000000000001"/>
    <n v="0"/>
    <n v="-1.7410000000000001"/>
  </r>
  <r>
    <x v="1"/>
    <s v="REAL"/>
    <x v="0"/>
    <s v="PERSONAL"/>
    <s v="WOMAN SECRET"/>
    <m/>
    <s v="OTROS"/>
    <s v="REGALOS"/>
    <s v="CRIS"/>
    <n v="2.5129999999999999"/>
    <d v="2022-12-12T00:00:00"/>
    <x v="10"/>
    <n v="12"/>
    <m/>
    <s v="REGALO CRIS WOMAN SECRET"/>
    <n v="0"/>
    <n v="-2.5129999999999999"/>
    <n v="0"/>
    <n v="-2.5129999999999999"/>
  </r>
  <r>
    <x v="1"/>
    <s v="REAL"/>
    <x v="0"/>
    <s v="PERSONAL"/>
    <s v="BAKEA"/>
    <m/>
    <s v="RESTAURANTE"/>
    <s v="BAR"/>
    <s v="OCIO"/>
    <n v="1.1000000000000001"/>
    <d v="2022-12-12T00:00:00"/>
    <x v="10"/>
    <n v="12"/>
    <m/>
    <s v="CERVEZAS Y CAFÉ CON ANA MORALES Y SU NOVIO"/>
    <n v="0"/>
    <n v="-1.1000000000000001"/>
    <n v="0"/>
    <n v="-1.1000000000000001"/>
  </r>
  <r>
    <x v="0"/>
    <s v="REAL"/>
    <x v="0"/>
    <s v="PERSONAL"/>
    <m/>
    <m/>
    <s v="OTROS"/>
    <s v="MENTTA"/>
    <s v="REGALOS NAVIDAD FAMILIA"/>
    <n v="47.652000000000001"/>
    <d v="2022-12-12T00:00:00"/>
    <x v="10"/>
    <n v="12"/>
    <m/>
    <s v="PEDIDO MENTTA PARA NAVIDAD, LOMO y ACEITE QUE LUEGO ME PAGARON"/>
    <n v="47.652000000000001"/>
    <n v="0"/>
    <n v="0"/>
    <n v="47.652000000000001"/>
  </r>
  <r>
    <x v="1"/>
    <s v="REAL"/>
    <x v="0"/>
    <s v="PERSONAL"/>
    <s v="SANTANDER"/>
    <s v="ONLINE"/>
    <s v="OTROS"/>
    <s v="COMISIONES BOLSA"/>
    <s v="COMISIONES SANTANDER"/>
    <n v="1.06"/>
    <d v="2022-12-14T00:00:00"/>
    <x v="10"/>
    <n v="12"/>
    <m/>
    <m/>
    <n v="0"/>
    <n v="-1.06"/>
    <n v="0"/>
    <n v="-1.06"/>
  </r>
  <r>
    <x v="1"/>
    <s v="REAL"/>
    <x v="0"/>
    <s v="PERSONAL"/>
    <s v="INSUD"/>
    <m/>
    <s v="SUPERMERCADO"/>
    <s v="VENDING"/>
    <s v="INSUD"/>
    <n v="0.44500000000000006"/>
    <d v="2022-12-15T00:00:00"/>
    <x v="10"/>
    <n v="12"/>
    <m/>
    <m/>
    <n v="0"/>
    <n v="-0.44500000000000006"/>
    <n v="0"/>
    <n v="-0.44500000000000006"/>
  </r>
  <r>
    <x v="1"/>
    <s v="REAL"/>
    <x v="0"/>
    <s v="PERSONAL"/>
    <s v="FRUTERIA BARRIO"/>
    <m/>
    <s v="SUPERMERCADO"/>
    <s v="COMIDA"/>
    <s v="FRUTERIA BARRIO"/>
    <n v="0.27999999999999997"/>
    <d v="2022-12-16T00:00:00"/>
    <x v="10"/>
    <n v="12"/>
    <m/>
    <m/>
    <n v="0"/>
    <n v="-0.27999999999999997"/>
    <n v="0"/>
    <n v="-0.27999999999999997"/>
  </r>
  <r>
    <x v="1"/>
    <s v="REAL"/>
    <x v="0"/>
    <s v="PERSONAL"/>
    <s v="REPSOL"/>
    <m/>
    <s v="TRANSPORTE"/>
    <s v="GASOLINA"/>
    <s v="COCHE"/>
    <n v="7.0220000000000002"/>
    <d v="2022-12-18T00:00:00"/>
    <x v="10"/>
    <n v="12"/>
    <m/>
    <m/>
    <n v="0"/>
    <n v="-7.0220000000000002"/>
    <n v="0"/>
    <n v="-7.0220000000000002"/>
  </r>
  <r>
    <x v="0"/>
    <s v="REAL"/>
    <x v="0"/>
    <s v="PERSONAL"/>
    <s v="BLABLACAR"/>
    <s v="ONLINE"/>
    <s v="SEGUNDA MANO / GASTOS COMPARTIDOS"/>
    <s v="GASTOS COMPARTIDOS"/>
    <s v="BLABLACAR"/>
    <n v="3.5999999999999996"/>
    <d v="2022-12-19T00:00:00"/>
    <x v="10"/>
    <n v="12"/>
    <m/>
    <s v="Pozoblanco - Ciudad Real Saida"/>
    <n v="3.5999999999999996"/>
    <n v="0"/>
    <n v="0"/>
    <n v="3.5999999999999996"/>
  </r>
  <r>
    <x v="1"/>
    <s v="REAL"/>
    <x v="0"/>
    <s v="PERSONAL"/>
    <s v="CHINO"/>
    <m/>
    <s v="SUPERMERCADO"/>
    <s v="COSAS DE CASA"/>
    <s v="COSAS DE CASA"/>
    <n v="0.63"/>
    <d v="2022-12-19T00:00:00"/>
    <x v="10"/>
    <n v="12"/>
    <m/>
    <s v="BIZUM A ALEX POR COSAS DE CASA"/>
    <n v="0"/>
    <n v="-0.63"/>
    <n v="0"/>
    <n v="-0.63"/>
  </r>
  <r>
    <x v="0"/>
    <s v="REAL"/>
    <x v="0"/>
    <s v="PERSONAL"/>
    <m/>
    <s v="ONLINE"/>
    <s v="SEGUNDA MANO / GASTOS COMPARTIDOS"/>
    <s v="GASTOS COMPARTIDOS"/>
    <s v="GASOLINA"/>
    <n v="18"/>
    <d v="2022-12-19T00:00:00"/>
    <x v="10"/>
    <n v="12"/>
    <m/>
    <s v="Cristina BIZUM pozoblanco Navidad 2022"/>
    <n v="18"/>
    <n v="0"/>
    <n v="0"/>
    <n v="18"/>
  </r>
  <r>
    <x v="1"/>
    <s v="REAL"/>
    <x v="2"/>
    <s v="PERSONAL"/>
    <s v="DON DOMINIO"/>
    <m/>
    <s v="OCIO"/>
    <s v="SUSCRIPCION"/>
    <s v="PAGINA WEB PROFESIONAL"/>
    <n v="1.6879999999999999"/>
    <d v="2022-12-19T00:00:00"/>
    <x v="10"/>
    <n v="12"/>
    <m/>
    <m/>
    <n v="0"/>
    <n v="-1.6879999999999999"/>
    <n v="0"/>
    <n v="-1.6879999999999999"/>
  </r>
  <r>
    <x v="1"/>
    <s v="REAL"/>
    <x v="0"/>
    <s v="PERSONAL"/>
    <s v="CORTE INGLES"/>
    <m/>
    <s v="OTROS"/>
    <s v="REGALOS"/>
    <s v="REGALOS NAVIDAD"/>
    <n v="3.3000000000000003"/>
    <d v="2022-12-19T00:00:00"/>
    <x v="10"/>
    <n v="12"/>
    <m/>
    <s v="REGALO PAPA CHALECO"/>
    <n v="0"/>
    <n v="-3.3000000000000003"/>
    <n v="0"/>
    <n v="-3.3000000000000003"/>
  </r>
  <r>
    <x v="1"/>
    <s v="REAL"/>
    <x v="0"/>
    <s v="PERSONAL"/>
    <s v="ARISTOCRAZY"/>
    <m/>
    <s v="REGALOS"/>
    <s v="REGALOS"/>
    <s v="REGALOS NAVIDAD"/>
    <n v="5.9"/>
    <d v="2022-12-19T00:00:00"/>
    <x v="10"/>
    <n v="12"/>
    <m/>
    <s v="REGALO PARA ICIAR, PENDIENTES ARISTOCRAZY"/>
    <n v="0"/>
    <n v="-5.9"/>
    <n v="0"/>
    <n v="-5.9"/>
  </r>
  <r>
    <x v="1"/>
    <s v="REAL"/>
    <x v="0"/>
    <s v="PERSONAL"/>
    <s v="SPOTIFY"/>
    <m/>
    <s v="OCIO"/>
    <s v="SUSCRIPCION"/>
    <s v="SPOTIFY"/>
    <n v="3.2"/>
    <d v="2022-12-22T00:00:00"/>
    <x v="10"/>
    <n v="12"/>
    <m/>
    <s v="Bizum Carlota SPOTIFY"/>
    <n v="0"/>
    <n v="-3.2"/>
    <n v="0"/>
    <n v="-3.2"/>
  </r>
  <r>
    <x v="1"/>
    <s v="REAL"/>
    <x v="0"/>
    <s v="PERSONAL"/>
    <s v="YPUNTO"/>
    <m/>
    <s v="RESTAURANTE"/>
    <s v="BAR"/>
    <s v="COPAS NOCHEBUENA"/>
    <n v="4.2"/>
    <d v="2022-12-24T00:00:00"/>
    <x v="10"/>
    <n v="12"/>
    <m/>
    <s v="COPAS PRIMOS, INVITADO"/>
    <n v="0"/>
    <n v="-4.2"/>
    <n v="0"/>
    <n v="-4.2"/>
  </r>
  <r>
    <x v="1"/>
    <s v="REAL"/>
    <x v="0"/>
    <s v="PERSONAL"/>
    <s v="SILBIS"/>
    <m/>
    <s v="RESTAURANTE"/>
    <s v="BAR"/>
    <s v="BAR"/>
    <n v="1.3650000000000002"/>
    <d v="2022-12-26T00:00:00"/>
    <x v="10"/>
    <n v="12"/>
    <m/>
    <m/>
    <n v="0"/>
    <n v="-1.3650000000000002"/>
    <n v="0"/>
    <n v="-1.3650000000000002"/>
  </r>
  <r>
    <x v="1"/>
    <s v="REAL"/>
    <x v="0"/>
    <s v="PERSONAL"/>
    <s v="PASTELERIA POZOBLANCO"/>
    <m/>
    <s v="REGALOS"/>
    <s v="REGALOS CRIS"/>
    <s v="REGALOS CRIS"/>
    <n v="1.5"/>
    <d v="2022-12-26T00:00:00"/>
    <x v="10"/>
    <n v="12"/>
    <m/>
    <s v="PASTELES POR MUERTE DE COQUE"/>
    <n v="0"/>
    <n v="-1.5"/>
    <n v="0"/>
    <n v="-1.5"/>
  </r>
  <r>
    <x v="1"/>
    <s v="REAL"/>
    <x v="0"/>
    <s v="PERSONAL"/>
    <s v="CINE"/>
    <s v="MADRID"/>
    <s v="OCIO"/>
    <s v="CINE"/>
    <s v="AVATAR"/>
    <n v="0.94000000000000006"/>
    <d v="2022-12-27T00:00:00"/>
    <x v="10"/>
    <n v="12"/>
    <m/>
    <s v="CINE AVATAR ENTRADA"/>
    <n v="0"/>
    <n v="-0.94000000000000006"/>
    <n v="0"/>
    <n v="-0.94000000000000006"/>
  </r>
  <r>
    <x v="1"/>
    <s v="REAL"/>
    <x v="0"/>
    <s v="PERSONAL"/>
    <s v="DECATHLON"/>
    <s v="MADRID"/>
    <s v="DEPORTE"/>
    <s v="BOXEO"/>
    <s v="BOXEO"/>
    <n v="3.8979999999999997"/>
    <d v="2022-12-27T00:00:00"/>
    <x v="10"/>
    <n v="12"/>
    <m/>
    <s v="GUANTES BOXEO DECATHLON 14OZ"/>
    <n v="0"/>
    <n v="-3.8979999999999997"/>
    <n v="0"/>
    <n v="-3.8979999999999997"/>
  </r>
  <r>
    <x v="1"/>
    <s v="REAL"/>
    <x v="0"/>
    <s v="PERSONAL"/>
    <s v="CARREFOUR"/>
    <s v="TUDELA"/>
    <s v="ELECTRONICA / INTERNET"/>
    <s v="ELECTRONICA"/>
    <s v="CARGADORES"/>
    <n v="4.7600000000000007"/>
    <d v="2022-12-27T00:00:00"/>
    <x v="10"/>
    <n v="12"/>
    <m/>
    <s v="CARGADORES ORDENADOR UNIVERSAL , DOS DE IPHONE"/>
    <n v="0"/>
    <n v="-4.7600000000000007"/>
    <n v="0"/>
    <n v="-4.7600000000000007"/>
  </r>
  <r>
    <x v="2"/>
    <s v="REAL"/>
    <x v="0"/>
    <s v="PERSONAL"/>
    <s v="DEGIRO"/>
    <s v="ONLINE"/>
    <s v="BOLSA"/>
    <s v="BOLSA"/>
    <s v="BOLSA"/>
    <n v="180"/>
    <d v="2022-12-28T00:00:00"/>
    <x v="10"/>
    <n v="12"/>
    <m/>
    <m/>
    <n v="0"/>
    <n v="0"/>
    <n v="-180"/>
    <n v="-180"/>
  </r>
  <r>
    <x v="2"/>
    <s v="REAL"/>
    <x v="0"/>
    <s v="PERSONAL"/>
    <s v="COINBASE"/>
    <s v="ONLINE"/>
    <s v="CRYPTO"/>
    <s v="CRYPTO"/>
    <s v="CRYPTO"/>
    <n v="180"/>
    <d v="2022-12-28T00:00:00"/>
    <x v="10"/>
    <n v="12"/>
    <m/>
    <m/>
    <n v="0"/>
    <n v="0"/>
    <n v="-180"/>
    <n v="-180"/>
  </r>
  <r>
    <x v="0"/>
    <s v="REAL"/>
    <x v="1"/>
    <s v="PERSONAL"/>
    <s v="INSUD"/>
    <s v="MADRID"/>
    <s v="NOMINA"/>
    <s v="NOMINA INSUD"/>
    <s v=" INSUD"/>
    <n v="1009.2629999999999"/>
    <d v="2022-12-29T00:00:00"/>
    <x v="10"/>
    <n v="12"/>
    <m/>
    <s v="Nomina Diciembr 22"/>
    <n v="1009.2629999999999"/>
    <n v="0"/>
    <n v="0"/>
    <n v="1009.2629999999999"/>
  </r>
  <r>
    <x v="1"/>
    <s v="REAL"/>
    <x v="0"/>
    <s v="PERSONAL"/>
    <s v="SANTAMARIA"/>
    <m/>
    <s v="RESTAURANTE"/>
    <s v="BAR"/>
    <s v="BAR"/>
    <n v="1.79"/>
    <d v="2022-12-30T00:00:00"/>
    <x v="10"/>
    <n v="12"/>
    <m/>
    <s v="INVITACION A ESTOS, COSAS VARIAS"/>
    <n v="0"/>
    <n v="-1.79"/>
    <n v="0"/>
    <n v="-1.79"/>
  </r>
  <r>
    <x v="1"/>
    <s v="REAL"/>
    <x v="0"/>
    <s v="PERSONAL"/>
    <s v="TOPERO"/>
    <m/>
    <s v="RESTAURANTE"/>
    <s v="RESTAURANTE"/>
    <s v="RESTAURANTE TUDELA"/>
    <n v="3.5"/>
    <d v="2022-12-30T00:00:00"/>
    <x v="10"/>
    <n v="12"/>
    <m/>
    <s v="CENA PIÑATOS"/>
    <n v="0"/>
    <n v="-3.5"/>
    <n v="0"/>
    <n v="-3.5"/>
  </r>
  <r>
    <x v="1"/>
    <s v="REAL"/>
    <x v="1"/>
    <s v="PERSONAL"/>
    <s v="ALQUILER"/>
    <s v="MADRID"/>
    <s v="VIVIENDA"/>
    <s v="PISO FDO CATOLICO"/>
    <s v="ALQUILER FDO CATOLICO"/>
    <n v="45"/>
    <d v="2023-01-01T00:00:00"/>
    <x v="11"/>
    <n v="1"/>
    <m/>
    <m/>
    <n v="0"/>
    <n v="-45"/>
    <n v="0"/>
    <n v="-45"/>
  </r>
  <r>
    <x v="1"/>
    <s v="ESTIMADO"/>
    <x v="1"/>
    <s v="PERSONAL"/>
    <s v="GARAJE"/>
    <m/>
    <s v="VIVIENDA"/>
    <s v="GARAJE"/>
    <s v="GARAJE FDO CATOLICO"/>
    <n v="13.5"/>
    <d v="2023-01-01T00:00:00"/>
    <x v="11"/>
    <n v="1"/>
    <m/>
    <m/>
    <n v="0"/>
    <n v="-13.5"/>
    <n v="0"/>
    <n v="-13.5"/>
  </r>
  <r>
    <x v="1"/>
    <s v="REAL"/>
    <x v="0"/>
    <s v="PERSONAL"/>
    <s v="OPTIKE"/>
    <s v="MADRID"/>
    <s v="CUIDADO PERSONAL"/>
    <s v="GAFAS"/>
    <s v="GAFAS DE VER"/>
    <n v="17.900000000000002"/>
    <d v="2023-01-04T00:00:00"/>
    <x v="11"/>
    <n v="1"/>
    <m/>
    <s v="GAFAS NUEVAS"/>
    <n v="0"/>
    <n v="-17.900000000000002"/>
    <n v="0"/>
    <n v="-17.900000000000002"/>
  </r>
  <r>
    <x v="1"/>
    <s v="REAL"/>
    <x v="0"/>
    <s v="PERSONAL"/>
    <s v="ITV TUDELA"/>
    <m/>
    <s v="TRANSPORTE"/>
    <s v="ITV TUDELA"/>
    <s v="ITV TUDELA"/>
    <n v="4.7549999999999999"/>
    <d v="2023-01-04T00:00:00"/>
    <x v="11"/>
    <n v="1"/>
    <m/>
    <s v="ITV COCHE"/>
    <n v="0"/>
    <n v="-4.7549999999999999"/>
    <n v="0"/>
    <n v="-4.7549999999999999"/>
  </r>
  <r>
    <x v="0"/>
    <s v="REAL"/>
    <x v="0"/>
    <s v="PERSONAL"/>
    <m/>
    <m/>
    <s v="OTROS"/>
    <s v="DEVOLUCION"/>
    <s v="AMAZON"/>
    <n v="1.575"/>
    <d v="2023-01-05T00:00:00"/>
    <x v="11"/>
    <n v="1"/>
    <m/>
    <s v="Devolucion por pistola"/>
    <n v="1.575"/>
    <n v="0"/>
    <n v="0"/>
    <n v="1.575"/>
  </r>
  <r>
    <x v="1"/>
    <s v="REAL"/>
    <x v="0"/>
    <s v="PERSONAL"/>
    <s v="ARENAS"/>
    <s v="TUDELA"/>
    <s v="RESTAURANTE"/>
    <s v="BAR"/>
    <s v="ARENAS"/>
    <n v="0.43"/>
    <d v="2023-01-05T00:00:00"/>
    <x v="11"/>
    <n v="1"/>
    <m/>
    <s v="COSAS ARENAS"/>
    <n v="0"/>
    <n v="-0.43"/>
    <n v="0"/>
    <n v="-0.43"/>
  </r>
  <r>
    <x v="0"/>
    <s v="REAL"/>
    <x v="0"/>
    <s v="PERSONAL"/>
    <m/>
    <m/>
    <s v="OTROS"/>
    <s v="PAGA"/>
    <s v="PAPAS"/>
    <n v="67.965000000000003"/>
    <d v="2023-01-05T00:00:00"/>
    <x v="11"/>
    <n v="1"/>
    <m/>
    <s v="BIZUM PAPA GAFAS E ITV"/>
    <n v="67.965000000000003"/>
    <n v="0"/>
    <n v="0"/>
    <n v="67.965000000000003"/>
  </r>
  <r>
    <x v="1"/>
    <s v="REAL"/>
    <x v="0"/>
    <s v="PERSONAL"/>
    <s v="CENA REYES CASA PABLO"/>
    <s v="MADRID"/>
    <s v="OCIO"/>
    <s v="REYES"/>
    <s v="REYES"/>
    <n v="1.5"/>
    <d v="2023-01-05T00:00:00"/>
    <x v="11"/>
    <n v="1"/>
    <m/>
    <s v="CHULETONES  Y ENSALADA CSA PABLO"/>
    <n v="0"/>
    <n v="-1.5"/>
    <n v="0"/>
    <n v="-1.5"/>
  </r>
  <r>
    <x v="1"/>
    <s v="REAL"/>
    <x v="0"/>
    <s v="PERSONAL"/>
    <s v="PIZZAS TUDELA"/>
    <m/>
    <s v="RESTAURANTE"/>
    <s v="BAR"/>
    <s v="PIZZAS"/>
    <n v="1.5300000000000002"/>
    <d v="2023-01-06T00:00:00"/>
    <x v="11"/>
    <n v="1"/>
    <m/>
    <s v="PIZZAS EN CASA DE PABLO"/>
    <n v="0"/>
    <n v="-1.5300000000000002"/>
    <n v="0"/>
    <n v="-1.5300000000000002"/>
  </r>
  <r>
    <x v="0"/>
    <s v="REAL"/>
    <x v="0"/>
    <s v="PERSONAL"/>
    <s v="BLABLACAR"/>
    <s v="ONLINE"/>
    <s v="SEGUNDA MANO / GASTOS COMPARTIDOS"/>
    <s v="GASTOS COMPARTIDOS"/>
    <s v="BLABLACAR"/>
    <n v="13.2"/>
    <d v="2023-01-08T00:00:00"/>
    <x v="11"/>
    <n v="1"/>
    <m/>
    <s v="Tudela - Madrid (Viaje con Claudia y con Carlos)"/>
    <n v="13.2"/>
    <n v="0"/>
    <n v="0"/>
    <n v="13.2"/>
  </r>
  <r>
    <x v="1"/>
    <s v="REAL"/>
    <x v="0"/>
    <s v="PERSONAL"/>
    <s v="ALDI"/>
    <m/>
    <s v="SUPERMERCADO"/>
    <s v="COMIDA"/>
    <s v="ALDI"/>
    <n v="2.673"/>
    <d v="2023-01-09T00:00:00"/>
    <x v="11"/>
    <n v="1"/>
    <m/>
    <s v="COMIDA SEMANAL"/>
    <n v="0"/>
    <n v="-2.673"/>
    <n v="0"/>
    <n v="-2.673"/>
  </r>
  <r>
    <x v="1"/>
    <s v="REAL"/>
    <x v="0"/>
    <s v="PERSONAL"/>
    <s v="ESTRELLA"/>
    <s v="MADRID"/>
    <s v="OCIO"/>
    <s v="BAR"/>
    <s v="PINCHOS"/>
    <n v="1.2300000000000002"/>
    <d v="2023-01-09T00:00:00"/>
    <x v="11"/>
    <n v="1"/>
    <m/>
    <s v="PINCHOS TUDELA"/>
    <n v="0"/>
    <n v="-1.2300000000000002"/>
    <n v="0"/>
    <n v="-1.2300000000000002"/>
  </r>
  <r>
    <x v="0"/>
    <s v="REAL"/>
    <x v="0"/>
    <s v="PERSONAL"/>
    <s v="VINTED"/>
    <s v="ONLINE"/>
    <s v="SEGUNDA MANO / GASTOS COMPARTIDOS"/>
    <s v="VINTED"/>
    <s v="VINTED"/>
    <n v="1.3499999999999999"/>
    <d v="2023-01-10T00:00:00"/>
    <x v="11"/>
    <n v="1"/>
    <m/>
    <s v="Guantes Boxeo Leone"/>
    <n v="1.3499999999999999"/>
    <n v="0"/>
    <n v="0"/>
    <n v="1.3499999999999999"/>
  </r>
  <r>
    <x v="1"/>
    <s v="REAL"/>
    <x v="0"/>
    <s v="PERSONAL"/>
    <s v="GIMNASIO JOSE VALENCIANO"/>
    <s v="MADRID"/>
    <s v="DEPORTE"/>
    <s v="BOXEO"/>
    <s v="BOXEO"/>
    <n v="17.5"/>
    <d v="2023-01-11T00:00:00"/>
    <x v="11"/>
    <n v="1"/>
    <m/>
    <s v="TRIMESTRE ENE-FEB-MARZO (DÍA 11)"/>
    <n v="0"/>
    <n v="-17.5"/>
    <n v="0"/>
    <n v="-17.5"/>
  </r>
  <r>
    <x v="1"/>
    <s v="REAL"/>
    <x v="0"/>
    <s v="PERSONAL"/>
    <s v="JJ"/>
    <m/>
    <s v="RESTAURANTE"/>
    <s v="BAR"/>
    <s v="CAFÉ"/>
    <n v="0.26"/>
    <d v="2023-01-11T00:00:00"/>
    <x v="11"/>
    <n v="1"/>
    <m/>
    <s v="CAFÉ JJ + AGUA CON GAS BAR MENDIGOS"/>
    <n v="0"/>
    <n v="-0.26"/>
    <n v="0"/>
    <n v="-0.26"/>
  </r>
  <r>
    <x v="0"/>
    <s v="REAL"/>
    <x v="0"/>
    <s v="PERSONAL"/>
    <s v="VINTED"/>
    <s v="ONLINE"/>
    <s v="SEGUNDA MANO / GASTOS COMPARTIDOS"/>
    <s v="VINTED"/>
    <s v="VINTED"/>
    <n v="1.5"/>
    <d v="2023-01-11T00:00:00"/>
    <x v="11"/>
    <n v="1"/>
    <m/>
    <s v="Polo Solera M"/>
    <n v="1.5"/>
    <n v="0"/>
    <n v="0"/>
    <n v="1.5"/>
  </r>
  <r>
    <x v="1"/>
    <s v="REAL"/>
    <x v="0"/>
    <s v="PERSONAL"/>
    <s v="LA MARITERRANIA"/>
    <m/>
    <s v="RESTAURANTE"/>
    <s v="RESTAURANTE"/>
    <s v="COMIDA"/>
    <n v="0.8"/>
    <d v="2023-01-10T00:00:00"/>
    <x v="11"/>
    <n v="1"/>
    <m/>
    <s v="COMIDA CON CRIS QUE ME REGALO LA MARITERRANIA. PAGADOS 8€ DE EXTRA (AGUA Y CAFÉ)"/>
    <n v="0"/>
    <n v="-0.8"/>
    <n v="0"/>
    <n v="-0.8"/>
  </r>
  <r>
    <x v="1"/>
    <s v="REAL"/>
    <x v="0"/>
    <s v="PERSONAL"/>
    <s v="BICAI"/>
    <s v="MADRID"/>
    <s v="OCIO"/>
    <s v="BAR"/>
    <s v="BAR"/>
    <n v="1.4500000000000002"/>
    <d v="2023-01-13T00:00:00"/>
    <x v="11"/>
    <n v="1"/>
    <m/>
    <s v="BICAI CON DANI Y RAMON"/>
    <n v="0"/>
    <n v="-1.4500000000000002"/>
    <n v="0"/>
    <n v="-1.4500000000000002"/>
  </r>
  <r>
    <x v="0"/>
    <s v="REAL"/>
    <x v="0"/>
    <s v="PERSONAL"/>
    <s v="VINTED"/>
    <s v="ONLINE"/>
    <s v="SEGUNDA MANO / GASTOS COMPARTIDOS"/>
    <s v="VINTED"/>
    <s v="VINTED"/>
    <n v="1.5"/>
    <d v="2023-01-14T00:00:00"/>
    <x v="11"/>
    <n v="1"/>
    <m/>
    <s v="Chaleco Hollister"/>
    <n v="1.5"/>
    <n v="0"/>
    <n v="0"/>
    <n v="1.5"/>
  </r>
  <r>
    <x v="0"/>
    <s v="REAL"/>
    <x v="0"/>
    <s v="PERSONAL"/>
    <m/>
    <m/>
    <s v="OTROS"/>
    <s v="DEVOLUCION"/>
    <s v="AMAZON"/>
    <n v="10.433999999999999"/>
    <d v="2023-01-15T00:00:00"/>
    <x v="11"/>
    <n v="1"/>
    <m/>
    <s v="Devolucion Guantes Boxeo Leone"/>
    <n v="10.433999999999999"/>
    <n v="0"/>
    <n v="0"/>
    <n v="10.433999999999999"/>
  </r>
  <r>
    <x v="1"/>
    <s v="REAL"/>
    <x v="0"/>
    <s v="PERSONAL"/>
    <s v="ALDI"/>
    <m/>
    <s v="SUPERMERCADO"/>
    <s v="COMIDA"/>
    <s v="ALDI"/>
    <n v="5.0310000000000006"/>
    <d v="2023-01-16T00:00:00"/>
    <x v="11"/>
    <n v="1"/>
    <m/>
    <s v="COMIDA SEMANAL"/>
    <n v="0"/>
    <n v="-5.0310000000000006"/>
    <n v="0"/>
    <n v="-5.0310000000000006"/>
  </r>
  <r>
    <x v="1"/>
    <s v="REAL"/>
    <x v="0"/>
    <s v="PERSONAL"/>
    <s v="UDEMY"/>
    <s v="ONLINE"/>
    <s v="FORMACION"/>
    <s v="PYTHON"/>
    <s v="PYTHON"/>
    <n v="2.9980000000000002"/>
    <d v="2023-01-16T00:00:00"/>
    <x v="11"/>
    <n v="1"/>
    <m/>
    <s v="FORMACION"/>
    <n v="0"/>
    <n v="-2.9980000000000002"/>
    <n v="0"/>
    <n v="-2.9980000000000002"/>
  </r>
  <r>
    <x v="1"/>
    <s v="REAL"/>
    <x v="0"/>
    <s v="PERSONAL"/>
    <s v="TABERNA DE PEÑALVER"/>
    <m/>
    <s v="RESTAURANTE"/>
    <s v="RESTAURANTE"/>
    <s v="RESTAURANTE"/>
    <n v="2.85"/>
    <d v="2023-01-16T00:00:00"/>
    <x v="11"/>
    <n v="1"/>
    <m/>
    <s v="COMIDA CON CRIS DESPUES DE REENCUENTRO"/>
    <n v="0"/>
    <n v="-2.85"/>
    <n v="0"/>
    <n v="-2.85"/>
  </r>
  <r>
    <x v="1"/>
    <s v="REAL"/>
    <x v="0"/>
    <s v="PERSONAL"/>
    <s v="TRAMAS"/>
    <m/>
    <s v="GASTOS PERSONALES (ROPA, OBJETOS, ACCESORIOS…)"/>
    <s v="ROPA"/>
    <s v="ROPA"/>
    <n v="2.0089999999999999"/>
    <d v="2023-01-16T00:00:00"/>
    <x v="11"/>
    <n v="1"/>
    <m/>
    <s v="BATA EN TRAMAS"/>
    <n v="0"/>
    <n v="-2.0089999999999999"/>
    <n v="0"/>
    <n v="-2.0089999999999999"/>
  </r>
  <r>
    <x v="0"/>
    <s v="REAL"/>
    <x v="0"/>
    <s v="PERSONAL"/>
    <s v="WALLAPOP"/>
    <s v="ONLINE"/>
    <s v="SEGUNDA MANO / GASTOS COMPARTIDOS"/>
    <s v="WALLAPOP"/>
    <s v="WALLAPOP"/>
    <n v="3"/>
    <d v="2023-01-16T00:00:00"/>
    <x v="11"/>
    <n v="1"/>
    <m/>
    <s v="juegos xbox guitar hero"/>
    <n v="3"/>
    <n v="0"/>
    <n v="0"/>
    <n v="3"/>
  </r>
  <r>
    <x v="1"/>
    <s v="REAL"/>
    <x v="0"/>
    <s v="PERSONAL"/>
    <s v="REPSOL"/>
    <s v="MADRID"/>
    <s v="TRANSPORTE"/>
    <s v="GASOLINA"/>
    <s v="MOTO"/>
    <n v="0.79800000000000004"/>
    <d v="2023-01-18T00:00:00"/>
    <x v="11"/>
    <n v="1"/>
    <m/>
    <s v="GASOLINA"/>
    <n v="0"/>
    <n v="-0.79800000000000004"/>
    <n v="0"/>
    <n v="-0.79800000000000004"/>
  </r>
  <r>
    <x v="1"/>
    <s v="REAL"/>
    <x v="0"/>
    <s v="PERSONAL"/>
    <s v="POLIDEPORTIVO"/>
    <m/>
    <s v="DEPORTE"/>
    <s v="DEPORTE"/>
    <s v="NATACION"/>
    <n v="0.25"/>
    <d v="2023-01-20T00:00:00"/>
    <x v="11"/>
    <n v="1"/>
    <m/>
    <s v="ENTRADA VIERNES PARA NADAR CON CRIS"/>
    <n v="0"/>
    <n v="-0.25"/>
    <n v="0"/>
    <n v="-0.25"/>
  </r>
  <r>
    <x v="1"/>
    <s v="REAL"/>
    <x v="0"/>
    <s v="PERSONAL"/>
    <s v="DECATHLON"/>
    <m/>
    <s v="DEPORTE"/>
    <s v="DEPORTE"/>
    <s v="NATACION"/>
    <n v="1.4470000000000001"/>
    <d v="2023-01-20T00:00:00"/>
    <x v="11"/>
    <n v="1"/>
    <m/>
    <s v="GORRO, GAFAS Y TOALLA PARA NADAR"/>
    <n v="0"/>
    <n v="-1.4470000000000001"/>
    <n v="0"/>
    <n v="-1.4470000000000001"/>
  </r>
  <r>
    <x v="1"/>
    <s v="REAL"/>
    <x v="0"/>
    <s v="PERSONAL"/>
    <s v="TABERNA DE CEA"/>
    <m/>
    <s v="RESTAURANTE"/>
    <s v="BAR"/>
    <s v="CERVEZA"/>
    <n v="1.05"/>
    <d v="2023-01-21T00:00:00"/>
    <x v="11"/>
    <n v="1"/>
    <m/>
    <s v="INVITE A ALEX Y MIKEL A UNAS CERVES"/>
    <n v="0"/>
    <n v="-1.05"/>
    <n v="0"/>
    <n v="-1.05"/>
  </r>
  <r>
    <x v="1"/>
    <s v="REAL"/>
    <x v="0"/>
    <s v="PERSONAL"/>
    <s v="ESQUINITA DE MACHADO"/>
    <m/>
    <s v="RESTAURANTE"/>
    <s v="BAR"/>
    <s v="COMIDA"/>
    <n v="3.16"/>
    <d v="2023-01-21T00:00:00"/>
    <x v="11"/>
    <n v="1"/>
    <m/>
    <s v="COMIDA CON CRIS DESPUES DE PASEO"/>
    <n v="0"/>
    <n v="-3.16"/>
    <n v="0"/>
    <n v="-3.16"/>
  </r>
  <r>
    <x v="1"/>
    <s v="REAL"/>
    <x v="2"/>
    <s v="PERSONAL"/>
    <s v="GROUP ON"/>
    <s v="MADRID"/>
    <s v="CUIDADO PERSONAL"/>
    <s v="DENTISTA"/>
    <s v="FERULA DESCARGA"/>
    <n v="5.5920000000000005"/>
    <d v="2023-01-21T00:00:00"/>
    <x v="11"/>
    <n v="1"/>
    <m/>
    <s v="FERULA DESCARGA COMPRADA EN GROUP ON"/>
    <n v="0"/>
    <n v="-5.5920000000000005"/>
    <n v="0"/>
    <n v="-5.5920000000000005"/>
  </r>
  <r>
    <x v="1"/>
    <s v="REAL"/>
    <x v="0"/>
    <s v="PERSONAL"/>
    <s v="GOIKO"/>
    <m/>
    <s v="RESTAURANTE"/>
    <s v="RESTAURANTE"/>
    <s v="HAMBURGUESA"/>
    <n v="1.9300000000000002"/>
    <d v="2023-01-21T00:00:00"/>
    <x v="11"/>
    <n v="1"/>
    <m/>
    <s v="HAMBURGUESA CON ALEX Y MIKEL"/>
    <n v="0"/>
    <n v="-1.9300000000000002"/>
    <n v="0"/>
    <n v="-1.9300000000000002"/>
  </r>
  <r>
    <x v="1"/>
    <s v="REAL"/>
    <x v="0"/>
    <s v="PERSONAL"/>
    <s v="DIA"/>
    <m/>
    <s v="SUPERMERCADO"/>
    <s v="COMIDA"/>
    <s v="DIA"/>
    <n v="2.5270000000000001"/>
    <d v="2023-01-22T00:00:00"/>
    <x v="11"/>
    <n v="1"/>
    <m/>
    <m/>
    <n v="0"/>
    <n v="-2.5270000000000001"/>
    <n v="0"/>
    <n v="-2.5270000000000001"/>
  </r>
  <r>
    <x v="1"/>
    <s v="REAL"/>
    <x v="0"/>
    <s v="PERSONAL"/>
    <s v="INSUD"/>
    <m/>
    <s v="RESTAURANTE"/>
    <s v="VENDING"/>
    <s v="CHOCOLATE"/>
    <n v="0.45"/>
    <d v="2023-01-23T00:00:00"/>
    <x v="11"/>
    <n v="1"/>
    <m/>
    <s v="CAFÉ Y CHOCOLATE INSUD VENDING"/>
    <n v="0"/>
    <n v="-0.45"/>
    <n v="0"/>
    <n v="-0.45"/>
  </r>
  <r>
    <x v="1"/>
    <s v="REAL"/>
    <x v="0"/>
    <s v="PERSONAL"/>
    <s v="CORREOS"/>
    <m/>
    <s v="GASTOS PERSONALES (ROPA, OBJETOS, ACCESORIOS…)"/>
    <s v="ENVIOS"/>
    <s v="WALLAPOP"/>
    <n v="0.46500000000000008"/>
    <d v="2023-01-24T00:00:00"/>
    <x v="11"/>
    <n v="1"/>
    <m/>
    <s v="PAGO CAJA DE CORREOS PARA ENVIAR LA GUITARRA DE WALLAPOP"/>
    <n v="0"/>
    <n v="-0.46500000000000008"/>
    <n v="0"/>
    <n v="-0.46500000000000008"/>
  </r>
  <r>
    <x v="0"/>
    <s v="REAL"/>
    <x v="0"/>
    <s v="PERSONAL"/>
    <s v="WALLAPOP"/>
    <s v="ONLINE"/>
    <s v="SEGUNDA MANO / GASTOS COMPARTIDOS"/>
    <s v="WALLAPOP"/>
    <s v="WALLAPOP"/>
    <n v="9"/>
    <d v="2023-01-24T00:00:00"/>
    <x v="11"/>
    <n v="1"/>
    <m/>
    <s v="guitarra guitar hero"/>
    <n v="9"/>
    <n v="0"/>
    <n v="0"/>
    <n v="9"/>
  </r>
  <r>
    <x v="1"/>
    <s v="REAL"/>
    <x v="0"/>
    <s v="PERSONAL"/>
    <s v="INSUD"/>
    <m/>
    <s v="RESTAURANTE"/>
    <s v="VENDING"/>
    <s v="CAFÉ"/>
    <n v="4.0000000000000008E-2"/>
    <d v="2023-01-27T00:00:00"/>
    <x v="11"/>
    <n v="1"/>
    <m/>
    <s v="CAFÉ Y CHOCOLATE INSUD VENDING"/>
    <n v="0"/>
    <n v="-4.0000000000000008E-2"/>
    <n v="0"/>
    <n v="-4.0000000000000008E-2"/>
  </r>
  <r>
    <x v="1"/>
    <s v="REAL"/>
    <x v="0"/>
    <s v="PERSONAL"/>
    <s v="MENTTA"/>
    <m/>
    <s v="SUPERMERCADO"/>
    <s v="CAFÉ"/>
    <s v="CAFE"/>
    <n v="1.17"/>
    <d v="2023-01-29T00:00:00"/>
    <x v="11"/>
    <n v="1"/>
    <m/>
    <s v="2 BOLSAS CAFÉ DESCAFEINADO Y 3 DE CAFÉ NATURAL 100% ARABICA"/>
    <n v="0"/>
    <n v="-1.17"/>
    <n v="0"/>
    <n v="-1.17"/>
  </r>
  <r>
    <x v="1"/>
    <s v="REAL"/>
    <x v="0"/>
    <s v="PERSONAL"/>
    <s v="REPSOL"/>
    <s v="MADRID"/>
    <s v="TRANSPORTE"/>
    <s v="GASOLINA"/>
    <s v="MOTO"/>
    <n v="0.89900000000000002"/>
    <d v="2023-01-29T00:00:00"/>
    <x v="11"/>
    <n v="1"/>
    <m/>
    <m/>
    <n v="0"/>
    <n v="-0.89900000000000002"/>
    <n v="0"/>
    <n v="-0.89900000000000002"/>
  </r>
  <r>
    <x v="1"/>
    <s v="REAL"/>
    <x v="0"/>
    <s v="PERSONAL"/>
    <s v="MENTTA"/>
    <s v="MADRID"/>
    <s v="CUIDADO PERSONAL"/>
    <s v="CUIDADO PERSONAL"/>
    <s v="SUPLEMENTOS"/>
    <n v="1.609"/>
    <d v="2023-01-29T00:00:00"/>
    <x v="11"/>
    <n v="1"/>
    <m/>
    <s v="2 BOTES DE MAGNESIO Y COLÁGENO"/>
    <n v="0"/>
    <n v="-1.609"/>
    <n v="0"/>
    <n v="-1.609"/>
  </r>
  <r>
    <x v="1"/>
    <s v="REAL"/>
    <x v="0"/>
    <s v="PERSONAL"/>
    <s v="BAR MENDIGOS"/>
    <m/>
    <s v="RESTAURANTE"/>
    <s v="BAR"/>
    <s v="AGUA CON GAS"/>
    <n v="0.15000000000000002"/>
    <d v="2023-01-30T00:00:00"/>
    <x v="11"/>
    <n v="1"/>
    <m/>
    <s v="AGUA CON GAS DESPUES DE ENTRENAR"/>
    <n v="0"/>
    <n v="-0.15000000000000002"/>
    <n v="0"/>
    <n v="-0.15000000000000002"/>
  </r>
  <r>
    <x v="1"/>
    <s v="REAL"/>
    <x v="0"/>
    <s v="PERSONAL"/>
    <s v="INSUD"/>
    <m/>
    <s v="RESTAURANTE"/>
    <s v="VENDING"/>
    <s v="CAFE"/>
    <n v="6.0000000000000012E-2"/>
    <d v="2023-01-30T00:00:00"/>
    <x v="11"/>
    <n v="1"/>
    <m/>
    <m/>
    <n v="0"/>
    <n v="-6.0000000000000012E-2"/>
    <n v="0"/>
    <n v="-6.0000000000000012E-2"/>
  </r>
  <r>
    <x v="1"/>
    <s v="REAL"/>
    <x v="0"/>
    <s v="PERSONAL"/>
    <s v="JOYERIA PRIETO"/>
    <m/>
    <s v="GASTOS PERSONALES (ROPA, OBJETOS, ACCESORIOS…)"/>
    <s v="JOYERIA"/>
    <s v="CRUZ CARAVACA"/>
    <n v="1.4000000000000001"/>
    <d v="2023-01-30T00:00:00"/>
    <x v="11"/>
    <n v="1"/>
    <m/>
    <s v="JOYERIA PRIETO, HAN ARREGLADO LA CRUZ DE CARAVACA METIENDOLA EN FUEGO. LO PAGUÉ EN EFECTIVO"/>
    <n v="0"/>
    <n v="-1.4000000000000001"/>
    <n v="0"/>
    <n v="-1.4000000000000001"/>
  </r>
  <r>
    <x v="1"/>
    <s v="REAL"/>
    <x v="0"/>
    <s v="PERSONAL"/>
    <s v="INSUD"/>
    <m/>
    <s v="RESTAURANTE"/>
    <s v="VENDING"/>
    <s v="DONETES"/>
    <n v="0.127"/>
    <d v="2023-01-30T00:00:00"/>
    <x v="11"/>
    <n v="1"/>
    <m/>
    <m/>
    <n v="0"/>
    <n v="-0.127"/>
    <n v="0"/>
    <n v="-0.127"/>
  </r>
  <r>
    <x v="1"/>
    <s v="REAL"/>
    <x v="0"/>
    <s v="PERSONAL"/>
    <s v="HAMBURGUESA NOSTRA"/>
    <m/>
    <s v="RESTAURANTE"/>
    <s v="RESTAURANTE"/>
    <s v="HAMBURGUESA"/>
    <n v="1.9000000000000001"/>
    <d v="2023-01-30T00:00:00"/>
    <x v="11"/>
    <n v="1"/>
    <m/>
    <s v="HAMBURGUESA CON CRIS DESPUES DEL CINE DE BABYLON SABADO 28 ENERO"/>
    <n v="0"/>
    <n v="-1.9000000000000001"/>
    <n v="0"/>
    <n v="-1.9000000000000001"/>
  </r>
  <r>
    <x v="0"/>
    <s v="REAL"/>
    <x v="1"/>
    <s v="PERSONAL"/>
    <s v="INSUD"/>
    <s v="MADRID"/>
    <s v="NOMINA"/>
    <s v="NOMINA INSUD"/>
    <s v=" INSUD"/>
    <n v="482.10299999999995"/>
    <d v="2023-01-30T00:00:00"/>
    <x v="11"/>
    <n v="1"/>
    <m/>
    <s v="Nomina Enero 23"/>
    <n v="482.10299999999995"/>
    <n v="0"/>
    <n v="0"/>
    <n v="482.10299999999995"/>
  </r>
  <r>
    <x v="1"/>
    <s v="REAL"/>
    <x v="0"/>
    <s v="PERSONAL"/>
    <s v="GROUP ON"/>
    <s v="MADRID"/>
    <s v="OCIO"/>
    <s v="CINE"/>
    <s v="BABYLON"/>
    <n v="0.52200000000000002"/>
    <d v="2023-01-31T00:00:00"/>
    <x v="11"/>
    <n v="1"/>
    <m/>
    <s v="CINE BABYLON COMPRADO EN GROUPON SABADO 28 ENERO"/>
    <n v="0"/>
    <n v="-0.52200000000000002"/>
    <n v="0"/>
    <n v="-0.52200000000000002"/>
  </r>
  <r>
    <x v="1"/>
    <s v="REAL"/>
    <x v="1"/>
    <s v="PERSONAL"/>
    <s v="ALQUILER"/>
    <s v="MADRID"/>
    <s v="VIVIENDA"/>
    <s v="PISO FDO CATOLICO"/>
    <s v="ALQUILER FDO CATOLICO"/>
    <n v="45"/>
    <d v="2023-02-01T00:00:00"/>
    <x v="11"/>
    <n v="2"/>
    <m/>
    <m/>
    <n v="0"/>
    <n v="-45"/>
    <n v="0"/>
    <n v="-45"/>
  </r>
  <r>
    <x v="1"/>
    <s v="REAL"/>
    <x v="0"/>
    <s v="PERSONAL"/>
    <s v="INSUD"/>
    <m/>
    <s v="RESTAURANTE"/>
    <s v="VENDING"/>
    <s v="CHOCOLATE"/>
    <n v="0.25200000000000006"/>
    <d v="2023-02-01T00:00:00"/>
    <x v="11"/>
    <n v="2"/>
    <m/>
    <m/>
    <n v="0"/>
    <n v="-0.25200000000000006"/>
    <n v="0"/>
    <n v="-0.25200000000000006"/>
  </r>
  <r>
    <x v="1"/>
    <s v="ESTIMADO"/>
    <x v="1"/>
    <s v="PERSONAL"/>
    <s v="GARAJE"/>
    <m/>
    <s v="VIVIENDA"/>
    <s v="GARAJE"/>
    <s v="GARAJE FDO CATOLICO"/>
    <n v="13.5"/>
    <d v="2023-02-01T00:00:00"/>
    <x v="11"/>
    <n v="2"/>
    <m/>
    <m/>
    <n v="0"/>
    <n v="-13.5"/>
    <n v="0"/>
    <n v="-13.5"/>
  </r>
  <r>
    <x v="2"/>
    <s v="REAL"/>
    <x v="0"/>
    <s v="PERSONAL"/>
    <s v="DEGIRO"/>
    <s v="ONLINE"/>
    <s v="BOLSA"/>
    <s v="BOLSA"/>
    <s v="BOLSA"/>
    <n v="180"/>
    <d v="2023-02-02T00:00:00"/>
    <x v="11"/>
    <n v="2"/>
    <m/>
    <m/>
    <n v="0"/>
    <n v="0"/>
    <n v="-180"/>
    <n v="-180"/>
  </r>
  <r>
    <x v="1"/>
    <s v="REAL"/>
    <x v="0"/>
    <s v="PERSONAL"/>
    <s v="RAMPUJO"/>
    <s v="MADRID"/>
    <s v="OCIO"/>
    <s v="BAR"/>
    <s v="INSUD"/>
    <n v="0.35000000000000003"/>
    <d v="2023-02-03T00:00:00"/>
    <x v="11"/>
    <n v="2"/>
    <m/>
    <s v="CERVEZA DANI"/>
    <n v="0"/>
    <n v="-0.35000000000000003"/>
    <n v="0"/>
    <n v="-0.35000000000000003"/>
  </r>
  <r>
    <x v="1"/>
    <s v="REAL"/>
    <x v="0"/>
    <s v="PERSONAL"/>
    <s v="DIA"/>
    <m/>
    <s v="SUPERMERCADO"/>
    <s v="COMIDA"/>
    <s v="DIA"/>
    <n v="3.516"/>
    <d v="2023-02-06T00:00:00"/>
    <x v="11"/>
    <n v="2"/>
    <m/>
    <s v="COMIDA SEMANAL"/>
    <n v="0"/>
    <n v="-3.516"/>
    <n v="0"/>
    <n v="-3.516"/>
  </r>
  <r>
    <x v="1"/>
    <s v="REAL"/>
    <x v="0"/>
    <s v="PERSONAL"/>
    <s v="BIZUM"/>
    <m/>
    <s v="REGALOS"/>
    <s v="CUMPLEAÑOS"/>
    <s v="SHEILA"/>
    <n v="0.89200000000000002"/>
    <d v="2023-02-06T00:00:00"/>
    <x v="11"/>
    <n v="2"/>
    <m/>
    <s v="REGALO CUMPLEAÑOS SHEILA "/>
    <n v="0"/>
    <n v="-0.89200000000000002"/>
    <n v="0"/>
    <n v="-0.89200000000000002"/>
  </r>
  <r>
    <x v="1"/>
    <s v="REAL"/>
    <x v="0"/>
    <s v="PERSONAL"/>
    <s v="CHINO"/>
    <m/>
    <s v="VIVIENDA"/>
    <s v="DECORACION"/>
    <s v="TERRARIOS"/>
    <n v="0.96500000000000008"/>
    <d v="2023-02-06T00:00:00"/>
    <x v="11"/>
    <n v="2"/>
    <m/>
    <s v="COMPRA TERRARIOS PARA CRIS"/>
    <n v="0"/>
    <n v="-0.96500000000000008"/>
    <n v="0"/>
    <n v="-0.96500000000000008"/>
  </r>
  <r>
    <x v="1"/>
    <s v="REAL"/>
    <x v="0"/>
    <s v="PERSONAL"/>
    <s v="ALDI"/>
    <m/>
    <s v="SUPERMERCADO"/>
    <s v="COMIDA"/>
    <s v="ALDI"/>
    <n v="2.9640000000000004"/>
    <d v="2023-02-07T00:00:00"/>
    <x v="11"/>
    <n v="2"/>
    <m/>
    <s v="COMIDA SEMANAL"/>
    <n v="0"/>
    <n v="-2.9640000000000004"/>
    <n v="0"/>
    <n v="-2.9640000000000004"/>
  </r>
  <r>
    <x v="1"/>
    <s v="REAL"/>
    <x v="0"/>
    <s v="PERSONAL"/>
    <s v="HBO"/>
    <s v="ONLINE"/>
    <s v="OCIO"/>
    <s v="SUSCRIPCION"/>
    <s v="HBO"/>
    <n v="0.30000000000000004"/>
    <d v="2023-02-09T00:00:00"/>
    <x v="11"/>
    <n v="2"/>
    <m/>
    <s v="HBO FEBRERO BIZUM ISA"/>
    <n v="0"/>
    <n v="-0.30000000000000004"/>
    <n v="0"/>
    <n v="-0.30000000000000004"/>
  </r>
  <r>
    <x v="1"/>
    <s v="REAL"/>
    <x v="0"/>
    <s v="PERSONAL"/>
    <s v="RAMPUJO"/>
    <s v="MADRID"/>
    <s v="OCIO"/>
    <s v="BAR"/>
    <s v="INSUD"/>
    <n v="0.64000000000000012"/>
    <d v="2023-02-09T00:00:00"/>
    <x v="11"/>
    <n v="2"/>
    <m/>
    <s v="CERVEZA DANI CON API"/>
    <n v="0"/>
    <n v="-0.64000000000000012"/>
    <n v="0"/>
    <n v="-0.64000000000000012"/>
  </r>
  <r>
    <x v="1"/>
    <s v="REAL"/>
    <x v="0"/>
    <s v="PERSONAL"/>
    <s v="CORTE INGLES"/>
    <m/>
    <s v="REGALOS"/>
    <s v="REGALOS"/>
    <s v="ANDREA BLANCO"/>
    <n v="0.995"/>
    <d v="2023-02-10T00:00:00"/>
    <x v="11"/>
    <n v="2"/>
    <m/>
    <m/>
    <n v="0"/>
    <n v="-0.995"/>
    <n v="0"/>
    <n v="-0.995"/>
  </r>
  <r>
    <x v="1"/>
    <s v="REAL"/>
    <x v="0"/>
    <s v="PERSONAL"/>
    <s v="GROUP ON"/>
    <s v="MADRID"/>
    <s v="CUIDADO PERSONAL"/>
    <s v="FISIOTERAPEUTA"/>
    <s v="FISIO GRUPON"/>
    <n v="3.4390000000000001"/>
    <d v="2023-02-10T00:00:00"/>
    <x v="11"/>
    <n v="2"/>
    <m/>
    <m/>
    <n v="0"/>
    <n v="-3.4390000000000001"/>
    <n v="0"/>
    <n v="-3.4390000000000001"/>
  </r>
  <r>
    <x v="1"/>
    <s v="REAL"/>
    <x v="0"/>
    <s v="PERSONAL"/>
    <s v="REPSOL"/>
    <s v="MADRID"/>
    <s v="TRANSPORTE"/>
    <s v="GASOLINA"/>
    <s v="MOTO"/>
    <n v="0.79600000000000004"/>
    <d v="2023-02-10T00:00:00"/>
    <x v="11"/>
    <n v="2"/>
    <m/>
    <m/>
    <n v="0"/>
    <n v="-0.79600000000000004"/>
    <n v="0"/>
    <n v="-0.79600000000000004"/>
  </r>
  <r>
    <x v="1"/>
    <s v="REAL"/>
    <x v="0"/>
    <s v="PERSONAL"/>
    <s v="CORTE INGLES"/>
    <s v="MADRID"/>
    <s v="OCIO"/>
    <s v="LIBROS"/>
    <s v="NACIDOS DE LA BRUMA"/>
    <n v="2.09"/>
    <d v="2023-02-10T00:00:00"/>
    <x v="11"/>
    <n v="2"/>
    <m/>
    <m/>
    <n v="0"/>
    <n v="-2.09"/>
    <n v="0"/>
    <n v="-2.09"/>
  </r>
  <r>
    <x v="1"/>
    <s v="REAL"/>
    <x v="0"/>
    <s v="PERSONAL"/>
    <s v="LA TAPA"/>
    <s v="MADRID"/>
    <s v="RESTAURANTE"/>
    <s v="BAR"/>
    <s v="CERVEZA"/>
    <n v="1.7100000000000002"/>
    <d v="2023-02-11T00:00:00"/>
    <x v="11"/>
    <n v="2"/>
    <m/>
    <s v="11/02 CERVES CON ADRIAN VIENDO REAL MADRID MUNDIALITO CLUBES"/>
    <n v="0"/>
    <n v="-1.7100000000000002"/>
    <n v="0"/>
    <n v="-1.7100000000000002"/>
  </r>
  <r>
    <x v="1"/>
    <s v="REAL"/>
    <x v="0"/>
    <s v="PERSONAL"/>
    <s v="ALDI"/>
    <m/>
    <s v="SUPERMERCADO"/>
    <s v="COMIDA"/>
    <s v="ALDI"/>
    <n v="3.254"/>
    <d v="2023-02-13T00:00:00"/>
    <x v="11"/>
    <n v="2"/>
    <m/>
    <s v="COMIDA SEMANAL"/>
    <n v="0"/>
    <n v="-3.254"/>
    <n v="0"/>
    <n v="-3.254"/>
  </r>
  <r>
    <x v="1"/>
    <s v="REAL"/>
    <x v="0"/>
    <s v="PERSONAL"/>
    <s v="ALDI"/>
    <m/>
    <s v="VIVIENDA"/>
    <s v="COSAS DE CASA"/>
    <s v="COSAS DE CASA"/>
    <n v="0.91400000000000015"/>
    <d v="2023-02-13T00:00:00"/>
    <x v="11"/>
    <n v="2"/>
    <m/>
    <s v="PAPEL HIGIENICO, ETC"/>
    <n v="0"/>
    <n v="-0.91400000000000015"/>
    <n v="0"/>
    <n v="-0.91400000000000015"/>
  </r>
  <r>
    <x v="1"/>
    <s v="REAL"/>
    <x v="0"/>
    <s v="PERSONAL"/>
    <s v="RAMPUJO"/>
    <m/>
    <s v="RESTAURANTE"/>
    <s v="BAR"/>
    <s v="INSUD"/>
    <n v="0.1"/>
    <d v="2023-02-14T00:00:00"/>
    <x v="11"/>
    <n v="2"/>
    <m/>
    <s v="CERVEZA DANI CON API"/>
    <n v="0"/>
    <n v="-0.1"/>
    <n v="0"/>
    <n v="-0.1"/>
  </r>
  <r>
    <x v="1"/>
    <s v="REAL"/>
    <x v="0"/>
    <s v="PERSONAL"/>
    <s v="CHINO"/>
    <m/>
    <s v="SUPERMERCADO"/>
    <s v="CHINO"/>
    <s v="CHINO BARRIO"/>
    <n v="0.63500000000000001"/>
    <d v="2023-02-15T00:00:00"/>
    <x v="11"/>
    <n v="2"/>
    <m/>
    <s v="CHOCOLATE CHINO SABADO 11 + COMPRAS DE PAN PARA CRIS"/>
    <n v="0"/>
    <n v="-0.63500000000000001"/>
    <n v="0"/>
    <n v="-0.63500000000000001"/>
  </r>
  <r>
    <x v="1"/>
    <s v="REAL"/>
    <x v="0"/>
    <s v="PERSONAL"/>
    <s v="INSUD"/>
    <m/>
    <s v="RESTAURANTE"/>
    <s v="VENDING"/>
    <s v="CHOCOLATE"/>
    <n v="0.45"/>
    <d v="2023-02-15T00:00:00"/>
    <x v="11"/>
    <n v="2"/>
    <m/>
    <m/>
    <n v="0"/>
    <n v="-0.45"/>
    <n v="0"/>
    <n v="-0.45"/>
  </r>
  <r>
    <x v="1"/>
    <s v="REAL"/>
    <x v="0"/>
    <s v="PERSONAL"/>
    <s v="REPSOL"/>
    <s v="MADRID"/>
    <s v="TRANSPORTE"/>
    <s v="GASOLINA"/>
    <s v="MOTO"/>
    <n v="0.82199999999999995"/>
    <d v="2023-02-15T00:00:00"/>
    <x v="11"/>
    <n v="2"/>
    <m/>
    <s v="WAYLET + 1E EN EFECTIVO PARA HINCHAR LAS RUEDAS"/>
    <n v="0"/>
    <n v="-0.82199999999999995"/>
    <n v="0"/>
    <n v="-0.82199999999999995"/>
  </r>
  <r>
    <x v="0"/>
    <s v="REAL"/>
    <x v="0"/>
    <s v="PERSONAL"/>
    <s v="WALLAPOP"/>
    <s v="ONLINE"/>
    <s v="SEGUNDA MANO / GASTOS COMPARTIDOS"/>
    <s v="WALLAPOP"/>
    <s v="WALLAPOP"/>
    <n v="7.5"/>
    <d v="2023-02-17T00:00:00"/>
    <x v="11"/>
    <n v="2"/>
    <m/>
    <s v="Cafetera nespresso. Pagado por bizum &quot;Clara&quot;"/>
    <n v="7.5"/>
    <n v="0"/>
    <n v="0"/>
    <n v="7.5"/>
  </r>
  <r>
    <x v="1"/>
    <s v="REAL"/>
    <x v="0"/>
    <s v="PERSONAL"/>
    <s v="CRUSTO"/>
    <m/>
    <s v="RESTAURANTE"/>
    <s v="BAR"/>
    <s v="DESAYUNO"/>
    <n v="2.4649999999999999"/>
    <d v="2023-02-18T00:00:00"/>
    <x v="11"/>
    <n v="2"/>
    <m/>
    <s v="DESAYUNO CON SARA"/>
    <n v="0"/>
    <n v="-2.4649999999999999"/>
    <n v="0"/>
    <n v="-2.4649999999999999"/>
  </r>
  <r>
    <x v="2"/>
    <s v="REAL"/>
    <x v="0"/>
    <s v="PERSONAL"/>
    <s v="COINBASE"/>
    <s v="ONLINE"/>
    <s v="CRYPTO"/>
    <s v="CRYPTO"/>
    <s v="CRYPTO"/>
    <n v="225"/>
    <d v="2023-02-19T00:00:00"/>
    <x v="11"/>
    <n v="2"/>
    <m/>
    <m/>
    <n v="0"/>
    <n v="0"/>
    <n v="-225"/>
    <n v="-225"/>
  </r>
  <r>
    <x v="1"/>
    <s v="REAL"/>
    <x v="0"/>
    <s v="PERSONAL"/>
    <s v="NAPOLI"/>
    <s v="MADRID"/>
    <s v="OCIO"/>
    <s v="BAR"/>
    <s v="INSUD"/>
    <n v="0.13"/>
    <d v="2023-02-20T00:00:00"/>
    <x v="11"/>
    <n v="2"/>
    <m/>
    <m/>
    <n v="0"/>
    <n v="-0.13"/>
    <n v="0"/>
    <n v="-0.13"/>
  </r>
  <r>
    <x v="1"/>
    <s v="REAL"/>
    <x v="0"/>
    <s v="PERSONAL"/>
    <s v="REPSOL"/>
    <s v="MADRID"/>
    <s v="TRANSPORTE"/>
    <s v="GASOLINA"/>
    <s v="MOTO"/>
    <n v="0.73099999999999998"/>
    <d v="2023-02-21T00:00:00"/>
    <x v="11"/>
    <n v="2"/>
    <m/>
    <m/>
    <n v="0"/>
    <n v="-0.73099999999999998"/>
    <n v="0"/>
    <n v="-0.73099999999999998"/>
  </r>
  <r>
    <x v="1"/>
    <s v="REAL"/>
    <x v="0"/>
    <s v="PERSONAL"/>
    <s v="NAPOLI"/>
    <m/>
    <s v="RESTAURANTE"/>
    <s v="RESTAURANTE"/>
    <s v="COMIDA EXTRA"/>
    <n v="0.13"/>
    <d v="2023-02-22T00:00:00"/>
    <x v="11"/>
    <n v="2"/>
    <m/>
    <m/>
    <n v="0"/>
    <n v="-0.13"/>
    <n v="0"/>
    <n v="-0.13"/>
  </r>
  <r>
    <x v="1"/>
    <s v="REAL"/>
    <x v="0"/>
    <s v="PERSONAL"/>
    <s v="RAMPUJO"/>
    <m/>
    <s v="RESTAURANTE"/>
    <s v="RESTAURANTE"/>
    <s v="COMIDA EXTRA"/>
    <n v="0.38"/>
    <d v="2023-02-23T00:00:00"/>
    <x v="11"/>
    <n v="2"/>
    <m/>
    <m/>
    <n v="0"/>
    <n v="-0.38"/>
    <n v="0"/>
    <n v="-0.38"/>
  </r>
  <r>
    <x v="1"/>
    <s v="REAL"/>
    <x v="0"/>
    <s v="PERSONAL"/>
    <s v="LEON"/>
    <m/>
    <s v="TRANSPORTE"/>
    <s v="PEAJE"/>
    <s v="PEAJE"/>
    <n v="1.6"/>
    <d v="2023-02-24T00:00:00"/>
    <x v="11"/>
    <n v="2"/>
    <m/>
    <s v="PEAJES PAPA, PAGADO CON COCHE"/>
    <n v="0"/>
    <n v="-1.6"/>
    <n v="0"/>
    <n v="-1.6"/>
  </r>
  <r>
    <x v="1"/>
    <s v="REAL"/>
    <x v="0"/>
    <s v="PERSONAL"/>
    <s v="LEON"/>
    <s v="MADRID"/>
    <s v="OCIO"/>
    <s v="BAR"/>
    <s v="CERVEZA"/>
    <n v="1.5"/>
    <d v="2023-02-25T00:00:00"/>
    <x v="11"/>
    <n v="2"/>
    <m/>
    <s v="CERVEZAS EN EL BARRIO HUMEDO, EFECTIVO"/>
    <n v="0"/>
    <n v="-1.5"/>
    <n v="0"/>
    <n v="-1.5"/>
  </r>
  <r>
    <x v="1"/>
    <s v="REAL"/>
    <x v="0"/>
    <s v="PERSONAL"/>
    <s v="LEON"/>
    <s v="MADRID"/>
    <s v="OCIO"/>
    <s v="MUSEO"/>
    <s v="MUSEO SAN ISIDORO"/>
    <n v="1.4000000000000001"/>
    <d v="2023-02-26T00:00:00"/>
    <x v="11"/>
    <n v="2"/>
    <m/>
    <s v="MUSEO SAN ISIDORO, EL CALZI DE DOÑA URRACA, PAGADO EN EFECITVO"/>
    <n v="0"/>
    <n v="-1.4000000000000001"/>
    <n v="0"/>
    <n v="-1.4000000000000001"/>
  </r>
  <r>
    <x v="1"/>
    <s v="REAL"/>
    <x v="0"/>
    <s v="PERSONAL"/>
    <s v="REPSOL"/>
    <m/>
    <s v="TRANSPORTE"/>
    <s v="GASOLINA"/>
    <s v="COCHE"/>
    <n v="9.5960000000000001"/>
    <d v="2023-02-27T00:00:00"/>
    <x v="11"/>
    <n v="2"/>
    <m/>
    <s v="GASOLINA COCHE EN LEON"/>
    <n v="0"/>
    <n v="-9.5960000000000001"/>
    <n v="0"/>
    <n v="-9.5960000000000001"/>
  </r>
  <r>
    <x v="0"/>
    <s v="REAL"/>
    <x v="1"/>
    <s v="PERSONAL"/>
    <s v="INSUD"/>
    <s v="MADRID"/>
    <s v="NOMINA"/>
    <s v="NOMINA INSUD"/>
    <s v=" INSUD"/>
    <n v="481.34699999999998"/>
    <d v="2023-02-27T00:00:00"/>
    <x v="11"/>
    <n v="2"/>
    <m/>
    <s v="Nomina Febrero 23"/>
    <n v="481.34699999999998"/>
    <n v="0"/>
    <n v="0"/>
    <n v="481.34699999999998"/>
  </r>
  <r>
    <x v="1"/>
    <s v="REAL"/>
    <x v="0"/>
    <s v="PERSONAL"/>
    <s v="LA MARY"/>
    <m/>
    <s v="RESTAURANTE"/>
    <s v="RESTAURANTE"/>
    <s v="RESTAURANTE LEON"/>
    <n v="7.7"/>
    <d v="2023-02-27T00:00:00"/>
    <x v="11"/>
    <n v="2"/>
    <m/>
    <s v="INVITO A DANI A COMER"/>
    <n v="0"/>
    <n v="-7.7"/>
    <n v="0"/>
    <n v="-7.7"/>
  </r>
  <r>
    <x v="1"/>
    <s v="REAL"/>
    <x v="1"/>
    <s v="PERSONAL"/>
    <s v="ALQUILER"/>
    <s v="MADRID"/>
    <s v="VIVIENDA"/>
    <s v="PISO FDO CATOLICO"/>
    <s v="ALQUILER FDO CATOLICO"/>
    <n v="45"/>
    <d v="2023-03-01T00:00:00"/>
    <x v="11"/>
    <n v="3"/>
    <m/>
    <m/>
    <n v="0"/>
    <n v="-45"/>
    <n v="0"/>
    <n v="-45"/>
  </r>
  <r>
    <x v="1"/>
    <s v="ESTIMADO"/>
    <x v="1"/>
    <s v="PERSONAL"/>
    <s v="GARAJE"/>
    <m/>
    <s v="VIVIENDA"/>
    <s v="GARAJE"/>
    <s v="GARAJE FDO CATOLICO"/>
    <n v="13.5"/>
    <d v="2023-03-01T00:00:00"/>
    <x v="11"/>
    <n v="3"/>
    <m/>
    <m/>
    <n v="0"/>
    <n v="-13.5"/>
    <n v="0"/>
    <n v="-13.5"/>
  </r>
  <r>
    <x v="1"/>
    <s v="REAL"/>
    <x v="0"/>
    <s v="PERSONAL"/>
    <s v="CORTE INGLES"/>
    <s v="MADRID"/>
    <s v="OCIO"/>
    <s v="LIBROS"/>
    <s v="NACIDOS DE LA BRUMA"/>
    <n v="2.09"/>
    <d v="2023-03-02T00:00:00"/>
    <x v="11"/>
    <n v="3"/>
    <m/>
    <s v="NACIDOS DE LA BRUMA VOL 2"/>
    <n v="0"/>
    <n v="-2.09"/>
    <n v="0"/>
    <n v="-2.09"/>
  </r>
  <r>
    <x v="0"/>
    <s v="REAL"/>
    <x v="0"/>
    <s v="PERSONAL"/>
    <s v="WALLAPOP"/>
    <s v="ONLINE"/>
    <s v="SEGUNDA MANO / GASTOS COMPARTIDOS"/>
    <s v="WALLAPOP"/>
    <s v="WALLAPOP"/>
    <n v="1.5"/>
    <d v="2023-03-02T00:00:00"/>
    <x v="11"/>
    <n v="3"/>
    <m/>
    <s v="Soporte con altura, enviado por correos"/>
    <n v="1.5"/>
    <n v="0"/>
    <n v="0"/>
    <n v="1.5"/>
  </r>
  <r>
    <x v="1"/>
    <s v="REAL"/>
    <x v="0"/>
    <s v="PERSONAL"/>
    <s v="DIA"/>
    <m/>
    <s v="SUPERMERCADO"/>
    <s v="COMIDA"/>
    <s v="DIA"/>
    <n v="2.895"/>
    <d v="2023-03-03T00:00:00"/>
    <x v="11"/>
    <n v="3"/>
    <m/>
    <m/>
    <n v="0"/>
    <n v="-2.895"/>
    <n v="0"/>
    <n v="-2.895"/>
  </r>
  <r>
    <x v="1"/>
    <s v="REAL"/>
    <x v="0"/>
    <s v="PERSONAL"/>
    <s v="NEW YORK BURGER"/>
    <m/>
    <s v="RESTAURANTE"/>
    <s v="RESTAURANTE"/>
    <s v="HAMBURGUESA"/>
    <n v="2.9350000000000005"/>
    <d v="2023-03-04T00:00:00"/>
    <x v="11"/>
    <n v="3"/>
    <m/>
    <s v="HAMBURGUESA NEW YORK BURGER CON ARTUR"/>
    <n v="0"/>
    <n v="-2.9350000000000005"/>
    <n v="0"/>
    <n v="-2.9350000000000005"/>
  </r>
  <r>
    <x v="1"/>
    <s v="REAL"/>
    <x v="0"/>
    <s v="PERSONAL"/>
    <s v="NEW YORK BURGER"/>
    <s v="MADRID"/>
    <s v="OCIO"/>
    <s v="BAR"/>
    <s v="OCIO"/>
    <n v="0.5"/>
    <d v="2023-03-04T00:00:00"/>
    <x v="11"/>
    <n v="3"/>
    <m/>
    <s v="COCACOLA Y AGUA CON GAS ARTUR"/>
    <n v="0"/>
    <n v="-0.5"/>
    <n v="0"/>
    <n v="-0.5"/>
  </r>
  <r>
    <x v="0"/>
    <s v="REAL"/>
    <x v="0"/>
    <s v="PERSONAL"/>
    <s v="VINTED"/>
    <s v="ONLINE"/>
    <s v="SEGUNDA MANO / GASTOS COMPARTIDOS"/>
    <s v="VINTED"/>
    <s v="VINTED"/>
    <n v="7.8"/>
    <d v="2023-03-04T00:00:00"/>
    <x v="11"/>
    <n v="3"/>
    <m/>
    <s v="Chaqueta chandal zara gris + Cascos Taotronics"/>
    <n v="7.8"/>
    <n v="0"/>
    <n v="0"/>
    <n v="7.8"/>
  </r>
  <r>
    <x v="1"/>
    <s v="REAL"/>
    <x v="0"/>
    <s v="PERSONAL"/>
    <s v="BM"/>
    <m/>
    <s v="SUPERMERCADO"/>
    <s v="COMIDA"/>
    <s v="BM"/>
    <n v="0.502"/>
    <d v="2023-03-05T00:00:00"/>
    <x v="11"/>
    <n v="3"/>
    <m/>
    <s v="CENA PARA SABADO CON CRIS . PIZZA"/>
    <n v="0"/>
    <n v="-0.502"/>
    <n v="0"/>
    <n v="-0.502"/>
  </r>
  <r>
    <x v="1"/>
    <s v="REAL"/>
    <x v="0"/>
    <s v="PERSONAL"/>
    <s v="AHORRA MAS"/>
    <s v="MADRID"/>
    <s v="SUPERMERCADO"/>
    <s v="COMIDA"/>
    <s v="AHORRA MAS"/>
    <n v="2.9260000000000002"/>
    <d v="2023-03-06T00:00:00"/>
    <x v="11"/>
    <n v="3"/>
    <m/>
    <s v="COMIDA PARA CRIS, PORQUE ELLA PAGÓ EL SABADO LA COMIDA, ARROZ CON BAGAVANTE"/>
    <n v="0"/>
    <n v="-2.9260000000000002"/>
    <n v="0"/>
    <n v="-2.9260000000000002"/>
  </r>
  <r>
    <x v="1"/>
    <s v="REAL"/>
    <x v="0"/>
    <s v="PERSONAL"/>
    <s v="GROUP ON"/>
    <s v="MADRID"/>
    <s v="CUIDADO PERSONAL"/>
    <s v="FISIOTERAPEUTA"/>
    <s v="FISIO GRUPON"/>
    <n v="0"/>
    <d v="2023-03-06T00:00:00"/>
    <x v="11"/>
    <n v="3"/>
    <m/>
    <s v="FISIO GRUPON, FUERON 62,99 PERO LO DEVOLVIERON"/>
    <n v="0"/>
    <n v="0"/>
    <n v="0"/>
    <n v="0"/>
  </r>
  <r>
    <x v="1"/>
    <s v="REAL"/>
    <x v="0"/>
    <s v="PERSONAL"/>
    <s v="CASA DE LAS FLORES"/>
    <m/>
    <s v="REGALOS"/>
    <s v="REGALOS CRIS"/>
    <s v="CRIS"/>
    <n v="0.9"/>
    <d v="2023-03-07T00:00:00"/>
    <x v="11"/>
    <n v="3"/>
    <m/>
    <s v="CLAVELES QUE LE REGALE ANTES DEL EXAMEN"/>
    <n v="0"/>
    <n v="-0.9"/>
    <n v="0"/>
    <n v="-0.9"/>
  </r>
  <r>
    <x v="1"/>
    <s v="REAL"/>
    <x v="0"/>
    <s v="PERSONAL"/>
    <s v="HBO"/>
    <s v="ONLINE"/>
    <s v="OCIO"/>
    <s v="SUSCRIPCION"/>
    <s v="HBO"/>
    <n v="0.30000000000000004"/>
    <d v="2023-03-08T00:00:00"/>
    <x v="11"/>
    <n v="3"/>
    <m/>
    <s v="BIZUM A ISABEL POR HBO MARZO"/>
    <n v="0"/>
    <n v="-0.30000000000000004"/>
    <n v="0"/>
    <n v="-0.30000000000000004"/>
  </r>
  <r>
    <x v="1"/>
    <s v="REAL"/>
    <x v="0"/>
    <s v="PERSONAL"/>
    <s v="INSUD"/>
    <m/>
    <s v="RESTAURANTE"/>
    <s v="VENDING"/>
    <s v="CHOCOLATE"/>
    <n v="1.0550000000000002"/>
    <d v="2023-03-10T00:00:00"/>
    <x v="11"/>
    <n v="3"/>
    <m/>
    <s v="CONSOLIDACION CHOCOLATES, GALLETAS Y CAFÉ"/>
    <n v="0"/>
    <n v="-1.0550000000000002"/>
    <n v="0"/>
    <n v="-1.0550000000000002"/>
  </r>
  <r>
    <x v="1"/>
    <s v="REAL"/>
    <x v="0"/>
    <s v="PERSONAL"/>
    <s v="REPSOL"/>
    <s v="MADRID"/>
    <s v="TRANSPORTE"/>
    <s v="GASOLINA"/>
    <s v="MOTO"/>
    <n v="0.9"/>
    <d v="2023-03-10T00:00:00"/>
    <x v="11"/>
    <n v="3"/>
    <m/>
    <m/>
    <n v="0"/>
    <n v="-0.9"/>
    <n v="0"/>
    <n v="-0.9"/>
  </r>
  <r>
    <x v="1"/>
    <s v="REAL"/>
    <x v="0"/>
    <s v="PERSONAL"/>
    <s v="AHORRA MAS"/>
    <s v="MADRID"/>
    <s v="SUPERMERCADO"/>
    <s v="COMIDA"/>
    <s v="AHORRA MAS"/>
    <n v="2.84"/>
    <d v="2023-03-13T00:00:00"/>
    <x v="11"/>
    <n v="3"/>
    <m/>
    <s v="COMPRA GRANDE AHORRA MAS PARA CRISTINA Y PARA MI QUE INCLUYE PESCADO, SECRETO…CRIS ME HIZO BIZUM DE 15"/>
    <n v="0"/>
    <n v="-2.84"/>
    <n v="0"/>
    <n v="-2.84"/>
  </r>
  <r>
    <x v="1"/>
    <s v="REAL"/>
    <x v="0"/>
    <s v="PERSONAL"/>
    <s v="WALLAPOP"/>
    <s v="MADRID"/>
    <s v="CUIDADO PERSONAL"/>
    <s v="LUZ ROJA"/>
    <s v="TERAPIA LUZ ROJA"/>
    <n v="6.2670000000000003"/>
    <d v="2023-03-13T00:00:00"/>
    <x v="11"/>
    <n v="3"/>
    <m/>
    <m/>
    <n v="0"/>
    <n v="-6.2670000000000003"/>
    <n v="0"/>
    <n v="-6.2670000000000003"/>
  </r>
  <r>
    <x v="1"/>
    <s v="REAL"/>
    <x v="0"/>
    <s v="PERSONAL"/>
    <s v="REPSOL"/>
    <s v="MADRID"/>
    <s v="TRANSPORTE"/>
    <s v="GASOLINA"/>
    <s v="MOTO"/>
    <n v="0.82100000000000017"/>
    <d v="2023-03-16T00:00:00"/>
    <x v="11"/>
    <n v="3"/>
    <m/>
    <m/>
    <n v="0"/>
    <n v="-0.82100000000000017"/>
    <n v="0"/>
    <n v="-0.82100000000000017"/>
  </r>
  <r>
    <x v="1"/>
    <s v="REAL"/>
    <x v="0"/>
    <s v="PERSONAL"/>
    <s v="CARREFOUR EXPRESS"/>
    <m/>
    <s v="SUPERMERCADO"/>
    <s v="CARREFOUR"/>
    <s v="CARREFOUR EXPRESS"/>
    <n v="0.69700000000000006"/>
    <d v="2023-03-20T00:00:00"/>
    <x v="11"/>
    <n v="3"/>
    <m/>
    <s v="ALGUANS COMPRAN EN CARREGOUR EXPRESS DELDOMINGO"/>
    <n v="0"/>
    <n v="-0.69700000000000006"/>
    <n v="0"/>
    <n v="-0.69700000000000006"/>
  </r>
  <r>
    <x v="1"/>
    <s v="REAL"/>
    <x v="0"/>
    <s v="PERSONAL"/>
    <s v="LAS JARRITAS"/>
    <s v="MADRID"/>
    <s v="RESTAURANTE"/>
    <s v="BAR"/>
    <s v="CERVEZA"/>
    <n v="4.6500000000000004"/>
    <d v="2023-03-20T00:00:00"/>
    <x v="11"/>
    <n v="3"/>
    <m/>
    <s v="COMIDA Y CERVEZAS INVITADAS EN GENERAL"/>
    <n v="0"/>
    <n v="-4.6500000000000004"/>
    <n v="0"/>
    <n v="-4.6500000000000004"/>
  </r>
  <r>
    <x v="1"/>
    <s v="REAL"/>
    <x v="0"/>
    <s v="PERSONAL"/>
    <s v="INSUD"/>
    <m/>
    <s v="RESTAURANTE"/>
    <s v="VENDING"/>
    <s v="CHOCOLATE"/>
    <n v="0.25"/>
    <d v="2023-03-20T00:00:00"/>
    <x v="11"/>
    <n v="3"/>
    <m/>
    <s v="Huesitos y café del vending insud"/>
    <n v="0"/>
    <n v="-0.25"/>
    <n v="0"/>
    <n v="-0.25"/>
  </r>
  <r>
    <x v="1"/>
    <s v="REAL"/>
    <x v="1"/>
    <s v="PERSONAL"/>
    <s v="GARAJE"/>
    <m/>
    <s v="VIVIENDA"/>
    <s v="GARAJE"/>
    <s v="GARAJE VALDEZARZA"/>
    <n v="6.5"/>
    <d v="2023-03-20T00:00:00"/>
    <x v="11"/>
    <n v="3"/>
    <m/>
    <s v="GARAJE ABRIL PAGADO EN MARZO RESERVA"/>
    <n v="0"/>
    <n v="-6.5"/>
    <n v="0"/>
    <n v="-6.5"/>
  </r>
  <r>
    <x v="1"/>
    <s v="REAL"/>
    <x v="0"/>
    <s v="PERSONAL"/>
    <s v="LA QUE FALTABA"/>
    <s v="MADRID"/>
    <s v="OCIO"/>
    <s v="DISCOTECA"/>
    <s v="LA QUE FALTABA"/>
    <n v="6.3000000000000007"/>
    <d v="2023-03-20T00:00:00"/>
    <x v="11"/>
    <n v="3"/>
    <m/>
    <s v="COPAS INVITÉ (48€) Y ENTRADA 15€"/>
    <n v="0"/>
    <n v="-6.3000000000000007"/>
    <n v="0"/>
    <n v="-6.3000000000000007"/>
  </r>
  <r>
    <x v="1"/>
    <s v="REAL"/>
    <x v="0"/>
    <s v="PERSONAL"/>
    <s v="CHINO"/>
    <m/>
    <s v="REGALOS"/>
    <s v="REGALOS"/>
    <s v="REGALOS CRIS"/>
    <n v="0.55000000000000004"/>
    <d v="2023-03-20T00:00:00"/>
    <x v="11"/>
    <n v="3"/>
    <m/>
    <s v="Regalo de Chuches a Cris para apoyarla en ele studio"/>
    <n v="0"/>
    <n v="-0.55000000000000004"/>
    <n v="0"/>
    <n v="-0.55000000000000004"/>
  </r>
  <r>
    <x v="1"/>
    <s v="REAL"/>
    <x v="0"/>
    <s v="PERSONAL"/>
    <s v="TAXI"/>
    <m/>
    <s v="TRANSPORTE"/>
    <s v="TAXI"/>
    <s v="TAXI FIESTA"/>
    <n v="0.60000000000000009"/>
    <d v="2023-03-20T00:00:00"/>
    <x v="11"/>
    <n v="3"/>
    <m/>
    <s v="TAXI DE VUETLA A CASA EL SABADO, PAGADO EN EFEECTIVO DESDE LA QUE FALTABA"/>
    <n v="0"/>
    <n v="-0.60000000000000009"/>
    <n v="0"/>
    <n v="-0.60000000000000009"/>
  </r>
  <r>
    <x v="1"/>
    <s v="REAL"/>
    <x v="0"/>
    <s v="PERSONAL"/>
    <s v="INSUD"/>
    <m/>
    <s v="RESTAURANTE"/>
    <s v="VENDING"/>
    <s v="CHOCOLATE"/>
    <n v="0.41500000000000004"/>
    <d v="2023-03-23T00:00:00"/>
    <x v="11"/>
    <n v="3"/>
    <m/>
    <m/>
    <n v="0"/>
    <n v="-0.41500000000000004"/>
    <n v="0"/>
    <n v="-0.41500000000000004"/>
  </r>
  <r>
    <x v="1"/>
    <s v="REAL"/>
    <x v="0"/>
    <s v="PERSONAL"/>
    <s v="CLINTU"/>
    <m/>
    <s v="VIVIENDA"/>
    <s v="LIMPIEZA DE CASA"/>
    <s v="LIMPIEZA DE CASA"/>
    <n v="5.3000000000000007"/>
    <d v="2023-03-23T00:00:00"/>
    <x v="11"/>
    <n v="3"/>
    <m/>
    <s v="Limpieza casa - CLINTU"/>
    <n v="0"/>
    <n v="-5.3000000000000007"/>
    <n v="0"/>
    <n v="-5.3000000000000007"/>
  </r>
  <r>
    <x v="1"/>
    <s v="REAL"/>
    <x v="0"/>
    <s v="PERSONAL"/>
    <s v="REPSOL"/>
    <s v="MADRID"/>
    <s v="TRANSPORTE"/>
    <s v="GASOLINA"/>
    <s v="MOTO"/>
    <n v="0.68800000000000006"/>
    <d v="2023-03-23T00:00:00"/>
    <x v="11"/>
    <n v="3"/>
    <m/>
    <m/>
    <n v="0"/>
    <n v="-0.68800000000000006"/>
    <n v="0"/>
    <n v="-0.68800000000000006"/>
  </r>
  <r>
    <x v="1"/>
    <s v="REAL"/>
    <x v="0"/>
    <s v="PERSONAL"/>
    <s v="AMAZON"/>
    <s v="ONLINE"/>
    <s v="OCIO"/>
    <s v="LIBROS"/>
    <s v="NACIDOS DE LA BRUMA: EL HEROE DE LAS ERAS"/>
    <n v="1.9850000000000003"/>
    <d v="2023-03-23T00:00:00"/>
    <x v="11"/>
    <n v="3"/>
    <m/>
    <m/>
    <n v="0"/>
    <n v="-1.9850000000000003"/>
    <n v="0"/>
    <n v="-1.9850000000000003"/>
  </r>
  <r>
    <x v="1"/>
    <s v="REAL"/>
    <x v="0"/>
    <s v="PERSONAL"/>
    <s v="ASIRI"/>
    <s v="MADRID"/>
    <s v="CUIDADO PERSONAL"/>
    <s v="FISIOTERAPEUTA"/>
    <s v="ASIRI FISIO"/>
    <n v="4.5"/>
    <d v="2023-03-24T00:00:00"/>
    <x v="11"/>
    <n v="3"/>
    <m/>
    <m/>
    <n v="0"/>
    <n v="-4.5"/>
    <n v="0"/>
    <n v="-4.5"/>
  </r>
  <r>
    <x v="1"/>
    <s v="REAL"/>
    <x v="0"/>
    <s v="PERSONAL"/>
    <s v="AMAZON"/>
    <s v="ONLINE"/>
    <s v="GASTOS PERSONALES (ROPA, OBJETOS, ACCESORIOS…)"/>
    <s v="OFICINA"/>
    <s v="TERMO CAFÉ"/>
    <n v="1.4900000000000002"/>
    <d v="2023-03-24T00:00:00"/>
    <x v="11"/>
    <n v="3"/>
    <m/>
    <m/>
    <n v="0"/>
    <n v="-1.4900000000000002"/>
    <n v="0"/>
    <n v="-1.4900000000000002"/>
  </r>
  <r>
    <x v="0"/>
    <s v="REAL"/>
    <x v="0"/>
    <s v="PERSONAL"/>
    <s v="INTELIGENCIA FARMACEUTICA"/>
    <s v="MADRID"/>
    <s v="JGG CONSULTANT"/>
    <s v="RUNE - INTELIGENCIA FARMACEUTICA"/>
    <s v="AYUDAS / SUBVENCIONES"/>
    <n v="243.72899999999998"/>
    <d v="2023-03-27T00:00:00"/>
    <x v="11"/>
    <n v="3"/>
    <m/>
    <s v="JUSTIFICACION NIAGRA"/>
    <n v="243.72899999999998"/>
    <n v="0"/>
    <n v="0"/>
    <n v="243.72899999999998"/>
  </r>
  <r>
    <x v="1"/>
    <s v="REAL"/>
    <x v="0"/>
    <s v="PERSONAL"/>
    <s v="BOCA NEGRA"/>
    <m/>
    <s v="RESTAURANTE"/>
    <s v="RESTAURANTE"/>
    <s v="MOJITOS"/>
    <n v="2.4000000000000004"/>
    <d v="2023-03-27T00:00:00"/>
    <x v="11"/>
    <n v="3"/>
    <m/>
    <s v="MOJITOS CON HERMAN OCRIS Y LAURA"/>
    <n v="0"/>
    <n v="-2.4000000000000004"/>
    <n v="0"/>
    <n v="-2.4000000000000004"/>
  </r>
  <r>
    <x v="1"/>
    <s v="REAL"/>
    <x v="0"/>
    <s v="PERSONAL"/>
    <s v="OCHENTA GRADOS"/>
    <m/>
    <s v="RESTAURANTE"/>
    <s v="RESTAURANTE"/>
    <s v="OCHENTA GRADOS"/>
    <n v="3.1300000000000003"/>
    <d v="2023-03-27T00:00:00"/>
    <x v="11"/>
    <n v="3"/>
    <m/>
    <s v="COMIDA CON JAVI DESPUES DEL EXAMEN DE CRIS"/>
    <n v="0"/>
    <n v="-3.1300000000000003"/>
    <n v="0"/>
    <n v="-3.1300000000000003"/>
  </r>
  <r>
    <x v="1"/>
    <s v="REAL"/>
    <x v="0"/>
    <s v="PERSONAL"/>
    <s v="BURGUER KING"/>
    <m/>
    <s v="RESTAURANTE"/>
    <s v="BAR"/>
    <s v="BURGUER KING"/>
    <n v="2.0409999999999999"/>
    <d v="2023-03-30T00:00:00"/>
    <x v="11"/>
    <n v="3"/>
    <m/>
    <m/>
    <n v="0"/>
    <n v="-2.0409999999999999"/>
    <n v="0"/>
    <n v="-2.0409999999999999"/>
  </r>
  <r>
    <x v="1"/>
    <s v="REAL"/>
    <x v="0"/>
    <s v="PERSONAL"/>
    <s v="AMPARTIRO ROCA"/>
    <m/>
    <s v="RESTAURANTE"/>
    <s v="BAR"/>
    <s v="CERVEZA"/>
    <n v="0.95000000000000007"/>
    <d v="2023-03-30T00:00:00"/>
    <x v="11"/>
    <n v="3"/>
    <m/>
    <s v="CERVEZAS CUANDO FUI A BUSCAR VESTIDO CON CRIS POR SALAMANCA"/>
    <n v="0"/>
    <n v="-0.95000000000000007"/>
    <n v="0"/>
    <n v="-0.95000000000000007"/>
  </r>
  <r>
    <x v="1"/>
    <s v="REAL"/>
    <x v="0"/>
    <s v="PERSONAL"/>
    <s v="REPSOL"/>
    <s v="MADRID"/>
    <s v="TRANSPORTE"/>
    <s v="GASOLINA"/>
    <s v="MOTO"/>
    <n v="0.85899999999999999"/>
    <d v="2023-03-30T00:00:00"/>
    <x v="11"/>
    <n v="3"/>
    <m/>
    <m/>
    <n v="0"/>
    <n v="-0.85899999999999999"/>
    <n v="0"/>
    <n v="-0.85899999999999999"/>
  </r>
  <r>
    <x v="0"/>
    <s v="REAL"/>
    <x v="1"/>
    <s v="PERSONAL"/>
    <s v="INSUD"/>
    <s v="MADRID"/>
    <s v="NOMINA"/>
    <s v="NOMINA INSUD"/>
    <s v=" INSUD"/>
    <n v="481.29599999999994"/>
    <d v="2023-03-30T00:00:00"/>
    <x v="11"/>
    <n v="3"/>
    <m/>
    <s v="Nomina Marzo 23"/>
    <n v="481.29599999999994"/>
    <n v="0"/>
    <n v="0"/>
    <n v="481.29599999999994"/>
  </r>
  <r>
    <x v="0"/>
    <s v="REAL"/>
    <x v="0"/>
    <s v="PERSONAL"/>
    <s v="BLABLACAR"/>
    <s v="ONLINE"/>
    <s v="SEGUNDA MANO / GASTOS COMPARTIDOS"/>
    <s v="GASTOS COMPARTIDOS"/>
    <s v="BLABLACAR"/>
    <n v="12"/>
    <d v="2023-03-31T00:00:00"/>
    <x v="11"/>
    <n v="3"/>
    <m/>
    <s v="Madrid - Tudela (Sergio y latino)"/>
    <n v="12"/>
    <n v="0"/>
    <n v="0"/>
    <n v="12"/>
  </r>
  <r>
    <x v="1"/>
    <s v="REAL"/>
    <x v="1"/>
    <s v="PERSONAL"/>
    <s v="IMPUESTOS"/>
    <s v="NACIONAL"/>
    <s v="GESTIONES ADMINISTRATIVAS / IMPUESTOS"/>
    <s v="TAX DOWN"/>
    <s v="TAX DOWN"/>
    <n v="2.5"/>
    <d v="2023-03-31T00:00:00"/>
    <x v="11"/>
    <n v="3"/>
    <m/>
    <s v="Suscripción Tax Down premium - Declaración 22"/>
    <n v="0"/>
    <n v="-2.5"/>
    <n v="0"/>
    <n v="-2.5"/>
  </r>
  <r>
    <x v="1"/>
    <s v="REAL"/>
    <x v="1"/>
    <s v="PERSONAL"/>
    <s v="GARAJE"/>
    <m/>
    <s v="VIVIENDA"/>
    <s v="GARAJE"/>
    <s v="GARAJE VALDEZARZA"/>
    <n v="6.5"/>
    <d v="2023-04-01T00:00:00"/>
    <x v="11"/>
    <n v="4"/>
    <m/>
    <s v="GARAJE VALDEZARZA PARA MAYO."/>
    <n v="0"/>
    <n v="-6.5"/>
    <n v="0"/>
    <n v="-6.5"/>
  </r>
  <r>
    <x v="1"/>
    <s v="REAL"/>
    <x v="0"/>
    <s v="PERSONAL"/>
    <s v="ZURICH"/>
    <m/>
    <s v="RESTAURANTE"/>
    <s v="RESTAURANTE"/>
    <s v="CENA"/>
    <n v="1.7000000000000002"/>
    <d v="2023-04-03T00:00:00"/>
    <x v="11"/>
    <n v="4"/>
    <m/>
    <s v="BIZUM HECHO A DANI DE UN ZURICH VIENDO SU CASA CON CRISTINA"/>
    <n v="0"/>
    <n v="-1.7000000000000002"/>
    <n v="0"/>
    <n v="-1.7000000000000002"/>
  </r>
  <r>
    <x v="1"/>
    <s v="REAL"/>
    <x v="0"/>
    <s v="PERSONAL"/>
    <s v="SANTO TUDELA"/>
    <m/>
    <s v="RESTAURANTE"/>
    <s v="RESTAURANTE"/>
    <s v="CERVEZA"/>
    <n v="1.1199999999999999"/>
    <d v="2023-04-03T00:00:00"/>
    <x v="11"/>
    <n v="4"/>
    <m/>
    <m/>
    <n v="0"/>
    <n v="-1.1199999999999999"/>
    <n v="0"/>
    <n v="-1.1199999999999999"/>
  </r>
  <r>
    <x v="1"/>
    <s v="REAL"/>
    <x v="0"/>
    <s v="PERSONAL"/>
    <s v="ARENAS"/>
    <s v="TUDELA"/>
    <s v="RESTAURANTE"/>
    <s v="RESTAURANTE"/>
    <s v="CERVEZA"/>
    <n v="0.70000000000000007"/>
    <d v="2023-04-03T00:00:00"/>
    <x v="11"/>
    <n v="4"/>
    <m/>
    <m/>
    <n v="0"/>
    <n v="-0.70000000000000007"/>
    <n v="0"/>
    <n v="-0.70000000000000007"/>
  </r>
  <r>
    <x v="1"/>
    <s v="REAL"/>
    <x v="0"/>
    <s v="PERSONAL"/>
    <s v="DON PASCUAL"/>
    <m/>
    <s v="GASTOS PERSONALES (ROPA, OBJETOS, ACCESORIOS…)"/>
    <s v="ROPA"/>
    <s v="CHAQUETA TANTA VERDE"/>
    <n v="9.7200000000000006"/>
    <d v="2023-04-03T00:00:00"/>
    <x v="11"/>
    <n v="4"/>
    <m/>
    <m/>
    <n v="0"/>
    <n v="-9.7200000000000006"/>
    <n v="0"/>
    <n v="-9.7200000000000006"/>
  </r>
  <r>
    <x v="1"/>
    <s v="REAL"/>
    <x v="0"/>
    <s v="PERSONAL"/>
    <s v="INSUD"/>
    <m/>
    <s v="RESTAURANTE"/>
    <s v="VENDING"/>
    <s v="CHOCOLATE"/>
    <n v="0.23200000000000004"/>
    <d v="2023-04-03T00:00:00"/>
    <x v="11"/>
    <n v="4"/>
    <m/>
    <m/>
    <n v="0"/>
    <n v="-0.23200000000000004"/>
    <n v="0"/>
    <n v="-0.23200000000000004"/>
  </r>
  <r>
    <x v="1"/>
    <s v="REAL"/>
    <x v="0"/>
    <s v="PERSONAL"/>
    <s v="PARKING BUEN PASTOR"/>
    <m/>
    <s v="TRANSPORTE"/>
    <s v="PARKING"/>
    <s v="PARKING"/>
    <n v="1.7050000000000001"/>
    <d v="2023-04-03T00:00:00"/>
    <x v="11"/>
    <n v="4"/>
    <m/>
    <m/>
    <n v="0"/>
    <n v="-1.7050000000000001"/>
    <n v="0"/>
    <n v="-1.7050000000000001"/>
  </r>
  <r>
    <x v="0"/>
    <s v="REAL"/>
    <x v="0"/>
    <s v="PERSONAL"/>
    <s v="BLABLACAR"/>
    <s v="ONLINE"/>
    <s v="SEGUNDA MANO / GASTOS COMPARTIDOS"/>
    <s v="GASTOS COMPARTIDOS"/>
    <s v="BLABLACAR"/>
    <n v="6.6"/>
    <d v="2023-04-05T00:00:00"/>
    <x v="11"/>
    <n v="4"/>
    <m/>
    <s v="Andrea Madrid Pozoblanco"/>
    <n v="6.6"/>
    <n v="0"/>
    <n v="0"/>
    <n v="6.6"/>
  </r>
  <r>
    <x v="0"/>
    <s v="REAL"/>
    <x v="0"/>
    <s v="PERSONAL"/>
    <s v="BLABLACAR"/>
    <s v="ONLINE"/>
    <s v="SEGUNDA MANO / GASTOS COMPARTIDOS"/>
    <s v="GASTOS COMPARTIDOS"/>
    <s v="BLABLACAR"/>
    <n v="6.8999999999999995"/>
    <d v="2023-04-05T00:00:00"/>
    <x v="11"/>
    <n v="4"/>
    <m/>
    <s v="Amilbia Tudela Madrid"/>
    <n v="6.8999999999999995"/>
    <n v="0"/>
    <n v="0"/>
    <n v="6.8999999999999995"/>
  </r>
  <r>
    <x v="0"/>
    <s v="REAL"/>
    <x v="0"/>
    <s v="PERSONAL"/>
    <s v="BLABLACAR"/>
    <s v="ONLINE"/>
    <s v="SEGUNDA MANO / GASTOS COMPARTIDOS"/>
    <s v="GASTOS COMPARTIDOS"/>
    <s v="BLABLACAR"/>
    <n v="7.5"/>
    <d v="2023-04-05T00:00:00"/>
    <x v="11"/>
    <n v="4"/>
    <m/>
    <s v="Cecilia Tudela - Madrid en efectivo"/>
    <n v="7.5"/>
    <n v="0"/>
    <n v="0"/>
    <n v="7.5"/>
  </r>
  <r>
    <x v="1"/>
    <s v="REAL"/>
    <x v="0"/>
    <s v="PERSONAL"/>
    <s v="DEVAS"/>
    <m/>
    <s v="RESTAURANTE"/>
    <s v="RESTAURANTE"/>
    <s v="CERVEZA"/>
    <n v="0.49000000000000005"/>
    <d v="2023-04-05T00:00:00"/>
    <x v="11"/>
    <n v="4"/>
    <m/>
    <m/>
    <n v="0"/>
    <n v="-0.49000000000000005"/>
    <n v="0"/>
    <n v="-0.49000000000000005"/>
  </r>
  <r>
    <x v="1"/>
    <s v="REAL"/>
    <x v="0"/>
    <s v="PERSONAL"/>
    <s v="GASOLINERA PUERTO LLANO"/>
    <m/>
    <s v="RESTAURANTE"/>
    <s v="RESTAURANTE"/>
    <s v="CHOCOLATE"/>
    <n v="0.26900000000000002"/>
    <d v="2023-04-05T00:00:00"/>
    <x v="11"/>
    <n v="4"/>
    <m/>
    <s v="FILIPINOS COM'RADOS EN GASOLIENRA YENDO A POZOBLANCO CON CRISTINA"/>
    <n v="0"/>
    <n v="-0.26900000000000002"/>
    <n v="0"/>
    <n v="-0.26900000000000002"/>
  </r>
  <r>
    <x v="1"/>
    <s v="REAL"/>
    <x v="0"/>
    <s v="PERSONAL"/>
    <s v="BAR POZO"/>
    <m/>
    <s v="RESTAURANTE"/>
    <s v="BAR"/>
    <s v="CERVEZA"/>
    <n v="0.55999999999999994"/>
    <d v="2023-04-06T00:00:00"/>
    <x v="11"/>
    <n v="4"/>
    <m/>
    <s v="CERVEZA CON AMIGOS CRIS EN POZO"/>
    <n v="0"/>
    <n v="-0.55999999999999994"/>
    <n v="0"/>
    <n v="-0.55999999999999994"/>
  </r>
  <r>
    <x v="1"/>
    <s v="REAL"/>
    <x v="0"/>
    <s v="PERSONAL"/>
    <s v="LIDEL"/>
    <m/>
    <s v="VIVIENDA"/>
    <s v="COSAS DE CASA"/>
    <s v="SARTEN "/>
    <n v="1.4630000000000001"/>
    <d v="2023-04-06T00:00:00"/>
    <x v="11"/>
    <n v="4"/>
    <m/>
    <s v="SARTEN PARA GOFRES Y TORTILLAS"/>
    <n v="0"/>
    <n v="-1.4630000000000001"/>
    <n v="0"/>
    <n v="-1.4630000000000001"/>
  </r>
  <r>
    <x v="0"/>
    <s v="REAL"/>
    <x v="0"/>
    <s v="PERSONAL"/>
    <s v="BLABLACAR"/>
    <s v="ONLINE"/>
    <s v="SEGUNDA MANO / GASTOS COMPARTIDOS"/>
    <s v="GASTOS COMPARTIDOS"/>
    <s v="BLABLACAR"/>
    <n v="7.5"/>
    <d v="2023-04-09T00:00:00"/>
    <x v="11"/>
    <n v="4"/>
    <m/>
    <s v="Maria Pozoblanco Madrid"/>
    <n v="7.5"/>
    <n v="0"/>
    <n v="0"/>
    <n v="7.5"/>
  </r>
  <r>
    <x v="0"/>
    <s v="REAL"/>
    <x v="0"/>
    <s v="PERSONAL"/>
    <s v="BLABLACAR"/>
    <s v="ONLINE"/>
    <s v="SEGUNDA MANO / GASTOS COMPARTIDOS"/>
    <s v="GASTOS COMPARTIDOS"/>
    <s v="BLABLACAR"/>
    <n v="6"/>
    <d v="2023-04-10T00:00:00"/>
    <x v="11"/>
    <n v="4"/>
    <m/>
    <s v="Pozo - Madrid (Ana Morales y hermano)"/>
    <n v="6"/>
    <n v="0"/>
    <n v="0"/>
    <n v="6"/>
  </r>
  <r>
    <x v="1"/>
    <s v="REAL"/>
    <x v="0"/>
    <s v="PERSONAL"/>
    <s v="REPSOL"/>
    <m/>
    <s v="TRANSPORTE"/>
    <s v="GASOLINA"/>
    <s v="COCHE"/>
    <n v="8.61"/>
    <d v="2023-04-10T00:00:00"/>
    <x v="11"/>
    <n v="4"/>
    <m/>
    <s v="GASOLINA COCHE EN POZOBLANCO"/>
    <n v="0"/>
    <n v="-8.61"/>
    <n v="0"/>
    <n v="-8.61"/>
  </r>
  <r>
    <x v="1"/>
    <s v="REAL"/>
    <x v="0"/>
    <s v="PERSONAL"/>
    <s v="PIZZA NAPOLI"/>
    <m/>
    <s v="RESTAURANTE"/>
    <s v="RESTAURANTE"/>
    <s v="PIZZA NAPOLI"/>
    <n v="0.17"/>
    <d v="2023-04-11T00:00:00"/>
    <x v="11"/>
    <n v="4"/>
    <m/>
    <s v="EXTRA DE MENU COMPLETO"/>
    <n v="0"/>
    <n v="-0.17"/>
    <n v="0"/>
    <n v="-0.17"/>
  </r>
  <r>
    <x v="1"/>
    <s v="REAL"/>
    <x v="0"/>
    <s v="PERSONAL"/>
    <s v="ALDI"/>
    <m/>
    <s v="SUPERMERCADO"/>
    <s v="COMIDA"/>
    <s v="ALDI"/>
    <n v="3.5619999999999998"/>
    <d v="2023-04-12T00:00:00"/>
    <x v="11"/>
    <n v="4"/>
    <m/>
    <m/>
    <n v="0"/>
    <n v="-3.5619999999999998"/>
    <n v="0"/>
    <n v="-3.5619999999999998"/>
  </r>
  <r>
    <x v="1"/>
    <s v="REAL"/>
    <x v="1"/>
    <s v="PERSONAL"/>
    <s v="ALQUILER"/>
    <s v="MADRID"/>
    <s v="VIVIENDA"/>
    <s v="PISO FDO CATOLICO"/>
    <s v="ALQUILER FDO CATOLICO"/>
    <n v="45"/>
    <d v="2023-04-12T00:00:00"/>
    <x v="11"/>
    <n v="4"/>
    <m/>
    <m/>
    <n v="0"/>
    <n v="-45"/>
    <n v="0"/>
    <n v="-45"/>
  </r>
  <r>
    <x v="0"/>
    <s v="REAL"/>
    <x v="0"/>
    <s v="PERSONAL"/>
    <s v="BLABLACAR"/>
    <s v="ONLINE"/>
    <s v="SEGUNDA MANO / GASTOS COMPARTIDOS"/>
    <s v="GASTOS COMPARTIDOS"/>
    <s v="BLABLACAR"/>
    <n v="13.5"/>
    <d v="2023-04-12T00:00:00"/>
    <x v="11"/>
    <n v="4"/>
    <m/>
    <s v="Madrid - Pozo"/>
    <n v="13.5"/>
    <n v="0"/>
    <n v="0"/>
    <n v="13.5"/>
  </r>
  <r>
    <x v="1"/>
    <s v="REAL"/>
    <x v="0"/>
    <s v="PERSONAL"/>
    <s v="NENUFAR"/>
    <s v="TUDELA"/>
    <s v="REGALOS"/>
    <s v="REGALOS"/>
    <s v="FLORES MAMA"/>
    <n v="2"/>
    <d v="2023-04-14T00:00:00"/>
    <x v="11"/>
    <n v="4"/>
    <m/>
    <s v="FLROES POR REGALO DE CUMPLE, ORQUIDEAS"/>
    <n v="0"/>
    <n v="-2"/>
    <n v="0"/>
    <n v="-2"/>
  </r>
  <r>
    <x v="1"/>
    <s v="REAL"/>
    <x v="0"/>
    <s v="PERSONAL"/>
    <s v="WINCHESTER CAFÉ JAEN"/>
    <s v="JAEN"/>
    <s v="RESTAURANTE"/>
    <s v="BAR"/>
    <s v="CAFE"/>
    <n v="0.39"/>
    <d v="2023-04-17T00:00:00"/>
    <x v="11"/>
    <n v="4"/>
    <m/>
    <s v="CAFES PARA DESAYUNAR"/>
    <n v="0"/>
    <n v="-0.39"/>
    <n v="0"/>
    <n v="-0.39"/>
  </r>
  <r>
    <x v="1"/>
    <s v="REAL"/>
    <x v="0"/>
    <s v="PERSONAL"/>
    <s v="MESON NAVARRO UBEDA"/>
    <s v="JAEN"/>
    <s v="RESTAURANTE"/>
    <s v="RESTAURANTE"/>
    <s v="CENA UBEDA"/>
    <n v="2.4800000000000004"/>
    <d v="2023-04-17T00:00:00"/>
    <x v="11"/>
    <n v="4"/>
    <m/>
    <m/>
    <n v="0"/>
    <n v="-2.4800000000000004"/>
    <n v="0"/>
    <n v="-2.4800000000000004"/>
  </r>
  <r>
    <x v="1"/>
    <s v="REAL"/>
    <x v="0"/>
    <s v="PERSONAL"/>
    <s v="CHINO JAEN"/>
    <s v="JAEN"/>
    <s v="SUPERMERCADO"/>
    <s v="COMIDA"/>
    <s v="CHINO BARRIO"/>
    <n v="0.54"/>
    <d v="2023-04-17T00:00:00"/>
    <x v="11"/>
    <n v="4"/>
    <m/>
    <s v="EN JAEN CUCHILLAS AFEITAR"/>
    <n v="0"/>
    <n v="-0.54"/>
    <n v="0"/>
    <n v="-0.54"/>
  </r>
  <r>
    <x v="1"/>
    <s v="REAL"/>
    <x v="0"/>
    <s v="PERSONAL"/>
    <s v="TASKBERNA JAEN"/>
    <s v="JAEN"/>
    <s v="RESTAURANTE"/>
    <s v="RESTAURANTE"/>
    <s v="COMIDA JAEN"/>
    <n v="2.5100000000000002"/>
    <d v="2023-04-17T00:00:00"/>
    <x v="11"/>
    <n v="4"/>
    <m/>
    <m/>
    <n v="0"/>
    <n v="-2.5100000000000002"/>
    <n v="0"/>
    <n v="-2.5100000000000002"/>
  </r>
  <r>
    <x v="1"/>
    <s v="REAL"/>
    <x v="0"/>
    <s v="PERSONAL"/>
    <s v="MESON NAVARRO UBEDA"/>
    <s v="JAEN"/>
    <s v="RESTAURANTE"/>
    <s v="RESTAURANTE"/>
    <s v="COMIDA UBEDA"/>
    <n v="2.83"/>
    <d v="2023-04-17T00:00:00"/>
    <x v="11"/>
    <n v="4"/>
    <m/>
    <m/>
    <n v="0"/>
    <n v="-2.83"/>
    <n v="0"/>
    <n v="-2.83"/>
  </r>
  <r>
    <x v="1"/>
    <s v="REAL"/>
    <x v="0"/>
    <s v="PERSONAL"/>
    <s v="PANADERIA DESAYUNO JAEN"/>
    <s v="JAEN"/>
    <s v="RESTAURANTE"/>
    <s v="BAR"/>
    <s v="DESAYUNO JAEN"/>
    <n v="0.5"/>
    <d v="2023-04-17T00:00:00"/>
    <x v="11"/>
    <n v="4"/>
    <m/>
    <m/>
    <n v="0"/>
    <n v="-0.5"/>
    <n v="0"/>
    <n v="-0.5"/>
  </r>
  <r>
    <x v="1"/>
    <s v="REAL"/>
    <x v="0"/>
    <s v="PERSONAL"/>
    <s v="CHINO BARRIO"/>
    <s v="JAEN"/>
    <s v="VIVIENDA"/>
    <s v="COSAS DE CASA"/>
    <s v="COSAS DE CASA"/>
    <n v="1.095"/>
    <d v="2023-04-18T00:00:00"/>
    <x v="11"/>
    <n v="4"/>
    <m/>
    <m/>
    <n v="0"/>
    <n v="-1.095"/>
    <n v="0"/>
    <n v="-1.095"/>
  </r>
  <r>
    <x v="1"/>
    <s v="REAL"/>
    <x v="0"/>
    <s v="PERSONAL"/>
    <s v="REPSOL"/>
    <s v="MADRID"/>
    <s v="TRANSPORTE"/>
    <s v="GASOLINA"/>
    <s v="MOTO"/>
    <n v="0.79300000000000004"/>
    <d v="2023-04-18T00:00:00"/>
    <x v="11"/>
    <n v="4"/>
    <m/>
    <m/>
    <n v="0"/>
    <n v="-0.79300000000000004"/>
    <n v="0"/>
    <n v="-0.79300000000000004"/>
  </r>
  <r>
    <x v="1"/>
    <s v="REAL"/>
    <x v="0"/>
    <s v="PERSONAL"/>
    <s v="UÑAS CHINO FRANCOS RODRIGUEZ"/>
    <s v="MADRID"/>
    <s v="CUIDADO PERSONAL"/>
    <s v="UÑAS"/>
    <s v="UÑAS"/>
    <n v="2.6"/>
    <d v="2023-04-18T00:00:00"/>
    <x v="11"/>
    <n v="4"/>
    <m/>
    <s v="UÑAS HECHAS EN FRANCOS RODRIGUEZ PARA NO MORDERMELAS"/>
    <n v="0"/>
    <n v="-2.6"/>
    <n v="0"/>
    <n v="-2.6"/>
  </r>
  <r>
    <x v="1"/>
    <s v="REAL"/>
    <x v="0"/>
    <s v="PERSONAL"/>
    <s v="BAR RODRIGO"/>
    <m/>
    <s v="RESTAURANTE"/>
    <s v="BAR"/>
    <s v="CENA"/>
    <n v="2.25"/>
    <d v="2023-04-19T00:00:00"/>
    <x v="11"/>
    <n v="4"/>
    <m/>
    <m/>
    <n v="0"/>
    <n v="-2.25"/>
    <n v="0"/>
    <n v="-2.25"/>
  </r>
  <r>
    <x v="1"/>
    <s v="REAL"/>
    <x v="0"/>
    <s v="PERSONAL"/>
    <s v="INSUD"/>
    <m/>
    <s v="RESTAURANTE"/>
    <s v="VENDING"/>
    <s v="CHOCOLATE"/>
    <n v="0.49000000000000005"/>
    <d v="2023-04-19T00:00:00"/>
    <x v="11"/>
    <n v="4"/>
    <m/>
    <m/>
    <n v="0"/>
    <n v="-0.49000000000000005"/>
    <n v="0"/>
    <n v="-0.49000000000000005"/>
  </r>
  <r>
    <x v="1"/>
    <s v="REAL"/>
    <x v="0"/>
    <s v="PERSONAL"/>
    <s v="DALU BURGER"/>
    <m/>
    <s v="RESTAURANTE"/>
    <s v="RESTAURANTE"/>
    <s v="HAMBURGUESA"/>
    <n v="1.6500000000000001"/>
    <d v="2023-04-21T00:00:00"/>
    <x v="11"/>
    <n v="4"/>
    <m/>
    <s v="BIZUM HECHO A ALEX PARA DALU BURGER VIENDO UTHRED PELICULA"/>
    <n v="0"/>
    <n v="-1.6500000000000001"/>
    <n v="0"/>
    <n v="-1.6500000000000001"/>
  </r>
  <r>
    <x v="1"/>
    <s v="REAL"/>
    <x v="0"/>
    <s v="PERSONAL"/>
    <s v="SFERA"/>
    <m/>
    <s v="GASTOS PERSONALES (ROPA, OBJETOS, ACCESORIOS…)"/>
    <s v="ROPA"/>
    <s v="PANTALON VERDE LINO"/>
    <n v="3"/>
    <d v="2023-04-24T00:00:00"/>
    <x v="11"/>
    <n v="4"/>
    <m/>
    <m/>
    <n v="0"/>
    <n v="-3"/>
    <n v="0"/>
    <n v="-3"/>
  </r>
  <r>
    <x v="1"/>
    <s v="REAL"/>
    <x v="0"/>
    <s v="PERSONAL"/>
    <s v="ZARA"/>
    <m/>
    <s v="REGALOS"/>
    <s v="REGALOS CRIS"/>
    <s v="REGALO CRIS BOLSA DE TUPPER"/>
    <n v="9.7989999999999995"/>
    <d v="2023-04-24T00:00:00"/>
    <x v="11"/>
    <n v="4"/>
    <m/>
    <m/>
    <n v="0"/>
    <n v="-9.7989999999999995"/>
    <n v="0"/>
    <n v="-9.7989999999999995"/>
  </r>
  <r>
    <x v="1"/>
    <s v="REAL"/>
    <x v="0"/>
    <s v="PERSONAL"/>
    <s v="WOMAN SECRET"/>
    <m/>
    <s v="REGALOS"/>
    <s v="REGALOS CRIS"/>
    <s v="REGALO CRIS ROPA DE OFICINA"/>
    <n v="0.49400000000000005"/>
    <d v="2023-04-24T00:00:00"/>
    <x v="11"/>
    <n v="4"/>
    <m/>
    <m/>
    <n v="0"/>
    <n v="-0.49400000000000005"/>
    <n v="0"/>
    <n v="-0.49400000000000005"/>
  </r>
  <r>
    <x v="1"/>
    <s v="REAL"/>
    <x v="0"/>
    <s v="PERSONAL"/>
    <s v="HOTELES VARIOS"/>
    <s v="JAEN"/>
    <s v="OCIO"/>
    <s v="HOTELES"/>
    <s v="UBEDA Y BAEZA"/>
    <n v="7.9"/>
    <d v="2023-04-24T00:00:00"/>
    <x v="11"/>
    <n v="4"/>
    <m/>
    <s v="BODA CRIS Y MODES, PAGO A CRISTINA EN COMPENSACION DE OTROS GASTOS COMO HOTELES Y COMIDAS DE UBEDA Y BAEZA"/>
    <n v="0"/>
    <n v="-7.9"/>
    <n v="0"/>
    <n v="-7.9"/>
  </r>
  <r>
    <x v="1"/>
    <s v="REAL"/>
    <x v="0"/>
    <s v="PERSONAL"/>
    <s v="REPSOL"/>
    <s v="MADRID"/>
    <s v="TRANSPORTE"/>
    <s v="GASOLINA"/>
    <s v="MOTO"/>
    <n v="0.85199999999999998"/>
    <d v="2023-04-26T00:00:00"/>
    <x v="11"/>
    <n v="4"/>
    <m/>
    <m/>
    <n v="0"/>
    <n v="-0.85199999999999998"/>
    <n v="0"/>
    <n v="-0.85199999999999998"/>
  </r>
  <r>
    <x v="0"/>
    <s v="REAL"/>
    <x v="1"/>
    <s v="PERSONAL"/>
    <s v="INSUD"/>
    <s v="MADRID"/>
    <s v="NOMINA"/>
    <s v="NOMINA INSUD"/>
    <s v=" INSUD"/>
    <n v="480.72300000000001"/>
    <d v="2023-04-27T00:00:00"/>
    <x v="11"/>
    <n v="4"/>
    <m/>
    <s v="Nomina Marzo 23"/>
    <n v="480.72300000000001"/>
    <n v="0"/>
    <n v="0"/>
    <n v="480.72300000000001"/>
  </r>
  <r>
    <x v="1"/>
    <s v="REAL"/>
    <x v="0"/>
    <s v="PERSONAL"/>
    <s v="CEPSA"/>
    <m/>
    <s v="TRANSPORTE"/>
    <s v="GASOLINA"/>
    <s v="COCHE"/>
    <n v="9.1900000000000013"/>
    <d v="2023-04-28T00:00:00"/>
    <x v="11"/>
    <n v="4"/>
    <m/>
    <s v="GASOLINERA CEPSA EN VALDEMORO"/>
    <n v="0"/>
    <n v="-9.1900000000000013"/>
    <n v="0"/>
    <n v="-9.1900000000000013"/>
  </r>
  <r>
    <x v="1"/>
    <s v="REAL"/>
    <x v="0"/>
    <s v="PERSONAL"/>
    <s v="ALFARO BAR"/>
    <s v="TORRE DEL MAR"/>
    <s v="RESTAURANTE"/>
    <s v="BAR"/>
    <s v="CENA BOCADILLOS"/>
    <n v="0.505"/>
    <d v="2023-04-29T00:00:00"/>
    <x v="11"/>
    <n v="4"/>
    <m/>
    <s v="CENA BOCADILLOS TORRE DEL MAR"/>
    <n v="0"/>
    <n v="-0.505"/>
    <n v="0"/>
    <n v="-0.505"/>
  </r>
  <r>
    <x v="1"/>
    <s v="REAL"/>
    <x v="0"/>
    <s v="PERSONAL"/>
    <s v="FARMACIA"/>
    <s v="TORRE DEL MAR"/>
    <s v="CUIDADO PERSONAL"/>
    <s v="FARMACIA"/>
    <s v="CLEARBLUE TEST CRISTINA"/>
    <n v="0.36499999999999999"/>
    <d v="2023-04-29T00:00:00"/>
    <x v="11"/>
    <n v="4"/>
    <m/>
    <s v="TEST CRISTINA, SALIO NEGATIVO"/>
    <n v="0"/>
    <n v="-0.36499999999999999"/>
    <n v="0"/>
    <n v="-0.36499999999999999"/>
  </r>
  <r>
    <x v="1"/>
    <s v="REAL"/>
    <x v="0"/>
    <s v="PERSONAL"/>
    <s v="CHIRINGUITO"/>
    <s v="TORRE DEL MAR"/>
    <s v="RESTAURANTE"/>
    <s v="BAR"/>
    <s v="DESAYUNO"/>
    <n v="0.67"/>
    <d v="2023-04-29T00:00:00"/>
    <x v="11"/>
    <n v="4"/>
    <m/>
    <s v="DESAYUNO EN TORRE DEL MAR"/>
    <n v="0"/>
    <n v="-0.67"/>
    <n v="0"/>
    <n v="-0.67"/>
  </r>
  <r>
    <x v="0"/>
    <s v="REAL"/>
    <x v="0"/>
    <s v="PERSONAL"/>
    <s v="BLABLACAR"/>
    <s v="ONLINE"/>
    <s v="SEGUNDA MANO / GASTOS COMPARTIDOS"/>
    <s v="GASTOS COMPARTIDOS"/>
    <s v="BLABLACAR"/>
    <n v="21.9"/>
    <d v="2023-04-30T00:00:00"/>
    <x v="11"/>
    <n v="4"/>
    <m/>
    <s v="Madrid - Torre Juan Antonio+1 + Royer"/>
    <n v="21.9"/>
    <n v="0"/>
    <n v="0"/>
    <n v="21.9"/>
  </r>
  <r>
    <x v="1"/>
    <s v="REAL"/>
    <x v="0"/>
    <s v="PERSONAL"/>
    <s v="AQUALIABUCEO"/>
    <s v="TORRE DEL MAR"/>
    <s v="DEPORTE"/>
    <s v="BUCEO"/>
    <s v="BUCEO LA HERRADURA"/>
    <n v="6"/>
    <d v="2023-04-30T00:00:00"/>
    <x v="11"/>
    <n v="4"/>
    <m/>
    <s v="BUCEO Y BAUTISMO DE CRISTINA EN LA HERRADURA"/>
    <n v="0"/>
    <n v="-6"/>
    <n v="0"/>
    <n v="-6"/>
  </r>
  <r>
    <x v="1"/>
    <s v="REAL"/>
    <x v="0"/>
    <s v="PERSONAL"/>
    <s v="CHIRINGUITO LA ESTRELLA"/>
    <s v="TORRE DEL MAR"/>
    <s v="RESTAURANTE"/>
    <s v="BAR"/>
    <s v="COMIDA CHIRINGUITO PLAYA"/>
    <n v="1.51"/>
    <d v="2023-04-30T00:00:00"/>
    <x v="11"/>
    <n v="4"/>
    <m/>
    <s v="COMDIA LA ESTRELLA, TORRE DEL MAR"/>
    <n v="0"/>
    <n v="-1.51"/>
    <n v="0"/>
    <n v="-1.51"/>
  </r>
  <r>
    <x v="1"/>
    <s v="REAL"/>
    <x v="0"/>
    <s v="PERSONAL"/>
    <s v="MERCADONA"/>
    <s v="TORRE DEL MAR"/>
    <s v="SUPERMERCADO"/>
    <s v="COMIDA"/>
    <s v="COMIDA TORRE DEL MAR"/>
    <n v="2.2440000000000002"/>
    <d v="2023-04-30T00:00:00"/>
    <x v="11"/>
    <n v="4"/>
    <m/>
    <s v="COMIDA MERCADONA PARA EL TIEMPO EN TORRE"/>
    <n v="0"/>
    <n v="-2.2440000000000002"/>
    <n v="0"/>
    <n v="-2.2440000000000002"/>
  </r>
  <r>
    <x v="1"/>
    <s v="REAL"/>
    <x v="0"/>
    <s v="PERSONAL"/>
    <s v="FARMACIA"/>
    <s v="TORRE DEL MAR"/>
    <s v="CUIDADO PERSONAL"/>
    <s v="FARMACIA"/>
    <s v="CONDONES"/>
    <n v="0.34800000000000003"/>
    <d v="2023-04-30T00:00:00"/>
    <x v="11"/>
    <n v="4"/>
    <m/>
    <s v="CONDONES TORRE DEL MAR"/>
    <n v="0"/>
    <n v="-0.34800000000000003"/>
    <n v="0"/>
    <n v="-0.34800000000000003"/>
  </r>
  <r>
    <x v="1"/>
    <s v="REAL"/>
    <x v="0"/>
    <s v="PERSONAL"/>
    <s v="HELADERIA LA ALICANTINA"/>
    <s v="TORRE DEL MAR"/>
    <s v="RESTAURANTE"/>
    <s v="HELADERIA"/>
    <s v="HELADO"/>
    <n v="0.33"/>
    <d v="2023-04-30T00:00:00"/>
    <x v="11"/>
    <n v="4"/>
    <m/>
    <s v="HELADO PLAYA CON CRIS EN TORRE DEL MAR"/>
    <n v="0"/>
    <n v="-0.33"/>
    <n v="0"/>
    <n v="-0.33"/>
  </r>
  <r>
    <x v="1"/>
    <s v="REAL"/>
    <x v="1"/>
    <s v="PERSONAL"/>
    <s v="ALQUILER"/>
    <s v="MADRID"/>
    <s v="VIVIENDA"/>
    <s v="PISO FDO CATOLICO"/>
    <s v="ALQUILER FDO CATOLICO"/>
    <n v="30"/>
    <d v="2023-05-01T00:00:00"/>
    <x v="11"/>
    <n v="5"/>
    <m/>
    <m/>
    <n v="0"/>
    <n v="-30"/>
    <n v="0"/>
    <n v="-30"/>
  </r>
  <r>
    <x v="1"/>
    <s v="REAL"/>
    <x v="1"/>
    <s v="PERSONAL"/>
    <s v="GARAJE"/>
    <s v="MADRID"/>
    <s v="VIVIENDA"/>
    <s v="GARAJE"/>
    <s v="GARAJE VALDEZARZA"/>
    <n v="6.5"/>
    <d v="2023-05-01T00:00:00"/>
    <x v="11"/>
    <n v="5"/>
    <m/>
    <m/>
    <n v="0"/>
    <n v="-6.5"/>
    <n v="0"/>
    <n v="-6.5"/>
  </r>
  <r>
    <x v="1"/>
    <s v="REAL"/>
    <x v="1"/>
    <s v="PERSONAL"/>
    <s v="ALQUILER"/>
    <s v="MADRID"/>
    <s v="VIVIENDA"/>
    <s v="PISO VALDEZARZA"/>
    <s v="ALQUILER VALDEZARZA"/>
    <n v="30"/>
    <d v="2023-05-02T00:00:00"/>
    <x v="11"/>
    <n v="5"/>
    <m/>
    <s v="MAYO 23 VALDEZARZA"/>
    <n v="0"/>
    <n v="-30"/>
    <n v="0"/>
    <n v="-30"/>
  </r>
  <r>
    <x v="0"/>
    <s v="REAL"/>
    <x v="0"/>
    <s v="PERSONAL"/>
    <s v="BLABLACAR"/>
    <s v="ONLINE"/>
    <s v="SEGUNDA MANO / GASTOS COMPARTIDOS"/>
    <s v="GASTOS COMPARTIDOS"/>
    <s v="BLABLACAR"/>
    <n v="14.399999999999999"/>
    <d v="2023-05-02T00:00:00"/>
    <x v="11"/>
    <n v="5"/>
    <m/>
    <s v="Torre - Madrid Richar+1"/>
    <n v="14.399999999999999"/>
    <n v="0"/>
    <n v="0"/>
    <n v="14.399999999999999"/>
  </r>
  <r>
    <x v="2"/>
    <s v="REAL"/>
    <x v="0"/>
    <s v="PERSONAL"/>
    <s v="DEGIRO"/>
    <s v="ONLINE"/>
    <s v="BOLSA"/>
    <s v="BOLSA"/>
    <s v="BOLSA"/>
    <n v="180"/>
    <d v="2023-05-02T00:00:00"/>
    <x v="11"/>
    <n v="5"/>
    <m/>
    <m/>
    <n v="0"/>
    <n v="0"/>
    <n v="-180"/>
    <n v="-180"/>
  </r>
  <r>
    <x v="1"/>
    <s v="REAL"/>
    <x v="0"/>
    <s v="PERSONAL"/>
    <s v="CABIFY"/>
    <m/>
    <s v="TRANSPORTE"/>
    <s v="CABIFY"/>
    <s v="CABIFY"/>
    <n v="0.76200000000000001"/>
    <d v="2023-05-02T00:00:00"/>
    <x v="11"/>
    <n v="5"/>
    <m/>
    <s v="CABIFY PARA HACER MUDANZA"/>
    <n v="0"/>
    <n v="-0.76200000000000001"/>
    <n v="0"/>
    <n v="-0.76200000000000001"/>
  </r>
  <r>
    <x v="1"/>
    <s v="REAL"/>
    <x v="0"/>
    <s v="PERSONAL"/>
    <s v="ZARA"/>
    <m/>
    <s v="GASTOS PERSONALES (ROPA, OBJETOS, ACCESORIOS…)"/>
    <s v="ROPA"/>
    <s v="CAMISAS"/>
    <n v="9.98"/>
    <d v="2023-05-02T00:00:00"/>
    <x v="11"/>
    <n v="5"/>
    <m/>
    <s v="CAMISAS COMPRADAS EN TORRE DEL MAR"/>
    <n v="0"/>
    <n v="-9.98"/>
    <n v="0"/>
    <n v="-9.98"/>
  </r>
  <r>
    <x v="1"/>
    <s v="REAL"/>
    <x v="0"/>
    <s v="PERSONAL"/>
    <s v="CHIRINGUITO LA ESTRELLA"/>
    <s v="TORRE DEL MAR"/>
    <s v="RESTAURANTE"/>
    <s v="BAR"/>
    <s v="COMIDA CHIRINGUITO PLAYA"/>
    <n v="1.6600000000000001"/>
    <d v="2023-05-02T00:00:00"/>
    <x v="11"/>
    <n v="5"/>
    <m/>
    <s v="COMDIA LA ESTRELLA, TORRE DEL MAR"/>
    <n v="0"/>
    <n v="-1.6600000000000001"/>
    <n v="0"/>
    <n v="-1.6600000000000001"/>
  </r>
  <r>
    <x v="1"/>
    <s v="REAL"/>
    <x v="0"/>
    <s v="PERSONAL"/>
    <s v="CHIRINGUITO LA HERRADURA"/>
    <s v="TORRE DEL MAR"/>
    <s v="RESTAURANTE"/>
    <s v="BAR"/>
    <s v="REFRESCOS"/>
    <n v="0.22500000000000001"/>
    <d v="2023-05-02T00:00:00"/>
    <x v="11"/>
    <n v="5"/>
    <m/>
    <s v="REFRESCOS CHIRINGUITO LA HERRADURA POST BUCEO"/>
    <n v="0"/>
    <n v="-0.22500000000000001"/>
    <n v="0"/>
    <n v="-0.22500000000000001"/>
  </r>
  <r>
    <x v="1"/>
    <s v="REAL"/>
    <x v="0"/>
    <s v="PERSONAL"/>
    <s v="INSUD"/>
    <m/>
    <s v="RESTAURANTE"/>
    <s v="VENDING"/>
    <s v="CHOCOLATE"/>
    <n v="1.125"/>
    <d v="2023-05-03T00:00:00"/>
    <x v="11"/>
    <n v="5"/>
    <m/>
    <s v="CONSOLIDACION VARIOS PAGOS VENDING (HUESITOS, CAFÉ Y CHOCOLATE)"/>
    <n v="0"/>
    <n v="-1.125"/>
    <n v="0"/>
    <n v="-1.125"/>
  </r>
  <r>
    <x v="1"/>
    <s v="REAL"/>
    <x v="1"/>
    <s v="PERSONAL"/>
    <s v="GARAJE"/>
    <m/>
    <s v="VIVIENDA"/>
    <s v="GARAJE"/>
    <s v="GARAJE VALDEZARZA"/>
    <n v="6.5"/>
    <d v="2023-05-03T00:00:00"/>
    <x v="11"/>
    <n v="5"/>
    <m/>
    <s v="GARAJE VALDEZARZA PARA MAYO."/>
    <n v="0"/>
    <n v="-6.5"/>
    <n v="0"/>
    <n v="-6.5"/>
  </r>
  <r>
    <x v="1"/>
    <s v="REAL"/>
    <x v="0"/>
    <s v="PERSONAL"/>
    <s v="GANDARIO"/>
    <m/>
    <s v="RESTAURANTE"/>
    <s v="RESTAURANTE"/>
    <s v="CARNE Y CERVEZA"/>
    <n v="1.6"/>
    <d v="2023-05-04T00:00:00"/>
    <x v="11"/>
    <n v="5"/>
    <m/>
    <s v="DESPEDIDA CN ALEX EN GANDARIO DESPUES DE REVISAR FIANZA"/>
    <n v="0"/>
    <n v="-1.6"/>
    <n v="0"/>
    <n v="-1.6"/>
  </r>
  <r>
    <x v="2"/>
    <s v="REAL"/>
    <x v="0"/>
    <s v="PERSONAL"/>
    <s v="COINBASE"/>
    <s v="ONLINE"/>
    <s v="CRYPTO"/>
    <s v="CRYPTO"/>
    <s v="CRYPTO"/>
    <n v="180"/>
    <d v="2023-05-04T00:00:00"/>
    <x v="11"/>
    <n v="5"/>
    <m/>
    <m/>
    <n v="0"/>
    <n v="0"/>
    <n v="-180"/>
    <n v="-180"/>
  </r>
  <r>
    <x v="1"/>
    <s v="REAL"/>
    <x v="0"/>
    <s v="PERSONAL"/>
    <s v="PUYDOFOU"/>
    <s v="TOLEDO"/>
    <s v="OCIO"/>
    <s v="ESPECTACULOS"/>
    <s v="PUYDOFOU TOLEDO"/>
    <n v="6.8000000000000007"/>
    <d v="2023-05-05T00:00:00"/>
    <x v="11"/>
    <n v="5"/>
    <m/>
    <s v="ENTRADAS PUYDOFOU PARA MI Y PARA ICIAR"/>
    <n v="0"/>
    <n v="-6.8000000000000007"/>
    <n v="0"/>
    <n v="-6.8000000000000007"/>
  </r>
  <r>
    <x v="0"/>
    <s v="REAL"/>
    <x v="0"/>
    <s v="PERSONAL"/>
    <s v="FIANZA"/>
    <s v="MADRID"/>
    <s v="OTROS"/>
    <s v="FIANZA"/>
    <s v="FIANZA"/>
    <n v="150"/>
    <d v="2023-05-06T00:00:00"/>
    <x v="11"/>
    <n v="5"/>
    <m/>
    <s v="Devolucion fianza fernando el catolico"/>
    <n v="150"/>
    <n v="0"/>
    <n v="0"/>
    <n v="150"/>
  </r>
  <r>
    <x v="1"/>
    <s v="REAL"/>
    <x v="0"/>
    <s v="PERSONAL"/>
    <s v="BAR AVENIDA AMERICA"/>
    <s v="MADRID"/>
    <s v="RESTAURANTE"/>
    <s v="BAR"/>
    <s v="CERVEZA"/>
    <n v="2.2000000000000002"/>
    <d v="2023-05-08T00:00:00"/>
    <x v="11"/>
    <n v="5"/>
    <m/>
    <s v="CERVEZA CON AMIGOS CRIS EN POZO"/>
    <n v="0"/>
    <n v="-2.2000000000000002"/>
    <n v="0"/>
    <n v="-2.2000000000000002"/>
  </r>
  <r>
    <x v="1"/>
    <s v="REAL"/>
    <x v="0"/>
    <s v="PERSONAL"/>
    <s v="CARREFOUR"/>
    <s v="MADRID"/>
    <s v="SUPERMERCADO"/>
    <s v="CARREFOUR"/>
    <s v="COMIDA"/>
    <n v="3.0730000000000004"/>
    <d v="2023-05-08T00:00:00"/>
    <x v="11"/>
    <n v="5"/>
    <m/>
    <s v="FRUTA, AGUA DESTILADA, RECOGEDOR en cuatro caminos"/>
    <n v="0"/>
    <n v="-3.0730000000000004"/>
    <n v="0"/>
    <n v="-3.0730000000000004"/>
  </r>
  <r>
    <x v="1"/>
    <s v="REAL"/>
    <x v="0"/>
    <s v="PERSONAL"/>
    <s v="CARREFOUR"/>
    <s v="MADRID"/>
    <s v="SUPERMERCADO"/>
    <s v="CARREFOUR"/>
    <s v="COMIDA SEMANA"/>
    <n v="3.2035"/>
    <d v="2023-05-08T00:00:00"/>
    <x v="11"/>
    <n v="5"/>
    <m/>
    <s v="COMPRA DE FRESCOS EN CARREFOUR"/>
    <n v="0"/>
    <n v="-3.2035"/>
    <n v="0"/>
    <n v="-3.2035"/>
  </r>
  <r>
    <x v="1"/>
    <s v="REAL"/>
    <x v="0"/>
    <s v="PERSONAL"/>
    <s v="CHINO BARRIO"/>
    <s v="MADRID"/>
    <s v="VIVIENDA"/>
    <s v="COSAS DE CASA"/>
    <s v="COSAS DE CASA"/>
    <n v="1.1000000000000001"/>
    <d v="2023-05-08T00:00:00"/>
    <x v="11"/>
    <n v="5"/>
    <m/>
    <s v="Macetas y cosas para la casa"/>
    <n v="0"/>
    <n v="-1.1000000000000001"/>
    <n v="0"/>
    <n v="-1.1000000000000001"/>
  </r>
  <r>
    <x v="1"/>
    <s v="REAL"/>
    <x v="0"/>
    <s v="PERSONAL"/>
    <s v="CINE VAGUADA"/>
    <s v="MADRID"/>
    <s v="OCIO"/>
    <s v="CINE"/>
    <s v="GUARDIANES DE LA GALAXIA VOL 3"/>
    <n v="0.82500000000000007"/>
    <d v="2023-05-08T00:00:00"/>
    <x v="11"/>
    <n v="5"/>
    <m/>
    <s v="ENTRADAS PUYDOFOU PARA MI Y PARA ICIAR"/>
    <n v="0"/>
    <n v="-0.82500000000000007"/>
    <n v="0"/>
    <n v="-0.82500000000000007"/>
  </r>
  <r>
    <x v="1"/>
    <s v="REAL"/>
    <x v="0"/>
    <s v="PERSONAL"/>
    <s v="PIZZA NAPOLI"/>
    <s v="MADRID"/>
    <s v="RESTAURANTE"/>
    <s v="RESTAURANTE"/>
    <s v="PIZZA"/>
    <n v="1.05"/>
    <d v="2023-05-09T00:00:00"/>
    <x v="11"/>
    <n v="5"/>
    <m/>
    <s v="EQUIVOCACIÓN MEDIO MENU"/>
    <n v="0"/>
    <n v="-1.05"/>
    <n v="0"/>
    <n v="-1.05"/>
  </r>
  <r>
    <x v="1"/>
    <s v="REAL"/>
    <x v="0"/>
    <s v="PERSONAL"/>
    <s v="INSUD"/>
    <s v="MADRID"/>
    <s v="RESTAURANTE"/>
    <s v="VENDING"/>
    <s v="CHOCOLATE"/>
    <n v="0.315"/>
    <d v="2023-05-11T00:00:00"/>
    <x v="11"/>
    <n v="5"/>
    <m/>
    <s v="CHOCOLATE VENDING"/>
    <n v="0"/>
    <n v="-0.315"/>
    <n v="0"/>
    <n v="-0.315"/>
  </r>
  <r>
    <x v="1"/>
    <s v="REAL"/>
    <x v="0"/>
    <s v="PERSONAL"/>
    <s v="PG"/>
    <s v="MADRID"/>
    <s v="CUIDADO PERSONAL"/>
    <s v="HIGIENE"/>
    <s v="CUCHILLAS AFEITAR PG"/>
    <n v="1.9000000000000001"/>
    <d v="2023-05-11T00:00:00"/>
    <x v="11"/>
    <n v="5"/>
    <m/>
    <s v="6 CUCHILLAS AFEITAR Y NECESER"/>
    <n v="0"/>
    <n v="-1.9000000000000001"/>
    <n v="0"/>
    <n v="-1.9000000000000001"/>
  </r>
  <r>
    <x v="1"/>
    <s v="REAL"/>
    <x v="0"/>
    <s v="PERSONAL"/>
    <s v="CEPSA"/>
    <s v="MADRID"/>
    <s v="TRANSPORTE"/>
    <s v="GASOLINA"/>
    <s v="MOTO"/>
    <n v="0.8580000000000001"/>
    <d v="2023-05-11T00:00:00"/>
    <x v="11"/>
    <n v="5"/>
    <m/>
    <s v="GASOLINA MOTO E HINCHADO DE RUEDAS GRATIS"/>
    <n v="0"/>
    <n v="-0.8580000000000001"/>
    <n v="0"/>
    <n v="-0.8580000000000001"/>
  </r>
  <r>
    <x v="1"/>
    <s v="REAL"/>
    <x v="0"/>
    <s v="PERSONAL"/>
    <s v="AMAZON"/>
    <s v="ONLINE"/>
    <s v="OCIO"/>
    <s v="SUSCRIPCION"/>
    <s v="AMAZON PRIME"/>
    <n v="4.99"/>
    <d v="2023-05-12T00:00:00"/>
    <x v="11"/>
    <n v="5"/>
    <m/>
    <s v="SUSCRIPCION AMAZON PRIME"/>
    <n v="0"/>
    <n v="-4.99"/>
    <n v="0"/>
    <n v="-4.99"/>
  </r>
  <r>
    <x v="1"/>
    <s v="REAL"/>
    <x v="0"/>
    <s v="PERSONAL"/>
    <s v="APPLE"/>
    <s v="ONLINE"/>
    <s v="OCIO"/>
    <s v="SUSCRIPCION"/>
    <s v="COMPRA GEMINI FOTOS"/>
    <n v="1.9989999999999999"/>
    <d v="2023-05-12T00:00:00"/>
    <x v="11"/>
    <n v="5"/>
    <m/>
    <s v="SUSCRIPCION AMAZON PRIME"/>
    <n v="0"/>
    <n v="-1.9989999999999999"/>
    <n v="0"/>
    <n v="-1.9989999999999999"/>
  </r>
  <r>
    <x v="1"/>
    <s v="REAL"/>
    <x v="0"/>
    <s v="PERSONAL"/>
    <s v="INSUD"/>
    <s v="MADRID"/>
    <s v="RESTAURANTE"/>
    <s v="VENDING"/>
    <s v="CHOCOLATE"/>
    <n v="0.32500000000000001"/>
    <d v="2023-05-15T00:00:00"/>
    <x v="11"/>
    <n v="5"/>
    <m/>
    <s v="CHOCOLATE VENDING"/>
    <n v="0"/>
    <n v="-0.32500000000000001"/>
    <n v="0"/>
    <n v="-0.32500000000000001"/>
  </r>
  <r>
    <x v="1"/>
    <s v="REAL"/>
    <x v="0"/>
    <s v="PERSONAL"/>
    <s v="MEDIA MARKT"/>
    <s v="MADRID"/>
    <s v="ELECTRONICA / INTERNET"/>
    <s v="ELECTRONICA"/>
    <s v="CHROMECAST"/>
    <n v="3.5"/>
    <d v="2023-05-15T00:00:00"/>
    <x v="11"/>
    <n v="5"/>
    <m/>
    <s v="MEDIA MARTK CHROMECAST"/>
    <n v="0"/>
    <n v="-3.5"/>
    <n v="0"/>
    <n v="-3.5"/>
  </r>
  <r>
    <x v="1"/>
    <s v="REAL"/>
    <x v="0"/>
    <s v="PERSONAL"/>
    <s v="MEDIA MARKT"/>
    <s v="MADRID"/>
    <s v="GASTOS PERSONALES (ROPA, OBJETOS, ACCESORIOS…)"/>
    <s v="COSAS DE CASA"/>
    <s v="EXPRIMIDOR"/>
    <n v="1.2000000000000002"/>
    <d v="2023-05-15T00:00:00"/>
    <x v="11"/>
    <n v="5"/>
    <m/>
    <s v="MEDIAMARKT EXPRIMIDOR"/>
    <n v="0"/>
    <n v="-1.2000000000000002"/>
    <n v="0"/>
    <n v="-1.2000000000000002"/>
  </r>
  <r>
    <x v="1"/>
    <s v="REAL"/>
    <x v="0"/>
    <s v="PERSONAL"/>
    <s v="PUYDOFOU"/>
    <s v="TOLEDO"/>
    <s v="OCIO"/>
    <s v="ESPECTACULOS"/>
    <s v="PUYDOFOU TOLEDO"/>
    <n v="0.60000000000000009"/>
    <d v="2023-05-15T00:00:00"/>
    <x v="11"/>
    <n v="5"/>
    <m/>
    <s v="HELADOS Y COCACOLAS PUYDUFOU"/>
    <n v="0"/>
    <n v="-0.60000000000000009"/>
    <n v="0"/>
    <n v="-0.60000000000000009"/>
  </r>
  <r>
    <x v="1"/>
    <s v="REAL"/>
    <x v="0"/>
    <s v="PERSONAL"/>
    <s v="MORALES BOX"/>
    <s v="MADRID"/>
    <s v="DEPORTE"/>
    <s v="BOXEO"/>
    <s v="BOXEO"/>
    <n v="4"/>
    <d v="2023-05-16T00:00:00"/>
    <x v="11"/>
    <n v="5"/>
    <m/>
    <s v="MEDIO MES"/>
    <n v="0"/>
    <n v="-4"/>
    <n v="0"/>
    <n v="-4"/>
  </r>
  <r>
    <x v="1"/>
    <s v="REAL"/>
    <x v="0"/>
    <s v="PERSONAL"/>
    <s v="MORALES BOX"/>
    <s v="MADRID"/>
    <s v="DEPORTE"/>
    <s v="BOXEO"/>
    <s v="BOXEO"/>
    <n v="4.2"/>
    <d v="2023-05-16T00:00:00"/>
    <x v="11"/>
    <n v="5"/>
    <m/>
    <s v="MATRICULA Y LLAVERO"/>
    <n v="0"/>
    <n v="-4.2"/>
    <n v="0"/>
    <n v="-4.2"/>
  </r>
  <r>
    <x v="1"/>
    <s v="REAL"/>
    <x v="0"/>
    <s v="PERSONAL"/>
    <s v="PELUQUERÍA SAID"/>
    <s v="MADRID"/>
    <s v="CUIDADO PERSONAL"/>
    <s v="PELUQUERIA"/>
    <s v="PELUQUERIA VALDEZARZA"/>
    <n v="0.9"/>
    <d v="2023-05-17T00:00:00"/>
    <x v="11"/>
    <n v="5"/>
    <m/>
    <s v="PELUQUERIA SAID"/>
    <n v="0"/>
    <n v="-0.9"/>
    <n v="0"/>
    <n v="-0.9"/>
  </r>
  <r>
    <x v="1"/>
    <s v="REAL"/>
    <x v="0"/>
    <s v="PERSONAL"/>
    <s v="PIZZA NAPOLI"/>
    <s v="MADRID"/>
    <s v="RESTAURANTE"/>
    <s v="NAPOLI"/>
    <s v="PIZZA"/>
    <n v="1.05"/>
    <d v="2023-05-18T00:00:00"/>
    <x v="11"/>
    <n v="5"/>
    <m/>
    <m/>
    <n v="0"/>
    <n v="-1.05"/>
    <n v="0"/>
    <n v="-1.05"/>
  </r>
  <r>
    <x v="1"/>
    <s v="REAL"/>
    <x v="0"/>
    <s v="PERSONAL"/>
    <s v="INSUD"/>
    <s v="MADRID"/>
    <s v="RESTAURANTE"/>
    <s v="VENDING"/>
    <s v="CHOCOLATE"/>
    <n v="0.11499999999999999"/>
    <d v="2023-05-19T00:00:00"/>
    <x v="11"/>
    <n v="5"/>
    <m/>
    <s v="CHOCOLATE VENDING KITKAT"/>
    <n v="0"/>
    <n v="-0.11499999999999999"/>
    <n v="0"/>
    <n v="-0.11499999999999999"/>
  </r>
  <r>
    <x v="1"/>
    <s v="REAL"/>
    <x v="0"/>
    <s v="PERSONAL"/>
    <s v="CIUDAD DE LA RAQUETA"/>
    <s v="MADRID"/>
    <s v="RESTAURANTE"/>
    <s v="CIU"/>
    <s v="DESAYUNO"/>
    <n v="0.30000000000000004"/>
    <d v="2023-05-19T00:00:00"/>
    <x v="11"/>
    <n v="5"/>
    <m/>
    <m/>
    <n v="0"/>
    <n v="-0.30000000000000004"/>
    <n v="0"/>
    <n v="-0.30000000000000004"/>
  </r>
  <r>
    <x v="1"/>
    <s v="REAL"/>
    <x v="0"/>
    <s v="PERSONAL"/>
    <s v="PIZZA NAPOLI"/>
    <s v="MADRID"/>
    <s v="RESTAURANTE"/>
    <s v="QUEEN"/>
    <s v="HAMBURGUESA"/>
    <n v="0.72000000000000008"/>
    <d v="2023-05-19T00:00:00"/>
    <x v="11"/>
    <n v="5"/>
    <m/>
    <m/>
    <n v="0"/>
    <n v="-0.72000000000000008"/>
    <n v="0"/>
    <n v="-0.72000000000000008"/>
  </r>
  <r>
    <x v="1"/>
    <s v="REAL"/>
    <x v="0"/>
    <s v="PERSONAL"/>
    <s v="CIUDAD DE LA RAQUETA"/>
    <s v="MADRID"/>
    <s v="GASTOS PERSONALES (ROPA, OBJETOS, ACCESORIOS…)"/>
    <s v="PADEL"/>
    <s v="GRIPS"/>
    <n v="0.85000000000000009"/>
    <d v="2023-05-20T00:00:00"/>
    <x v="11"/>
    <n v="5"/>
    <m/>
    <m/>
    <n v="0"/>
    <n v="-0.85000000000000009"/>
    <n v="0"/>
    <n v="-0.85000000000000009"/>
  </r>
  <r>
    <x v="1"/>
    <s v="REAL"/>
    <x v="0"/>
    <s v="PERSONAL"/>
    <s v="CIUDAD DE LA RAQUETA"/>
    <s v="MADRID"/>
    <s v="GASTOS PERSONALES (ROPA, OBJETOS, ACCESORIOS…)"/>
    <s v="PADEL"/>
    <s v="OVER GRIP"/>
    <n v="0.9"/>
    <d v="2023-05-21T00:00:00"/>
    <x v="11"/>
    <n v="5"/>
    <m/>
    <m/>
    <n v="0"/>
    <n v="-0.9"/>
    <n v="0"/>
    <n v="-0.9"/>
  </r>
  <r>
    <x v="1"/>
    <s v="REAL"/>
    <x v="0"/>
    <s v="PERSONAL"/>
    <s v="CHINO BARRIO"/>
    <s v="MADRID"/>
    <s v="SUPERMERCADO"/>
    <s v="FRUTA BARRIO"/>
    <s v="FRUTA"/>
    <n v="0.78"/>
    <d v="2023-05-22T00:00:00"/>
    <x v="11"/>
    <n v="5"/>
    <m/>
    <m/>
    <n v="0"/>
    <n v="-0.78"/>
    <n v="0"/>
    <n v="-0.78"/>
  </r>
  <r>
    <x v="1"/>
    <s v="REAL"/>
    <x v="0"/>
    <s v="PERSONAL"/>
    <s v="REPSOL"/>
    <s v="MADRID"/>
    <s v="TRANSPORTE"/>
    <s v="GASOLINA"/>
    <s v="MOTO"/>
    <n v="0.63900000000000001"/>
    <d v="2023-05-22T00:00:00"/>
    <x v="11"/>
    <n v="5"/>
    <m/>
    <m/>
    <n v="0"/>
    <n v="-0.63900000000000001"/>
    <n v="0"/>
    <n v="-0.63900000000000001"/>
  </r>
  <r>
    <x v="1"/>
    <s v="REAL"/>
    <x v="0"/>
    <s v="PERSONAL"/>
    <s v="QUEEN"/>
    <s v="MADRID"/>
    <s v="RESTAURANTE"/>
    <s v="QUEEN"/>
    <s v="EXTRA MENU COMPLETO"/>
    <n v="0.19"/>
    <d v="2023-05-23T00:00:00"/>
    <x v="11"/>
    <n v="5"/>
    <m/>
    <m/>
    <n v="0"/>
    <n v="-0.19"/>
    <n v="0"/>
    <n v="-0.19"/>
  </r>
  <r>
    <x v="1"/>
    <s v="REAL"/>
    <x v="0"/>
    <s v="PERSONAL"/>
    <s v="PLAYTOMIC"/>
    <s v="MADRID"/>
    <s v="DEPORTE"/>
    <s v="PADEL"/>
    <s v="PISTA"/>
    <n v="0.23100000000000001"/>
    <d v="2023-05-23T00:00:00"/>
    <x v="11"/>
    <n v="5"/>
    <m/>
    <m/>
    <n v="0"/>
    <n v="-0.23100000000000001"/>
    <n v="0"/>
    <n v="-0.23100000000000001"/>
  </r>
  <r>
    <x v="0"/>
    <s v="REAL"/>
    <x v="1"/>
    <s v="PERSONAL"/>
    <s v="GOBIERNO"/>
    <m/>
    <s v="GESTIONES ADMINISTRATIVAS / IMPUESTOS"/>
    <s v="GESTIONES ADMINISTRATIVAS / IMPUESTOS"/>
    <s v="AEAT"/>
    <n v="77.030999999999992"/>
    <d v="2023-05-24T00:00:00"/>
    <x v="11"/>
    <n v="5"/>
    <m/>
    <s v="DEVOLUCIÓN DE IMPUESTOS POR EL AÑO 2022"/>
    <n v="77.030999999999992"/>
    <n v="0"/>
    <n v="0"/>
    <n v="77.030999999999992"/>
  </r>
  <r>
    <x v="1"/>
    <s v="REAL"/>
    <x v="0"/>
    <s v="PERSONAL"/>
    <s v="PIZZA NAPOLI"/>
    <s v="MADRID"/>
    <s v="RESTAURANTE"/>
    <s v="PIZZA NAPOLI"/>
    <s v="EXTRA MENU COMPLETO"/>
    <n v="0.31000000000000005"/>
    <d v="2023-05-24T00:00:00"/>
    <x v="11"/>
    <n v="5"/>
    <m/>
    <m/>
    <n v="0"/>
    <n v="-0.31000000000000005"/>
    <n v="0"/>
    <n v="-0.31000000000000005"/>
  </r>
  <r>
    <x v="1"/>
    <s v="REAL"/>
    <x v="0"/>
    <s v="PERSONAL"/>
    <s v="INSUD"/>
    <s v="MADRID"/>
    <s v="RESTAURANTE"/>
    <s v="VENDING"/>
    <s v="CHOCOLATE"/>
    <n v="0.45"/>
    <d v="2023-05-25T00:00:00"/>
    <x v="11"/>
    <n v="5"/>
    <m/>
    <m/>
    <n v="0"/>
    <n v="-0.45"/>
    <n v="0"/>
    <n v="-0.45"/>
  </r>
  <r>
    <x v="0"/>
    <s v="REAL"/>
    <x v="0"/>
    <s v="PERSONAL"/>
    <s v="BLABLACAR"/>
    <s v="MADRID"/>
    <s v="SEGUNDA MANO / GASTOS COMPARTIDOS"/>
    <s v="GASTOS COMPARTIDOS"/>
    <s v="BLABLACAR"/>
    <n v="9"/>
    <d v="2023-05-26T00:00:00"/>
    <x v="11"/>
    <n v="5"/>
    <m/>
    <s v="Madrid - Pozo (pagado en efectivo)"/>
    <n v="9"/>
    <n v="0"/>
    <n v="0"/>
    <n v="9"/>
  </r>
  <r>
    <x v="1"/>
    <s v="REAL"/>
    <x v="0"/>
    <s v="PERSONAL"/>
    <s v="GASOLINERA"/>
    <s v="MADRID"/>
    <s v="SUPERMERCADO"/>
    <s v="VENDING"/>
    <s v="CHOCOLATE"/>
    <n v="0.45"/>
    <d v="2023-05-26T00:00:00"/>
    <x v="11"/>
    <n v="5"/>
    <m/>
    <m/>
    <n v="0"/>
    <n v="-0.45"/>
    <n v="0"/>
    <n v="-0.45"/>
  </r>
  <r>
    <x v="1"/>
    <s v="REAL"/>
    <x v="0"/>
    <s v="PERSONAL"/>
    <s v="GASOLINERA"/>
    <s v="MADRID"/>
    <s v="TRANSPORTE"/>
    <s v="GASOLINA"/>
    <s v="COCHE"/>
    <n v="3.54"/>
    <d v="2023-05-26T00:00:00"/>
    <x v="11"/>
    <n v="5"/>
    <m/>
    <m/>
    <n v="0"/>
    <n v="-3.54"/>
    <n v="0"/>
    <n v="-3.54"/>
  </r>
  <r>
    <x v="1"/>
    <s v="REAL"/>
    <x v="0"/>
    <s v="PERSONAL"/>
    <s v="REPSOL"/>
    <s v="POZOBLANCO"/>
    <s v="TRANSPORTE"/>
    <s v="GASOLINA"/>
    <s v="COCHE"/>
    <n v="8.8140000000000001"/>
    <d v="2023-05-26T00:00:00"/>
    <x v="11"/>
    <n v="5"/>
    <m/>
    <m/>
    <n v="0"/>
    <n v="-8.8140000000000001"/>
    <n v="0"/>
    <n v="-8.8140000000000001"/>
  </r>
  <r>
    <x v="0"/>
    <s v="REAL"/>
    <x v="0"/>
    <s v="PERSONAL"/>
    <s v="BLABLACAR"/>
    <s v="ONLINE"/>
    <s v="SEGUNDA MANO / GASTOS COMPARTIDOS"/>
    <s v="GASTOS COMPARTIDOS"/>
    <s v="BLABLACAR"/>
    <n v="3.5999999999999996"/>
    <d v="2023-05-28T00:00:00"/>
    <x v="11"/>
    <n v="5"/>
    <m/>
    <s v="Pozo Madrid"/>
    <n v="3.5999999999999996"/>
    <n v="0"/>
    <n v="0"/>
    <n v="3.5999999999999996"/>
  </r>
  <r>
    <x v="1"/>
    <s v="REAL"/>
    <x v="0"/>
    <s v="PERSONAL"/>
    <s v="INSUD"/>
    <s v="MADRID"/>
    <s v="RESTAURANTE"/>
    <s v="VENDING"/>
    <s v="CHOCOLATE"/>
    <n v="0.125"/>
    <d v="2023-05-29T00:00:00"/>
    <x v="11"/>
    <n v="5"/>
    <m/>
    <s v="CHOCOLATE VENDING KITKAT"/>
    <n v="0"/>
    <n v="-0.125"/>
    <n v="0"/>
    <n v="-0.125"/>
  </r>
  <r>
    <x v="1"/>
    <s v="REAL"/>
    <x v="0"/>
    <s v="PERSONAL"/>
    <s v="CARREFOUR"/>
    <s v="MADRID"/>
    <s v="SUPERMERCADO"/>
    <s v="CARREFOUR"/>
    <s v="COMIDA"/>
    <n v="3.9810000000000003"/>
    <d v="2023-05-29T00:00:00"/>
    <x v="11"/>
    <n v="5"/>
    <m/>
    <s v="DECONTADO 40 DEL BIZUM DE CRISTINA"/>
    <n v="0"/>
    <n v="-3.9810000000000003"/>
    <n v="0"/>
    <n v="-3.9810000000000003"/>
  </r>
  <r>
    <x v="1"/>
    <s v="REAL"/>
    <x v="0"/>
    <s v="PERSONAL"/>
    <s v="PIZZA NAPOLI"/>
    <s v="MADRID"/>
    <s v="RESTAURANTE"/>
    <s v="PIZZA NAPOLI"/>
    <s v="EXTRA MENU COMPLETO"/>
    <n v="4.0000000000000008E-2"/>
    <d v="2023-05-30T00:00:00"/>
    <x v="11"/>
    <n v="5"/>
    <m/>
    <m/>
    <n v="0"/>
    <n v="-4.0000000000000008E-2"/>
    <n v="0"/>
    <n v="-4.0000000000000008E-2"/>
  </r>
  <r>
    <x v="1"/>
    <s v="REAL"/>
    <x v="0"/>
    <s v="PERSONAL"/>
    <s v="REPSOL"/>
    <s v="POZOBLANCO"/>
    <s v="TRANSPORTE"/>
    <s v="GASOLINA"/>
    <s v="MOTO"/>
    <n v="0.8660000000000001"/>
    <d v="2023-05-30T00:00:00"/>
    <x v="11"/>
    <n v="5"/>
    <m/>
    <m/>
    <n v="0"/>
    <n v="-0.8660000000000001"/>
    <n v="0"/>
    <n v="-0.8660000000000001"/>
  </r>
  <r>
    <x v="0"/>
    <s v="REAL"/>
    <x v="1"/>
    <s v="PERSONAL"/>
    <s v="INSUD"/>
    <s v="MADRID"/>
    <s v="NOMINA"/>
    <s v="NOMINA INSUD"/>
    <s v=" INSUD"/>
    <n v="704.52"/>
    <d v="2023-05-30T00:00:00"/>
    <x v="11"/>
    <n v="5"/>
    <m/>
    <s v="Nomina Mayo 23 + resto subida de sueldo abril"/>
    <n v="704.52"/>
    <n v="0"/>
    <n v="0"/>
    <n v="704.52"/>
  </r>
  <r>
    <x v="1"/>
    <s v="REAL"/>
    <x v="0"/>
    <s v="PERSONAL"/>
    <s v="INSUD"/>
    <s v="MADRID"/>
    <s v="RESTAURANTE"/>
    <s v="VENDING"/>
    <s v="ENSALADA"/>
    <n v="0.72500000000000009"/>
    <d v="2023-05-31T00:00:00"/>
    <x v="11"/>
    <n v="5"/>
    <m/>
    <s v="CHOCOLATE VENDING KITKAT"/>
    <n v="0"/>
    <n v="-0.72500000000000009"/>
    <n v="0"/>
    <n v="-0.72500000000000009"/>
  </r>
  <r>
    <x v="1"/>
    <s v="REAL"/>
    <x v="0"/>
    <s v="PERSONAL"/>
    <s v="INSUD"/>
    <s v="MADRID"/>
    <s v="RESTAURANTE"/>
    <s v="VENDING"/>
    <s v="ENSALADA"/>
    <n v="0.72500000000000009"/>
    <d v="2023-05-31T00:00:00"/>
    <x v="11"/>
    <n v="5"/>
    <m/>
    <s v="CHOCOLATE VENDING KITKAT"/>
    <n v="0"/>
    <n v="-0.72500000000000009"/>
    <n v="0"/>
    <n v="-0.72500000000000009"/>
  </r>
  <r>
    <x v="1"/>
    <s v="REAL"/>
    <x v="1"/>
    <s v="PERSONAL"/>
    <s v="ALQUILER"/>
    <s v="MADRID"/>
    <s v="VIVIENDA"/>
    <s v="PISO FDO CATOLICO"/>
    <s v="ALQUILER VALDEZARZA"/>
    <n v="30"/>
    <d v="2023-06-01T00:00:00"/>
    <x v="11"/>
    <n v="6"/>
    <m/>
    <m/>
    <n v="0"/>
    <n v="-30"/>
    <n v="0"/>
    <n v="-30"/>
  </r>
  <r>
    <x v="2"/>
    <s v="REAL"/>
    <x v="0"/>
    <s v="PERSONAL"/>
    <s v="DEGIRO"/>
    <s v="ONLINE"/>
    <s v="BOLSA"/>
    <s v="BOLSA"/>
    <s v="BOLSA"/>
    <n v="180"/>
    <d v="2023-06-01T00:00:00"/>
    <x v="11"/>
    <n v="6"/>
    <m/>
    <m/>
    <n v="0"/>
    <n v="0"/>
    <n v="-180"/>
    <n v="-180"/>
  </r>
  <r>
    <x v="1"/>
    <s v="REAL"/>
    <x v="1"/>
    <s v="PERSONAL"/>
    <s v="GARAJE"/>
    <s v="MADRID"/>
    <s v="VIVIENDA"/>
    <s v="GARAJE"/>
    <s v="GARAJE VALDEZARZA"/>
    <n v="6.5"/>
    <d v="2023-06-01T00:00:00"/>
    <x v="11"/>
    <n v="6"/>
    <m/>
    <m/>
    <n v="0"/>
    <n v="-6.5"/>
    <n v="0"/>
    <n v="-6.5"/>
  </r>
  <r>
    <x v="1"/>
    <s v="REAL"/>
    <x v="0"/>
    <s v="PERSONAL"/>
    <s v="GASTOS"/>
    <s v="MADRID"/>
    <s v="VIVIENDA"/>
    <s v="GASTOS COMPARTIDOS"/>
    <s v="GASTOS: AGUA, LUZ, WIFI, LIMPIEZA"/>
    <n v="3.8119999999999998"/>
    <d v="2023-06-01T00:00:00"/>
    <x v="11"/>
    <n v="6"/>
    <m/>
    <m/>
    <n v="0"/>
    <n v="-3.8119999999999998"/>
    <n v="0"/>
    <n v="-3.8119999999999998"/>
  </r>
  <r>
    <x v="1"/>
    <s v="REAL"/>
    <x v="0"/>
    <s v="PERSONAL"/>
    <s v="INSUD"/>
    <s v="MADRID"/>
    <s v="TRANSPORTE"/>
    <s v="TALLER"/>
    <s v="REVISION MOTO"/>
    <n v="19.603000000000002"/>
    <d v="2023-06-01T00:00:00"/>
    <x v="11"/>
    <n v="6"/>
    <m/>
    <m/>
    <n v="0"/>
    <n v="-19.603000000000002"/>
    <n v="0"/>
    <n v="-19.603000000000002"/>
  </r>
  <r>
    <x v="1"/>
    <s v="REAL"/>
    <x v="0"/>
    <s v="PERSONAL"/>
    <s v="MORALES BOX"/>
    <s v="MADRID"/>
    <s v="DEPORTE"/>
    <s v="BOXEO"/>
    <s v="BOXEO MORALES BOX"/>
    <n v="8"/>
    <d v="2023-06-02T00:00:00"/>
    <x v="11"/>
    <n v="6"/>
    <m/>
    <m/>
    <n v="0"/>
    <n v="-8"/>
    <n v="0"/>
    <n v="-8"/>
  </r>
  <r>
    <x v="1"/>
    <s v="REAL"/>
    <x v="0"/>
    <s v="PERSONAL"/>
    <s v="CARREFOUR"/>
    <s v="MADRID"/>
    <s v="SUPERMERCADO"/>
    <s v="CARREFOUR"/>
    <s v="COMIDA SEMANA"/>
    <n v="5.1680000000000001"/>
    <d v="2023-06-05T00:00:00"/>
    <x v="11"/>
    <n v="6"/>
    <m/>
    <m/>
    <n v="0"/>
    <n v="-5.1680000000000001"/>
    <n v="0"/>
    <n v="-5.1680000000000001"/>
  </r>
  <r>
    <x v="1"/>
    <s v="REAL"/>
    <x v="0"/>
    <s v="PERSONAL"/>
    <s v="EL CORTE INGLES"/>
    <s v="MADRID"/>
    <s v="OCIO"/>
    <s v="LIBROS"/>
    <s v="EL CAMINO DE LOS REYES"/>
    <n v="1.42"/>
    <d v="2023-06-05T00:00:00"/>
    <x v="11"/>
    <n v="6"/>
    <m/>
    <m/>
    <n v="0"/>
    <n v="-1.42"/>
    <n v="0"/>
    <n v="-1.42"/>
  </r>
  <r>
    <x v="1"/>
    <s v="REAL"/>
    <x v="0"/>
    <s v="PERSONAL"/>
    <s v="DECATHLON"/>
    <s v="MADRID"/>
    <s v="REGALOS"/>
    <s v="REGALOS CRIS"/>
    <s v="FALDA DE PADEL"/>
    <n v="1.7000000000000002"/>
    <d v="2023-06-05T00:00:00"/>
    <x v="11"/>
    <n v="6"/>
    <m/>
    <s v="FALDA DE PADEL CRISTINA"/>
    <n v="0"/>
    <n v="-1.7000000000000002"/>
    <n v="0"/>
    <n v="-1.7000000000000002"/>
  </r>
  <r>
    <x v="1"/>
    <s v="REAL"/>
    <x v="0"/>
    <s v="PERSONAL"/>
    <s v="EL CORTE INGLES"/>
    <s v="MADRID"/>
    <s v="GASTOS PERSONALES (ROPA, OBJETOS, ACCESORIOS…)"/>
    <s v="ELECTRODOMESTICOS"/>
    <s v="FREIDORA DE AIRE"/>
    <n v="5.3000000000000007"/>
    <d v="2023-06-05T00:00:00"/>
    <x v="11"/>
    <n v="6"/>
    <m/>
    <m/>
    <n v="0"/>
    <n v="-5.3000000000000007"/>
    <n v="0"/>
    <n v="-5.3000000000000007"/>
  </r>
  <r>
    <x v="1"/>
    <s v="REAL"/>
    <x v="0"/>
    <s v="PERSONAL"/>
    <s v="ALQUILER"/>
    <s v="MADRID"/>
    <s v="VIVIENDA"/>
    <s v="GASTOS COMPARTIDOS"/>
    <s v="GASTOS: AGUA, LUZ, WIFI, LIMPIEZA"/>
    <n v="7.9830000000000005"/>
    <d v="2023-06-05T00:00:00"/>
    <x v="11"/>
    <n v="6"/>
    <m/>
    <s v="ÚLTIMOS GASTOS DE PISO FERNANDO EL CATOLICO. BIZUM A ALEX"/>
    <n v="0"/>
    <n v="-7.9830000000000005"/>
    <n v="0"/>
    <n v="-7.9830000000000005"/>
  </r>
  <r>
    <x v="1"/>
    <s v="REAL"/>
    <x v="0"/>
    <s v="PERSONAL"/>
    <s v="MESON LA PALOMA"/>
    <s v="MADRID"/>
    <s v="RESTAURANTE"/>
    <s v="MENUS"/>
    <s v="MENU DEL DÍA"/>
    <n v="3.3000000000000003"/>
    <d v="2023-06-05T00:00:00"/>
    <x v="11"/>
    <n v="6"/>
    <m/>
    <m/>
    <n v="0"/>
    <n v="-3.3000000000000003"/>
    <n v="0"/>
    <n v="-3.3000000000000003"/>
  </r>
  <r>
    <x v="1"/>
    <s v="REAL"/>
    <x v="0"/>
    <s v="PERSONAL"/>
    <s v="PEPPE FUSCO"/>
    <s v="MADRID"/>
    <s v="RESTAURANTE"/>
    <s v="ITALIANO"/>
    <s v="PASTA"/>
    <n v="3.19"/>
    <d v="2023-06-05T00:00:00"/>
    <x v="11"/>
    <n v="6"/>
    <m/>
    <m/>
    <n v="0"/>
    <n v="-3.19"/>
    <n v="0"/>
    <n v="-3.19"/>
  </r>
  <r>
    <x v="1"/>
    <s v="REAL"/>
    <x v="0"/>
    <s v="PERSONAL"/>
    <s v="INSUD"/>
    <s v="MADRID"/>
    <s v="SUPERMERCADO"/>
    <s v="VENDING"/>
    <s v="CHOCOLATE"/>
    <n v="0.45200000000000007"/>
    <d v="2023-06-07T00:00:00"/>
    <x v="11"/>
    <n v="6"/>
    <m/>
    <m/>
    <n v="0"/>
    <n v="-0.45200000000000007"/>
    <n v="0"/>
    <n v="-0.45200000000000007"/>
  </r>
  <r>
    <x v="1"/>
    <s v="REAL"/>
    <x v="0"/>
    <s v="PERSONAL"/>
    <s v="INSUD"/>
    <s v="MADRID"/>
    <s v="SUPERMERCADO"/>
    <s v="VENDING"/>
    <s v="CHOCOLATE"/>
    <n v="0.53700000000000003"/>
    <d v="2023-06-12T00:00:00"/>
    <x v="11"/>
    <n v="6"/>
    <m/>
    <m/>
    <n v="0"/>
    <n v="-0.53700000000000003"/>
    <n v="0"/>
    <n v="-0.53700000000000003"/>
  </r>
  <r>
    <x v="1"/>
    <s v="REAL"/>
    <x v="0"/>
    <s v="PERSONAL"/>
    <s v="EL SOPO PEDRAZA"/>
    <s v="MADRID"/>
    <s v="RESTAURANTE"/>
    <s v="CAMPING"/>
    <s v="CARNE"/>
    <n v="5.2650000000000006"/>
    <d v="2023-06-14T00:00:00"/>
    <x v="11"/>
    <n v="6"/>
    <m/>
    <s v="LUBINA, SOLOMILLO,  EN PEDRAZA CUANDO FUIMOS DE CAMPING"/>
    <n v="0"/>
    <n v="-5.2650000000000006"/>
    <n v="0"/>
    <n v="-5.2650000000000006"/>
  </r>
  <r>
    <x v="1"/>
    <s v="REAL"/>
    <x v="0"/>
    <s v="PERSONAL"/>
    <s v="QUEEN"/>
    <s v="MADRID"/>
    <s v="RESTAURANTE"/>
    <s v="QUEEN"/>
    <s v="EXTRA MENU COMPLETO"/>
    <n v="0.22999999999999998"/>
    <d v="2023-06-14T00:00:00"/>
    <x v="11"/>
    <n v="6"/>
    <m/>
    <m/>
    <n v="0"/>
    <n v="-0.22999999999999998"/>
    <n v="0"/>
    <n v="-0.22999999999999998"/>
  </r>
  <r>
    <x v="2"/>
    <s v="REAL"/>
    <x v="0"/>
    <s v="PERSONAL"/>
    <s v="INDEXA CAPITAL"/>
    <s v="ONLINE"/>
    <s v="FONDOS"/>
    <s v="FONDOS"/>
    <s v="INDEXA"/>
    <n v="18"/>
    <d v="2023-06-14T00:00:00"/>
    <x v="11"/>
    <n v="6"/>
    <m/>
    <m/>
    <n v="0"/>
    <n v="0"/>
    <n v="-18"/>
    <n v="-18"/>
  </r>
  <r>
    <x v="1"/>
    <s v="REAL"/>
    <x v="0"/>
    <s v="PERSONAL"/>
    <s v="CEPSA"/>
    <s v="MADRID"/>
    <s v="TRANSPORTE"/>
    <s v="GASOLINA"/>
    <s v="MOTO"/>
    <n v="0.84100000000000008"/>
    <d v="2023-06-14T00:00:00"/>
    <x v="11"/>
    <n v="6"/>
    <m/>
    <m/>
    <n v="0"/>
    <n v="-0.84100000000000008"/>
    <n v="0"/>
    <n v="-0.84100000000000008"/>
  </r>
  <r>
    <x v="1"/>
    <s v="REAL"/>
    <x v="0"/>
    <s v="PERSONAL"/>
    <s v="RAMPUJO"/>
    <s v="MADRID"/>
    <s v="RESTAURANTE"/>
    <s v="BAR"/>
    <s v="CERVEZA"/>
    <n v="0.64000000000000012"/>
    <d v="2023-06-15T00:00:00"/>
    <x v="11"/>
    <n v="6"/>
    <m/>
    <s v="CERVEZAS CON EL EQUIPO"/>
    <n v="0"/>
    <n v="-0.64000000000000012"/>
    <n v="0"/>
    <n v="-0.64000000000000012"/>
  </r>
  <r>
    <x v="1"/>
    <s v="REAL"/>
    <x v="0"/>
    <s v="PERSONAL"/>
    <s v="INSUD"/>
    <s v="MADRID"/>
    <s v="SUPERMERCADO"/>
    <s v="VENDING"/>
    <s v="CHOCOLATE"/>
    <n v="0.10500000000000001"/>
    <d v="2023-06-16T00:00:00"/>
    <x v="11"/>
    <n v="6"/>
    <m/>
    <s v="HUESITO"/>
    <n v="0"/>
    <n v="-0.10500000000000001"/>
    <n v="0"/>
    <n v="-0.10500000000000001"/>
  </r>
  <r>
    <x v="2"/>
    <s v="REAL"/>
    <x v="0"/>
    <s v="PERSONAL"/>
    <s v="INDEXA CAPITAL"/>
    <s v="ONLINE"/>
    <s v="FONDOS"/>
    <s v="FONDOS"/>
    <s v="INDEXA"/>
    <n v="2700"/>
    <d v="2023-06-16T00:00:00"/>
    <x v="11"/>
    <n v="6"/>
    <m/>
    <m/>
    <n v="0"/>
    <n v="0"/>
    <n v="-2700"/>
    <n v="-2700"/>
  </r>
  <r>
    <x v="1"/>
    <s v="REAL"/>
    <x v="0"/>
    <s v="PERSONAL"/>
    <s v="CAMPING EL CALONGE"/>
    <s v="MADRID"/>
    <s v="OCIO"/>
    <s v="CAMPING"/>
    <s v="CAFÉ Y CERVEZAS"/>
    <n v="0.89000000000000012"/>
    <d v="2023-06-19T00:00:00"/>
    <x v="11"/>
    <n v="6"/>
    <m/>
    <s v="CAFÉ Y CERVEZAS CUANDO HABIA TORMENTA"/>
    <n v="0"/>
    <n v="-0.89000000000000012"/>
    <n v="0"/>
    <n v="-0.89000000000000012"/>
  </r>
  <r>
    <x v="1"/>
    <s v="REAL"/>
    <x v="0"/>
    <s v="PERSONAL"/>
    <s v="MAS QUE VELAS"/>
    <s v="PEDRAZA"/>
    <s v="OCIO"/>
    <s v="COLECCIÓN MINERALES"/>
    <s v="MINERALES"/>
    <n v="0.48"/>
    <d v="2023-06-19T00:00:00"/>
    <x v="11"/>
    <n v="6"/>
    <m/>
    <s v="COMPRA DE MINERAL PARA LA COLECCIÓN"/>
    <n v="0"/>
    <n v="-0.48"/>
    <n v="0"/>
    <n v="-0.48"/>
  </r>
  <r>
    <x v="1"/>
    <s v="REAL"/>
    <x v="0"/>
    <s v="PERSONAL"/>
    <m/>
    <s v="ONLINE"/>
    <s v="OCIO"/>
    <s v="SUSCRIPCION"/>
    <s v="GOOGLEONE"/>
    <n v="1.9989999999999999"/>
    <d v="2023-06-20T00:00:00"/>
    <x v="11"/>
    <n v="6"/>
    <m/>
    <m/>
    <n v="0"/>
    <n v="-1.9989999999999999"/>
    <n v="0"/>
    <n v="-1.9989999999999999"/>
  </r>
  <r>
    <x v="1"/>
    <s v="REAL"/>
    <x v="0"/>
    <s v="PERSONAL"/>
    <s v="INSUD"/>
    <s v="MADRID"/>
    <s v="RESTAURANTE"/>
    <s v="VENDING"/>
    <s v="CHOCOLATE"/>
    <n v="0.15000000000000002"/>
    <d v="2023-06-21T00:00:00"/>
    <x v="11"/>
    <n v="6"/>
    <m/>
    <s v="CHOCOLATE VENDING KITKAT"/>
    <n v="0"/>
    <n v="-0.15000000000000002"/>
    <n v="0"/>
    <n v="-0.15000000000000002"/>
  </r>
  <r>
    <x v="1"/>
    <s v="REAL"/>
    <x v="0"/>
    <s v="PERSONAL"/>
    <m/>
    <s v="MADRID"/>
    <s v="GESTIONES ADMINISTRATIVAS / IMPUESTOS"/>
    <s v="MULTA"/>
    <s v="MULTA VELOCIDAD"/>
    <n v="5"/>
    <d v="2023-06-22T00:00:00"/>
    <x v="11"/>
    <n v="6"/>
    <m/>
    <m/>
    <n v="0"/>
    <n v="-5"/>
    <n v="0"/>
    <n v="-5"/>
  </r>
  <r>
    <x v="1"/>
    <s v="REAL"/>
    <x v="0"/>
    <s v="PERSONAL"/>
    <s v="BROKER"/>
    <s v="MADRID"/>
    <s v="OCIO"/>
    <s v="AMIGOS"/>
    <s v="CERVEZA"/>
    <n v="1.6"/>
    <d v="2023-06-23T00:00:00"/>
    <x v="11"/>
    <n v="6"/>
    <m/>
    <s v="CERVEZAS EN BROKER"/>
    <n v="0"/>
    <n v="-1.6"/>
    <n v="0"/>
    <n v="-1.6"/>
  </r>
  <r>
    <x v="1"/>
    <s v="REAL"/>
    <x v="0"/>
    <s v="PERSONAL"/>
    <s v="QUEEN"/>
    <s v="MADRID"/>
    <s v="RESTAURANTE"/>
    <s v="QUEEN"/>
    <s v="EXTRA MENU COMPLETO"/>
    <n v="0.44000000000000006"/>
    <d v="2023-06-23T00:00:00"/>
    <x v="11"/>
    <n v="6"/>
    <m/>
    <m/>
    <n v="0"/>
    <n v="-0.44000000000000006"/>
    <n v="0"/>
    <n v="-0.44000000000000006"/>
  </r>
  <r>
    <x v="1"/>
    <s v="REAL"/>
    <x v="0"/>
    <s v="PERSONAL"/>
    <s v="NAPOLI"/>
    <s v="MADRID"/>
    <s v="RESTAURANTE"/>
    <s v="NAPOLI"/>
    <s v="EXTRA MENU COMPLETO"/>
    <n v="0.22000000000000003"/>
    <d v="2023-06-23T00:00:00"/>
    <x v="11"/>
    <n v="6"/>
    <m/>
    <s v="EXTRA DE MENU COMPLETO"/>
    <n v="0"/>
    <n v="-0.22000000000000003"/>
    <n v="0"/>
    <n v="-0.22000000000000003"/>
  </r>
  <r>
    <x v="1"/>
    <s v="REAL"/>
    <x v="0"/>
    <s v="PERSONAL"/>
    <s v="INSUD"/>
    <s v="MADRID"/>
    <s v="RESTAURANTE"/>
    <s v="VENDING"/>
    <s v="CHOCOLATE"/>
    <n v="0.12"/>
    <d v="2023-06-27T00:00:00"/>
    <x v="11"/>
    <n v="6"/>
    <m/>
    <s v="CHOCOLATE VENDING KITKAT"/>
    <n v="0"/>
    <n v="-0.12"/>
    <n v="0"/>
    <n v="-0.12"/>
  </r>
  <r>
    <x v="1"/>
    <s v="REAL"/>
    <x v="0"/>
    <s v="PERSONAL"/>
    <s v="CEPSA"/>
    <s v="MADRID"/>
    <s v="TRANSPORTE"/>
    <s v="GASOLINA"/>
    <s v="MOTO"/>
    <n v="0.81600000000000006"/>
    <d v="2023-06-27T00:00:00"/>
    <x v="11"/>
    <n v="6"/>
    <m/>
    <m/>
    <n v="0"/>
    <n v="-0.81600000000000006"/>
    <n v="0"/>
    <n v="-0.81600000000000006"/>
  </r>
  <r>
    <x v="1"/>
    <s v="REAL"/>
    <x v="0"/>
    <s v="PERSONAL"/>
    <s v="CERVECERIA RETIRO"/>
    <s v="MADRID"/>
    <s v="OCIO"/>
    <s v="CRISTINA"/>
    <s v="CERVEZA"/>
    <n v="1.1500000000000001"/>
    <d v="2023-06-29T00:00:00"/>
    <x v="11"/>
    <n v="6"/>
    <m/>
    <s v="CELEBRACIÓN OPOSICIÓN CRISTINA"/>
    <n v="0"/>
    <n v="-1.1500000000000001"/>
    <n v="0"/>
    <n v="-1.1500000000000001"/>
  </r>
  <r>
    <x v="0"/>
    <s v="REAL"/>
    <x v="1"/>
    <s v="PERSONAL"/>
    <s v="INSUD"/>
    <s v="MADRID"/>
    <s v="NOMINA"/>
    <s v="NOMINA INSUD"/>
    <s v=" INSUD"/>
    <n v="584.98199999999997"/>
    <d v="2023-06-29T00:00:00"/>
    <x v="11"/>
    <n v="6"/>
    <m/>
    <s v="Nomina Junio 23, será la nomina habitual ahora"/>
    <n v="584.98199999999997"/>
    <n v="0"/>
    <n v="0"/>
    <n v="584.98199999999997"/>
  </r>
  <r>
    <x v="1"/>
    <s v="REAL"/>
    <x v="0"/>
    <s v="PERSONAL"/>
    <s v="VIVERO SHANGAI"/>
    <s v="MADRID"/>
    <s v="OTROS"/>
    <s v="CRISTINA"/>
    <s v="OPOSICION"/>
    <n v="4.1820000000000004"/>
    <d v="2023-06-29T00:00:00"/>
    <x v="11"/>
    <n v="6"/>
    <m/>
    <s v="RAMO DE GIRASOLES Y ROSAS"/>
    <n v="0"/>
    <n v="-4.1820000000000004"/>
    <n v="0"/>
    <n v="-4.1820000000000004"/>
  </r>
  <r>
    <x v="0"/>
    <s v="REAL"/>
    <x v="0"/>
    <s v="PERSONAL"/>
    <s v="BLABLACAR"/>
    <s v="ONLINE"/>
    <s v="SEGUNDA MANO / GASTOS COMPARTIDOS"/>
    <s v="GASTOS COMPARTIDOS"/>
    <s v="BLABLACAR"/>
    <n v="13.2"/>
    <d v="2023-06-30T00:00:00"/>
    <x v="11"/>
    <n v="6"/>
    <m/>
    <s v="Vuelta de pozo a madrid despues de pañerada"/>
    <n v="13.2"/>
    <n v="0"/>
    <n v="0"/>
    <n v="13.2"/>
  </r>
  <r>
    <x v="2"/>
    <s v="REAL"/>
    <x v="0"/>
    <s v="PERSONAL"/>
    <s v="DEGIRO"/>
    <s v="ONLINE"/>
    <s v="BOLSA"/>
    <s v="BOLSA"/>
    <s v="BOLSA"/>
    <n v="180"/>
    <d v="2023-06-30T00:00:00"/>
    <x v="11"/>
    <n v="6"/>
    <m/>
    <m/>
    <n v="0"/>
    <n v="0"/>
    <n v="-180"/>
    <n v="-180"/>
  </r>
  <r>
    <x v="1"/>
    <s v="REAL"/>
    <x v="0"/>
    <s v="PERSONAL"/>
    <s v="ESPIEDO"/>
    <s v="MADRID"/>
    <s v="RESTAURANTE"/>
    <s v="ESPIEDO"/>
    <s v="EXTRA MENU COMPLETO"/>
    <n v="0.19"/>
    <d v="2023-06-30T00:00:00"/>
    <x v="11"/>
    <n v="6"/>
    <m/>
    <m/>
    <n v="0"/>
    <n v="-0.19"/>
    <n v="0"/>
    <n v="-0.19"/>
  </r>
  <r>
    <x v="2"/>
    <s v="REAL"/>
    <x v="0"/>
    <s v="PERSONAL"/>
    <s v="INDEXA CAPITAL"/>
    <s v="ONLINE"/>
    <s v="FONDOS"/>
    <s v="FONDOS"/>
    <s v="INDEXA"/>
    <n v="180"/>
    <d v="2023-06-30T00:00:00"/>
    <x v="11"/>
    <n v="6"/>
    <m/>
    <m/>
    <n v="0"/>
    <n v="0"/>
    <n v="-180"/>
    <n v="-180"/>
  </r>
  <r>
    <x v="1"/>
    <s v="REAL"/>
    <x v="1"/>
    <s v="PERSONAL"/>
    <s v="ALQUILER"/>
    <s v="MADRID"/>
    <s v="VIVIENDA"/>
    <s v="PISO FDO CATOLICO"/>
    <s v="ALQUILER FDO CATOLICO"/>
    <n v="30"/>
    <d v="2023-07-01T00:00:00"/>
    <x v="11"/>
    <n v="7"/>
    <m/>
    <m/>
    <n v="0"/>
    <n v="-30"/>
    <n v="0"/>
    <n v="-30"/>
  </r>
  <r>
    <x v="1"/>
    <s v="REAL"/>
    <x v="1"/>
    <s v="PERSONAL"/>
    <s v="GARAJE"/>
    <s v="MADRID"/>
    <s v="VIVIENDA"/>
    <s v="GARAJE"/>
    <s v="GARAJE VALDEZARZA"/>
    <n v="6.5"/>
    <d v="2023-07-01T00:00:00"/>
    <x v="11"/>
    <n v="7"/>
    <m/>
    <m/>
    <n v="0"/>
    <n v="-6.5"/>
    <n v="0"/>
    <n v="-6.5"/>
  </r>
  <r>
    <x v="2"/>
    <s v="REAL"/>
    <x v="0"/>
    <s v="PERSONAL"/>
    <s v="INDEXA CAPITAL"/>
    <s v="ONLINE"/>
    <s v="FONDOS"/>
    <s v="FONDOS"/>
    <s v="INDEXA"/>
    <n v="270"/>
    <d v="2023-07-02T00:00:00"/>
    <x v="11"/>
    <n v="7"/>
    <m/>
    <s v="TRASPASO DE FONDOS JULIO"/>
    <n v="0"/>
    <n v="0"/>
    <n v="-270"/>
    <n v="-270"/>
  </r>
  <r>
    <x v="1"/>
    <s v="REAL"/>
    <x v="1"/>
    <s v="PERSONAL"/>
    <s v="ALQUILER"/>
    <s v="MADRID"/>
    <s v="VIVIENDA"/>
    <s v="PISO"/>
    <s v="ALQUILER VALDEZARZA"/>
    <n v="30"/>
    <d v="2023-07-03T00:00:00"/>
    <x v="11"/>
    <n v="7"/>
    <m/>
    <m/>
    <n v="0"/>
    <n v="-30"/>
    <n v="0"/>
    <n v="-30"/>
  </r>
  <r>
    <x v="1"/>
    <s v="REAL"/>
    <x v="0"/>
    <s v="PERSONAL"/>
    <s v="MERCADO ÑANDUT"/>
    <s v="MADRID"/>
    <s v="OCIO"/>
    <s v="JON"/>
    <s v="AREPAS"/>
    <n v="0.8"/>
    <d v="2023-07-03T00:00:00"/>
    <x v="11"/>
    <n v="7"/>
    <m/>
    <s v="QUESO LATINO, CERVEZAS QUE COMPRE PARA LAS AREPAS DE JON"/>
    <n v="0"/>
    <n v="-0.8"/>
    <n v="0"/>
    <n v="-0.8"/>
  </r>
  <r>
    <x v="2"/>
    <s v="REAL"/>
    <x v="0"/>
    <s v="PERSONAL"/>
    <s v="DEGIRO"/>
    <s v="ONLINE"/>
    <s v="BOLSA"/>
    <s v="BOLSA"/>
    <s v="BOLSA"/>
    <n v="180"/>
    <d v="2023-07-03T00:00:00"/>
    <x v="11"/>
    <n v="7"/>
    <m/>
    <m/>
    <n v="0"/>
    <n v="0"/>
    <n v="-180"/>
    <n v="-180"/>
  </r>
  <r>
    <x v="1"/>
    <s v="REAL"/>
    <x v="0"/>
    <s v="PERSONAL"/>
    <s v="SFERA"/>
    <s v="MADRID"/>
    <s v="GASTOS PERSONALES (ROPA, OBJETOS, ACCESORIOS…)"/>
    <s v="ROPA"/>
    <s v="CAMISETA"/>
    <n v="2.0489999999999999"/>
    <d v="2023-07-03T00:00:00"/>
    <x v="11"/>
    <n v="7"/>
    <m/>
    <s v="CAMISETA GATO SUSHI Y CALCETINES"/>
    <n v="0"/>
    <n v="-2.0489999999999999"/>
    <n v="0"/>
    <n v="-2.0489999999999999"/>
  </r>
  <r>
    <x v="2"/>
    <s v="REAL"/>
    <x v="0"/>
    <s v="PERSONAL"/>
    <s v="COINBASE"/>
    <s v="ONLINE"/>
    <s v="CRYPTO"/>
    <s v="CRYPTO"/>
    <s v="CRYPTO"/>
    <n v="180"/>
    <d v="2023-07-03T00:00:00"/>
    <x v="11"/>
    <n v="7"/>
    <m/>
    <m/>
    <n v="0"/>
    <n v="0"/>
    <n v="-180"/>
    <n v="-180"/>
  </r>
  <r>
    <x v="1"/>
    <s v="REAL"/>
    <x v="0"/>
    <s v="PERSONAL"/>
    <s v="ALQUILER"/>
    <s v="MADRID"/>
    <s v="VIVIENDA"/>
    <s v="GASTOS COMPARTIDOS"/>
    <s v="GASTOS: AGUA, LUZ, WIFI, LIMPIEZA"/>
    <n v="9.8000000000000007"/>
    <d v="2023-07-03T00:00:00"/>
    <x v="11"/>
    <n v="7"/>
    <m/>
    <m/>
    <n v="0"/>
    <n v="-9.8000000000000007"/>
    <n v="0"/>
    <n v="-9.8000000000000007"/>
  </r>
  <r>
    <x v="2"/>
    <s v="REAL"/>
    <x v="0"/>
    <s v="PERSONAL"/>
    <s v="INDEXA CAPITAL"/>
    <s v="ONLINE"/>
    <s v="FONDOS"/>
    <s v="FONDOS"/>
    <s v="INDEXA"/>
    <n v="180"/>
    <d v="2023-07-03T00:00:00"/>
    <x v="11"/>
    <n v="7"/>
    <m/>
    <m/>
    <n v="0"/>
    <n v="0"/>
    <n v="-180"/>
    <n v="-180"/>
  </r>
  <r>
    <x v="1"/>
    <s v="REAL"/>
    <x v="0"/>
    <s v="PERSONAL"/>
    <s v="ALIEXPRESS"/>
    <s v="MADRID"/>
    <s v="GASTOS PERSONALES (ROPA, OBJETOS, ACCESORIOS…)"/>
    <s v="ACCESORIOS"/>
    <s v="IPHONE CONECTOR DE AURICULARES"/>
    <n v="0.59500000000000008"/>
    <d v="2023-07-03T00:00:00"/>
    <x v="11"/>
    <n v="7"/>
    <m/>
    <m/>
    <n v="0"/>
    <n v="-0.59500000000000008"/>
    <n v="0"/>
    <n v="-0.59500000000000008"/>
  </r>
  <r>
    <x v="1"/>
    <s v="REAL"/>
    <x v="0"/>
    <s v="PERSONAL"/>
    <s v="CHINO BARRIO"/>
    <s v="MADRID"/>
    <s v="SUPERMERCADO"/>
    <s v="FRUTA BARRIO"/>
    <s v="MANGO"/>
    <n v="0.8"/>
    <d v="2023-07-03T00:00:00"/>
    <x v="11"/>
    <n v="7"/>
    <m/>
    <s v="MANGOS QUE COMPRE PARA COMER CON JON Y AREPAS. EN EFECTIVO"/>
    <n v="0"/>
    <n v="-0.8"/>
    <n v="0"/>
    <n v="-0.8"/>
  </r>
  <r>
    <x v="1"/>
    <s v="REAL"/>
    <x v="0"/>
    <s v="PERSONAL"/>
    <s v="PIZZERIA PORTEÑO"/>
    <s v="MADRID"/>
    <s v="RESTAURANTE"/>
    <s v="PORTEÑO"/>
    <s v="PIZZA"/>
    <n v="5.63"/>
    <d v="2023-07-03T00:00:00"/>
    <x v="11"/>
    <n v="7"/>
    <m/>
    <s v="PIZZAS CON JON Y CRISTINA. LES INVITÉ A CENAR POR EL APROBADO DE LA OPO"/>
    <n v="0"/>
    <n v="-5.63"/>
    <n v="0"/>
    <n v="-5.63"/>
  </r>
  <r>
    <x v="1"/>
    <s v="REAL"/>
    <x v="0"/>
    <s v="PERSONAL"/>
    <s v="VIVERO SHANGAI"/>
    <s v="MADRID"/>
    <s v="VIVIENDA"/>
    <s v="DECORACION"/>
    <s v="PLANTAS"/>
    <n v="2.93"/>
    <d v="2023-07-03T00:00:00"/>
    <x v="11"/>
    <n v="7"/>
    <m/>
    <s v="ROSAL, ALOCASIA, CACTUS, FLORES DE LA ALEGRÍA MORADAS Y NARANJAS"/>
    <n v="0"/>
    <n v="-2.93"/>
    <n v="0"/>
    <n v="-2.93"/>
  </r>
  <r>
    <x v="1"/>
    <s v="REAL"/>
    <x v="0"/>
    <s v="PERSONAL"/>
    <s v="MERCADO ÑANDUT"/>
    <s v="MADRID"/>
    <s v="SUPERMERCADO"/>
    <s v="SUPER BARRIO"/>
    <s v="QUESO LATINO"/>
    <n v="0.59500000000000008"/>
    <d v="2023-07-03T00:00:00"/>
    <x v="11"/>
    <n v="7"/>
    <m/>
    <s v="QUESO LATINO (para mi) Y MAIZ PARA HACER PALOMITAS"/>
    <n v="0"/>
    <n v="-0.59500000000000008"/>
    <n v="0"/>
    <n v="-0.59500000000000008"/>
  </r>
  <r>
    <x v="1"/>
    <s v="REAL"/>
    <x v="0"/>
    <s v="PERSONAL"/>
    <m/>
    <s v="MADRID"/>
    <s v="OTROS"/>
    <s v="OTROS"/>
    <s v="OTROS"/>
    <n v="0.63500000000000012"/>
    <d v="2023-07-04T00:00:00"/>
    <x v="11"/>
    <n v="7"/>
    <m/>
    <m/>
    <n v="0"/>
    <n v="-0.63500000000000012"/>
    <n v="0"/>
    <n v="-0.63500000000000012"/>
  </r>
  <r>
    <x v="1"/>
    <s v="REAL"/>
    <x v="0"/>
    <s v="PERSONAL"/>
    <s v="INSUD"/>
    <s v="MADRID"/>
    <s v="RESTAURANTE"/>
    <s v="VENDING"/>
    <s v="CHOCOLATE"/>
    <n v="9.5000000000000001E-2"/>
    <d v="2023-07-05T00:00:00"/>
    <x v="11"/>
    <n v="7"/>
    <m/>
    <m/>
    <n v="0"/>
    <n v="-9.5000000000000001E-2"/>
    <n v="0"/>
    <n v="-9.5000000000000001E-2"/>
  </r>
  <r>
    <x v="1"/>
    <s v="REAL"/>
    <x v="0"/>
    <s v="PERSONAL"/>
    <s v="PATIO DE MAHOU"/>
    <s v="MADRID"/>
    <s v="OCIO"/>
    <s v="AFTERWORK INSUD"/>
    <s v="CERVEZAS"/>
    <n v="1.3"/>
    <d v="2023-07-06T00:00:00"/>
    <x v="11"/>
    <n v="7"/>
    <m/>
    <s v="CERVEZAS PATIO DE MAHOU (3 MIAS, BIZUM A RAMON POR OTRA Y 2 AGUAS CON GAS)"/>
    <n v="0"/>
    <n v="-1.3"/>
    <n v="0"/>
    <n v="-1.3"/>
  </r>
  <r>
    <x v="1"/>
    <s v="REAL"/>
    <x v="0"/>
    <s v="PERSONAL"/>
    <s v="INSUD"/>
    <s v="MADRID"/>
    <s v="RESTAURANTE"/>
    <s v="VENDING"/>
    <s v="CHOCOLATE"/>
    <n v="0.62500000000000011"/>
    <d v="2023-07-06T00:00:00"/>
    <x v="11"/>
    <n v="7"/>
    <m/>
    <s v="TODOS LOS CHOCOLATES DEL MES. SON DE FECHAS DE 03JUL A 15JUL"/>
    <n v="0"/>
    <n v="-0.62500000000000011"/>
    <n v="0"/>
    <n v="-0.62500000000000011"/>
  </r>
  <r>
    <x v="1"/>
    <s v="REAL"/>
    <x v="0"/>
    <s v="PERSONAL"/>
    <s v="FORTUNY"/>
    <s v="MADRID"/>
    <s v="OCIO"/>
    <s v="AFTERWORK INSUD"/>
    <s v="ENTRADA FORTUNY"/>
    <n v="2.5"/>
    <d v="2023-07-06T00:00:00"/>
    <x v="11"/>
    <n v="7"/>
    <m/>
    <m/>
    <n v="0"/>
    <n v="-2.5"/>
    <n v="0"/>
    <n v="-2.5"/>
  </r>
  <r>
    <x v="1"/>
    <s v="REAL"/>
    <x v="0"/>
    <s v="PERSONAL"/>
    <s v="DIFUSION NUTRIC"/>
    <s v="MADRID"/>
    <s v="OCIO"/>
    <s v="AFTERWORK INSUD"/>
    <s v="ENTRADA FORTUNY"/>
    <n v="0.17"/>
    <d v="2023-07-06T00:00:00"/>
    <x v="11"/>
    <n v="7"/>
    <m/>
    <m/>
    <n v="0"/>
    <n v="-0.17"/>
    <n v="0"/>
    <n v="-0.17"/>
  </r>
  <r>
    <x v="1"/>
    <s v="REAL"/>
    <x v="0"/>
    <s v="PERSONAL"/>
    <s v="NAPOLI"/>
    <s v="MADRID"/>
    <s v="RESTAURANTE"/>
    <s v="NAPOLI"/>
    <s v="EXTRA MENU COMPLETO"/>
    <n v="0.2"/>
    <d v="2023-07-06T00:00:00"/>
    <x v="11"/>
    <n v="7"/>
    <m/>
    <m/>
    <n v="0"/>
    <n v="-0.2"/>
    <n v="0"/>
    <n v="-0.2"/>
  </r>
  <r>
    <x v="1"/>
    <s v="REAL"/>
    <x v="0"/>
    <s v="PERSONAL"/>
    <s v="CEPSA"/>
    <s v="MADRID"/>
    <s v="TRANSPORTE"/>
    <s v="GASOLINA"/>
    <s v="MOTO"/>
    <n v="0.85299999999999998"/>
    <d v="2023-07-06T00:00:00"/>
    <x v="11"/>
    <n v="7"/>
    <m/>
    <m/>
    <n v="0"/>
    <n v="-0.85299999999999998"/>
    <n v="0"/>
    <n v="-0.85299999999999998"/>
  </r>
  <r>
    <x v="1"/>
    <s v="REAL"/>
    <x v="0"/>
    <s v="PERSONAL"/>
    <s v="BLABLACAR"/>
    <s v="ONLINE"/>
    <s v="TRANSPORTE"/>
    <s v="BLABLACAR"/>
    <s v="BLABLACAR PAMPLONA MADRID"/>
    <n v="1.4000000000000001"/>
    <d v="2023-07-10T00:00:00"/>
    <x v="11"/>
    <n v="7"/>
    <m/>
    <m/>
    <n v="0"/>
    <n v="-1.4000000000000001"/>
    <n v="0"/>
    <n v="-1.4000000000000001"/>
  </r>
  <r>
    <x v="1"/>
    <s v="REAL"/>
    <x v="0"/>
    <s v="PERSONAL"/>
    <s v="BOCADILLOS JARAUTA"/>
    <s v="PAMPLONA"/>
    <s v="RESTAURANTE"/>
    <s v="SAN FERMINES"/>
    <s v="BOCADILLOS"/>
    <n v="1.3"/>
    <d v="2023-07-10T00:00:00"/>
    <x v="11"/>
    <n v="7"/>
    <m/>
    <s v="BOCADILLOS DE NOCHE CON CRIS EN SAN FERMINES. ES UN BIZUM A ZUECO"/>
    <n v="0"/>
    <n v="-1.3"/>
    <n v="0"/>
    <n v="-1.3"/>
  </r>
  <r>
    <x v="1"/>
    <s v="REAL"/>
    <x v="0"/>
    <s v="PERSONAL"/>
    <s v="MORALES BOX"/>
    <s v="MADRID"/>
    <s v="DEPORTE"/>
    <s v="GIMNASIO"/>
    <s v="BOXEO"/>
    <n v="8"/>
    <d v="2023-07-10T00:00:00"/>
    <x v="11"/>
    <n v="7"/>
    <m/>
    <s v="MES DE JULIO "/>
    <n v="0"/>
    <n v="-8"/>
    <n v="0"/>
    <n v="-8"/>
  </r>
  <r>
    <x v="1"/>
    <s v="REAL"/>
    <x v="0"/>
    <s v="PERSONAL"/>
    <s v="SIDRERIA RUNA"/>
    <s v="PAMPLONA"/>
    <s v="RESTAURANTE"/>
    <s v="SAN FERMINES"/>
    <s v="COMIDA Y CHULETON"/>
    <n v="14.77"/>
    <d v="2023-07-10T00:00:00"/>
    <x v="11"/>
    <n v="7"/>
    <m/>
    <s v="INVITE A LA FAMILIA A COMER EN SAN FERMINES POR MI CUMPLE"/>
    <n v="0"/>
    <n v="-14.77"/>
    <n v="0"/>
    <n v="-14.77"/>
  </r>
  <r>
    <x v="0"/>
    <s v="REAL"/>
    <x v="0"/>
    <s v="PERSONAL"/>
    <s v="PAGA"/>
    <s v="PAMPLONA"/>
    <s v="PAGA"/>
    <s v="Paga"/>
    <s v="PAGA PAPA"/>
    <n v="30"/>
    <d v="2023-07-10T00:00:00"/>
    <x v="11"/>
    <n v="7"/>
    <m/>
    <s v="paga papa"/>
    <n v="30"/>
    <n v="0"/>
    <n v="0"/>
    <n v="30"/>
  </r>
  <r>
    <x v="1"/>
    <s v="REAL"/>
    <x v="0"/>
    <s v="PERSONAL"/>
    <m/>
    <s v="PAMPLONA"/>
    <s v="REGALOS"/>
    <s v="REGALOS FAMILIA"/>
    <s v="PASCUAL"/>
    <n v="6"/>
    <d v="2023-07-10T00:00:00"/>
    <x v="11"/>
    <n v="7"/>
    <m/>
    <s v="BIZUM A MIS PRIMAS SOPHIE Y EMILY POR ACOGERME EN SAN FERMIN"/>
    <n v="0"/>
    <n v="-6"/>
    <n v="0"/>
    <n v="-6"/>
  </r>
  <r>
    <x v="1"/>
    <s v="REAL"/>
    <x v="0"/>
    <s v="PERSONAL"/>
    <m/>
    <s v="ONLINE"/>
    <s v="OCIO"/>
    <s v="VACACIONES ASTURIAS"/>
    <s v="AIRBNB"/>
    <n v="17.797000000000001"/>
    <d v="2023-07-12T00:00:00"/>
    <x v="11"/>
    <n v="7"/>
    <m/>
    <s v="COMPRA DEL AIRBN. ESTÁ PENDIENTE DE DESCONTAR LO QUE DIJIMOS"/>
    <n v="0"/>
    <n v="-17.797000000000001"/>
    <n v="0"/>
    <n v="-17.797000000000001"/>
  </r>
  <r>
    <x v="1"/>
    <s v="REAL"/>
    <x v="0"/>
    <s v="PERSONAL"/>
    <s v="PASTELERIA LA MENORQUINA"/>
    <s v="MADRID"/>
    <s v="REGALOS"/>
    <s v="REGALOS"/>
    <s v="PASTELES CUMPLEAÑOS"/>
    <n v="1.72"/>
    <d v="2023-07-12T00:00:00"/>
    <x v="11"/>
    <n v="7"/>
    <m/>
    <s v="LAS PASTAS QUE LLEVÉ POR MI CUMPLEAÑOS"/>
    <n v="0"/>
    <n v="-1.72"/>
    <n v="0"/>
    <n v="-1.72"/>
  </r>
  <r>
    <x v="1"/>
    <s v="REAL"/>
    <x v="0"/>
    <s v="PERSONAL"/>
    <s v="SOTOVERDE CASTELLANA"/>
    <s v="MADRID"/>
    <s v="RESTAURANTE"/>
    <s v="AGUA CON GAS"/>
    <s v="AGUA CON GAS"/>
    <n v="0.85000000000000009"/>
    <d v="2023-07-13T00:00:00"/>
    <x v="11"/>
    <n v="7"/>
    <m/>
    <s v="QUEDADA CON ONDA Y ALEX"/>
    <n v="0"/>
    <n v="-0.85000000000000009"/>
    <n v="0"/>
    <n v="-0.85000000000000009"/>
  </r>
  <r>
    <x v="1"/>
    <s v="REAL"/>
    <x v="0"/>
    <s v="PERSONAL"/>
    <s v="CARREFOUR"/>
    <s v="MADRID"/>
    <s v="SUPERMERCADO"/>
    <s v="CARREFOUR"/>
    <s v="COMPRA SEMANAL"/>
    <n v="6.7140000000000004"/>
    <d v="2023-07-14T00:00:00"/>
    <x v="11"/>
    <n v="7"/>
    <m/>
    <s v="COMPRA PARA "/>
    <n v="0"/>
    <n v="-6.7140000000000004"/>
    <n v="0"/>
    <n v="-6.7140000000000004"/>
  </r>
  <r>
    <x v="1"/>
    <s v="REAL"/>
    <x v="0"/>
    <s v="PERSONAL"/>
    <s v="NAPOLI"/>
    <s v="MADRID"/>
    <s v="RESTAURANTE"/>
    <s v="NAPOLI"/>
    <s v="EXTRA MENU COMPLETO"/>
    <n v="0.2"/>
    <d v="2023-07-14T00:00:00"/>
    <x v="11"/>
    <n v="7"/>
    <m/>
    <m/>
    <n v="0"/>
    <n v="-0.2"/>
    <n v="0"/>
    <n v="-0.2"/>
  </r>
  <r>
    <x v="0"/>
    <s v="REAL"/>
    <x v="1"/>
    <s v="PERSONAL"/>
    <s v="INSUD"/>
    <s v="MADRID"/>
    <s v="NOMINA"/>
    <s v="NOMINA INSUD"/>
    <s v=" INSUD"/>
    <n v="560.19899999999996"/>
    <d v="2023-07-16T00:00:00"/>
    <x v="11"/>
    <n v="7"/>
    <m/>
    <s v="Extra Julio 23"/>
    <n v="560.19899999999996"/>
    <n v="0"/>
    <n v="0"/>
    <n v="560.19899999999996"/>
  </r>
  <r>
    <x v="1"/>
    <s v="REAL"/>
    <x v="0"/>
    <s v="PERSONAL"/>
    <s v="CATARSIS"/>
    <s v="MADRID"/>
    <s v="RESTAURANTE"/>
    <s v="BAR"/>
    <s v="AGUA CON GAS"/>
    <n v="0.31000000000000005"/>
    <d v="2023-07-17T00:00:00"/>
    <x v="11"/>
    <n v="7"/>
    <m/>
    <m/>
    <n v="0"/>
    <n v="-0.31000000000000005"/>
    <n v="0"/>
    <n v="-0.31000000000000005"/>
  </r>
  <r>
    <x v="1"/>
    <s v="REAL"/>
    <x v="0"/>
    <s v="PERSONAL"/>
    <s v="ESQUINITA DE MACHADO"/>
    <s v="MADRID"/>
    <s v="RESTAURANTE"/>
    <s v="BAR"/>
    <s v="CERVEZAS"/>
    <n v="1.1399999999999999"/>
    <d v="2023-07-17T00:00:00"/>
    <x v="11"/>
    <n v="7"/>
    <m/>
    <s v="QUEDADA CON DANI RAMON Y JON. CERVEZAS POST PADEL (VICOTIRA). EL BIZUM DE JON SE DESCUENTA DE LA ENTRADA DE PADEL QUE PAGÓ"/>
    <n v="0"/>
    <n v="-1.1399999999999999"/>
    <n v="0"/>
    <n v="-1.1399999999999999"/>
  </r>
  <r>
    <x v="1"/>
    <s v="REAL"/>
    <x v="0"/>
    <s v="PERSONAL"/>
    <s v="CERVEZAS LA VIRGEN"/>
    <s v="MADRID"/>
    <s v="RESTAURANTE"/>
    <s v="BAR"/>
    <s v="CERVEZAS"/>
    <n v="0.52"/>
    <d v="2023-07-17T00:00:00"/>
    <x v="11"/>
    <n v="7"/>
    <m/>
    <m/>
    <n v="0"/>
    <n v="-0.52"/>
    <n v="0"/>
    <n v="-0.52"/>
  </r>
  <r>
    <x v="1"/>
    <s v="REAL"/>
    <x v="0"/>
    <s v="PERSONAL"/>
    <s v="CATARSIS"/>
    <s v="MADRID"/>
    <s v="RESTAURANTE"/>
    <s v="BAR"/>
    <s v="CERVEZAS"/>
    <n v="0.4"/>
    <d v="2023-07-17T00:00:00"/>
    <x v="11"/>
    <n v="7"/>
    <m/>
    <s v="ALHAMBRA"/>
    <n v="0"/>
    <n v="-0.4"/>
    <n v="0"/>
    <n v="-0.4"/>
  </r>
  <r>
    <x v="1"/>
    <s v="REAL"/>
    <x v="0"/>
    <s v="PERSONAL"/>
    <s v="CAFETERIA BRAVO MURILLO"/>
    <s v="MADRID"/>
    <s v="GESTIONES ADMINISTRATIVAS / IMPUESTOS"/>
    <s v="FOTOS PARA DNI PASAPORTE"/>
    <s v="FOTOS"/>
    <n v="0.65"/>
    <d v="2023-07-17T00:00:00"/>
    <x v="11"/>
    <n v="7"/>
    <m/>
    <m/>
    <n v="0"/>
    <n v="-0.65"/>
    <n v="0"/>
    <n v="-0.65"/>
  </r>
  <r>
    <x v="1"/>
    <s v="REAL"/>
    <x v="2"/>
    <s v="PERSONAL"/>
    <s v="CARREFOUR"/>
    <s v="MADRID"/>
    <s v="SUPERMERCADO"/>
    <s v="CARREFOUR"/>
    <s v="FRUTA"/>
    <n v="0.89300000000000002"/>
    <d v="2023-07-17T00:00:00"/>
    <x v="11"/>
    <n v="7"/>
    <m/>
    <s v="CARREFOUR DE PEÑALVER, COMIDA SEMANAL"/>
    <n v="0"/>
    <n v="-0.89300000000000002"/>
    <n v="0"/>
    <n v="-0.89300000000000002"/>
  </r>
  <r>
    <x v="1"/>
    <s v="REAL"/>
    <x v="2"/>
    <s v="PERSONAL"/>
    <s v="REPSOL"/>
    <s v="ONLINE"/>
    <s v="TRANSPORTE"/>
    <s v="GASOLINA"/>
    <s v="MOTO"/>
    <n v="0.77600000000000002"/>
    <d v="2023-07-17T00:00:00"/>
    <x v="11"/>
    <n v="7"/>
    <m/>
    <s v="WAYLEYT"/>
    <n v="0"/>
    <n v="-0.77600000000000002"/>
    <n v="0"/>
    <n v="-0.77600000000000002"/>
  </r>
  <r>
    <x v="1"/>
    <s v="REAL"/>
    <x v="0"/>
    <s v="PERSONAL"/>
    <s v="TAXI"/>
    <s v="MADRID"/>
    <s v="TRANSPORTE"/>
    <s v="TAXI"/>
    <s v="TAXI"/>
    <n v="1.0250000000000001"/>
    <d v="2023-07-17T00:00:00"/>
    <x v="11"/>
    <n v="7"/>
    <m/>
    <m/>
    <n v="0"/>
    <n v="-1.0250000000000001"/>
    <n v="0"/>
    <n v="-1.0250000000000001"/>
  </r>
  <r>
    <x v="1"/>
    <s v="REAL"/>
    <x v="0"/>
    <s v="PERSONAL"/>
    <s v="INSUD"/>
    <s v="MADRID"/>
    <s v="SUPERMERCADO"/>
    <s v="VENDING"/>
    <s v="CHOCOLATE"/>
    <n v="9.5000000000000001E-2"/>
    <d v="2023-07-18T00:00:00"/>
    <x v="11"/>
    <n v="7"/>
    <m/>
    <m/>
    <n v="0"/>
    <n v="-9.5000000000000001E-2"/>
    <n v="0"/>
    <n v="-9.5000000000000001E-2"/>
  </r>
  <r>
    <x v="1"/>
    <s v="REAL"/>
    <x v="0"/>
    <s v="PERSONAL"/>
    <s v="INSUD"/>
    <s v="MADRID"/>
    <s v="SUPERMERCADO"/>
    <s v="VENDING"/>
    <s v="CHOCOLATE"/>
    <n v="9.5000000000000001E-2"/>
    <d v="2023-07-18T00:00:00"/>
    <x v="11"/>
    <n v="7"/>
    <m/>
    <m/>
    <n v="0"/>
    <n v="-9.5000000000000001E-2"/>
    <n v="0"/>
    <n v="-9.5000000000000001E-2"/>
  </r>
  <r>
    <x v="1"/>
    <s v="REAL"/>
    <x v="2"/>
    <s v="PERSONAL"/>
    <s v="PALA PADEL"/>
    <s v="TUDELA"/>
    <s v="DEPORTE"/>
    <s v="PADEL"/>
    <s v="PALA DE PADEL"/>
    <n v="10.5"/>
    <d v="2023-07-18T00:00:00"/>
    <x v="11"/>
    <n v="7"/>
    <m/>
    <m/>
    <n v="0"/>
    <n v="-10.5"/>
    <n v="0"/>
    <n v="-10.5"/>
  </r>
  <r>
    <x v="3"/>
    <s v="REAL"/>
    <x v="2"/>
    <s v="PERSONAL"/>
    <s v="SANTANDER"/>
    <s v="ONLINE"/>
    <s v="OTROS"/>
    <s v="TRASPASO COLECTIVOS"/>
    <s v="TEST"/>
    <n v="0"/>
    <d v="2023-07-18T00:00:00"/>
    <x v="11"/>
    <n v="7"/>
    <m/>
    <m/>
    <n v="0"/>
    <n v="0"/>
    <n v="0"/>
    <n v="0"/>
  </r>
  <r>
    <x v="3"/>
    <s v="REAL"/>
    <x v="2"/>
    <s v="PERSONAL"/>
    <s v="SANTANDER"/>
    <s v="ONLINE"/>
    <s v="OTROS"/>
    <s v="TRASPASO COLECTIVOS"/>
    <s v="VACACIONES"/>
    <n v="0"/>
    <d v="2023-07-18T00:00:00"/>
    <x v="11"/>
    <n v="7"/>
    <m/>
    <m/>
    <n v="0"/>
    <n v="0"/>
    <n v="0"/>
    <n v="0"/>
  </r>
  <r>
    <x v="1"/>
    <s v="REAL"/>
    <x v="2"/>
    <s v="PERSONAL"/>
    <s v="GOBIERNO"/>
    <s v="MADRID"/>
    <s v="GESTIONES ADMINISTRATIVAS / IMPUESTOS"/>
    <s v="CERTIFICADO DIGITAL"/>
    <s v="CERTIFICADO DIGITAL"/>
    <n v="0.36200000000000004"/>
    <d v="2023-07-19T00:00:00"/>
    <x v="11"/>
    <n v="7"/>
    <m/>
    <m/>
    <n v="0"/>
    <n v="-0.36200000000000004"/>
    <n v="0"/>
    <n v="-0.36200000000000004"/>
  </r>
  <r>
    <x v="1"/>
    <s v="REAL"/>
    <x v="2"/>
    <s v="PERSONAL"/>
    <s v="GOBIERNO"/>
    <s v="MADRID"/>
    <s v="GESTIONES ADMINISTRATIVAS / IMPUESTOS"/>
    <s v="DNI"/>
    <s v="DNI"/>
    <n v="1.2000000000000002"/>
    <d v="2023-07-19T00:00:00"/>
    <x v="11"/>
    <n v="7"/>
    <m/>
    <m/>
    <n v="0"/>
    <n v="-1.2000000000000002"/>
    <n v="0"/>
    <n v="-1.2000000000000002"/>
  </r>
  <r>
    <x v="1"/>
    <s v="REAL"/>
    <x v="2"/>
    <s v="PERSONAL"/>
    <s v="GOBIERNO"/>
    <s v="MADRID"/>
    <s v="GESTIONES ADMINISTRATIVAS / IMPUESTOS"/>
    <s v="PASAPORTE"/>
    <s v="PASAPORTE"/>
    <n v="3"/>
    <d v="2023-07-19T00:00:00"/>
    <x v="11"/>
    <n v="7"/>
    <m/>
    <m/>
    <n v="0"/>
    <n v="-3"/>
    <n v="0"/>
    <n v="-3"/>
  </r>
  <r>
    <x v="1"/>
    <s v="REAL"/>
    <x v="0"/>
    <s v="PERSONAL"/>
    <s v="BOMBILLA STA ENGRANCIA"/>
    <s v="MADRID"/>
    <s v="RESTAURANTE"/>
    <s v="RESTAURANTE"/>
    <s v="CENA CON AMIGOS CRIS, BODA MODESTO"/>
    <n v="2.2250000000000001"/>
    <d v="2023-07-20T00:00:00"/>
    <x v="11"/>
    <n v="7"/>
    <m/>
    <s v="CENA DE AMIGOS MODESTO"/>
    <n v="0"/>
    <n v="-2.2250000000000001"/>
    <n v="0"/>
    <n v="-2.2250000000000001"/>
  </r>
  <r>
    <x v="1"/>
    <s v="REAL"/>
    <x v="0"/>
    <s v="PERSONAL"/>
    <s v="RAMPUJO"/>
    <s v="MADRID"/>
    <s v="OCIO"/>
    <s v="BAR"/>
    <s v="INSUD"/>
    <n v="0.60000000000000009"/>
    <d v="2023-07-20T00:00:00"/>
    <x v="11"/>
    <n v="7"/>
    <m/>
    <s v="CERVEZA DESPUES DE TEAMBUILDING"/>
    <n v="0"/>
    <n v="-0.60000000000000009"/>
    <n v="0"/>
    <n v="-0.60000000000000009"/>
  </r>
  <r>
    <x v="0"/>
    <s v="REAL"/>
    <x v="0"/>
    <s v="PERSONAL"/>
    <s v="PAGA"/>
    <s v="TUDELA"/>
    <s v="SEGUNDA MANO / GASTOS COMPARTIDOS"/>
    <s v="GASTOS COMPARTIDOS"/>
    <s v="PAPA"/>
    <n v="30"/>
    <d v="2023-07-23T00:00:00"/>
    <x v="11"/>
    <n v="7"/>
    <m/>
    <s v="Papa Gasolina para irme a asturias. Ha llenado el deposito, valorado en 100€"/>
    <n v="30"/>
    <n v="0"/>
    <n v="0"/>
    <n v="30"/>
  </r>
  <r>
    <x v="1"/>
    <s v="REAL"/>
    <x v="0"/>
    <s v="PERSONAL"/>
    <s v="D3"/>
    <s v="TUDELA"/>
    <s v="RESTAURANTE"/>
    <s v="BAR"/>
    <s v="CERVEZA"/>
    <n v="0.25"/>
    <d v="2023-07-24T00:00:00"/>
    <x v="11"/>
    <n v="7"/>
    <m/>
    <s v="CERVEZA ESTRELLA GALICIA D3 EN FIESTAS"/>
    <n v="0"/>
    <n v="-0.25"/>
    <n v="0"/>
    <n v="-0.25"/>
  </r>
  <r>
    <x v="1"/>
    <s v="REAL"/>
    <x v="0"/>
    <s v="PERSONAL"/>
    <s v="-"/>
    <s v="TUDELA"/>
    <s v="OCIO"/>
    <s v="FIESTAS DE TUDELA"/>
    <s v="FIESTAS DE TUDELA"/>
    <n v="1.4000000000000001"/>
    <d v="2023-07-24T00:00:00"/>
    <x v="11"/>
    <n v="7"/>
    <m/>
    <s v="ALMUERZO CRIS Y JAVI"/>
    <n v="0"/>
    <n v="-1.4000000000000001"/>
    <n v="0"/>
    <n v="-1.4000000000000001"/>
  </r>
  <r>
    <x v="1"/>
    <s v="REAL"/>
    <x v="0"/>
    <s v="PERSONAL"/>
    <s v="OCINE TUDELA"/>
    <s v="TUDELA"/>
    <s v="OCIO"/>
    <s v="FIESTAS DE TUDELA"/>
    <s v="FIESTAS DE TUDELA"/>
    <n v="5.0600000000000005"/>
    <d v="2023-07-24T00:00:00"/>
    <x v="11"/>
    <n v="7"/>
    <m/>
    <s v="BEBIDAS  PARA TODOS EN EL ALMUERZO, CRIS Y JAVI"/>
    <n v="0"/>
    <n v="-5.0600000000000005"/>
    <n v="0"/>
    <n v="-5.0600000000000005"/>
  </r>
  <r>
    <x v="1"/>
    <s v="REAL"/>
    <x v="0"/>
    <s v="PERSONAL"/>
    <s v="BARES DE TUDELA"/>
    <s v="TUDELA"/>
    <s v="OCIO"/>
    <s v="FIESTAS DE TUDELA"/>
    <s v="FIESTAS DE TUDELA"/>
    <n v="2.5"/>
    <d v="2023-07-24T00:00:00"/>
    <x v="11"/>
    <n v="7"/>
    <m/>
    <s v="UNA CERVEZA, DOS CUBATAS, UN AGUA CON GAS, DOS CUBATAS ONDA, 3 CERVEZAS, 1 CUBATA ALEX EN EFECTIVO"/>
    <n v="0"/>
    <n v="-2.5"/>
    <n v="0"/>
    <n v="-2.5"/>
  </r>
  <r>
    <x v="1"/>
    <s v="REAL"/>
    <x v="0"/>
    <s v="PERSONAL"/>
    <s v="L'ECALIERE"/>
    <s v="BIARRITZ"/>
    <s v="OCIO"/>
    <s v="BIARRITZ"/>
    <s v="GAMBAS"/>
    <n v="0.60000000000000009"/>
    <d v="2023-07-24T00:00:00"/>
    <x v="11"/>
    <n v="7"/>
    <m/>
    <s v="GAMBAS EN BIARRITZ"/>
    <n v="0"/>
    <n v="-0.60000000000000009"/>
    <n v="0"/>
    <n v="-0.60000000000000009"/>
  </r>
  <r>
    <x v="1"/>
    <s v="REAL"/>
    <x v="0"/>
    <s v="PERSONAL"/>
    <s v="BARES DE TUDELA"/>
    <s v="TUDELA"/>
    <s v="OCIO"/>
    <s v="CINE"/>
    <s v="OPPENHAIMER"/>
    <n v="1.4800000000000002"/>
    <d v="2023-07-24T00:00:00"/>
    <x v="11"/>
    <n v="7"/>
    <m/>
    <s v="DIA 23, CINE DE OPPENHAIMER, CRIS Y JAVI"/>
    <n v="0"/>
    <n v="-1.4800000000000002"/>
    <n v="0"/>
    <n v="-1.4800000000000002"/>
  </r>
  <r>
    <x v="1"/>
    <s v="REAL"/>
    <x v="0"/>
    <s v="PERSONAL"/>
    <s v="JOSE LUIS"/>
    <s v="TUDELA"/>
    <s v="RESTAURANTE"/>
    <s v="RESTAURANTE"/>
    <s v="PINCHOS"/>
    <n v="2.46"/>
    <d v="2023-07-24T00:00:00"/>
    <x v="11"/>
    <n v="7"/>
    <m/>
    <s v="PINCHOS JOSE LUIS CON CRISTINA"/>
    <n v="0"/>
    <n v="-2.46"/>
    <n v="0"/>
    <n v="-2.46"/>
  </r>
  <r>
    <x v="1"/>
    <s v="REAL"/>
    <x v="0"/>
    <s v="COLECTIVOS"/>
    <s v="PALACIO DE LA MAGDALENAÇ"/>
    <s v="ASTURIAS"/>
    <s v="VACACIONES"/>
    <s v="SANTANDER Y ASTURIAS"/>
    <s v="COMIDA CABALLERIZAS"/>
    <n v="4.91"/>
    <d v="2023-07-26T00:00:00"/>
    <x v="11"/>
    <n v="7"/>
    <m/>
    <s v="PAGADO EN EFECTIVO"/>
    <n v="0"/>
    <n v="-4.91"/>
    <n v="0"/>
    <n v="-4.91"/>
  </r>
  <r>
    <x v="1"/>
    <s v="REAL"/>
    <x v="0"/>
    <s v="PERSONAL"/>
    <s v="-"/>
    <s v="TUDELA"/>
    <s v="OCIO"/>
    <s v="FIESTAS DE TUDELA"/>
    <s v="FIESTAS DE TUDELA"/>
    <n v="2.6"/>
    <d v="2023-07-26T00:00:00"/>
    <x v="11"/>
    <n v="7"/>
    <m/>
    <m/>
    <n v="0"/>
    <n v="-2.6"/>
    <n v="0"/>
    <n v="-2.6"/>
  </r>
  <r>
    <x v="1"/>
    <s v="REAL"/>
    <x v="0"/>
    <s v="COLECTIVOS"/>
    <m/>
    <s v="ASTURIAS"/>
    <s v="VACACIONES"/>
    <s v="SANTANDER Y ASTURIAS"/>
    <s v="IMAN"/>
    <n v="0.30000000000000004"/>
    <d v="2023-07-26T00:00:00"/>
    <x v="11"/>
    <n v="7"/>
    <m/>
    <m/>
    <n v="0"/>
    <n v="-0.30000000000000004"/>
    <n v="0"/>
    <n v="-0.30000000000000004"/>
  </r>
  <r>
    <x v="1"/>
    <s v="REAL"/>
    <x v="0"/>
    <s v="COLECTIVOS"/>
    <m/>
    <s v="ASTURIAS"/>
    <s v="VACACIONES"/>
    <s v="SANTANDER Y ASTURIAS"/>
    <s v="PARKING"/>
    <n v="1.04"/>
    <d v="2023-07-26T00:00:00"/>
    <x v="11"/>
    <n v="7"/>
    <m/>
    <m/>
    <n v="0"/>
    <n v="-1.04"/>
    <n v="0"/>
    <n v="-1.04"/>
  </r>
  <r>
    <x v="1"/>
    <s v="REAL"/>
    <x v="0"/>
    <s v="COLECTIVOS"/>
    <m/>
    <s v="ASTURIAS"/>
    <s v="VACACIONES"/>
    <s v="SANTANDER Y ASTURIAS"/>
    <s v="REFRESCOS"/>
    <n v="0.54"/>
    <d v="2023-07-26T00:00:00"/>
    <x v="11"/>
    <n v="7"/>
    <m/>
    <m/>
    <n v="0"/>
    <n v="-0.54"/>
    <n v="0"/>
    <n v="-0.54"/>
  </r>
  <r>
    <x v="1"/>
    <s v="REAL"/>
    <x v="0"/>
    <s v="COLECTIVOS"/>
    <s v="CAFETERIA LOCAL"/>
    <s v="ASTURIAS"/>
    <s v="VACACIONES"/>
    <s v="SANTANDER Y ASTURIAS"/>
    <s v="CAFES LLANES"/>
    <n v="0.30000000000000004"/>
    <d v="2023-07-27T00:00:00"/>
    <x v="11"/>
    <n v="7"/>
    <m/>
    <m/>
    <n v="0"/>
    <n v="-0.30000000000000004"/>
    <n v="0"/>
    <n v="-0.30000000000000004"/>
  </r>
  <r>
    <x v="1"/>
    <s v="REAL"/>
    <x v="0"/>
    <s v="COLECTIVOS"/>
    <m/>
    <s v="ASTURIAS"/>
    <s v="VACACIONES"/>
    <s v="SANTANDER Y ASTURIAS"/>
    <s v="CENA SANTILLANA"/>
    <n v="2.2800000000000002"/>
    <d v="2023-07-27T00:00:00"/>
    <x v="11"/>
    <n v="7"/>
    <m/>
    <m/>
    <n v="0"/>
    <n v="-2.2800000000000002"/>
    <n v="0"/>
    <n v="-2.2800000000000002"/>
  </r>
  <r>
    <x v="1"/>
    <s v="REAL"/>
    <x v="0"/>
    <s v="COLECTIVOS"/>
    <m/>
    <s v="ASTURIAS"/>
    <s v="VACACIONES"/>
    <s v="SANTANDER Y ASTURIAS"/>
    <s v="CERVEZA"/>
    <n v="0.37400000000000005"/>
    <d v="2023-07-27T00:00:00"/>
    <x v="11"/>
    <n v="7"/>
    <m/>
    <m/>
    <n v="0"/>
    <n v="-0.37400000000000005"/>
    <n v="0"/>
    <n v="-0.37400000000000005"/>
  </r>
  <r>
    <x v="1"/>
    <s v="REAL"/>
    <x v="0"/>
    <s v="COLECTIVOS"/>
    <s v="EL ANCLA"/>
    <s v="ASTURIAS"/>
    <s v="VACACIONES"/>
    <s v="SANTANDER Y ASTURIAS"/>
    <s v="COMIDA ARROZ EL ANLCA"/>
    <n v="5.5600000000000005"/>
    <d v="2023-07-27T00:00:00"/>
    <x v="11"/>
    <n v="7"/>
    <m/>
    <m/>
    <n v="0"/>
    <n v="-5.5600000000000005"/>
    <n v="0"/>
    <n v="-5.5600000000000005"/>
  </r>
  <r>
    <x v="1"/>
    <s v="REAL"/>
    <x v="0"/>
    <s v="COLECTIVOS"/>
    <m/>
    <s v="ASTURIAS"/>
    <s v="VACACIONES"/>
    <s v="SANTANDER Y ASTURIAS"/>
    <s v="ENTRADA CAPRICHO GAUDI"/>
    <n v="1"/>
    <d v="2023-07-27T00:00:00"/>
    <x v="11"/>
    <n v="7"/>
    <m/>
    <m/>
    <n v="0"/>
    <n v="-1"/>
    <n v="0"/>
    <n v="-1"/>
  </r>
  <r>
    <x v="1"/>
    <s v="REAL"/>
    <x v="0"/>
    <s v="COLECTIVOS"/>
    <m/>
    <s v="ASTURIAS"/>
    <s v="VACACIONES"/>
    <s v="SANTANDER Y ASTURIAS"/>
    <s v="HELADO LLANES"/>
    <n v="0.49400000000000005"/>
    <d v="2023-07-27T00:00:00"/>
    <x v="11"/>
    <n v="7"/>
    <m/>
    <m/>
    <n v="0"/>
    <n v="-0.49400000000000005"/>
    <n v="0"/>
    <n v="-0.49400000000000005"/>
  </r>
  <r>
    <x v="1"/>
    <s v="REAL"/>
    <x v="0"/>
    <s v="COLECTIVOS"/>
    <s v="ESPIGA D'OR"/>
    <s v="CUDILLERO"/>
    <s v="VACACIONES"/>
    <s v="SANTANDER Y ASTURIAS"/>
    <s v="PAN PARA BOCADILLOS"/>
    <n v="0.14499999999999999"/>
    <d v="2023-07-27T00:00:00"/>
    <x v="11"/>
    <n v="7"/>
    <m/>
    <m/>
    <n v="0"/>
    <n v="-0.14499999999999999"/>
    <n v="0"/>
    <n v="-0.14499999999999999"/>
  </r>
  <r>
    <x v="1"/>
    <s v="REAL"/>
    <x v="0"/>
    <s v="COLECTIVOS"/>
    <m/>
    <s v="ASTURIAS"/>
    <s v="VACACIONES"/>
    <s v="SANTANDER Y ASTURIAS"/>
    <s v="PARKING SAN VICENTE DE LA BARQUERA"/>
    <n v="0.435"/>
    <d v="2023-07-27T00:00:00"/>
    <x v="11"/>
    <n v="7"/>
    <m/>
    <m/>
    <n v="0"/>
    <n v="-0.435"/>
    <n v="0"/>
    <n v="-0.435"/>
  </r>
  <r>
    <x v="1"/>
    <s v="REAL"/>
    <x v="0"/>
    <s v="COLECTIVOS"/>
    <m/>
    <s v="ASTURIAS"/>
    <s v="VACACIONES"/>
    <s v="SANTANDER Y ASTURIAS"/>
    <s v="PARKING ZONA AZUL"/>
    <n v="0.1"/>
    <d v="2023-07-27T00:00:00"/>
    <x v="11"/>
    <n v="7"/>
    <m/>
    <m/>
    <n v="0"/>
    <n v="-0.1"/>
    <n v="0"/>
    <n v="-0.1"/>
  </r>
  <r>
    <x v="1"/>
    <s v="REAL"/>
    <x v="0"/>
    <s v="COLECTIVOS"/>
    <m/>
    <s v="ASTURIAS"/>
    <s v="VACACIONES"/>
    <s v="SANTANDER Y ASTURIAS"/>
    <s v="QUESO LLANES"/>
    <n v="1"/>
    <d v="2023-07-27T00:00:00"/>
    <x v="11"/>
    <n v="7"/>
    <m/>
    <m/>
    <n v="0"/>
    <n v="-1"/>
    <n v="0"/>
    <n v="-1"/>
  </r>
  <r>
    <x v="1"/>
    <s v="REAL"/>
    <x v="0"/>
    <s v="COLECTIVOS"/>
    <m/>
    <s v="ASTURIAS"/>
    <s v="VACACIONES"/>
    <s v="SANTANDER Y ASTURIAS"/>
    <s v="SOBAOS"/>
    <n v="0.45"/>
    <d v="2023-07-27T00:00:00"/>
    <x v="11"/>
    <n v="7"/>
    <m/>
    <m/>
    <n v="0"/>
    <n v="-0.45"/>
    <n v="0"/>
    <n v="-0.45"/>
  </r>
  <r>
    <x v="1"/>
    <s v="REAL"/>
    <x v="0"/>
    <s v="COLECTIVOS"/>
    <m/>
    <s v="ASTURIAS"/>
    <s v="VACACIONES"/>
    <s v="SANTANDER Y ASTURIAS"/>
    <s v="SOBAOS Y LECHE"/>
    <n v="0.38"/>
    <d v="2023-07-27T00:00:00"/>
    <x v="11"/>
    <n v="7"/>
    <m/>
    <m/>
    <n v="0"/>
    <n v="-0.38"/>
    <n v="0"/>
    <n v="-0.38"/>
  </r>
  <r>
    <x v="1"/>
    <s v="REAL"/>
    <x v="0"/>
    <s v="COLECTIVOS"/>
    <m/>
    <s v="ASTURIAS"/>
    <s v="VACACIONES"/>
    <s v="SANTANDER Y ASTURIAS"/>
    <s v="AUTOBUSES"/>
    <n v="1.8"/>
    <d v="2023-07-28T00:00:00"/>
    <x v="11"/>
    <n v="7"/>
    <m/>
    <m/>
    <n v="0"/>
    <n v="-1.8"/>
    <n v="0"/>
    <n v="-1.8"/>
  </r>
  <r>
    <x v="1"/>
    <s v="REAL"/>
    <x v="0"/>
    <s v="COLECTIVOS"/>
    <m/>
    <s v="ASTURIAS"/>
    <s v="VACACIONES"/>
    <s v="SANTANDER Y ASTURIAS"/>
    <s v="CERVEZA Y AGUA"/>
    <n v="0.43"/>
    <d v="2023-07-28T00:00:00"/>
    <x v="11"/>
    <n v="7"/>
    <m/>
    <m/>
    <n v="0"/>
    <n v="-0.43"/>
    <n v="0"/>
    <n v="-0.43"/>
  </r>
  <r>
    <x v="1"/>
    <s v="REAL"/>
    <x v="0"/>
    <s v="COLECTIVOS"/>
    <m/>
    <s v="ASTURIAS"/>
    <s v="VACACIONES"/>
    <s v="SANTANDER Y ASTURIAS"/>
    <s v="CERVEZAS PLAYA MADRE"/>
    <n v="0.70000000000000007"/>
    <d v="2023-07-28T00:00:00"/>
    <x v="11"/>
    <n v="7"/>
    <m/>
    <m/>
    <n v="0"/>
    <n v="-0.70000000000000007"/>
    <n v="0"/>
    <n v="-0.70000000000000007"/>
  </r>
  <r>
    <x v="0"/>
    <s v="REAL"/>
    <x v="1"/>
    <s v="PERSONAL"/>
    <s v="INSUD"/>
    <s v="MADRID"/>
    <s v="NOMINA"/>
    <s v="NOMINA INSUD"/>
    <s v=" INSUD"/>
    <n v="584.98799999999994"/>
    <d v="2023-07-28T00:00:00"/>
    <x v="11"/>
    <n v="7"/>
    <m/>
    <m/>
    <n v="584.98799999999994"/>
    <n v="0"/>
    <n v="0"/>
    <n v="584.98799999999994"/>
  </r>
  <r>
    <x v="1"/>
    <s v="REAL"/>
    <x v="0"/>
    <s v="COLECTIVOS"/>
    <s v="CASA CARMEN (GIJON)"/>
    <s v="ASTURIAS"/>
    <s v="VACACIONES"/>
    <s v="SANTANDER Y ASTURIAS"/>
    <s v="CACHOPOS"/>
    <n v="4.415"/>
    <d v="2023-07-29T00:00:00"/>
    <x v="11"/>
    <n v="7"/>
    <m/>
    <m/>
    <n v="0"/>
    <n v="-4.415"/>
    <n v="0"/>
    <n v="-4.415"/>
  </r>
  <r>
    <x v="1"/>
    <s v="REAL"/>
    <x v="0"/>
    <s v="COLECTIVOS"/>
    <s v="CAFETERIA LOCAL"/>
    <s v="ASTURIAS"/>
    <s v="VACACIONES"/>
    <s v="SANTANDER Y ASTURIAS"/>
    <s v="CAFES"/>
    <n v="0.72500000000000009"/>
    <d v="2023-07-29T00:00:00"/>
    <x v="11"/>
    <n v="7"/>
    <m/>
    <m/>
    <n v="0"/>
    <n v="-0.72500000000000009"/>
    <n v="0"/>
    <n v="-0.72500000000000009"/>
  </r>
  <r>
    <x v="1"/>
    <s v="REAL"/>
    <x v="0"/>
    <s v="COLECTIVOS"/>
    <s v="CAFETERIA LOCAL"/>
    <s v="ASTURIAS"/>
    <s v="VACACIONES"/>
    <s v="SANTANDER Y ASTURIAS"/>
    <s v="CAFES"/>
    <n v="0.82"/>
    <d v="2023-07-29T00:00:00"/>
    <x v="11"/>
    <n v="7"/>
    <m/>
    <m/>
    <n v="0"/>
    <n v="-0.82"/>
    <n v="0"/>
    <n v="-0.82"/>
  </r>
  <r>
    <x v="1"/>
    <s v="REAL"/>
    <x v="0"/>
    <s v="COLECTIVOS"/>
    <s v="DECATHLON"/>
    <s v="ASTURIAS"/>
    <s v="VACACIONES"/>
    <s v="SANTANDER Y ASTURIAS"/>
    <s v="DECATHLON"/>
    <n v="2.8970000000000002"/>
    <d v="2023-07-29T00:00:00"/>
    <x v="11"/>
    <n v="7"/>
    <m/>
    <m/>
    <n v="0"/>
    <n v="-2.8970000000000002"/>
    <n v="0"/>
    <n v="-2.8970000000000002"/>
  </r>
  <r>
    <x v="1"/>
    <s v="REAL"/>
    <x v="0"/>
    <s v="COLECTIVOS"/>
    <s v="MACDONALDS"/>
    <s v="ASTURIAS"/>
    <s v="VACACIONES"/>
    <s v="SANTANDER Y ASTURIAS"/>
    <s v="MACDONALDS"/>
    <n v="1.1500000000000001"/>
    <d v="2023-07-29T00:00:00"/>
    <x v="11"/>
    <n v="7"/>
    <m/>
    <m/>
    <n v="0"/>
    <n v="-1.1500000000000001"/>
    <n v="0"/>
    <n v="-1.1500000000000001"/>
  </r>
  <r>
    <x v="1"/>
    <s v="REAL"/>
    <x v="0"/>
    <s v="COLECTIVOS"/>
    <m/>
    <s v="ASTURIAS"/>
    <s v="VACACIONES"/>
    <s v="SANTANDER Y ASTURIAS"/>
    <s v="PARKING"/>
    <n v="0.89500000000000002"/>
    <d v="2023-07-29T00:00:00"/>
    <x v="11"/>
    <n v="7"/>
    <m/>
    <m/>
    <n v="0"/>
    <n v="-0.89500000000000002"/>
    <n v="0"/>
    <n v="-0.89500000000000002"/>
  </r>
  <r>
    <x v="1"/>
    <s v="REAL"/>
    <x v="0"/>
    <s v="COLECTIVOS"/>
    <s v="LANZATE AL SELLA, CANOAS EL MOYAU"/>
    <s v="ASTURIAS"/>
    <s v="VACACIONES"/>
    <s v="SANTANDER Y ASTURIAS"/>
    <s v="CANOAS DESCENSO SELLA Y BOCATAS"/>
    <n v="4.2"/>
    <d v="2023-07-30T00:00:00"/>
    <x v="11"/>
    <n v="7"/>
    <m/>
    <m/>
    <n v="0"/>
    <n v="-4.2"/>
    <n v="0"/>
    <n v="-4.2"/>
  </r>
  <r>
    <x v="1"/>
    <s v="REAL"/>
    <x v="0"/>
    <s v="COLECTIVOS"/>
    <m/>
    <s v="ASTURIAS"/>
    <s v="VACACIONES"/>
    <s v="SANTANDER Y ASTURIAS"/>
    <s v="CENA"/>
    <n v="2.1550000000000002"/>
    <d v="2023-07-30T00:00:00"/>
    <x v="11"/>
    <n v="7"/>
    <m/>
    <m/>
    <n v="0"/>
    <n v="-2.1550000000000002"/>
    <n v="0"/>
    <n v="-2.1550000000000002"/>
  </r>
  <r>
    <x v="1"/>
    <s v="REAL"/>
    <x v="0"/>
    <s v="COLECTIVOS"/>
    <m/>
    <s v="ASTURIAS"/>
    <s v="VACACIONES"/>
    <s v="SANTANDER Y ASTURIAS"/>
    <s v="CHIRINGUITO"/>
    <n v="0.8"/>
    <d v="2023-07-30T00:00:00"/>
    <x v="11"/>
    <n v="7"/>
    <m/>
    <m/>
    <n v="0"/>
    <n v="-0.8"/>
    <n v="0"/>
    <n v="-0.8"/>
  </r>
  <r>
    <x v="1"/>
    <s v="REAL"/>
    <x v="0"/>
    <s v="COLECTIVOS"/>
    <m/>
    <s v="ASTURIAS"/>
    <s v="VACACIONES"/>
    <s v="SANTANDER Y ASTURIAS"/>
    <s v="COMIDA"/>
    <n v="3.54"/>
    <d v="2023-07-30T00:00:00"/>
    <x v="11"/>
    <n v="7"/>
    <m/>
    <m/>
    <n v="0"/>
    <n v="-3.54"/>
    <n v="0"/>
    <n v="-3.54"/>
  </r>
  <r>
    <x v="1"/>
    <s v="REAL"/>
    <x v="0"/>
    <s v="COLECTIVOS"/>
    <s v="LANZATE AL SELLA, CANOAS EL MOYAU"/>
    <s v="ASTURIAS"/>
    <s v="VACACIONES"/>
    <s v="SANTANDER Y ASTURIAS"/>
    <s v="IMPERMEABLES MOVIL"/>
    <n v="0.60000000000000009"/>
    <d v="2023-07-30T00:00:00"/>
    <x v="11"/>
    <n v="7"/>
    <m/>
    <m/>
    <n v="0"/>
    <n v="-0.60000000000000009"/>
    <n v="0"/>
    <n v="-0.60000000000000009"/>
  </r>
  <r>
    <x v="1"/>
    <s v="REAL"/>
    <x v="0"/>
    <s v="PERSONAL"/>
    <s v="RIO DE LA PLATA"/>
    <s v="ASTURIAS"/>
    <s v="RESTAURANTE"/>
    <s v="BAR"/>
    <s v="CAFÉ"/>
    <n v="0.13"/>
    <d v="2023-07-31T00:00:00"/>
    <x v="11"/>
    <n v="7"/>
    <m/>
    <s v="CAFÉ OVIEDO ANTES DE COGER COCHE PARA MADRID"/>
    <n v="0"/>
    <n v="-0.13"/>
    <n v="0"/>
    <n v="-0.13"/>
  </r>
  <r>
    <x v="1"/>
    <s v="REAL"/>
    <x v="0"/>
    <s v="COLECTIVOS"/>
    <s v="SIDRERIA LA REC CANGAS"/>
    <s v="ASTURIAS"/>
    <s v="VACACIONES"/>
    <s v="SANTANDER Y ASTURIAS"/>
    <s v="CAFES Y HELADOS COVADONGA"/>
    <n v="0.91999999999999993"/>
    <d v="2023-07-31T00:00:00"/>
    <x v="11"/>
    <n v="7"/>
    <m/>
    <m/>
    <n v="0"/>
    <n v="-0.91999999999999993"/>
    <n v="0"/>
    <n v="-0.91999999999999993"/>
  </r>
  <r>
    <x v="1"/>
    <s v="REAL"/>
    <x v="0"/>
    <s v="PERSONAL"/>
    <s v="SIDRERIA PRE ROMANICO"/>
    <s v="ASTURIAS"/>
    <s v="RESTAURANTE"/>
    <s v="BAR"/>
    <s v="CERVEZAS"/>
    <n v="0.48"/>
    <d v="2023-07-31T00:00:00"/>
    <x v="11"/>
    <n v="7"/>
    <m/>
    <s v="CERVEZAS PREROMANICO"/>
    <n v="0"/>
    <n v="-0.48"/>
    <n v="0"/>
    <n v="-0.48"/>
  </r>
  <r>
    <x v="1"/>
    <s v="REAL"/>
    <x v="0"/>
    <s v="COLECTIVOS"/>
    <s v="REPSOL"/>
    <s v="MADRID"/>
    <s v="TRANSPORTE"/>
    <s v="GASOLINA"/>
    <s v="COCHE"/>
    <n v="11.673000000000002"/>
    <d v="2023-07-31T00:00:00"/>
    <x v="11"/>
    <n v="7"/>
    <m/>
    <m/>
    <n v="0"/>
    <n v="-11.673000000000002"/>
    <n v="0"/>
    <n v="-11.673000000000002"/>
  </r>
  <r>
    <x v="1"/>
    <s v="REAL"/>
    <x v="0"/>
    <s v="COLECTIVOS"/>
    <s v="TIERRA ASTUR"/>
    <s v="ASTURIAS"/>
    <s v="VACACIONES"/>
    <s v="SANTANDER Y ASTURIAS"/>
    <s v="COMIDA TIERRA ASTUR"/>
    <n v="4.8220000000000001"/>
    <d v="2023-07-31T00:00:00"/>
    <x v="11"/>
    <n v="7"/>
    <m/>
    <m/>
    <n v="0"/>
    <n v="-4.8220000000000001"/>
    <n v="0"/>
    <n v="-4.8220000000000001"/>
  </r>
  <r>
    <x v="1"/>
    <s v="REAL"/>
    <x v="0"/>
    <s v="COLECTIVOS"/>
    <s v="NEGRA LUNA"/>
    <s v="ASTURIAS"/>
    <s v="VIVIENDA"/>
    <s v="ACCESORIOS"/>
    <s v="DECORACION"/>
    <n v="2.4000000000000004"/>
    <d v="2023-07-31T00:00:00"/>
    <x v="11"/>
    <n v="7"/>
    <m/>
    <s v="ROCA DE SAL, ILUMINACIÓN NARANJA, BUENAS ENERGIAS, COMPRADA EN RIBADESELLA"/>
    <n v="0"/>
    <n v="-2.4000000000000004"/>
    <n v="0"/>
    <n v="-2.4000000000000004"/>
  </r>
  <r>
    <x v="1"/>
    <s v="REAL"/>
    <x v="0"/>
    <s v="COLECTIVOS"/>
    <s v="RECUERDOS RAFAE"/>
    <s v="ASTURIAS"/>
    <s v="VACACIONES"/>
    <s v="SANTANDER Y ASTURIAS"/>
    <s v="IMANES"/>
    <n v="0.52"/>
    <d v="2023-07-31T00:00:00"/>
    <x v="11"/>
    <n v="7"/>
    <m/>
    <m/>
    <n v="0"/>
    <n v="-0.52"/>
    <n v="0"/>
    <n v="-0.52"/>
  </r>
  <r>
    <x v="1"/>
    <s v="REAL"/>
    <x v="0"/>
    <s v="PERSONAL"/>
    <s v="DONDE NANCY"/>
    <s v="ASTURIAS"/>
    <s v="GASTOS PERSONALES (ROPA, OBJETOS, ACCESORIOS…)"/>
    <s v="ACCESORIOS"/>
    <s v="LLAVERO BUCEADORES DE COMBATE"/>
    <n v="0.4"/>
    <d v="2023-07-31T00:00:00"/>
    <x v="11"/>
    <n v="7"/>
    <m/>
    <m/>
    <n v="0"/>
    <n v="-0.4"/>
    <n v="0"/>
    <n v="-0.4"/>
  </r>
  <r>
    <x v="1"/>
    <s v="REAL"/>
    <x v="0"/>
    <s v="PERSONAL"/>
    <s v="DON PELAYO GIJON"/>
    <s v="ASTURIAS"/>
    <s v="VACACIONES"/>
    <s v="SANTANDER Y ASTURIAS"/>
    <s v="LLAVEROS TRISQUEL Y TRISQUETA"/>
    <n v="0.29500000000000004"/>
    <d v="2023-07-31T00:00:00"/>
    <x v="11"/>
    <n v="7"/>
    <m/>
    <m/>
    <n v="0"/>
    <n v="-0.29500000000000004"/>
    <n v="0"/>
    <n v="-0.29500000000000004"/>
  </r>
  <r>
    <x v="1"/>
    <s v="REAL"/>
    <x v="0"/>
    <s v="COLECTIVOS"/>
    <m/>
    <s v="ASTURIAS"/>
    <s v="VACACIONES"/>
    <s v="SANTANDER Y ASTURIAS"/>
    <s v="PASTELES DE POSTRE"/>
    <n v="0.37000000000000005"/>
    <d v="2023-07-31T00:00:00"/>
    <x v="11"/>
    <n v="7"/>
    <m/>
    <m/>
    <n v="0"/>
    <n v="-0.37000000000000005"/>
    <n v="0"/>
    <n v="-0.37000000000000005"/>
  </r>
  <r>
    <x v="1"/>
    <s v="REAL"/>
    <x v="0"/>
    <s v="PERSONAL"/>
    <s v="CEDIPSA"/>
    <s v="ASTURIAS"/>
    <s v="VACACIONES"/>
    <s v="SANTANDER Y ASTURIAS"/>
    <m/>
    <n v="0.54500000000000004"/>
    <d v="2023-07-31T00:00:00"/>
    <x v="11"/>
    <n v="7"/>
    <m/>
    <m/>
    <n v="0"/>
    <n v="-0.54500000000000004"/>
    <n v="0"/>
    <n v="-0.54500000000000004"/>
  </r>
  <r>
    <x v="1"/>
    <s v="REAL"/>
    <x v="0"/>
    <s v="PERSONAL"/>
    <s v="ONFLY"/>
    <s v="ASTURIAS"/>
    <s v="VACACIONES"/>
    <s v="SANTANDER Y ASTURIAS"/>
    <m/>
    <n v="0.30000000000000004"/>
    <d v="2023-07-31T00:00:00"/>
    <x v="11"/>
    <n v="7"/>
    <m/>
    <m/>
    <n v="0"/>
    <n v="-0.30000000000000004"/>
    <n v="0"/>
    <n v="-0.30000000000000004"/>
  </r>
  <r>
    <x v="1"/>
    <s v="REAL"/>
    <x v="0"/>
    <s v="PERSONAL"/>
    <s v="MORALES BOX"/>
    <s v="MADRID"/>
    <s v="DEPORTE"/>
    <s v="BOXEO"/>
    <s v="MORALES BOX"/>
    <n v="8"/>
    <d v="2023-08-01T00:00:00"/>
    <x v="11"/>
    <n v="8"/>
    <m/>
    <s v="BOXEO MORALES BOX"/>
    <n v="0"/>
    <n v="-8"/>
    <n v="0"/>
    <n v="-8"/>
  </r>
  <r>
    <x v="1"/>
    <s v="REAL"/>
    <x v="0"/>
    <s v="PERSONAL"/>
    <s v="PELUQUERIA LEONARDO"/>
    <s v="MADRID"/>
    <s v="CUIDADO PERSONAL"/>
    <s v="PELUQUERIA"/>
    <s v="PELUQUERIA VALDEZARZA"/>
    <n v="0.9"/>
    <d v="2023-08-01T00:00:00"/>
    <x v="11"/>
    <n v="8"/>
    <m/>
    <s v="PELUQUERO NEUVO LEONARDO"/>
    <n v="0"/>
    <n v="-0.9"/>
    <n v="0"/>
    <n v="-0.9"/>
  </r>
  <r>
    <x v="1"/>
    <s v="REAL"/>
    <x v="1"/>
    <s v="PERSONAL"/>
    <s v="ALQUILER"/>
    <s v="MADRID"/>
    <s v="VIVIENDA"/>
    <s v="PISO VALDEZARZA"/>
    <s v="ALQUILER VALDEZARZA"/>
    <n v="40"/>
    <d v="2023-08-02T00:00:00"/>
    <x v="11"/>
    <n v="8"/>
    <m/>
    <s v="AGO 23 VALDEZARZA"/>
    <n v="0"/>
    <n v="-40"/>
    <n v="0"/>
    <n v="-40"/>
  </r>
  <r>
    <x v="2"/>
    <s v="REAL"/>
    <x v="0"/>
    <s v="PERSONAL"/>
    <s v="DEGIRO"/>
    <s v="ONLINE"/>
    <s v="FONDOS"/>
    <s v="FONDOS"/>
    <s v="DEGIRO"/>
    <n v="180"/>
    <d v="2023-08-02T00:00:00"/>
    <x v="11"/>
    <n v="8"/>
    <m/>
    <m/>
    <n v="0"/>
    <n v="0"/>
    <n v="-180"/>
    <n v="-180"/>
  </r>
  <r>
    <x v="1"/>
    <s v="REAL"/>
    <x v="1"/>
    <s v="PERSONAL"/>
    <s v="GARAJE"/>
    <s v="MADRID"/>
    <s v="VIVIENDA"/>
    <s v="GARAJE"/>
    <s v="GARAJE VALDEZARZA"/>
    <n v="6.5"/>
    <d v="2023-08-02T00:00:00"/>
    <x v="11"/>
    <n v="8"/>
    <m/>
    <s v="AGO 23 VALDEZARZA"/>
    <n v="0"/>
    <n v="-6.5"/>
    <n v="0"/>
    <n v="-6.5"/>
  </r>
  <r>
    <x v="1"/>
    <s v="REAL"/>
    <x v="0"/>
    <s v="PERSONAL"/>
    <s v="ALQUILER"/>
    <s v="MADRID"/>
    <s v="VIVIENDA"/>
    <s v="GASTOS COMPARTIDOS"/>
    <s v="GASTOS: AGUA, LUZ, WIFI, LIMPIEZA"/>
    <n v="4.9820000000000002"/>
    <d v="2023-08-02T00:00:00"/>
    <x v="11"/>
    <n v="8"/>
    <m/>
    <s v="GASTOS JULIO 23"/>
    <n v="0"/>
    <n v="-4.9820000000000002"/>
    <n v="0"/>
    <n v="-4.9820000000000002"/>
  </r>
  <r>
    <x v="3"/>
    <s v="REAL"/>
    <x v="1"/>
    <s v="PERSONAL"/>
    <s v="ONLINE"/>
    <s v="MADRID"/>
    <s v="TRASPASO COLECTIVOS"/>
    <s v="TRASPASO COLECTIVOS"/>
    <s v="TRASPASO COLECTIVO"/>
    <n v="0"/>
    <d v="2023-08-02T00:00:00"/>
    <x v="11"/>
    <n v="8"/>
    <m/>
    <m/>
    <n v="0"/>
    <n v="0"/>
    <n v="0"/>
    <n v="0"/>
  </r>
  <r>
    <x v="3"/>
    <s v="REAL"/>
    <x v="2"/>
    <s v="PERSONAL"/>
    <s v="SANTANDER"/>
    <s v="ONLINE"/>
    <s v="TRASPASO COLECTIVOS"/>
    <s v="TRASPASO COLECTIVOS"/>
    <s v="VACACIONES"/>
    <n v="0"/>
    <d v="2023-08-02T00:00:00"/>
    <x v="11"/>
    <n v="8"/>
    <m/>
    <m/>
    <n v="0"/>
    <n v="0"/>
    <n v="0"/>
    <n v="0"/>
  </r>
  <r>
    <x v="1"/>
    <s v="REAL"/>
    <x v="0"/>
    <s v="PERSONAL"/>
    <s v="INSUD"/>
    <m/>
    <s v="SUPERMERCADO"/>
    <s v="VENDING"/>
    <s v="CHOCOLATE"/>
    <n v="0.19"/>
    <d v="2023-08-03T00:00:00"/>
    <x v="11"/>
    <n v="8"/>
    <m/>
    <m/>
    <n v="0"/>
    <n v="-0.19"/>
    <n v="0"/>
    <n v="-0.19"/>
  </r>
  <r>
    <x v="1"/>
    <s v="REAL"/>
    <x v="0"/>
    <s v="PERSONAL"/>
    <s v="SANTANDER"/>
    <s v="MADRID"/>
    <s v="OTROS"/>
    <s v="EFECTIVO"/>
    <s v="EFECTIVO"/>
    <n v="6"/>
    <d v="2023-08-03T00:00:00"/>
    <x v="11"/>
    <n v="8"/>
    <m/>
    <s v="M1J"/>
    <n v="0"/>
    <n v="-6"/>
    <n v="0"/>
    <n v="-6"/>
  </r>
  <r>
    <x v="1"/>
    <s v="REAL"/>
    <x v="0"/>
    <s v="PERSONAL"/>
    <s v="PIZZA NAPOLI"/>
    <s v="MADRID"/>
    <s v="RESTAURANTE"/>
    <s v="NAPOLI"/>
    <s v="EXTRA MENU COMPLETO"/>
    <n v="0.26"/>
    <d v="2023-08-03T00:00:00"/>
    <x v="11"/>
    <n v="8"/>
    <m/>
    <s v="EXTRA MENU COMPLETO, EN EFECTIVO"/>
    <n v="0"/>
    <n v="-0.26"/>
    <n v="0"/>
    <n v="-0.26"/>
  </r>
  <r>
    <x v="1"/>
    <s v="REAL"/>
    <x v="0"/>
    <s v="PERSONAL"/>
    <s v="CHINO BARRIO"/>
    <s v="MADRID"/>
    <s v="SUPERMERCADO"/>
    <s v="CHINO BARRIO"/>
    <s v="FRUTA"/>
    <n v="0.30000000000000004"/>
    <d v="2023-08-03T00:00:00"/>
    <x v="11"/>
    <n v="8"/>
    <m/>
    <s v="3 MANGOS, EN EFECTIVO"/>
    <n v="0"/>
    <n v="-0.30000000000000004"/>
    <n v="0"/>
    <n v="-0.30000000000000004"/>
  </r>
  <r>
    <x v="1"/>
    <s v="REAL"/>
    <x v="0"/>
    <s v="PERSONAL"/>
    <s v="UBER EATS"/>
    <s v="MADRID"/>
    <s v="RESTAURANTE"/>
    <s v="RESTAURANTE"/>
    <s v="HAMBURGUESA MCDONALDS"/>
    <n v="1.4460000000000002"/>
    <d v="2023-08-03T00:00:00"/>
    <x v="11"/>
    <n v="8"/>
    <m/>
    <m/>
    <n v="0"/>
    <n v="-1.4460000000000002"/>
    <n v="0"/>
    <n v="-1.4460000000000002"/>
  </r>
  <r>
    <x v="1"/>
    <s v="REAL"/>
    <x v="0"/>
    <s v="COLECTIVOS"/>
    <s v="MADRID"/>
    <s v="CORTE INGLES"/>
    <s v="GASTOS PERSONALES (ROPA, OBJETOS, ACCESORIOS…)"/>
    <s v="GRIFO AGUA"/>
    <s v="GRIFO AGUA"/>
    <n v="5.1960000000000006"/>
    <d v="2023-08-04T00:00:00"/>
    <x v="11"/>
    <n v="8"/>
    <m/>
    <m/>
    <n v="0"/>
    <n v="-5.1960000000000006"/>
    <n v="0"/>
    <n v="-5.1960000000000006"/>
  </r>
  <r>
    <x v="1"/>
    <s v="REAL"/>
    <x v="0"/>
    <s v="PERSONAL"/>
    <s v="UBER EATS"/>
    <s v="MADRID"/>
    <s v="RESTAURANTE"/>
    <s v="UBER"/>
    <s v="BURGER KING"/>
    <n v="1.4460000000000002"/>
    <d v="2023-08-07T00:00:00"/>
    <x v="11"/>
    <n v="8"/>
    <m/>
    <m/>
    <n v="0"/>
    <n v="-1.4460000000000002"/>
    <n v="0"/>
    <n v="-1.4460000000000002"/>
  </r>
  <r>
    <x v="1"/>
    <s v="REAL"/>
    <x v="0"/>
    <s v="PERSONAL"/>
    <s v="CARREFOUR CUATRO CAMINOS"/>
    <s v="MADRID"/>
    <s v="SUPERMERCADO"/>
    <s v="CARREFOUR"/>
    <s v="CARREFOUR"/>
    <n v="3.298"/>
    <d v="2023-08-07T00:00:00"/>
    <x v="11"/>
    <n v="8"/>
    <m/>
    <m/>
    <n v="0"/>
    <n v="-3.298"/>
    <n v="0"/>
    <n v="-3.298"/>
  </r>
  <r>
    <x v="0"/>
    <s v="REAL"/>
    <x v="0"/>
    <s v="PERSONAL"/>
    <s v="DECATHLON"/>
    <s v="MADRID"/>
    <s v="OTROS"/>
    <s v="DEVOLUCION"/>
    <s v="DECATHLON"/>
    <n v="14.997"/>
    <d v="2023-08-07T00:00:00"/>
    <x v="11"/>
    <n v="8"/>
    <m/>
    <s v="DEVOLUCION PALA DE PADEL"/>
    <n v="14.997"/>
    <n v="0"/>
    <n v="0"/>
    <n v="14.997"/>
  </r>
  <r>
    <x v="0"/>
    <s v="REAL"/>
    <x v="0"/>
    <s v="PERSONAL"/>
    <s v="DECATHLON"/>
    <s v="MADRID"/>
    <s v="OTROS"/>
    <s v="DEVOLUCION"/>
    <s v="DECATHLON"/>
    <n v="6.5940000000000003"/>
    <d v="2023-08-07T00:00:00"/>
    <x v="11"/>
    <n v="8"/>
    <m/>
    <s v="DEVOLUCION CHUBASQUEROS DECATHLON"/>
    <n v="6.5940000000000003"/>
    <n v="0"/>
    <n v="0"/>
    <n v="6.5940000000000003"/>
  </r>
  <r>
    <x v="1"/>
    <s v="REAL"/>
    <x v="0"/>
    <s v="PERSONAL"/>
    <m/>
    <m/>
    <s v="SUPERMERCADO"/>
    <s v="VENDING"/>
    <s v="INSUD"/>
    <n v="0.20999999999999996"/>
    <d v="2023-08-07T00:00:00"/>
    <x v="11"/>
    <n v="8"/>
    <m/>
    <m/>
    <n v="0"/>
    <n v="-0.20999999999999996"/>
    <n v="0"/>
    <n v="-0.20999999999999996"/>
  </r>
  <r>
    <x v="1"/>
    <s v="REAL"/>
    <x v="0"/>
    <s v="PERSONAL"/>
    <s v="ALCAMPO"/>
    <s v="MADRID"/>
    <s v="SUPERMERCADO"/>
    <s v="ACCESORIOS"/>
    <s v="NECESER PARA LLEVAR EN LA MOCHILA"/>
    <n v="0.56900000000000006"/>
    <d v="2023-08-07T00:00:00"/>
    <x v="11"/>
    <n v="8"/>
    <m/>
    <m/>
    <n v="0"/>
    <n v="-0.56900000000000006"/>
    <n v="0"/>
    <n v="-0.56900000000000006"/>
  </r>
  <r>
    <x v="1"/>
    <s v="REAL"/>
    <x v="0"/>
    <s v="PERSONAL"/>
    <s v="DECATHLON"/>
    <s v="MADRID"/>
    <s v="REGALOS"/>
    <s v="REGALOS CRIS"/>
    <s v="PALA DE PADEL CRIS"/>
    <n v="5.4990000000000006"/>
    <d v="2023-08-07T00:00:00"/>
    <x v="11"/>
    <n v="8"/>
    <m/>
    <m/>
    <n v="0"/>
    <n v="-5.4990000000000006"/>
    <n v="0"/>
    <n v="-5.4990000000000006"/>
  </r>
  <r>
    <x v="1"/>
    <s v="REAL"/>
    <x v="0"/>
    <s v="PERSONAL"/>
    <m/>
    <s v="CROACIA"/>
    <s v="REGALOS"/>
    <s v="REGALOS CRIS"/>
    <s v="COLGANTE CRIS DE DUBROVNIK"/>
    <n v="3.5"/>
    <d v="2023-08-14T00:00:00"/>
    <x v="11"/>
    <n v="8"/>
    <m/>
    <m/>
    <n v="0"/>
    <n v="-3.5"/>
    <n v="0"/>
    <n v="-3.5"/>
  </r>
  <r>
    <x v="1"/>
    <s v="REAL"/>
    <x v="0"/>
    <s v="PERSONAL"/>
    <s v="BUCEO AQUALIA"/>
    <s v="LA HERRADURA"/>
    <s v="DEPORTE"/>
    <s v="BUCEO"/>
    <s v="CURSO AVANZADO BUCEO"/>
    <n v="31"/>
    <d v="2023-08-14T00:00:00"/>
    <x v="11"/>
    <n v="8"/>
    <m/>
    <s v="CURSO AVANZADO BUCEO"/>
    <n v="0"/>
    <n v="-31"/>
    <n v="0"/>
    <n v="-31"/>
  </r>
  <r>
    <x v="1"/>
    <s v="REAL"/>
    <x v="0"/>
    <s v="PERSONAL"/>
    <m/>
    <s v="CROACIA"/>
    <s v="GASTOS PERSONALES (ROPA, OBJETOS, ACCESORIOS…)"/>
    <s v="IMANES"/>
    <s v="IMANES VACACIONES CROACIA"/>
    <n v="1.06"/>
    <d v="2023-08-14T00:00:00"/>
    <x v="11"/>
    <n v="8"/>
    <m/>
    <m/>
    <n v="0"/>
    <n v="-1.06"/>
    <n v="0"/>
    <n v="-1.06"/>
  </r>
  <r>
    <x v="1"/>
    <s v="REAL"/>
    <x v="0"/>
    <s v="PERSONAL"/>
    <s v="UBER"/>
    <s v="SPLIT"/>
    <s v="TRANSPORTE"/>
    <s v="UBER"/>
    <s v="UBER SPLIT"/>
    <n v="0.71500000000000008"/>
    <d v="2023-08-14T00:00:00"/>
    <x v="11"/>
    <n v="8"/>
    <m/>
    <m/>
    <n v="0"/>
    <n v="-0.71500000000000008"/>
    <n v="0"/>
    <n v="-0.71500000000000008"/>
  </r>
  <r>
    <x v="1"/>
    <s v="REAL"/>
    <x v="0"/>
    <s v="PERSONAL"/>
    <s v="PLAYA"/>
    <s v="CROACIA"/>
    <s v="DEPORTE"/>
    <s v="PADDLE SURF"/>
    <s v="PADEL SURF MAKARSKA BEACH"/>
    <n v="2"/>
    <d v="2023-08-16T00:00:00"/>
    <x v="11"/>
    <n v="8"/>
    <m/>
    <m/>
    <n v="0"/>
    <n v="-2"/>
    <n v="0"/>
    <n v="-2"/>
  </r>
  <r>
    <x v="0"/>
    <s v="REAL"/>
    <x v="0"/>
    <s v="PERSONAL"/>
    <m/>
    <m/>
    <s v="OTROS"/>
    <s v="PAGA"/>
    <s v="PAGA PAPA"/>
    <n v="15"/>
    <d v="2023-08-17T00:00:00"/>
    <x v="11"/>
    <n v="8"/>
    <m/>
    <m/>
    <n v="15"/>
    <n v="0"/>
    <n v="0"/>
    <n v="15"/>
  </r>
  <r>
    <x v="1"/>
    <s v="REAL"/>
    <x v="0"/>
    <s v="PERSONAL"/>
    <s v="POMODORO LA VAGUADA"/>
    <s v="MADRID"/>
    <s v="RESTAURANTE"/>
    <s v="BAR"/>
    <s v="POMODORO "/>
    <n v="2.75"/>
    <d v="2023-08-17T00:00:00"/>
    <x v="11"/>
    <n v="8"/>
    <m/>
    <s v="COMIDA FAMILIA A LA VUELTA DE CROACIA EN POMODORO LA VAGUADA"/>
    <n v="0"/>
    <n v="-2.75"/>
    <n v="0"/>
    <n v="-2.75"/>
  </r>
  <r>
    <x v="1"/>
    <s v="REAL"/>
    <x v="0"/>
    <s v="PERSONAL"/>
    <m/>
    <s v="CROACIA"/>
    <s v="RESTAURANTE"/>
    <s v="BAR"/>
    <s v="AGUA CON GAS"/>
    <n v="9.5000000000000001E-2"/>
    <d v="2023-08-18T00:00:00"/>
    <x v="11"/>
    <n v="8"/>
    <m/>
    <m/>
    <n v="0"/>
    <n v="-9.5000000000000001E-2"/>
    <n v="0"/>
    <n v="-9.5000000000000001E-2"/>
  </r>
  <r>
    <x v="1"/>
    <s v="REAL"/>
    <x v="0"/>
    <s v="COLECTIVOS"/>
    <s v="LA HERRADURA"/>
    <s v="TORRE DEL MAR"/>
    <s v="RESTAURANTE"/>
    <s v="RESTAURANTE"/>
    <s v="COMIDA BODEGON"/>
    <n v="3.83"/>
    <d v="2023-08-18T00:00:00"/>
    <x v="11"/>
    <n v="8"/>
    <m/>
    <s v="COMIDA BODEGÓN, 2 BEBIDAS, 1 CAFÉ Y 4 RACIONES"/>
    <n v="0"/>
    <n v="-3.83"/>
    <n v="0"/>
    <n v="-3.83"/>
  </r>
  <r>
    <x v="1"/>
    <s v="REAL"/>
    <x v="0"/>
    <s v="PERSONAL"/>
    <s v="BUCEO AQUALIA"/>
    <s v="LA HERRADURA"/>
    <s v="REGALOS"/>
    <s v="REGALOS CRIS"/>
    <s v="CURSO OPEN WATER PARA CRIS"/>
    <n v="36"/>
    <d v="2023-08-18T00:00:00"/>
    <x v="11"/>
    <n v="8"/>
    <m/>
    <m/>
    <n v="0"/>
    <n v="-36"/>
    <n v="0"/>
    <n v="-36"/>
  </r>
  <r>
    <x v="1"/>
    <s v="REAL"/>
    <x v="0"/>
    <s v="PERSONAL"/>
    <m/>
    <m/>
    <s v="SUPERMERCADO"/>
    <s v="GASOLINERA"/>
    <s v="DONETES GASOLINERA"/>
    <n v="0.32500000000000001"/>
    <d v="2023-08-18T00:00:00"/>
    <x v="11"/>
    <n v="8"/>
    <m/>
    <m/>
    <n v="0"/>
    <n v="-0.32500000000000001"/>
    <n v="0"/>
    <n v="-0.32500000000000001"/>
  </r>
  <r>
    <x v="1"/>
    <s v="REAL"/>
    <x v="0"/>
    <s v="PERSONAL"/>
    <s v="BUCEO AQUALIA"/>
    <s v="LA HERRADURA"/>
    <s v="SEGUROS"/>
    <s v="BUCEO AQUALIA"/>
    <s v="SEGURO BUCEO"/>
    <n v="3.9000000000000004"/>
    <d v="2023-08-18T00:00:00"/>
    <x v="11"/>
    <n v="8"/>
    <m/>
    <m/>
    <n v="0"/>
    <n v="-3.9000000000000004"/>
    <n v="0"/>
    <n v="-3.9000000000000004"/>
  </r>
  <r>
    <x v="2"/>
    <s v="REAL"/>
    <x v="0"/>
    <s v="PERSONAL"/>
    <s v="COINBASE"/>
    <s v="ONLINE"/>
    <s v="CRYPTO"/>
    <s v="CRYPTO"/>
    <s v="BITCOIN"/>
    <n v="90"/>
    <d v="2023-08-21T00:00:00"/>
    <x v="11"/>
    <n v="8"/>
    <m/>
    <m/>
    <n v="0"/>
    <n v="0"/>
    <n v="-90"/>
    <n v="-90"/>
  </r>
  <r>
    <x v="1"/>
    <s v="REAL"/>
    <x v="0"/>
    <s v="PERSONAL"/>
    <s v="CHINO BARRIO"/>
    <s v="MADRID"/>
    <s v="SUPERMERCADO"/>
    <s v="CHINO BARRIO"/>
    <s v="CACAHUETES"/>
    <n v="0.27900000000000003"/>
    <d v="2023-08-21T00:00:00"/>
    <x v="11"/>
    <n v="8"/>
    <m/>
    <m/>
    <n v="0"/>
    <n v="-0.27900000000000003"/>
    <n v="0"/>
    <n v="-0.27900000000000003"/>
  </r>
  <r>
    <x v="1"/>
    <s v="REAL"/>
    <x v="0"/>
    <s v="PERSONAL"/>
    <s v="AEROPUERTO MILAN"/>
    <s v="AEROPUERTO MILAN"/>
    <s v="RESTAURANTE"/>
    <s v="BAR"/>
    <s v="CAFE BAR AEROPUERTO"/>
    <n v="0.60000000000000009"/>
    <d v="2023-08-21T00:00:00"/>
    <x v="11"/>
    <n v="8"/>
    <m/>
    <s v="CAFÉ PARA MAMA Y PARA MI"/>
    <n v="0"/>
    <n v="-0.60000000000000009"/>
    <n v="0"/>
    <n v="-0.60000000000000009"/>
  </r>
  <r>
    <x v="1"/>
    <s v="REAL"/>
    <x v="0"/>
    <s v="PERSONAL"/>
    <s v="REPSOL"/>
    <s v="PUERTO LLANO"/>
    <s v="TRANSPORTE"/>
    <s v="GASOLINA"/>
    <s v="COCHE"/>
    <n v="10.843000000000002"/>
    <d v="2023-08-21T00:00:00"/>
    <x v="11"/>
    <n v="8"/>
    <m/>
    <m/>
    <n v="0"/>
    <n v="-10.843000000000002"/>
    <n v="0"/>
    <n v="-10.843000000000002"/>
  </r>
  <r>
    <x v="1"/>
    <s v="REAL"/>
    <x v="0"/>
    <s v="COLECTIVOS"/>
    <s v="LA HERRADURA"/>
    <s v="TORRE DEL MAR"/>
    <s v="SUPERMERCADO"/>
    <s v="MERCADONA"/>
    <s v="COMPRA FINDE"/>
    <n v="4.6779999999999999"/>
    <d v="2023-08-21T00:00:00"/>
    <x v="11"/>
    <n v="8"/>
    <m/>
    <m/>
    <n v="0"/>
    <n v="-4.6779999999999999"/>
    <n v="0"/>
    <n v="-4.6779999999999999"/>
  </r>
  <r>
    <x v="1"/>
    <s v="REAL"/>
    <x v="0"/>
    <s v="PERSONAL"/>
    <s v="REPSOL"/>
    <s v="PUERTO LLANO"/>
    <s v="SUPERMERCADO"/>
    <s v="GASOLINERA"/>
    <s v="DONETES GASOLINERA"/>
    <n v="0.26"/>
    <d v="2023-08-21T00:00:00"/>
    <x v="11"/>
    <n v="8"/>
    <m/>
    <m/>
    <n v="0"/>
    <n v="-0.26"/>
    <n v="0"/>
    <n v="-0.26"/>
  </r>
  <r>
    <x v="1"/>
    <s v="REAL"/>
    <x v="0"/>
    <s v="PERSONAL"/>
    <s v="HBO"/>
    <s v="ONLINE"/>
    <s v="OCIO"/>
    <s v="SUSCRIPCION"/>
    <s v="HBO"/>
    <n v="1.2000000000000002"/>
    <d v="2023-08-21T00:00:00"/>
    <x v="11"/>
    <n v="8"/>
    <m/>
    <s v="BIZUM A ISABEL POR HBO abril, mayo, junio, julio (3€x4 =12)"/>
    <n v="0"/>
    <n v="-1.2000000000000002"/>
    <n v="0"/>
    <n v="-1.2000000000000002"/>
  </r>
  <r>
    <x v="2"/>
    <s v="REAL"/>
    <x v="0"/>
    <s v="PERSONAL"/>
    <s v="INDEXA CAPITAL"/>
    <s v="ONLINE"/>
    <s v="FONDOS"/>
    <s v="FONDOS"/>
    <s v="INDEXA"/>
    <n v="135"/>
    <d v="2023-08-21T00:00:00"/>
    <x v="11"/>
    <n v="8"/>
    <m/>
    <m/>
    <n v="0"/>
    <n v="0"/>
    <n v="-135"/>
    <n v="-135"/>
  </r>
  <r>
    <x v="1"/>
    <s v="REAL"/>
    <x v="0"/>
    <s v="PERSONAL"/>
    <s v="CEPSA"/>
    <s v="MADRID"/>
    <s v="TRANSPORTE"/>
    <s v="GASOLINA"/>
    <s v="MOTO"/>
    <n v="0.9880000000000001"/>
    <d v="2023-08-21T00:00:00"/>
    <x v="11"/>
    <n v="8"/>
    <m/>
    <m/>
    <n v="0"/>
    <n v="-0.9880000000000001"/>
    <n v="0"/>
    <n v="-0.9880000000000001"/>
  </r>
  <r>
    <x v="1"/>
    <s v="REAL"/>
    <x v="0"/>
    <s v="COLECTIVOS"/>
    <s v="LA HERRADURA"/>
    <s v="MARINA"/>
    <s v="TRANSPORTE"/>
    <s v="PARKING"/>
    <s v="PARKING BUCEO"/>
    <n v="1"/>
    <d v="2023-08-21T00:00:00"/>
    <x v="11"/>
    <n v="8"/>
    <m/>
    <m/>
    <n v="0"/>
    <n v="-1"/>
    <n v="0"/>
    <n v="-1"/>
  </r>
  <r>
    <x v="1"/>
    <s v="REAL"/>
    <x v="0"/>
    <s v="PERSONAL"/>
    <s v="SANTANDER"/>
    <s v="MADRID"/>
    <s v="OTROS"/>
    <s v="EFECTIVO"/>
    <s v="EFECTIVO"/>
    <n v="13"/>
    <d v="2023-08-22T00:00:00"/>
    <x v="11"/>
    <n v="8"/>
    <m/>
    <s v="SAQUÉ EFECTIVOOO PARA TENER SEGURIDAD"/>
    <n v="0"/>
    <n v="-13"/>
    <n v="0"/>
    <n v="-13"/>
  </r>
  <r>
    <x v="1"/>
    <s v="REAL"/>
    <x v="0"/>
    <s v="PERSONAL"/>
    <s v="CHINO BARRIO"/>
    <s v="MADRID"/>
    <s v="GASTOS PERSONALES (ROPA, OBJETOS, ACCESORIOS…)"/>
    <s v="ACCESORIOS"/>
    <s v="PEGATINAS"/>
    <n v="0.18000000000000002"/>
    <d v="2023-08-22T00:00:00"/>
    <x v="11"/>
    <n v="8"/>
    <m/>
    <s v="PEGATINAS PARA PONER NOMBRE A LAS COSAS DE CASA"/>
    <n v="0"/>
    <n v="-0.18000000000000002"/>
    <n v="0"/>
    <n v="-0.18000000000000002"/>
  </r>
  <r>
    <x v="1"/>
    <s v="REAL"/>
    <x v="0"/>
    <s v="PERSONAL"/>
    <s v="MADRID APP DEPORTES"/>
    <s v="MADRID"/>
    <s v="DEPORTE"/>
    <s v="PADEL"/>
    <s v="PISTA"/>
    <n v="1.3800000000000001"/>
    <d v="2023-08-22T00:00:00"/>
    <x v="11"/>
    <n v="8"/>
    <m/>
    <s v="PADEL APP DE MADRID"/>
    <n v="0"/>
    <n v="-1.3800000000000001"/>
    <n v="0"/>
    <n v="-1.3800000000000001"/>
  </r>
  <r>
    <x v="1"/>
    <s v="REAL"/>
    <x v="0"/>
    <s v="PERSONAL"/>
    <s v="UÑAS CHINO FRANCOS RODRIGUEZ"/>
    <s v="MADRID"/>
    <s v="CUIDADO PERSONAL"/>
    <s v="UÑAS"/>
    <s v="UÑAS"/>
    <n v="2.6"/>
    <d v="2023-08-22T00:00:00"/>
    <x v="11"/>
    <n v="8"/>
    <m/>
    <s v="UÑAS HECHAS EN FRANCOS RODRIGUEZ PARA NO MORDERMELAS"/>
    <n v="0"/>
    <n v="-2.6"/>
    <n v="0"/>
    <n v="-2.6"/>
  </r>
  <r>
    <x v="4"/>
    <s v="REAL"/>
    <x v="0"/>
    <s v="PERSONAL"/>
    <m/>
    <m/>
    <s v="CASH"/>
    <s v="CASH SANTANDER COLECTIVOS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CASH"/>
    <s v="CASH SANTANDER JGG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DEGIRO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LEDGER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BIT2ME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COINBASE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MINTOS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INDEXA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KUCOIN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METAMASK"/>
    <m/>
    <n v="0"/>
    <d v="2023-08-22T00:00:00"/>
    <x v="11"/>
    <n v="8"/>
    <m/>
    <d v="2025-02-10T00:00:00"/>
    <n v="0"/>
    <n v="0"/>
    <n v="0"/>
    <n v="0"/>
  </r>
  <r>
    <x v="4"/>
    <s v="REAL"/>
    <x v="0"/>
    <s v="PERSONAL"/>
    <m/>
    <m/>
    <s v="ACTIVOS"/>
    <s v="CAPITAL CELL"/>
    <m/>
    <n v="0"/>
    <d v="2023-08-22T00:00:00"/>
    <x v="11"/>
    <n v="8"/>
    <m/>
    <d v="2025-02-10T00:00:00"/>
    <n v="0"/>
    <n v="0"/>
    <n v="0"/>
    <n v="0"/>
  </r>
  <r>
    <x v="1"/>
    <s v="REAL"/>
    <x v="0"/>
    <s v="PERSONAL"/>
    <s v="EL PESCADOR"/>
    <s v="MADRID"/>
    <s v="RESTAURANTE"/>
    <s v="BAR"/>
    <s v="CERVEZA"/>
    <n v="1.5"/>
    <d v="2023-08-23T00:00:00"/>
    <x v="11"/>
    <n v="8"/>
    <m/>
    <s v="CERVEZAS POST PADEL"/>
    <n v="0"/>
    <n v="-1.5"/>
    <n v="0"/>
    <n v="-1.5"/>
  </r>
  <r>
    <x v="1"/>
    <s v="REAL"/>
    <x v="0"/>
    <s v="PERSONAL"/>
    <s v="CHINO BARRIO"/>
    <s v="MADRID"/>
    <s v="VIVIENDA"/>
    <s v="REPARACIONES"/>
    <s v="CANDADO Y PEGAMENTO PARA ARREGLAR COSAS"/>
    <n v="0.60000000000000009"/>
    <d v="2023-08-25T00:00:00"/>
    <x v="11"/>
    <n v="8"/>
    <m/>
    <m/>
    <n v="0"/>
    <n v="-0.60000000000000009"/>
    <n v="0"/>
    <n v="-0.60000000000000009"/>
  </r>
  <r>
    <x v="1"/>
    <s v="REAL"/>
    <x v="0"/>
    <s v="PERSONAL"/>
    <s v="RIV"/>
    <s v="MADRID"/>
    <s v="RESTAURANTE"/>
    <s v="BAR"/>
    <s v="CENA"/>
    <n v="1.57"/>
    <d v="2023-08-28T00:00:00"/>
    <x v="11"/>
    <n v="8"/>
    <m/>
    <s v="CENA CON JON VIENDO EL REAL MADRID EÑ 25/08/2023"/>
    <n v="0"/>
    <n v="-1.57"/>
    <n v="0"/>
    <n v="-1.57"/>
  </r>
  <r>
    <x v="1"/>
    <s v="REAL"/>
    <x v="0"/>
    <s v="PERSONAL"/>
    <s v="INSUD"/>
    <s v="MADRID"/>
    <s v="SUPERMERCADO"/>
    <s v="VENDING"/>
    <s v="CHOCOLATE Y CAFÉ"/>
    <n v="0.22999999999999998"/>
    <d v="2023-08-28T00:00:00"/>
    <x v="11"/>
    <n v="8"/>
    <m/>
    <m/>
    <n v="0"/>
    <n v="-0.22999999999999998"/>
    <n v="0"/>
    <n v="-0.22999999999999998"/>
  </r>
  <r>
    <x v="1"/>
    <s v="REAL"/>
    <x v="0"/>
    <s v="PERSONAL"/>
    <s v="ALDI"/>
    <s v="MADRID"/>
    <s v="SUPERMERCADO"/>
    <s v="COMIDA"/>
    <s v="COMPRA SEMANAL"/>
    <n v="3.165"/>
    <d v="2023-08-28T00:00:00"/>
    <x v="11"/>
    <n v="8"/>
    <m/>
    <m/>
    <n v="0"/>
    <n v="-3.165"/>
    <n v="0"/>
    <n v="-3.165"/>
  </r>
  <r>
    <x v="1"/>
    <s v="REAL"/>
    <x v="0"/>
    <s v="PERSONAL"/>
    <s v="DECATHLON"/>
    <s v="MADRID"/>
    <s v="GASTOS PERSONALES (ROPA, OBJETOS, ACCESORIOS…)"/>
    <s v="DEPORTE"/>
    <s v="GEL DE FRIO, BOLA DE MASAJE, CALCETINES Y SUJETA ROTULAS"/>
    <n v="3.0960000000000001"/>
    <d v="2023-08-28T00:00:00"/>
    <x v="11"/>
    <n v="8"/>
    <m/>
    <m/>
    <n v="0"/>
    <n v="-3.0960000000000001"/>
    <n v="0"/>
    <n v="-3.0960000000000001"/>
  </r>
  <r>
    <x v="1"/>
    <s v="REAL"/>
    <x v="0"/>
    <s v="PERSONAL"/>
    <s v="CEPSA"/>
    <s v="MADRID"/>
    <s v="TRANSPORTE"/>
    <s v="GASOLINA"/>
    <s v="MOTO"/>
    <n v="0.46300000000000002"/>
    <d v="2023-08-28T00:00:00"/>
    <x v="11"/>
    <n v="8"/>
    <m/>
    <m/>
    <n v="0"/>
    <n v="-0.46300000000000002"/>
    <n v="0"/>
    <n v="-0.46300000000000002"/>
  </r>
  <r>
    <x v="1"/>
    <s v="REAL"/>
    <x v="0"/>
    <s v="PERSONAL"/>
    <s v="CHINO BARRIO"/>
    <s v="MADRID"/>
    <s v="VIVIENDA"/>
    <s v="REPARACIONES"/>
    <s v="BOMBILLAS Y DESTORNILLADORES"/>
    <n v="1.1400000000000001"/>
    <d v="2023-08-29T00:00:00"/>
    <x v="11"/>
    <n v="8"/>
    <m/>
    <m/>
    <n v="0"/>
    <n v="-1.1400000000000001"/>
    <n v="0"/>
    <n v="-1.1400000000000001"/>
  </r>
  <r>
    <x v="1"/>
    <s v="REAL"/>
    <x v="0"/>
    <s v="PERSONAL"/>
    <s v="LA ESQUINITA DE MACHADO"/>
    <s v="MADRID"/>
    <s v="RESTAURANTE"/>
    <s v="BAR"/>
    <s v="CENA"/>
    <n v="1.85"/>
    <d v="2023-08-29T00:00:00"/>
    <x v="11"/>
    <n v="8"/>
    <m/>
    <s v="FUE UN BIZUM A MANU QUEDAMOS Y TOMAMOS TOSTAS, ALITAS Y CERVEZAS"/>
    <n v="0"/>
    <n v="-1.85"/>
    <n v="0"/>
    <n v="-1.85"/>
  </r>
  <r>
    <x v="1"/>
    <s v="REAL"/>
    <x v="0"/>
    <s v="PERSONAL"/>
    <s v="LA MARUCA"/>
    <s v="MADRID"/>
    <s v="RESTAURANTE"/>
    <s v="BAR"/>
    <s v="DESAYUNO"/>
    <n v="0.9900000000000001"/>
    <d v="2023-08-29T00:00:00"/>
    <x v="11"/>
    <n v="8"/>
    <m/>
    <s v="DESAYUNO LA MARUCA CON JOSE ANGEL, PEDRO Y JON DESPUES DE PADEL EN  VICENTE DEL BOSQUE"/>
    <n v="0"/>
    <n v="-0.9900000000000001"/>
    <n v="0"/>
    <n v="-0.9900000000000001"/>
  </r>
  <r>
    <x v="1"/>
    <s v="REAL"/>
    <x v="0"/>
    <s v="PERSONAL"/>
    <s v="CHINO BARRIO"/>
    <s v="MADRID"/>
    <s v="VIVIENDA"/>
    <s v="REPARACIONES"/>
    <s v="BOMBILLAS Y DESTORNILLADORES"/>
    <n v="0.74500000000000011"/>
    <d v="2023-08-30T00:00:00"/>
    <x v="11"/>
    <n v="8"/>
    <m/>
    <s v="BOMBILLAS DEL SALON, GU 10"/>
    <n v="0"/>
    <n v="-0.74500000000000011"/>
    <n v="0"/>
    <n v="-0.74500000000000011"/>
  </r>
  <r>
    <x v="0"/>
    <s v="REAL"/>
    <x v="1"/>
    <s v="PERSONAL"/>
    <s v="INSUD"/>
    <s v="MADRID"/>
    <s v="NOMINA"/>
    <s v="NOMINA INSUD"/>
    <s v=" INSUD"/>
    <n v="586.24199999999996"/>
    <d v="2023-08-30T00:00:00"/>
    <x v="11"/>
    <n v="8"/>
    <m/>
    <s v="NOMINA AGOSTO 2023"/>
    <n v="586.24199999999996"/>
    <n v="0"/>
    <n v="0"/>
    <n v="586.24199999999996"/>
  </r>
  <r>
    <x v="3"/>
    <s v="REAL"/>
    <x v="1"/>
    <s v="PERSONAL"/>
    <s v="ONLINE"/>
    <s v="MADRID"/>
    <s v="TRASPASO COLECTIVOS"/>
    <s v="TRASPASO COLECTIVOS"/>
    <s v="TRASPASO COLECTIVO"/>
    <n v="0"/>
    <d v="2023-08-30T00:00:00"/>
    <x v="11"/>
    <n v="8"/>
    <m/>
    <s v="TRASPASO COLECTIVOS PARA SEPTIEMBRE"/>
    <n v="0"/>
    <n v="0"/>
    <n v="0"/>
    <n v="0"/>
  </r>
  <r>
    <x v="1"/>
    <s v="REAL"/>
    <x v="0"/>
    <s v="PERSONAL"/>
    <s v="IBERIA"/>
    <s v="MADRID"/>
    <s v="VACACIONES"/>
    <s v="PARIS"/>
    <s v="VUELOS"/>
    <n v="11.281000000000001"/>
    <d v="2023-08-30T00:00:00"/>
    <x v="11"/>
    <n v="8"/>
    <m/>
    <m/>
    <n v="0"/>
    <n v="-11.281000000000001"/>
    <n v="0"/>
    <n v="-11.281000000000001"/>
  </r>
  <r>
    <x v="1"/>
    <s v="REAL"/>
    <x v="1"/>
    <s v="PERSONAL"/>
    <s v="ALQUILER"/>
    <s v="MADRID"/>
    <s v="VIVIENDA"/>
    <s v="PISO VALDEZARZA"/>
    <s v="ALQUILER VALDEZARZA"/>
    <n v="40"/>
    <d v="2023-09-01T00:00:00"/>
    <x v="11"/>
    <n v="9"/>
    <m/>
    <m/>
    <n v="0"/>
    <n v="-40"/>
    <n v="0"/>
    <n v="-40"/>
  </r>
  <r>
    <x v="1"/>
    <s v="REAL"/>
    <x v="1"/>
    <s v="PERSONAL"/>
    <s v="GARAJE"/>
    <s v="MADRID"/>
    <s v="VIVIENDA"/>
    <s v="GARAJE"/>
    <s v="GARAJE VALDEZARZA"/>
    <n v="6.5"/>
    <d v="2023-09-01T00:00:00"/>
    <x v="11"/>
    <n v="9"/>
    <m/>
    <m/>
    <n v="0"/>
    <n v="-6.5"/>
    <n v="0"/>
    <n v="-6.5"/>
  </r>
  <r>
    <x v="1"/>
    <s v="REAL"/>
    <x v="0"/>
    <s v="PERSONAL"/>
    <s v="ALQUILER"/>
    <s v="MADRID"/>
    <s v="VIVIENDA"/>
    <s v="GASTOS COMPARTIDOS"/>
    <s v="GASTOS: AGUA, LUZ, WIFI, LIMPIEZA"/>
    <n v="10.778"/>
    <d v="2023-09-01T00:00:00"/>
    <x v="11"/>
    <n v="9"/>
    <m/>
    <m/>
    <n v="0"/>
    <n v="-10.778"/>
    <n v="0"/>
    <n v="-10.778"/>
  </r>
  <r>
    <x v="2"/>
    <s v="REAL"/>
    <x v="0"/>
    <s v="PERSONAL"/>
    <s v="INDEXA CAPITAL"/>
    <s v="ONLINE"/>
    <s v="FONDOS"/>
    <s v="FONDOS"/>
    <s v="INDEXA"/>
    <n v="180"/>
    <d v="2023-09-01T00:00:00"/>
    <x v="11"/>
    <n v="9"/>
    <m/>
    <m/>
    <n v="0"/>
    <n v="0"/>
    <n v="-180"/>
    <n v="-180"/>
  </r>
  <r>
    <x v="0"/>
    <s v="REAL"/>
    <x v="0"/>
    <s v="PERSONAL"/>
    <m/>
    <s v="MADRID"/>
    <s v="OTROS"/>
    <s v="BIZUM"/>
    <s v="BIZUM DE SONIA PRA COMPENSAR"/>
    <n v="3.5999999999999996"/>
    <d v="2023-09-04T00:00:00"/>
    <x v="11"/>
    <n v="9"/>
    <m/>
    <s v="ME HIZO BIZUM COMPENSANDO OTRAS COSAS QUE PAGÓ ELLA"/>
    <n v="3.5999999999999996"/>
    <n v="0"/>
    <n v="0"/>
    <n v="3.5999999999999996"/>
  </r>
  <r>
    <x v="1"/>
    <s v="REAL"/>
    <x v="0"/>
    <s v="PERSONAL"/>
    <s v="INSUD"/>
    <s v="MADRID"/>
    <s v="SUPERMERCADO"/>
    <s v="INSUD"/>
    <s v="CAFÉ"/>
    <n v="4.0000000000000008E-2"/>
    <d v="2023-09-04T00:00:00"/>
    <x v="11"/>
    <n v="9"/>
    <m/>
    <m/>
    <n v="0"/>
    <n v="-4.0000000000000008E-2"/>
    <n v="0"/>
    <n v="-4.0000000000000008E-2"/>
  </r>
  <r>
    <x v="1"/>
    <s v="REAL"/>
    <x v="0"/>
    <s v="PERSONAL"/>
    <s v="CARREFOUR"/>
    <s v="MADRID"/>
    <s v="SUPERMERCADO"/>
    <s v="CARREFOUR"/>
    <s v="COMPRA SEMANAL"/>
    <n v="2.649"/>
    <d v="2023-09-04T00:00:00"/>
    <x v="11"/>
    <n v="9"/>
    <m/>
    <m/>
    <n v="0"/>
    <n v="-2.649"/>
    <n v="0"/>
    <n v="-2.649"/>
  </r>
  <r>
    <x v="1"/>
    <s v="REAL"/>
    <x v="0"/>
    <s v="PERSONAL"/>
    <s v="IBERIA"/>
    <s v="MADRID"/>
    <s v="VACACIONES"/>
    <s v="PARIS"/>
    <s v="HOTEL"/>
    <n v="13.700000000000001"/>
    <d v="2023-09-04T00:00:00"/>
    <x v="11"/>
    <n v="9"/>
    <m/>
    <m/>
    <n v="0"/>
    <n v="-13.700000000000001"/>
    <n v="0"/>
    <n v="-13.700000000000001"/>
  </r>
  <r>
    <x v="1"/>
    <s v="REAL"/>
    <x v="0"/>
    <s v="PERSONAL"/>
    <s v="JUANCHOS MERCADO CHAMBERI"/>
    <s v="MADRID"/>
    <s v="RESTAURANTE"/>
    <s v="RESTAURANTE"/>
    <s v="JUANCHOS"/>
    <n v="3.18"/>
    <d v="2023-09-04T00:00:00"/>
    <x v="11"/>
    <n v="9"/>
    <m/>
    <m/>
    <n v="0"/>
    <n v="-3.18"/>
    <n v="0"/>
    <n v="-3.18"/>
  </r>
  <r>
    <x v="1"/>
    <s v="REAL"/>
    <x v="0"/>
    <s v="PERSONAL"/>
    <s v="CLINTU"/>
    <s v="MADRID"/>
    <s v="VIVIENDA"/>
    <s v="PISO VALDEZARZA"/>
    <s v="LIMPIEZA DE CASA"/>
    <n v="2.2989999999999999"/>
    <d v="2023-09-04T00:00:00"/>
    <x v="11"/>
    <n v="9"/>
    <m/>
    <m/>
    <n v="0"/>
    <n v="-2.2989999999999999"/>
    <n v="0"/>
    <n v="-2.2989999999999999"/>
  </r>
  <r>
    <x v="1"/>
    <s v="REAL"/>
    <x v="0"/>
    <s v="PERSONAL"/>
    <s v="MORALES BOX"/>
    <s v="MADRID"/>
    <s v="DEPORTE"/>
    <s v="BOXEO"/>
    <s v="MORALES BOX"/>
    <n v="8"/>
    <d v="2023-09-04T00:00:00"/>
    <x v="11"/>
    <n v="9"/>
    <m/>
    <m/>
    <n v="0"/>
    <n v="-8"/>
    <n v="0"/>
    <n v="-8"/>
  </r>
  <r>
    <x v="0"/>
    <s v="REAL"/>
    <x v="0"/>
    <s v="PERSONAL"/>
    <s v="APLICACION MADRID DEPORTE"/>
    <s v="MADRID"/>
    <s v="OTROS"/>
    <s v="PADEL"/>
    <s v="PADEL"/>
    <n v="3"/>
    <d v="2023-09-04T00:00:00"/>
    <x v="11"/>
    <n v="9"/>
    <m/>
    <s v="Bizxums de los chicos con lso que jugé al padel con dani"/>
    <n v="3"/>
    <n v="0"/>
    <n v="0"/>
    <n v="3"/>
  </r>
  <r>
    <x v="1"/>
    <s v="REAL"/>
    <x v="0"/>
    <s v="PERSONAL"/>
    <s v="PLAYTOMIC"/>
    <s v="MADRID"/>
    <s v="DEPORTE"/>
    <s v="PADEL"/>
    <s v="PISTA"/>
    <n v="0.42900000000000005"/>
    <d v="2023-09-04T00:00:00"/>
    <x v="11"/>
    <n v="9"/>
    <m/>
    <m/>
    <n v="0"/>
    <n v="-0.42900000000000005"/>
    <n v="0"/>
    <n v="-0.42900000000000005"/>
  </r>
  <r>
    <x v="1"/>
    <s v="REAL"/>
    <x v="0"/>
    <s v="PERSONAL"/>
    <s v="METROMADRID"/>
    <s v="MADRID"/>
    <s v="TRANSPORTE"/>
    <s v="METRO"/>
    <s v="TARJETA METRO"/>
    <n v="0.61"/>
    <d v="2023-09-04T00:00:00"/>
    <x v="11"/>
    <n v="9"/>
    <m/>
    <s v="RECARGA DE LA TARJETA DE METRO PARA QUEDAR CON SONIA"/>
    <n v="0"/>
    <n v="-0.61"/>
    <n v="0"/>
    <n v="-0.61"/>
  </r>
  <r>
    <x v="1"/>
    <s v="REAL"/>
    <x v="0"/>
    <s v="PERSONAL"/>
    <m/>
    <s v="MADRID"/>
    <s v="OTROS"/>
    <s v="OTROS"/>
    <s v="OTRO"/>
    <n v="0.61"/>
    <d v="2023-09-04T00:00:00"/>
    <x v="11"/>
    <n v="9"/>
    <m/>
    <s v="CHEQUEAR"/>
    <n v="0"/>
    <n v="-0.61"/>
    <n v="0"/>
    <n v="-0.61"/>
  </r>
  <r>
    <x v="1"/>
    <s v="REAL"/>
    <x v="0"/>
    <s v="PERSONAL"/>
    <s v="CARREFOUR"/>
    <s v="MADRID"/>
    <s v="SUPERMERCADO"/>
    <s v="CARREFOUR"/>
    <s v="COMPRA SEMANAL"/>
    <n v="3.94"/>
    <d v="2023-09-05T00:00:00"/>
    <x v="11"/>
    <n v="9"/>
    <m/>
    <m/>
    <n v="0"/>
    <n v="-3.94"/>
    <n v="0"/>
    <n v="-3.94"/>
  </r>
  <r>
    <x v="1"/>
    <s v="REAL"/>
    <x v="0"/>
    <s v="PERSONAL"/>
    <s v="REPSOL"/>
    <s v="MADRID"/>
    <s v="TRANSPORTE"/>
    <s v="GASOLINA"/>
    <s v="MOTO"/>
    <n v="0.93500000000000005"/>
    <d v="2023-09-05T00:00:00"/>
    <x v="11"/>
    <n v="9"/>
    <m/>
    <m/>
    <n v="0"/>
    <n v="-0.93500000000000005"/>
    <n v="0"/>
    <n v="-0.93500000000000005"/>
  </r>
  <r>
    <x v="1"/>
    <s v="REAL"/>
    <x v="0"/>
    <s v="PERSONAL"/>
    <s v="INSUD"/>
    <s v="MADRID"/>
    <s v="SUPERMERCADO"/>
    <s v="INSUD"/>
    <s v="CAFÉ"/>
    <n v="0.30499999999999999"/>
    <d v="2023-09-08T00:00:00"/>
    <x v="11"/>
    <n v="9"/>
    <m/>
    <m/>
    <n v="0"/>
    <n v="-0.30499999999999999"/>
    <n v="0"/>
    <n v="-0.30499999999999999"/>
  </r>
  <r>
    <x v="1"/>
    <s v="REAL"/>
    <x v="0"/>
    <s v="PERSONAL"/>
    <s v="CARREFOUR"/>
    <s v="MADRID"/>
    <s v="SUPERMERCADO"/>
    <s v="CARREFOUR"/>
    <s v="COMPRA SEMANAL"/>
    <n v="2.0350000000000001"/>
    <d v="2023-09-08T00:00:00"/>
    <x v="11"/>
    <n v="9"/>
    <m/>
    <m/>
    <n v="0"/>
    <n v="-2.0350000000000001"/>
    <n v="0"/>
    <n v="-2.0350000000000001"/>
  </r>
  <r>
    <x v="1"/>
    <s v="REAL"/>
    <x v="0"/>
    <s v="PERSONAL"/>
    <s v="APLICACION MADRID DEPORTE"/>
    <s v="MADRID"/>
    <s v="DEPORTE"/>
    <s v="PADEL"/>
    <s v="PISTA"/>
    <n v="1.3800000000000001"/>
    <d v="2023-09-08T00:00:00"/>
    <x v="11"/>
    <n v="9"/>
    <m/>
    <m/>
    <n v="0"/>
    <n v="-1.3800000000000001"/>
    <n v="0"/>
    <n v="-1.3800000000000001"/>
  </r>
  <r>
    <x v="0"/>
    <s v="REAL"/>
    <x v="0"/>
    <s v="PERSONAL"/>
    <s v="MADRID DEPORTES"/>
    <s v="MADRID"/>
    <s v="OTROS"/>
    <s v="BIZUM"/>
    <s v="PADEL PISTA"/>
    <n v="3"/>
    <d v="2023-09-10T00:00:00"/>
    <x v="11"/>
    <n v="9"/>
    <m/>
    <s v="COBRE 5 EN EFECTIVO Y 5 EN BIZUM DEL PARTIDO DEL DOMINGO CON DANI"/>
    <n v="3"/>
    <n v="0"/>
    <n v="0"/>
    <n v="3"/>
  </r>
  <r>
    <x v="1"/>
    <s v="REAL"/>
    <x v="0"/>
    <s v="PERSONAL"/>
    <s v="HIPER ASIA"/>
    <s v="MADRID"/>
    <s v="VIVIENDA"/>
    <s v="REPARACIONES"/>
    <s v="BOMBILLAS"/>
    <n v="0.55000000000000004"/>
    <d v="2023-09-11T00:00:00"/>
    <x v="11"/>
    <n v="9"/>
    <m/>
    <s v="UNA BOMBILLA GU 10 Y otra filamentosa"/>
    <n v="0"/>
    <n v="-0.55000000000000004"/>
    <n v="0"/>
    <n v="-0.55000000000000004"/>
  </r>
  <r>
    <x v="1"/>
    <s v="REAL"/>
    <x v="0"/>
    <s v="PERSONAL"/>
    <s v="PIZZA NAPOLI"/>
    <s v="MADRID"/>
    <s v="RESTAURANTE"/>
    <s v="RESTAURANTE"/>
    <s v="EXTRA MENU COMPLETO"/>
    <n v="0.16000000000000003"/>
    <d v="2023-09-11T00:00:00"/>
    <x v="11"/>
    <n v="9"/>
    <m/>
    <m/>
    <n v="0"/>
    <n v="-0.16000000000000003"/>
    <n v="0"/>
    <n v="-0.16000000000000003"/>
  </r>
  <r>
    <x v="1"/>
    <s v="REAL"/>
    <x v="0"/>
    <s v="PERSONAL"/>
    <s v="CARREFOUR"/>
    <s v="MADRID"/>
    <s v="SUPERMERCADO"/>
    <s v="CARREFOUR"/>
    <s v="COMPRA SEMANAL"/>
    <n v="3.8079999999999998"/>
    <d v="2023-09-12T00:00:00"/>
    <x v="11"/>
    <n v="9"/>
    <m/>
    <m/>
    <n v="0"/>
    <n v="-3.8079999999999998"/>
    <n v="0"/>
    <n v="-3.8079999999999998"/>
  </r>
  <r>
    <x v="1"/>
    <s v="REAL"/>
    <x v="0"/>
    <s v="PERSONAL"/>
    <s v="CARREFOUR"/>
    <s v="MADRID"/>
    <s v="SUPERMERCADO"/>
    <s v="CARREFOUR"/>
    <s v="COMPRA SEMANAL"/>
    <n v="2.9600000000000004"/>
    <d v="2023-09-14T00:00:00"/>
    <x v="11"/>
    <n v="9"/>
    <m/>
    <m/>
    <n v="0"/>
    <n v="-2.9600000000000004"/>
    <n v="0"/>
    <n v="-2.9600000000000004"/>
  </r>
  <r>
    <x v="1"/>
    <s v="REAL"/>
    <x v="0"/>
    <s v="PERSONAL"/>
    <s v="CHIRINGUITO LA HERRADURA"/>
    <s v="LA HERRADURA"/>
    <s v="RESTAURANTE"/>
    <s v="BAR"/>
    <s v="AGUA CON GAS"/>
    <n v="0.2"/>
    <d v="2023-09-18T00:00:00"/>
    <x v="11"/>
    <n v="9"/>
    <d v="2023-09-16T00:00:00"/>
    <s v="AGUA CON GAS ANTES DE LA INMERSION NOCTURNA EL 16/09"/>
    <n v="0"/>
    <n v="-0.2"/>
    <n v="0"/>
    <n v="-0.2"/>
  </r>
  <r>
    <x v="1"/>
    <s v="REAL"/>
    <x v="0"/>
    <s v="COLECTIVOS"/>
    <s v="AL FARO BURGER"/>
    <s v="TORRE DEL MAR"/>
    <s v="RESTAURANTE"/>
    <s v="RESTAURANTE"/>
    <s v="CENA"/>
    <n v="2.4500000000000002"/>
    <d v="2023-09-18T00:00:00"/>
    <x v="11"/>
    <n v="9"/>
    <d v="2023-09-16T00:00:00"/>
    <m/>
    <n v="0"/>
    <n v="-2.4500000000000002"/>
    <n v="0"/>
    <n v="-2.4500000000000002"/>
  </r>
  <r>
    <x v="1"/>
    <s v="REAL"/>
    <x v="0"/>
    <s v="COLECTIVOS"/>
    <s v="BODEGON LA CALETA"/>
    <s v="TORRE DEL MAR"/>
    <s v="RESTAURANTE"/>
    <s v="RESTAURANTE"/>
    <s v="CHIRINGUITO LA ESTRELLA"/>
    <n v="2.04"/>
    <d v="2023-09-18T00:00:00"/>
    <x v="11"/>
    <n v="9"/>
    <d v="2023-09-18T00:00:00"/>
    <m/>
    <n v="0"/>
    <n v="-2.04"/>
    <n v="0"/>
    <n v="-2.04"/>
  </r>
  <r>
    <x v="1"/>
    <s v="REAL"/>
    <x v="0"/>
    <s v="PERSONAL"/>
    <s v="GASOLINERA"/>
    <s v="GUARROMAN"/>
    <s v="SUPERMERCADO"/>
    <s v="GASOLINERA"/>
    <s v="CHOCOLATE"/>
    <n v="0.215"/>
    <d v="2023-09-18T00:00:00"/>
    <x v="11"/>
    <n v="9"/>
    <d v="2023-09-16T00:00:00"/>
    <s v="GASOLINERA 16/09 RUMBO TORRE DEL MAR"/>
    <n v="0"/>
    <n v="-0.215"/>
    <n v="0"/>
    <n v="-0.215"/>
  </r>
  <r>
    <x v="1"/>
    <s v="REAL"/>
    <x v="0"/>
    <s v="COLECTIVOS"/>
    <s v="BODEGON LA CALETA"/>
    <s v="TORRE DEL MAR"/>
    <s v="RESTAURANTE"/>
    <s v="RESTAURANTE"/>
    <s v="COMIDA BODEGON"/>
    <n v="3.2"/>
    <d v="2023-09-18T00:00:00"/>
    <x v="11"/>
    <n v="9"/>
    <d v="2023-09-17T00:00:00"/>
    <m/>
    <n v="0"/>
    <n v="-3.2"/>
    <n v="0"/>
    <n v="-3.2"/>
  </r>
  <r>
    <x v="1"/>
    <s v="REAL"/>
    <x v="0"/>
    <s v="COLECTIVOS"/>
    <s v="CARREFOUR"/>
    <s v="TORRE DEL MAR"/>
    <s v="SUPERMERCADO"/>
    <s v="CARREFOUR"/>
    <s v="COMPRA FINDE"/>
    <n v="1.4570000000000001"/>
    <d v="2023-09-18T00:00:00"/>
    <x v="11"/>
    <n v="9"/>
    <d v="2023-09-17T00:00:00"/>
    <m/>
    <n v="0"/>
    <n v="-1.4570000000000001"/>
    <n v="0"/>
    <n v="-1.4570000000000001"/>
  </r>
  <r>
    <x v="1"/>
    <s v="REAL"/>
    <x v="0"/>
    <s v="PERSONAL"/>
    <s v="PIZZA NAPOLI"/>
    <s v="MADRID"/>
    <s v="RESTAURANTE"/>
    <s v="RESTAURANTE"/>
    <s v="EXTRA MENU COMPLETO"/>
    <n v="0.5"/>
    <d v="2023-09-18T00:00:00"/>
    <x v="11"/>
    <n v="9"/>
    <d v="2023-09-15T00:00:00"/>
    <m/>
    <n v="0"/>
    <n v="-0.5"/>
    <n v="0"/>
    <n v="-0.5"/>
  </r>
  <r>
    <x v="1"/>
    <s v="REAL"/>
    <x v="0"/>
    <s v="PERSONAL"/>
    <s v="RESTAURANTE DE CARRETERA"/>
    <s v="GUARROMAN"/>
    <s v="RESTAURANTE"/>
    <s v="BAR"/>
    <s v="MENU DE CARRETERA"/>
    <n v="1.27"/>
    <d v="2023-09-18T00:00:00"/>
    <x v="11"/>
    <n v="9"/>
    <d v="2023-09-16T00:00:00"/>
    <s v="MENU DE CARRETERA, POLLO EN GUARROMAN EL 16/09"/>
    <n v="0"/>
    <n v="-1.27"/>
    <n v="0"/>
    <n v="-1.27"/>
  </r>
  <r>
    <x v="1"/>
    <s v="REAL"/>
    <x v="0"/>
    <s v="PERSONAL"/>
    <s v="REPSOL"/>
    <s v="MADRID"/>
    <s v="TRANSPORTE"/>
    <s v="GASOLINA"/>
    <s v="COCHE"/>
    <n v="10.685"/>
    <d v="2023-09-19T00:00:00"/>
    <x v="11"/>
    <n v="9"/>
    <m/>
    <m/>
    <n v="0"/>
    <n v="-10.685"/>
    <n v="0"/>
    <n v="-10.685"/>
  </r>
  <r>
    <x v="1"/>
    <s v="REAL"/>
    <x v="0"/>
    <s v="PERSONAL"/>
    <s v="REGALOS"/>
    <s v="MADRID"/>
    <s v="OTROS"/>
    <s v="REGALOS"/>
    <s v="BODA"/>
    <n v="30"/>
    <d v="2023-09-21T00:00:00"/>
    <x v="11"/>
    <n v="9"/>
    <m/>
    <s v="BIZUM DIRECTO A DEBORA "/>
    <n v="0"/>
    <n v="-30"/>
    <n v="0"/>
    <n v="-30"/>
  </r>
  <r>
    <x v="1"/>
    <s v="REAL"/>
    <x v="0"/>
    <s v="PERSONAL"/>
    <s v="INSUD"/>
    <s v="MADRID"/>
    <s v="SUPERMERCADO"/>
    <s v="VENDING"/>
    <s v="CHOCOLATE"/>
    <n v="0.22000000000000003"/>
    <d v="2023-09-21T00:00:00"/>
    <x v="11"/>
    <n v="9"/>
    <m/>
    <m/>
    <n v="0"/>
    <n v="-0.22000000000000003"/>
    <n v="0"/>
    <n v="-0.22000000000000003"/>
  </r>
  <r>
    <x v="0"/>
    <s v="REAL"/>
    <x v="0"/>
    <s v="PERSONAL"/>
    <s v="INTELIGENCIA FARMACEUTICA"/>
    <s v="MADRID"/>
    <s v="JGG CONSULTANT"/>
    <s v="RUNE - INTELIGENCIA FARMACEUTICA"/>
    <s v="INFORME COLOMBIA GD"/>
    <n v="25.5"/>
    <d v="2023-09-21T00:00:00"/>
    <x v="11"/>
    <n v="9"/>
    <d v="2023-09-21T00:00:00"/>
    <s v="BIZUM"/>
    <n v="25.5"/>
    <n v="0"/>
    <n v="0"/>
    <n v="25.5"/>
  </r>
  <r>
    <x v="0"/>
    <s v="REAL"/>
    <x v="0"/>
    <s v="PERSONAL"/>
    <s v="INSUD"/>
    <s v="MADRID"/>
    <s v="OTROS"/>
    <s v="OTROS"/>
    <s v="MEDIO MENU CHEMO"/>
    <n v="3.3"/>
    <d v="2023-09-21T00:00:00"/>
    <x v="11"/>
    <n v="9"/>
    <m/>
    <m/>
    <n v="3.3"/>
    <n v="0"/>
    <n v="0"/>
    <n v="3.3"/>
  </r>
  <r>
    <x v="1"/>
    <s v="REAL"/>
    <x v="0"/>
    <s v="PERSONAL"/>
    <s v="REPSOL"/>
    <s v="MADRID"/>
    <s v="TRANSPORTE"/>
    <s v="AIRE"/>
    <s v="MOTO"/>
    <n v="0.1"/>
    <d v="2023-09-21T00:00:00"/>
    <x v="11"/>
    <n v="9"/>
    <d v="2023-09-21T00:00:00"/>
    <s v="presion neumatico ruedas moto en gasolinera cerca de insud"/>
    <n v="0"/>
    <n v="-0.1"/>
    <n v="0"/>
    <n v="-0.1"/>
  </r>
  <r>
    <x v="1"/>
    <s v="REAL"/>
    <x v="0"/>
    <s v="PERSONAL"/>
    <s v="SECRETS PICASSO"/>
    <s v="MADRID"/>
    <s v="OCIO"/>
    <s v="AFTERWORK INSUD"/>
    <s v="CERVEZA"/>
    <n v="1.05"/>
    <d v="2023-09-22T00:00:00"/>
    <x v="11"/>
    <n v="9"/>
    <m/>
    <m/>
    <n v="0"/>
    <n v="-1.05"/>
    <n v="0"/>
    <n v="-1.05"/>
  </r>
  <r>
    <x v="1"/>
    <s v="REAL"/>
    <x v="0"/>
    <s v="PERSONAL"/>
    <s v="QUEENS"/>
    <s v="MADRID"/>
    <s v="RESTAURANTE"/>
    <s v="RESTAURANTE"/>
    <s v="EXTRA MENU COMPLETO"/>
    <n v="0.24"/>
    <d v="2023-09-22T00:00:00"/>
    <x v="11"/>
    <n v="9"/>
    <m/>
    <m/>
    <n v="0"/>
    <n v="-0.24"/>
    <n v="0"/>
    <n v="-0.24"/>
  </r>
  <r>
    <x v="1"/>
    <s v="REAL"/>
    <x v="0"/>
    <s v="PERSONAL"/>
    <s v="INSUD"/>
    <s v="MADRID"/>
    <s v="SUPERMERCADO"/>
    <s v="VENDING"/>
    <s v="CAFÉ"/>
    <n v="0.1"/>
    <d v="2023-09-25T00:00:00"/>
    <x v="11"/>
    <n v="9"/>
    <m/>
    <m/>
    <n v="0"/>
    <n v="-0.1"/>
    <n v="0"/>
    <n v="-0.1"/>
  </r>
  <r>
    <x v="0"/>
    <s v="REAL"/>
    <x v="0"/>
    <s v="PERSONAL"/>
    <s v="INTELIGENCIA FARMACEUTICA"/>
    <s v="MADRID"/>
    <s v="JGG CONSULTANT"/>
    <s v="RUNE - INTELIGENCIA FARMACEUTICA"/>
    <s v="DATOS MIDAS ESPAÑA AÑO NATURAL"/>
    <n v="25.5"/>
    <d v="2023-09-25T00:00:00"/>
    <x v="11"/>
    <n v="9"/>
    <d v="2023-09-25T00:00:00"/>
    <s v="BIZUM"/>
    <n v="25.5"/>
    <n v="0"/>
    <n v="0"/>
    <n v="25.5"/>
  </r>
  <r>
    <x v="1"/>
    <s v="REAL"/>
    <x v="0"/>
    <s v="PERSONAL"/>
    <s v="SANTAMARIA"/>
    <s v="TUDELA"/>
    <s v="RESTAURANTE"/>
    <s v="BAR"/>
    <s v="DESAYUNO"/>
    <n v="0.60000000000000009"/>
    <d v="2023-09-25T00:00:00"/>
    <x v="11"/>
    <n v="9"/>
    <m/>
    <s v="BIZUM A GUILLE; AGUA CON GAS Y DOS CAFES"/>
    <n v="0"/>
    <n v="-0.60000000000000009"/>
    <n v="0"/>
    <n v="-0.60000000000000009"/>
  </r>
  <r>
    <x v="0"/>
    <s v="REAL"/>
    <x v="0"/>
    <s v="PERSONAL"/>
    <s v="INTELIGENCIA FARMACEUTICA"/>
    <s v="MADRID"/>
    <s v="JGG CONSULTANT"/>
    <s v="RUNE - INTELIGENCIA FARMACEUTICA"/>
    <s v="INFORME ESPAÑA IQVIA"/>
    <n v="25.5"/>
    <d v="2023-09-25T00:00:00"/>
    <x v="11"/>
    <n v="9"/>
    <d v="2023-09-25T00:00:00"/>
    <s v="ESPAÑA  INFORME IQVIA"/>
    <n v="25.5"/>
    <n v="0"/>
    <n v="0"/>
    <n v="25.5"/>
  </r>
  <r>
    <x v="1"/>
    <s v="REAL"/>
    <x v="0"/>
    <s v="PERSONAL"/>
    <s v="QUEENS"/>
    <s v="MADRID"/>
    <s v="RESTAURANTE"/>
    <s v="BAR"/>
    <s v="VALTIERRA BODA DE DEBORA"/>
    <n v="0.1"/>
    <d v="2023-09-25T00:00:00"/>
    <x v="11"/>
    <n v="9"/>
    <m/>
    <m/>
    <n v="0"/>
    <n v="-0.1"/>
    <n v="0"/>
    <n v="-0.1"/>
  </r>
  <r>
    <x v="1"/>
    <s v="REAL"/>
    <x v="0"/>
    <s v="PERSONAL"/>
    <s v="QUEENS"/>
    <s v="MADRID"/>
    <s v="RESTAURANTE"/>
    <s v="RESTAURANTE"/>
    <s v="EXTRA MENU COMPLETO"/>
    <n v="0.22000000000000003"/>
    <d v="2023-09-27T00:00:00"/>
    <x v="11"/>
    <n v="9"/>
    <m/>
    <m/>
    <n v="0"/>
    <n v="-0.22000000000000003"/>
    <n v="0"/>
    <n v="-0.22000000000000003"/>
  </r>
  <r>
    <x v="1"/>
    <s v="REAL"/>
    <x v="0"/>
    <s v="PERSONAL"/>
    <s v="INSUD"/>
    <s v="MADRID"/>
    <s v="SUPERMERCADO"/>
    <s v="VENDING"/>
    <s v="CAFÉ"/>
    <n v="4.0000000000000008E-2"/>
    <d v="2023-09-28T00:00:00"/>
    <x v="11"/>
    <n v="9"/>
    <m/>
    <m/>
    <n v="0"/>
    <n v="-4.0000000000000008E-2"/>
    <n v="0"/>
    <n v="-4.0000000000000008E-2"/>
  </r>
  <r>
    <x v="1"/>
    <s v="REAL"/>
    <x v="0"/>
    <s v="PERSONAL"/>
    <s v="ENTRADAS"/>
    <s v="MADRID"/>
    <s v="REGALOS"/>
    <s v="REGALO CRIS"/>
    <s v="ENTRADAS ALADIN"/>
    <n v="15.336000000000002"/>
    <d v="2023-09-28T00:00:00"/>
    <x v="11"/>
    <n v="9"/>
    <m/>
    <m/>
    <n v="0"/>
    <n v="-15.336000000000002"/>
    <n v="0"/>
    <n v="-15.336000000000002"/>
  </r>
  <r>
    <x v="0"/>
    <s v="REAL"/>
    <x v="1"/>
    <s v="PERSONAL"/>
    <s v="INSUD"/>
    <s v="MADRID"/>
    <s v="NOMINA"/>
    <s v="NOMINA INSUD"/>
    <s v=" INSUD"/>
    <n v="587.18700000000001"/>
    <d v="2023-09-28T00:00:00"/>
    <x v="11"/>
    <n v="9"/>
    <m/>
    <s v="Nomina Septiembre 2023"/>
    <n v="587.18700000000001"/>
    <n v="0"/>
    <n v="0"/>
    <n v="587.18700000000001"/>
  </r>
  <r>
    <x v="1"/>
    <s v="REAL"/>
    <x v="0"/>
    <s v="PERSONAL"/>
    <s v="PAL DENTAL"/>
    <s v="MADRID"/>
    <s v="CUIDADO PERSONAL"/>
    <s v="DENTISTA PAL DENTAL"/>
    <s v="RE-TRATAMIENTO ENDODONCIA PARTE 1 (PIEZA 17)"/>
    <n v="9.5"/>
    <d v="2023-09-28T00:00:00"/>
    <x v="11"/>
    <n v="9"/>
    <m/>
    <m/>
    <n v="0"/>
    <n v="-9.5"/>
    <n v="0"/>
    <n v="-9.5"/>
  </r>
  <r>
    <x v="1"/>
    <s v="REAL"/>
    <x v="0"/>
    <s v="PERSONAL"/>
    <s v="HIPER ASIA"/>
    <s v="MADRID"/>
    <s v="VIVIENDA"/>
    <s v="REPARACIONES"/>
    <s v="PILA PARA BASCULA"/>
    <n v="0.15000000000000002"/>
    <d v="2023-09-29T00:00:00"/>
    <x v="11"/>
    <n v="9"/>
    <m/>
    <m/>
    <n v="0"/>
    <n v="-0.15000000000000002"/>
    <n v="0"/>
    <n v="-0.15000000000000002"/>
  </r>
  <r>
    <x v="1"/>
    <s v="REAL"/>
    <x v="0"/>
    <s v="PERSONAL"/>
    <s v="BIZUM"/>
    <s v="MADRID"/>
    <s v="REGALOS"/>
    <s v="REGALO INSUD"/>
    <s v="REGALO PABLO FERNANDEZ"/>
    <n v="0.5"/>
    <d v="2023-09-29T00:00:00"/>
    <x v="11"/>
    <n v="9"/>
    <m/>
    <m/>
    <n v="0"/>
    <n v="-0.5"/>
    <n v="0"/>
    <n v="-0.5"/>
  </r>
  <r>
    <x v="1"/>
    <s v="REAL"/>
    <x v="1"/>
    <s v="COLECTIVOS"/>
    <s v="MAC DONALDS"/>
    <s v="MADRID"/>
    <s v="RESTAURANTE"/>
    <s v="BAR"/>
    <s v="MAC DONALDS"/>
    <n v="1.33"/>
    <d v="2023-10-01T00:00:00"/>
    <x v="11"/>
    <n v="10"/>
    <m/>
    <s v="DESPUES DE MUSICLA"/>
    <n v="0"/>
    <n v="-1.33"/>
    <n v="0"/>
    <n v="-1.33"/>
  </r>
  <r>
    <x v="1"/>
    <s v="REAL"/>
    <x v="1"/>
    <s v="PERSONAL"/>
    <s v="PAL DENTAL"/>
    <s v="MADRID"/>
    <s v="CUIDADO PERSONAL"/>
    <s v="DENTISTA PAL DENTAL"/>
    <s v="3 CARIES (PIEZAS: 26,27,28 )"/>
    <n v="18"/>
    <d v="2023-10-02T00:00:00"/>
    <x v="11"/>
    <n v="10"/>
    <m/>
    <m/>
    <n v="0"/>
    <n v="-18"/>
    <n v="0"/>
    <n v="-18"/>
  </r>
  <r>
    <x v="1"/>
    <s v="REAL"/>
    <x v="1"/>
    <s v="PERSONAL"/>
    <s v="ALQUILER"/>
    <s v="MADRID"/>
    <s v="VIVIENDA"/>
    <s v="PISO VALDEZARZA"/>
    <s v="ALQUILER VALDEZARZA"/>
    <n v="40"/>
    <d v="2023-10-02T00:00:00"/>
    <x v="11"/>
    <n v="10"/>
    <m/>
    <m/>
    <n v="0"/>
    <n v="-40"/>
    <n v="0"/>
    <n v="-40"/>
  </r>
  <r>
    <x v="1"/>
    <s v="REAL"/>
    <x v="1"/>
    <s v="COLECTIVOS"/>
    <s v="CARREFOUR"/>
    <s v="MADRID"/>
    <s v="SUPERMERCADO"/>
    <s v="CARREFOUR"/>
    <s v="CARREFOUR"/>
    <n v="8.82"/>
    <d v="2023-10-02T00:00:00"/>
    <x v="11"/>
    <n v="10"/>
    <m/>
    <m/>
    <n v="0"/>
    <n v="-8.82"/>
    <n v="0"/>
    <n v="-8.82"/>
  </r>
  <r>
    <x v="1"/>
    <s v="REAL"/>
    <x v="1"/>
    <s v="PERSONAL"/>
    <s v="INSUD"/>
    <s v="MADRID"/>
    <s v="SUPERMERCADO"/>
    <s v="VENDING"/>
    <s v="CHOCOLATE"/>
    <n v="0.13500000000000001"/>
    <d v="2023-10-02T00:00:00"/>
    <x v="11"/>
    <n v="10"/>
    <m/>
    <m/>
    <n v="0"/>
    <n v="-0.13500000000000001"/>
    <n v="0"/>
    <n v="-0.13500000000000001"/>
  </r>
  <r>
    <x v="1"/>
    <s v="REAL"/>
    <x v="0"/>
    <s v="PERSONAL"/>
    <s v="JARRITAS"/>
    <s v="MADRID"/>
    <s v="RESTAURANTE"/>
    <s v="BAR"/>
    <s v="COMIDA JARRITAS"/>
    <n v="1.6"/>
    <d v="2023-10-02T00:00:00"/>
    <x v="11"/>
    <n v="10"/>
    <m/>
    <m/>
    <n v="0"/>
    <n v="-1.6"/>
    <n v="0"/>
    <n v="-1.6"/>
  </r>
  <r>
    <x v="1"/>
    <s v="REAL"/>
    <x v="1"/>
    <s v="COLECTIVOS"/>
    <s v="DIA"/>
    <s v="MADRID"/>
    <s v="SUPERMERCADO"/>
    <s v="CARREFOUR"/>
    <s v="DIA"/>
    <n v="3.4380000000000006"/>
    <d v="2023-10-02T00:00:00"/>
    <x v="11"/>
    <n v="10"/>
    <m/>
    <m/>
    <n v="0"/>
    <n v="-3.4380000000000006"/>
    <n v="0"/>
    <n v="-3.4380000000000006"/>
  </r>
  <r>
    <x v="1"/>
    <s v="REAL"/>
    <x v="1"/>
    <s v="PERSONAL"/>
    <s v="GARAJE"/>
    <s v="MADRID"/>
    <s v="VIVIENDA"/>
    <s v="GARAJE"/>
    <s v="GARAJE VALDEZARZA"/>
    <n v="6.5"/>
    <d v="2023-10-02T00:00:00"/>
    <x v="11"/>
    <n v="10"/>
    <m/>
    <m/>
    <n v="0"/>
    <n v="-6.5"/>
    <n v="0"/>
    <n v="-6.5"/>
  </r>
  <r>
    <x v="1"/>
    <s v="REAL"/>
    <x v="0"/>
    <s v="PERSONAL"/>
    <s v="ALQUILER"/>
    <s v="MADRID"/>
    <s v="VIVIENDA"/>
    <s v="GASTOS COMPARTIDOS"/>
    <s v="GASTOS: AGUA, LUZ, WIFI, LIMPIEZA"/>
    <n v="3.1"/>
    <d v="2023-10-02T00:00:00"/>
    <x v="11"/>
    <n v="10"/>
    <m/>
    <m/>
    <n v="0"/>
    <n v="-3.1"/>
    <n v="0"/>
    <n v="-3.1"/>
  </r>
  <r>
    <x v="1"/>
    <s v="REAL"/>
    <x v="0"/>
    <s v="PERSONAL"/>
    <s v="BIZUM"/>
    <s v="MADRID"/>
    <s v="DEPORTE"/>
    <s v="PADEL"/>
    <s v="PISTA PADEL"/>
    <n v="0.35000000000000003"/>
    <d v="2023-10-02T00:00:00"/>
    <x v="11"/>
    <n v="10"/>
    <m/>
    <m/>
    <n v="0"/>
    <n v="-0.35000000000000003"/>
    <n v="0"/>
    <n v="-0.35000000000000003"/>
  </r>
  <r>
    <x v="1"/>
    <s v="REAL"/>
    <x v="1"/>
    <s v="COLECTIVOS"/>
    <s v="RODILLA"/>
    <s v="MADRID"/>
    <s v="RESTAURANTE"/>
    <s v="BAR"/>
    <s v="CAFÉ"/>
    <n v="0.55000000000000004"/>
    <d v="2023-10-03T00:00:00"/>
    <x v="11"/>
    <n v="10"/>
    <m/>
    <m/>
    <n v="0"/>
    <n v="-0.55000000000000004"/>
    <n v="0"/>
    <n v="-0.55000000000000004"/>
  </r>
  <r>
    <x v="0"/>
    <s v="REAL"/>
    <x v="1"/>
    <s v="PERSONAL"/>
    <s v="WALLAPOP"/>
    <s v="MADRID"/>
    <s v="OTROS"/>
    <s v="WALLAPOP"/>
    <s v="CALCULADORA"/>
    <n v="3"/>
    <d v="2023-10-03T00:00:00"/>
    <x v="11"/>
    <n v="10"/>
    <m/>
    <m/>
    <n v="3"/>
    <n v="0"/>
    <n v="0"/>
    <n v="3"/>
  </r>
  <r>
    <x v="1"/>
    <s v="REAL"/>
    <x v="1"/>
    <s v="PERSONAL"/>
    <s v="AYUNTAMIENTO DE MADRID"/>
    <s v="MADRID"/>
    <s v="DEPORTE"/>
    <s v="GIMNASIO"/>
    <s v="GIMNASIO LISBOA"/>
    <n v="0.5"/>
    <d v="2023-10-03T00:00:00"/>
    <x v="11"/>
    <n v="10"/>
    <m/>
    <m/>
    <n v="0"/>
    <n v="-0.5"/>
    <n v="0"/>
    <n v="-0.5"/>
  </r>
  <r>
    <x v="2"/>
    <s v="REAL"/>
    <x v="0"/>
    <s v="PERSONAL"/>
    <s v="INDEXA CAPITAL"/>
    <s v="ONLINE"/>
    <s v="FONDOS"/>
    <s v="FONDOS"/>
    <s v="INDEXA"/>
    <n v="180"/>
    <d v="2023-10-03T00:00:00"/>
    <x v="11"/>
    <n v="10"/>
    <m/>
    <m/>
    <n v="0"/>
    <n v="0"/>
    <n v="-180"/>
    <n v="-180"/>
  </r>
  <r>
    <x v="1"/>
    <s v="REAL"/>
    <x v="1"/>
    <s v="PERSONAL"/>
    <s v="MORALES BOX"/>
    <s v="MADRID"/>
    <s v="DEPORTE"/>
    <s v="BOXEO"/>
    <s v="MORALES BOX"/>
    <n v="8"/>
    <d v="2023-10-03T00:00:00"/>
    <x v="11"/>
    <n v="10"/>
    <m/>
    <m/>
    <n v="0"/>
    <n v="-8"/>
    <n v="0"/>
    <n v="-8"/>
  </r>
  <r>
    <x v="1"/>
    <s v="REAL"/>
    <x v="1"/>
    <s v="PERSONAL"/>
    <s v="AUTOCINE"/>
    <s v="MADRID"/>
    <s v="OCIO"/>
    <s v="ENTRADAS AUTOCINE"/>
    <s v="ENTRADA CUMPLE CRIS PARA JON"/>
    <n v="1.6500000000000001"/>
    <d v="2023-10-04T00:00:00"/>
    <x v="11"/>
    <n v="10"/>
    <m/>
    <m/>
    <n v="0"/>
    <n v="-1.6500000000000001"/>
    <n v="0"/>
    <n v="-1.6500000000000001"/>
  </r>
  <r>
    <x v="1"/>
    <s v="REAL"/>
    <x v="1"/>
    <s v="PERSONAL"/>
    <s v="PIZZA NAPOLI"/>
    <s v="MADRID"/>
    <s v="RESTAURANTE"/>
    <s v="RESTAURANTE"/>
    <s v="EXTRA MENU COMPLETO"/>
    <n v="0.15000000000000002"/>
    <d v="2023-10-04T00:00:00"/>
    <x v="11"/>
    <n v="10"/>
    <m/>
    <m/>
    <n v="0"/>
    <n v="-0.15000000000000002"/>
    <n v="0"/>
    <n v="-0.15000000000000002"/>
  </r>
  <r>
    <x v="1"/>
    <s v="REAL"/>
    <x v="1"/>
    <s v="PERSONAL"/>
    <s v="AYUNTAMIENTO DE MADRID"/>
    <s v="MADRID"/>
    <s v="DEPORTE"/>
    <s v="GIMNASIO"/>
    <s v="GIMNASIO MADRID DEPORTES"/>
    <n v="2.95"/>
    <d v="2023-10-04T00:00:00"/>
    <x v="11"/>
    <n v="10"/>
    <m/>
    <m/>
    <n v="0"/>
    <n v="-2.95"/>
    <n v="0"/>
    <n v="-2.95"/>
  </r>
  <r>
    <x v="1"/>
    <s v="REAL"/>
    <x v="1"/>
    <s v="COLECTIVOS"/>
    <s v="BIZUM ANA MORALES"/>
    <s v="MADRID"/>
    <s v="OCIO"/>
    <s v="SUSCRIPCION"/>
    <s v="NETFLIX"/>
    <n v="0.60000000000000009"/>
    <d v="2023-10-04T00:00:00"/>
    <x v="11"/>
    <n v="10"/>
    <m/>
    <s v="TRANSFER ANA MOIRALES"/>
    <n v="0"/>
    <n v="-0.60000000000000009"/>
    <n v="0"/>
    <n v="-0.60000000000000009"/>
  </r>
  <r>
    <x v="1"/>
    <s v="REAL"/>
    <x v="1"/>
    <s v="COLECTIVOS"/>
    <s v="BIZUM ANA MORALES"/>
    <s v="MADRID"/>
    <s v="OCIO"/>
    <s v="SUSCRIPCION"/>
    <s v="NETFLIX"/>
    <n v="0.60000000000000009"/>
    <d v="2023-10-04T00:00:00"/>
    <x v="11"/>
    <n v="10"/>
    <m/>
    <m/>
    <n v="0"/>
    <n v="-0.60000000000000009"/>
    <n v="0"/>
    <n v="-0.60000000000000009"/>
  </r>
  <r>
    <x v="1"/>
    <s v="REAL"/>
    <x v="1"/>
    <s v="COLECTIVOS"/>
    <s v="PRIMARK"/>
    <s v="MADRID"/>
    <s v="VIVIENDA"/>
    <s v="DECORACION"/>
    <s v="3 CAJAS PRIMARK Y PANTALONES PARA PARIS"/>
    <n v="1.05"/>
    <d v="2023-10-05T00:00:00"/>
    <x v="11"/>
    <n v="10"/>
    <m/>
    <m/>
    <n v="0"/>
    <n v="-1.05"/>
    <n v="0"/>
    <n v="-1.05"/>
  </r>
  <r>
    <x v="1"/>
    <s v="REAL"/>
    <x v="1"/>
    <s v="PERSONAL"/>
    <s v="NEW YORK BURGER"/>
    <s v="MADRID"/>
    <s v="RESTAURANTE"/>
    <s v="RESTAURANTE"/>
    <s v="EXTRA MENU COMPLETO"/>
    <n v="0.56500000000000006"/>
    <d v="2023-10-05T00:00:00"/>
    <x v="11"/>
    <n v="10"/>
    <m/>
    <m/>
    <n v="0"/>
    <n v="-0.56500000000000006"/>
    <n v="0"/>
    <n v="-0.56500000000000006"/>
  </r>
  <r>
    <x v="1"/>
    <s v="REAL"/>
    <x v="1"/>
    <s v="PERSONAL"/>
    <s v="STARBUCKS"/>
    <s v="MADRID"/>
    <s v="RESTAURANTE"/>
    <s v="BAR"/>
    <s v="GALLETA CHOCOLATE STARBUCKS"/>
    <n v="0.26"/>
    <d v="2023-10-05T00:00:00"/>
    <x v="11"/>
    <n v="10"/>
    <m/>
    <m/>
    <n v="0"/>
    <n v="-0.26"/>
    <n v="0"/>
    <n v="-0.26"/>
  </r>
  <r>
    <x v="2"/>
    <s v="REAL"/>
    <x v="0"/>
    <s v="PERSONAL"/>
    <s v="INDEXA CAPITAL"/>
    <s v="ONLINE"/>
    <s v="FONDOS"/>
    <s v="FONDOS"/>
    <s v="INDEXA"/>
    <n v="180"/>
    <d v="2023-10-05T00:00:00"/>
    <x v="11"/>
    <n v="10"/>
    <m/>
    <m/>
    <n v="0"/>
    <n v="0"/>
    <n v="-180"/>
    <n v="-180"/>
  </r>
  <r>
    <x v="1"/>
    <s v="REAL"/>
    <x v="1"/>
    <s v="COLECTIVOS"/>
    <m/>
    <s v="MADRID"/>
    <s v="OCIO"/>
    <s v="MUSICAL"/>
    <s v="PALOMITAS MUSICAL"/>
    <n v="1.6"/>
    <d v="2023-10-05T00:00:00"/>
    <x v="11"/>
    <n v="10"/>
    <m/>
    <m/>
    <n v="0"/>
    <n v="-1.6"/>
    <n v="0"/>
    <n v="-1.6"/>
  </r>
  <r>
    <x v="1"/>
    <s v="REAL"/>
    <x v="1"/>
    <s v="PERSONAL"/>
    <s v="SANTANDER"/>
    <s v="MADRID"/>
    <s v="TRASPASO COLECTIVOS"/>
    <s v="TRASPASO COLECTIVOS"/>
    <s v="TRASPASO COLECTIVO"/>
    <n v="15"/>
    <d v="2023-10-05T00:00:00"/>
    <x v="11"/>
    <n v="10"/>
    <m/>
    <m/>
    <n v="0"/>
    <n v="-15"/>
    <n v="0"/>
    <n v="-15"/>
  </r>
  <r>
    <x v="0"/>
    <s v="ESTIMADO"/>
    <x v="0"/>
    <s v="PERSONAL"/>
    <s v="INTELIGENCIA FARMACEUTICA"/>
    <s v="MADRID"/>
    <s v="JGG CONSULTANT"/>
    <s v="RUNE - INTELIGENCIA FARMACEUTICA"/>
    <s v="AYUDAS / SUBVENCIONES"/>
    <n v="45"/>
    <d v="2023-10-06T00:00:00"/>
    <x v="11"/>
    <n v="10"/>
    <m/>
    <m/>
    <n v="45"/>
    <n v="0"/>
    <n v="0"/>
    <n v="45"/>
  </r>
  <r>
    <x v="1"/>
    <s v="REAL"/>
    <x v="1"/>
    <s v="PERSONAL"/>
    <s v="INSUD"/>
    <s v="MADRID"/>
    <s v="SUPERMERCADO"/>
    <s v="VENDING"/>
    <s v="CAFÉ"/>
    <n v="4.0000000000000008E-2"/>
    <d v="2023-10-06T00:00:00"/>
    <x v="11"/>
    <n v="10"/>
    <m/>
    <m/>
    <n v="0"/>
    <n v="-4.0000000000000008E-2"/>
    <n v="0"/>
    <n v="-4.0000000000000008E-2"/>
  </r>
  <r>
    <x v="1"/>
    <s v="REAL"/>
    <x v="1"/>
    <s v="PERSONAL"/>
    <s v="PAL DENTAL"/>
    <s v="MADRID"/>
    <s v="CUIDADO PERSONAL"/>
    <s v="DENTISTA PAL DENTAL"/>
    <s v="RE-TRATAMIENTO ENDODONCIA PARTE 2 (PIEZA 17)"/>
    <n v="9.5"/>
    <d v="2023-10-06T00:00:00"/>
    <x v="11"/>
    <n v="10"/>
    <m/>
    <m/>
    <n v="0"/>
    <n v="-9.5"/>
    <n v="0"/>
    <n v="-9.5"/>
  </r>
  <r>
    <x v="1"/>
    <s v="REAL"/>
    <x v="1"/>
    <s v="PERSONAL"/>
    <s v="PAL DENTAL"/>
    <s v="MADRID"/>
    <s v="CUIDADO PERSONAL"/>
    <s v="DENTISTA PAL DENTAL"/>
    <s v="2 CARIES (PIEZAS: 46, 18)"/>
    <n v="12"/>
    <d v="2023-10-09T00:00:00"/>
    <x v="11"/>
    <n v="10"/>
    <m/>
    <m/>
    <n v="0"/>
    <n v="-12"/>
    <n v="0"/>
    <n v="-12"/>
  </r>
  <r>
    <x v="1"/>
    <s v="REAL"/>
    <x v="1"/>
    <s v="PERSONAL"/>
    <s v="AMAZON"/>
    <s v="MADRID"/>
    <s v="GASTOS PERSONALES (ROPA, OBJETOS, ACCESORIOS…)"/>
    <s v="ACCESORIOS"/>
    <s v="AIRTAG, LLAVERO AIRTAG Y FUNDA IPHONE"/>
    <n v="5.7970000000000006"/>
    <d v="2023-10-09T00:00:00"/>
    <x v="11"/>
    <n v="10"/>
    <m/>
    <m/>
    <n v="0"/>
    <n v="-5.7970000000000006"/>
    <n v="0"/>
    <n v="-5.7970000000000006"/>
  </r>
  <r>
    <x v="1"/>
    <s v="REAL"/>
    <x v="1"/>
    <s v="PERSONAL"/>
    <s v="BIZUM"/>
    <s v="MADRID"/>
    <s v="RESTAURANTE"/>
    <s v="RESTAURANTE"/>
    <s v="BEL MONDO"/>
    <n v="3.7130000000000005"/>
    <d v="2023-10-09T00:00:00"/>
    <x v="11"/>
    <n v="10"/>
    <d v="2023-10-10T00:00:00"/>
    <s v="BEL MONDO POR EL CUMPLE DE CRIS"/>
    <n v="0"/>
    <n v="-3.7130000000000005"/>
    <n v="0"/>
    <n v="-3.7130000000000005"/>
  </r>
  <r>
    <x v="1"/>
    <s v="REAL"/>
    <x v="1"/>
    <s v="PERSONAL"/>
    <s v="MANGO"/>
    <s v="MADRID"/>
    <s v="GASTOS PERSONALES (ROPA, OBJETOS, ACCESORIOS…)"/>
    <s v="MANGO"/>
    <s v="CALCETINES MANGO"/>
    <n v="1.2990000000000002"/>
    <d v="2023-10-09T00:00:00"/>
    <x v="11"/>
    <n v="10"/>
    <m/>
    <m/>
    <n v="0"/>
    <n v="-1.2990000000000002"/>
    <n v="0"/>
    <n v="-1.2990000000000002"/>
  </r>
  <r>
    <x v="1"/>
    <s v="REAL"/>
    <x v="1"/>
    <s v="PERSONAL"/>
    <s v="AUTOCINE"/>
    <s v="MADRID"/>
    <s v="RESTAURANTE"/>
    <s v="BAR"/>
    <s v="CERVEZA"/>
    <n v="0.60000000000000009"/>
    <d v="2023-10-09T00:00:00"/>
    <x v="11"/>
    <n v="10"/>
    <m/>
    <m/>
    <n v="0"/>
    <n v="-0.60000000000000009"/>
    <n v="0"/>
    <n v="-0.60000000000000009"/>
  </r>
  <r>
    <x v="1"/>
    <s v="REAL"/>
    <x v="1"/>
    <s v="PERSONAL"/>
    <s v="INSUD"/>
    <s v="MADRID"/>
    <s v="SUPERMERCADO"/>
    <s v="VENDING"/>
    <s v="CHOCOLATE"/>
    <n v="0.17499999999999999"/>
    <d v="2023-10-09T00:00:00"/>
    <x v="11"/>
    <n v="10"/>
    <m/>
    <m/>
    <n v="0"/>
    <n v="-0.17499999999999999"/>
    <n v="0"/>
    <n v="-0.17499999999999999"/>
  </r>
  <r>
    <x v="1"/>
    <s v="REAL"/>
    <x v="1"/>
    <s v="PERSONAL"/>
    <s v="MINIT - LA VAGUADA"/>
    <s v="MADRID"/>
    <s v="VIVIENDA"/>
    <s v="COPIA DE LLAVE"/>
    <s v="COPIA LLAVE GARAJE VALDEZARZA"/>
    <n v="1.4750000000000001"/>
    <d v="2023-10-09T00:00:00"/>
    <x v="11"/>
    <n v="10"/>
    <m/>
    <m/>
    <n v="0"/>
    <n v="-1.4750000000000001"/>
    <n v="0"/>
    <n v="-1.4750000000000001"/>
  </r>
  <r>
    <x v="1"/>
    <s v="REAL"/>
    <x v="1"/>
    <s v="PERSONAL"/>
    <s v="AMAZON"/>
    <s v="MADRID"/>
    <s v="TRANSPORTE"/>
    <s v="MOTO"/>
    <s v="HINCHADOR DE RUEDAS MOTO"/>
    <n v="3.8659999999999997"/>
    <d v="2023-10-09T00:00:00"/>
    <x v="11"/>
    <n v="10"/>
    <m/>
    <m/>
    <n v="0"/>
    <n v="-3.8659999999999997"/>
    <n v="0"/>
    <n v="-3.8659999999999997"/>
  </r>
  <r>
    <x v="1"/>
    <s v="REAL"/>
    <x v="1"/>
    <s v="PERSONAL"/>
    <s v="AUTOCINE"/>
    <s v="MADRID"/>
    <s v="RESTAURANTE"/>
    <s v="BAR"/>
    <s v="PLATO ARROZ"/>
    <n v="0.98000000000000009"/>
    <d v="2023-10-09T00:00:00"/>
    <x v="11"/>
    <n v="10"/>
    <m/>
    <m/>
    <n v="0"/>
    <n v="-0.98000000000000009"/>
    <n v="0"/>
    <n v="-0.98000000000000009"/>
  </r>
  <r>
    <x v="0"/>
    <s v="ESTIMADO"/>
    <x v="0"/>
    <s v="PERSONAL"/>
    <s v="INTELIGENCIA FARMACEUTICA"/>
    <s v="MADRID"/>
    <s v="JGG CONSULTANT"/>
    <s v="RUNE - INTELIGENCIA FARMACEUTICA"/>
    <s v="AYUDAS / SUBVENCIONES"/>
    <n v="45"/>
    <d v="2023-10-10T00:00:00"/>
    <x v="11"/>
    <n v="10"/>
    <m/>
    <m/>
    <n v="45"/>
    <n v="0"/>
    <n v="0"/>
    <n v="45"/>
  </r>
  <r>
    <x v="0"/>
    <s v="REAL"/>
    <x v="1"/>
    <s v="PERSONAL"/>
    <s v="CONSULTOR"/>
    <s v="MADRID"/>
    <s v="JGG CONSULTANT"/>
    <s v="RUNE - INTELIGENCIA FARMACEUTICA"/>
    <s v="AYUDAS / SUBVENCIONES"/>
    <n v="45"/>
    <d v="2023-10-10T00:00:00"/>
    <x v="11"/>
    <n v="10"/>
    <s v="SEGUNDO PAGO"/>
    <m/>
    <n v="45"/>
    <n v="0"/>
    <n v="0"/>
    <n v="45"/>
  </r>
  <r>
    <x v="1"/>
    <s v="REAL"/>
    <x v="1"/>
    <s v="PERSONAL"/>
    <s v="INSUD"/>
    <s v="MADRID"/>
    <s v="SUPERMERCADO"/>
    <s v="VENDING"/>
    <s v="CHOCOALTE"/>
    <n v="0.28999999999999998"/>
    <d v="2023-10-10T00:00:00"/>
    <x v="11"/>
    <n v="10"/>
    <m/>
    <m/>
    <n v="0"/>
    <n v="-0.28999999999999998"/>
    <n v="0"/>
    <n v="-0.28999999999999998"/>
  </r>
  <r>
    <x v="0"/>
    <s v="REAL"/>
    <x v="1"/>
    <s v="PERSONAL"/>
    <s v="WALLAPOP"/>
    <s v="MADRID"/>
    <s v="OTROS"/>
    <s v="VINTED"/>
    <s v="NAUTICOS INVIERNO MARRONES PIELSA TIPO TIMBERLAND"/>
    <n v="4.5"/>
    <d v="2023-10-10T00:00:00"/>
    <x v="11"/>
    <n v="10"/>
    <m/>
    <m/>
    <n v="4.5"/>
    <n v="0"/>
    <n v="0"/>
    <n v="4.5"/>
  </r>
  <r>
    <x v="1"/>
    <s v="REAL"/>
    <x v="1"/>
    <s v="PERSONAL"/>
    <m/>
    <s v="MADRID"/>
    <s v="TRANSPORTE"/>
    <s v="MOTO"/>
    <s v="HINCHADOR DE RUEDAS MOTO"/>
    <n v="5.7970000000000006"/>
    <d v="2023-10-11T00:00:00"/>
    <x v="11"/>
    <n v="10"/>
    <s v="BOMBA DE HINCHAR RUEDAS"/>
    <m/>
    <n v="0"/>
    <n v="-5.7970000000000006"/>
    <n v="0"/>
    <n v="-5.7970000000000006"/>
  </r>
  <r>
    <x v="1"/>
    <s v="REAL"/>
    <x v="1"/>
    <s v="PERSONAL"/>
    <s v="PADEL LAS TABLAS"/>
    <s v="MADRID"/>
    <s v="RESTAURANTE"/>
    <s v="BAR"/>
    <s v="CAFÉ"/>
    <n v="0.311"/>
    <d v="2023-10-16T00:00:00"/>
    <x v="11"/>
    <n v="10"/>
    <s v="CAFÉ DESPUES DEL PADEL CON JON"/>
    <m/>
    <n v="0"/>
    <n v="-0.311"/>
    <n v="0"/>
    <n v="-0.311"/>
  </r>
  <r>
    <x v="1"/>
    <s v="REAL"/>
    <x v="1"/>
    <s v="PERSONAL"/>
    <m/>
    <s v="MADRID"/>
    <s v="SUPERMERCADO"/>
    <s v="INSUD"/>
    <s v="CAFÉ Y CHOCOLATE"/>
    <n v="0.90000000000000024"/>
    <d v="2023-10-16T00:00:00"/>
    <x v="11"/>
    <n v="10"/>
    <m/>
    <m/>
    <n v="0"/>
    <n v="-0.90000000000000024"/>
    <n v="0"/>
    <n v="-0.90000000000000024"/>
  </r>
  <r>
    <x v="1"/>
    <s v="REAL"/>
    <x v="1"/>
    <s v="COLECTIVOS"/>
    <m/>
    <s v="MADRID"/>
    <s v="SUPERMERCADO"/>
    <s v="CARREG"/>
    <s v="COMPRA SEMANAL"/>
    <n v="2.3740000000000001"/>
    <d v="2023-10-16T00:00:00"/>
    <x v="11"/>
    <n v="10"/>
    <m/>
    <m/>
    <n v="0"/>
    <n v="-2.3740000000000001"/>
    <n v="0"/>
    <n v="-2.3740000000000001"/>
  </r>
  <r>
    <x v="2"/>
    <s v="REAL"/>
    <x v="0"/>
    <s v="PERSONAL"/>
    <s v="INDEXA CAPITAL"/>
    <s v="ONLINE"/>
    <s v="FONDOS"/>
    <s v="FONDOS"/>
    <s v="INDEXA"/>
    <n v="135"/>
    <d v="2023-10-16T00:00:00"/>
    <x v="11"/>
    <n v="10"/>
    <m/>
    <m/>
    <n v="0"/>
    <n v="0"/>
    <n v="-135"/>
    <n v="-135"/>
  </r>
  <r>
    <x v="1"/>
    <s v="REAL"/>
    <x v="1"/>
    <s v="PERSONAL"/>
    <m/>
    <s v="MADRID"/>
    <s v="TRANSPORTE"/>
    <s v="MOTO"/>
    <s v="PEGATINAS"/>
    <n v="0.71900000000000008"/>
    <d v="2023-10-16T00:00:00"/>
    <x v="11"/>
    <n v="10"/>
    <m/>
    <m/>
    <n v="0"/>
    <n v="-0.71900000000000008"/>
    <n v="0"/>
    <n v="-0.71900000000000008"/>
  </r>
  <r>
    <x v="1"/>
    <s v="REAL"/>
    <x v="1"/>
    <s v="PERSONAL"/>
    <s v="PLAYTOMIC"/>
    <s v="MADRID"/>
    <s v="DEPORTE"/>
    <s v="PADEL"/>
    <s v="PISTA PADEL"/>
    <n v="0.39"/>
    <d v="2023-10-16T00:00:00"/>
    <x v="11"/>
    <n v="10"/>
    <s v="PADEL JON Y YO CON TRA DOS DE PLAYTOMIC, PERDIMOS"/>
    <m/>
    <n v="0"/>
    <n v="-0.39"/>
    <n v="0"/>
    <n v="-0.39"/>
  </r>
  <r>
    <x v="1"/>
    <s v="REAL"/>
    <x v="1"/>
    <s v="COLECTIVOS"/>
    <m/>
    <s v="MADRID"/>
    <s v="GASTOS PERSONALES (ROPA, OBJETOS, ACCESORIOS…)"/>
    <s v="ACCESORIOS"/>
    <s v="ACCESORIOS"/>
    <n v="0.57999999999999996"/>
    <d v="2023-10-17T00:00:00"/>
    <x v="11"/>
    <n v="10"/>
    <m/>
    <m/>
    <n v="0"/>
    <n v="-0.57999999999999996"/>
    <n v="0"/>
    <n v="-0.57999999999999996"/>
  </r>
  <r>
    <x v="1"/>
    <s v="REAL"/>
    <x v="1"/>
    <s v="COLECTIVOS"/>
    <m/>
    <s v="MADRID"/>
    <s v="TRANSPORTE"/>
    <s v="METRO"/>
    <s v="METRO BUS CRIS"/>
    <n v="0.15000000000000002"/>
    <d v="2023-10-17T00:00:00"/>
    <x v="11"/>
    <n v="10"/>
    <m/>
    <m/>
    <n v="0"/>
    <n v="-0.15000000000000002"/>
    <n v="0"/>
    <n v="-0.15000000000000002"/>
  </r>
  <r>
    <x v="1"/>
    <s v="REAL"/>
    <x v="1"/>
    <s v="PERSONAL"/>
    <m/>
    <s v="MADRID"/>
    <s v="CUIDADO PERSONAL"/>
    <s v="FARMACIA"/>
    <s v="CREMA DERMATOLOGIA + IBUPROFENO OTC"/>
    <n v="2.028"/>
    <d v="2023-10-18T00:00:00"/>
    <x v="11"/>
    <n v="10"/>
    <m/>
    <m/>
    <n v="0"/>
    <n v="-2.028"/>
    <n v="0"/>
    <n v="-2.028"/>
  </r>
  <r>
    <x v="1"/>
    <s v="REAL"/>
    <x v="1"/>
    <s v="PERSONAL"/>
    <s v="PLAYTOMIC"/>
    <s v="MADRID"/>
    <s v="DEPORTE"/>
    <s v="PADEL"/>
    <s v="PISTA PADEL"/>
    <n v="0.40800000000000003"/>
    <d v="2023-10-18T00:00:00"/>
    <x v="11"/>
    <n v="10"/>
    <m/>
    <m/>
    <n v="0"/>
    <n v="-0.40800000000000003"/>
    <n v="0"/>
    <n v="-0.40800000000000003"/>
  </r>
  <r>
    <x v="1"/>
    <s v="REAL"/>
    <x v="1"/>
    <s v="COLECTIVOS"/>
    <m/>
    <s v="MADRID"/>
    <s v="RESTAURANTE"/>
    <s v="BAR"/>
    <s v="CAFÉ CRIS"/>
    <n v="7.5000000000000011E-2"/>
    <d v="2023-10-20T00:00:00"/>
    <x v="11"/>
    <n v="10"/>
    <m/>
    <m/>
    <n v="0"/>
    <n v="-7.5000000000000011E-2"/>
    <n v="0"/>
    <n v="-7.5000000000000011E-2"/>
  </r>
  <r>
    <x v="1"/>
    <s v="REAL"/>
    <x v="1"/>
    <s v="COLECTIVOS"/>
    <m/>
    <s v="MADRID"/>
    <s v="RESTAURANTE"/>
    <s v="BAR"/>
    <s v="CAFÉ CRIS"/>
    <n v="7.5000000000000011E-2"/>
    <d v="2023-10-20T00:00:00"/>
    <x v="11"/>
    <n v="10"/>
    <m/>
    <m/>
    <n v="0"/>
    <n v="-7.5000000000000011E-2"/>
    <n v="0"/>
    <n v="-7.5000000000000011E-2"/>
  </r>
  <r>
    <x v="1"/>
    <s v="REAL"/>
    <x v="1"/>
    <s v="COLECTIVOS"/>
    <s v="LIDL"/>
    <s v="MADRID"/>
    <s v="SUPERMERCADO"/>
    <s v="LIDL"/>
    <s v="COMPRA SEMANAL"/>
    <n v="4.7050000000000001"/>
    <d v="2023-10-20T00:00:00"/>
    <x v="11"/>
    <n v="10"/>
    <m/>
    <s v="INCLUYE SET DE CUCHILLOS"/>
    <n v="0"/>
    <n v="-4.7050000000000001"/>
    <n v="0"/>
    <n v="-4.7050000000000001"/>
  </r>
  <r>
    <x v="1"/>
    <s v="REAL"/>
    <x v="1"/>
    <s v="COLECTIVOS"/>
    <s v="MESON LA PALOMA"/>
    <s v="MADRID"/>
    <s v="RESTAURANTE"/>
    <s v="BAR"/>
    <s v="CAFÉ Y AGUA CON GAS"/>
    <n v="0.59000000000000008"/>
    <d v="2023-10-23T00:00:00"/>
    <x v="11"/>
    <n v="10"/>
    <m/>
    <s v="VIENDO EL REAL MADRID - SEVILLA"/>
    <n v="0"/>
    <n v="-0.59000000000000008"/>
    <n v="0"/>
    <n v="-0.59000000000000008"/>
  </r>
  <r>
    <x v="1"/>
    <s v="REAL"/>
    <x v="1"/>
    <s v="COLECTIVOS"/>
    <s v="CARREFOUR"/>
    <s v="MADRID"/>
    <s v="SUPERMERCADO"/>
    <s v="DIA"/>
    <s v="COMPRA SEMANAL"/>
    <n v="1.988"/>
    <d v="2023-10-23T00:00:00"/>
    <x v="11"/>
    <n v="10"/>
    <m/>
    <m/>
    <n v="0"/>
    <n v="-1.988"/>
    <n v="0"/>
    <n v="-1.988"/>
  </r>
  <r>
    <x v="1"/>
    <s v="REAL"/>
    <x v="1"/>
    <s v="COLECTIVOS"/>
    <s v="CHINO BARRIO"/>
    <s v="MADRID"/>
    <s v="DEPORTE"/>
    <s v="PADEL"/>
    <s v="PELOTAS DE TENIS"/>
    <n v="0.8"/>
    <d v="2023-10-23T00:00:00"/>
    <x v="11"/>
    <n v="10"/>
    <m/>
    <m/>
    <n v="0"/>
    <n v="-0.8"/>
    <n v="0"/>
    <n v="-0.8"/>
  </r>
  <r>
    <x v="1"/>
    <s v="REAL"/>
    <x v="1"/>
    <s v="PERSONAL"/>
    <s v="CORTE INGLES"/>
    <s v="MADRID"/>
    <s v="REGALOS"/>
    <s v="REGALOS CRIS"/>
    <s v="REGALOS CRIS"/>
    <n v="1.393"/>
    <d v="2023-10-23T00:00:00"/>
    <x v="11"/>
    <n v="10"/>
    <s v="otra parte de regalo de cuimpleaños"/>
    <m/>
    <n v="0"/>
    <n v="-1.393"/>
    <n v="0"/>
    <n v="-1.393"/>
  </r>
  <r>
    <x v="1"/>
    <s v="REAL"/>
    <x v="1"/>
    <s v="PERSONAL"/>
    <m/>
    <m/>
    <s v="REGALOS"/>
    <s v="REGALOS CRIS"/>
    <s v="REGALOS CRIS"/>
    <n v="0.9"/>
    <d v="2023-10-23T00:00:00"/>
    <x v="11"/>
    <n v="10"/>
    <s v="parte de mama"/>
    <m/>
    <n v="0"/>
    <n v="-0.9"/>
    <n v="0"/>
    <n v="-0.9"/>
  </r>
  <r>
    <x v="1"/>
    <s v="REAL"/>
    <x v="1"/>
    <s v="PERSONAL"/>
    <m/>
    <m/>
    <s v="GASTOS PERSONALES (ROPA, OBJETOS, ACCESORIOS…)"/>
    <s v="ZAPATOS"/>
    <s v="ZAPATOS PIEL BOTON"/>
    <n v="4.21"/>
    <d v="2023-10-23T00:00:00"/>
    <x v="11"/>
    <n v="10"/>
    <m/>
    <m/>
    <n v="0"/>
    <n v="-4.21"/>
    <n v="0"/>
    <n v="-4.21"/>
  </r>
  <r>
    <x v="1"/>
    <s v="REAL"/>
    <x v="1"/>
    <s v="PERSONAL"/>
    <m/>
    <m/>
    <s v="OTROS"/>
    <s v="OTROS"/>
    <s v="AMAZON"/>
    <n v="1.4580000000000002"/>
    <d v="2023-10-25T00:00:00"/>
    <x v="11"/>
    <n v="10"/>
    <m/>
    <s v="CHEQUEAR"/>
    <n v="0"/>
    <n v="-1.4580000000000002"/>
    <n v="0"/>
    <n v="-1.4580000000000002"/>
  </r>
  <r>
    <x v="1"/>
    <s v="REAL"/>
    <x v="1"/>
    <s v="COLECTIVOS"/>
    <m/>
    <s v="MADRID"/>
    <s v="GASTOS PERSONALES (ROPA, OBJETOS, ACCESORIOS…)"/>
    <s v="ACCESORIOS"/>
    <s v="RALLADOR DE QUESO"/>
    <n v="0.27"/>
    <d v="2023-10-25T00:00:00"/>
    <x v="11"/>
    <n v="10"/>
    <m/>
    <m/>
    <n v="0"/>
    <n v="-0.27"/>
    <n v="0"/>
    <n v="-0.27"/>
  </r>
  <r>
    <x v="1"/>
    <s v="REAL"/>
    <x v="1"/>
    <s v="PERSONAL"/>
    <s v="CHINO BARRIO"/>
    <s v="MADRID"/>
    <s v="VIVIENDA"/>
    <s v="REPARACIONES"/>
    <s v="BARNIZ PINTURA Y LIJA"/>
    <n v="0.60000000000000009"/>
    <d v="2023-10-26T00:00:00"/>
    <x v="11"/>
    <n v="10"/>
    <m/>
    <m/>
    <n v="0"/>
    <n v="-0.60000000000000009"/>
    <n v="0"/>
    <n v="-0.60000000000000009"/>
  </r>
  <r>
    <x v="1"/>
    <s v="REAL"/>
    <x v="1"/>
    <s v="PERSONAL"/>
    <s v="SHANGAI VIVERO"/>
    <s v="MADRID"/>
    <s v="VIVIENDA"/>
    <s v="DECORACION"/>
    <s v="MARANTA"/>
    <n v="0.54800000000000004"/>
    <d v="2023-10-26T00:00:00"/>
    <x v="11"/>
    <n v="10"/>
    <m/>
    <m/>
    <n v="0"/>
    <n v="-0.54800000000000004"/>
    <n v="0"/>
    <n v="-0.54800000000000004"/>
  </r>
  <r>
    <x v="1"/>
    <s v="REAL"/>
    <x v="1"/>
    <s v="PERSONAL"/>
    <s v="MESON LA PALOMA"/>
    <s v="MADRID"/>
    <s v="RESTAURANTE"/>
    <s v="BAR"/>
    <s v="AGUA CON GAS"/>
    <n v="0.12"/>
    <d v="2023-10-27T00:00:00"/>
    <x v="11"/>
    <n v="10"/>
    <m/>
    <m/>
    <n v="0"/>
    <n v="-0.12"/>
    <n v="0"/>
    <n v="-0.12"/>
  </r>
  <r>
    <x v="1"/>
    <s v="REAL"/>
    <x v="0"/>
    <s v="PERSONAL"/>
    <s v="INSUD"/>
    <s v="MADRID"/>
    <s v="SUPERMERCADO"/>
    <s v="VENDING"/>
    <s v="COCA COLA"/>
    <n v="0.21000000000000002"/>
    <d v="2023-10-30T00:00:00"/>
    <x v="11"/>
    <n v="10"/>
    <m/>
    <m/>
    <n v="0"/>
    <n v="-0.21000000000000002"/>
    <n v="0"/>
    <n v="-0.21000000000000002"/>
  </r>
  <r>
    <x v="1"/>
    <s v="REAL"/>
    <x v="1"/>
    <s v="COLECTIVOS"/>
    <s v="HOTEL VICTORIA"/>
    <s v="MADRID"/>
    <s v="RESTAURANTE"/>
    <s v="BAR"/>
    <s v="DESAYUNO"/>
    <n v="1.75"/>
    <d v="2023-10-30T00:00:00"/>
    <x v="11"/>
    <n v="10"/>
    <d v="2023-10-29T00:00:00"/>
    <m/>
    <n v="0"/>
    <n v="-1.75"/>
    <n v="0"/>
    <n v="-1.75"/>
  </r>
  <r>
    <x v="1"/>
    <s v="REAL"/>
    <x v="1"/>
    <s v="COLECTIVOS"/>
    <s v="RAQUEL AMBRONA"/>
    <s v="MADRID"/>
    <s v="GASTOS PERSONALES (ROPA, OBJETOS, ACCESORIOS…)"/>
    <s v="IMANES"/>
    <s v="IMANES SIGUENZA"/>
    <n v="0.30000000000000004"/>
    <d v="2023-10-30T00:00:00"/>
    <x v="11"/>
    <n v="10"/>
    <d v="2023-10-29T00:00:00"/>
    <m/>
    <n v="0"/>
    <n v="-0.30000000000000004"/>
    <n v="0"/>
    <n v="-0.30000000000000004"/>
  </r>
  <r>
    <x v="0"/>
    <s v="REAL"/>
    <x v="1"/>
    <s v="PERSONAL"/>
    <s v="INSUD"/>
    <s v="MADRID"/>
    <s v="NOMINA"/>
    <s v="NOMINA INSUD"/>
    <s v=" INSUD"/>
    <n v="584.35799999999995"/>
    <d v="2023-10-30T00:00:00"/>
    <x v="11"/>
    <n v="10"/>
    <d v="2023-10-29T00:00:00"/>
    <s v="Nomina Septiembre 2023"/>
    <n v="584.35799999999995"/>
    <n v="0"/>
    <n v="0"/>
    <n v="584.35799999999995"/>
  </r>
  <r>
    <x v="1"/>
    <s v="REAL"/>
    <x v="0"/>
    <s v="PERSONAL"/>
    <s v="VINTED"/>
    <s v="MADRID"/>
    <s v="GASTOS PERSONALES (ROPA, OBJETOS, ACCESORIOS…)"/>
    <s v="ROPA"/>
    <s v="PANTALON NIKE DEPORTE "/>
    <n v="1.645"/>
    <d v="2023-10-30T00:00:00"/>
    <x v="11"/>
    <n v="10"/>
    <m/>
    <m/>
    <n v="0"/>
    <n v="-1.645"/>
    <n v="0"/>
    <n v="-1.645"/>
  </r>
  <r>
    <x v="3"/>
    <s v="REAL"/>
    <x v="1"/>
    <s v="PERSONAL"/>
    <s v="ONLINE"/>
    <s v="MADRID"/>
    <s v="TRASPASO COLECTIVOS"/>
    <s v="TRASPASO COLECTIVOS"/>
    <s v="PARIS"/>
    <n v="0"/>
    <d v="2023-10-30T00:00:00"/>
    <x v="11"/>
    <n v="10"/>
    <d v="2023-10-29T00:00:00"/>
    <m/>
    <n v="0"/>
    <n v="0"/>
    <n v="0"/>
    <n v="0"/>
  </r>
  <r>
    <x v="1"/>
    <s v="REAL"/>
    <x v="0"/>
    <s v="PERSONAL"/>
    <s v="LUIS MIGUEL"/>
    <s v="MADRID"/>
    <s v="CUIDADO PERSONAL"/>
    <s v="PELUQUERIA"/>
    <s v="PELUQUERIA VALDEZARZA"/>
    <n v="0.95000000000000007"/>
    <d v="2023-10-30T00:00:00"/>
    <x v="11"/>
    <n v="10"/>
    <m/>
    <m/>
    <n v="0"/>
    <n v="-0.95000000000000007"/>
    <n v="0"/>
    <n v="-0.95000000000000007"/>
  </r>
  <r>
    <x v="1"/>
    <s v="REAL"/>
    <x v="0"/>
    <s v="COLECTIVOS"/>
    <s v="CHINO BARRIO"/>
    <s v="MADRID"/>
    <s v="VIVIENDA"/>
    <s v="DECORACION"/>
    <s v="MACETAS"/>
    <n v="0.28999999999999998"/>
    <d v="2023-11-02T00:00:00"/>
    <x v="11"/>
    <n v="11"/>
    <m/>
    <m/>
    <n v="0"/>
    <n v="-0.28999999999999998"/>
    <n v="0"/>
    <n v="-0.28999999999999998"/>
  </r>
  <r>
    <x v="1"/>
    <s v="REAL"/>
    <x v="0"/>
    <s v="PERSONAL"/>
    <s v="MORALES BOX"/>
    <s v="MADRID"/>
    <s v="DEPORTE"/>
    <s v="BOXEO"/>
    <s v="MORALES BOX"/>
    <n v="8"/>
    <d v="2023-11-02T00:00:00"/>
    <x v="11"/>
    <n v="11"/>
    <m/>
    <m/>
    <n v="0"/>
    <n v="-8"/>
    <n v="0"/>
    <n v="-8"/>
  </r>
  <r>
    <x v="1"/>
    <s v="REAL"/>
    <x v="0"/>
    <s v="PERSONAL"/>
    <s v="SEGUROS ALLIANZ"/>
    <s v="MADRID"/>
    <s v="SEGUROS"/>
    <s v="SEGURO MOTO"/>
    <s v="SEGURO DE MOTO TODO RIESGO"/>
    <n v="29.194000000000003"/>
    <d v="2023-11-02T00:00:00"/>
    <x v="11"/>
    <n v="11"/>
    <m/>
    <m/>
    <n v="0"/>
    <n v="-29.194000000000003"/>
    <n v="0"/>
    <n v="-29.194000000000003"/>
  </r>
  <r>
    <x v="1"/>
    <s v="REAL"/>
    <x v="0"/>
    <s v="PERSONAL"/>
    <s v="SEGUROS ALLIANZ"/>
    <s v="MADRID"/>
    <s v="SEGUROS"/>
    <s v="SEGURO VIDA"/>
    <s v="SEGURO VIDA"/>
    <n v="6.2510000000000003"/>
    <d v="2023-11-02T00:00:00"/>
    <x v="11"/>
    <n v="11"/>
    <m/>
    <m/>
    <n v="0"/>
    <n v="-6.2510000000000003"/>
    <n v="0"/>
    <n v="-6.2510000000000003"/>
  </r>
  <r>
    <x v="2"/>
    <s v="REAL"/>
    <x v="0"/>
    <s v="PERSONAL"/>
    <s v="DEGIRO"/>
    <s v="MADRID"/>
    <s v="BOLSA"/>
    <s v="BOLSA"/>
    <s v="BOLSA"/>
    <n v="180"/>
    <d v="2023-11-03T00:00:00"/>
    <x v="11"/>
    <n v="11"/>
    <m/>
    <m/>
    <n v="0"/>
    <n v="0"/>
    <n v="-180"/>
    <n v="-180"/>
  </r>
  <r>
    <x v="1"/>
    <s v="REAL"/>
    <x v="0"/>
    <s v="COLECTIVOS"/>
    <s v="CARREFOUR"/>
    <s v="MADRID"/>
    <s v="SUPERMERCADO"/>
    <s v="CARREFOUR"/>
    <s v="COMPRA SEMANAL"/>
    <n v="4.2630000000000008"/>
    <d v="2023-11-03T00:00:00"/>
    <x v="11"/>
    <n v="11"/>
    <m/>
    <m/>
    <n v="0"/>
    <n v="-4.2630000000000008"/>
    <n v="0"/>
    <n v="-4.2630000000000008"/>
  </r>
  <r>
    <x v="1"/>
    <s v="REAL"/>
    <x v="0"/>
    <s v="COLECTIVOS"/>
    <s v="FARMACIA GRAN VIA"/>
    <s v="MADRID"/>
    <s v="CUIDADO PERSONAL"/>
    <s v="CUCHILLAS"/>
    <s v="CUCHILLAS AFEITAR DESECHABLES"/>
    <n v="0.69500000000000006"/>
    <d v="2023-11-03T00:00:00"/>
    <x v="11"/>
    <n v="11"/>
    <m/>
    <m/>
    <n v="0"/>
    <n v="-0.69500000000000006"/>
    <n v="0"/>
    <n v="-0.69500000000000006"/>
  </r>
  <r>
    <x v="1"/>
    <s v="REAL"/>
    <x v="0"/>
    <s v="PERSONAL"/>
    <s v="ESPIEDO"/>
    <s v="MADRID"/>
    <s v="RESTAURANTE"/>
    <s v="RESTAURANTE"/>
    <s v="EXTRA MENU COMPLETO"/>
    <n v="0.25"/>
    <d v="2023-11-03T00:00:00"/>
    <x v="11"/>
    <n v="11"/>
    <m/>
    <m/>
    <n v="0"/>
    <n v="-0.25"/>
    <n v="0"/>
    <n v="-0.25"/>
  </r>
  <r>
    <x v="1"/>
    <s v="REAL"/>
    <x v="0"/>
    <s v="PERSONAL"/>
    <s v="REPSOL"/>
    <s v="MADRID"/>
    <s v="TRANSPORTE"/>
    <s v="MOTO"/>
    <s v="GASOLINA"/>
    <n v="0.94399999999999995"/>
    <d v="2023-11-03T00:00:00"/>
    <x v="11"/>
    <n v="11"/>
    <m/>
    <m/>
    <n v="0"/>
    <n v="-0.94399999999999995"/>
    <n v="0"/>
    <n v="-0.94399999999999995"/>
  </r>
  <r>
    <x v="1"/>
    <s v="REAL"/>
    <x v="0"/>
    <s v="COLECTIVOS"/>
    <s v="INSUD"/>
    <s v="MADRID"/>
    <s v="SUPERMERCADO"/>
    <s v="VENDING"/>
    <s v="CHOCOLATE"/>
    <n v="9.5000000000000001E-2"/>
    <d v="2023-11-06T00:00:00"/>
    <x v="11"/>
    <n v="11"/>
    <m/>
    <m/>
    <n v="0"/>
    <n v="-9.5000000000000001E-2"/>
    <n v="0"/>
    <n v="-9.5000000000000001E-2"/>
  </r>
  <r>
    <x v="1"/>
    <s v="REAL"/>
    <x v="0"/>
    <s v="PERSONAL"/>
    <s v="MODISTA MARIA"/>
    <s v="MADRID"/>
    <s v="GASTOS PERSONALES (ROPA, OBJETOS, ACCESORIOS…)"/>
    <s v="ROPA"/>
    <s v="MODISTA"/>
    <n v="2.1"/>
    <d v="2023-11-06T00:00:00"/>
    <x v="11"/>
    <n v="11"/>
    <m/>
    <m/>
    <n v="0"/>
    <n v="-2.1"/>
    <n v="0"/>
    <n v="-2.1"/>
  </r>
  <r>
    <x v="1"/>
    <s v="REAL"/>
    <x v="0"/>
    <s v="PERSONAL"/>
    <s v="MESON LA PALOMA"/>
    <s v="MADRID"/>
    <s v="RESTAURANTE"/>
    <s v="BAR"/>
    <s v="AGUA CON GAS"/>
    <n v="0.66"/>
    <d v="2023-11-07T00:00:00"/>
    <x v="11"/>
    <n v="11"/>
    <m/>
    <m/>
    <n v="0"/>
    <n v="-0.66"/>
    <n v="0"/>
    <n v="-0.66"/>
  </r>
  <r>
    <x v="1"/>
    <s v="REAL"/>
    <x v="0"/>
    <s v="PERSONAL"/>
    <s v="VINTED"/>
    <s v="MADRID"/>
    <s v="GASTOS PERSONALES (ROPA, OBJETOS, ACCESORIOS…)"/>
    <s v="ROPA"/>
    <s v="PANTALONES MOTO CON PROTECCIONES"/>
    <n v="2.6390000000000002"/>
    <d v="2023-11-07T00:00:00"/>
    <x v="11"/>
    <n v="11"/>
    <m/>
    <m/>
    <n v="0"/>
    <n v="-2.6390000000000002"/>
    <n v="0"/>
    <n v="-2.6390000000000002"/>
  </r>
  <r>
    <x v="1"/>
    <s v="REAL"/>
    <x v="0"/>
    <s v="PERSONAL"/>
    <s v="BANGLADESH FRANCOS RODRIGUEZ"/>
    <s v="MADRID"/>
    <s v="GASTOS PERSONALES (ROPA, OBJETOS, ACCESORIOS…)"/>
    <s v="ACCESORIOS"/>
    <s v="PROTECTOR PANTALLA IPHONE 12"/>
    <n v="0.70000000000000007"/>
    <d v="2023-11-07T00:00:00"/>
    <x v="11"/>
    <n v="11"/>
    <m/>
    <m/>
    <n v="0"/>
    <n v="-0.70000000000000007"/>
    <n v="0"/>
    <n v="-0.70000000000000007"/>
  </r>
  <r>
    <x v="1"/>
    <s v="REAL"/>
    <x v="0"/>
    <s v="COLECTIVOS"/>
    <s v="CHINO BARRIO"/>
    <s v="MADRID"/>
    <s v="VIVIENDA"/>
    <s v="REPARACIONES"/>
    <s v="TABURETE, CELO Y TIERRA"/>
    <n v="1.1599999999999999"/>
    <d v="2023-11-07T00:00:00"/>
    <x v="11"/>
    <n v="11"/>
    <m/>
    <m/>
    <n v="0"/>
    <n v="-1.1599999999999999"/>
    <n v="0"/>
    <n v="-1.1599999999999999"/>
  </r>
  <r>
    <x v="1"/>
    <s v="REAL"/>
    <x v="0"/>
    <s v="PERSONAL"/>
    <s v="HERMANOS VINAGRE"/>
    <m/>
    <s v="RESTAURANTE"/>
    <s v="BAR"/>
    <s v="CENA"/>
    <n v="2"/>
    <d v="2023-11-06T00:00:00"/>
    <x v="11"/>
    <n v="11"/>
    <m/>
    <s v="CENA DOMINGO CON MARTA INSUD"/>
    <n v="0"/>
    <n v="-2"/>
    <n v="0"/>
    <n v="-2"/>
  </r>
  <r>
    <x v="1"/>
    <s v="REAL"/>
    <x v="0"/>
    <s v="PERSONAL"/>
    <s v="OPEN AI"/>
    <s v="ONLINE"/>
    <s v="ELECTRONICA / INTERNET"/>
    <s v="SUSCRIPCION"/>
    <s v="CHAT GPT"/>
    <n v="2.34"/>
    <d v="2023-11-08T00:00:00"/>
    <x v="11"/>
    <n v="11"/>
    <m/>
    <m/>
    <n v="0"/>
    <n v="-2.34"/>
    <n v="0"/>
    <n v="-2.34"/>
  </r>
  <r>
    <x v="1"/>
    <s v="REAL"/>
    <x v="0"/>
    <s v="PERSONAL"/>
    <s v="PIZZA NAPOLI"/>
    <s v="MADRID"/>
    <s v="RESTAURANTE"/>
    <s v="RESTAURANTE"/>
    <s v="EXTRA MENU COMPLETO"/>
    <n v="0.2"/>
    <d v="2023-11-08T00:00:00"/>
    <x v="11"/>
    <n v="11"/>
    <m/>
    <m/>
    <n v="0"/>
    <n v="-0.2"/>
    <n v="0"/>
    <n v="-0.2"/>
  </r>
  <r>
    <x v="1"/>
    <s v="REAL"/>
    <x v="0"/>
    <s v="PERSONAL"/>
    <s v="INSUD"/>
    <s v="MADRID"/>
    <s v="SUPERMERCADO"/>
    <s v="VENDING"/>
    <s v="INSUD"/>
    <n v="0.10500000000000001"/>
    <d v="2023-11-08T00:00:00"/>
    <x v="11"/>
    <n v="11"/>
    <m/>
    <m/>
    <n v="0"/>
    <n v="-0.10500000000000001"/>
    <n v="0"/>
    <n v="-0.10500000000000001"/>
  </r>
  <r>
    <x v="1"/>
    <s v="REAL"/>
    <x v="0"/>
    <s v="PERSONAL"/>
    <s v="RAMPUJO"/>
    <s v="MADRID"/>
    <s v="RESTAURANTE"/>
    <s v="BAR"/>
    <s v="CERVEZA"/>
    <n v="0.64000000000000012"/>
    <d v="2023-11-09T00:00:00"/>
    <x v="11"/>
    <n v="11"/>
    <m/>
    <s v="BIZUM HEHCO A DANI"/>
    <n v="0"/>
    <n v="-0.64000000000000012"/>
    <n v="0"/>
    <n v="-0.64000000000000012"/>
  </r>
  <r>
    <x v="1"/>
    <s v="REAL"/>
    <x v="0"/>
    <s v="PERSONAL"/>
    <s v="ALDI"/>
    <s v="MADRID"/>
    <s v="SUPERMERCADO"/>
    <s v="ALDI"/>
    <s v="COMPRA EXTRA"/>
    <n v="1.577"/>
    <d v="2023-11-09T00:00:00"/>
    <x v="11"/>
    <n v="11"/>
    <m/>
    <m/>
    <n v="0"/>
    <n v="-1.577"/>
    <n v="0"/>
    <n v="-1.577"/>
  </r>
  <r>
    <x v="1"/>
    <s v="REAL"/>
    <x v="0"/>
    <s v="PERSONAL"/>
    <s v="SAONA"/>
    <s v="MADRID"/>
    <s v="RESTAURANTE"/>
    <s v="RESTAURANTE"/>
    <s v="SAONA"/>
    <n v="2.5070000000000001"/>
    <d v="2023-11-09T00:00:00"/>
    <x v="11"/>
    <n v="11"/>
    <m/>
    <m/>
    <n v="0"/>
    <n v="-2.5070000000000001"/>
    <n v="0"/>
    <n v="-2.5070000000000001"/>
  </r>
  <r>
    <x v="1"/>
    <s v="REAL"/>
    <x v="0"/>
    <s v="COLECTIVOS"/>
    <s v="FARMACIA GRAN VIA"/>
    <s v="MADRID"/>
    <s v="CUIDADO PERSONAL"/>
    <s v="MEDICAMENTOS"/>
    <s v="TOBILLERA Y SENIORAL"/>
    <n v="0.71500000000000008"/>
    <d v="2023-11-09T00:00:00"/>
    <x v="11"/>
    <n v="11"/>
    <m/>
    <m/>
    <n v="0"/>
    <n v="-0.71500000000000008"/>
    <n v="0"/>
    <n v="-0.71500000000000008"/>
  </r>
  <r>
    <x v="1"/>
    <s v="REAL"/>
    <x v="0"/>
    <s v="PERSONAL"/>
    <s v="CHINO BARRIO"/>
    <s v="MADRID"/>
    <s v="CUIDADO PERSONAL"/>
    <s v="UÑAS"/>
    <s v="UÑAS"/>
    <n v="1.8"/>
    <d v="2023-11-09T00:00:00"/>
    <x v="11"/>
    <n v="11"/>
    <m/>
    <m/>
    <n v="0"/>
    <n v="-1.8"/>
    <n v="0"/>
    <n v="-1.8"/>
  </r>
  <r>
    <x v="1"/>
    <s v="REAL"/>
    <x v="0"/>
    <s v="PERSONAL"/>
    <s v="INSUD"/>
    <s v="MADRID"/>
    <s v="SUPERMERCADO"/>
    <s v="VENDING"/>
    <s v="CHOCOLATE"/>
    <n v="0.29500000000000004"/>
    <d v="2023-11-10T00:00:00"/>
    <x v="11"/>
    <n v="11"/>
    <m/>
    <m/>
    <n v="0"/>
    <n v="-0.29500000000000004"/>
    <n v="0"/>
    <n v="-0.29500000000000004"/>
  </r>
  <r>
    <x v="1"/>
    <s v="REAL"/>
    <x v="0"/>
    <s v="PERSONAL"/>
    <s v="CALZADO ARTAJONA"/>
    <s v="MADRID"/>
    <s v="GASTOS PERSONALES (ROPA, OBJETOS, ACCESORIOS…)"/>
    <s v="ROPA"/>
    <s v="REPARACION ZAPATILLAS VANS"/>
    <n v="0.60000000000000009"/>
    <d v="2023-11-10T00:00:00"/>
    <x v="11"/>
    <n v="11"/>
    <m/>
    <m/>
    <n v="0"/>
    <n v="-0.60000000000000009"/>
    <n v="0"/>
    <n v="-0.60000000000000009"/>
  </r>
  <r>
    <x v="1"/>
    <s v="REAL"/>
    <x v="0"/>
    <s v="COLECTIVOS"/>
    <s v="PAPELERIA"/>
    <s v="MADRID"/>
    <s v="FORMACION"/>
    <s v="MATERIAL"/>
    <s v="SUBRAYADOR"/>
    <n v="0.15000000000000002"/>
    <d v="2023-11-10T00:00:00"/>
    <x v="11"/>
    <n v="11"/>
    <m/>
    <m/>
    <n v="0"/>
    <n v="-0.15000000000000002"/>
    <n v="0"/>
    <n v="-0.15000000000000002"/>
  </r>
  <r>
    <x v="1"/>
    <s v="REAL"/>
    <x v="0"/>
    <s v="PERSONAL"/>
    <s v="AMAZON"/>
    <s v="MADRID"/>
    <s v="GASTOS PERSONALES (ROPA, OBJETOS, ACCESORIOS…)"/>
    <s v="ACCESORIOS"/>
    <s v="TUPPER COMIDA INSUD"/>
    <n v="1.2010000000000001"/>
    <d v="2023-11-10T00:00:00"/>
    <x v="11"/>
    <n v="11"/>
    <m/>
    <m/>
    <n v="0"/>
    <n v="-1.2010000000000001"/>
    <n v="0"/>
    <n v="-1.2010000000000001"/>
  </r>
  <r>
    <x v="1"/>
    <s v="REAL"/>
    <x v="0"/>
    <s v="COLECTIVOS"/>
    <s v="CARREFOUR"/>
    <s v="MADRID"/>
    <s v="SUPERMERCADO"/>
    <s v="CARREFOUR"/>
    <s v="COMPRA GRANDE"/>
    <n v="10.502000000000001"/>
    <d v="2023-11-13T00:00:00"/>
    <x v="11"/>
    <n v="11"/>
    <m/>
    <m/>
    <n v="0"/>
    <n v="-10.502000000000001"/>
    <n v="0"/>
    <n v="-10.502000000000001"/>
  </r>
  <r>
    <x v="1"/>
    <s v="REAL"/>
    <x v="0"/>
    <s v="COLECTIVOS"/>
    <s v="CARREFOUR"/>
    <s v="MADRID"/>
    <s v="SUPERMERCADO"/>
    <s v="CARREFOUR"/>
    <s v="COMPRA SEMANAL"/>
    <n v="2.2290000000000001"/>
    <d v="2023-11-13T00:00:00"/>
    <x v="11"/>
    <n v="11"/>
    <m/>
    <m/>
    <n v="0"/>
    <n v="-2.2290000000000001"/>
    <n v="0"/>
    <n v="-2.2290000000000001"/>
  </r>
  <r>
    <x v="1"/>
    <s v="REAL"/>
    <x v="1"/>
    <s v="PERSONAL"/>
    <s v="GARAJE"/>
    <s v="MADRID"/>
    <s v="VIVIENDA"/>
    <s v="GARAJE"/>
    <s v="GARAJE VALDEZARZA"/>
    <n v="6.5"/>
    <d v="2023-11-13T00:00:00"/>
    <x v="11"/>
    <n v="11"/>
    <m/>
    <m/>
    <n v="0"/>
    <n v="-6.5"/>
    <n v="0"/>
    <n v="-6.5"/>
  </r>
  <r>
    <x v="2"/>
    <s v="REAL"/>
    <x v="0"/>
    <s v="PERSONAL"/>
    <s v="INDEXA CAPITAL"/>
    <s v="ONLINE"/>
    <s v="FONDOS"/>
    <s v="FONDOS"/>
    <s v="INDEXA"/>
    <n v="135"/>
    <d v="2023-11-15T00:00:00"/>
    <x v="11"/>
    <n v="11"/>
    <m/>
    <m/>
    <n v="0"/>
    <n v="0"/>
    <n v="-135"/>
    <n v="-135"/>
  </r>
  <r>
    <x v="1"/>
    <s v="REAL"/>
    <x v="0"/>
    <s v="PERSONAL"/>
    <s v="CEPSA"/>
    <s v="MADRID"/>
    <s v="TRANSPORTE"/>
    <s v="GASOLINA"/>
    <s v="MOTO"/>
    <n v="0.83900000000000008"/>
    <d v="2023-11-15T00:00:00"/>
    <x v="11"/>
    <n v="11"/>
    <m/>
    <m/>
    <n v="0"/>
    <n v="-0.83900000000000008"/>
    <n v="0"/>
    <n v="-0.83900000000000008"/>
  </r>
  <r>
    <x v="1"/>
    <s v="REAL"/>
    <x v="0"/>
    <s v="PERSONAL"/>
    <s v="LIMPIEZA"/>
    <s v="MADRID"/>
    <s v="VIVIENDA"/>
    <s v="LIMPIEZA"/>
    <s v="CELIA LIMPIADORA"/>
    <n v="3"/>
    <d v="2023-11-17T00:00:00"/>
    <x v="11"/>
    <n v="11"/>
    <m/>
    <m/>
    <n v="0"/>
    <n v="-3"/>
    <n v="0"/>
    <n v="-3"/>
  </r>
  <r>
    <x v="1"/>
    <s v="REAL"/>
    <x v="0"/>
    <s v="PERSONAL"/>
    <s v="CIUDAD FELIZ CHINO"/>
    <s v="MADRID"/>
    <s v="RESTAURANTE"/>
    <s v="RESTAURANTE"/>
    <s v="CHINO"/>
    <n v="2.58"/>
    <d v="2023-11-17T00:00:00"/>
    <x v="11"/>
    <n v="11"/>
    <m/>
    <m/>
    <n v="0"/>
    <n v="-2.58"/>
    <n v="0"/>
    <n v="-2.58"/>
  </r>
  <r>
    <x v="1"/>
    <s v="REAL"/>
    <x v="0"/>
    <s v="COLECTIVOS"/>
    <s v="CELIA"/>
    <s v="MADRID"/>
    <s v="VIVIENDA"/>
    <s v="LIMPIEZA"/>
    <s v="LIMPIEZA DE CASA"/>
    <n v="3"/>
    <d v="2023-11-17T00:00:00"/>
    <x v="11"/>
    <n v="11"/>
    <m/>
    <m/>
    <n v="0"/>
    <n v="-3"/>
    <n v="0"/>
    <n v="-3"/>
  </r>
  <r>
    <x v="1"/>
    <s v="REAL"/>
    <x v="0"/>
    <s v="PERSONAL"/>
    <s v="AYUNTAMIENTO DE MADRID"/>
    <s v="MADRID"/>
    <s v="DEPORTE"/>
    <s v="PADEL"/>
    <s v="PISTA"/>
    <n v="1.3800000000000001"/>
    <d v="2023-11-17T00:00:00"/>
    <x v="11"/>
    <n v="11"/>
    <m/>
    <m/>
    <n v="0"/>
    <n v="-1.3800000000000001"/>
    <n v="0"/>
    <n v="-1.3800000000000001"/>
  </r>
  <r>
    <x v="1"/>
    <s v="REAL"/>
    <x v="0"/>
    <s v="PERSONAL"/>
    <s v="SANISIMO"/>
    <s v="MADRID"/>
    <s v="RESTAURANTE"/>
    <s v="BAR"/>
    <s v="AGUA CON GAS"/>
    <n v="0.29500000000000004"/>
    <d v="2023-11-20T00:00:00"/>
    <x v="11"/>
    <n v="11"/>
    <m/>
    <s v="AGUA CON GAS CON FRAN"/>
    <n v="0"/>
    <n v="-0.29500000000000004"/>
    <n v="0"/>
    <n v="-0.29500000000000004"/>
  </r>
  <r>
    <x v="1"/>
    <s v="REAL"/>
    <x v="0"/>
    <s v="PERSONAL"/>
    <s v="INSUD"/>
    <s v="MADRID"/>
    <s v="SUPERMERCADO"/>
    <s v="VENDING"/>
    <s v="CAFE"/>
    <n v="0.42000000000000004"/>
    <d v="2023-11-20T00:00:00"/>
    <x v="11"/>
    <n v="11"/>
    <m/>
    <m/>
    <n v="0"/>
    <n v="-0.42000000000000004"/>
    <n v="0"/>
    <n v="-0.42000000000000004"/>
  </r>
  <r>
    <x v="1"/>
    <s v="REAL"/>
    <x v="0"/>
    <s v="PERSONAL"/>
    <s v="INSUD"/>
    <s v="MADRID"/>
    <s v="SUPERMERCADO"/>
    <s v="VENDING"/>
    <s v="CAFÉ"/>
    <n v="0.1"/>
    <d v="2023-11-20T00:00:00"/>
    <x v="11"/>
    <n v="11"/>
    <m/>
    <m/>
    <n v="0"/>
    <n v="-0.1"/>
    <n v="0"/>
    <n v="-0.1"/>
  </r>
  <r>
    <x v="1"/>
    <s v="REAL"/>
    <x v="0"/>
    <s v="COLECTIVOS"/>
    <s v="TRASPASO CRIS"/>
    <s v="MADRID"/>
    <s v="VIVIENDA"/>
    <s v="DECORACION"/>
    <s v="COJINES TERRAZA"/>
    <n v="4.7600000000000007"/>
    <d v="2023-11-20T00:00:00"/>
    <x v="11"/>
    <n v="11"/>
    <m/>
    <m/>
    <n v="0"/>
    <n v="-4.7600000000000007"/>
    <n v="0"/>
    <n v="-4.7600000000000007"/>
  </r>
  <r>
    <x v="1"/>
    <s v="REAL"/>
    <x v="0"/>
    <s v="PERSONAL"/>
    <s v="PIZZA NAPOLI"/>
    <s v="MADRID"/>
    <s v="RESTAURANTE"/>
    <s v="RESTAURANTE"/>
    <s v="EXTRA MENU COMPLETO"/>
    <n v="0.2"/>
    <d v="2023-11-20T00:00:00"/>
    <x v="11"/>
    <n v="11"/>
    <m/>
    <m/>
    <n v="0"/>
    <n v="-0.2"/>
    <n v="0"/>
    <n v="-0.2"/>
  </r>
  <r>
    <x v="1"/>
    <s v="REAL"/>
    <x v="0"/>
    <s v="PERSONAL"/>
    <s v="ESPIEDP"/>
    <s v="MADRID"/>
    <s v="RESTAURANTE"/>
    <s v="RESTAURANTE"/>
    <s v="EXTRA MENU COMPLETO"/>
    <n v="0.2"/>
    <d v="2023-11-20T00:00:00"/>
    <x v="11"/>
    <n v="11"/>
    <m/>
    <m/>
    <n v="0"/>
    <n v="-0.2"/>
    <n v="0"/>
    <n v="-0.2"/>
  </r>
  <r>
    <x v="1"/>
    <s v="REAL"/>
    <x v="0"/>
    <s v="PERSONAL"/>
    <s v="ESPIEDP"/>
    <s v="MADRID"/>
    <s v="RESTAURANTE"/>
    <s v="RESTAURANTE"/>
    <s v="EXTRA MENU COMPLETO"/>
    <n v="0.34"/>
    <d v="2023-11-20T00:00:00"/>
    <x v="11"/>
    <n v="11"/>
    <m/>
    <m/>
    <n v="0"/>
    <n v="-0.34"/>
    <n v="0"/>
    <n v="-0.34"/>
  </r>
  <r>
    <x v="1"/>
    <s v="REAL"/>
    <x v="0"/>
    <s v="COLECTIVOS"/>
    <s v="TRASHASO CRIS"/>
    <s v="MADRID"/>
    <s v="VIVIENDA"/>
    <s v="ACCESORIOS"/>
    <s v="TABLA PLANCHAR"/>
    <n v="1.9620000000000002"/>
    <d v="2023-11-20T00:00:00"/>
    <x v="11"/>
    <n v="11"/>
    <m/>
    <m/>
    <n v="0"/>
    <n v="-1.9620000000000002"/>
    <n v="0"/>
    <n v="-1.9620000000000002"/>
  </r>
  <r>
    <x v="1"/>
    <s v="REAL"/>
    <x v="0"/>
    <s v="COLECTIVOS"/>
    <s v="TONY ROMAS"/>
    <s v="MADRID"/>
    <s v="RESTAURANTE"/>
    <s v="RESTAURANTE"/>
    <s v="TONY ROMAS"/>
    <n v="3.923"/>
    <d v="2023-11-20T00:00:00"/>
    <x v="11"/>
    <n v="11"/>
    <m/>
    <s v="CENA CON CRIS Y MODESTO"/>
    <n v="0"/>
    <n v="-3.923"/>
    <n v="0"/>
    <n v="-3.923"/>
  </r>
  <r>
    <x v="1"/>
    <s v="REAL"/>
    <x v="0"/>
    <s v="COLECTIVOS"/>
    <s v="TRASPASO CRIS"/>
    <s v="MADRID"/>
    <s v="VIVIENDA"/>
    <s v="ACCESORIOS"/>
    <s v="COSAS ALIEXPRESS"/>
    <n v="5.8719999999999999"/>
    <d v="2023-11-21T00:00:00"/>
    <x v="11"/>
    <n v="11"/>
    <m/>
    <m/>
    <n v="0"/>
    <n v="-5.8719999999999999"/>
    <n v="0"/>
    <n v="-5.8719999999999999"/>
  </r>
  <r>
    <x v="1"/>
    <s v="REAL"/>
    <x v="0"/>
    <s v="COLECTIVOS"/>
    <s v="LIMPIEZA"/>
    <s v="MADRID"/>
    <s v="VIVIENDA"/>
    <s v="LIMPIEZA"/>
    <s v="CELIA LIMPIADORA"/>
    <n v="3"/>
    <d v="2023-11-21T00:00:00"/>
    <x v="11"/>
    <n v="11"/>
    <m/>
    <m/>
    <n v="0"/>
    <n v="-3"/>
    <n v="0"/>
    <n v="-3"/>
  </r>
  <r>
    <x v="1"/>
    <s v="REAL"/>
    <x v="0"/>
    <s v="PERSONAL"/>
    <s v="QUEENS"/>
    <s v="MADRID"/>
    <s v="RESTAURANTE"/>
    <s v="RESTAURANTE"/>
    <s v="EXTRA MENU COMPLETO"/>
    <n v="0.24"/>
    <d v="2023-11-22T00:00:00"/>
    <x v="11"/>
    <n v="11"/>
    <m/>
    <m/>
    <n v="0"/>
    <n v="-0.24"/>
    <n v="0"/>
    <n v="-0.24"/>
  </r>
  <r>
    <x v="1"/>
    <s v="REAL"/>
    <x v="0"/>
    <s v="COLECTIVOS"/>
    <s v="BIZUM CARLOTA"/>
    <s v="MADRID"/>
    <s v="RESTAURANTE"/>
    <s v="RESTAURANTE"/>
    <s v="HUEVOS ROTOS"/>
    <n v="1.1900000000000002"/>
    <d v="2023-11-22T00:00:00"/>
    <x v="11"/>
    <n v="11"/>
    <m/>
    <s v="PAGO MOVIL EN ARLANZA, MADRID"/>
    <n v="0"/>
    <n v="-1.1900000000000002"/>
    <n v="0"/>
    <n v="-1.1900000000000002"/>
  </r>
  <r>
    <x v="1"/>
    <s v="REAL"/>
    <x v="0"/>
    <s v="PERSONAL"/>
    <s v="REPSOL"/>
    <s v="MADRID"/>
    <s v="TRANSPORTE"/>
    <s v="GASOLINA"/>
    <s v="MOTO"/>
    <n v="0.80600000000000005"/>
    <d v="2023-11-22T00:00:00"/>
    <x v="11"/>
    <n v="11"/>
    <m/>
    <m/>
    <n v="0"/>
    <n v="-0.80600000000000005"/>
    <n v="0"/>
    <n v="-0.80600000000000005"/>
  </r>
  <r>
    <x v="1"/>
    <s v="REAL"/>
    <x v="0"/>
    <s v="PERSONAL"/>
    <s v="REPARACION Y CALZADO"/>
    <s v="MADRID"/>
    <s v="TRANSPORTE"/>
    <s v="MOTO"/>
    <s v="CANDADO COPIA LLAVE"/>
    <n v="0.60000000000000009"/>
    <d v="2023-11-23T00:00:00"/>
    <x v="11"/>
    <n v="11"/>
    <m/>
    <m/>
    <n v="0"/>
    <n v="-0.60000000000000009"/>
    <n v="0"/>
    <n v="-0.60000000000000009"/>
  </r>
  <r>
    <x v="1"/>
    <s v="REAL"/>
    <x v="0"/>
    <s v="PERSONAL"/>
    <s v="REPARACION Y CALZADO"/>
    <s v="MADRID"/>
    <s v="TRANSPORTE"/>
    <s v="MOTO"/>
    <s v="ARREGLO PANTALONES MOTO"/>
    <n v="0.60000000000000009"/>
    <d v="2023-11-24T00:00:00"/>
    <x v="11"/>
    <n v="11"/>
    <m/>
    <m/>
    <n v="0"/>
    <n v="-0.60000000000000009"/>
    <n v="0"/>
    <n v="-0.60000000000000009"/>
  </r>
  <r>
    <x v="1"/>
    <s v="REAL"/>
    <x v="0"/>
    <s v="PERSONAL"/>
    <s v="INSUD"/>
    <s v="MADRID"/>
    <s v="SUPERMERCADO"/>
    <s v="VENDING"/>
    <s v="CHOCOLATE"/>
    <n v="0.41000000000000009"/>
    <d v="2023-11-24T00:00:00"/>
    <x v="11"/>
    <n v="11"/>
    <m/>
    <m/>
    <n v="0"/>
    <n v="-0.41000000000000009"/>
    <n v="0"/>
    <n v="-0.41000000000000009"/>
  </r>
  <r>
    <x v="1"/>
    <s v="REAL"/>
    <x v="0"/>
    <s v="PERSONAL"/>
    <s v="CAFERGA"/>
    <s v="MADRID"/>
    <s v="RESTAURANTE"/>
    <s v="RESTAURANTE"/>
    <s v="MERIENDA"/>
    <n v="0.60000000000000009"/>
    <d v="2023-11-24T00:00:00"/>
    <x v="11"/>
    <n v="11"/>
    <m/>
    <m/>
    <n v="0"/>
    <n v="-0.60000000000000009"/>
    <n v="0"/>
    <n v="-0.60000000000000009"/>
  </r>
  <r>
    <x v="1"/>
    <s v="REAL"/>
    <x v="0"/>
    <s v="PERSONAL"/>
    <s v="CERVECERIA MADA"/>
    <s v="MADRID"/>
    <s v="RESTAURANTE"/>
    <s v="BAR"/>
    <s v="BOCADILLO Y AGUA CON GAS"/>
    <n v="0.60000000000000009"/>
    <d v="2023-11-27T00:00:00"/>
    <x v="11"/>
    <n v="11"/>
    <m/>
    <s v="POST CONCIERTO DE LA MODA"/>
    <n v="0"/>
    <n v="-0.60000000000000009"/>
    <n v="0"/>
    <n v="-0.60000000000000009"/>
  </r>
  <r>
    <x v="1"/>
    <s v="REAL"/>
    <x v="0"/>
    <s v="PERSONAL"/>
    <s v="DECATHLON"/>
    <s v="MADRID"/>
    <s v="DEPORTE"/>
    <s v="PADEL"/>
    <s v="BOLAS (X2)"/>
    <n v="0.89800000000000013"/>
    <d v="2023-11-27T00:00:00"/>
    <x v="11"/>
    <n v="11"/>
    <m/>
    <m/>
    <n v="0"/>
    <n v="-0.89800000000000013"/>
    <n v="0"/>
    <n v="-0.89800000000000013"/>
  </r>
  <r>
    <x v="1"/>
    <s v="REAL"/>
    <x v="0"/>
    <s v="PERSONAL"/>
    <s v="EL CORRAL"/>
    <s v="MADRID"/>
    <s v="RESTAURANTE"/>
    <s v="BAR"/>
    <s v="CERVEZA CONCIERTO"/>
    <n v="1.26"/>
    <d v="2023-11-27T00:00:00"/>
    <x v="11"/>
    <n v="11"/>
    <m/>
    <m/>
    <n v="0"/>
    <n v="-1.26"/>
    <n v="0"/>
    <n v="-1.26"/>
  </r>
  <r>
    <x v="1"/>
    <s v="REAL"/>
    <x v="0"/>
    <s v="PERSONAL"/>
    <s v="WIZINK"/>
    <s v="MADRID"/>
    <s v="RESTAURANTE"/>
    <s v="BAR"/>
    <s v="CERVEZA CONCIERTO"/>
    <n v="1"/>
    <d v="2023-11-27T00:00:00"/>
    <x v="11"/>
    <n v="11"/>
    <m/>
    <m/>
    <n v="0"/>
    <n v="-1"/>
    <n v="0"/>
    <n v="-1"/>
  </r>
  <r>
    <x v="1"/>
    <s v="REAL"/>
    <x v="0"/>
    <s v="PERSONAL"/>
    <m/>
    <s v="MADRID"/>
    <s v="SUPERMERCADO"/>
    <s v="VENDING"/>
    <s v="CHOCOLATE"/>
    <n v="0.19"/>
    <d v="2023-11-27T00:00:00"/>
    <x v="11"/>
    <n v="11"/>
    <m/>
    <m/>
    <n v="0"/>
    <n v="-0.19"/>
    <n v="0"/>
    <n v="-0.19"/>
  </r>
  <r>
    <x v="1"/>
    <s v="REAL"/>
    <x v="0"/>
    <s v="COLECTIVOS"/>
    <s v="TRAMAS, VAGUADA"/>
    <s v="TRAMAS"/>
    <s v="VIVIENDA"/>
    <s v="ACCESORIOS"/>
    <s v="COJINES"/>
    <n v="1.0090000000000001"/>
    <d v="2023-11-27T00:00:00"/>
    <x v="11"/>
    <n v="11"/>
    <m/>
    <m/>
    <n v="0"/>
    <n v="-1.0090000000000001"/>
    <n v="0"/>
    <n v="-1.0090000000000001"/>
  </r>
  <r>
    <x v="1"/>
    <s v="REAL"/>
    <x v="0"/>
    <s v="PERSONAL"/>
    <s v="BIENMESABE"/>
    <s v="MADRID"/>
    <s v="RESTAURANTE"/>
    <s v="BAR"/>
    <s v="COMIDA SALIM"/>
    <n v="2.35"/>
    <d v="2023-11-27T00:00:00"/>
    <x v="11"/>
    <n v="11"/>
    <m/>
    <s v="COMIDA EN BIENMESABE CON MARTA Y SALIM Y DOS AMIGOS SUYOS"/>
    <n v="0"/>
    <n v="-2.35"/>
    <n v="0"/>
    <n v="-2.35"/>
  </r>
  <r>
    <x v="1"/>
    <s v="REAL"/>
    <x v="0"/>
    <s v="COLECTIVOS"/>
    <s v="CARREFOUR"/>
    <s v="MADRID"/>
    <s v="SUPERMERCADO"/>
    <s v="CARREFOUR"/>
    <s v="COMPRA GRANDE"/>
    <n v="8.7889999999999997"/>
    <d v="2023-11-27T00:00:00"/>
    <x v="11"/>
    <n v="11"/>
    <m/>
    <m/>
    <n v="0"/>
    <n v="-8.7889999999999997"/>
    <n v="0"/>
    <n v="-8.7889999999999997"/>
  </r>
  <r>
    <x v="1"/>
    <s v="REAL"/>
    <x v="0"/>
    <s v="PERSONAL"/>
    <s v="PIZZA NAPOLI"/>
    <s v="MADRID"/>
    <s v="RESTAURANTE"/>
    <s v="RESTAURANTE"/>
    <s v="EXTRA MENU COMPLETO"/>
    <n v="0.24"/>
    <d v="2023-11-27T00:00:00"/>
    <x v="11"/>
    <n v="11"/>
    <m/>
    <m/>
    <n v="0"/>
    <n v="-0.24"/>
    <n v="0"/>
    <n v="-0.24"/>
  </r>
  <r>
    <x v="1"/>
    <s v="REAL"/>
    <x v="0"/>
    <s v="PERSONAL"/>
    <s v="VINTED"/>
    <s v="MADRID"/>
    <s v="TRANSPORTE"/>
    <s v="MOTO"/>
    <s v="GUANTES MOTO CALEFACTABLES"/>
    <n v="3.6890000000000001"/>
    <d v="2023-11-27T00:00:00"/>
    <x v="11"/>
    <n v="11"/>
    <m/>
    <m/>
    <n v="0"/>
    <n v="-3.6890000000000001"/>
    <n v="0"/>
    <n v="-3.6890000000000001"/>
  </r>
  <r>
    <x v="1"/>
    <s v="REAL"/>
    <x v="0"/>
    <s v="PERSONAL"/>
    <s v="AYUNTAMIENTO DE MADRID"/>
    <s v="MADRID"/>
    <s v="DEPORTE"/>
    <s v="PADEL"/>
    <s v="PISTA"/>
    <n v="0.69000000000000006"/>
    <d v="2023-11-27T00:00:00"/>
    <x v="11"/>
    <n v="11"/>
    <m/>
    <m/>
    <n v="0"/>
    <n v="-0.69000000000000006"/>
    <n v="0"/>
    <n v="-0.69000000000000006"/>
  </r>
  <r>
    <x v="1"/>
    <s v="REAL"/>
    <x v="0"/>
    <s v="PERSONAL"/>
    <s v="PLAYTOMIC"/>
    <s v="MADRID"/>
    <s v="DEPORTE"/>
    <s v="PADEL"/>
    <s v="PISTA"/>
    <n v="0.34700000000000003"/>
    <d v="2023-11-27T00:00:00"/>
    <x v="11"/>
    <n v="11"/>
    <m/>
    <m/>
    <n v="0"/>
    <n v="-0.34700000000000003"/>
    <n v="0"/>
    <n v="-0.34700000000000003"/>
  </r>
  <r>
    <x v="1"/>
    <s v="REAL"/>
    <x v="0"/>
    <s v="PERSONAL"/>
    <s v="AMAZON"/>
    <s v="MADRID"/>
    <s v="TRANSPORTE"/>
    <s v="MOTO"/>
    <s v="QUADLOCK PONCHO"/>
    <n v="2.9990000000000001"/>
    <d v="2023-11-27T00:00:00"/>
    <x v="11"/>
    <n v="11"/>
    <m/>
    <m/>
    <n v="0"/>
    <n v="-2.9990000000000001"/>
    <n v="0"/>
    <n v="-2.9990000000000001"/>
  </r>
  <r>
    <x v="1"/>
    <s v="REAL"/>
    <x v="0"/>
    <s v="COLECTIVOS"/>
    <s v="CARREFOUR"/>
    <s v="MADRID"/>
    <s v="SUPERMERCADO"/>
    <s v="CARREFOUR"/>
    <s v="COMPRA SEMANAL"/>
    <n v="4.2649999999999997"/>
    <d v="2023-11-28T00:00:00"/>
    <x v="11"/>
    <n v="11"/>
    <m/>
    <m/>
    <n v="0"/>
    <n v="-4.2649999999999997"/>
    <n v="0"/>
    <n v="-4.2649999999999997"/>
  </r>
  <r>
    <x v="1"/>
    <s v="REAL"/>
    <x v="0"/>
    <s v="COLECTIVOS"/>
    <s v="CHINO BARRIO"/>
    <s v="MADRID"/>
    <s v="VIVIENDA"/>
    <s v="ACCESORIOS"/>
    <s v="COSAS CHINO"/>
    <n v="0.875"/>
    <d v="2023-11-28T00:00:00"/>
    <x v="11"/>
    <n v="11"/>
    <m/>
    <s v="PERCHAS X2"/>
    <n v="0"/>
    <n v="-0.875"/>
    <n v="0"/>
    <n v="-0.875"/>
  </r>
  <r>
    <x v="1"/>
    <s v="REAL"/>
    <x v="0"/>
    <s v="COLECTIVOS"/>
    <s v="CHINO BARRIO"/>
    <s v="MADRID"/>
    <s v="VIVIENDA"/>
    <s v="ACCESORIOS"/>
    <s v="COSAS CHINO"/>
    <n v="0.42500000000000004"/>
    <d v="2023-11-28T00:00:00"/>
    <x v="11"/>
    <n v="11"/>
    <m/>
    <s v="CUCHILLA DE RASCAR VITRO"/>
    <n v="0"/>
    <n v="-0.42500000000000004"/>
    <n v="0"/>
    <n v="-0.42500000000000004"/>
  </r>
  <r>
    <x v="1"/>
    <s v="REAL"/>
    <x v="0"/>
    <s v="PERSONAL"/>
    <s v="REPSOL"/>
    <s v="MADRID"/>
    <s v="TRANSPORTE"/>
    <s v="MOTO"/>
    <s v="GASOLINA"/>
    <n v="0.85099999999999998"/>
    <d v="2023-11-28T00:00:00"/>
    <x v="11"/>
    <n v="11"/>
    <m/>
    <m/>
    <n v="0"/>
    <n v="-0.85099999999999998"/>
    <n v="0"/>
    <n v="-0.85099999999999998"/>
  </r>
  <r>
    <x v="0"/>
    <s v="REAL"/>
    <x v="1"/>
    <s v="PERSONAL"/>
    <s v="INSUD"/>
    <s v="MADRID"/>
    <s v="NOMINA"/>
    <s v="NOMINA INSUD"/>
    <s v=" INSUD"/>
    <n v="583.26900000000001"/>
    <d v="2023-11-28T00:00:00"/>
    <x v="11"/>
    <n v="11"/>
    <m/>
    <m/>
    <n v="583.26900000000001"/>
    <n v="0"/>
    <n v="0"/>
    <n v="583.26900000000001"/>
  </r>
  <r>
    <x v="1"/>
    <s v="REAL"/>
    <x v="0"/>
    <s v="PERSONAL"/>
    <s v="AYUNTAMIENTO DE MADRID"/>
    <s v="MADRID"/>
    <s v="DEPORTE"/>
    <s v="PADEL"/>
    <s v="PISTA"/>
    <n v="0.45999999999999996"/>
    <d v="2023-11-28T00:00:00"/>
    <x v="11"/>
    <n v="11"/>
    <d v="2023-12-02T00:00:00"/>
    <s v="pagué 21, pero me dieron 6 euros cada rival y luego de lo restante, dibidido entre dos es lo que me dio jon (4,60)"/>
    <n v="0"/>
    <n v="-0.45999999999999996"/>
    <n v="0"/>
    <n v="-0.45999999999999996"/>
  </r>
  <r>
    <x v="1"/>
    <s v="REAL"/>
    <x v="0"/>
    <s v="PERSONAL"/>
    <s v="AYUNTAMIENTO DE MADRID"/>
    <s v="MADRID"/>
    <s v="DEPORTE"/>
    <s v="PADEL"/>
    <s v="PISTA"/>
    <n v="0.18000000000000008"/>
    <d v="2023-11-28T00:00:00"/>
    <x v="11"/>
    <n v="11"/>
    <d v="2023-12-03T00:00:00"/>
    <s v="pagué 13,80 pero me ideron 6e cada uno"/>
    <n v="0"/>
    <n v="-0.18000000000000008"/>
    <n v="0"/>
    <n v="-0.18000000000000008"/>
  </r>
  <r>
    <x v="1"/>
    <s v="REAL"/>
    <x v="0"/>
    <s v="PERSONAL"/>
    <m/>
    <s v="MADRID"/>
    <s v="OTROS"/>
    <s v="OTROS"/>
    <s v="AMAZON"/>
    <n v="2.2989999999999999"/>
    <d v="2023-11-28T00:00:00"/>
    <x v="11"/>
    <n v="11"/>
    <m/>
    <s v="CHEQUEAR"/>
    <n v="0"/>
    <n v="-2.2989999999999999"/>
    <n v="0"/>
    <n v="-2.2989999999999999"/>
  </r>
  <r>
    <x v="1"/>
    <s v="REAL"/>
    <x v="0"/>
    <s v="PERSONAL"/>
    <s v="PALDENTAL"/>
    <s v="MADRID"/>
    <s v="CUIDADO PERSONAL"/>
    <s v="DENTISTA PAL DENTAL"/>
    <s v="ENDODONCIA TERCER CONDUCTO"/>
    <n v="17"/>
    <d v="2023-11-30T00:00:00"/>
    <x v="11"/>
    <n v="11"/>
    <m/>
    <m/>
    <n v="0"/>
    <n v="-17"/>
    <n v="0"/>
    <n v="-17"/>
  </r>
  <r>
    <x v="1"/>
    <s v="REAL"/>
    <x v="1"/>
    <s v="PERSONAL"/>
    <s v="ALQUILER"/>
    <s v="MADRID"/>
    <s v="VIVIENDA"/>
    <s v="PISO VALDEZARZA"/>
    <s v="ALQUILER VALDEZARZA"/>
    <n v="40"/>
    <d v="2023-12-01T00:00:00"/>
    <x v="11"/>
    <n v="12"/>
    <m/>
    <m/>
    <n v="0"/>
    <n v="-40"/>
    <n v="0"/>
    <n v="-40"/>
  </r>
  <r>
    <x v="1"/>
    <s v="REAL"/>
    <x v="0"/>
    <s v="PERSONAL"/>
    <s v="AMAZON"/>
    <s v="MADRID"/>
    <s v="REGALOS"/>
    <s v="REGALOS NAVIDAD"/>
    <s v="CAMISETA REGALO LUIS AMIGO INVISIBLE"/>
    <n v="2.2989999999999999"/>
    <d v="2023-12-01T00:00:00"/>
    <x v="11"/>
    <n v="12"/>
    <m/>
    <m/>
    <n v="0"/>
    <n v="-2.2989999999999999"/>
    <n v="0"/>
    <n v="-2.2989999999999999"/>
  </r>
  <r>
    <x v="1"/>
    <s v="REAL"/>
    <x v="0"/>
    <s v="PERSONAL"/>
    <s v="CHIHUAHUA TACOS Y TRAGOS"/>
    <s v="MADRID"/>
    <s v="RESTAURANTE"/>
    <s v="RESTAURANTE"/>
    <s v="MEXICANO, CENA DE EQUIPO"/>
    <n v="3"/>
    <d v="2023-12-01T00:00:00"/>
    <x v="11"/>
    <n v="12"/>
    <m/>
    <m/>
    <n v="0"/>
    <n v="-3"/>
    <n v="0"/>
    <n v="-3"/>
  </r>
  <r>
    <x v="1"/>
    <s v="REAL"/>
    <x v="0"/>
    <s v="PERSONAL"/>
    <s v="MESON LA PALOMA"/>
    <s v="MADRID"/>
    <s v="RESTAURANTE"/>
    <s v="BAR"/>
    <s v="AGUA CON GAS"/>
    <n v="0.12"/>
    <d v="2023-12-04T00:00:00"/>
    <x v="11"/>
    <n v="12"/>
    <d v="2023-12-02T00:00:00"/>
    <m/>
    <n v="0"/>
    <n v="-0.12"/>
    <n v="0"/>
    <n v="-0.12"/>
  </r>
  <r>
    <x v="1"/>
    <s v="REAL"/>
    <x v="1"/>
    <s v="PERSONAL"/>
    <s v="ALQUILER"/>
    <s v="MADRID"/>
    <s v="VIVIENDA"/>
    <s v="PISO VALDEZARZA"/>
    <s v="ALQUILER VALDEZARZA"/>
    <n v="45.047000000000004"/>
    <d v="2023-12-04T00:00:00"/>
    <x v="11"/>
    <n v="12"/>
    <m/>
    <s v="39,47 de gastos de luz. Le di 11 euros de más"/>
    <n v="0"/>
    <n v="-45.047000000000004"/>
    <n v="0"/>
    <n v="-45.047000000000004"/>
  </r>
  <r>
    <x v="1"/>
    <s v="REAL"/>
    <x v="0"/>
    <s v="PERSONAL"/>
    <s v="METRO MADRID"/>
    <s v="MADRID"/>
    <s v="TRANSPORTE"/>
    <s v="AUTOBUS"/>
    <s v="AUTOBUS MONCLOA"/>
    <n v="0.15000000000000002"/>
    <d v="2023-12-04T00:00:00"/>
    <x v="11"/>
    <n v="12"/>
    <d v="2023-12-02T00:00:00"/>
    <m/>
    <n v="0"/>
    <n v="-0.15000000000000002"/>
    <n v="0"/>
    <n v="-0.15000000000000002"/>
  </r>
  <r>
    <x v="1"/>
    <s v="REAL"/>
    <x v="0"/>
    <s v="PERSONAL"/>
    <m/>
    <s v="MADRID"/>
    <s v="RESTAURANTE"/>
    <s v="RESTAURANTE"/>
    <s v="CENA EQUIPO DE FUTBOL CHEMO"/>
    <n v="2.4750000000000001"/>
    <d v="2023-12-04T00:00:00"/>
    <x v="11"/>
    <n v="12"/>
    <d v="2023-12-02T00:00:00"/>
    <m/>
    <n v="0"/>
    <n v="-2.4750000000000001"/>
    <n v="0"/>
    <n v="-2.4750000000000001"/>
  </r>
  <r>
    <x v="1"/>
    <s v="REAL"/>
    <x v="0"/>
    <s v="PERSONAL"/>
    <s v="MESON LA PALOMA"/>
    <s v="MADRID"/>
    <s v="RESTAURANTE"/>
    <s v="BAR"/>
    <s v="CHOCOLATE CON CHURROS"/>
    <n v="0.4"/>
    <d v="2023-12-04T00:00:00"/>
    <x v="11"/>
    <n v="12"/>
    <d v="2023-12-02T00:00:00"/>
    <m/>
    <n v="0"/>
    <n v="-0.4"/>
    <n v="0"/>
    <n v="-0.4"/>
  </r>
  <r>
    <x v="1"/>
    <s v="REAL"/>
    <x v="0"/>
    <s v="PERSONAL"/>
    <s v="FORTUNY / MORRIS"/>
    <s v="MADRID"/>
    <s v="OCIO"/>
    <s v="DISCOTECA"/>
    <s v="CHUPITOS TEQUILA FORTUNY"/>
    <n v="2.5"/>
    <d v="2023-12-04T00:00:00"/>
    <x v="11"/>
    <n v="12"/>
    <d v="2023-12-02T00:00:00"/>
    <m/>
    <n v="0"/>
    <n v="-2.5"/>
    <n v="0"/>
    <n v="-2.5"/>
  </r>
  <r>
    <x v="1"/>
    <s v="REAL"/>
    <x v="0"/>
    <s v="COLECTIVOS"/>
    <s v="LATERAL CASTELLANA"/>
    <s v="MADRID"/>
    <s v="RESTAURANTE"/>
    <s v="RESTAURANTE"/>
    <s v="COMIDA LATERAL"/>
    <n v="3.7"/>
    <d v="2023-12-04T00:00:00"/>
    <x v="11"/>
    <n v="12"/>
    <d v="2023-12-02T00:00:00"/>
    <m/>
    <n v="0"/>
    <n v="-3.7"/>
    <n v="0"/>
    <n v="-3.7"/>
  </r>
  <r>
    <x v="1"/>
    <s v="REAL"/>
    <x v="0"/>
    <s v="COLECTIVOS"/>
    <s v="IKEA LA VAGUADA"/>
    <s v="MADRID"/>
    <s v="VIVIENDA"/>
    <s v="ACCESORIOS"/>
    <s v="COSAS IKEA"/>
    <n v="0.59800000000000009"/>
    <d v="2023-12-04T00:00:00"/>
    <x v="11"/>
    <n v="12"/>
    <d v="2023-12-02T00:00:00"/>
    <m/>
    <n v="0"/>
    <n v="-0.59800000000000009"/>
    <n v="0"/>
    <n v="-0.59800000000000009"/>
  </r>
  <r>
    <x v="1"/>
    <s v="REAL"/>
    <x v="0"/>
    <s v="PERSONAL"/>
    <s v="FORTUNY / MORRIS"/>
    <s v="MADRID"/>
    <s v="OCIO"/>
    <s v="DISCOTECA"/>
    <s v="ENTRADA FORTUNY"/>
    <n v="2.8000000000000003"/>
    <d v="2023-12-04T00:00:00"/>
    <x v="11"/>
    <n v="12"/>
    <d v="2023-12-02T00:00:00"/>
    <m/>
    <n v="0"/>
    <n v="-2.8000000000000003"/>
    <n v="0"/>
    <n v="-2.8000000000000003"/>
  </r>
  <r>
    <x v="1"/>
    <s v="REAL"/>
    <x v="1"/>
    <s v="PERSONAL"/>
    <s v="GARAJE"/>
    <s v="MADRID"/>
    <s v="VIVIENDA"/>
    <s v="GARAJE"/>
    <s v="GARAJE VALDEZARZA"/>
    <n v="6.5"/>
    <d v="2023-12-04T00:00:00"/>
    <x v="11"/>
    <n v="12"/>
    <d v="2023-12-02T00:00:00"/>
    <m/>
    <n v="0"/>
    <n v="-6.5"/>
    <n v="0"/>
    <n v="-6.5"/>
  </r>
  <r>
    <x v="1"/>
    <s v="REAL"/>
    <x v="0"/>
    <s v="PERSONAL"/>
    <s v="BUSBURGUER"/>
    <s v="MADRID"/>
    <s v="RESTAURANTE"/>
    <s v="BAR"/>
    <s v="HAMBURGUESA BUSBURGER"/>
    <n v="0.93000000000000016"/>
    <d v="2023-12-04T00:00:00"/>
    <x v="11"/>
    <n v="12"/>
    <d v="2023-12-02T00:00:00"/>
    <m/>
    <n v="0"/>
    <n v="-0.93000000000000016"/>
    <n v="0"/>
    <n v="-0.93000000000000016"/>
  </r>
  <r>
    <x v="1"/>
    <s v="REAL"/>
    <x v="0"/>
    <s v="COLECTIVOS"/>
    <s v="STEPHANIE"/>
    <s v="MADRID"/>
    <s v="VIVIENDA"/>
    <s v="LIMPIEZA"/>
    <s v="LIMPIEZA DE CASA"/>
    <n v="1.8"/>
    <d v="2023-12-04T00:00:00"/>
    <x v="11"/>
    <n v="12"/>
    <d v="2023-12-03T00:00:00"/>
    <m/>
    <n v="0"/>
    <n v="-1.8"/>
    <n v="0"/>
    <n v="-1.8"/>
  </r>
  <r>
    <x v="1"/>
    <s v="REAL"/>
    <x v="0"/>
    <s v="COLECTIVOS"/>
    <s v="RODILLA"/>
    <s v="MADRID"/>
    <s v="RESTAURANTE"/>
    <s v="BAR"/>
    <s v="MERIENDA RODILLA"/>
    <n v="0.67500000000000004"/>
    <d v="2023-12-04T00:00:00"/>
    <x v="11"/>
    <n v="12"/>
    <d v="2023-12-02T00:00:00"/>
    <m/>
    <n v="0"/>
    <n v="-0.67500000000000004"/>
    <n v="0"/>
    <n v="-0.67500000000000004"/>
  </r>
  <r>
    <x v="1"/>
    <s v="REAL"/>
    <x v="0"/>
    <s v="PERSONAL"/>
    <s v="CORTE INGLES"/>
    <s v="MADRID"/>
    <s v="REGALOS"/>
    <s v="REGALOS NAVIDAD"/>
    <s v="REGALO NAVIDAD PAPAS"/>
    <n v="11"/>
    <d v="2023-12-04T00:00:00"/>
    <x v="11"/>
    <n v="12"/>
    <d v="2023-12-02T00:00:00"/>
    <s v="regalo navidad papas, hice bizum de 90 a iciar. 50 por la termomix, 35 por el cortavientos y 25 por las zapatillas de papa"/>
    <n v="0"/>
    <n v="-11"/>
    <n v="0"/>
    <n v="-11"/>
  </r>
  <r>
    <x v="1"/>
    <s v="REAL"/>
    <x v="0"/>
    <s v="PERSONAL"/>
    <s v="TAXI"/>
    <s v="MADRID"/>
    <s v="TRANSPORTE"/>
    <s v="TAXI"/>
    <s v="TAXI A CASA CON JON"/>
    <n v="0.57500000000000007"/>
    <d v="2023-12-04T00:00:00"/>
    <x v="11"/>
    <n v="12"/>
    <d v="2023-12-02T00:00:00"/>
    <m/>
    <n v="0"/>
    <n v="-0.57500000000000007"/>
    <n v="0"/>
    <n v="-0.57500000000000007"/>
  </r>
  <r>
    <x v="3"/>
    <s v="REAL"/>
    <x v="0"/>
    <s v="PERSONAL"/>
    <s v="TRASPASO COLECTIVOS"/>
    <s v="MADRID"/>
    <s v="OTROS"/>
    <s v="TRASPASO COLECTIVO"/>
    <s v="TRASPASO COLECTIVO"/>
    <n v="0"/>
    <d v="2023-12-04T00:00:00"/>
    <x v="11"/>
    <n v="12"/>
    <d v="2023-12-02T00:00:00"/>
    <m/>
    <n v="0"/>
    <n v="0"/>
    <n v="0"/>
    <n v="0"/>
  </r>
  <r>
    <x v="1"/>
    <s v="REAL"/>
    <x v="0"/>
    <s v="PERSONAL"/>
    <s v="NEW BALANCE LAS ROZAS"/>
    <s v="MADRID"/>
    <s v="REGALOS"/>
    <s v="REGALOS NAVIDAD"/>
    <s v="AMIGO INVISIBLE: LUIS. PANTALON NEW BALANCE"/>
    <n v="2.6"/>
    <d v="2023-12-06T00:00:00"/>
    <x v="11"/>
    <n v="12"/>
    <d v="2023-12-06T00:00:00"/>
    <s v="PANTALON NEW BALANCE PARA LUIS"/>
    <n v="0"/>
    <n v="-2.6"/>
    <n v="0"/>
    <n v="-2.6"/>
  </r>
  <r>
    <x v="1"/>
    <s v="REAL"/>
    <x v="0"/>
    <s v="PERSONAL"/>
    <s v="INSUD"/>
    <s v="MADRID"/>
    <s v="SUPERMERCADO"/>
    <s v="VENDING"/>
    <s v="INSUD"/>
    <n v="0.12000000000000002"/>
    <d v="2023-12-06T00:00:00"/>
    <x v="11"/>
    <n v="12"/>
    <m/>
    <m/>
    <n v="0"/>
    <n v="-0.12000000000000002"/>
    <n v="0"/>
    <n v="-0.12000000000000002"/>
  </r>
  <r>
    <x v="1"/>
    <s v="REAL"/>
    <x v="0"/>
    <s v="COLECTIVOS"/>
    <s v="CAFETERIA"/>
    <s v="MADRID"/>
    <s v="RESTAURANTE"/>
    <s v="BAR"/>
    <s v="AGUA CON GAS Y NESTEA"/>
    <n v="0.47500000000000003"/>
    <d v="2023-12-07T00:00:00"/>
    <x v="11"/>
    <n v="12"/>
    <d v="2023-12-05T00:00:00"/>
    <m/>
    <n v="0"/>
    <n v="-0.47500000000000003"/>
    <n v="0"/>
    <n v="-0.47500000000000003"/>
  </r>
  <r>
    <x v="2"/>
    <s v="REAL"/>
    <x v="0"/>
    <s v="PERSONAL"/>
    <s v="DEGIRO"/>
    <s v="ONLINE"/>
    <s v="BOLSA"/>
    <s v="BOLSA"/>
    <s v="BOLSA"/>
    <n v="180"/>
    <d v="2023-12-07T00:00:00"/>
    <x v="11"/>
    <n v="12"/>
    <m/>
    <m/>
    <n v="0"/>
    <n v="0"/>
    <n v="-180"/>
    <n v="-180"/>
  </r>
  <r>
    <x v="1"/>
    <s v="REAL"/>
    <x v="0"/>
    <s v="COLECTIVOS"/>
    <s v="CIUDAD FELIZ CHINO"/>
    <s v="MADRID"/>
    <s v="RESTAURANTE"/>
    <s v="RESTAURANTE"/>
    <s v="CHINO, CIUDAD FELIZ"/>
    <n v="2.2100000000000004"/>
    <d v="2023-12-07T00:00:00"/>
    <x v="11"/>
    <n v="12"/>
    <d v="2023-12-05T00:00:00"/>
    <m/>
    <n v="0"/>
    <n v="-2.2100000000000004"/>
    <n v="0"/>
    <n v="-2.2100000000000004"/>
  </r>
  <r>
    <x v="1"/>
    <s v="REAL"/>
    <x v="0"/>
    <s v="PERSONAL"/>
    <s v="QUEENS"/>
    <s v="MADRID"/>
    <s v="RESTAURANTE"/>
    <s v="RESTAURANTE"/>
    <s v="EXTRA MENU COMPLETO"/>
    <n v="0.41"/>
    <d v="2023-12-07T00:00:00"/>
    <x v="11"/>
    <n v="12"/>
    <m/>
    <m/>
    <n v="0"/>
    <n v="-0.41"/>
    <n v="0"/>
    <n v="-0.41"/>
  </r>
  <r>
    <x v="2"/>
    <s v="REAL"/>
    <x v="0"/>
    <s v="PERSONAL"/>
    <s v="INDEXA CAPITAL"/>
    <s v="ONLINE"/>
    <s v="FONDOS"/>
    <s v="FONDOS"/>
    <s v="INDEXA"/>
    <n v="180"/>
    <d v="2023-12-07T00:00:00"/>
    <x v="11"/>
    <n v="12"/>
    <m/>
    <m/>
    <n v="0"/>
    <n v="0"/>
    <n v="-180"/>
    <n v="-180"/>
  </r>
  <r>
    <x v="1"/>
    <s v="REAL"/>
    <x v="0"/>
    <s v="PERSONAL"/>
    <s v="SPOTIFY"/>
    <s v="MADRID"/>
    <s v="OTROS"/>
    <s v="SUSCRIPCION"/>
    <s v="SPOTIFY"/>
    <n v="3.7"/>
    <d v="2023-12-07T00:00:00"/>
    <x v="11"/>
    <n v="12"/>
    <m/>
    <m/>
    <n v="0"/>
    <n v="-3.7"/>
    <n v="0"/>
    <n v="-3.7"/>
  </r>
  <r>
    <x v="1"/>
    <s v="ESTIMADO"/>
    <x v="0"/>
    <s v="PERSONAL"/>
    <s v="INSUD"/>
    <s v="MADRID"/>
    <s v="RESTAURANTE"/>
    <s v="VENDING"/>
    <s v="CHOCOLATE"/>
    <n v="0.45"/>
    <d v="2023-12-08T00:00:00"/>
    <x v="11"/>
    <n v="12"/>
    <m/>
    <m/>
    <n v="0"/>
    <n v="-0.45"/>
    <n v="0"/>
    <n v="-0.45"/>
  </r>
  <r>
    <x v="1"/>
    <s v="REAL"/>
    <x v="0"/>
    <s v="PERSONAL"/>
    <s v="CASA LOLA"/>
    <s v="TUDELA"/>
    <s v="RESTAURANTE"/>
    <s v="BAR"/>
    <s v="CASA LOLA"/>
    <n v="1.6600000000000001"/>
    <d v="2023-12-11T00:00:00"/>
    <x v="11"/>
    <n v="12"/>
    <m/>
    <s v="QUESOS CON DANI Y PABLO"/>
    <n v="0"/>
    <n v="-1.6600000000000001"/>
    <n v="0"/>
    <n v="-1.6600000000000001"/>
  </r>
  <r>
    <x v="1"/>
    <s v="REAL"/>
    <x v="0"/>
    <s v="PERSONAL"/>
    <s v="OPEN AI"/>
    <s v="ONLINE"/>
    <s v="ELECTRONICA / INTERNET"/>
    <s v="SUSCRIPCION"/>
    <s v="CHAT GPT"/>
    <n v="2.3140000000000001"/>
    <d v="2023-12-11T00:00:00"/>
    <x v="11"/>
    <n v="12"/>
    <m/>
    <m/>
    <n v="0"/>
    <n v="-2.3140000000000001"/>
    <n v="0"/>
    <n v="-2.3140000000000001"/>
  </r>
  <r>
    <x v="1"/>
    <s v="REAL"/>
    <x v="0"/>
    <s v="PERSONAL"/>
    <s v="CHUCHERIAS CRISTY"/>
    <s v="TUDELA"/>
    <s v="SUPERMERCADO"/>
    <s v="CHUCHERIAS CRIS"/>
    <s v="PAN Y BOLLERIA"/>
    <n v="0.875"/>
    <d v="2023-12-11T00:00:00"/>
    <x v="11"/>
    <n v="12"/>
    <m/>
    <m/>
    <n v="0"/>
    <n v="-0.875"/>
    <n v="0"/>
    <n v="-0.875"/>
  </r>
  <r>
    <x v="1"/>
    <s v="REAL"/>
    <x v="0"/>
    <s v="PERSONAL"/>
    <s v="AMAZON"/>
    <s v="MADRID"/>
    <s v="GASTOS PERSONALES (ROPA, OBJETOS, ACCESORIOS…)"/>
    <s v="ACCESORIOS"/>
    <s v="CAJA FUERTE FORMATO LIBRO"/>
    <n v="2.9140000000000001"/>
    <d v="2023-12-13T00:00:00"/>
    <x v="11"/>
    <n v="12"/>
    <m/>
    <m/>
    <n v="0"/>
    <n v="-2.9140000000000001"/>
    <n v="0"/>
    <n v="-2.9140000000000001"/>
  </r>
  <r>
    <x v="2"/>
    <s v="REAL"/>
    <x v="0"/>
    <s v="PERSONAL"/>
    <s v="INDEXA CAPITAL"/>
    <s v="ONLINE"/>
    <s v="FONDOS"/>
    <s v="FONDOS"/>
    <s v="INDEXA"/>
    <n v="135"/>
    <d v="2023-12-15T00:00:00"/>
    <x v="11"/>
    <n v="12"/>
    <m/>
    <m/>
    <n v="0"/>
    <n v="0"/>
    <n v="-135"/>
    <n v="-135"/>
  </r>
  <r>
    <x v="1"/>
    <s v="REAL"/>
    <x v="0"/>
    <s v="PERSONAL"/>
    <s v="HOFF - CORTE INGLES SANCHINARRO"/>
    <s v="MADRID"/>
    <s v="REGALOS"/>
    <s v="REGALOS CRIS"/>
    <s v="REGALOS NAVIDAD CRIS"/>
    <n v="11"/>
    <d v="2023-12-15T00:00:00"/>
    <x v="11"/>
    <n v="12"/>
    <m/>
    <s v="REGALOS NAVIDAD, ZAPATILLAS HOFF PARA CRISTINA"/>
    <n v="0"/>
    <n v="-11"/>
    <n v="0"/>
    <n v="-11"/>
  </r>
  <r>
    <x v="1"/>
    <s v="REAL"/>
    <x v="0"/>
    <s v="PERSONAL"/>
    <s v="FORTUNY / MORRIS"/>
    <s v="MADRID"/>
    <s v="RESTAURANTE"/>
    <s v="DISCOTECA"/>
    <s v="AGUA CON GAS"/>
    <n v="1.4000000000000001"/>
    <d v="2023-12-18T00:00:00"/>
    <x v="11"/>
    <n v="12"/>
    <m/>
    <m/>
    <n v="0"/>
    <n v="-1.4000000000000001"/>
    <n v="0"/>
    <n v="-1.4000000000000001"/>
  </r>
  <r>
    <x v="1"/>
    <s v="REAL"/>
    <x v="0"/>
    <s v="PERSONAL"/>
    <s v="BURGER KING"/>
    <s v="MADRID"/>
    <s v="RESTAURANTE"/>
    <s v="RESTAURANTE"/>
    <s v="BURGER KING CENA NAVIDAD EMPRESA"/>
    <n v="1.3960000000000001"/>
    <d v="2023-12-18T00:00:00"/>
    <x v="11"/>
    <n v="12"/>
    <m/>
    <m/>
    <n v="0"/>
    <n v="-1.3960000000000001"/>
    <n v="0"/>
    <n v="-1.3960000000000001"/>
  </r>
  <r>
    <x v="1"/>
    <s v="REAL"/>
    <x v="0"/>
    <s v="PERSONAL"/>
    <s v="JAPONES"/>
    <s v="MADRID"/>
    <s v="RESTAURANTE"/>
    <s v="BAR"/>
    <s v="CERVEZA"/>
    <n v="0.30000000000000004"/>
    <d v="2023-12-18T00:00:00"/>
    <x v="11"/>
    <n v="12"/>
    <m/>
    <s v="HICE BIZUM A JAVIER GARCIA DE CIBERSEGURIDAD"/>
    <n v="0"/>
    <n v="-0.30000000000000004"/>
    <n v="0"/>
    <n v="-0.30000000000000004"/>
  </r>
  <r>
    <x v="1"/>
    <s v="REAL"/>
    <x v="0"/>
    <s v="PERSONAL"/>
    <m/>
    <s v="MADRID"/>
    <s v="RESTAURANTE"/>
    <s v="RESTAURANTE"/>
    <s v="EXTRA MENU COMPLETO"/>
    <n v="0.25"/>
    <d v="2023-12-18T00:00:00"/>
    <x v="11"/>
    <n v="12"/>
    <m/>
    <m/>
    <n v="0"/>
    <n v="-0.25"/>
    <n v="0"/>
    <n v="-0.25"/>
  </r>
  <r>
    <x v="1"/>
    <s v="REAL"/>
    <x v="0"/>
    <s v="PERSONAL"/>
    <s v="NATURA  LA VAGUADA"/>
    <s v="MADRID"/>
    <s v="REGALOS"/>
    <s v="REGALOS CRIS"/>
    <s v="REGALO NAVIDAD ANDREA BLANCO: LIBRO MITOLOGIA"/>
    <n v="1.02"/>
    <d v="2023-12-18T00:00:00"/>
    <x v="11"/>
    <n v="12"/>
    <m/>
    <m/>
    <n v="0"/>
    <n v="-1.02"/>
    <n v="0"/>
    <n v="-1.02"/>
  </r>
  <r>
    <x v="1"/>
    <s v="REAL"/>
    <x v="0"/>
    <s v="PERSONAL"/>
    <s v="WOMEN SECRET"/>
    <s v="MADRID"/>
    <s v="REGALOS"/>
    <s v="REGALOS CRIS"/>
    <s v="REGALO NAVIDAD CRISTINA: ROPA INTERIOR NOCHE VIEJA"/>
    <n v="0.20600000000000002"/>
    <d v="2023-12-18T00:00:00"/>
    <x v="11"/>
    <n v="12"/>
    <m/>
    <m/>
    <n v="0"/>
    <n v="-0.20600000000000002"/>
    <n v="0"/>
    <n v="-0.20600000000000002"/>
  </r>
  <r>
    <x v="1"/>
    <s v="REAL"/>
    <x v="0"/>
    <s v="PERSONAL"/>
    <s v="TAXI"/>
    <s v="MADRID"/>
    <s v="TRANSPORTE"/>
    <s v="TAXI"/>
    <s v="TAXI CENA EMPRESA A JAPONES"/>
    <n v="0.34000000000000008"/>
    <d v="2023-12-18T00:00:00"/>
    <x v="11"/>
    <n v="12"/>
    <m/>
    <m/>
    <n v="0"/>
    <n v="-0.34000000000000008"/>
    <n v="0"/>
    <n v="-0.34000000000000008"/>
  </r>
  <r>
    <x v="1"/>
    <s v="REAL"/>
    <x v="0"/>
    <s v="PERSONAL"/>
    <s v="TAXI"/>
    <s v="MADRID"/>
    <s v="TRANSPORTE"/>
    <s v="TAXI"/>
    <s v="TAXI VUELTA A CASA"/>
    <n v="1.02"/>
    <d v="2023-12-18T00:00:00"/>
    <x v="11"/>
    <n v="12"/>
    <m/>
    <m/>
    <n v="0"/>
    <n v="-1.02"/>
    <n v="0"/>
    <n v="-1.02"/>
  </r>
  <r>
    <x v="1"/>
    <s v="REAL"/>
    <x v="0"/>
    <s v="PERSONAL"/>
    <m/>
    <s v="MADRID"/>
    <s v="RESTAURANTE"/>
    <s v="RESTAURANTE"/>
    <s v="CERVEZA NACHO JAYME BIZUM COMIDA NAVIDAD EMPRESA"/>
    <n v="0.30000000000000004"/>
    <d v="2023-12-21T00:00:00"/>
    <x v="11"/>
    <n v="12"/>
    <m/>
    <m/>
    <n v="0"/>
    <n v="-0.30000000000000004"/>
    <n v="0"/>
    <n v="-0.30000000000000004"/>
  </r>
  <r>
    <x v="1"/>
    <s v="REAL"/>
    <x v="0"/>
    <s v="PERSONAL"/>
    <s v="GASOLINERA"/>
    <s v="MADRID"/>
    <s v="SUPERMERCADO"/>
    <s v="GASOLINERA"/>
    <s v="CHOCOLATE CRUNCH"/>
    <n v="0.25"/>
    <d v="2023-12-21T00:00:00"/>
    <x v="11"/>
    <n v="12"/>
    <m/>
    <m/>
    <n v="0"/>
    <n v="-0.25"/>
    <n v="0"/>
    <n v="-0.25"/>
  </r>
  <r>
    <x v="0"/>
    <s v="REAL"/>
    <x v="0"/>
    <s v="PERSONAL"/>
    <s v="INSUD"/>
    <s v="MADRID"/>
    <s v="NOMINA"/>
    <s v="NOMINA INSUD"/>
    <s v=" INSUD"/>
    <n v="1216.4849999999999"/>
    <d v="2023-12-21T00:00:00"/>
    <x v="11"/>
    <n v="12"/>
    <m/>
    <m/>
    <n v="1216.4849999999999"/>
    <n v="0"/>
    <n v="0"/>
    <n v="1216.4849999999999"/>
  </r>
  <r>
    <x v="1"/>
    <s v="REAL"/>
    <x v="0"/>
    <s v="PERSONAL"/>
    <s v="UBER"/>
    <s v="MADRID"/>
    <s v="TRANSPORTE"/>
    <s v="UBER"/>
    <s v="UBER A COMIDA EMPRESA"/>
    <n v="0.79700000000000004"/>
    <d v="2023-12-21T00:00:00"/>
    <x v="11"/>
    <n v="12"/>
    <m/>
    <m/>
    <n v="0"/>
    <n v="-0.79700000000000004"/>
    <n v="0"/>
    <n v="-0.79700000000000004"/>
  </r>
  <r>
    <x v="1"/>
    <s v="REAL"/>
    <x v="0"/>
    <s v="PERSONAL"/>
    <s v="HOTEL SANTA MARIA"/>
    <s v="TUDELA"/>
    <s v="RESTAURANTE"/>
    <s v="BAR"/>
    <s v="CAFÉ Y AGUA CON GAS"/>
    <n v="0.39"/>
    <d v="2023-12-26T00:00:00"/>
    <x v="11"/>
    <n v="12"/>
    <m/>
    <s v="CON DANI GUILLERMO ALEX Y ONDA"/>
    <n v="0"/>
    <n v="-0.39"/>
    <n v="0"/>
    <n v="-0.39"/>
  </r>
  <r>
    <x v="1"/>
    <s v="REAL"/>
    <x v="0"/>
    <s v="PERSONAL"/>
    <s v="Y PUNTO / EL SANTO"/>
    <s v="TUDELA"/>
    <s v="OCIO"/>
    <s v="COPAS"/>
    <s v="COPAS"/>
    <n v="6.0500000000000007"/>
    <d v="2023-12-26T00:00:00"/>
    <x v="11"/>
    <n v="12"/>
    <m/>
    <m/>
    <n v="0"/>
    <n v="-6.0500000000000007"/>
    <n v="0"/>
    <n v="-6.0500000000000007"/>
  </r>
  <r>
    <x v="1"/>
    <s v="REAL"/>
    <x v="0"/>
    <s v="PERSONAL"/>
    <s v="PISCINAS DE TUDELA CLARA CAMPOAMOR"/>
    <s v="TUDELA"/>
    <s v="DEPORTE"/>
    <s v="TORNEO PADEL"/>
    <s v="PADEL"/>
    <n v="3.6"/>
    <d v="2023-12-26T00:00:00"/>
    <x v="11"/>
    <n v="12"/>
    <m/>
    <m/>
    <n v="0"/>
    <n v="-3.6"/>
    <n v="0"/>
    <n v="-3.6"/>
  </r>
  <r>
    <x v="1"/>
    <s v="REAL"/>
    <x v="0"/>
    <s v="PERSONAL"/>
    <s v="LA ESTRELLA"/>
    <s v="TUDELA"/>
    <s v="RESTAURANTE"/>
    <s v="BAR"/>
    <s v="PINCHOS"/>
    <n v="0.5"/>
    <d v="2023-12-26T00:00:00"/>
    <x v="11"/>
    <n v="12"/>
    <m/>
    <s v="PINCHOS CON PIPE"/>
    <n v="0"/>
    <n v="-0.5"/>
    <n v="0"/>
    <n v="-0.5"/>
  </r>
  <r>
    <x v="1"/>
    <s v="REAL"/>
    <x v="0"/>
    <s v="PERSONAL"/>
    <s v="IL FORNO"/>
    <s v="TUDELA"/>
    <s v="RESTAURANTE"/>
    <s v="RESTAURANTE"/>
    <s v="PIZZA"/>
    <n v="1.2000000000000002"/>
    <d v="2023-12-26T00:00:00"/>
    <x v="11"/>
    <n v="12"/>
    <m/>
    <s v="PIZZA CON DANI PABLO Y MAITE"/>
    <n v="0"/>
    <n v="-1.2000000000000002"/>
    <n v="0"/>
    <n v="-1.2000000000000002"/>
  </r>
  <r>
    <x v="1"/>
    <s v="REAL"/>
    <x v="0"/>
    <s v="PERSONAL"/>
    <s v="OCINE"/>
    <s v="TUDELA"/>
    <s v="OCIO"/>
    <s v="CINE"/>
    <s v="ENTRADA + PALOMITAS : AQUAMAN"/>
    <n v="1.03"/>
    <d v="2023-12-27T00:00:00"/>
    <x v="11"/>
    <n v="12"/>
    <m/>
    <s v="ENTRADA AQUAMAN CON ALEX MARCOS Y ORTEGA"/>
    <n v="0"/>
    <n v="-1.03"/>
    <n v="0"/>
    <n v="-1.03"/>
  </r>
  <r>
    <x v="1"/>
    <s v="REAL"/>
    <x v="0"/>
    <s v="PERSONAL"/>
    <s v="AMAZON"/>
    <s v="ONLINE"/>
    <s v="ELECTRONICA / INTERNET"/>
    <s v="ELECTRONICA"/>
    <s v="ORDENADOR DELL INSPIRON 7430 - 14'' 16GB RAM 1 TB SSD NVIDIA GE FORCERTX 3050"/>
    <n v="21.3"/>
    <d v="2023-12-28T00:00:00"/>
    <x v="11"/>
    <n v="12"/>
    <m/>
    <s v="ORDENADOR DELL INSPIRON 7430 - 14'' 16GB RAM 1 TB SSD NVIDIA GE FORCERTX 3050"/>
    <n v="0"/>
    <n v="-21.3"/>
    <n v="0"/>
    <n v="-21.3"/>
  </r>
  <r>
    <x v="1"/>
    <s v="REAL"/>
    <x v="0"/>
    <s v="PERSONAL"/>
    <s v="INSUD"/>
    <s v="MADRID"/>
    <s v="SUPERMERCADO"/>
    <s v="VENDING"/>
    <s v="CHOCOLATE"/>
    <n v="0.51500000000000001"/>
    <d v="2023-12-31T00:00:00"/>
    <x v="11"/>
    <n v="12"/>
    <m/>
    <m/>
    <n v="0"/>
    <n v="-0.51500000000000001"/>
    <n v="0"/>
    <n v="-0.51500000000000001"/>
  </r>
  <r>
    <x v="1"/>
    <s v="REAL"/>
    <x v="0"/>
    <s v="PERSONAL"/>
    <s v="LUIS MIGUEL PELUQUERIA"/>
    <s v="MADRID"/>
    <s v="CUIDADO PERSONAL"/>
    <s v="PELUQUERIA"/>
    <s v="PELUQUERIA VALDEZARZA"/>
    <n v="0.95000000000000007"/>
    <d v="2024-01-01T00:00:00"/>
    <x v="12"/>
    <n v="1"/>
    <m/>
    <s v="EFECTIVO, PAGUE EL EXTRA DEL COCIDO "/>
    <n v="0"/>
    <n v="-0.95000000000000007"/>
    <n v="0"/>
    <n v="-0.95000000000000007"/>
  </r>
  <r>
    <x v="1"/>
    <s v="REAL"/>
    <x v="0"/>
    <s v="PERSONAL"/>
    <s v="BABEL"/>
    <s v="TUDELA"/>
    <s v="RESTAURANTE"/>
    <s v="BAR"/>
    <s v="BOCADILLO"/>
    <n v="0.76999999999999891"/>
    <d v="2024-01-02T00:00:00"/>
    <x v="12"/>
    <n v="1"/>
    <m/>
    <m/>
    <n v="0"/>
    <n v="-0.76999999999999891"/>
    <n v="0"/>
    <n v="-0.76999999999999891"/>
  </r>
  <r>
    <x v="1"/>
    <s v="REAL"/>
    <x v="0"/>
    <s v="PERSONAL"/>
    <s v="AMINE MORO BARBERO TUDELA"/>
    <s v="TUDELA"/>
    <s v="CUIDADO PERSONAL"/>
    <s v="PELUQUERIA"/>
    <s v="PELUQUERIA MORO TUDELA"/>
    <n v="0.8"/>
    <d v="2024-01-02T00:00:00"/>
    <x v="12"/>
    <n v="1"/>
    <m/>
    <m/>
    <n v="0"/>
    <n v="-0.8"/>
    <n v="0"/>
    <n v="-0.8"/>
  </r>
  <r>
    <x v="1"/>
    <s v="REAL"/>
    <x v="1"/>
    <s v="PERSONAL"/>
    <s v="ALQUILER"/>
    <s v="MADRID"/>
    <s v="VIVIENDA"/>
    <s v="PISO VALDEZARZA"/>
    <s v="ALQUILER VALDEZARZA"/>
    <n v="40"/>
    <d v="2024-01-03T00:00:00"/>
    <x v="12"/>
    <n v="1"/>
    <m/>
    <m/>
    <n v="0"/>
    <n v="-40"/>
    <n v="0"/>
    <n v="-40"/>
  </r>
  <r>
    <x v="2"/>
    <s v="REAL"/>
    <x v="0"/>
    <s v="PERSONAL"/>
    <s v="DEGIRO"/>
    <s v="ONLINE"/>
    <s v="BOLSA"/>
    <s v="BOLSA"/>
    <s v="BOLSA"/>
    <n v="225"/>
    <d v="2024-01-03T00:00:00"/>
    <x v="12"/>
    <n v="1"/>
    <m/>
    <m/>
    <n v="0"/>
    <n v="0"/>
    <n v="-225"/>
    <n v="-225"/>
  </r>
  <r>
    <x v="2"/>
    <s v="REAL"/>
    <x v="0"/>
    <s v="PERSONAL"/>
    <s v="INDEXA CAPITAL"/>
    <s v="ONLINE"/>
    <s v="FONDOS"/>
    <s v="FONDOS"/>
    <s v="INDEXA"/>
    <n v="225"/>
    <d v="2024-01-03T00:00:00"/>
    <x v="12"/>
    <n v="1"/>
    <m/>
    <m/>
    <n v="0"/>
    <n v="0"/>
    <n v="-225"/>
    <n v="-225"/>
  </r>
  <r>
    <x v="1"/>
    <s v="REAL"/>
    <x v="1"/>
    <s v="PERSONAL"/>
    <m/>
    <m/>
    <s v="VIVIENDA"/>
    <s v="GARAJE"/>
    <s v="GARAJE VALDEZARZA"/>
    <n v="6.5"/>
    <d v="2024-01-03T00:00:00"/>
    <x v="12"/>
    <n v="1"/>
    <m/>
    <m/>
    <n v="0"/>
    <n v="-6.5"/>
    <n v="0"/>
    <n v="-6.5"/>
  </r>
  <r>
    <x v="1"/>
    <s v="REAL"/>
    <x v="0"/>
    <s v="PERSONAL"/>
    <s v="ALQUILER"/>
    <s v="MADRID"/>
    <s v="VIVIENDA"/>
    <s v="GASTOS COMPARTIDOS"/>
    <s v="GASTOS: AGUA, LUZ, WIFI, LIMPIEZA"/>
    <n v="10"/>
    <d v="2024-01-03T00:00:00"/>
    <x v="12"/>
    <n v="1"/>
    <m/>
    <m/>
    <n v="0"/>
    <n v="-10"/>
    <n v="0"/>
    <n v="-10"/>
  </r>
  <r>
    <x v="3"/>
    <s v="REAL"/>
    <x v="1"/>
    <s v="PERSONAL"/>
    <s v="TRASPASO COLECTIVOS"/>
    <s v="ONLINE"/>
    <s v="TRASPASO COLECTIVO"/>
    <s v="TRASPASO COLECTIVO"/>
    <s v="TRASPASO COLECTIVOS ENERO"/>
    <n v="0"/>
    <d v="2024-01-03T00:00:00"/>
    <x v="12"/>
    <n v="1"/>
    <m/>
    <m/>
    <n v="0"/>
    <n v="0"/>
    <n v="0"/>
    <n v="0"/>
  </r>
  <r>
    <x v="1"/>
    <s v="REAL"/>
    <x v="0"/>
    <s v="PERSONAL"/>
    <s v="BAR POZOBLANCO"/>
    <s v="POZOBLANCO"/>
    <s v="RESTAURANTE"/>
    <s v="BAR"/>
    <s v="BEBIDAS CON LAURA CALERO Y CRIS"/>
    <n v="0.7400000000000001"/>
    <d v="2024-01-05T00:00:00"/>
    <x v="12"/>
    <n v="1"/>
    <m/>
    <m/>
    <n v="0"/>
    <n v="-0.7400000000000001"/>
    <n v="0"/>
    <n v="-0.7400000000000001"/>
  </r>
  <r>
    <x v="1"/>
    <s v="REAL"/>
    <x v="0"/>
    <s v="PERSONAL"/>
    <s v="COVAP"/>
    <s v="POZOBLANCO"/>
    <s v="REGALOS"/>
    <s v="REGALOS NAVIDAD"/>
    <s v="LOMO IBERICO COVAP"/>
    <n v="9.293000000000001"/>
    <d v="2024-01-05T00:00:00"/>
    <x v="12"/>
    <n v="1"/>
    <m/>
    <m/>
    <n v="0"/>
    <n v="-9.293000000000001"/>
    <n v="0"/>
    <n v="-9.293000000000001"/>
  </r>
  <r>
    <x v="1"/>
    <s v="REAL"/>
    <x v="0"/>
    <s v="PERSONAL"/>
    <s v="LA VAGUADA, MEDIA MARKT"/>
    <s v="MADRID"/>
    <s v="GASTOS PERSONALES (ROPA, OBJETOS, ACCESORIOS…)"/>
    <s v="ACCESORIOS"/>
    <s v="AURICULARES CABLE APPLE"/>
    <n v="1.899"/>
    <d v="2024-01-08T00:00:00"/>
    <x v="12"/>
    <n v="1"/>
    <m/>
    <m/>
    <n v="0"/>
    <n v="-1.899"/>
    <n v="0"/>
    <n v="-1.899"/>
  </r>
  <r>
    <x v="0"/>
    <s v="REAL"/>
    <x v="0"/>
    <s v="PERSONAL"/>
    <s v="BLABLACAR"/>
    <s v="ONLINE"/>
    <s v="SEGUNDA MANO / GASTOS COMPARTIDOS"/>
    <s v="BLABLACAR"/>
    <s v="BLABLACAR VIAJE TUDELA GUADALAJARA"/>
    <n v="11.4"/>
    <d v="2024-01-08T00:00:00"/>
    <x v="12"/>
    <n v="1"/>
    <m/>
    <m/>
    <n v="11.4"/>
    <n v="0"/>
    <n v="0"/>
    <n v="11.4"/>
  </r>
  <r>
    <x v="1"/>
    <s v="REAL"/>
    <x v="0"/>
    <s v="PERSONAL"/>
    <s v="SCALPERS LAS ROZAS"/>
    <s v="MADRID"/>
    <s v="GASTOS PERSONALES (ROPA, OBJETOS, ACCESORIOS…)"/>
    <s v="ROPA"/>
    <s v="CAMISA Y PANTALON SCALPERS"/>
    <n v="3.4849999999999994"/>
    <d v="2024-01-08T00:00:00"/>
    <x v="12"/>
    <n v="1"/>
    <m/>
    <m/>
    <n v="0"/>
    <n v="-3.4849999999999994"/>
    <n v="0"/>
    <n v="-3.4849999999999994"/>
  </r>
  <r>
    <x v="1"/>
    <s v="REAL"/>
    <x v="0"/>
    <s v="PERSONAL"/>
    <s v="REPSOL"/>
    <s v="MADRID"/>
    <s v="TRANSPORTE"/>
    <s v="GASOLINA"/>
    <s v="COCHE"/>
    <n v="7"/>
    <d v="2024-01-08T00:00:00"/>
    <x v="12"/>
    <n v="1"/>
    <m/>
    <m/>
    <n v="0"/>
    <n v="-7"/>
    <n v="0"/>
    <n v="-7"/>
  </r>
  <r>
    <x v="1"/>
    <s v="REAL"/>
    <x v="0"/>
    <s v="COLECTIVOS"/>
    <s v="FRANCOS  RODRIGUEZX"/>
    <s v="MADRID"/>
    <s v="SUPERMERCADO"/>
    <s v="DIA"/>
    <s v="DIA"/>
    <n v="0.53500000000000003"/>
    <d v="2024-01-08T00:00:00"/>
    <x v="12"/>
    <n v="1"/>
    <m/>
    <m/>
    <n v="0"/>
    <n v="-0.53500000000000003"/>
    <n v="0"/>
    <n v="-0.53500000000000003"/>
  </r>
  <r>
    <x v="1"/>
    <s v="REAL"/>
    <x v="0"/>
    <s v="COLECTIVOS"/>
    <s v="FRANCOS  RODRIGUEZX"/>
    <s v="MADRID"/>
    <s v="SUPERMERCADO"/>
    <s v="DIA"/>
    <s v="DIA"/>
    <n v="0.53500000000000003"/>
    <d v="2024-01-08T00:00:00"/>
    <x v="12"/>
    <n v="1"/>
    <m/>
    <m/>
    <n v="0"/>
    <n v="-0.53500000000000003"/>
    <n v="0"/>
    <n v="-0.53500000000000003"/>
  </r>
  <r>
    <x v="1"/>
    <s v="REAL"/>
    <x v="0"/>
    <s v="COLECTIVOS"/>
    <s v="ALCAMPO"/>
    <s v="MADRID"/>
    <s v="GASTOS PERSONALES (ROPA, OBJETOS, ACCESORIOS…)"/>
    <s v="ACCESORIOS"/>
    <s v="MENAJE DE COCINA (SARTENES, CUENCOS…)"/>
    <n v="4.0110000000000001"/>
    <d v="2024-01-08T00:00:00"/>
    <x v="12"/>
    <n v="1"/>
    <m/>
    <m/>
    <n v="0"/>
    <n v="-4.0110000000000001"/>
    <n v="0"/>
    <n v="-4.0110000000000001"/>
  </r>
  <r>
    <x v="1"/>
    <s v="REAL"/>
    <x v="0"/>
    <s v="PERSONAL"/>
    <s v="REPSOL"/>
    <s v="MADRID"/>
    <s v="TRANSPORTE"/>
    <s v="GASOLINA"/>
    <s v="MOTO"/>
    <n v="0.84600000000000009"/>
    <d v="2024-01-08T00:00:00"/>
    <x v="12"/>
    <n v="1"/>
    <m/>
    <m/>
    <n v="0"/>
    <n v="-0.84600000000000009"/>
    <n v="0"/>
    <n v="-0.84600000000000009"/>
  </r>
  <r>
    <x v="1"/>
    <s v="REAL"/>
    <x v="0"/>
    <s v="PERSONAL"/>
    <s v="OPEN AI"/>
    <s v="ONLINE"/>
    <s v="ELECTRONICA / INTERNET"/>
    <s v="SUSCRIPCION"/>
    <s v="CHAT GPT"/>
    <n v="2.2920000000000003"/>
    <d v="2024-01-09T00:00:00"/>
    <x v="12"/>
    <n v="1"/>
    <m/>
    <m/>
    <n v="0"/>
    <n v="-2.2920000000000003"/>
    <n v="0"/>
    <n v="-2.2920000000000003"/>
  </r>
  <r>
    <x v="1"/>
    <s v="REAL"/>
    <x v="0"/>
    <s v="COLECTIVOS"/>
    <s v="FRANCOS  RODRIGUEZ"/>
    <s v="MADRID"/>
    <s v="ELECTRONICA / INTERNET"/>
    <s v="SUSCRIPCION"/>
    <s v="CHAT GPT"/>
    <n v="2.2920000000000003"/>
    <d v="2024-01-09T00:00:00"/>
    <x v="12"/>
    <n v="1"/>
    <m/>
    <m/>
    <n v="0"/>
    <n v="-2.2920000000000003"/>
    <n v="0"/>
    <n v="-2.2920000000000003"/>
  </r>
  <r>
    <x v="1"/>
    <s v="REAL"/>
    <x v="0"/>
    <s v="COLECTIVOS"/>
    <s v="FRANCOS  RODRIGUEZ"/>
    <s v="MADRID"/>
    <s v="SUPERMERCADO"/>
    <s v="CARREFOUR"/>
    <s v="COMPRA GRANDE"/>
    <n v="12.342000000000001"/>
    <d v="2024-01-09T00:00:00"/>
    <x v="12"/>
    <n v="1"/>
    <m/>
    <m/>
    <n v="0"/>
    <n v="-12.342000000000001"/>
    <n v="0"/>
    <n v="-12.342000000000001"/>
  </r>
  <r>
    <x v="1"/>
    <s v="REAL"/>
    <x v="0"/>
    <s v="COLECTIVOS"/>
    <s v="ALCAMPO"/>
    <s v="MADRID"/>
    <s v="GASTOS PERSONALES (ROPA, OBJETOS, ACCESORIOS…)"/>
    <s v="REPARACIONES"/>
    <s v="HEMBRAS PARA  PONER EL CUADRO"/>
    <n v="0.27999999999999997"/>
    <d v="2024-01-09T00:00:00"/>
    <x v="12"/>
    <n v="1"/>
    <d v="2024-01-09T00:00:00"/>
    <m/>
    <n v="0"/>
    <n v="-0.27999999999999997"/>
    <n v="0"/>
    <n v="-0.27999999999999997"/>
  </r>
  <r>
    <x v="1"/>
    <s v="REAL"/>
    <x v="0"/>
    <s v="COLECTIVOS"/>
    <s v="ALCAMPO"/>
    <s v="MADRID"/>
    <s v="GASTOS PERSONALES (ROPA, OBJETOS, ACCESORIOS…)"/>
    <s v="REPARACIONES"/>
    <s v="HEMBRAS PARA  PONER EL CUADRO"/>
    <n v="0.27999999999999997"/>
    <d v="2024-01-09T00:00:00"/>
    <x v="12"/>
    <n v="1"/>
    <m/>
    <m/>
    <n v="0"/>
    <n v="-0.27999999999999997"/>
    <n v="0"/>
    <n v="-0.27999999999999997"/>
  </r>
  <r>
    <x v="0"/>
    <s v="REAL"/>
    <x v="0"/>
    <s v="PERSONAL"/>
    <s v="WALLAPOP"/>
    <s v="ONLINE"/>
    <s v="SEGUNDA MANO / GASTOS COMPARTIDOS"/>
    <s v="WALLAPOP"/>
    <s v="WALLAPOP ALTAVOZ"/>
    <n v="15"/>
    <d v="2024-01-09T00:00:00"/>
    <x v="12"/>
    <n v="1"/>
    <m/>
    <m/>
    <n v="15"/>
    <n v="0"/>
    <n v="0"/>
    <n v="15"/>
  </r>
  <r>
    <x v="0"/>
    <s v="REAL"/>
    <x v="0"/>
    <s v="PERSONAL"/>
    <s v="BLABLACAFR"/>
    <s v="ONLINE"/>
    <s v="SEGUNDA MANO / GASTOS COMPARTIDOS"/>
    <s v="BLABLACAFR"/>
    <s v="BLABLACAR VIAJE POZOBLANCO MADRID"/>
    <n v="13.2"/>
    <d v="2024-01-10T00:00:00"/>
    <x v="12"/>
    <n v="1"/>
    <m/>
    <m/>
    <n v="13.2"/>
    <n v="0"/>
    <n v="0"/>
    <n v="13.2"/>
  </r>
  <r>
    <x v="1"/>
    <s v="REAL"/>
    <x v="0"/>
    <s v="PERSONAL"/>
    <s v="BOWLING CHAMARTIN"/>
    <s v="MADRID"/>
    <s v="OCIO"/>
    <s v="BOLERA"/>
    <s v="BOLERA+ CERVEZAS"/>
    <n v="2.9800000000000004"/>
    <d v="2024-01-12T00:00:00"/>
    <x v="12"/>
    <n v="1"/>
    <d v="2024-01-12T00:00:00"/>
    <s v="BIZUM A DANI MAS CERVEZAS EL VIERNES 12 01 2024 CON IRIS, CRISTINA JON Y DANI"/>
    <n v="0"/>
    <n v="-2.9800000000000004"/>
    <n v="0"/>
    <n v="-2.9800000000000004"/>
  </r>
  <r>
    <x v="1"/>
    <s v="REAL"/>
    <x v="0"/>
    <s v="PERSONAL"/>
    <s v="BAR RODRIGO"/>
    <s v="MADRID"/>
    <s v="RESTAURANTE"/>
    <s v="BAR"/>
    <s v="CENA CON JON"/>
    <n v="2.1800000000000002"/>
    <d v="2024-01-14T00:00:00"/>
    <x v="12"/>
    <n v="1"/>
    <m/>
    <s v="CENA PARTIDO SUPERCOPA ESPAÑA"/>
    <n v="0"/>
    <n v="-2.1800000000000002"/>
    <n v="0"/>
    <n v="-2.1800000000000002"/>
  </r>
  <r>
    <x v="1"/>
    <s v="REAL"/>
    <x v="0"/>
    <s v="COLECTIVOS"/>
    <s v="FARMACIA VALDEZARZA"/>
    <s v="MADRID"/>
    <s v="CUIDADO PERSONAL"/>
    <s v="FARMACIA"/>
    <s v="ACICLOVIR, STREPSILS Y ACETILCISTEINA PARA CRIS"/>
    <n v="1.8140000000000001"/>
    <d v="2024-01-15T00:00:00"/>
    <x v="12"/>
    <n v="1"/>
    <m/>
    <s v="BIZUM ANA MORALES NETFLIX"/>
    <n v="0"/>
    <n v="-1.8140000000000001"/>
    <n v="0"/>
    <n v="-1.8140000000000001"/>
  </r>
  <r>
    <x v="2"/>
    <s v="REAL"/>
    <x v="0"/>
    <s v="PERSONAL"/>
    <s v="INDEXA CAPITAL"/>
    <s v="ONLINE"/>
    <s v="FONDOS"/>
    <s v="FONDOS"/>
    <s v="INDEXA"/>
    <n v="135"/>
    <d v="2024-01-15T00:00:00"/>
    <x v="12"/>
    <n v="1"/>
    <m/>
    <m/>
    <n v="0"/>
    <n v="0"/>
    <n v="-135"/>
    <n v="-135"/>
  </r>
  <r>
    <x v="1"/>
    <s v="REAL"/>
    <x v="0"/>
    <s v="PERSONAL"/>
    <s v="ONEPASSWORD"/>
    <s v="MADRID"/>
    <s v="ELECTRONICA / INTERNET"/>
    <s v="SUSCRIPCION"/>
    <s v="ONEPASSWORD: SUSCRIPCION ANUAL"/>
    <n v="4.0890000000000004"/>
    <d v="2024-01-15T00:00:00"/>
    <x v="12"/>
    <n v="1"/>
    <m/>
    <m/>
    <n v="0"/>
    <n v="-4.0890000000000004"/>
    <n v="0"/>
    <n v="-4.0890000000000004"/>
  </r>
  <r>
    <x v="1"/>
    <s v="REAL"/>
    <x v="0"/>
    <s v="PERSONAL"/>
    <m/>
    <m/>
    <s v="DEPORTE"/>
    <s v="BOXEO"/>
    <s v="GO BOX LA VAGUADA"/>
    <n v="7.5"/>
    <d v="2024-01-16T00:00:00"/>
    <x v="12"/>
    <n v="1"/>
    <m/>
    <s v="MATRICULA + GIMNASIO"/>
    <n v="0"/>
    <n v="-7.5"/>
    <n v="0"/>
    <n v="-7.5"/>
  </r>
  <r>
    <x v="1"/>
    <s v="REAL"/>
    <x v="0"/>
    <s v="PERSONAL"/>
    <m/>
    <s v="MADRID"/>
    <s v="CUIDADO PERSONAL"/>
    <s v="FARMACIA"/>
    <s v="MUÑEQUERA: LESION ESGUINCE"/>
    <n v="2.0500000000000003"/>
    <d v="2024-01-18T00:00:00"/>
    <x v="12"/>
    <n v="1"/>
    <m/>
    <m/>
    <n v="0"/>
    <n v="-2.0500000000000003"/>
    <n v="0"/>
    <n v="-2.0500000000000003"/>
  </r>
  <r>
    <x v="1"/>
    <s v="REAL"/>
    <x v="0"/>
    <s v="PERSONAL"/>
    <s v="INSUD"/>
    <s v="MADRID"/>
    <s v="SUPERMERCADO"/>
    <s v="VENDING"/>
    <s v="CAFÉ Y CHOCOLATE"/>
    <n v="0.23000000000000004"/>
    <d v="2024-01-19T00:00:00"/>
    <x v="12"/>
    <n v="1"/>
    <m/>
    <m/>
    <n v="0"/>
    <n v="-0.23000000000000004"/>
    <n v="0"/>
    <n v="-0.23000000000000004"/>
  </r>
  <r>
    <x v="1"/>
    <s v="REAL"/>
    <x v="0"/>
    <s v="COLECTIVOS"/>
    <s v="EL OLVIDO"/>
    <s v="MADRID"/>
    <s v="RESTAURANTE"/>
    <s v="RESTAURANTE"/>
    <s v="CENA"/>
    <n v="7.2"/>
    <d v="2024-01-22T00:00:00"/>
    <x v="12"/>
    <n v="1"/>
    <m/>
    <s v="CENA CON CRIS Y MODESTO Y JUANMI. BIZUM A JUANMI"/>
    <n v="0"/>
    <n v="-7.2"/>
    <n v="0"/>
    <n v="-7.2"/>
  </r>
  <r>
    <x v="1"/>
    <s v="REAL"/>
    <x v="0"/>
    <s v="COLECTIVOS"/>
    <s v="CARREFOUR"/>
    <s v="MADRID"/>
    <s v="SUPERMERCADO"/>
    <s v="CARREFOUR"/>
    <s v="COMPRA"/>
    <n v="1.109"/>
    <d v="2024-01-22T00:00:00"/>
    <x v="12"/>
    <n v="1"/>
    <m/>
    <m/>
    <n v="0"/>
    <n v="-1.109"/>
    <n v="0"/>
    <n v="-1.109"/>
  </r>
  <r>
    <x v="1"/>
    <s v="REAL"/>
    <x v="0"/>
    <s v="COLECTIVOS"/>
    <s v="CARREFOUR"/>
    <s v="MADRID"/>
    <s v="SUPERMERCADO"/>
    <s v="CARREFOUR"/>
    <s v="COMPRA CENA CON ALEX Y MIKEL EN CASA"/>
    <n v="3.1340000000000003"/>
    <d v="2024-01-22T00:00:00"/>
    <x v="12"/>
    <n v="1"/>
    <m/>
    <m/>
    <n v="0"/>
    <n v="-3.1340000000000003"/>
    <n v="0"/>
    <n v="-3.1340000000000003"/>
  </r>
  <r>
    <x v="1"/>
    <s v="REAL"/>
    <x v="0"/>
    <s v="COLECTIVOS"/>
    <s v="CARREFOUR"/>
    <s v="MADRID"/>
    <s v="SUPERMERCADO"/>
    <s v="CARREFOUR"/>
    <s v="COMPRA CENA CON ALEX Y MIKEL EN CASA"/>
    <n v="3.6530000000000005"/>
    <d v="2024-01-22T00:00:00"/>
    <x v="12"/>
    <n v="1"/>
    <m/>
    <m/>
    <n v="0"/>
    <n v="-3.6530000000000005"/>
    <n v="0"/>
    <n v="-3.6530000000000005"/>
  </r>
  <r>
    <x v="1"/>
    <s v="REAL"/>
    <x v="0"/>
    <s v="COLECTIVOS"/>
    <s v="LOVE HOME"/>
    <s v="MADRID"/>
    <s v="VIVIENDA"/>
    <s v="VAJILLA"/>
    <s v="COPAS"/>
    <n v="0.5"/>
    <d v="2024-01-22T00:00:00"/>
    <x v="12"/>
    <n v="1"/>
    <m/>
    <m/>
    <n v="0"/>
    <n v="-0.5"/>
    <n v="0"/>
    <n v="-0.5"/>
  </r>
  <r>
    <x v="1"/>
    <s v="REAL"/>
    <x v="0"/>
    <s v="COLECTIVOS"/>
    <s v="DIA"/>
    <s v="MADRID"/>
    <s v="SUPERMERCADO"/>
    <s v="DIA"/>
    <s v="FRUTA"/>
    <n v="1.7309999999999999"/>
    <d v="2024-01-22T00:00:00"/>
    <x v="12"/>
    <n v="1"/>
    <m/>
    <m/>
    <n v="0"/>
    <n v="-1.7309999999999999"/>
    <n v="0"/>
    <n v="-1.7309999999999999"/>
  </r>
  <r>
    <x v="1"/>
    <s v="REAL"/>
    <x v="0"/>
    <s v="COLECTIVOS"/>
    <s v="FRUTERIA FISIO CRIS"/>
    <s v="MADRID"/>
    <s v="SUPERMERCADO"/>
    <s v="FRUTERIA"/>
    <s v="FRUTA"/>
    <n v="0.11899999999999999"/>
    <d v="2024-01-22T00:00:00"/>
    <x v="12"/>
    <n v="1"/>
    <m/>
    <m/>
    <n v="0"/>
    <n v="-0.11899999999999999"/>
    <n v="0"/>
    <n v="-0.11899999999999999"/>
  </r>
  <r>
    <x v="1"/>
    <s v="REAL"/>
    <x v="0"/>
    <s v="COLECTIVOS"/>
    <s v="LAURIS - BIZUM MARTHA (MADRE)"/>
    <s v="MADRID"/>
    <s v="VIVIENDA"/>
    <s v="LIMPIEZA"/>
    <s v="LIMPIEZA DE CASA"/>
    <n v="3"/>
    <d v="2024-01-22T00:00:00"/>
    <x v="12"/>
    <n v="1"/>
    <m/>
    <m/>
    <n v="0"/>
    <n v="-3"/>
    <n v="0"/>
    <n v="-3"/>
  </r>
  <r>
    <x v="1"/>
    <s v="REAL"/>
    <x v="0"/>
    <s v="COLECTIVOS"/>
    <s v="FRUTERIA FISIO CRIS"/>
    <s v="MADRID"/>
    <s v="SUPERMERCADO"/>
    <s v="FRUTERIA"/>
    <s v="FRUTA"/>
    <n v="0.28700000000000003"/>
    <d v="2024-01-24T00:00:00"/>
    <x v="12"/>
    <n v="1"/>
    <m/>
    <m/>
    <n v="0"/>
    <n v="-0.28700000000000003"/>
    <n v="0"/>
    <n v="-0.28700000000000003"/>
  </r>
  <r>
    <x v="1"/>
    <s v="REAL"/>
    <x v="0"/>
    <s v="PERSONAL"/>
    <s v="MADRID DEPORTES"/>
    <s v="MADRID"/>
    <s v="DEPORTE"/>
    <s v="GIMNASIO"/>
    <s v="GIMNASIO MADRID DEPORTES"/>
    <n v="0.5"/>
    <d v="2024-01-25T00:00:00"/>
    <x v="12"/>
    <n v="1"/>
    <m/>
    <m/>
    <n v="0"/>
    <n v="-0.5"/>
    <n v="0"/>
    <n v="-0.5"/>
  </r>
  <r>
    <x v="1"/>
    <s v="REAL"/>
    <x v="0"/>
    <s v="PERSONAL"/>
    <s v="MADRID DEPORTES"/>
    <s v="MADRID"/>
    <s v="DEPORTE"/>
    <s v="GIMNASIO"/>
    <s v="GIMNASIO MADRID DEPORTES"/>
    <n v="0.5"/>
    <d v="2024-01-26T00:00:00"/>
    <x v="12"/>
    <n v="1"/>
    <m/>
    <m/>
    <n v="0"/>
    <n v="-0.5"/>
    <n v="0"/>
    <n v="-0.5"/>
  </r>
  <r>
    <x v="1"/>
    <s v="REAL"/>
    <x v="0"/>
    <s v="PERSONAL"/>
    <m/>
    <s v="MADRID"/>
    <s v="RESTAURANTE"/>
    <s v="BAR"/>
    <s v="AGUA CON GAS"/>
    <n v="0.32000000000000006"/>
    <d v="2024-01-29T00:00:00"/>
    <x v="12"/>
    <n v="1"/>
    <m/>
    <m/>
    <n v="0"/>
    <n v="-0.32000000000000006"/>
    <n v="0"/>
    <n v="-0.32000000000000006"/>
  </r>
  <r>
    <x v="1"/>
    <s v="REAL"/>
    <x v="0"/>
    <s v="PERSONAL"/>
    <s v="BITBOX"/>
    <s v="ONLINE"/>
    <s v="ELECTRONICA / INTERNET"/>
    <s v="CRYPTOMONEDAS"/>
    <s v="CARTERA FRIA BITBOX 03"/>
    <n v="15.346000000000002"/>
    <d v="2024-01-29T00:00:00"/>
    <x v="12"/>
    <n v="1"/>
    <m/>
    <m/>
    <n v="0"/>
    <n v="-15.346000000000002"/>
    <n v="0"/>
    <n v="-15.346000000000002"/>
  </r>
  <r>
    <x v="1"/>
    <s v="REAL"/>
    <x v="0"/>
    <s v="PERSONAL"/>
    <s v="BAR RODRIGO"/>
    <s v="MADRID"/>
    <s v="RESTAURANTE"/>
    <s v="BAR"/>
    <s v="CENA CON JON"/>
    <n v="5.0100000000000007"/>
    <d v="2024-01-29T00:00:00"/>
    <x v="12"/>
    <n v="1"/>
    <m/>
    <s v="PIZZAS CON J0ON EN LA PLAZA CERCA DE SU CASA"/>
    <n v="0"/>
    <n v="-5.0100000000000007"/>
    <n v="0"/>
    <n v="-5.0100000000000007"/>
  </r>
  <r>
    <x v="1"/>
    <s v="REAL"/>
    <x v="0"/>
    <s v="COLECTIVOS"/>
    <s v="EL ANCLA"/>
    <s v="MADRID"/>
    <s v="RESTAURANTE"/>
    <s v="RESTAURANTE"/>
    <s v="COMIDA"/>
    <n v="4.1000000000000005"/>
    <d v="2024-01-29T00:00:00"/>
    <x v="12"/>
    <n v="1"/>
    <m/>
    <m/>
    <n v="0"/>
    <n v="-4.1000000000000005"/>
    <n v="0"/>
    <n v="-4.1000000000000005"/>
  </r>
  <r>
    <x v="1"/>
    <s v="REAL"/>
    <x v="0"/>
    <s v="PERSONAL"/>
    <s v="AMAZON"/>
    <s v="ONLINE"/>
    <s v="GASTOS PERSONALES (ROPA, OBJETOS, ACCESORIOS…)"/>
    <s v="ACCESORIOS"/>
    <s v="GAFAS LUZ AZUL"/>
    <n v="2.3980000000000001"/>
    <d v="2024-01-29T00:00:00"/>
    <x v="12"/>
    <n v="1"/>
    <m/>
    <m/>
    <n v="0"/>
    <n v="-2.3980000000000001"/>
    <n v="0"/>
    <n v="-2.3980000000000001"/>
  </r>
  <r>
    <x v="1"/>
    <s v="REAL"/>
    <x v="0"/>
    <s v="PERSONAL"/>
    <s v="MADRID DEPORTES"/>
    <s v="MADRID"/>
    <s v="DEPORTE"/>
    <s v="GIMNASIO"/>
    <s v="GIMNASIO MADRID DEPORTES"/>
    <n v="0.5"/>
    <d v="2024-01-29T00:00:00"/>
    <x v="12"/>
    <n v="1"/>
    <m/>
    <m/>
    <n v="0"/>
    <n v="-0.5"/>
    <n v="0"/>
    <n v="-0.5"/>
  </r>
  <r>
    <x v="1"/>
    <s v="REAL"/>
    <x v="0"/>
    <s v="PERSONAL"/>
    <s v="REPSOL"/>
    <s v="MADRID"/>
    <s v="TRANSPORTE"/>
    <s v="GASOLINA"/>
    <s v="MOTO"/>
    <n v="0.83400000000000007"/>
    <d v="2024-01-29T00:00:00"/>
    <x v="12"/>
    <n v="1"/>
    <m/>
    <m/>
    <n v="0"/>
    <n v="-0.83400000000000007"/>
    <n v="0"/>
    <n v="-0.83400000000000007"/>
  </r>
  <r>
    <x v="1"/>
    <s v="REAL"/>
    <x v="0"/>
    <s v="PERSONAL"/>
    <s v="MOTO URBAN"/>
    <s v="MADRID"/>
    <s v="TRANSPORTE"/>
    <s v="ACCESORIOS MOTO"/>
    <s v="PINLOCK MOTO"/>
    <n v="3.9000000000000004"/>
    <d v="2024-01-29T00:00:00"/>
    <x v="12"/>
    <n v="1"/>
    <m/>
    <m/>
    <n v="0"/>
    <n v="-3.9000000000000004"/>
    <n v="0"/>
    <n v="-3.9000000000000004"/>
  </r>
  <r>
    <x v="1"/>
    <s v="REAL"/>
    <x v="0"/>
    <s v="PERSONAL"/>
    <s v="AHORRAMAS"/>
    <s v="MADRID"/>
    <s v="SUPERMERCADO"/>
    <s v="AHORRAMAS"/>
    <s v="CHOCOLATES Y CAPRICHOS"/>
    <n v="3.8659999999999997"/>
    <d v="2024-01-30T00:00:00"/>
    <x v="12"/>
    <n v="1"/>
    <m/>
    <m/>
    <n v="0"/>
    <n v="-3.8659999999999997"/>
    <n v="0"/>
    <n v="-3.8659999999999997"/>
  </r>
  <r>
    <x v="1"/>
    <s v="REAL"/>
    <x v="0"/>
    <s v="COLECTIVOS"/>
    <s v="CARREFOUR"/>
    <s v="MADRID"/>
    <s v="SUPERMERCADO"/>
    <s v="CARREFOUR"/>
    <s v="COMPRA GRANDE"/>
    <n v="13.32"/>
    <d v="2024-01-30T00:00:00"/>
    <x v="12"/>
    <n v="1"/>
    <m/>
    <m/>
    <n v="0"/>
    <n v="-13.32"/>
    <n v="0"/>
    <n v="-13.32"/>
  </r>
  <r>
    <x v="1"/>
    <s v="REAL"/>
    <x v="0"/>
    <s v="PERSONAL"/>
    <s v="EXPEIDO"/>
    <s v="MADRID"/>
    <s v="RESTAURANTE"/>
    <s v="RESTAURANTE"/>
    <s v="EXTRA MENU COMPLETO"/>
    <n v="0.21000000000000002"/>
    <d v="2024-01-30T00:00:00"/>
    <x v="12"/>
    <n v="1"/>
    <m/>
    <m/>
    <n v="0"/>
    <n v="-0.21000000000000002"/>
    <n v="0"/>
    <n v="-0.21000000000000002"/>
  </r>
  <r>
    <x v="1"/>
    <s v="REAL"/>
    <x v="0"/>
    <s v="PERSONAL"/>
    <s v="FLORISTERIA ANTONIO MACHADO"/>
    <s v="MADRID"/>
    <s v="REGALOS"/>
    <s v="REGALOS CRIS"/>
    <s v="FLORES"/>
    <n v="0.60000000000000009"/>
    <d v="2024-01-30T00:00:00"/>
    <x v="12"/>
    <n v="1"/>
    <m/>
    <m/>
    <n v="0"/>
    <n v="-0.60000000000000009"/>
    <n v="0"/>
    <n v="-0.60000000000000009"/>
  </r>
  <r>
    <x v="0"/>
    <s v="REAL"/>
    <x v="1"/>
    <s v="PERSONAL"/>
    <s v="INSUD"/>
    <s v="MADRID"/>
    <s v="NOMINA"/>
    <s v="NOMINA INSUD"/>
    <s v=" INSUD"/>
    <n v="584.84699999999998"/>
    <d v="2024-01-30T00:00:00"/>
    <x v="12"/>
    <n v="1"/>
    <m/>
    <m/>
    <n v="584.84699999999998"/>
    <n v="0"/>
    <n v="0"/>
    <n v="584.84699999999998"/>
  </r>
  <r>
    <x v="1"/>
    <s v="REAL"/>
    <x v="1"/>
    <s v="PERSONAL"/>
    <s v="ALQUILER"/>
    <s v="MADRID"/>
    <s v="VIVIENDA"/>
    <s v="PISO VALDEZARZA"/>
    <s v="ALQUILER VALDEZARZA"/>
    <n v="40"/>
    <d v="2024-02-01T00:00:00"/>
    <x v="12"/>
    <n v="2"/>
    <m/>
    <m/>
    <n v="0"/>
    <n v="-40"/>
    <n v="0"/>
    <n v="-40"/>
  </r>
  <r>
    <x v="1"/>
    <s v="REAL"/>
    <x v="0"/>
    <s v="PERSONAL"/>
    <s v="MADRID DEPORTES"/>
    <s v="MADRID"/>
    <s v="DEPORTE"/>
    <s v="GIMNASIO"/>
    <s v="GIMNASIO MADRID DEPORTES"/>
    <n v="2.95"/>
    <d v="2024-02-01T00:00:00"/>
    <x v="12"/>
    <n v="2"/>
    <m/>
    <m/>
    <n v="0"/>
    <n v="-2.95"/>
    <n v="0"/>
    <n v="-2.95"/>
  </r>
  <r>
    <x v="1"/>
    <s v="REAL"/>
    <x v="0"/>
    <s v="PERSONAL"/>
    <s v="INSUD"/>
    <s v="MADRID"/>
    <s v="SUPERMERCADO"/>
    <s v="VENDING"/>
    <s v="CHOCOLATE"/>
    <n v="0.38"/>
    <d v="2024-02-02T00:00:00"/>
    <x v="12"/>
    <n v="2"/>
    <m/>
    <m/>
    <n v="0"/>
    <n v="-0.38"/>
    <n v="0"/>
    <n v="-0.38"/>
  </r>
  <r>
    <x v="1"/>
    <s v="REAL"/>
    <x v="0"/>
    <s v="PERSONAL"/>
    <s v="BAR PONZANO"/>
    <s v="MADRID"/>
    <s v="RESTAURANTE"/>
    <s v="BAR"/>
    <s v="AGUA CON GAS"/>
    <n v="0.60000000000000009"/>
    <d v="2024-02-05T00:00:00"/>
    <x v="12"/>
    <n v="2"/>
    <d v="2024-02-03T00:00:00"/>
    <s v="PONZANO AGUA CON GAS INSUDERS"/>
    <n v="0"/>
    <n v="-0.60000000000000009"/>
    <n v="0"/>
    <n v="-0.60000000000000009"/>
  </r>
  <r>
    <x v="1"/>
    <s v="REAL"/>
    <x v="0"/>
    <s v="PERSONAL"/>
    <s v="BAR RODRIGO"/>
    <s v="MADRID"/>
    <s v="RESTAURANTE"/>
    <s v="BAR"/>
    <s v="AGUA CON GAS"/>
    <n v="0.22999999999999998"/>
    <d v="2024-02-05T00:00:00"/>
    <x v="12"/>
    <n v="2"/>
    <d v="2024-02-04T00:00:00"/>
    <s v="AGUA CON GAS VIENDO REAL MADRID ATLETICO EN EL RODRIGO"/>
    <n v="0"/>
    <n v="-0.22999999999999998"/>
    <n v="0"/>
    <n v="-0.22999999999999998"/>
  </r>
  <r>
    <x v="1"/>
    <s v="REAL"/>
    <x v="0"/>
    <s v="PERSONAL"/>
    <s v="BIZUM PEDRO"/>
    <s v="MADRID"/>
    <s v="OCIO"/>
    <s v="BARBACOA"/>
    <s v="BARBACOA INSUDERS"/>
    <n v="2.8000000000000003"/>
    <d v="2024-02-05T00:00:00"/>
    <x v="12"/>
    <n v="2"/>
    <d v="2024-02-03T00:00:00"/>
    <s v="BARBACOA CASA PEDRO INSUDERS"/>
    <n v="0"/>
    <n v="-2.8000000000000003"/>
    <n v="0"/>
    <n v="-2.8000000000000003"/>
  </r>
  <r>
    <x v="1"/>
    <s v="REAL"/>
    <x v="0"/>
    <s v="PERSONAL"/>
    <s v="ESQUINITA DE MACHADO"/>
    <s v="MADRID"/>
    <s v="RESTAURANTE"/>
    <s v="BAR"/>
    <s v="CERVEZA"/>
    <n v="0.55000000000000004"/>
    <d v="2024-02-05T00:00:00"/>
    <x v="12"/>
    <n v="2"/>
    <d v="2024-02-02T00:00:00"/>
    <s v="CERVEZA Y COCACOLA CON ADRIAN, LE INVITE YO"/>
    <n v="0"/>
    <n v="-0.55000000000000004"/>
    <n v="0"/>
    <n v="-0.55000000000000004"/>
  </r>
  <r>
    <x v="1"/>
    <s v="REAL"/>
    <x v="0"/>
    <s v="PERSONAL"/>
    <s v="AMAZON"/>
    <s v="MADRID"/>
    <s v="GASTOS PERSONALES (ROPA, OBJETOS, ACCESORIOS…)"/>
    <s v="ACCESORIOS"/>
    <s v="FUNDA IPHONE"/>
    <n v="1.1990000000000001"/>
    <d v="2024-02-05T00:00:00"/>
    <x v="12"/>
    <n v="2"/>
    <d v="2024-02-02T00:00:00"/>
    <m/>
    <n v="0"/>
    <n v="-1.1990000000000001"/>
    <n v="0"/>
    <n v="-1.1990000000000001"/>
  </r>
  <r>
    <x v="1"/>
    <s v="REAL"/>
    <x v="1"/>
    <s v="PERSONAL"/>
    <s v="GARAJE"/>
    <s v="MADRID"/>
    <s v="VIVIENDA"/>
    <s v="GARAJE"/>
    <s v="GARAJE VALDEZARZA"/>
    <n v="6.5"/>
    <d v="2024-02-05T00:00:00"/>
    <x v="12"/>
    <n v="2"/>
    <m/>
    <m/>
    <n v="0"/>
    <n v="-6.5"/>
    <n v="0"/>
    <n v="-6.5"/>
  </r>
  <r>
    <x v="2"/>
    <s v="REAL"/>
    <x v="0"/>
    <s v="PERSONAL"/>
    <s v="INDEXA CAPITAL"/>
    <s v="ONLINE"/>
    <s v="FONDOS"/>
    <s v="FONDOS"/>
    <s v="INDEXA"/>
    <n v="270"/>
    <d v="2024-02-05T00:00:00"/>
    <x v="12"/>
    <n v="2"/>
    <m/>
    <m/>
    <n v="0"/>
    <n v="0"/>
    <n v="-270"/>
    <n v="-270"/>
  </r>
  <r>
    <x v="1"/>
    <s v="REAL"/>
    <x v="0"/>
    <s v="PERSONAL"/>
    <s v="ALQUILER"/>
    <s v="MADRID"/>
    <s v="VIVIENDA"/>
    <s v="GASTOS COMPARTIDOS"/>
    <s v="INTERNET"/>
    <n v="1"/>
    <d v="2024-02-05T00:00:00"/>
    <x v="12"/>
    <n v="2"/>
    <m/>
    <m/>
    <n v="0"/>
    <n v="-1"/>
    <n v="0"/>
    <n v="-1"/>
  </r>
  <r>
    <x v="1"/>
    <s v="REAL"/>
    <x v="0"/>
    <s v="PERSONAL"/>
    <s v="ALQUILER"/>
    <s v="MADRID"/>
    <s v="VIVIENDA"/>
    <s v="GASTOS COMPARTIDOS"/>
    <s v="LUZ"/>
    <n v="3.7210000000000001"/>
    <d v="2024-02-05T00:00:00"/>
    <x v="12"/>
    <n v="2"/>
    <m/>
    <m/>
    <n v="0"/>
    <n v="-3.7210000000000001"/>
    <n v="0"/>
    <n v="-3.7210000000000001"/>
  </r>
  <r>
    <x v="3"/>
    <s v="REAL"/>
    <x v="1"/>
    <s v="PERSONAL"/>
    <s v="TRASPASO COLECTIVOS"/>
    <s v="MADRID"/>
    <s v="TRASPASO COLECTIVOS"/>
    <s v="TRASPASO COLECTIVOS"/>
    <s v="TRASPASO COLECTIVOS FEBRERO"/>
    <n v="0"/>
    <d v="2024-02-05T00:00:00"/>
    <x v="12"/>
    <n v="2"/>
    <m/>
    <m/>
    <n v="0"/>
    <n v="0"/>
    <n v="0"/>
    <n v="0"/>
  </r>
  <r>
    <x v="1"/>
    <s v="REAL"/>
    <x v="0"/>
    <s v="PERSONAL"/>
    <s v="ESPIEDO"/>
    <s v="MADRID"/>
    <s v="RESTAURANTE"/>
    <s v="RESTAURANTE"/>
    <s v="EXTRA MENU COMPLETO"/>
    <n v="0.21000000000000002"/>
    <d v="2024-02-06T00:00:00"/>
    <x v="12"/>
    <n v="2"/>
    <m/>
    <m/>
    <n v="0"/>
    <n v="-0.21000000000000002"/>
    <n v="0"/>
    <n v="-0.21000000000000002"/>
  </r>
  <r>
    <x v="2"/>
    <s v="REAL"/>
    <x v="0"/>
    <s v="PERSONAL"/>
    <s v="INDEXA CAPITAL"/>
    <s v="ONLINE"/>
    <s v="FONDOS"/>
    <s v="FONDOS"/>
    <s v="INDEXA"/>
    <n v="270"/>
    <d v="2024-02-06T00:00:00"/>
    <x v="12"/>
    <n v="2"/>
    <m/>
    <m/>
    <n v="0"/>
    <n v="0"/>
    <n v="-270"/>
    <n v="-270"/>
  </r>
  <r>
    <x v="1"/>
    <s v="REAL"/>
    <x v="0"/>
    <s v="COLECTIVOS"/>
    <s v="CARREFOUR"/>
    <s v="MADRID"/>
    <s v="SUPERMERCADO"/>
    <s v="CARREFOUR"/>
    <s v="COMPRA SEMANAL"/>
    <n v="5.5030000000000001"/>
    <d v="2024-02-07T00:00:00"/>
    <x v="12"/>
    <n v="2"/>
    <m/>
    <m/>
    <n v="0"/>
    <n v="-5.5030000000000001"/>
    <n v="0"/>
    <n v="-5.5030000000000001"/>
  </r>
  <r>
    <x v="1"/>
    <s v="REAL"/>
    <x v="0"/>
    <s v="PERSONAL"/>
    <s v="CHAT GPT"/>
    <s v="ONLINE"/>
    <s v="ELECTRONICA / INTERNET"/>
    <s v="SUSCRIPCION"/>
    <s v="CHAT GPT"/>
    <n v="2.3250000000000002"/>
    <d v="2024-02-09T00:00:00"/>
    <x v="12"/>
    <n v="2"/>
    <m/>
    <m/>
    <n v="0"/>
    <n v="-2.3250000000000002"/>
    <n v="0"/>
    <n v="-2.3250000000000002"/>
  </r>
  <r>
    <x v="1"/>
    <s v="REAL"/>
    <x v="0"/>
    <s v="PERSONAL"/>
    <s v="PIZZA NAPOLI"/>
    <s v="MADRID"/>
    <s v="RESTAURANTE"/>
    <s v="RESTAURANTE"/>
    <s v="EXTRA MENU COMPLETO"/>
    <n v="9.0000000000000011E-2"/>
    <d v="2024-02-09T00:00:00"/>
    <x v="12"/>
    <n v="2"/>
    <m/>
    <m/>
    <n v="0"/>
    <n v="-9.0000000000000011E-2"/>
    <n v="0"/>
    <n v="-9.0000000000000011E-2"/>
  </r>
  <r>
    <x v="1"/>
    <s v="REAL"/>
    <x v="0"/>
    <s v="COLECTIVOS"/>
    <s v="MESON LA PALOMA"/>
    <s v="MADRID"/>
    <s v="RESTAURANTE"/>
    <s v="BAR"/>
    <s v="AGUA CON GAS Y CAFÉ"/>
    <n v="0.49000000000000005"/>
    <d v="2024-02-12T00:00:00"/>
    <x v="12"/>
    <n v="2"/>
    <m/>
    <s v="VIENDO REAL MADRID GIRONA"/>
    <n v="0"/>
    <n v="-0.49000000000000005"/>
    <n v="0"/>
    <n v="-0.49000000000000005"/>
  </r>
  <r>
    <x v="1"/>
    <s v="REAL"/>
    <x v="0"/>
    <s v="PERSONAL"/>
    <s v="BIZUM JULIA"/>
    <s v="MADRID"/>
    <s v="REGALOS"/>
    <s v="REGALOS INSUD"/>
    <s v="REGALO CRISTINA FRAILE"/>
    <n v="0.61"/>
    <d v="2024-02-13T00:00:00"/>
    <x v="12"/>
    <n v="2"/>
    <m/>
    <m/>
    <n v="0"/>
    <n v="-0.61"/>
    <n v="0"/>
    <n v="-0.61"/>
  </r>
  <r>
    <x v="1"/>
    <s v="REAL"/>
    <x v="0"/>
    <s v="COLECTIVOS"/>
    <s v="DIA"/>
    <s v="MADRID"/>
    <s v="SUPERMERCADO"/>
    <s v="SUPERMERCADO"/>
    <s v="DIA"/>
    <n v="2.097"/>
    <d v="2024-02-14T00:00:00"/>
    <x v="12"/>
    <n v="2"/>
    <m/>
    <m/>
    <n v="0"/>
    <n v="-2.097"/>
    <n v="0"/>
    <n v="-2.097"/>
  </r>
  <r>
    <x v="2"/>
    <s v="REAL"/>
    <x v="0"/>
    <s v="PERSONAL"/>
    <s v="INDEXA CAPITAL"/>
    <s v="ONLINE"/>
    <s v="FONDOS"/>
    <s v="FONDOS"/>
    <s v="INDEXA"/>
    <n v="135"/>
    <d v="2024-02-15T00:00:00"/>
    <x v="12"/>
    <n v="2"/>
    <m/>
    <m/>
    <n v="0"/>
    <n v="0"/>
    <n v="-135"/>
    <n v="-135"/>
  </r>
  <r>
    <x v="1"/>
    <s v="REAL"/>
    <x v="0"/>
    <s v="COLECTIVOS"/>
    <s v="BIZUM ANA MORALES"/>
    <s v="ONLINE"/>
    <s v="ELECTRONICA / INTERNET"/>
    <s v="SUSCRIPCION"/>
    <s v="NETFLIX"/>
    <n v="0.60000000000000009"/>
    <d v="2024-02-15T00:00:00"/>
    <x v="12"/>
    <n v="2"/>
    <m/>
    <m/>
    <n v="0"/>
    <n v="-0.60000000000000009"/>
    <n v="0"/>
    <n v="-0.60000000000000009"/>
  </r>
  <r>
    <x v="1"/>
    <s v="REAL"/>
    <x v="0"/>
    <s v="PERSONAL"/>
    <s v="REVOLUT"/>
    <s v="ONLINE"/>
    <s v="ELECTRONICA / INTERNET"/>
    <s v="RECARGA REVOLUT"/>
    <s v="PRUEBA REVOLUT TARJETA"/>
    <n v="1"/>
    <d v="2024-02-15T00:00:00"/>
    <x v="12"/>
    <n v="2"/>
    <m/>
    <m/>
    <n v="0"/>
    <n v="-1"/>
    <n v="0"/>
    <n v="-1"/>
  </r>
  <r>
    <x v="1"/>
    <s v="REAL"/>
    <x v="0"/>
    <s v="PERSONAL"/>
    <s v="INSUD"/>
    <s v="MADRID"/>
    <s v="SUPERMERCADO"/>
    <s v="VENDING"/>
    <s v="COCA COLA"/>
    <n v="0.1"/>
    <d v="2024-02-16T00:00:00"/>
    <x v="12"/>
    <n v="2"/>
    <m/>
    <m/>
    <n v="0"/>
    <n v="-0.1"/>
    <n v="0"/>
    <n v="-0.1"/>
  </r>
  <r>
    <x v="1"/>
    <s v="REAL"/>
    <x v="0"/>
    <s v="PERSONAL"/>
    <s v="APPLE"/>
    <s v="ONLINE"/>
    <s v="ELECTRONICA / INTERNET"/>
    <s v="SUSCRIPCION"/>
    <s v="JUASSAPP BROMAS"/>
    <n v="0.29900000000000004"/>
    <d v="2024-02-16T00:00:00"/>
    <x v="12"/>
    <n v="2"/>
    <m/>
    <m/>
    <n v="0"/>
    <n v="-0.29900000000000004"/>
    <n v="0"/>
    <n v="-0.29900000000000004"/>
  </r>
  <r>
    <x v="1"/>
    <s v="REAL"/>
    <x v="0"/>
    <s v="COLECTIVOS"/>
    <s v="SANTAGLORIA"/>
    <s v="MADRID"/>
    <s v="RESTAURANTE"/>
    <s v="BAR"/>
    <s v="CAFÉ CON CRIS E ICIAR"/>
    <n v="0.43"/>
    <d v="2024-02-19T00:00:00"/>
    <x v="12"/>
    <n v="2"/>
    <m/>
    <m/>
    <n v="0"/>
    <n v="-0.43"/>
    <n v="0"/>
    <n v="-0.43"/>
  </r>
  <r>
    <x v="1"/>
    <s v="REAL"/>
    <x v="0"/>
    <s v="COLECTIVOS"/>
    <s v="TABERNA DE PEÑALVER"/>
    <s v="MADRID"/>
    <s v="RESTAURANTE"/>
    <s v="RESTAURANTE"/>
    <s v="CITA CON CRIS. ARROZ Y GAMBAS"/>
    <n v="6.08"/>
    <d v="2024-02-19T00:00:00"/>
    <x v="12"/>
    <n v="2"/>
    <m/>
    <m/>
    <n v="0"/>
    <n v="-6.08"/>
    <n v="0"/>
    <n v="-6.08"/>
  </r>
  <r>
    <x v="1"/>
    <s v="REAL"/>
    <x v="0"/>
    <s v="PERSONAL"/>
    <s v="CHINO BARRIO SALAMANCA"/>
    <s v="MADRID"/>
    <s v="GASTOS PERSONALES (ROPA, OBJETOS, ACCESORIOS…)"/>
    <s v="ACCESORIOS"/>
    <s v="PELUCA AZUL DISFRAZ"/>
    <n v="0.88000000000000012"/>
    <d v="2024-02-19T00:00:00"/>
    <x v="12"/>
    <n v="2"/>
    <m/>
    <m/>
    <n v="0"/>
    <n v="-0.88000000000000012"/>
    <n v="0"/>
    <n v="-0.88000000000000012"/>
  </r>
  <r>
    <x v="1"/>
    <s v="REAL"/>
    <x v="0"/>
    <s v="COLECTIVOS"/>
    <s v="CARREFOUR"/>
    <s v="MADRID"/>
    <s v="SUPERMERCADO"/>
    <s v="CARREFOUR"/>
    <s v="COMPRA SEMANAL"/>
    <n v="10.609000000000002"/>
    <d v="2024-02-20T00:00:00"/>
    <x v="12"/>
    <n v="2"/>
    <m/>
    <m/>
    <n v="0"/>
    <n v="-10.609000000000002"/>
    <n v="0"/>
    <n v="-10.609000000000002"/>
  </r>
  <r>
    <x v="1"/>
    <s v="REAL"/>
    <x v="0"/>
    <s v="PERSONAL"/>
    <s v="REPSOL"/>
    <s v="MADRID"/>
    <s v="TRANSPORTE"/>
    <s v="GASOLINA"/>
    <s v="MOTO"/>
    <n v="0.83599999999999997"/>
    <d v="2024-02-20T00:00:00"/>
    <x v="12"/>
    <n v="2"/>
    <m/>
    <m/>
    <n v="0"/>
    <n v="-0.83599999999999997"/>
    <n v="0"/>
    <n v="-0.83599999999999997"/>
  </r>
  <r>
    <x v="1"/>
    <s v="REAL"/>
    <x v="0"/>
    <s v="PERSONAL"/>
    <s v="MESON LA PALOMA"/>
    <s v="MADRID"/>
    <s v="RESTAURANTE"/>
    <s v="BAR"/>
    <s v="AGUA CON GAS"/>
    <n v="0.36"/>
    <d v="2024-02-21T00:00:00"/>
    <x v="12"/>
    <n v="2"/>
    <m/>
    <m/>
    <n v="0"/>
    <n v="-0.36"/>
    <n v="0"/>
    <n v="-0.36"/>
  </r>
  <r>
    <x v="1"/>
    <s v="REAL"/>
    <x v="0"/>
    <s v="PERSONAL"/>
    <s v="ESPIEDO"/>
    <s v="MADRID"/>
    <s v="RESTAURANTE"/>
    <s v="RESTAURANTE"/>
    <s v="EXTRA MENU COMPLETO"/>
    <n v="0.17"/>
    <d v="2024-02-22T00:00:00"/>
    <x v="12"/>
    <n v="2"/>
    <m/>
    <m/>
    <n v="0"/>
    <n v="-0.17"/>
    <n v="0"/>
    <n v="-0.17"/>
  </r>
  <r>
    <x v="1"/>
    <s v="REAL"/>
    <x v="0"/>
    <s v="PERSONAL"/>
    <s v="INSUD"/>
    <s v="MADRID"/>
    <s v="SUPERMERCADO"/>
    <s v="VENDING"/>
    <s v="CAFE"/>
    <n v="0.30500000000000005"/>
    <d v="2024-02-23T00:00:00"/>
    <x v="12"/>
    <n v="2"/>
    <m/>
    <m/>
    <n v="0"/>
    <n v="-0.30500000000000005"/>
    <n v="0"/>
    <n v="-0.30500000000000005"/>
  </r>
  <r>
    <x v="1"/>
    <s v="REAL"/>
    <x v="0"/>
    <s v="COLECTIVOS"/>
    <s v="BURGER KING"/>
    <s v="MADRID"/>
    <s v="RESTAURANTE"/>
    <s v="RESTAURANTE"/>
    <s v="BURGER KING"/>
    <n v="2.7450000000000001"/>
    <d v="2024-02-26T00:00:00"/>
    <x v="12"/>
    <n v="2"/>
    <m/>
    <m/>
    <n v="0"/>
    <n v="-2.7450000000000001"/>
    <n v="0"/>
    <n v="-2.7450000000000001"/>
  </r>
  <r>
    <x v="1"/>
    <s v="REAL"/>
    <x v="0"/>
    <s v="PERSONAL"/>
    <s v="INSUD"/>
    <s v="MADRID"/>
    <s v="SUPERMERCADO"/>
    <s v="VENDING"/>
    <s v="CAFE"/>
    <n v="0.12"/>
    <d v="2024-02-26T00:00:00"/>
    <x v="12"/>
    <n v="2"/>
    <m/>
    <m/>
    <n v="0"/>
    <n v="-0.12"/>
    <n v="0"/>
    <n v="-0.12"/>
  </r>
  <r>
    <x v="1"/>
    <s v="REAL"/>
    <x v="0"/>
    <s v="COLECTIVOS"/>
    <s v="PRIMARK"/>
    <s v="MADRID"/>
    <s v="GASTOS PERSONALES (ROPA, OBJETOS, ACCESORIOS…)"/>
    <s v="DECORACION"/>
    <s v="DECORACION Y ROPA"/>
    <n v="3.2"/>
    <d v="2024-02-26T00:00:00"/>
    <x v="12"/>
    <n v="2"/>
    <m/>
    <m/>
    <n v="0"/>
    <n v="-3.2"/>
    <n v="0"/>
    <n v="-3.2"/>
  </r>
  <r>
    <x v="1"/>
    <s v="REAL"/>
    <x v="0"/>
    <s v="PERSONAL"/>
    <m/>
    <s v="MADRID"/>
    <s v="RESTAURANTE"/>
    <s v="RESTAURANTE"/>
    <s v="HAMBURGUESA SAN VALENTIN"/>
    <n v="1.5"/>
    <d v="2024-02-26T00:00:00"/>
    <x v="12"/>
    <n v="2"/>
    <m/>
    <s v="LE HICE EL BIZUM A CRISTINA PERO ES POR UNA HAMBURGUESA DEL 14/02"/>
    <n v="0"/>
    <n v="-1.5"/>
    <n v="0"/>
    <n v="-1.5"/>
  </r>
  <r>
    <x v="1"/>
    <s v="REAL"/>
    <x v="0"/>
    <s v="PERSONAL"/>
    <s v="SPACE MOVIL "/>
    <s v="MADRID"/>
    <s v="GASTOS PERSONALES (ROPA, OBJETOS, ACCESORIOS…)"/>
    <s v="IPHONE"/>
    <s v="PROTECTOR PANTALLA IPHONE 12"/>
    <n v="0.60000000000000009"/>
    <d v="2024-02-26T00:00:00"/>
    <x v="12"/>
    <n v="2"/>
    <m/>
    <m/>
    <n v="0"/>
    <n v="-0.60000000000000009"/>
    <n v="0"/>
    <n v="-0.60000000000000009"/>
  </r>
  <r>
    <x v="1"/>
    <s v="REAL"/>
    <x v="0"/>
    <s v="PERSONAL"/>
    <s v="AMAZON"/>
    <s v="ONLINE"/>
    <s v="GASTOS PERSONALES (ROPA, OBJETOS, ACCESORIOS…)"/>
    <m/>
    <s v="CINTAS DE COMPRESION"/>
    <n v="2.9990000000000001"/>
    <d v="2024-02-28T00:00:00"/>
    <x v="12"/>
    <n v="2"/>
    <m/>
    <m/>
    <n v="0"/>
    <n v="-2.9990000000000001"/>
    <n v="0"/>
    <n v="-2.9990000000000001"/>
  </r>
  <r>
    <x v="0"/>
    <s v="REAL"/>
    <x v="1"/>
    <s v="PERSONAL"/>
    <s v="INSUD"/>
    <s v="MADRID"/>
    <s v="NOMINA"/>
    <s v="NOMINA INSUD"/>
    <s v=" INSUD"/>
    <n v="637.27499999999998"/>
    <d v="2024-02-28T00:00:00"/>
    <x v="12"/>
    <n v="2"/>
    <m/>
    <s v="EN ESTA NOMINA AUMENTA REOTROACTIVAMENTE DESDE ENERO UN AUMENTO DEL 4,8%. TODAVIA ME DEBEN EL RESTANTE HASTA EL 10%"/>
    <n v="637.27499999999998"/>
    <n v="0"/>
    <n v="0"/>
    <n v="637.27499999999998"/>
  </r>
  <r>
    <x v="1"/>
    <s v="REAL"/>
    <x v="0"/>
    <s v="PERSONAL"/>
    <s v="LUIS MIGUEL PELUQUERIA"/>
    <s v="MADRID"/>
    <s v="CUIDADO PERSONAL"/>
    <s v="PELUQUERIA"/>
    <s v="PELUQUERIA VALDEZARZA"/>
    <n v="0.95000000000000007"/>
    <d v="2024-02-28T00:00:00"/>
    <x v="12"/>
    <n v="2"/>
    <m/>
    <s v="EFECTIVO"/>
    <n v="0"/>
    <n v="-0.95000000000000007"/>
    <n v="0"/>
    <n v="-0.95000000000000007"/>
  </r>
  <r>
    <x v="1"/>
    <s v="REAL"/>
    <x v="0"/>
    <s v="PERSONAL"/>
    <s v="BIZUM A DANI"/>
    <s v="MADRID"/>
    <s v="REGALOS"/>
    <s v="REGALO AMIGOS"/>
    <s v="REGALO 30 CUMPLEAÑOS PABLO"/>
    <n v="4.133"/>
    <d v="2024-02-28T00:00:00"/>
    <x v="12"/>
    <n v="2"/>
    <m/>
    <m/>
    <n v="0"/>
    <n v="-4.133"/>
    <n v="0"/>
    <n v="-4.133"/>
  </r>
  <r>
    <x v="3"/>
    <s v="REAL"/>
    <x v="1"/>
    <s v="PERSONAL"/>
    <s v="TRASPASO COLECTIVOS"/>
    <s v="ONLINE"/>
    <s v="TRASPASO COLECTIVOS"/>
    <s v="TRASPASO COLECTIVOS"/>
    <s v="TAILANDIA"/>
    <n v="0"/>
    <d v="2024-02-28T00:00:00"/>
    <x v="12"/>
    <n v="2"/>
    <m/>
    <m/>
    <n v="0"/>
    <n v="0"/>
    <n v="0"/>
    <n v="0"/>
  </r>
  <r>
    <x v="1"/>
    <s v="REAL"/>
    <x v="0"/>
    <s v="COLECTIVOS"/>
    <s v="INSUD"/>
    <s v="MADRID"/>
    <s v="SUPERMERCADO"/>
    <s v="VENDING"/>
    <s v="CHOCOLATE"/>
    <n v="0.10500000000000001"/>
    <d v="2024-02-29T00:00:00"/>
    <x v="12"/>
    <n v="2"/>
    <m/>
    <m/>
    <n v="0"/>
    <n v="-0.10500000000000001"/>
    <n v="0"/>
    <n v="-0.10500000000000001"/>
  </r>
  <r>
    <x v="1"/>
    <s v="REAL"/>
    <x v="0"/>
    <s v="COLECTIVOS"/>
    <s v="IATI SEGUROS"/>
    <s v="ONLINE"/>
    <s v="VACACIONES"/>
    <s v="VACACIONES TAILANDIA"/>
    <s v="IATI SEGUROS VIAJE TAILANDIA"/>
    <n v="18.617000000000001"/>
    <d v="2024-02-29T00:00:00"/>
    <x v="12"/>
    <n v="2"/>
    <m/>
    <m/>
    <n v="0"/>
    <n v="-18.617000000000001"/>
    <n v="0"/>
    <n v="-18.617000000000001"/>
  </r>
  <r>
    <x v="1"/>
    <s v="REAL"/>
    <x v="0"/>
    <s v="PERSONAL"/>
    <s v="INSUD"/>
    <s v="MADRID"/>
    <s v="SUPERMERCADO"/>
    <s v="VENDING"/>
    <s v="CAFE"/>
    <n v="2.0000000000000004E-2"/>
    <d v="2024-03-01T00:00:00"/>
    <x v="12"/>
    <n v="3"/>
    <m/>
    <m/>
    <n v="0"/>
    <n v="-2.0000000000000004E-2"/>
    <n v="0"/>
    <n v="-2.0000000000000004E-2"/>
  </r>
  <r>
    <x v="1"/>
    <s v="REAL"/>
    <x v="0"/>
    <s v="PERSONAL"/>
    <s v="INSUD"/>
    <s v="MADRID"/>
    <s v="SUPERMERCADO"/>
    <s v="VENDING"/>
    <s v="COCA COLA"/>
    <n v="9.5000000000000001E-2"/>
    <d v="2024-03-01T00:00:00"/>
    <x v="12"/>
    <n v="3"/>
    <m/>
    <m/>
    <n v="0"/>
    <n v="-9.5000000000000001E-2"/>
    <n v="0"/>
    <n v="-9.5000000000000001E-2"/>
  </r>
  <r>
    <x v="1"/>
    <s v="REAL"/>
    <x v="0"/>
    <s v="COLECTIVOS"/>
    <s v="QATAR AIRWAYS"/>
    <s v="ONLINE"/>
    <s v="VACACIONES"/>
    <s v="VACACIONES TAILANDIA"/>
    <s v="VUELO MADRID BANKOK"/>
    <n v="153.44200000000001"/>
    <d v="2024-03-01T00:00:00"/>
    <x v="12"/>
    <n v="3"/>
    <m/>
    <m/>
    <n v="0"/>
    <n v="-153.44200000000001"/>
    <n v="0"/>
    <n v="-153.44200000000001"/>
  </r>
  <r>
    <x v="1"/>
    <s v="REAL"/>
    <x v="0"/>
    <s v="COLECTIVOS"/>
    <s v="BOOKING"/>
    <s v="ONLINE"/>
    <s v="VACACIONES"/>
    <s v="VACACIONES TAILANDIA"/>
    <s v="-"/>
    <n v="2.9320000000000004"/>
    <d v="2024-03-04T00:00:00"/>
    <x v="12"/>
    <n v="3"/>
    <m/>
    <m/>
    <n v="0"/>
    <n v="-2.9320000000000004"/>
    <n v="0"/>
    <n v="-2.9320000000000004"/>
  </r>
  <r>
    <x v="1"/>
    <s v="REAL"/>
    <x v="1"/>
    <s v="PERSONAL"/>
    <s v="ALQUILER"/>
    <s v="MADRID"/>
    <s v="VIVIENDA"/>
    <s v="PISO VALDEZARZA"/>
    <s v="ALQUILER VALDEZARZA"/>
    <n v="53.300000000000004"/>
    <d v="2024-03-04T00:00:00"/>
    <x v="12"/>
    <n v="3"/>
    <m/>
    <m/>
    <n v="0"/>
    <n v="-53.300000000000004"/>
    <n v="0"/>
    <n v="-53.300000000000004"/>
  </r>
  <r>
    <x v="1"/>
    <s v="REAL"/>
    <x v="0"/>
    <s v="PERSONAL"/>
    <s v="SANTANDER"/>
    <s v="MADRID"/>
    <s v="OTROS"/>
    <s v="RETIRADA EFECTIVO"/>
    <s v="EFECTIVO"/>
    <n v="6"/>
    <d v="2024-03-04T00:00:00"/>
    <x v="12"/>
    <n v="3"/>
    <m/>
    <m/>
    <n v="0"/>
    <n v="-6"/>
    <n v="0"/>
    <n v="-6"/>
  </r>
  <r>
    <x v="1"/>
    <s v="REAL"/>
    <x v="0"/>
    <s v="COLECTIVOS"/>
    <s v="BOOKING"/>
    <s v="ONLINE"/>
    <s v="VACACIONES"/>
    <s v="VACACIONES TAILANDIA"/>
    <s v="HOTEL 2 BANKOK 2 NOCHES"/>
    <n v="2.8190000000000004"/>
    <d v="2024-03-04T00:00:00"/>
    <x v="12"/>
    <n v="3"/>
    <m/>
    <m/>
    <n v="0"/>
    <n v="-2.8190000000000004"/>
    <n v="0"/>
    <n v="-2.8190000000000004"/>
  </r>
  <r>
    <x v="1"/>
    <s v="REAL"/>
    <x v="0"/>
    <s v="COLECTIVOS"/>
    <s v="AIR ASIA"/>
    <s v="ONLINE"/>
    <s v="VACACIONES"/>
    <s v="VACACIONES TAILANDIA"/>
    <s v="HOTEL CHIAN MAI 2 NOCHES"/>
    <n v="2.9320000000000004"/>
    <d v="2024-03-04T00:00:00"/>
    <x v="12"/>
    <n v="3"/>
    <m/>
    <m/>
    <n v="0"/>
    <n v="-2.9320000000000004"/>
    <n v="0"/>
    <n v="-2.9320000000000004"/>
  </r>
  <r>
    <x v="1"/>
    <s v="REAL"/>
    <x v="0"/>
    <s v="COLECTIVOS"/>
    <s v="BOOKING"/>
    <s v="ONLINE"/>
    <s v="VACACIONES"/>
    <s v="VACACIONES TAILANDIA"/>
    <s v="HOTEL CHIAN RAI 2 NOCHES"/>
    <n v="3.3540000000000001"/>
    <d v="2024-03-04T00:00:00"/>
    <x v="12"/>
    <n v="3"/>
    <m/>
    <m/>
    <n v="0"/>
    <n v="-3.3540000000000001"/>
    <n v="0"/>
    <n v="-3.3540000000000001"/>
  </r>
  <r>
    <x v="1"/>
    <s v="REAL"/>
    <x v="0"/>
    <s v="PERSONAL"/>
    <s v="CEPSA"/>
    <s v="MADRID"/>
    <s v="TRANSPORTE"/>
    <s v="GASOLINA"/>
    <s v="MOTO"/>
    <n v="0.96199999999999997"/>
    <d v="2024-03-04T00:00:00"/>
    <x v="12"/>
    <n v="3"/>
    <m/>
    <m/>
    <n v="0"/>
    <n v="-0.96199999999999997"/>
    <n v="0"/>
    <n v="-0.96199999999999997"/>
  </r>
  <r>
    <x v="1"/>
    <s v="REAL"/>
    <x v="0"/>
    <s v="PERSONAL"/>
    <s v="AMAZON"/>
    <s v="ONLINE"/>
    <s v="CUIDADO PERSONAL"/>
    <s v="UÑAS"/>
    <s v="PROTECTOR DEDOS DE SILICONA"/>
    <n v="0.99900000000000011"/>
    <d v="2024-03-04T00:00:00"/>
    <x v="12"/>
    <n v="3"/>
    <m/>
    <m/>
    <n v="0"/>
    <n v="-0.99900000000000011"/>
    <n v="0"/>
    <n v="-0.99900000000000011"/>
  </r>
  <r>
    <x v="3"/>
    <s v="REAL"/>
    <x v="1"/>
    <s v="PERSONAL"/>
    <s v="TRASPASO COLECTIVOS"/>
    <s v="ONLINE"/>
    <s v="TRASPASO COLECTIVOS"/>
    <s v="TRASPASO COLECTIVOS"/>
    <s v="TRASPASO COLECTIVOS MARZO"/>
    <n v="0"/>
    <d v="2024-03-04T00:00:00"/>
    <x v="12"/>
    <n v="3"/>
    <m/>
    <m/>
    <n v="0"/>
    <n v="0"/>
    <n v="0"/>
    <n v="0"/>
  </r>
  <r>
    <x v="1"/>
    <s v="REAL"/>
    <x v="0"/>
    <s v="COLECTIVOS"/>
    <s v="AIR ASIA"/>
    <s v="ONLINE"/>
    <s v="VACACIONES"/>
    <s v="VACACIONES TAILANDIA"/>
    <s v="VUELO AIR ASIA BANKOK CHIAN MAI"/>
    <n v="8.8559999999999999"/>
    <d v="2024-03-04T00:00:00"/>
    <x v="12"/>
    <n v="3"/>
    <m/>
    <m/>
    <n v="0"/>
    <n v="-8.8559999999999999"/>
    <n v="0"/>
    <n v="-8.8559999999999999"/>
  </r>
  <r>
    <x v="1"/>
    <s v="REAL"/>
    <x v="0"/>
    <s v="COLECTIVOS"/>
    <s v="AIR ASIA"/>
    <s v="ONLINE"/>
    <s v="VACACIONES"/>
    <s v="VACACIONES TAILANDIA"/>
    <s v="VUELO AIR ASIA CHIANG RAI - KRABI"/>
    <n v="24.204000000000001"/>
    <d v="2024-03-04T00:00:00"/>
    <x v="12"/>
    <n v="3"/>
    <m/>
    <m/>
    <n v="0"/>
    <n v="-24.204000000000001"/>
    <n v="0"/>
    <n v="-24.204000000000001"/>
  </r>
  <r>
    <x v="1"/>
    <s v="REAL"/>
    <x v="0"/>
    <s v="COLECTIVOS"/>
    <s v="AIR ASIA"/>
    <s v="ONLINE"/>
    <s v="VACACIONES"/>
    <s v="VACACIONES TAILANDIA"/>
    <s v="VUELO AIR ASIA KRABI - BANKOK"/>
    <n v="15.385"/>
    <d v="2024-03-04T00:00:00"/>
    <x v="12"/>
    <n v="3"/>
    <m/>
    <m/>
    <n v="0"/>
    <n v="-15.385"/>
    <n v="0"/>
    <n v="-15.385"/>
  </r>
  <r>
    <x v="1"/>
    <s v="REAL"/>
    <x v="1"/>
    <s v="PERSONAL"/>
    <s v="GARAJE"/>
    <s v="MADRID"/>
    <s v="VIVIENDA"/>
    <s v="GARAJE"/>
    <s v="GARAJE VALDEZARZA"/>
    <n v="6.5"/>
    <d v="2024-03-05T00:00:00"/>
    <x v="12"/>
    <n v="3"/>
    <m/>
    <m/>
    <n v="0"/>
    <n v="-6.5"/>
    <n v="0"/>
    <n v="-6.5"/>
  </r>
  <r>
    <x v="0"/>
    <s v="REAL"/>
    <x v="0"/>
    <s v="PERSONAL"/>
    <s v="BLABLACAR"/>
    <s v="ONLINE"/>
    <s v="SEGUNDA MANO / GASTOS COMPARTIDOS"/>
    <s v="BLABLACAR"/>
    <s v="BLABLACAR TUDELA MADRID 01/03"/>
    <n v="13.5"/>
    <d v="2024-03-06T00:00:00"/>
    <x v="12"/>
    <n v="3"/>
    <m/>
    <m/>
    <n v="13.5"/>
    <n v="0"/>
    <n v="0"/>
    <n v="13.5"/>
  </r>
  <r>
    <x v="1"/>
    <s v="REAL"/>
    <x v="0"/>
    <s v="PERSONAL"/>
    <s v="RAMPUJO"/>
    <s v="MADRID"/>
    <s v="RESTAURANTE"/>
    <s v="BAR"/>
    <s v="CERVEZA"/>
    <n v="0.22999999999999998"/>
    <d v="2024-03-06T00:00:00"/>
    <x v="12"/>
    <n v="3"/>
    <m/>
    <s v="CERVEZA DESPUES DE TRABAJO"/>
    <n v="0"/>
    <n v="-0.22999999999999998"/>
    <n v="0"/>
    <n v="-0.22999999999999998"/>
  </r>
  <r>
    <x v="1"/>
    <s v="REAL"/>
    <x v="0"/>
    <s v="PERSONAL"/>
    <s v="RAMPUJO"/>
    <s v="MADRID"/>
    <s v="RESTAURANTE"/>
    <s v="RESTAURANTE"/>
    <s v="EXTRA MENU COMPLETO"/>
    <n v="0.29500000000000004"/>
    <d v="2024-03-07T00:00:00"/>
    <x v="12"/>
    <n v="3"/>
    <m/>
    <m/>
    <n v="0"/>
    <n v="-0.29500000000000004"/>
    <n v="0"/>
    <n v="-0.29500000000000004"/>
  </r>
  <r>
    <x v="1"/>
    <s v="REAL"/>
    <x v="0"/>
    <s v="PERSONAL"/>
    <s v="INSUD"/>
    <s v="MADRID"/>
    <s v="SUPERMERCADO"/>
    <s v="VENDING"/>
    <s v="CAFE"/>
    <n v="0.28000000000000008"/>
    <d v="2024-03-08T00:00:00"/>
    <x v="12"/>
    <n v="3"/>
    <m/>
    <m/>
    <n v="0"/>
    <n v="-0.28000000000000008"/>
    <n v="0"/>
    <n v="-0.28000000000000008"/>
  </r>
  <r>
    <x v="1"/>
    <s v="REAL"/>
    <x v="0"/>
    <s v="PERSONAL"/>
    <s v="LA MALCRIADA"/>
    <s v="MADRID"/>
    <s v="RESTAURANTE"/>
    <s v="RESTAURANTE"/>
    <s v="CENA"/>
    <n v="4.25"/>
    <d v="2024-03-08T00:00:00"/>
    <x v="12"/>
    <n v="3"/>
    <m/>
    <s v="CENA PAGADA POR MI CON JOAQUIN, DANI UNAI, JON, JORGE Y RAMON"/>
    <n v="0"/>
    <n v="-4.25"/>
    <n v="0"/>
    <n v="-4.25"/>
  </r>
  <r>
    <x v="1"/>
    <s v="REAL"/>
    <x v="0"/>
    <s v="PERSONAL"/>
    <s v="MARUCA"/>
    <s v="MADRID"/>
    <s v="RESTAURANTE"/>
    <s v="BAR"/>
    <s v="CERVEZA"/>
    <n v="1.56"/>
    <d v="2024-03-08T00:00:00"/>
    <x v="12"/>
    <n v="3"/>
    <m/>
    <s v="CERVEZA AFTERWORK CON JOAQUIN, DANI UNAI, JON, JORGE Y RAMON"/>
    <n v="0"/>
    <n v="-1.56"/>
    <n v="0"/>
    <n v="-1.56"/>
  </r>
  <r>
    <x v="1"/>
    <s v="REAL"/>
    <x v="0"/>
    <s v="PERSONAL"/>
    <s v="OPEN AI"/>
    <s v="MADRID"/>
    <s v="ELECTRONICA / INTERNET"/>
    <s v="SUSCRIPCION"/>
    <s v="CHAT GPT"/>
    <n v="2.2989999999999999"/>
    <d v="2024-03-11T00:00:00"/>
    <x v="12"/>
    <n v="3"/>
    <m/>
    <m/>
    <n v="0"/>
    <n v="-2.2989999999999999"/>
    <n v="0"/>
    <n v="-2.2989999999999999"/>
  </r>
  <r>
    <x v="1"/>
    <s v="REAL"/>
    <x v="0"/>
    <s v="COLECTIVOS"/>
    <s v="CARREFOUR"/>
    <s v="MADRID"/>
    <s v="SUPERMERCADO"/>
    <s v="CARREFOUR"/>
    <s v="COMPRA SEMANAL"/>
    <n v="11.858000000000001"/>
    <d v="2024-03-11T00:00:00"/>
    <x v="12"/>
    <n v="3"/>
    <m/>
    <m/>
    <n v="0"/>
    <n v="-11.858000000000001"/>
    <n v="0"/>
    <n v="-11.858000000000001"/>
  </r>
  <r>
    <x v="1"/>
    <s v="REAL"/>
    <x v="0"/>
    <s v="PERSONAL"/>
    <s v="CINESA PROYECCIONES"/>
    <s v="MADRID"/>
    <s v="OCIO"/>
    <s v="CINE"/>
    <s v="DUNE PART 2"/>
    <n v="1.35"/>
    <d v="2024-03-11T00:00:00"/>
    <x v="12"/>
    <n v="3"/>
    <m/>
    <m/>
    <n v="0"/>
    <n v="-1.35"/>
    <n v="0"/>
    <n v="-1.35"/>
  </r>
  <r>
    <x v="1"/>
    <s v="REAL"/>
    <x v="0"/>
    <s v="PERSONAL"/>
    <s v="PIZZA NAPOLI"/>
    <s v="MADRID"/>
    <s v="RESTAURANTE"/>
    <s v="RESTAURANTE"/>
    <s v="EXTRA MENU COMPLETO"/>
    <n v="0.17"/>
    <d v="2024-03-11T00:00:00"/>
    <x v="12"/>
    <n v="3"/>
    <m/>
    <m/>
    <n v="0"/>
    <n v="-0.17"/>
    <n v="0"/>
    <n v="-0.17"/>
  </r>
  <r>
    <x v="1"/>
    <s v="REAL"/>
    <x v="0"/>
    <s v="COLECTIVOS"/>
    <s v="NEW YORK BURGER"/>
    <s v="MADRID"/>
    <s v="RESTAURANTE"/>
    <s v="RESTAURANTE"/>
    <s v="HAMBURGUESAS"/>
    <n v="3.73"/>
    <d v="2024-03-11T00:00:00"/>
    <x v="12"/>
    <n v="3"/>
    <m/>
    <m/>
    <n v="0"/>
    <n v="-3.73"/>
    <n v="0"/>
    <n v="-3.73"/>
  </r>
  <r>
    <x v="1"/>
    <s v="REAL"/>
    <x v="0"/>
    <s v="PERSONAL"/>
    <s v="REPSOL"/>
    <s v="MADRID"/>
    <s v="TRANSPORTE"/>
    <s v="GASOLINA"/>
    <s v="MOTO"/>
    <n v="0.81400000000000006"/>
    <d v="2024-03-11T00:00:00"/>
    <x v="12"/>
    <n v="3"/>
    <m/>
    <m/>
    <n v="0"/>
    <n v="-0.81400000000000006"/>
    <n v="0"/>
    <n v="-0.81400000000000006"/>
  </r>
  <r>
    <x v="1"/>
    <s v="REAL"/>
    <x v="0"/>
    <s v="COLECTIVOS"/>
    <s v="MUSEO DE CIENCIAS NATURALES"/>
    <s v="MADRID"/>
    <s v="OCIO"/>
    <s v="MUSEOS"/>
    <s v="MUSEO DE CIENCIAS NATURALES"/>
    <n v="1.4000000000000001"/>
    <d v="2024-03-11T00:00:00"/>
    <x v="12"/>
    <n v="3"/>
    <m/>
    <m/>
    <n v="0"/>
    <n v="-1.4000000000000001"/>
    <n v="0"/>
    <n v="-1.4000000000000001"/>
  </r>
  <r>
    <x v="1"/>
    <s v="REAL"/>
    <x v="0"/>
    <s v="COLECTIVOS"/>
    <s v="MARUCA"/>
    <s v="MADRID"/>
    <s v="RESTAURANTE"/>
    <s v="RESTAURANTE"/>
    <s v="DESAYUNO MARUCA"/>
    <n v="1.9300000000000002"/>
    <d v="2024-03-12T00:00:00"/>
    <x v="12"/>
    <n v="3"/>
    <m/>
    <m/>
    <n v="0"/>
    <n v="-1.9300000000000002"/>
    <n v="0"/>
    <n v="-1.9300000000000002"/>
  </r>
  <r>
    <x v="1"/>
    <s v="REAL"/>
    <x v="0"/>
    <s v="COLECTIVOS"/>
    <s v="CARREFOUR"/>
    <s v="MADRID"/>
    <s v="SUPERMERCADO"/>
    <s v="CARREFOUR"/>
    <s v="FRUTA"/>
    <n v="0.28700000000000003"/>
    <d v="2024-03-12T00:00:00"/>
    <x v="12"/>
    <n v="3"/>
    <m/>
    <m/>
    <n v="0"/>
    <n v="-0.28700000000000003"/>
    <n v="0"/>
    <n v="-0.28700000000000003"/>
  </r>
  <r>
    <x v="1"/>
    <s v="REAL"/>
    <x v="0"/>
    <s v="COLECTIVOS"/>
    <s v="PAKISTANI"/>
    <s v="MADRID"/>
    <s v="SUPERMERCADO"/>
    <s v="PAKISTANI"/>
    <s v="FRUTA"/>
    <n v="0.26700000000000002"/>
    <d v="2024-03-12T00:00:00"/>
    <x v="12"/>
    <n v="3"/>
    <m/>
    <m/>
    <n v="0"/>
    <n v="-0.26700000000000002"/>
    <n v="0"/>
    <n v="-0.26700000000000002"/>
  </r>
  <r>
    <x v="1"/>
    <s v="REAL"/>
    <x v="0"/>
    <s v="COLECTIVOS"/>
    <s v="-"/>
    <s v="MADRID"/>
    <s v="VIVIENDA"/>
    <s v="REPARACIONES"/>
    <s v="LAMPARAS COCINA"/>
    <n v="3.59"/>
    <d v="2024-03-13T00:00:00"/>
    <x v="12"/>
    <n v="3"/>
    <m/>
    <m/>
    <n v="0"/>
    <n v="-3.59"/>
    <n v="0"/>
    <n v="-3.59"/>
  </r>
  <r>
    <x v="1"/>
    <s v="REAL"/>
    <x v="0"/>
    <s v="PERSONAL"/>
    <s v="IRIS ROVER"/>
    <s v="MADRID"/>
    <s v="RESTAURANTE"/>
    <s v="BAR"/>
    <s v="AGUA CON GAS"/>
    <n v="1.4500000000000002"/>
    <d v="2024-03-15T00:00:00"/>
    <x v="12"/>
    <n v="3"/>
    <m/>
    <s v="IRIS ROVER AFTERWORK PERO SOLO PAGUE 2,60 DE AGUA CON GAS"/>
    <n v="0"/>
    <n v="-1.4500000000000002"/>
    <n v="0"/>
    <n v="-1.4500000000000002"/>
  </r>
  <r>
    <x v="1"/>
    <s v="REAL"/>
    <x v="0"/>
    <s v="PERSONAL"/>
    <s v="INSUD"/>
    <s v="MADRID"/>
    <s v="SUPERMERCADO"/>
    <s v="VENDING"/>
    <s v="CAFE"/>
    <n v="0.14899999999999999"/>
    <d v="2024-03-15T00:00:00"/>
    <x v="12"/>
    <n v="3"/>
    <m/>
    <m/>
    <n v="0"/>
    <n v="-0.14899999999999999"/>
    <n v="0"/>
    <n v="-0.14899999999999999"/>
  </r>
  <r>
    <x v="1"/>
    <s v="REAL"/>
    <x v="1"/>
    <s v="COLECTIVOS"/>
    <s v="BIZUM ANA MORALES"/>
    <s v="RASCAFRIA"/>
    <s v="RESTAURANTE"/>
    <s v="RESTAURANTE"/>
    <s v="COMIDA RASCAFRIA"/>
    <n v="5.18"/>
    <d v="2024-03-15T00:00:00"/>
    <x v="12"/>
    <n v="3"/>
    <m/>
    <s v="CHULETON, PALETILLA DE CORDERO Y POSTRE"/>
    <n v="0"/>
    <n v="-5.18"/>
    <n v="0"/>
    <n v="-5.18"/>
  </r>
  <r>
    <x v="2"/>
    <s v="REAL"/>
    <x v="0"/>
    <s v="PERSONAL"/>
    <s v="INDEXA CAPITAL"/>
    <s v="ONLINE"/>
    <s v="FONDOS"/>
    <s v="FONDOS"/>
    <s v="INDEXA"/>
    <n v="135"/>
    <d v="2024-03-15T00:00:00"/>
    <x v="12"/>
    <n v="3"/>
    <m/>
    <m/>
    <n v="0"/>
    <n v="0"/>
    <n v="-135"/>
    <n v="-135"/>
  </r>
  <r>
    <x v="1"/>
    <s v="REAL"/>
    <x v="1"/>
    <s v="COLECTIVOS"/>
    <s v="BIZUM ANA MORALES"/>
    <s v="MADRID"/>
    <s v="OCIO"/>
    <s v="SUSCRIPCION"/>
    <s v="NETFLIX"/>
    <n v="0.60000000000000009"/>
    <d v="2024-03-15T00:00:00"/>
    <x v="12"/>
    <n v="3"/>
    <m/>
    <s v="TRANSFER ANA MOIRALES"/>
    <n v="0"/>
    <n v="-0.60000000000000009"/>
    <n v="0"/>
    <n v="-0.60000000000000009"/>
  </r>
  <r>
    <x v="1"/>
    <s v="REAL"/>
    <x v="0"/>
    <s v="PERSONAL"/>
    <s v="BAR RASCAFRIA"/>
    <s v="RASCAFRIA"/>
    <s v="RESTAURANTE"/>
    <s v="BAR"/>
    <s v="AGUA CON GAS Y GALLETA"/>
    <n v="0.55000000000000004"/>
    <d v="2024-03-18T00:00:00"/>
    <x v="12"/>
    <n v="3"/>
    <m/>
    <m/>
    <n v="0"/>
    <n v="-0.55000000000000004"/>
    <n v="0"/>
    <n v="-0.55000000000000004"/>
  </r>
  <r>
    <x v="1"/>
    <s v="REAL"/>
    <x v="0"/>
    <s v="PERSONAL"/>
    <s v="INSUD"/>
    <s v="MADRID"/>
    <s v="SUPERMERCADO"/>
    <s v="VENDING"/>
    <s v="CAFÉ Y CHOCOLATE"/>
    <n v="0.41000000000000009"/>
    <d v="2024-03-18T00:00:00"/>
    <x v="12"/>
    <n v="3"/>
    <m/>
    <m/>
    <n v="0"/>
    <n v="-0.41000000000000009"/>
    <n v="0"/>
    <n v="-0.41000000000000009"/>
  </r>
  <r>
    <x v="1"/>
    <s v="REAL"/>
    <x v="0"/>
    <s v="COLECTIVOS"/>
    <s v="BIENMESABE"/>
    <s v="MADRID"/>
    <s v="RESTAURANTE"/>
    <s v="RESTAURANTE"/>
    <s v="CENA CON MODESTO Y CRISTINA"/>
    <n v="5.5840000000000005"/>
    <d v="2024-03-18T00:00:00"/>
    <x v="12"/>
    <n v="3"/>
    <m/>
    <m/>
    <n v="0"/>
    <n v="-5.5840000000000005"/>
    <n v="0"/>
    <n v="-5.5840000000000005"/>
  </r>
  <r>
    <x v="1"/>
    <s v="REAL"/>
    <x v="0"/>
    <s v="PERSONAL"/>
    <s v="RAMPUJO"/>
    <s v="MADRID"/>
    <s v="RESTAURANTE"/>
    <s v="RESTAURANTE"/>
    <s v="EXTRA MENU COMPLETO"/>
    <n v="0.19"/>
    <d v="2024-03-18T00:00:00"/>
    <x v="12"/>
    <n v="3"/>
    <m/>
    <m/>
    <n v="0"/>
    <n v="-0.19"/>
    <n v="0"/>
    <n v="-0.19"/>
  </r>
  <r>
    <x v="1"/>
    <s v="REAL"/>
    <x v="0"/>
    <s v="PERSONAL"/>
    <s v="RAMPUJO"/>
    <s v="MADRID"/>
    <s v="RESTAURANTE"/>
    <s v="RESTAURANTE"/>
    <s v="EXTRA MENU COMPLETO"/>
    <n v="0.21000000000000002"/>
    <d v="2024-03-19T00:00:00"/>
    <x v="12"/>
    <n v="3"/>
    <m/>
    <m/>
    <n v="0"/>
    <n v="-0.21000000000000002"/>
    <n v="0"/>
    <n v="-0.21000000000000002"/>
  </r>
  <r>
    <x v="1"/>
    <s v="REAL"/>
    <x v="0"/>
    <s v="COLECTIVOS"/>
    <s v="BOOKING"/>
    <s v="ONLINE"/>
    <s v="VACACIONES"/>
    <s v="VACACIONES TAILANDIA"/>
    <s v="HOTEL 3 NOCHES BANKOK"/>
    <n v="5.0220000000000002"/>
    <d v="2024-03-19T00:00:00"/>
    <x v="12"/>
    <n v="3"/>
    <m/>
    <m/>
    <n v="0"/>
    <n v="-5.0220000000000002"/>
    <n v="0"/>
    <n v="-5.0220000000000002"/>
  </r>
  <r>
    <x v="1"/>
    <s v="REAL"/>
    <x v="0"/>
    <s v="COLECTIVOS"/>
    <s v="BOOKING"/>
    <s v="ONLINE"/>
    <s v="VACACIONES"/>
    <s v="VACACIONES TAILANDIA"/>
    <s v="HOTEL 3 NOCHES KRABI"/>
    <n v="6.1880000000000006"/>
    <d v="2024-03-19T00:00:00"/>
    <x v="12"/>
    <n v="3"/>
    <m/>
    <m/>
    <n v="0"/>
    <n v="-6.1880000000000006"/>
    <n v="0"/>
    <n v="-6.1880000000000006"/>
  </r>
  <r>
    <x v="1"/>
    <s v="REAL"/>
    <x v="0"/>
    <s v="COLECTIVOS"/>
    <s v="BIZUM"/>
    <s v="MADRID"/>
    <s v="VIVIENDA"/>
    <s v="PISO VALDEZARZA"/>
    <s v="LIMPIEZA DE CASA: LAURA"/>
    <n v="3"/>
    <d v="2024-03-19T00:00:00"/>
    <x v="12"/>
    <n v="3"/>
    <m/>
    <s v="BIZUM PAGADO A SU  MADRE MARTHA LIGIA TELLEZ"/>
    <n v="0"/>
    <n v="-3"/>
    <n v="0"/>
    <n v="-3"/>
  </r>
  <r>
    <x v="1"/>
    <s v="REAL"/>
    <x v="0"/>
    <s v="COLECTIVOS"/>
    <s v="LEROY MERLIN"/>
    <s v="MADRID"/>
    <s v="VIVIENDA"/>
    <s v="REPARACIONES"/>
    <s v="LAMPARAS COCINA"/>
    <n v="1.8"/>
    <d v="2024-03-21T00:00:00"/>
    <x v="12"/>
    <n v="3"/>
    <m/>
    <m/>
    <n v="0"/>
    <n v="-1.8"/>
    <n v="0"/>
    <n v="-1.8"/>
  </r>
  <r>
    <x v="1"/>
    <s v="REAL"/>
    <x v="0"/>
    <s v="PERSONAL"/>
    <s v="REPSOL"/>
    <s v="MADRID"/>
    <s v="TRANSPORTE"/>
    <s v="GASOLINA"/>
    <s v="MOTO"/>
    <n v="0.89700000000000013"/>
    <d v="2024-03-21T00:00:00"/>
    <x v="12"/>
    <n v="3"/>
    <m/>
    <m/>
    <n v="0"/>
    <n v="-0.89700000000000013"/>
    <n v="0"/>
    <n v="-0.89700000000000013"/>
  </r>
  <r>
    <x v="0"/>
    <s v="REAL"/>
    <x v="1"/>
    <s v="PERSONAL"/>
    <s v="INSUD"/>
    <s v="MADRID"/>
    <s v="NOMINA"/>
    <s v="NOMINA INSUD"/>
    <s v=" INSUD"/>
    <n v="607.69799999999998"/>
    <d v="2024-03-21T00:00:00"/>
    <x v="12"/>
    <n v="3"/>
    <m/>
    <m/>
    <n v="607.69799999999998"/>
    <n v="0"/>
    <n v="0"/>
    <n v="607.69799999999998"/>
  </r>
  <r>
    <x v="1"/>
    <s v="REAL"/>
    <x v="0"/>
    <s v="PERSONAL"/>
    <s v="INSUD"/>
    <s v="MADRID"/>
    <s v="SUPERMERCADO"/>
    <s v="VENDING"/>
    <s v="CAFE"/>
    <n v="2.0000000000000004E-2"/>
    <d v="2024-03-22T00:00:00"/>
    <x v="12"/>
    <n v="3"/>
    <m/>
    <m/>
    <n v="0"/>
    <n v="-2.0000000000000004E-2"/>
    <n v="0"/>
    <n v="-2.0000000000000004E-2"/>
  </r>
  <r>
    <x v="1"/>
    <s v="REAL"/>
    <x v="0"/>
    <s v="COLECTIVOS"/>
    <m/>
    <s v="ONLINE"/>
    <s v="VACACIONES"/>
    <s v="VACACIONES TAILANDIA"/>
    <s v="CUIDADO PERSONAL: PROBIOTICOS"/>
    <n v="2.6420000000000003"/>
    <d v="2024-03-22T00:00:00"/>
    <x v="12"/>
    <n v="3"/>
    <m/>
    <m/>
    <n v="0"/>
    <n v="-2.6420000000000003"/>
    <n v="0"/>
    <n v="-2.6420000000000003"/>
  </r>
  <r>
    <x v="0"/>
    <s v="REAL"/>
    <x v="0"/>
    <s v="PERSONAL"/>
    <s v="VINTED"/>
    <s v="ONLINE"/>
    <s v="SEGUNDA MANO / GASTOS COMPARTIDOS"/>
    <s v="SEGUNDA MANO"/>
    <s v="VINTED ABRIGO Y GORRA"/>
    <n v="4.47"/>
    <d v="2024-03-22T00:00:00"/>
    <x v="12"/>
    <n v="3"/>
    <m/>
    <m/>
    <n v="4.47"/>
    <n v="0"/>
    <n v="0"/>
    <n v="4.47"/>
  </r>
  <r>
    <x v="1"/>
    <s v="REAL"/>
    <x v="0"/>
    <s v="PERSONAL"/>
    <s v="FORNO ANTICO"/>
    <s v="TUDELA"/>
    <s v="RESTAURANTE"/>
    <s v="RESTAURANTE"/>
    <s v="PIZZAS CASA DANI"/>
    <n v="2.2000000000000002"/>
    <d v="2024-03-25T00:00:00"/>
    <x v="12"/>
    <n v="3"/>
    <m/>
    <m/>
    <n v="0"/>
    <n v="-2.2000000000000002"/>
    <n v="0"/>
    <n v="-2.2000000000000002"/>
  </r>
  <r>
    <x v="1"/>
    <s v="REAL"/>
    <x v="0"/>
    <s v="PERSONAL"/>
    <m/>
    <s v="ONLINE"/>
    <s v="ELECTRONICA / INTERNET"/>
    <s v="SERVICIOS PROTON"/>
    <s v="PROTONMAIL"/>
    <n v="0.1"/>
    <d v="2024-03-25T00:00:00"/>
    <x v="12"/>
    <n v="3"/>
    <m/>
    <m/>
    <n v="0"/>
    <n v="-0.1"/>
    <n v="0"/>
    <n v="-0.1"/>
  </r>
  <r>
    <x v="0"/>
    <s v="REAL"/>
    <x v="0"/>
    <s v="PERSONAL"/>
    <s v="MINTOS"/>
    <s v="ONLINE"/>
    <s v="INTERESES"/>
    <s v="MINTOS"/>
    <s v="TRANSFERENCIA MINTOS"/>
    <n v="10.083"/>
    <d v="2024-03-25T00:00:00"/>
    <x v="12"/>
    <n v="3"/>
    <m/>
    <m/>
    <n v="10.083"/>
    <n v="0"/>
    <n v="0"/>
    <n v="10.083"/>
  </r>
  <r>
    <x v="1"/>
    <s v="REAL"/>
    <x v="0"/>
    <s v="PERSONAL"/>
    <m/>
    <s v="TUDELA"/>
    <s v="RESTAURANTE"/>
    <s v="BAR"/>
    <s v="VERMOUT PLAZA NUEVA CON CRIS"/>
    <n v="1.94"/>
    <d v="2024-03-25T00:00:00"/>
    <x v="12"/>
    <n v="3"/>
    <m/>
    <m/>
    <n v="0"/>
    <n v="-1.94"/>
    <n v="0"/>
    <n v="-1.94"/>
  </r>
  <r>
    <x v="1"/>
    <s v="REAL"/>
    <x v="0"/>
    <s v="PERSONAL"/>
    <s v="ROOM MATE VALER "/>
    <s v="MALAGA"/>
    <s v="RESTAURANTE"/>
    <s v="RESTAURANTE"/>
    <s v="CAFES"/>
    <n v="2.5500000000000003"/>
    <d v="2024-03-28T00:00:00"/>
    <x v="12"/>
    <n v="3"/>
    <m/>
    <m/>
    <n v="0"/>
    <n v="-2.5500000000000003"/>
    <n v="0"/>
    <n v="-2.5500000000000003"/>
  </r>
  <r>
    <x v="1"/>
    <s v="REAL"/>
    <x v="0"/>
    <s v="COLECTIVOS"/>
    <s v="CASA DE BOTE"/>
    <s v="MALAGA"/>
    <s v="RESTAURANTE"/>
    <s v="RESTAURANTE"/>
    <s v="COMIDA MALAGA DESPUES DE VER LOS LEGIONARIOS"/>
    <n v="6.31"/>
    <d v="2024-03-28T00:00:00"/>
    <x v="12"/>
    <n v="3"/>
    <m/>
    <s v="PAGAMOS TODO  Y LUEGO MARIA HIZO UN BIZUM POR SU PARTE. ARROZ, CALDO DE SOPA, CROQUETAS Y POSTRES"/>
    <n v="0"/>
    <n v="-6.31"/>
    <n v="0"/>
    <n v="-6.31"/>
  </r>
  <r>
    <x v="1"/>
    <s v="REAL"/>
    <x v="0"/>
    <s v="PERSONAL"/>
    <s v="PUESTO AMBULANTE"/>
    <s v="MALAGA"/>
    <s v="RESTAURANTE"/>
    <s v="BAR"/>
    <s v="CERVEZA"/>
    <n v="0.63"/>
    <d v="2024-03-31T00:00:00"/>
    <x v="12"/>
    <n v="3"/>
    <m/>
    <s v="PAGADO EN EFECTIVO"/>
    <n v="0"/>
    <n v="-0.63"/>
    <n v="0"/>
    <n v="-0.63"/>
  </r>
  <r>
    <x v="1"/>
    <s v="REAL"/>
    <x v="0"/>
    <s v="PERSONAL"/>
    <s v="PUESTO AMBULANTE"/>
    <s v="TORRE DEL MAR"/>
    <s v="GASTOS PERSONALES (ROPA, OBJETOS, ACCESORIOS…)"/>
    <m/>
    <s v="PULSERA 7 CHAKRAS Y LEGIONARIOS"/>
    <n v="0.4"/>
    <d v="2024-03-31T00:00:00"/>
    <x v="12"/>
    <n v="3"/>
    <m/>
    <s v="PAGADO EN EFECTIVO"/>
    <n v="0"/>
    <n v="-0.4"/>
    <n v="0"/>
    <n v="-0.4"/>
  </r>
  <r>
    <x v="1"/>
    <s v="REAL"/>
    <x v="1"/>
    <s v="PERSONAL"/>
    <s v="ALQUILER"/>
    <s v="MADRID"/>
    <s v="VIVIENDA"/>
    <s v="PISO VALDEZARZA"/>
    <s v="ALQUILER VALDEZARZA"/>
    <n v="40"/>
    <d v="2024-04-01T00:00:00"/>
    <x v="12"/>
    <n v="4"/>
    <m/>
    <m/>
    <n v="0"/>
    <n v="-40"/>
    <n v="0"/>
    <n v="-40"/>
  </r>
  <r>
    <x v="1"/>
    <s v="REAL"/>
    <x v="0"/>
    <s v="COLECTIVOS"/>
    <s v="CARREFOUR"/>
    <s v="TORRE DEL MAR"/>
    <s v="SUPERMERCADO"/>
    <s v="COMPRA SEMANAL"/>
    <s v="CARREFOUR EXPRESS"/>
    <n v="2.7360000000000002"/>
    <d v="2024-04-01T00:00:00"/>
    <x v="12"/>
    <n v="4"/>
    <m/>
    <m/>
    <n v="0"/>
    <n v="-2.7360000000000002"/>
    <n v="0"/>
    <n v="-2.7360000000000002"/>
  </r>
  <r>
    <x v="1"/>
    <s v="REAL"/>
    <x v="0"/>
    <s v="COLECTIVOS"/>
    <s v="HELADERIA TORRE"/>
    <s v="TORRE DEL MAR"/>
    <s v="RESTAURANTE"/>
    <s v="BAR"/>
    <s v="CERVEZA Y BATIDO"/>
    <n v="0.53100000000000003"/>
    <d v="2024-04-01T00:00:00"/>
    <x v="12"/>
    <n v="4"/>
    <m/>
    <m/>
    <n v="0"/>
    <n v="-0.53100000000000003"/>
    <n v="0"/>
    <n v="-0.53100000000000003"/>
  </r>
  <r>
    <x v="1"/>
    <s v="REAL"/>
    <x v="0"/>
    <s v="COLECTIVOS"/>
    <s v="CHIRINGUITO"/>
    <s v="TORRE DEL MAR"/>
    <s v="RESTAURANTE"/>
    <s v="BAR"/>
    <s v="CHIRINGUITO CAFÉ"/>
    <n v="0.4"/>
    <d v="2024-04-01T00:00:00"/>
    <x v="12"/>
    <n v="4"/>
    <m/>
    <m/>
    <n v="0"/>
    <n v="-0.4"/>
    <n v="0"/>
    <n v="-0.4"/>
  </r>
  <r>
    <x v="1"/>
    <s v="REAL"/>
    <x v="0"/>
    <s v="COLECTIVOS"/>
    <s v="LA ESTRELLA"/>
    <s v="TORRE DEL MAR"/>
    <s v="RESTAURANTE"/>
    <s v="RESTAURANTE"/>
    <s v="CHIRINGUITO LA ESTRELLA"/>
    <n v="3.0700000000000003"/>
    <d v="2024-04-01T00:00:00"/>
    <x v="12"/>
    <n v="4"/>
    <m/>
    <m/>
    <n v="0"/>
    <n v="-3.0700000000000003"/>
    <n v="0"/>
    <n v="-3.0700000000000003"/>
  </r>
  <r>
    <x v="1"/>
    <s v="REAL"/>
    <x v="0"/>
    <s v="PERSONAL"/>
    <s v="REPSOL"/>
    <s v="TORRE DEL MAR"/>
    <s v="TRANSPORTE"/>
    <s v="GASOLINA"/>
    <s v="COCHE"/>
    <n v="8.5239999999999991"/>
    <d v="2024-04-01T00:00:00"/>
    <x v="12"/>
    <n v="4"/>
    <m/>
    <m/>
    <n v="0"/>
    <n v="-8.5239999999999991"/>
    <n v="0"/>
    <n v="-8.5239999999999991"/>
  </r>
  <r>
    <x v="1"/>
    <s v="REAL"/>
    <x v="0"/>
    <s v="COLECTIVOS"/>
    <s v="LA CUEVA"/>
    <s v="TORRE DEL MAR"/>
    <s v="RESTAURANTE"/>
    <s v="RESTAURANTE"/>
    <s v="COMIDA TORRE"/>
    <n v="4.18"/>
    <d v="2024-04-01T00:00:00"/>
    <x v="12"/>
    <n v="4"/>
    <m/>
    <m/>
    <n v="0"/>
    <n v="-4.18"/>
    <n v="0"/>
    <n v="-4.18"/>
  </r>
  <r>
    <x v="1"/>
    <s v="REAL"/>
    <x v="0"/>
    <s v="COLECTIVOS"/>
    <s v="EL RADAR"/>
    <s v="TORRE DEL MAR"/>
    <s v="RESTAURANTE"/>
    <s v="RESTAURANTE"/>
    <s v="COMIDA TORRE CHIRINGUITO EL RADAR"/>
    <n v="4.79"/>
    <d v="2024-04-01T00:00:00"/>
    <x v="12"/>
    <n v="4"/>
    <m/>
    <m/>
    <n v="0"/>
    <n v="-4.79"/>
    <n v="0"/>
    <n v="-4.79"/>
  </r>
  <r>
    <x v="1"/>
    <s v="REAL"/>
    <x v="1"/>
    <s v="PERSONAL"/>
    <s v="GARAJE"/>
    <s v="MADRID"/>
    <s v="VIVIENDA"/>
    <s v="GARAJE"/>
    <s v="GARAJE VALDEZARZA"/>
    <n v="6.5"/>
    <d v="2024-04-01T00:00:00"/>
    <x v="12"/>
    <n v="4"/>
    <m/>
    <m/>
    <n v="0"/>
    <n v="-6.5"/>
    <n v="0"/>
    <n v="-6.5"/>
  </r>
  <r>
    <x v="1"/>
    <s v="REAL"/>
    <x v="0"/>
    <s v="PERSONAL"/>
    <s v="ALQUILER"/>
    <s v="MADRID"/>
    <s v="VIVIENDA"/>
    <s v="GASTOS COMPARTIDOS"/>
    <s v="GASTOS: AGUA, LUZ, WIFI, LIMPIEZA"/>
    <n v="4.5049999999999999"/>
    <d v="2024-04-01T00:00:00"/>
    <x v="12"/>
    <n v="4"/>
    <m/>
    <s v="LUZ 35, INTERNET 10"/>
    <n v="0"/>
    <n v="-4.5049999999999999"/>
    <n v="0"/>
    <n v="-4.5049999999999999"/>
  </r>
  <r>
    <x v="1"/>
    <s v="REAL"/>
    <x v="0"/>
    <s v="COLECTIVOS"/>
    <s v="DGT"/>
    <s v="ONLINE"/>
    <s v="VACACIONES"/>
    <s v="VACACIONES TAILANDIA"/>
    <s v="LICENCIA CONDUCIR INTERNACIONAL"/>
    <n v="1.0509999999999999"/>
    <d v="2024-04-01T00:00:00"/>
    <x v="12"/>
    <n v="4"/>
    <m/>
    <m/>
    <n v="0"/>
    <n v="-1.0509999999999999"/>
    <n v="0"/>
    <n v="-1.0509999999999999"/>
  </r>
  <r>
    <x v="1"/>
    <s v="REAL"/>
    <x v="0"/>
    <s v="PERSONAL"/>
    <s v="OTROS"/>
    <s v="MADRID"/>
    <s v="OTROS"/>
    <s v="OTROS"/>
    <s v="PAYPAL"/>
    <n v="2.7750000000000004"/>
    <d v="2024-04-01T00:00:00"/>
    <x v="12"/>
    <n v="4"/>
    <m/>
    <m/>
    <n v="0"/>
    <n v="-2.7750000000000004"/>
    <n v="0"/>
    <n v="-2.7750000000000004"/>
  </r>
  <r>
    <x v="3"/>
    <s v="REAL"/>
    <x v="1"/>
    <s v="PERSONAL"/>
    <s v="TRASPASO COLECTIVOS"/>
    <s v="ONLINE"/>
    <s v="TRASPASO COLECTIVOS"/>
    <s v="TRASPASO COLECTIVOS"/>
    <s v="TAILANDIA 2"/>
    <n v="0"/>
    <d v="2024-04-01T00:00:00"/>
    <x v="12"/>
    <n v="4"/>
    <m/>
    <m/>
    <n v="0"/>
    <n v="0"/>
    <n v="0"/>
    <n v="0"/>
  </r>
  <r>
    <x v="3"/>
    <s v="REAL"/>
    <x v="1"/>
    <s v="PERSONAL"/>
    <s v="TRASPASO COLECTIVOS"/>
    <s v="ONLINE"/>
    <s v="TRASPASO COLECTIVOS"/>
    <s v="TRASPASO COLECTIVOS"/>
    <s v="TRASPASO COLECTIVOS ABRIL"/>
    <n v="0"/>
    <d v="2024-04-01T00:00:00"/>
    <x v="12"/>
    <n v="4"/>
    <m/>
    <m/>
    <n v="0"/>
    <n v="0"/>
    <n v="0"/>
    <n v="0"/>
  </r>
  <r>
    <x v="1"/>
    <s v="REAL"/>
    <x v="0"/>
    <s v="COLECTIVOS"/>
    <s v="CARREFOUR"/>
    <s v="MADRID"/>
    <s v="SUPERMERCADO"/>
    <s v="COMPRA SEMANAL"/>
    <s v="CARREFOUR EXPRESS"/>
    <n v="2.0460000000000003"/>
    <d v="2024-04-02T00:00:00"/>
    <x v="12"/>
    <n v="4"/>
    <m/>
    <m/>
    <n v="0"/>
    <n v="-2.0460000000000003"/>
    <n v="0"/>
    <n v="-2.0460000000000003"/>
  </r>
  <r>
    <x v="1"/>
    <s v="REAL"/>
    <x v="0"/>
    <s v="PERSONAL"/>
    <s v="COINKITE"/>
    <s v="ELECTRONICA / INTERNET"/>
    <s v="CRYPTOMONEDAS"/>
    <s v="CARTERA FRIA"/>
    <s v="COLDCARD M4"/>
    <n v="19"/>
    <d v="2024-04-03T00:00:00"/>
    <x v="12"/>
    <n v="4"/>
    <m/>
    <m/>
    <n v="0"/>
    <n v="-19"/>
    <n v="0"/>
    <n v="-19"/>
  </r>
  <r>
    <x v="1"/>
    <s v="REAL"/>
    <x v="0"/>
    <s v="PERSONAL"/>
    <s v="DIA"/>
    <s v="MADRID"/>
    <s v="SUPERMERCADO"/>
    <s v="COMPRA FRESCOS"/>
    <s v="DIA"/>
    <n v="1.044"/>
    <d v="2024-04-03T00:00:00"/>
    <x v="12"/>
    <n v="4"/>
    <m/>
    <m/>
    <n v="0"/>
    <n v="-1.044"/>
    <n v="0"/>
    <n v="-1.044"/>
  </r>
  <r>
    <x v="1"/>
    <s v="REAL"/>
    <x v="0"/>
    <s v="PERSONAL"/>
    <s v="SOMOZA FOTOS"/>
    <s v="MADRID"/>
    <s v="GESTIONES ADMINISTRATIVAS / IMPUESTOS"/>
    <s v="FOTO CARNET"/>
    <s v="FOTO CARNET"/>
    <n v="0.69000000000000006"/>
    <d v="2024-04-03T00:00:00"/>
    <x v="12"/>
    <n v="4"/>
    <m/>
    <m/>
    <n v="0"/>
    <n v="-0.69000000000000006"/>
    <n v="0"/>
    <n v="-0.69000000000000006"/>
  </r>
  <r>
    <x v="0"/>
    <s v="REAL"/>
    <x v="0"/>
    <s v="PERSONAL"/>
    <s v="BLABLACAR"/>
    <s v="MADRID"/>
    <s v="SEGUNDA MANO / GASTOS COMPARTIDOS"/>
    <s v="GASTOS COMPARTIDOS"/>
    <s v="BLABLACAR TORRE DEL MAR - MADRID"/>
    <n v="28.799999999999997"/>
    <d v="2024-04-04T00:00:00"/>
    <x v="12"/>
    <n v="4"/>
    <m/>
    <m/>
    <n v="28.799999999999997"/>
    <n v="0"/>
    <n v="0"/>
    <n v="28.799999999999997"/>
  </r>
  <r>
    <x v="1"/>
    <s v="REAL"/>
    <x v="0"/>
    <s v="PERSONAL"/>
    <s v="MADRID DEPORTES"/>
    <s v="MADRID"/>
    <s v="DEPORTE"/>
    <s v="GIMNASIO"/>
    <s v="GIMNASIO MADRID DEPORTES"/>
    <n v="2.95"/>
    <d v="2024-04-05T00:00:00"/>
    <x v="12"/>
    <n v="4"/>
    <m/>
    <m/>
    <n v="0"/>
    <n v="-2.95"/>
    <n v="0"/>
    <n v="-2.95"/>
  </r>
  <r>
    <x v="1"/>
    <s v="REAL"/>
    <x v="0"/>
    <s v="COLECTIVOS"/>
    <s v="BOOKING"/>
    <s v="ONLINE"/>
    <s v="VACACIONES"/>
    <s v="VACACIONES TAILANDIA"/>
    <s v="HOTEL 3 NOCHES KRABI"/>
    <n v="11.51"/>
    <d v="2024-04-05T00:00:00"/>
    <x v="12"/>
    <n v="4"/>
    <m/>
    <m/>
    <n v="0"/>
    <n v="-11.51"/>
    <n v="0"/>
    <n v="-11.51"/>
  </r>
  <r>
    <x v="1"/>
    <s v="REAL"/>
    <x v="0"/>
    <s v="PERSONAL"/>
    <s v="INSUD"/>
    <s v="MADRID"/>
    <s v="SUPERMERCADO"/>
    <s v="VENDING"/>
    <s v="LECHE"/>
    <n v="2.0000000000000004E-2"/>
    <d v="2024-04-05T00:00:00"/>
    <x v="12"/>
    <n v="4"/>
    <m/>
    <m/>
    <n v="0"/>
    <n v="-2.0000000000000004E-2"/>
    <n v="0"/>
    <n v="-2.0000000000000004E-2"/>
  </r>
  <r>
    <x v="1"/>
    <s v="REAL"/>
    <x v="0"/>
    <s v="PERSONAL"/>
    <s v="CORTE INGLES"/>
    <s v="MADRID"/>
    <s v="GASTOS PERSONALES (ROPA, OBJETOS, ACCESORIOS…)"/>
    <s v="ROPA"/>
    <s v="CALCETINES CORTE INGLES HILO ESCOCIA"/>
    <n v="2.77"/>
    <d v="2024-04-08T00:00:00"/>
    <x v="12"/>
    <n v="4"/>
    <m/>
    <m/>
    <n v="0"/>
    <n v="-2.77"/>
    <n v="0"/>
    <n v="-2.77"/>
  </r>
  <r>
    <x v="1"/>
    <s v="REAL"/>
    <x v="0"/>
    <s v="COLECTIVOS"/>
    <s v="CARREFOUR"/>
    <s v="MADRID"/>
    <s v="SUPERMERCADO"/>
    <s v="COMPRA PUNTUAL"/>
    <s v="CARREFOUR EXPRESS"/>
    <n v="2.4260000000000002"/>
    <d v="2024-04-08T00:00:00"/>
    <x v="12"/>
    <n v="4"/>
    <m/>
    <m/>
    <n v="0"/>
    <n v="-2.4260000000000002"/>
    <n v="0"/>
    <n v="-2.4260000000000002"/>
  </r>
  <r>
    <x v="1"/>
    <s v="REAL"/>
    <x v="0"/>
    <s v="PERSONAL"/>
    <s v="FARMACIA CUATRO CAMINOS"/>
    <s v="MADRID"/>
    <s v="CUIDADO PERSONAL"/>
    <s v="FARMACIA"/>
    <s v="CEPILLO FERULA Y CREMA TAILANDIA ANTIHISTAMINICA"/>
    <n v="1.2770000000000001"/>
    <d v="2024-04-08T00:00:00"/>
    <x v="12"/>
    <n v="4"/>
    <m/>
    <m/>
    <n v="0"/>
    <n v="-1.2770000000000001"/>
    <n v="0"/>
    <n v="-1.2770000000000001"/>
  </r>
  <r>
    <x v="1"/>
    <s v="REAL"/>
    <x v="0"/>
    <s v="PERSONAL"/>
    <s v="INSUD"/>
    <s v="MADRID"/>
    <s v="SUPERMERCADO"/>
    <s v="VENDING"/>
    <s v="CHOCOLATE"/>
    <n v="0.21000000000000002"/>
    <d v="2024-04-08T00:00:00"/>
    <x v="12"/>
    <n v="4"/>
    <m/>
    <m/>
    <n v="0"/>
    <n v="-0.21000000000000002"/>
    <n v="0"/>
    <n v="-0.21000000000000002"/>
  </r>
  <r>
    <x v="1"/>
    <s v="REAL"/>
    <x v="0"/>
    <s v="PERSONAL"/>
    <s v="INSUD"/>
    <s v="MADRID"/>
    <s v="SUPERMERCADO"/>
    <s v="VENDING"/>
    <s v="CHOCOLATE"/>
    <n v="0.22999999999999998"/>
    <d v="2024-04-08T00:00:00"/>
    <x v="12"/>
    <n v="4"/>
    <m/>
    <m/>
    <n v="0"/>
    <n v="-0.22999999999999998"/>
    <n v="0"/>
    <n v="-0.22999999999999998"/>
  </r>
  <r>
    <x v="1"/>
    <s v="REAL"/>
    <x v="0"/>
    <s v="PERSONAL"/>
    <s v="ESPIEDO"/>
    <s v="MADRID"/>
    <s v="RESTAURANTE"/>
    <s v="RESTAURANTE"/>
    <s v="EXTRA MENU COMPLETO"/>
    <n v="0.22999999999999998"/>
    <d v="2024-04-08T00:00:00"/>
    <x v="12"/>
    <n v="4"/>
    <m/>
    <m/>
    <n v="0"/>
    <n v="-0.22999999999999998"/>
    <n v="0"/>
    <n v="-0.22999999999999998"/>
  </r>
  <r>
    <x v="1"/>
    <s v="REAL"/>
    <x v="0"/>
    <s v="PERSONAL"/>
    <s v="MADRID DEPORTES"/>
    <s v="MADRID"/>
    <s v="DEPORTE"/>
    <s v="GIMNASIO"/>
    <s v="GIMNASIO MADRID DEPORTES"/>
    <n v="2.95"/>
    <d v="2024-04-08T00:00:00"/>
    <x v="12"/>
    <n v="4"/>
    <m/>
    <m/>
    <n v="0"/>
    <n v="-2.95"/>
    <n v="0"/>
    <n v="-2.95"/>
  </r>
  <r>
    <x v="1"/>
    <s v="REAL"/>
    <x v="0"/>
    <s v="COLECTIVOS"/>
    <s v="MERCADONA"/>
    <s v="MADRID"/>
    <s v="SUPERMERCADO"/>
    <s v="COMPRA PUNTUAL"/>
    <s v="MERCADONA"/>
    <n v="1.9000000000000001"/>
    <d v="2024-04-08T00:00:00"/>
    <x v="12"/>
    <n v="4"/>
    <m/>
    <m/>
    <n v="0"/>
    <n v="-1.9000000000000001"/>
    <n v="0"/>
    <n v="-1.9000000000000001"/>
  </r>
  <r>
    <x v="1"/>
    <s v="REAL"/>
    <x v="0"/>
    <s v="PERSONAL"/>
    <s v="LEFTIES"/>
    <s v="MADRID"/>
    <s v="GASTOS PERSONALES (ROPA, OBJETOS, ACCESORIOS…)"/>
    <s v="ROPA"/>
    <s v="PANTALON Y CAMISA"/>
    <n v="3.798"/>
    <d v="2024-04-08T00:00:00"/>
    <x v="12"/>
    <n v="4"/>
    <m/>
    <m/>
    <n v="0"/>
    <n v="-3.798"/>
    <n v="0"/>
    <n v="-3.798"/>
  </r>
  <r>
    <x v="1"/>
    <s v="REAL"/>
    <x v="0"/>
    <s v="PERSONAL"/>
    <s v="RENFE"/>
    <s v="MADRID"/>
    <s v="TRANSPORTE"/>
    <s v="TREN"/>
    <s v="RENFE TUDELA - MADRID"/>
    <n v="3.9350000000000005"/>
    <d v="2024-04-08T00:00:00"/>
    <x v="12"/>
    <n v="4"/>
    <m/>
    <m/>
    <n v="0"/>
    <n v="-3.9350000000000005"/>
    <n v="0"/>
    <n v="-3.9350000000000005"/>
  </r>
  <r>
    <x v="1"/>
    <s v="REAL"/>
    <x v="0"/>
    <s v="PERSONAL"/>
    <s v="MEDIA MARKT"/>
    <s v="MADRID"/>
    <s v="ELECTRONICA / INTERNET"/>
    <s v="ELECTRONICA"/>
    <s v="AIRTAG Y TARJETA MICROSD"/>
    <n v="3.8979999999999997"/>
    <d v="2024-04-09T00:00:00"/>
    <x v="12"/>
    <n v="4"/>
    <m/>
    <m/>
    <n v="0"/>
    <n v="-3.8979999999999997"/>
    <n v="0"/>
    <n v="-3.8979999999999997"/>
  </r>
  <r>
    <x v="1"/>
    <s v="REAL"/>
    <x v="0"/>
    <s v="PERSONAL"/>
    <s v="OPEN AI"/>
    <s v="ONLINE"/>
    <s v="ELECTRONICA / INTERNET"/>
    <s v="SUSCRIPCION"/>
    <s v="CHAT GPT"/>
    <n v="2.31"/>
    <d v="2024-04-09T00:00:00"/>
    <x v="12"/>
    <n v="4"/>
    <m/>
    <m/>
    <n v="0"/>
    <n v="-2.31"/>
    <n v="0"/>
    <n v="-2.31"/>
  </r>
  <r>
    <x v="1"/>
    <s v="REAL"/>
    <x v="0"/>
    <s v="PERSONAL"/>
    <s v="BIZUM PABLO"/>
    <s v="ONLINE"/>
    <s v="REGALOS"/>
    <s v="REGALOS AMIGOS"/>
    <s v="REGALO IGNACIO ONDA"/>
    <n v="4"/>
    <d v="2024-04-09T00:00:00"/>
    <x v="12"/>
    <n v="4"/>
    <m/>
    <m/>
    <n v="0"/>
    <n v="-4"/>
    <n v="0"/>
    <n v="-4"/>
  </r>
  <r>
    <x v="1"/>
    <s v="REAL"/>
    <x v="0"/>
    <s v="PERSONAL"/>
    <s v="LA PALOMA"/>
    <s v="MADRID"/>
    <s v="RESTAURANTE"/>
    <s v="BAR"/>
    <s v="AGUA CON GAS "/>
    <n v="0.12"/>
    <d v="2024-04-10T00:00:00"/>
    <x v="12"/>
    <n v="4"/>
    <m/>
    <m/>
    <n v="0"/>
    <n v="-0.12"/>
    <n v="0"/>
    <n v="-0.12"/>
  </r>
  <r>
    <x v="1"/>
    <s v="REAL"/>
    <x v="0"/>
    <s v="PERSONAL"/>
    <s v="CARREFOUR"/>
    <s v="MADRID"/>
    <s v="SUPERMERCADO"/>
    <s v="CARREFOUR"/>
    <s v="COMPRA FRESCOS"/>
    <n v="3.2210000000000001"/>
    <d v="2024-04-10T00:00:00"/>
    <x v="12"/>
    <n v="4"/>
    <m/>
    <m/>
    <n v="0"/>
    <n v="-3.2210000000000001"/>
    <n v="0"/>
    <n v="-3.2210000000000001"/>
  </r>
  <r>
    <x v="1"/>
    <s v="REAL"/>
    <x v="0"/>
    <s v="PERSONAL"/>
    <s v="REPSOL"/>
    <s v="MADRID"/>
    <s v="TRANSPORTE"/>
    <s v="GASOLINA"/>
    <s v="MOTO"/>
    <n v="0.86899999999999999"/>
    <d v="2024-04-10T00:00:00"/>
    <x v="12"/>
    <n v="4"/>
    <m/>
    <m/>
    <n v="0"/>
    <n v="-0.86899999999999999"/>
    <n v="0"/>
    <n v="-0.86899999999999999"/>
  </r>
  <r>
    <x v="1"/>
    <s v="REAL"/>
    <x v="0"/>
    <s v="PERSONAL"/>
    <s v="QUEENS"/>
    <s v="MADRID"/>
    <s v="RESTAURANTE"/>
    <s v="BAR"/>
    <s v="EXTRA MENU COMPLETO"/>
    <n v="0.54"/>
    <d v="2024-04-12T00:00:00"/>
    <x v="12"/>
    <n v="4"/>
    <m/>
    <m/>
    <n v="0"/>
    <n v="-0.54"/>
    <n v="0"/>
    <n v="-0.54"/>
  </r>
  <r>
    <x v="1"/>
    <s v="REAL"/>
    <x v="0"/>
    <s v="PERSONAL"/>
    <s v="CHINO BARRIO"/>
    <s v="MADRID"/>
    <s v="GASTOS PERSONALES (ROPA, OBJETOS, ACCESORIOS…)"/>
    <s v="DISFRACES"/>
    <s v="CLAVELES"/>
    <n v="0.2"/>
    <d v="2024-04-15T00:00:00"/>
    <x v="12"/>
    <n v="4"/>
    <m/>
    <s v="CLAVELES SAN ISIDRO"/>
    <n v="0"/>
    <n v="-0.2"/>
    <n v="0"/>
    <n v="-0.2"/>
  </r>
  <r>
    <x v="2"/>
    <s v="REAL"/>
    <x v="0"/>
    <s v="PERSONAL"/>
    <s v="INDEXA CAPITAL"/>
    <s v="ONLINE"/>
    <s v="FONDOS"/>
    <s v="FONDOS"/>
    <s v="INDEXA"/>
    <n v="135"/>
    <d v="2024-04-15T00:00:00"/>
    <x v="12"/>
    <n v="4"/>
    <m/>
    <m/>
    <n v="0"/>
    <n v="0"/>
    <n v="-135"/>
    <n v="-135"/>
  </r>
  <r>
    <x v="1"/>
    <s v="REAL"/>
    <x v="0"/>
    <s v="PERSONAL"/>
    <s v="PIZZADELLA"/>
    <s v="TUDELA"/>
    <s v="RESTAURANTE"/>
    <s v="BAR"/>
    <s v="PIZZAS CASA DANI"/>
    <n v="1.25"/>
    <d v="2024-04-15T00:00:00"/>
    <x v="12"/>
    <n v="4"/>
    <m/>
    <m/>
    <n v="0"/>
    <n v="-1.25"/>
    <n v="0"/>
    <n v="-1.25"/>
  </r>
  <r>
    <x v="1"/>
    <s v="REAL"/>
    <x v="0"/>
    <s v="PERSONAL"/>
    <s v="TAXI"/>
    <s v="MADRID"/>
    <s v="TRANSPORTE"/>
    <s v="TAXI"/>
    <s v="TAXI ATOCHA - CASA"/>
    <n v="2.16"/>
    <d v="2024-04-15T00:00:00"/>
    <x v="12"/>
    <n v="4"/>
    <m/>
    <m/>
    <n v="0"/>
    <n v="-2.16"/>
    <n v="0"/>
    <n v="-2.16"/>
  </r>
  <r>
    <x v="1"/>
    <s v="REAL"/>
    <x v="0"/>
    <s v="PERSONAL"/>
    <s v="INSUD"/>
    <s v="MADRID"/>
    <s v="SUPERMERCADO"/>
    <s v="VENDING"/>
    <s v="CHOCOLATE"/>
    <n v="0.28499999999999998"/>
    <d v="2024-04-17T00:00:00"/>
    <x v="12"/>
    <n v="4"/>
    <m/>
    <m/>
    <n v="0"/>
    <n v="-0.28499999999999998"/>
    <n v="0"/>
    <n v="-0.28499999999999998"/>
  </r>
  <r>
    <x v="1"/>
    <s v="REAL"/>
    <x v="0"/>
    <s v="PERSONAL"/>
    <s v="RAMPUJO"/>
    <s v="MADRID"/>
    <s v="RESTAURANTE"/>
    <s v="BAR"/>
    <s v="EXTRA MENU COMPLETO"/>
    <n v="0.33500000000000002"/>
    <d v="2024-04-17T00:00:00"/>
    <x v="12"/>
    <n v="4"/>
    <m/>
    <m/>
    <n v="0"/>
    <n v="-0.33500000000000002"/>
    <n v="0"/>
    <n v="-0.33500000000000002"/>
  </r>
  <r>
    <x v="1"/>
    <s v="REAL"/>
    <x v="0"/>
    <s v="PERSONAL"/>
    <s v="BIZUM ICIAR"/>
    <s v="ONLINE"/>
    <s v="REGALOS"/>
    <s v="REGALOS"/>
    <s v="REGALO MAMA"/>
    <n v="2.3000000000000003"/>
    <d v="2024-04-17T00:00:00"/>
    <x v="12"/>
    <n v="4"/>
    <m/>
    <m/>
    <n v="0"/>
    <n v="-2.3000000000000003"/>
    <n v="0"/>
    <n v="-2.3000000000000003"/>
  </r>
  <r>
    <x v="1"/>
    <s v="REAL"/>
    <x v="0"/>
    <s v="PERSONAL"/>
    <s v="LUIS MIGUEL PELUQUERIA"/>
    <m/>
    <s v="CUIDADO PERSONAL"/>
    <s v="PELUQUERIA"/>
    <s v="PELUQUERIA VALDEZARZA"/>
    <n v="0.95000000000000007"/>
    <d v="2024-04-18T00:00:00"/>
    <x v="12"/>
    <n v="4"/>
    <m/>
    <m/>
    <n v="0"/>
    <n v="-0.95000000000000007"/>
    <n v="0"/>
    <n v="-0.95000000000000007"/>
  </r>
  <r>
    <x v="1"/>
    <s v="REAL"/>
    <x v="0"/>
    <s v="COLECTIVOS"/>
    <s v="TAILANDIA"/>
    <s v="TAILANDIA"/>
    <s v="VACACIONES"/>
    <s v="VACACIONES TAILANDIA"/>
    <s v="COMIDA"/>
    <n v="29.376000000000001"/>
    <d v="2024-04-20T00:00:00"/>
    <x v="12"/>
    <n v="4"/>
    <m/>
    <m/>
    <n v="0"/>
    <n v="-29.376000000000001"/>
    <n v="0"/>
    <n v="-29.376000000000001"/>
  </r>
  <r>
    <x v="1"/>
    <s v="REAL"/>
    <x v="0"/>
    <s v="COLECTIVOS"/>
    <s v="TAILANDIA"/>
    <s v="TAILANDIA"/>
    <s v="VACACIONES"/>
    <s v="VACACIONES TAILANDIA"/>
    <s v="COMISIONES MONEDA TAILANDESA (BAHTS)"/>
    <n v="1.2000000000000002"/>
    <d v="2024-04-20T00:00:00"/>
    <x v="12"/>
    <n v="4"/>
    <m/>
    <m/>
    <n v="0"/>
    <n v="-1.2000000000000002"/>
    <n v="0"/>
    <n v="-1.2000000000000002"/>
  </r>
  <r>
    <x v="1"/>
    <s v="REAL"/>
    <x v="0"/>
    <s v="PERSONAL"/>
    <s v="RODRIGO"/>
    <s v="MADRID"/>
    <s v="RESTAURANTE"/>
    <s v="BAR"/>
    <s v="DESAYUNO RODRIGO"/>
    <n v="0.55999999999999994"/>
    <d v="2024-04-20T00:00:00"/>
    <x v="12"/>
    <n v="4"/>
    <m/>
    <m/>
    <n v="0"/>
    <n v="-0.55999999999999994"/>
    <n v="0"/>
    <n v="-0.55999999999999994"/>
  </r>
  <r>
    <x v="1"/>
    <s v="REAL"/>
    <x v="0"/>
    <s v="COLECTIVOS"/>
    <s v="TAILANDIA"/>
    <s v="TAILANDIA"/>
    <s v="VACACIONES"/>
    <s v="VACACIONES TAILANDIA"/>
    <s v="ENTRADAS TEMPLOS"/>
    <n v="7.7"/>
    <d v="2024-04-20T00:00:00"/>
    <x v="12"/>
    <n v="4"/>
    <m/>
    <m/>
    <n v="0"/>
    <n v="-7.7"/>
    <n v="0"/>
    <n v="-7.7"/>
  </r>
  <r>
    <x v="1"/>
    <s v="REAL"/>
    <x v="0"/>
    <s v="COLECTIVOS"/>
    <s v="TAILANDIA"/>
    <s v="TAILANDIA"/>
    <s v="VACACIONES"/>
    <s v="VACACIONES TAILANDIA"/>
    <s v="EXCURSIONES"/>
    <n v="58.848000000000006"/>
    <d v="2024-04-20T00:00:00"/>
    <x v="12"/>
    <n v="4"/>
    <m/>
    <m/>
    <n v="0"/>
    <n v="-58.848000000000006"/>
    <n v="0"/>
    <n v="-58.848000000000006"/>
  </r>
  <r>
    <x v="1"/>
    <s v="REAL"/>
    <x v="0"/>
    <s v="COLECTIVOS"/>
    <s v="TAILANDIA"/>
    <s v="TAILANDIA"/>
    <s v="VACACIONES"/>
    <s v="VACACIONES TAILANDIA"/>
    <s v="HOTELES"/>
    <n v="32.704000000000001"/>
    <d v="2024-04-20T00:00:00"/>
    <x v="12"/>
    <n v="4"/>
    <m/>
    <m/>
    <n v="0"/>
    <n v="-32.704000000000001"/>
    <n v="0"/>
    <n v="-32.704000000000001"/>
  </r>
  <r>
    <x v="1"/>
    <s v="REAL"/>
    <x v="0"/>
    <s v="COLECTIVOS"/>
    <s v="TAILANDIA"/>
    <s v="TAILANDIA"/>
    <s v="VACACIONES"/>
    <s v="VACACIONES TAILANDIA"/>
    <s v="MASAJES TAILANDIA"/>
    <n v="7"/>
    <d v="2024-04-20T00:00:00"/>
    <x v="12"/>
    <n v="4"/>
    <m/>
    <m/>
    <n v="0"/>
    <n v="-7"/>
    <n v="0"/>
    <n v="-7"/>
  </r>
  <r>
    <x v="1"/>
    <s v="REAL"/>
    <x v="0"/>
    <s v="COLECTIVOS"/>
    <s v="TAILANDIA"/>
    <s v="TAILANDIA"/>
    <s v="VACACIONES"/>
    <s v="VACACIONES TAILANDIA"/>
    <s v="PERMISO INTERNACIONAL CONDUCIR"/>
    <n v="1.0509999999999999"/>
    <d v="2024-04-20T00:00:00"/>
    <x v="12"/>
    <n v="4"/>
    <m/>
    <m/>
    <n v="0"/>
    <n v="-1.0509999999999999"/>
    <n v="0"/>
    <n v="-1.0509999999999999"/>
  </r>
  <r>
    <x v="1"/>
    <s v="REAL"/>
    <x v="0"/>
    <s v="COLECTIVOS"/>
    <s v="TAILANDIA"/>
    <s v="TAILANDIA"/>
    <s v="VACACIONES"/>
    <s v="VACACIONES TAILANDIA"/>
    <s v="PROBIOTICOS MEDICINAS"/>
    <n v="2.6420000000000003"/>
    <d v="2024-04-20T00:00:00"/>
    <x v="12"/>
    <n v="4"/>
    <m/>
    <m/>
    <n v="0"/>
    <n v="-2.6420000000000003"/>
    <n v="0"/>
    <n v="-2.6420000000000003"/>
  </r>
  <r>
    <x v="1"/>
    <s v="REAL"/>
    <x v="0"/>
    <s v="COLECTIVOS"/>
    <s v="TAILANDIA"/>
    <s v="TAILANDIA"/>
    <s v="VACACIONES"/>
    <s v="VACACIONES TAILANDIA"/>
    <s v="SEGURO VIAJE TAILANDIA"/>
    <n v="18.618000000000002"/>
    <d v="2024-04-20T00:00:00"/>
    <x v="12"/>
    <n v="4"/>
    <m/>
    <m/>
    <n v="0"/>
    <n v="-18.618000000000002"/>
    <n v="0"/>
    <n v="-18.618000000000002"/>
  </r>
  <r>
    <x v="1"/>
    <s v="REAL"/>
    <x v="0"/>
    <s v="COLECTIVOS"/>
    <s v="TAILANDIA"/>
    <s v="TAILANDIA"/>
    <s v="VACACIONES"/>
    <s v="VACACIONES TAILANDIA"/>
    <s v="SOUVENIRS"/>
    <n v="9"/>
    <d v="2024-04-20T00:00:00"/>
    <x v="12"/>
    <n v="4"/>
    <m/>
    <m/>
    <n v="0"/>
    <n v="-9"/>
    <n v="0"/>
    <n v="-9"/>
  </r>
  <r>
    <x v="1"/>
    <s v="REAL"/>
    <x v="0"/>
    <s v="COLECTIVOS"/>
    <s v="TAILANDIA"/>
    <s v="TAILANDIA"/>
    <s v="VACACIONES"/>
    <s v="VACACIONES TAILANDIA"/>
    <s v="TARJETA SIM"/>
    <n v="3.9000000000000004"/>
    <d v="2024-04-20T00:00:00"/>
    <x v="12"/>
    <n v="4"/>
    <m/>
    <m/>
    <n v="0"/>
    <n v="-3.9000000000000004"/>
    <n v="0"/>
    <n v="-3.9000000000000004"/>
  </r>
  <r>
    <x v="1"/>
    <s v="REAL"/>
    <x v="0"/>
    <s v="COLECTIVOS"/>
    <s v="TAILANDIA"/>
    <s v="TAILANDIA"/>
    <s v="VACACIONES"/>
    <s v="VACACIONES TAILANDIA"/>
    <s v="TRANSPORTE"/>
    <n v="9.26"/>
    <d v="2024-04-20T00:00:00"/>
    <x v="12"/>
    <n v="4"/>
    <m/>
    <m/>
    <n v="0"/>
    <n v="-9.26"/>
    <n v="0"/>
    <n v="-9.26"/>
  </r>
  <r>
    <x v="1"/>
    <s v="REAL"/>
    <x v="0"/>
    <s v="COLECTIVOS"/>
    <s v="TAILANDIA"/>
    <s v="TAILANDIA"/>
    <s v="VACACIONES"/>
    <s v="VACACIONES TAILANDIA"/>
    <s v="TRASLADOS AEROPUERTOS"/>
    <n v="9.4209999999999994"/>
    <d v="2024-04-20T00:00:00"/>
    <x v="12"/>
    <n v="4"/>
    <m/>
    <m/>
    <n v="0"/>
    <n v="-9.4209999999999994"/>
    <n v="0"/>
    <n v="-9.4209999999999994"/>
  </r>
  <r>
    <x v="1"/>
    <s v="REAL"/>
    <x v="0"/>
    <s v="COLECTIVOS"/>
    <s v="TAILANDIA"/>
    <s v="TAILANDIA"/>
    <s v="VACACIONES"/>
    <s v="VACACIONES TAILANDIA"/>
    <s v="VUELOS INTERNACIONALES"/>
    <n v="153.44200000000001"/>
    <d v="2024-04-20T00:00:00"/>
    <x v="12"/>
    <n v="4"/>
    <m/>
    <m/>
    <n v="0"/>
    <n v="-153.44200000000001"/>
    <n v="0"/>
    <n v="-153.44200000000001"/>
  </r>
  <r>
    <x v="1"/>
    <s v="REAL"/>
    <x v="0"/>
    <s v="COLECTIVOS"/>
    <s v="TAILANDIA"/>
    <s v="TAILANDIA"/>
    <s v="VACACIONES"/>
    <s v="VACACIONES TAILANDIA"/>
    <s v="VUELOS INTERNOS"/>
    <n v="50.430000000000007"/>
    <d v="2024-04-20T00:00:00"/>
    <x v="12"/>
    <n v="4"/>
    <m/>
    <m/>
    <n v="0"/>
    <n v="-50.430000000000007"/>
    <n v="0"/>
    <n v="-50.430000000000007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04-22T00:00:00"/>
    <x v="12"/>
    <n v="4"/>
    <m/>
    <m/>
    <n v="0"/>
    <n v="-0.99900000000000011"/>
    <n v="0"/>
    <n v="-0.99900000000000011"/>
  </r>
  <r>
    <x v="3"/>
    <s v="REAL"/>
    <x v="0"/>
    <s v="COLECTIVOS"/>
    <s v="SANTANDER"/>
    <s v="ONLINE"/>
    <s v="TRASPASO COLECTIVOS"/>
    <s v="TRASPASO VACACIONES TAILANDIA"/>
    <s v="EFECTIVO TAILANDIA"/>
    <n v="0"/>
    <d v="2024-04-22T00:00:00"/>
    <x v="12"/>
    <n v="4"/>
    <m/>
    <m/>
    <n v="0"/>
    <n v="0"/>
    <n v="0"/>
    <n v="0"/>
  </r>
  <r>
    <x v="3"/>
    <s v="REAL"/>
    <x v="0"/>
    <s v="COLECTIVOS"/>
    <s v="SANTANDER"/>
    <s v="ONLINE"/>
    <s v="TRASPASO COLECTIVOS"/>
    <s v="TRASPASO VACACIONES TAILANDIA"/>
    <s v="EFECTIVO TAILANDIA"/>
    <n v="0"/>
    <d v="2024-04-22T00:00:00"/>
    <x v="12"/>
    <n v="4"/>
    <m/>
    <m/>
    <n v="0"/>
    <n v="0"/>
    <n v="0"/>
    <n v="0"/>
  </r>
  <r>
    <x v="1"/>
    <s v="REAL"/>
    <x v="0"/>
    <s v="PERSONAL"/>
    <s v="CEPSA"/>
    <s v="MADRID"/>
    <s v="TRANSPORTE"/>
    <s v="GASOLINA"/>
    <s v="MOTO"/>
    <n v="0.86099999999999999"/>
    <d v="2024-04-22T00:00:00"/>
    <x v="12"/>
    <n v="4"/>
    <m/>
    <m/>
    <n v="0"/>
    <n v="-0.86099999999999999"/>
    <n v="0"/>
    <n v="-0.86099999999999999"/>
  </r>
  <r>
    <x v="1"/>
    <s v="REAL"/>
    <x v="0"/>
    <s v="COLECTIVOS"/>
    <s v="WISE"/>
    <s v="ONLINE"/>
    <s v="DEPORTE"/>
    <s v="BUCEO"/>
    <s v="RESERVA BUCEO TAILANDIA"/>
    <n v="5.3000000000000007"/>
    <d v="2024-04-22T00:00:00"/>
    <x v="12"/>
    <n v="4"/>
    <m/>
    <m/>
    <n v="0"/>
    <n v="-5.3000000000000007"/>
    <n v="0"/>
    <n v="-5.3000000000000007"/>
  </r>
  <r>
    <x v="1"/>
    <s v="REAL"/>
    <x v="0"/>
    <s v="PERSONAL"/>
    <s v="INSUD"/>
    <s v="MADRID"/>
    <s v="SUPERMERCADO"/>
    <s v="VENDING"/>
    <s v="CAFÉ"/>
    <n v="4.0000000000000008E-2"/>
    <d v="2024-04-24T00:00:00"/>
    <x v="12"/>
    <n v="4"/>
    <m/>
    <m/>
    <n v="0"/>
    <n v="-4.0000000000000008E-2"/>
    <n v="0"/>
    <n v="-4.0000000000000008E-2"/>
  </r>
  <r>
    <x v="1"/>
    <s v="REAL"/>
    <x v="0"/>
    <s v="PERSONAL"/>
    <s v="ESPIEDO"/>
    <s v="MADRID"/>
    <s v="RESTAURANTE"/>
    <s v="BAR"/>
    <s v="EXTRA MENU COMPLETO"/>
    <n v="0.41"/>
    <d v="2024-04-24T00:00:00"/>
    <x v="12"/>
    <n v="4"/>
    <m/>
    <m/>
    <n v="0"/>
    <n v="-0.41"/>
    <n v="0"/>
    <n v="-0.41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04-24T00:00:00"/>
    <x v="12"/>
    <n v="4"/>
    <m/>
    <m/>
    <n v="0"/>
    <n v="-0.99900000000000011"/>
    <n v="0"/>
    <n v="-0.99900000000000011"/>
  </r>
  <r>
    <x v="1"/>
    <s v="REAL"/>
    <x v="0"/>
    <s v="PERSONAL"/>
    <s v="PROTONMAIL"/>
    <s v="ONLINE"/>
    <s v="ELECTRONICA / INTERNET"/>
    <s v="SUSCRIPCION"/>
    <s v="PROTONMAIL"/>
    <n v="0.49900000000000005"/>
    <d v="2024-04-24T00:00:00"/>
    <x v="12"/>
    <n v="4"/>
    <m/>
    <m/>
    <n v="0"/>
    <n v="-0.49900000000000005"/>
    <n v="0"/>
    <n v="-0.49900000000000005"/>
  </r>
  <r>
    <x v="0"/>
    <s v="REAL"/>
    <x v="1"/>
    <s v="PERSONAL"/>
    <s v="INSUD"/>
    <s v="MADRID"/>
    <s v="NOMINA"/>
    <s v="NOMINA INSUD"/>
    <s v=" INSUD"/>
    <n v="608.61299999999994"/>
    <d v="2024-04-29T00:00:00"/>
    <x v="12"/>
    <n v="4"/>
    <m/>
    <s v="NOMINA ABRIL"/>
    <n v="608.61299999999994"/>
    <n v="0"/>
    <n v="0"/>
    <n v="608.61299999999994"/>
  </r>
  <r>
    <x v="0"/>
    <s v="REAL"/>
    <x v="0"/>
    <s v="PERSONAL"/>
    <s v="VINTED"/>
    <s v="ONLINE"/>
    <s v="SEGUNDA MANO / GASTOS COMPARTIDOS"/>
    <s v="SEGUNDA MANO"/>
    <s v="VINTED: GORRA, POLOS Y PAOS BOXEO"/>
    <n v="6.6"/>
    <d v="2024-04-29T00:00:00"/>
    <x v="12"/>
    <n v="4"/>
    <m/>
    <m/>
    <n v="6.6"/>
    <n v="0"/>
    <n v="0"/>
    <n v="6.6"/>
  </r>
  <r>
    <x v="1"/>
    <s v="REAL"/>
    <x v="1"/>
    <s v="PERSONAL"/>
    <s v="ALQUILER"/>
    <s v="MADRID"/>
    <s v="VIVIENDA"/>
    <s v="PISO VALDEZARZA"/>
    <s v="ALQUILER VALDEZARZA"/>
    <n v="40"/>
    <d v="2024-05-02T00:00:00"/>
    <x v="12"/>
    <n v="5"/>
    <m/>
    <m/>
    <n v="0"/>
    <n v="-40"/>
    <n v="0"/>
    <n v="-40"/>
  </r>
  <r>
    <x v="1"/>
    <s v="REAL"/>
    <x v="0"/>
    <s v="PERSONAL"/>
    <s v="GASTOS"/>
    <s v="MADRID"/>
    <s v="VIVIENDA"/>
    <s v="GASTOS COMPARTIDOS"/>
    <s v="GASTOS: AGUA, LUZ, WIFI, LIMPIEZA"/>
    <n v="10"/>
    <d v="2024-05-02T00:00:00"/>
    <x v="12"/>
    <n v="5"/>
    <m/>
    <m/>
    <n v="0"/>
    <n v="-10"/>
    <n v="0"/>
    <n v="-10"/>
  </r>
  <r>
    <x v="1"/>
    <s v="REAL"/>
    <x v="0"/>
    <s v="PERSONAL"/>
    <s v="SEGUROS ALLIANZ"/>
    <s v="TUDELA"/>
    <s v="TRANSPORTE"/>
    <s v="SEGUROS"/>
    <s v="SEGURO DE MOTO TODO RIESGO"/>
    <n v="28.782"/>
    <d v="2024-05-02T00:00:00"/>
    <x v="12"/>
    <n v="5"/>
    <m/>
    <m/>
    <n v="0"/>
    <n v="-28.782"/>
    <n v="0"/>
    <n v="-28.782"/>
  </r>
  <r>
    <x v="3"/>
    <s v="REAL"/>
    <x v="1"/>
    <s v="PERSONAL"/>
    <s v="TRASPASO COLECTIVOS"/>
    <s v="ONLINE"/>
    <s v="TRASPASO COLECTIVOS"/>
    <s v="TRASPASO COLECTIVOS"/>
    <s v="TRASPASO COLECTIVOS MAYO"/>
    <n v="0"/>
    <d v="2024-05-02T00:00:00"/>
    <x v="12"/>
    <n v="5"/>
    <m/>
    <m/>
    <n v="0"/>
    <n v="0"/>
    <n v="0"/>
    <n v="0"/>
  </r>
  <r>
    <x v="1"/>
    <s v="REAL"/>
    <x v="0"/>
    <s v="PERSONAL"/>
    <s v="REPSOL"/>
    <s v="MEDINACELI"/>
    <s v="SUPERMERCADO"/>
    <s v="GASOLINERAS"/>
    <s v="CHOCOALTE"/>
    <n v="0.51500000000000001"/>
    <d v="2024-05-04T00:00:00"/>
    <x v="12"/>
    <n v="5"/>
    <m/>
    <m/>
    <n v="0"/>
    <n v="-0.51500000000000001"/>
    <n v="0"/>
    <n v="-0.51500000000000001"/>
  </r>
  <r>
    <x v="1"/>
    <s v="REAL"/>
    <x v="0"/>
    <s v="COLECTIVOS"/>
    <s v="RESTAURANTE LA LEYENDA"/>
    <s v="MADRID"/>
    <s v="RESTAURANTE"/>
    <s v="RESTAURANTE"/>
    <s v="MB PRINCESA"/>
    <n v="0.54500000000000004"/>
    <d v="2024-05-04T00:00:00"/>
    <x v="12"/>
    <n v="5"/>
    <m/>
    <m/>
    <n v="0"/>
    <n v="-0.54500000000000004"/>
    <n v="0"/>
    <n v="-0.54500000000000004"/>
  </r>
  <r>
    <x v="1"/>
    <s v="REAL"/>
    <x v="1"/>
    <s v="PERSONAL"/>
    <s v="GARAJE"/>
    <s v="MADRID"/>
    <s v="VIVIENDA"/>
    <s v="GARAJE"/>
    <s v="GARAJE VALDEZARZA"/>
    <n v="6.5"/>
    <d v="2024-05-08T00:00:00"/>
    <x v="12"/>
    <n v="5"/>
    <m/>
    <m/>
    <n v="0"/>
    <n v="-6.5"/>
    <n v="0"/>
    <n v="-6.5"/>
  </r>
  <r>
    <x v="1"/>
    <s v="REAL"/>
    <x v="0"/>
    <s v="PERSONAL"/>
    <s v="CHAT GPT"/>
    <s v="ONLINE"/>
    <s v="ELECTRONICA / INTERNET"/>
    <s v="SUSCRIPCION"/>
    <s v="CHAT GPT"/>
    <n v="2.3190000000000004"/>
    <d v="2024-05-09T00:00:00"/>
    <x v="12"/>
    <n v="5"/>
    <m/>
    <m/>
    <n v="0"/>
    <n v="-2.3190000000000004"/>
    <n v="0"/>
    <n v="-2.3190000000000004"/>
  </r>
  <r>
    <x v="1"/>
    <s v="REAL"/>
    <x v="0"/>
    <s v="PERSONAL"/>
    <s v="INSUD"/>
    <s v="MADRID"/>
    <s v="SUPERMERCADO"/>
    <s v="VENDING"/>
    <s v="CHOCOLATE"/>
    <n v="0.3600000000000001"/>
    <d v="2024-05-09T00:00:00"/>
    <x v="12"/>
    <n v="5"/>
    <m/>
    <m/>
    <n v="0"/>
    <n v="-0.3600000000000001"/>
    <n v="0"/>
    <n v="-0.3600000000000001"/>
  </r>
  <r>
    <x v="1"/>
    <s v="REAL"/>
    <x v="0"/>
    <s v="PERSONAL"/>
    <s v="LAS JARRITAS"/>
    <s v="MADRID"/>
    <s v="RESTAURANTE"/>
    <s v="BAR"/>
    <s v="CERVEZA: AFTERWORK INSUD"/>
    <n v="0.36000000000000004"/>
    <d v="2024-05-10T00:00:00"/>
    <x v="12"/>
    <n v="5"/>
    <m/>
    <m/>
    <n v="0"/>
    <n v="-0.36000000000000004"/>
    <n v="0"/>
    <n v="-0.36000000000000004"/>
  </r>
  <r>
    <x v="1"/>
    <s v="REAL"/>
    <x v="0"/>
    <s v="PERSONAL"/>
    <s v="AMAZON PRIME"/>
    <s v="ONLINE"/>
    <s v="ELECTRONICA / INTERNET"/>
    <s v="SUSCRIPCION"/>
    <s v="AMAZON"/>
    <n v="4.99"/>
    <d v="2024-05-13T00:00:00"/>
    <x v="12"/>
    <n v="5"/>
    <m/>
    <m/>
    <n v="0"/>
    <n v="-4.99"/>
    <n v="0"/>
    <n v="-4.99"/>
  </r>
  <r>
    <x v="1"/>
    <s v="REAL"/>
    <x v="0"/>
    <s v="COLECTIVOS"/>
    <s v="CARREFOUR"/>
    <s v="MADRID"/>
    <s v="SUPERMERCADO"/>
    <s v="CARREFOUR"/>
    <s v="COMPRA GRANDE"/>
    <n v="10.797000000000001"/>
    <d v="2024-05-13T00:00:00"/>
    <x v="12"/>
    <n v="5"/>
    <m/>
    <m/>
    <n v="0"/>
    <n v="-10.797000000000001"/>
    <n v="0"/>
    <n v="-10.797000000000001"/>
  </r>
  <r>
    <x v="1"/>
    <s v="REAL"/>
    <x v="0"/>
    <s v="PERSONAL"/>
    <s v="RODRIGO"/>
    <s v="MADRID"/>
    <s v="RESTAURANTE"/>
    <s v="BAR"/>
    <s v="DESAYUNO RODRIGO"/>
    <n v="1.1400000000000001"/>
    <d v="2024-05-13T00:00:00"/>
    <x v="12"/>
    <n v="5"/>
    <m/>
    <m/>
    <n v="0"/>
    <n v="-1.1400000000000001"/>
    <n v="0"/>
    <n v="-1.1400000000000001"/>
  </r>
  <r>
    <x v="1"/>
    <s v="REAL"/>
    <x v="0"/>
    <s v="COLECTIVOS"/>
    <s v="EL ANCLA 2"/>
    <s v="MADRID"/>
    <s v="RESTAURANTE"/>
    <s v="BAR"/>
    <s v="EL ANCLA"/>
    <n v="0.60000000000000009"/>
    <d v="2024-05-13T00:00:00"/>
    <x v="12"/>
    <n v="5"/>
    <m/>
    <m/>
    <n v="0"/>
    <n v="-0.60000000000000009"/>
    <n v="0"/>
    <n v="-0.60000000000000009"/>
  </r>
  <r>
    <x v="1"/>
    <s v="REAL"/>
    <x v="0"/>
    <s v="PERSONAL"/>
    <s v="MADRID DEPORTES"/>
    <s v="MADRID"/>
    <s v="DEPORTE"/>
    <s v="GIMNASIO"/>
    <s v="GIMNASIO MADRID DEPORTES"/>
    <n v="2.95"/>
    <d v="2024-05-13T00:00:00"/>
    <x v="12"/>
    <n v="5"/>
    <m/>
    <m/>
    <n v="0"/>
    <n v="-2.95"/>
    <n v="0"/>
    <n v="-2.95"/>
  </r>
  <r>
    <x v="1"/>
    <s v="REAL"/>
    <x v="0"/>
    <s v="PERSONAL"/>
    <s v="AYUNTAMIENTO DE TUDELA"/>
    <s v="TUDELA"/>
    <s v="GESTIONES ADMINISTRATIVAS / IMPUESTOS"/>
    <s v="IMPUESTO"/>
    <s v="IMPUESTO CIRCULACION"/>
    <n v="0.84399999999999997"/>
    <d v="2024-05-13T00:00:00"/>
    <x v="12"/>
    <n v="5"/>
    <m/>
    <m/>
    <n v="0"/>
    <n v="-0.84399999999999997"/>
    <n v="0"/>
    <n v="-0.84399999999999997"/>
  </r>
  <r>
    <x v="1"/>
    <s v="REAL"/>
    <x v="0"/>
    <s v="COLECTIVOS"/>
    <s v="MERCADONA"/>
    <s v="MADRID"/>
    <s v="SUPERMERCADO"/>
    <s v="MERCADONA"/>
    <s v="COMPRA GRANDE"/>
    <n v="4.5910000000000002"/>
    <d v="2024-05-14T00:00:00"/>
    <x v="12"/>
    <n v="5"/>
    <m/>
    <m/>
    <n v="0"/>
    <n v="-4.5910000000000002"/>
    <n v="0"/>
    <n v="-4.5910000000000002"/>
  </r>
  <r>
    <x v="1"/>
    <s v="REAL"/>
    <x v="0"/>
    <s v="PERSONAL"/>
    <s v="CARREFOUR"/>
    <s v="MADRID"/>
    <s v="REGALOS"/>
    <s v="REGALOS CRIS"/>
    <s v="DETALLE SAN VALENTIN, BOMBONES Y FLORES"/>
    <n v="1.7489999999999999"/>
    <d v="2024-05-14T00:00:00"/>
    <x v="12"/>
    <n v="5"/>
    <m/>
    <m/>
    <n v="0"/>
    <n v="-1.7489999999999999"/>
    <n v="0"/>
    <n v="-1.7489999999999999"/>
  </r>
  <r>
    <x v="1"/>
    <s v="REAL"/>
    <x v="0"/>
    <s v="COLECTIVOS"/>
    <s v="BAR LORENA"/>
    <s v="MADRID"/>
    <s v="RESTAURANTE"/>
    <s v="RESTAURANTE"/>
    <s v="BAR LORENA SOLOMILLO BRIE"/>
    <n v="1.01"/>
    <d v="2024-05-15T00:00:00"/>
    <x v="12"/>
    <n v="5"/>
    <m/>
    <s v="CELEBRANDO SAN ISIDRO UN DOMINGO"/>
    <n v="0"/>
    <n v="-1.01"/>
    <n v="0"/>
    <n v="-1.01"/>
  </r>
  <r>
    <x v="2"/>
    <s v="REAL"/>
    <x v="0"/>
    <s v="PERSONAL"/>
    <s v="INDEXA CAPITAL"/>
    <s v="ONLINE"/>
    <s v="FONDOS"/>
    <s v="FONDOS"/>
    <s v="INDEXA"/>
    <n v="135"/>
    <d v="2024-05-15T00:00:00"/>
    <x v="12"/>
    <n v="5"/>
    <m/>
    <m/>
    <n v="0"/>
    <n v="0"/>
    <n v="-135"/>
    <n v="-135"/>
  </r>
  <r>
    <x v="1"/>
    <s v="REAL"/>
    <x v="0"/>
    <s v="COLECTIVOS"/>
    <s v="BIZUM ANA MORALES"/>
    <s v="MADRID"/>
    <s v="OCIO"/>
    <s v="SUSCRIPCION"/>
    <s v="NETFLIX"/>
    <n v="0.60000000000000009"/>
    <d v="2024-05-15T00:00:00"/>
    <x v="12"/>
    <n v="5"/>
    <m/>
    <s v="CELEBRANDO SAN ISIDRO UN DOMINGO"/>
    <n v="0"/>
    <n v="-0.60000000000000009"/>
    <n v="0"/>
    <n v="-0.60000000000000009"/>
  </r>
  <r>
    <x v="1"/>
    <s v="REAL"/>
    <x v="0"/>
    <s v="COLECTIVOS"/>
    <s v="PEZ TORTILLA"/>
    <s v="MADRID"/>
    <s v="RESTAURANTE"/>
    <s v="RESTAURANTE"/>
    <s v="PEZ TORTILLA"/>
    <n v="1.7100000000000002"/>
    <d v="2024-05-15T00:00:00"/>
    <x v="12"/>
    <n v="5"/>
    <m/>
    <s v="CELEBRANDO SAN ISIDRO UN DOMINGO"/>
    <n v="0"/>
    <n v="-1.7100000000000002"/>
    <n v="0"/>
    <n v="-1.7100000000000002"/>
  </r>
  <r>
    <x v="1"/>
    <s v="REAL"/>
    <x v="0"/>
    <s v="COLECTIVOS"/>
    <m/>
    <s v="MADRID"/>
    <s v="RESTAURANTE"/>
    <s v="RESTAURANTE"/>
    <s v="VIVA LA VIDA"/>
    <n v="0.46500000000000008"/>
    <d v="2024-05-15T00:00:00"/>
    <x v="12"/>
    <n v="5"/>
    <m/>
    <s v="CELEBRANDO SAN ISIDRO UN DOMINGO"/>
    <n v="0"/>
    <n v="-0.46500000000000008"/>
    <n v="0"/>
    <n v="-0.46500000000000008"/>
  </r>
  <r>
    <x v="1"/>
    <s v="REAL"/>
    <x v="0"/>
    <s v="PERSONAL"/>
    <s v="BIZUM CRISTINA"/>
    <s v="ALMENDRALEJO"/>
    <s v="OCIO"/>
    <s v="CASA RURAL"/>
    <s v="CASA RURAL ALMENDRALEJOS"/>
    <n v="5.8000000000000007"/>
    <d v="2024-05-17T00:00:00"/>
    <x v="12"/>
    <n v="5"/>
    <m/>
    <m/>
    <n v="0"/>
    <n v="-5.8000000000000007"/>
    <n v="0"/>
    <n v="-5.8000000000000007"/>
  </r>
  <r>
    <x v="1"/>
    <s v="REAL"/>
    <x v="0"/>
    <s v="PERSONAL"/>
    <s v="RAMPUJO"/>
    <s v="MADRID"/>
    <s v="RESTAURANTE"/>
    <s v="BAR"/>
    <s v="EXTRA MENU COMPLETO"/>
    <n v="0.315"/>
    <d v="2024-05-17T00:00:00"/>
    <x v="12"/>
    <n v="5"/>
    <m/>
    <m/>
    <n v="0"/>
    <n v="-0.315"/>
    <n v="0"/>
    <n v="-0.315"/>
  </r>
  <r>
    <x v="1"/>
    <s v="REAL"/>
    <x v="0"/>
    <s v="PERSONAL"/>
    <s v="RENFE"/>
    <s v="ONLINE"/>
    <s v="TRANSPORTE"/>
    <s v="TREN"/>
    <s v="VIAJE RENFE TUDELA - MADRID"/>
    <n v="4.665"/>
    <d v="2024-05-17T00:00:00"/>
    <x v="12"/>
    <n v="5"/>
    <m/>
    <m/>
    <n v="0"/>
    <n v="-4.665"/>
    <n v="0"/>
    <n v="-4.665"/>
  </r>
  <r>
    <x v="1"/>
    <s v="REAL"/>
    <x v="0"/>
    <s v="PERSONAL"/>
    <s v="ALDI"/>
    <s v="MADRID"/>
    <s v="SUPERMERCADO"/>
    <s v="ALDI"/>
    <s v="ALDI COMPRA EXTRA"/>
    <n v="2.3420000000000001"/>
    <d v="2024-05-20T00:00:00"/>
    <x v="12"/>
    <n v="5"/>
    <m/>
    <m/>
    <n v="0"/>
    <n v="-2.3420000000000001"/>
    <n v="0"/>
    <n v="-2.3420000000000001"/>
  </r>
  <r>
    <x v="1"/>
    <s v="REAL"/>
    <x v="0"/>
    <s v="PERSONAL"/>
    <s v="SANTANDER"/>
    <s v="MADRID"/>
    <s v="OTROS"/>
    <s v="EFECTIVO"/>
    <s v="EFECTIVO"/>
    <n v="25"/>
    <d v="2024-05-20T00:00:00"/>
    <x v="12"/>
    <n v="5"/>
    <m/>
    <m/>
    <n v="0"/>
    <n v="-25"/>
    <n v="0"/>
    <n v="-25"/>
  </r>
  <r>
    <x v="1"/>
    <s v="REAL"/>
    <x v="0"/>
    <s v="PERSONAL"/>
    <s v="DECATLON"/>
    <s v="MADRID"/>
    <s v="GASTOS PERSONALES (ROPA, OBJETOS, ACCESORIOS…)"/>
    <s v="DEPORTE"/>
    <s v="ESTERILLA PARA YOGA"/>
    <n v="0.99900000000000011"/>
    <d v="2024-05-20T00:00:00"/>
    <x v="12"/>
    <n v="5"/>
    <m/>
    <m/>
    <n v="0"/>
    <n v="-0.99900000000000011"/>
    <n v="0"/>
    <n v="-0.99900000000000011"/>
  </r>
  <r>
    <x v="1"/>
    <s v="REAL"/>
    <x v="0"/>
    <s v="PERSONAL"/>
    <s v="VESPA ALADRO"/>
    <s v="MADRID"/>
    <s v="TRANSPORTE"/>
    <s v="MOTO"/>
    <s v="REVISION MOTO 15K"/>
    <n v="3.6760000000000002"/>
    <d v="2024-05-20T00:00:00"/>
    <x v="12"/>
    <n v="5"/>
    <m/>
    <m/>
    <n v="0"/>
    <n v="-3.6760000000000002"/>
    <n v="0"/>
    <n v="-3.6760000000000002"/>
  </r>
  <r>
    <x v="1"/>
    <s v="REAL"/>
    <x v="0"/>
    <s v="PERSONAL"/>
    <s v="REPSOL"/>
    <s v="MADRID"/>
    <s v="TRANSPORTE"/>
    <s v="GASOLINA"/>
    <s v="MOTO"/>
    <n v="0.95900000000000007"/>
    <d v="2024-05-21T00:00:00"/>
    <x v="12"/>
    <n v="5"/>
    <m/>
    <m/>
    <n v="0"/>
    <n v="-0.95900000000000007"/>
    <n v="0"/>
    <n v="-0.95900000000000007"/>
  </r>
  <r>
    <x v="0"/>
    <s v="REAL"/>
    <x v="0"/>
    <s v="PERSONAL"/>
    <s v="VINTED"/>
    <s v="ONLINE"/>
    <s v="SEGUNDA MANO / GASTOS COMPARTIDOS"/>
    <s v="SEGUNDA MANO"/>
    <s v="VINTED: MOCHILA NIKE TOTAL 90 Y JERSEY GANSO AZUL"/>
    <n v="3.9"/>
    <d v="2024-05-22T00:00:00"/>
    <x v="12"/>
    <n v="5"/>
    <m/>
    <m/>
    <n v="3.9"/>
    <n v="0"/>
    <n v="0"/>
    <n v="3.9"/>
  </r>
  <r>
    <x v="1"/>
    <s v="REAL"/>
    <x v="0"/>
    <s v="PERSONAL"/>
    <s v="COVIRAN"/>
    <s v="TORRE DEL MAR"/>
    <s v="SUPERMERCADO"/>
    <s v="COMPRA SEMANAL"/>
    <s v="AGUA CON GAS"/>
    <n v="0.55700000000000005"/>
    <d v="2024-05-27T00:00:00"/>
    <x v="12"/>
    <n v="5"/>
    <m/>
    <m/>
    <n v="0"/>
    <n v="-0.55700000000000005"/>
    <n v="0"/>
    <n v="-0.55700000000000005"/>
  </r>
  <r>
    <x v="1"/>
    <s v="REAL"/>
    <x v="0"/>
    <s v="PERSONAL"/>
    <s v="CAFETERIA LOGROÑO"/>
    <s v="LOGROÑO"/>
    <s v="RESTAURANTE"/>
    <s v="BAR"/>
    <s v="CAFÉ"/>
    <n v="0.26300000000000001"/>
    <d v="2024-05-27T00:00:00"/>
    <x v="12"/>
    <n v="5"/>
    <m/>
    <m/>
    <n v="0"/>
    <n v="-0.26300000000000001"/>
    <n v="0"/>
    <n v="-0.26300000000000001"/>
  </r>
  <r>
    <x v="1"/>
    <s v="REAL"/>
    <x v="0"/>
    <s v="PERSONAL"/>
    <s v="TRIGO DULCE"/>
    <s v="TUDELA"/>
    <s v="RESTAURANTE"/>
    <s v="BAR"/>
    <s v="DESAYUNO AMIGOS"/>
    <n v="0.36800000000000005"/>
    <d v="2024-05-27T00:00:00"/>
    <x v="12"/>
    <n v="5"/>
    <m/>
    <m/>
    <n v="0"/>
    <n v="-0.36800000000000005"/>
    <n v="0"/>
    <n v="-0.36800000000000005"/>
  </r>
  <r>
    <x v="1"/>
    <s v="REAL"/>
    <x v="0"/>
    <s v="PERSONAL"/>
    <s v="BURGUERSERIA"/>
    <s v="LOGROÑO"/>
    <s v="RESTAURANTE"/>
    <s v="RESTAURANTE"/>
    <s v="HAMBURGUESAS AMIGOS LOGROÑO"/>
    <n v="0.878"/>
    <d v="2024-05-27T00:00:00"/>
    <x v="12"/>
    <n v="5"/>
    <m/>
    <m/>
    <n v="0"/>
    <n v="-0.878"/>
    <n v="0"/>
    <n v="-0.878"/>
  </r>
  <r>
    <x v="1"/>
    <s v="REAL"/>
    <x v="0"/>
    <s v="PERSONAL"/>
    <s v="RECRUDO"/>
    <s v="TUDELA"/>
    <s v="RESTAURANTE"/>
    <s v="RESTAURANTE"/>
    <s v="HAMBURGUESAS CENA AMIGOS"/>
    <n v="1.29"/>
    <d v="2024-05-27T00:00:00"/>
    <x v="12"/>
    <n v="5"/>
    <d v="2024-04-25T00:00:00"/>
    <s v="BIZUM"/>
    <n v="0"/>
    <n v="-1.29"/>
    <n v="0"/>
    <n v="-1.29"/>
  </r>
  <r>
    <x v="1"/>
    <s v="REAL"/>
    <x v="0"/>
    <s v="PERSONAL"/>
    <s v="LOS ARCOS"/>
    <s v="LOGROÑO"/>
    <s v="OCIO"/>
    <s v="EXPERIENCIAS"/>
    <s v="KARTING"/>
    <n v="7"/>
    <d v="2024-05-27T00:00:00"/>
    <x v="12"/>
    <n v="5"/>
    <m/>
    <s v="EFECTIVO"/>
    <n v="0"/>
    <n v="-7"/>
    <n v="0"/>
    <n v="-7"/>
  </r>
  <r>
    <x v="1"/>
    <s v="REAL"/>
    <x v="0"/>
    <s v="PERSONAL"/>
    <s v="BIZUM PABLO"/>
    <s v="LOGROÑO"/>
    <s v="SUPERMERCADO"/>
    <s v="MERIENDA"/>
    <s v="KARTING MERIENDA"/>
    <n v="0.434"/>
    <d v="2024-05-27T00:00:00"/>
    <x v="12"/>
    <n v="5"/>
    <m/>
    <m/>
    <n v="0"/>
    <n v="-0.434"/>
    <n v="0"/>
    <n v="-0.434"/>
  </r>
  <r>
    <x v="1"/>
    <s v="REAL"/>
    <x v="0"/>
    <s v="PERSONAL"/>
    <s v="TRIGO DULCE"/>
    <s v="TUDELA"/>
    <s v="RESTAURANTE"/>
    <s v="BAR"/>
    <s v="MERIENDA CON LUIS"/>
    <n v="0.49500000000000005"/>
    <d v="2024-05-27T00:00:00"/>
    <x v="12"/>
    <n v="5"/>
    <m/>
    <m/>
    <n v="0"/>
    <n v="-0.49500000000000005"/>
    <n v="0"/>
    <n v="-0.49500000000000005"/>
  </r>
  <r>
    <x v="1"/>
    <s v="REAL"/>
    <x v="0"/>
    <s v="PERSONAL"/>
    <s v="EUREKA SCAPE ROOM"/>
    <s v="LOGROÑO"/>
    <s v="OCIO"/>
    <s v="EXPERIENCIAS"/>
    <s v="SCAPE ROOM"/>
    <n v="2.9220000000000002"/>
    <d v="2024-05-27T00:00:00"/>
    <x v="12"/>
    <n v="5"/>
    <m/>
    <m/>
    <n v="0"/>
    <n v="-2.9220000000000002"/>
    <n v="0"/>
    <n v="-2.9220000000000002"/>
  </r>
  <r>
    <x v="1"/>
    <s v="REAL"/>
    <x v="0"/>
    <s v="PERSONAL"/>
    <s v="TAXI"/>
    <s v="MADRID"/>
    <s v="TRANSPORTE"/>
    <s v="TAXI"/>
    <s v="TAXI ATOCHA - CASA"/>
    <n v="1.7149999999999999"/>
    <d v="2024-05-27T00:00:00"/>
    <x v="12"/>
    <n v="5"/>
    <m/>
    <s v="EFECTIVO"/>
    <n v="0"/>
    <n v="-1.7149999999999999"/>
    <n v="0"/>
    <n v="-1.7149999999999999"/>
  </r>
  <r>
    <x v="1"/>
    <s v="REAL"/>
    <x v="0"/>
    <s v="PERSONAL"/>
    <s v="CHINO BARRIO"/>
    <s v="MADRID"/>
    <s v="SUPERMERCADO"/>
    <s v="CHINO BARRIO"/>
    <s v="PAN"/>
    <n v="0.11000000000000001"/>
    <d v="2024-05-28T00:00:00"/>
    <x v="12"/>
    <n v="5"/>
    <m/>
    <m/>
    <n v="0"/>
    <n v="-0.11000000000000001"/>
    <n v="0"/>
    <n v="-0.11000000000000001"/>
  </r>
  <r>
    <x v="1"/>
    <s v="REAL"/>
    <x v="0"/>
    <s v="PERSONAL"/>
    <s v="TAXDOWN"/>
    <s v="MADRID"/>
    <s v="GESTIONES ADMINISTRATIVAS / IMPUESTOS"/>
    <s v="DECLARACION RENTA"/>
    <s v="TAX DOWN"/>
    <n v="2.8000000000000003"/>
    <d v="2024-05-28T00:00:00"/>
    <x v="12"/>
    <n v="5"/>
    <m/>
    <m/>
    <n v="0"/>
    <n v="-2.8000000000000003"/>
    <n v="0"/>
    <n v="-2.8000000000000003"/>
  </r>
  <r>
    <x v="1"/>
    <s v="REAL"/>
    <x v="0"/>
    <s v="PERSONAL"/>
    <s v="CARREFOUR"/>
    <s v="MADRID"/>
    <s v="SUPERMERCADO"/>
    <s v="CARREFOUR"/>
    <s v="COMPRA SEMANAL"/>
    <n v="6.9620000000000006"/>
    <d v="2024-05-29T00:00:00"/>
    <x v="12"/>
    <n v="5"/>
    <m/>
    <m/>
    <n v="0"/>
    <n v="-6.9620000000000006"/>
    <n v="0"/>
    <n v="-6.9620000000000006"/>
  </r>
  <r>
    <x v="1"/>
    <s v="REAL"/>
    <x v="0"/>
    <s v="COLECTIVOS"/>
    <s v="FRUTERIA FISIO CRIS"/>
    <s v="MADRID"/>
    <s v="SUPERMERCADO"/>
    <s v="FRUTERIA"/>
    <s v="FRUTA"/>
    <n v="0.17500000000000002"/>
    <d v="2024-05-29T00:00:00"/>
    <x v="12"/>
    <n v="5"/>
    <m/>
    <m/>
    <n v="0"/>
    <n v="-0.17500000000000002"/>
    <n v="0"/>
    <n v="-0.17500000000000002"/>
  </r>
  <r>
    <x v="0"/>
    <s v="REAL"/>
    <x v="1"/>
    <s v="PERSONAL"/>
    <s v="INSUD"/>
    <s v="MADRID"/>
    <s v="NOMINA"/>
    <s v="NOMINA INSUD"/>
    <s v=" INSUD"/>
    <n v="607.73399999999992"/>
    <d v="2024-05-30T00:00:00"/>
    <x v="12"/>
    <n v="5"/>
    <m/>
    <s v="NOMINA MAYO"/>
    <n v="607.73399999999992"/>
    <n v="0"/>
    <n v="0"/>
    <n v="607.73399999999992"/>
  </r>
  <r>
    <x v="1"/>
    <s v="REAL"/>
    <x v="0"/>
    <s v="PERSONAL"/>
    <s v="ESPIEDO"/>
    <s v="MADRID"/>
    <s v="RESTAURANTE"/>
    <s v="BAR"/>
    <s v="EXTRA MENU COMPLETO"/>
    <n v="0.13"/>
    <d v="2024-05-31T00:00:00"/>
    <x v="12"/>
    <n v="5"/>
    <m/>
    <s v="EXTRA ENTRECOT CON ISA MEDINA"/>
    <n v="0"/>
    <n v="-0.13"/>
    <n v="0"/>
    <n v="-0.13"/>
  </r>
  <r>
    <x v="3"/>
    <s v="REAL"/>
    <x v="1"/>
    <s v="PERSONAL"/>
    <s v="TRASPASO COLECTIVOS"/>
    <s v="ONLINE"/>
    <s v="TRASPASO COLECTIVOS"/>
    <s v="TRASPASO COLECTIVOS"/>
    <s v="TRASPASO COLECTIVOS JUNIO"/>
    <n v="0"/>
    <d v="2024-06-01T00:00:00"/>
    <x v="12"/>
    <n v="6"/>
    <m/>
    <m/>
    <n v="0"/>
    <n v="0"/>
    <n v="0"/>
    <n v="0"/>
  </r>
  <r>
    <x v="1"/>
    <s v="REAL"/>
    <x v="0"/>
    <s v="PERSONAL"/>
    <s v="BIZUM PEDRO MAGIRENA"/>
    <s v="MADRID"/>
    <s v="OCIO"/>
    <s v="BARBACOA"/>
    <s v="BARBACOA INSUDERS"/>
    <n v="3.3000000000000003"/>
    <d v="2024-06-03T00:00:00"/>
    <x v="12"/>
    <n v="6"/>
    <d v="2024-06-01T00:00:00"/>
    <m/>
    <n v="0"/>
    <n v="-3.3000000000000003"/>
    <n v="0"/>
    <n v="-3.3000000000000003"/>
  </r>
  <r>
    <x v="1"/>
    <s v="REAL"/>
    <x v="0"/>
    <s v="PERSONAL"/>
    <s v="VALUE SCHOOL"/>
    <s v="MADRID"/>
    <s v="OCIO"/>
    <s v="FORMACION"/>
    <s v="CENA DE LIBERALES"/>
    <n v="6.6000000000000005"/>
    <d v="2024-06-03T00:00:00"/>
    <x v="12"/>
    <n v="6"/>
    <d v="2024-06-01T00:00:00"/>
    <s v="ES LA CENA DE LIBERALES DEL 22 DE JUNIO"/>
    <n v="0"/>
    <n v="-6.6000000000000005"/>
    <n v="0"/>
    <n v="-6.6000000000000005"/>
  </r>
  <r>
    <x v="1"/>
    <s v="REAL"/>
    <x v="0"/>
    <s v="COLECTIVOS"/>
    <s v="FRUTERIA FISIO CRIS"/>
    <s v="MADRID"/>
    <s v="SUPERMERCADO"/>
    <s v="FRUTERIA"/>
    <s v="FRUTA"/>
    <n v="0.219"/>
    <d v="2024-06-03T00:00:00"/>
    <x v="12"/>
    <n v="6"/>
    <m/>
    <m/>
    <n v="0"/>
    <n v="-0.219"/>
    <n v="0"/>
    <n v="-0.219"/>
  </r>
  <r>
    <x v="1"/>
    <s v="REAL"/>
    <x v="1"/>
    <s v="PERSONAL"/>
    <s v="GARAJE"/>
    <s v="MADRID"/>
    <s v="VIVIENDA"/>
    <s v="GARAJE"/>
    <s v="GARAJE VALDEZARZA"/>
    <n v="6.5"/>
    <d v="2024-06-03T00:00:00"/>
    <x v="12"/>
    <n v="6"/>
    <d v="2024-06-03T00:00:00"/>
    <m/>
    <n v="0"/>
    <n v="-6.5"/>
    <n v="0"/>
    <n v="-6.5"/>
  </r>
  <r>
    <x v="1"/>
    <s v="REAL"/>
    <x v="0"/>
    <s v="PERSONAL"/>
    <s v="GASTOS"/>
    <s v="MADRID"/>
    <s v="VIVIENDA"/>
    <s v="GASTOS COMPARTIDOS"/>
    <s v="GASTOS: AGUA, LUZ, WIFI, LIMPIEZA"/>
    <n v="4.705000000000001"/>
    <d v="2024-06-03T00:00:00"/>
    <x v="12"/>
    <n v="6"/>
    <m/>
    <m/>
    <n v="0"/>
    <n v="-4.705000000000001"/>
    <n v="0"/>
    <n v="-4.705000000000001"/>
  </r>
  <r>
    <x v="1"/>
    <s v="REAL"/>
    <x v="0"/>
    <s v="PERSONAL"/>
    <s v="AYUNTAMIENTO DE MADRID"/>
    <s v="MADRID"/>
    <s v="DEPORTE"/>
    <s v="GIMNASIO"/>
    <s v="GIMANSIO MADRID DEPORTES"/>
    <n v="2.95"/>
    <d v="2024-06-03T00:00:00"/>
    <x v="12"/>
    <n v="6"/>
    <m/>
    <m/>
    <n v="0"/>
    <n v="-2.95"/>
    <n v="0"/>
    <n v="-2.95"/>
  </r>
  <r>
    <x v="1"/>
    <s v="REAL"/>
    <x v="0"/>
    <s v="PERSONAL"/>
    <s v="MADRID DEPORTES"/>
    <s v="MADRID"/>
    <s v="DEPORTE"/>
    <s v="GIMNASIO"/>
    <s v="GIMNASIO MADRID DEPORTES"/>
    <n v="2.95"/>
    <d v="2024-06-03T00:00:00"/>
    <x v="12"/>
    <n v="6"/>
    <m/>
    <m/>
    <n v="0"/>
    <n v="-2.95"/>
    <n v="0"/>
    <n v="-2.95"/>
  </r>
  <r>
    <x v="1"/>
    <s v="REAL"/>
    <x v="0"/>
    <s v="PERSONAL"/>
    <s v="GRAF"/>
    <s v="MADRID"/>
    <s v="OCIO"/>
    <s v="DISCOTECA"/>
    <s v="GRAF"/>
    <n v="3"/>
    <d v="2024-06-03T00:00:00"/>
    <x v="12"/>
    <n v="6"/>
    <d v="2024-06-01T00:00:00"/>
    <m/>
    <n v="0"/>
    <n v="-3"/>
    <n v="0"/>
    <n v="-3"/>
  </r>
  <r>
    <x v="1"/>
    <s v="REAL"/>
    <x v="1"/>
    <s v="PERSONAL"/>
    <s v="BIZUM CRISTINA"/>
    <s v="MADRID"/>
    <s v="VIVIENDA"/>
    <s v="PISO VALDEZARZA"/>
    <s v="PISO VALDEZARZA"/>
    <n v="40"/>
    <d v="2024-06-03T00:00:00"/>
    <x v="12"/>
    <n v="6"/>
    <d v="2024-06-01T00:00:00"/>
    <m/>
    <n v="0"/>
    <n v="-40"/>
    <n v="0"/>
    <n v="-40"/>
  </r>
  <r>
    <x v="1"/>
    <s v="REAL"/>
    <x v="0"/>
    <s v="PERSONAL"/>
    <s v="BIZUM PEDRO MAGIRENA"/>
    <s v="MADRID"/>
    <s v="DEPORTE"/>
    <s v="PADEL"/>
    <s v="PISTAS PADEL INSUDERS"/>
    <n v="1.2250000000000001"/>
    <d v="2024-06-03T00:00:00"/>
    <x v="12"/>
    <n v="6"/>
    <d v="2024-06-01T00:00:00"/>
    <m/>
    <n v="0"/>
    <n v="-1.2250000000000001"/>
    <n v="0"/>
    <n v="-1.2250000000000001"/>
  </r>
  <r>
    <x v="1"/>
    <s v="REAL"/>
    <x v="0"/>
    <s v="COLECTIVOS"/>
    <s v="RESTAURANTE EL ANCLA 2"/>
    <s v="MADRID"/>
    <s v="RESTAURANTE"/>
    <s v="RESTAURANTE"/>
    <s v="RESTAURANTE EL ANCLA 2"/>
    <n v="0.9"/>
    <d v="2024-06-03T00:00:00"/>
    <x v="12"/>
    <n v="6"/>
    <m/>
    <m/>
    <n v="0"/>
    <n v="-0.9"/>
    <n v="0"/>
    <n v="-0.9"/>
  </r>
  <r>
    <x v="1"/>
    <s v="REAL"/>
    <x v="0"/>
    <s v="COLECTIVOS"/>
    <s v="RESTAURANTE LA LEYENDA"/>
    <s v="MADRID"/>
    <s v="RESTAURANTE"/>
    <s v="RESTAURANTE"/>
    <s v="RESTAURANTE LA LEYENDA"/>
    <n v="0.69500000000000006"/>
    <d v="2024-06-03T00:00:00"/>
    <x v="12"/>
    <n v="6"/>
    <m/>
    <m/>
    <n v="0"/>
    <n v="-0.69500000000000006"/>
    <n v="0"/>
    <n v="-0.69500000000000006"/>
  </r>
  <r>
    <x v="1"/>
    <s v="REAL"/>
    <x v="0"/>
    <s v="PERSONAL"/>
    <s v="TAXI"/>
    <s v="MADRID"/>
    <s v="TRANSPORTE"/>
    <s v="TAXI"/>
    <s v="TAXI  GRAF- CASA POST BARBACOA"/>
    <n v="1.3250000000000002"/>
    <d v="2024-06-03T00:00:00"/>
    <x v="12"/>
    <n v="6"/>
    <d v="2024-06-01T00:00:00"/>
    <m/>
    <n v="0"/>
    <n v="-1.3250000000000002"/>
    <n v="0"/>
    <n v="-1.3250000000000002"/>
  </r>
  <r>
    <x v="1"/>
    <s v="REAL"/>
    <x v="0"/>
    <s v="PERSONAL"/>
    <s v="RAMPUJO"/>
    <s v="MADRID"/>
    <s v="RESTAURANTE"/>
    <s v="RESTAURANTE"/>
    <s v="EXTRA MENU COMPLETO"/>
    <n v="0.05"/>
    <d v="2024-06-04T00:00:00"/>
    <x v="12"/>
    <n v="6"/>
    <m/>
    <m/>
    <n v="0"/>
    <n v="-0.05"/>
    <n v="0"/>
    <n v="-0.05"/>
  </r>
  <r>
    <x v="0"/>
    <s v="REAL"/>
    <x v="0"/>
    <s v="PERSONAL"/>
    <s v="RUNE"/>
    <s v="MADRID"/>
    <s v="JGG CONSULTANT"/>
    <s v="AYUDAS / SUBVENCIONES"/>
    <s v="AYUDA VIV DE RUNE"/>
    <n v="60"/>
    <d v="2024-06-05T00:00:00"/>
    <x v="12"/>
    <n v="6"/>
    <m/>
    <s v="FUERON 400 Y LE PAGUÉ 200 A CRISTINA POR AYUDARME. HAY FACTURA"/>
    <n v="60"/>
    <n v="0"/>
    <n v="0"/>
    <n v="60"/>
  </r>
  <r>
    <x v="1"/>
    <s v="REAL"/>
    <x v="0"/>
    <s v="COLECTIVOS"/>
    <s v="DIA"/>
    <s v="MADRID"/>
    <s v="SUPERMERCADO"/>
    <s v="DIA"/>
    <s v="COMPRA PEQUEÑA"/>
    <n v="0.42699999999999999"/>
    <d v="2024-06-05T00:00:00"/>
    <x v="12"/>
    <n v="6"/>
    <m/>
    <m/>
    <n v="0"/>
    <n v="-0.42699999999999999"/>
    <n v="0"/>
    <n v="-0.42699999999999999"/>
  </r>
  <r>
    <x v="1"/>
    <s v="REAL"/>
    <x v="0"/>
    <s v="PERSONAL"/>
    <s v="AMAZON"/>
    <s v="ONLINE"/>
    <s v="FORMACION"/>
    <s v="LIBROS"/>
    <s v="FILOSOFIA DE BITCOIN"/>
    <n v="0.90500000000000014"/>
    <d v="2024-06-05T00:00:00"/>
    <x v="12"/>
    <n v="6"/>
    <m/>
    <s v="LIBRO PARA QUE ME FIRME ALVARO DE MARIA"/>
    <n v="0"/>
    <n v="-0.90500000000000014"/>
    <n v="0"/>
    <n v="-0.90500000000000014"/>
  </r>
  <r>
    <x v="1"/>
    <s v="REAL"/>
    <x v="0"/>
    <s v="COLECTIVOS"/>
    <s v="FRUTERIA FISIO CRIS"/>
    <s v="MADRID"/>
    <s v="SUPERMERCADO"/>
    <s v="FRUTERIA"/>
    <s v="FRUTA"/>
    <n v="0.24399999999999999"/>
    <d v="2024-06-05T00:00:00"/>
    <x v="12"/>
    <n v="6"/>
    <m/>
    <m/>
    <n v="0"/>
    <n v="-0.24399999999999999"/>
    <n v="0"/>
    <n v="-0.24399999999999999"/>
  </r>
  <r>
    <x v="1"/>
    <s v="REAL"/>
    <x v="0"/>
    <s v="PERSONAL"/>
    <s v="FARMACIA 4 TORRES (CALEIDO)"/>
    <s v="MADRID"/>
    <s v="CUIDADO PERSONAL"/>
    <s v="FARMACIA"/>
    <s v="IBUPROFENO OTC"/>
    <n v="0.52900000000000003"/>
    <d v="2024-06-05T00:00:00"/>
    <x v="12"/>
    <n v="6"/>
    <m/>
    <m/>
    <n v="0"/>
    <n v="-0.52900000000000003"/>
    <n v="0"/>
    <n v="-0.52900000000000003"/>
  </r>
  <r>
    <x v="1"/>
    <s v="REAL"/>
    <x v="0"/>
    <s v="PERSONAL"/>
    <s v="PLAYTOMIC"/>
    <s v="ONLINE"/>
    <s v="DEPORTE"/>
    <s v="PADEL"/>
    <s v="PISTAS PLAYTOMIC"/>
    <n v="1.35"/>
    <d v="2024-06-05T00:00:00"/>
    <x v="12"/>
    <n v="6"/>
    <m/>
    <m/>
    <n v="0"/>
    <n v="-1.35"/>
    <n v="0"/>
    <n v="-1.35"/>
  </r>
  <r>
    <x v="1"/>
    <s v="REAL"/>
    <x v="0"/>
    <s v="PERSONAL"/>
    <s v="UBER"/>
    <s v="MADRID"/>
    <s v="TRANSPORTE"/>
    <s v="UBER"/>
    <s v="UBER  CASA - CASA PEDRO"/>
    <n v="1.8090000000000002"/>
    <d v="2024-06-05T00:00:00"/>
    <x v="12"/>
    <n v="6"/>
    <d v="2024-06-01T00:00:00"/>
    <m/>
    <n v="0"/>
    <n v="-1.8090000000000002"/>
    <n v="0"/>
    <n v="-1.8090000000000002"/>
  </r>
  <r>
    <x v="0"/>
    <s v="REAL"/>
    <x v="0"/>
    <s v="PERSONAL"/>
    <s v="AGENCIA TRIBUTARIA"/>
    <s v="ONLINE"/>
    <s v="GESTIONES ADMINISTRATIVAS / IMPUESTOS"/>
    <s v="IMPUESTOS"/>
    <s v="DEVOLUCION IMPUESTOS 2023"/>
    <n v="124.52699999999999"/>
    <d v="2024-06-06T00:00:00"/>
    <x v="12"/>
    <n v="6"/>
    <m/>
    <m/>
    <n v="124.52699999999999"/>
    <n v="0"/>
    <n v="0"/>
    <n v="124.52699999999999"/>
  </r>
  <r>
    <x v="1"/>
    <s v="REAL"/>
    <x v="0"/>
    <s v="PERSONAL"/>
    <s v="MADRID DEPORTES"/>
    <s v="MADRID"/>
    <s v="DEPORTE"/>
    <s v="PADEL"/>
    <s v="PISTA PADEL"/>
    <n v="0.34500000000000003"/>
    <d v="2024-06-06T00:00:00"/>
    <x v="12"/>
    <n v="6"/>
    <m/>
    <s v="PISTA DE PADEL CON JON, LUIS Y DANI"/>
    <n v="0"/>
    <n v="-0.34500000000000003"/>
    <n v="0"/>
    <n v="-0.34500000000000003"/>
  </r>
  <r>
    <x v="1"/>
    <s v="REAL"/>
    <x v="0"/>
    <s v="PERSONAL"/>
    <s v="WALLAPOP"/>
    <s v="ONLINE"/>
    <s v="TRANSPORTE"/>
    <s v="ACCESORIOS"/>
    <s v="QUADLOCK 2ª MANO"/>
    <n v="4.13"/>
    <d v="2024-06-06T00:00:00"/>
    <x v="12"/>
    <n v="6"/>
    <d v="2024-06-02T00:00:00"/>
    <m/>
    <n v="0"/>
    <n v="-4.13"/>
    <n v="0"/>
    <n v="-4.13"/>
  </r>
  <r>
    <x v="1"/>
    <s v="REAL"/>
    <x v="0"/>
    <s v="PERSONAL"/>
    <s v="LA PALOMA"/>
    <s v="MADRID"/>
    <s v="RESTAURANTE"/>
    <s v="BAR"/>
    <s v="AGUA CON GAS"/>
    <n v="0.24"/>
    <d v="2024-06-10T00:00:00"/>
    <x v="12"/>
    <n v="6"/>
    <d v="2024-06-08T00:00:00"/>
    <m/>
    <n v="0"/>
    <n v="-0.24"/>
    <n v="0"/>
    <n v="-0.24"/>
  </r>
  <r>
    <x v="1"/>
    <s v="REAL"/>
    <x v="0"/>
    <s v="PERSONAL"/>
    <s v="MINTT LA VAGUADA"/>
    <s v="MADRID"/>
    <s v="GASTOS PERSONALES (ROPA, OBJETOS, ACCESORIOS…)"/>
    <s v="ARREGLOS"/>
    <s v="ARREGLO CORREA RELOJ"/>
    <n v="1.97"/>
    <d v="2024-06-10T00:00:00"/>
    <x v="12"/>
    <n v="6"/>
    <d v="2024-06-09T00:00:00"/>
    <m/>
    <n v="0"/>
    <n v="-1.97"/>
    <n v="0"/>
    <n v="-1.97"/>
  </r>
  <r>
    <x v="1"/>
    <s v="REAL"/>
    <x v="0"/>
    <s v="PERSONAL"/>
    <s v="INSUD"/>
    <s v="MADRID"/>
    <s v="SUPERMERCADO"/>
    <s v="VENDIG"/>
    <s v="CAFÉ"/>
    <n v="0.17500000000000002"/>
    <d v="2024-06-10T00:00:00"/>
    <x v="12"/>
    <n v="6"/>
    <d v="2024-06-08T00:00:00"/>
    <m/>
    <n v="0"/>
    <n v="-0.17500000000000002"/>
    <n v="0"/>
    <n v="-0.17500000000000002"/>
  </r>
  <r>
    <x v="1"/>
    <s v="REAL"/>
    <x v="0"/>
    <s v="COLECTIVOS"/>
    <m/>
    <s v="MADRID"/>
    <s v="RESTAURANTE"/>
    <s v="BAR"/>
    <s v="CAFÉ CON CRIS DESPUES DE CIUDAD FELIZ"/>
    <n v="0.54"/>
    <d v="2024-06-10T00:00:00"/>
    <x v="12"/>
    <n v="6"/>
    <m/>
    <m/>
    <n v="0"/>
    <n v="-0.54"/>
    <n v="0"/>
    <n v="-0.54"/>
  </r>
  <r>
    <x v="1"/>
    <s v="REAL"/>
    <x v="0"/>
    <s v="PERSONAL"/>
    <s v="TEJEMANEJE"/>
    <s v="MADRID"/>
    <s v="OCIO"/>
    <s v="DISCOTECA"/>
    <s v="CERVEZA PONZANO"/>
    <n v="0.8"/>
    <d v="2024-06-10T00:00:00"/>
    <x v="12"/>
    <n v="6"/>
    <d v="2024-06-08T00:00:00"/>
    <m/>
    <n v="0"/>
    <n v="-0.8"/>
    <n v="0"/>
    <n v="-0.8"/>
  </r>
  <r>
    <x v="1"/>
    <s v="REAL"/>
    <x v="0"/>
    <s v="PERSONAL"/>
    <s v="OPEN AI"/>
    <s v="ONLINE"/>
    <s v="ELECTRONICA / INTERNET"/>
    <s v="SUSCRIPCION"/>
    <s v="CHAT GPT"/>
    <n v="2.2970000000000002"/>
    <d v="2024-06-10T00:00:00"/>
    <x v="12"/>
    <n v="6"/>
    <m/>
    <m/>
    <n v="0"/>
    <n v="-2.2970000000000002"/>
    <n v="0"/>
    <n v="-2.2970000000000002"/>
  </r>
  <r>
    <x v="1"/>
    <s v="REAL"/>
    <x v="0"/>
    <s v="PERSONAL"/>
    <s v="BARETO CALEIDO"/>
    <s v="MADRID"/>
    <s v="RESTAURANTE"/>
    <s v="BAR"/>
    <s v="COMIDA POST PADEL"/>
    <n v="2.6225000000000005"/>
    <d v="2024-06-10T00:00:00"/>
    <x v="12"/>
    <n v="6"/>
    <d v="2024-06-08T00:00:00"/>
    <s v="YO PAGUE 104,90 Y ME HICIERON BIZUMS"/>
    <n v="0"/>
    <n v="-2.6225000000000005"/>
    <n v="0"/>
    <n v="-2.6225000000000005"/>
  </r>
  <r>
    <x v="1"/>
    <s v="REAL"/>
    <x v="0"/>
    <s v="COLECTIVOS"/>
    <s v="CARREFOUR"/>
    <s v="MADRID"/>
    <s v="SUPERMERCADO"/>
    <s v="CARREFOUR"/>
    <s v="COMPRA SEMANAL"/>
    <n v="3.8159999999999998"/>
    <d v="2024-06-10T00:00:00"/>
    <x v="12"/>
    <n v="6"/>
    <m/>
    <m/>
    <n v="0"/>
    <n v="-3.8159999999999998"/>
    <n v="0"/>
    <n v="-3.8159999999999998"/>
  </r>
  <r>
    <x v="1"/>
    <s v="REAL"/>
    <x v="0"/>
    <s v="COLECTIVOS"/>
    <m/>
    <s v="MADRID"/>
    <s v="RESTAURANTE"/>
    <s v="RESTAURANTE"/>
    <s v="RESTAURANTE CIUDAD FELIZ"/>
    <n v="2.5850000000000004"/>
    <d v="2024-06-10T00:00:00"/>
    <x v="12"/>
    <n v="6"/>
    <m/>
    <m/>
    <n v="0"/>
    <n v="-2.5850000000000004"/>
    <n v="0"/>
    <n v="-2.5850000000000004"/>
  </r>
  <r>
    <x v="1"/>
    <s v="REAL"/>
    <x v="0"/>
    <s v="COLECTIVOS"/>
    <s v="RESTAURANTE"/>
    <s v="MADRID"/>
    <s v="RESTAURANTE"/>
    <s v="RESTAURANTE"/>
    <s v="RESTAURANTE GASTRONOMI"/>
    <n v="0.86"/>
    <d v="2024-06-10T00:00:00"/>
    <x v="12"/>
    <n v="6"/>
    <m/>
    <m/>
    <n v="0"/>
    <n v="-0.86"/>
    <n v="0"/>
    <n v="-0.86"/>
  </r>
  <r>
    <x v="1"/>
    <s v="REAL"/>
    <x v="0"/>
    <s v="PERSONAL"/>
    <s v="TUETANO"/>
    <s v="MADRID"/>
    <s v="RESTAURANTE"/>
    <s v="BAR"/>
    <s v="SOLOMILLO TUETANO PONZANO"/>
    <n v="1.0900000000000001"/>
    <d v="2024-06-10T00:00:00"/>
    <x v="12"/>
    <n v="6"/>
    <d v="2024-06-08T00:00:00"/>
    <m/>
    <n v="0"/>
    <n v="-1.0900000000000001"/>
    <n v="0"/>
    <n v="-1.0900000000000001"/>
  </r>
  <r>
    <x v="1"/>
    <s v="REAL"/>
    <x v="0"/>
    <s v="PERSONAL"/>
    <s v="REPSOL"/>
    <s v="MADRID"/>
    <s v="TRANSPORTE"/>
    <s v="GASOLINA"/>
    <s v="MOTO"/>
    <n v="0.8660000000000001"/>
    <d v="2024-06-12T00:00:00"/>
    <x v="12"/>
    <n v="6"/>
    <m/>
    <m/>
    <n v="0"/>
    <n v="-0.8660000000000001"/>
    <n v="0"/>
    <n v="-0.8660000000000001"/>
  </r>
  <r>
    <x v="2"/>
    <s v="REAL"/>
    <x v="0"/>
    <s v="PERSONAL"/>
    <s v="INDEXA CAPITAL"/>
    <s v="ONLINE"/>
    <s v="FONDOS"/>
    <s v="FONDOS"/>
    <s v="INDEXA"/>
    <n v="135"/>
    <d v="2024-06-14T00:00:00"/>
    <x v="12"/>
    <n v="6"/>
    <m/>
    <m/>
    <n v="0"/>
    <n v="0"/>
    <n v="-135"/>
    <n v="-135"/>
  </r>
  <r>
    <x v="0"/>
    <s v="REAL"/>
    <x v="0"/>
    <s v="PERSONAL"/>
    <s v="VINTED"/>
    <s v="ONLINE"/>
    <s v="SEGUNDA MANO / GASTOS COMPARTIDOS"/>
    <s v="SEGUNDA MANOS"/>
    <s v="VINTED (ALPARGATAS, CAMISA TOMMY Y CAMISA ALEX)"/>
    <n v="6.48"/>
    <d v="2024-06-15T00:00:00"/>
    <x v="12"/>
    <n v="6"/>
    <m/>
    <m/>
    <n v="6.48"/>
    <n v="0"/>
    <n v="0"/>
    <n v="6.48"/>
  </r>
  <r>
    <x v="1"/>
    <s v="REAL"/>
    <x v="0"/>
    <s v="PERSONAL"/>
    <s v="INSUD"/>
    <s v="MADRID"/>
    <s v="SUPERMERCADO"/>
    <s v="VENDING"/>
    <s v="CAFÉ"/>
    <n v="9.5000000000000001E-2"/>
    <d v="2024-06-17T00:00:00"/>
    <x v="12"/>
    <n v="6"/>
    <m/>
    <m/>
    <n v="0"/>
    <n v="-9.5000000000000001E-2"/>
    <n v="0"/>
    <n v="-9.5000000000000001E-2"/>
  </r>
  <r>
    <x v="1"/>
    <s v="REAL"/>
    <x v="0"/>
    <s v="PERSONAL"/>
    <s v="LA RITA Y PANIISIMO"/>
    <s v="MADRID"/>
    <s v="RESTAURANTE"/>
    <s v="RESTAURANTE"/>
    <s v="COMIDA CON ALEX Y NATALIA"/>
    <n v="5.5200000000000005"/>
    <d v="2024-06-17T00:00:00"/>
    <x v="12"/>
    <n v="6"/>
    <m/>
    <m/>
    <n v="0"/>
    <n v="-5.5200000000000005"/>
    <n v="0"/>
    <n v="-5.5200000000000005"/>
  </r>
  <r>
    <x v="1"/>
    <s v="REAL"/>
    <x v="0"/>
    <s v="COLECTIVOS"/>
    <s v="DIA"/>
    <s v="MADRID"/>
    <s v="SUPERMERCADO"/>
    <s v="DIA"/>
    <s v="COMPRA PEQUEÑA PARA CENA CON DAVID Y MERCHE"/>
    <n v="4.1079999999999997"/>
    <d v="2024-06-17T00:00:00"/>
    <x v="12"/>
    <n v="6"/>
    <m/>
    <m/>
    <n v="0"/>
    <n v="-4.1079999999999997"/>
    <n v="0"/>
    <n v="-4.1079999999999997"/>
  </r>
  <r>
    <x v="1"/>
    <s v="REAL"/>
    <x v="0"/>
    <s v="COLECTIVOS"/>
    <s v="ALCAMPO"/>
    <s v="MADRID"/>
    <s v="SUPERMERCADO"/>
    <s v="ALCAMPO"/>
    <s v="COMPRA PEQUEÑA PARA CENA CON DAVID Y MERCHE"/>
    <n v="1.284"/>
    <d v="2024-06-17T00:00:00"/>
    <x v="12"/>
    <n v="6"/>
    <m/>
    <m/>
    <n v="0"/>
    <n v="-1.284"/>
    <n v="0"/>
    <n v="-1.284"/>
  </r>
  <r>
    <x v="1"/>
    <s v="REAL"/>
    <x v="0"/>
    <s v="PERSONAL"/>
    <s v="FIVE GUYS"/>
    <s v="MADRID"/>
    <s v="RESTAURANTE"/>
    <s v="RESTAURANTE"/>
    <s v="HAMBURGUESA FIVE GUYS"/>
    <n v="1.79"/>
    <d v="2024-06-17T00:00:00"/>
    <x v="12"/>
    <n v="6"/>
    <d v="2024-06-14T00:00:00"/>
    <s v="HAMBURGUESA POST PADEL DEL VIERNES"/>
    <n v="0"/>
    <n v="-1.79"/>
    <n v="0"/>
    <n v="-1.79"/>
  </r>
  <r>
    <x v="1"/>
    <s v="REAL"/>
    <x v="0"/>
    <s v="PERSONAL"/>
    <s v="AMAZON"/>
    <s v="ONLINE"/>
    <s v="FORMACION"/>
    <s v="LIBROS"/>
    <s v="LIBRO JUAN RAMON RALLO: PRINCIPIOS LIBERALISMO"/>
    <n v="1.8"/>
    <d v="2024-06-17T00:00:00"/>
    <x v="12"/>
    <n v="6"/>
    <m/>
    <m/>
    <n v="0"/>
    <n v="-1.8"/>
    <n v="0"/>
    <n v="-1.8"/>
  </r>
  <r>
    <x v="1"/>
    <s v="REAL"/>
    <x v="0"/>
    <s v="COLECTIVOS"/>
    <m/>
    <s v="MADRID"/>
    <s v="RESTAURANTE"/>
    <s v="BAR"/>
    <s v="MAXCOOP SUPERGA"/>
    <n v="0.22000000000000003"/>
    <d v="2024-06-17T00:00:00"/>
    <x v="12"/>
    <n v="6"/>
    <m/>
    <m/>
    <n v="0"/>
    <n v="-0.22000000000000003"/>
    <n v="0"/>
    <n v="-0.22000000000000003"/>
  </r>
  <r>
    <x v="1"/>
    <s v="REAL"/>
    <x v="0"/>
    <s v="PERSONAL"/>
    <s v="MADRID DEPORTES"/>
    <s v="ONLINE"/>
    <s v="DEPORTE"/>
    <s v="PADEL"/>
    <s v="PISTAS PADEL DAVID AMIGO CRIS"/>
    <n v="0.69000000000000006"/>
    <d v="2024-06-17T00:00:00"/>
    <x v="12"/>
    <n v="6"/>
    <m/>
    <m/>
    <n v="0"/>
    <n v="-0.69000000000000006"/>
    <n v="0"/>
    <n v="-0.69000000000000006"/>
  </r>
  <r>
    <x v="1"/>
    <s v="REAL"/>
    <x v="0"/>
    <s v="PERSONAL"/>
    <s v="MADRID DEPORTES"/>
    <s v="ONLINE"/>
    <s v="DEPORTE"/>
    <s v="PADEL"/>
    <s v="PISTAS PADEL INSUDERS"/>
    <n v="0.25999999999999995"/>
    <d v="2024-06-17T00:00:00"/>
    <x v="12"/>
    <n v="6"/>
    <m/>
    <s v="PSITA PADEL VIERNES CON JON, DANI Y RANDOM PLAYTOMIC"/>
    <n v="0"/>
    <n v="-0.25999999999999995"/>
    <n v="0"/>
    <n v="-0.25999999999999995"/>
  </r>
  <r>
    <x v="1"/>
    <s v="REAL"/>
    <x v="0"/>
    <s v="COLECTIVOS"/>
    <s v="BIZUM ANA MORALES"/>
    <s v="MADRID"/>
    <s v="OCIO"/>
    <s v="SUSCRIPCION"/>
    <s v="NETFLIX"/>
    <n v="0.60000000000000009"/>
    <d v="2024-06-18T00:00:00"/>
    <x v="12"/>
    <n v="6"/>
    <m/>
    <m/>
    <n v="0"/>
    <n v="-0.60000000000000009"/>
    <n v="0"/>
    <n v="-0.60000000000000009"/>
  </r>
  <r>
    <x v="1"/>
    <s v="REAL"/>
    <x v="0"/>
    <s v="PERSONAL"/>
    <s v="LUIS MIGUEL PELUQUERIA"/>
    <s v="MADRID"/>
    <s v="CUIDADO PERSONAL"/>
    <s v="PELUQUERIA"/>
    <s v="PELUQUERIA VALDEZARZA"/>
    <n v="0.95000000000000007"/>
    <d v="2024-06-20T00:00:00"/>
    <x v="12"/>
    <n v="6"/>
    <m/>
    <m/>
    <n v="0"/>
    <n v="-0.95000000000000007"/>
    <n v="0"/>
    <n v="-0.95000000000000007"/>
  </r>
  <r>
    <x v="1"/>
    <s v="REAL"/>
    <x v="0"/>
    <s v="PERSONAL"/>
    <s v="IRISH ROVER"/>
    <s v="MADRID"/>
    <s v="RESTAURANTE"/>
    <s v="BAR"/>
    <s v="CERVEZA AFTERWORK INSUD"/>
    <n v="1.8"/>
    <d v="2024-06-21T00:00:00"/>
    <x v="12"/>
    <n v="6"/>
    <m/>
    <m/>
    <n v="0"/>
    <n v="-1.8"/>
    <n v="0"/>
    <n v="-1.8"/>
  </r>
  <r>
    <x v="1"/>
    <s v="REAL"/>
    <x v="0"/>
    <s v="PERSONAL"/>
    <s v="CASA FANY"/>
    <s v="MADRID"/>
    <s v="RESTAURANTE"/>
    <s v="BAR"/>
    <s v="AGUA CON GAS "/>
    <n v="0.27"/>
    <d v="2024-06-24T00:00:00"/>
    <x v="12"/>
    <n v="6"/>
    <m/>
    <s v="AGUA CON GAS CON ARTUR, ANTES DE IR AL EVENTO DE VALUE SCHOOL"/>
    <n v="0"/>
    <n v="-0.27"/>
    <n v="0"/>
    <n v="-0.27"/>
  </r>
  <r>
    <x v="1"/>
    <s v="REAL"/>
    <x v="0"/>
    <s v="PERSONAL"/>
    <s v="EFECTIVO"/>
    <s v="MADRID"/>
    <s v="OTROS"/>
    <s v="EFECTIVO"/>
    <s v="EFECTIVO"/>
    <n v="20"/>
    <d v="2024-06-24T00:00:00"/>
    <x v="12"/>
    <n v="6"/>
    <m/>
    <s v="105(p)"/>
    <n v="0"/>
    <n v="-20"/>
    <n v="0"/>
    <n v="-20"/>
  </r>
  <r>
    <x v="1"/>
    <s v="REAL"/>
    <x v="0"/>
    <s v="PERSONAL"/>
    <s v="REPSOL"/>
    <s v="MADRID"/>
    <s v="TRANSPORTE"/>
    <s v="GASOLINA"/>
    <s v="MOTO"/>
    <n v="0.86099999999999999"/>
    <d v="2024-06-24T00:00:00"/>
    <x v="12"/>
    <n v="6"/>
    <m/>
    <m/>
    <n v="0"/>
    <n v="-0.86099999999999999"/>
    <n v="0"/>
    <n v="-0.86099999999999999"/>
  </r>
  <r>
    <x v="1"/>
    <s v="REAL"/>
    <x v="0"/>
    <s v="PERSONAL"/>
    <s v="MADRID DEPORTES"/>
    <s v="MADRID"/>
    <s v="DEPORTE"/>
    <s v="PADEL"/>
    <s v="PADEL CON JON"/>
    <n v="0.58000000000000007"/>
    <d v="2024-06-24T00:00:00"/>
    <x v="12"/>
    <n v="6"/>
    <m/>
    <s v="PADEL QUE JUGUÉ CON JON Y GANAMOS EN EL QUIJOTE"/>
    <n v="0"/>
    <n v="-0.58000000000000007"/>
    <n v="0"/>
    <n v="-0.58000000000000007"/>
  </r>
  <r>
    <x v="1"/>
    <s v="REAL"/>
    <x v="0"/>
    <s v="PERSONAL"/>
    <s v="PLAYTOMIC"/>
    <s v="MADRID"/>
    <s v="DEPORTE"/>
    <s v="PADEL"/>
    <s v="PADEL CON JON"/>
    <n v="0.47900000000000004"/>
    <d v="2024-06-24T00:00:00"/>
    <x v="12"/>
    <n v="6"/>
    <m/>
    <s v="PADEL QUE NO JUGAMOS"/>
    <n v="0"/>
    <n v="-0.47900000000000004"/>
    <n v="0"/>
    <n v="-0.47900000000000004"/>
  </r>
  <r>
    <x v="1"/>
    <s v="REAL"/>
    <x v="0"/>
    <s v="PERSONAL"/>
    <s v="MADRID DEPORTES"/>
    <s v="MADRID"/>
    <s v="DEPORTE"/>
    <s v="PADEL"/>
    <s v="PADEL DAVID AMIGO CRIS"/>
    <n v="0.69000000000000006"/>
    <d v="2024-06-24T00:00:00"/>
    <x v="12"/>
    <n v="6"/>
    <m/>
    <m/>
    <n v="0"/>
    <n v="-0.69000000000000006"/>
    <n v="0"/>
    <n v="-0.69000000000000006"/>
  </r>
  <r>
    <x v="0"/>
    <s v="REAL"/>
    <x v="1"/>
    <s v="PERSONAL"/>
    <s v="INSUD"/>
    <s v="MADRID"/>
    <s v="NOMINA"/>
    <s v="NOMINA INSUD"/>
    <s v=" INSUD"/>
    <n v="607.94999999999993"/>
    <d v="2024-06-27T00:00:00"/>
    <x v="12"/>
    <n v="6"/>
    <m/>
    <s v="NOMINA JUNIO 24"/>
    <n v="607.94999999999993"/>
    <n v="0"/>
    <n v="0"/>
    <n v="607.94999999999993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06-28T00:00:00"/>
    <x v="12"/>
    <n v="6"/>
    <m/>
    <m/>
    <n v="0"/>
    <n v="-0.99900000000000011"/>
    <n v="0"/>
    <n v="-0.99900000000000011"/>
  </r>
  <r>
    <x v="1"/>
    <s v="REAL"/>
    <x v="0"/>
    <s v="PERSONAL"/>
    <s v="AMAZON"/>
    <s v="ONLINE"/>
    <s v="GASTOS PERSONALES (ROPA, OBJETOS, ACCESORIOS…)"/>
    <s v="ACCESORIOS"/>
    <s v="CABLE IPHONE CARGADOR"/>
    <n v="1.6120000000000001"/>
    <d v="2024-06-28T00:00:00"/>
    <x v="12"/>
    <n v="6"/>
    <m/>
    <m/>
    <n v="0"/>
    <n v="-1.6120000000000001"/>
    <n v="0"/>
    <n v="-1.6120000000000001"/>
  </r>
  <r>
    <x v="1"/>
    <s v="REAL"/>
    <x v="0"/>
    <s v="PERSONAL"/>
    <s v="INSUD"/>
    <s v="MADRID"/>
    <s v="SUPERMERCADO"/>
    <s v="VENDING"/>
    <s v="CHOCOLATE"/>
    <n v="0.30499999999999999"/>
    <d v="2024-06-28T00:00:00"/>
    <x v="12"/>
    <n v="6"/>
    <m/>
    <m/>
    <n v="0"/>
    <n v="-0.30499999999999999"/>
    <n v="0"/>
    <n v="-0.30499999999999999"/>
  </r>
  <r>
    <x v="1"/>
    <s v="REAL"/>
    <x v="0"/>
    <s v="PERSONAL"/>
    <s v="RAMPUJO"/>
    <s v="MADRID"/>
    <s v="RESTAURANTE"/>
    <s v="RESTAURANTE"/>
    <s v="EXTRA MENU COMPLETO"/>
    <n v="4.0000000000000008E-2"/>
    <d v="2024-06-28T00:00:00"/>
    <x v="12"/>
    <n v="6"/>
    <m/>
    <m/>
    <n v="0"/>
    <n v="-4.0000000000000008E-2"/>
    <n v="0"/>
    <n v="-4.0000000000000008E-2"/>
  </r>
  <r>
    <x v="1"/>
    <s v="REAL"/>
    <x v="0"/>
    <s v="PERSONAL"/>
    <s v="AMAZON"/>
    <s v="ONLINE"/>
    <s v="GASTOS PERSONALES (ROPA, OBJETOS, ACCESORIOS…)"/>
    <s v="OBJETOS"/>
    <s v="GAFAS LUZ AZUL"/>
    <n v="2.4980000000000002"/>
    <d v="2024-06-28T00:00:00"/>
    <x v="12"/>
    <n v="6"/>
    <m/>
    <m/>
    <n v="0"/>
    <n v="-2.4980000000000002"/>
    <n v="0"/>
    <n v="-2.4980000000000002"/>
  </r>
  <r>
    <x v="1"/>
    <s v="REAL"/>
    <x v="0"/>
    <s v="PERSONAL"/>
    <s v="PROTONMAIL"/>
    <s v="ONLINE"/>
    <s v="ELECTRONICA / INTERNET"/>
    <s v="SUSCRIPCION"/>
    <s v="PROTONMAIL"/>
    <n v="0.49900000000000005"/>
    <d v="2024-06-28T00:00:00"/>
    <x v="12"/>
    <n v="6"/>
    <m/>
    <m/>
    <n v="0"/>
    <n v="-0.49900000000000005"/>
    <n v="0"/>
    <n v="-0.49900000000000005"/>
  </r>
  <r>
    <x v="1"/>
    <s v="REAL"/>
    <x v="1"/>
    <s v="PERSONAL"/>
    <s v="ALQUILER"/>
    <s v="MADRID"/>
    <s v="VIVIENDA"/>
    <s v="PISO VALDEZARZA"/>
    <s v="ALQUILER VALDEZARZA"/>
    <n v="40"/>
    <d v="2024-07-01T00:00:00"/>
    <x v="12"/>
    <n v="7"/>
    <m/>
    <m/>
    <n v="0"/>
    <n v="-40"/>
    <n v="0"/>
    <n v="-40"/>
  </r>
  <r>
    <x v="1"/>
    <s v="REAL"/>
    <x v="0"/>
    <s v="PERSONAL"/>
    <s v="FORNO ANTICO"/>
    <s v="TUDELA"/>
    <s v="RESTAURANTE"/>
    <s v="BAR"/>
    <s v="CENA VIENDO ESPAÑA - GEORGIA"/>
    <n v="1"/>
    <d v="2024-07-01T00:00:00"/>
    <x v="12"/>
    <n v="7"/>
    <m/>
    <s v="BIZUM A DANI DOMINGUEZ, 10€ POR MITAD DE PIZZA FAMILIAR DE QUESO NUECES Y MIEL"/>
    <n v="0"/>
    <n v="-1"/>
    <n v="0"/>
    <n v="-1"/>
  </r>
  <r>
    <x v="1"/>
    <s v="REAL"/>
    <x v="1"/>
    <s v="PERSONAL"/>
    <s v="GARAJE"/>
    <s v="MADRID"/>
    <s v="VIVIENDA"/>
    <s v="GARAJE"/>
    <s v="GARAJE VALDEZARZA"/>
    <n v="6.5"/>
    <d v="2024-07-01T00:00:00"/>
    <x v="12"/>
    <n v="7"/>
    <m/>
    <m/>
    <n v="0"/>
    <n v="-6.5"/>
    <n v="0"/>
    <n v="-6.5"/>
  </r>
  <r>
    <x v="1"/>
    <s v="REAL"/>
    <x v="0"/>
    <s v="PERSONAL"/>
    <s v="GASTOS"/>
    <s v="MADRID"/>
    <s v="VIVIENDA"/>
    <s v="GASTOS COMPARTIDOS"/>
    <s v="GASTOS: AGUA, LUZ, WIFI, LIMPIEZA"/>
    <n v="5.902000000000001"/>
    <d v="2024-07-01T00:00:00"/>
    <x v="12"/>
    <n v="7"/>
    <m/>
    <s v="AGUA: 25,58; GAS: 18,44; INTERNET: 15"/>
    <n v="0"/>
    <n v="-5.902000000000001"/>
    <n v="0"/>
    <n v="-5.902000000000001"/>
  </r>
  <r>
    <x v="1"/>
    <s v="REAL"/>
    <x v="0"/>
    <s v="PERSONAL"/>
    <s v="TRIGO DULCE"/>
    <s v="TUDELA"/>
    <s v="RESTAURANTE"/>
    <s v="BAR"/>
    <s v="MERIENDA CON LUIS"/>
    <n v="0.72500000000000009"/>
    <d v="2024-07-01T00:00:00"/>
    <x v="12"/>
    <n v="7"/>
    <m/>
    <m/>
    <n v="0"/>
    <n v="-0.72500000000000009"/>
    <n v="0"/>
    <n v="-0.72500000000000009"/>
  </r>
  <r>
    <x v="1"/>
    <s v="REAL"/>
    <x v="0"/>
    <s v="PERSONAL"/>
    <s v="REPSOL"/>
    <s v="MEDINACELI"/>
    <s v="RESTAURANTE"/>
    <s v="BAR"/>
    <s v="MERIENDA CON LUIS"/>
    <n v="0.72500000000000009"/>
    <d v="2024-07-01T00:00:00"/>
    <x v="12"/>
    <n v="7"/>
    <m/>
    <m/>
    <n v="0"/>
    <n v="-0.72500000000000009"/>
    <n v="0"/>
    <n v="-0.72500000000000009"/>
  </r>
  <r>
    <x v="0"/>
    <s v="REAL"/>
    <x v="0"/>
    <s v="PERSONAL"/>
    <s v="VINTED"/>
    <s v="MADRID"/>
    <s v="SEGUNDA MANO / GASTOS COMPARTIDOS"/>
    <s v="SEGUNDA MANO"/>
    <s v="PANTALON PINZAS BEIGE VALECUATRO"/>
    <n v="3"/>
    <d v="2024-07-01T00:00:00"/>
    <x v="12"/>
    <n v="7"/>
    <m/>
    <m/>
    <n v="3"/>
    <n v="0"/>
    <n v="0"/>
    <n v="3"/>
  </r>
  <r>
    <x v="3"/>
    <s v="REAL"/>
    <x v="1"/>
    <s v="PERSONAL"/>
    <s v="TRASPASO COLECTIVOS"/>
    <s v="ONLINE"/>
    <s v="TRASPASO COLECTIVOS"/>
    <s v="TRASPASO COLECTIVOS"/>
    <s v="TRASPASO COLECTIVOS JULIO"/>
    <n v="0"/>
    <d v="2024-07-01T00:00:00"/>
    <x v="12"/>
    <n v="7"/>
    <m/>
    <m/>
    <n v="0"/>
    <n v="0"/>
    <n v="0"/>
    <n v="0"/>
  </r>
  <r>
    <x v="1"/>
    <s v="REAL"/>
    <x v="0"/>
    <s v="PERSONAL"/>
    <s v="CORTE INGLES"/>
    <s v="MADRID"/>
    <s v="GASTOS PERSONALES (ROPA, OBJETOS, ACCESORIOS…)"/>
    <s v="ACCESORIOS"/>
    <s v="CARCASA GO PRO 60M"/>
    <n v="4.9990000000000006"/>
    <d v="2024-07-06T00:00:00"/>
    <x v="12"/>
    <n v="7"/>
    <m/>
    <s v="PAGADO EN EFECTIVO"/>
    <n v="0"/>
    <n v="-4.9990000000000006"/>
    <n v="0"/>
    <n v="-4.9990000000000006"/>
  </r>
  <r>
    <x v="1"/>
    <s v="REAL"/>
    <x v="0"/>
    <s v="PERSONAL"/>
    <s v="INSUD"/>
    <s v="MADRID"/>
    <s v="SUPERMERCADO"/>
    <s v="VENDING"/>
    <s v="CAFÉ Y CHOCOLATE"/>
    <n v="0.6100000000000001"/>
    <d v="2024-07-08T00:00:00"/>
    <x v="12"/>
    <n v="7"/>
    <m/>
    <m/>
    <n v="0"/>
    <n v="-0.6100000000000001"/>
    <n v="0"/>
    <n v="-0.6100000000000001"/>
  </r>
  <r>
    <x v="1"/>
    <s v="REAL"/>
    <x v="0"/>
    <s v="PERSONAL"/>
    <s v="TICKETMASTER"/>
    <s v="ONLINE"/>
    <s v="OCIO"/>
    <s v="CONCIERTOS"/>
    <s v="CONCIERTO ED SHEERAN 2025"/>
    <n v="10.850000000000001"/>
    <d v="2024-07-08T00:00:00"/>
    <x v="12"/>
    <n v="7"/>
    <m/>
    <s v="BIZUM A CRIS CON EL PRECIO DE LA ENTRADA DE ED SHEERAN QUE ES EN MAYO 2025"/>
    <n v="0"/>
    <n v="-10.850000000000001"/>
    <n v="0"/>
    <n v="-10.850000000000001"/>
  </r>
  <r>
    <x v="1"/>
    <s v="REAL"/>
    <x v="0"/>
    <s v="PERSONAL"/>
    <s v="SIDRERIAS"/>
    <s v="RIBADESELLA"/>
    <s v="VACACIONES"/>
    <s v="ASTURIAS"/>
    <s v="RIBADESELLA CON INSUDERS"/>
    <n v="18.400000000000002"/>
    <d v="2024-07-08T00:00:00"/>
    <x v="12"/>
    <n v="7"/>
    <m/>
    <m/>
    <n v="0"/>
    <n v="-18.400000000000002"/>
    <n v="0"/>
    <n v="-18.400000000000002"/>
  </r>
  <r>
    <x v="1"/>
    <s v="REAL"/>
    <x v="0"/>
    <s v="PERSONAL"/>
    <s v="OPEN AI"/>
    <s v="ONLINE"/>
    <s v="ELECTRONICA / INTERNET"/>
    <s v="SUSCRIPCION"/>
    <s v="CHAT GPT"/>
    <n v="2.306"/>
    <d v="2024-07-09T00:00:00"/>
    <x v="12"/>
    <n v="7"/>
    <m/>
    <m/>
    <n v="0"/>
    <n v="-2.306"/>
    <n v="0"/>
    <n v="-2.306"/>
  </r>
  <r>
    <x v="1"/>
    <s v="REAL"/>
    <x v="0"/>
    <s v="PERSONAL"/>
    <s v="REPSOL"/>
    <s v="MADRID"/>
    <s v="TRANSPORTE"/>
    <s v="GASOLINA"/>
    <s v="MOTO"/>
    <n v="0.95299999999999996"/>
    <d v="2024-07-10T00:00:00"/>
    <x v="12"/>
    <n v="7"/>
    <m/>
    <s v="no pagado realmente, usé saldo de waylet"/>
    <n v="0"/>
    <n v="-0.95299999999999996"/>
    <n v="0"/>
    <n v="-0.95299999999999996"/>
  </r>
  <r>
    <x v="1"/>
    <s v="REAL"/>
    <x v="0"/>
    <s v="PERSONAL"/>
    <s v="LA CURA"/>
    <s v="TUDELA"/>
    <s v="OCIO"/>
    <s v="REGALO AMIGOS"/>
    <s v="ORGANIZACIÓN CUMPLEAÑOS"/>
    <n v="1.56"/>
    <d v="2024-07-12T00:00:00"/>
    <x v="12"/>
    <n v="7"/>
    <m/>
    <m/>
    <n v="0"/>
    <n v="-1.56"/>
    <n v="0"/>
    <n v="-1.56"/>
  </r>
  <r>
    <x v="1"/>
    <s v="REAL"/>
    <x v="0"/>
    <s v="PERSONAL"/>
    <s v="LA CURA"/>
    <s v="TUDELA"/>
    <s v="OCIO"/>
    <s v="REGALO AMIGOS"/>
    <s v="ORGANIZACIÓN CUMPLEAÑOS"/>
    <n v="1.56"/>
    <d v="2024-07-12T00:00:00"/>
    <x v="12"/>
    <n v="7"/>
    <m/>
    <m/>
    <n v="0"/>
    <n v="-1.56"/>
    <n v="0"/>
    <n v="-1.56"/>
  </r>
  <r>
    <x v="1"/>
    <s v="REAL"/>
    <x v="0"/>
    <s v="PERSONAL"/>
    <s v="GRAN CAFÉ RECOLETOS"/>
    <s v="MADRID"/>
    <s v="OCIO"/>
    <s v="AFTERWORKS"/>
    <s v="AFTERWORK RECOLETOS"/>
    <n v="2.2000000000000002"/>
    <d v="2024-07-12T00:00:00"/>
    <x v="12"/>
    <n v="7"/>
    <m/>
    <m/>
    <n v="0"/>
    <n v="-2.2000000000000002"/>
    <n v="0"/>
    <n v="-2.2000000000000002"/>
  </r>
  <r>
    <x v="1"/>
    <s v="REAL"/>
    <x v="0"/>
    <s v="PERSONAL"/>
    <s v="CHURRERIA REAL"/>
    <s v="MADRID"/>
    <s v="REGALOS"/>
    <s v="REGALO INSUD CUMPLE"/>
    <s v="CHURRERIA CUMPLEAÑOS"/>
    <n v="2.7050000000000001"/>
    <d v="2024-07-12T00:00:00"/>
    <x v="12"/>
    <n v="7"/>
    <m/>
    <m/>
    <n v="0"/>
    <n v="-2.7050000000000001"/>
    <n v="0"/>
    <n v="-2.7050000000000001"/>
  </r>
  <r>
    <x v="1"/>
    <s v="REAL"/>
    <x v="0"/>
    <s v="PERSONAL"/>
    <s v="NAPOLI"/>
    <s v="MADRID"/>
    <s v="RESTAURANTE"/>
    <s v="RESTAURANTE"/>
    <s v="EXTRA MENU COMPLETO"/>
    <n v="0.2"/>
    <d v="2024-07-12T00:00:00"/>
    <x v="12"/>
    <n v="7"/>
    <m/>
    <m/>
    <n v="0"/>
    <n v="-0.2"/>
    <n v="0"/>
    <n v="-0.2"/>
  </r>
  <r>
    <x v="1"/>
    <s v="REAL"/>
    <x v="0"/>
    <s v="PERSONAL"/>
    <s v="QUEENS"/>
    <s v="MADRID"/>
    <s v="RESTAURANTE"/>
    <s v="RESTAURANTE"/>
    <s v="EXTRA MENU COMPLETO"/>
    <n v="0.2"/>
    <d v="2024-07-12T00:00:00"/>
    <x v="12"/>
    <n v="7"/>
    <m/>
    <m/>
    <n v="0"/>
    <n v="-0.2"/>
    <n v="0"/>
    <n v="-0.2"/>
  </r>
  <r>
    <x v="1"/>
    <s v="REAL"/>
    <x v="0"/>
    <s v="PERSONAL"/>
    <s v="BIZUM DANI"/>
    <s v="ONLINE"/>
    <s v="OCIO"/>
    <s v="REGALO AMIGOS"/>
    <s v="ORGANIZACIÓN 30 AÑOS"/>
    <n v="11.11"/>
    <d v="2024-07-12T00:00:00"/>
    <x v="12"/>
    <n v="7"/>
    <m/>
    <m/>
    <n v="0"/>
    <n v="-11.11"/>
    <n v="0"/>
    <n v="-11.11"/>
  </r>
  <r>
    <x v="3"/>
    <s v="REAL"/>
    <x v="0"/>
    <s v="PERSONAL"/>
    <s v="TRADE REPUBLIC"/>
    <s v="ONLINE"/>
    <s v="TRASPASO TRADE REPUBLIC"/>
    <s v="TRASPASO TRADE REPUBLIC"/>
    <s v="TRADE REPUBLIC TEST"/>
    <n v="0"/>
    <d v="2024-07-12T00:00:00"/>
    <x v="12"/>
    <n v="7"/>
    <m/>
    <m/>
    <n v="0"/>
    <n v="0"/>
    <n v="0"/>
    <n v="0"/>
  </r>
  <r>
    <x v="1"/>
    <s v="REAL"/>
    <x v="0"/>
    <s v="PERSONAL"/>
    <s v="INSUD"/>
    <s v="MADRID"/>
    <s v="SUPERMERCADO"/>
    <s v="VENDING"/>
    <s v="CHOCOLATE Y CAFÉ"/>
    <n v="0.14499999999999999"/>
    <d v="2024-07-15T00:00:00"/>
    <x v="12"/>
    <n v="7"/>
    <m/>
    <m/>
    <n v="0"/>
    <n v="-0.14499999999999999"/>
    <n v="0"/>
    <n v="-0.14499999999999999"/>
  </r>
  <r>
    <x v="1"/>
    <s v="REAL"/>
    <x v="0"/>
    <s v="PERSONAL"/>
    <s v="INSUD"/>
    <s v="MADRID"/>
    <s v="SUPERMERCADO"/>
    <s v="VENDING"/>
    <s v="CHOCOLATE Y CAFÉ"/>
    <n v="0.58899999999999997"/>
    <d v="2024-07-15T00:00:00"/>
    <x v="12"/>
    <n v="7"/>
    <m/>
    <m/>
    <n v="0"/>
    <n v="-0.58899999999999997"/>
    <n v="0"/>
    <n v="-0.58899999999999997"/>
  </r>
  <r>
    <x v="2"/>
    <s v="REAL"/>
    <x v="0"/>
    <s v="PERSONAL"/>
    <s v="INDEXA CAPITAL"/>
    <s v="ONLINE"/>
    <s v="FONDOS"/>
    <s v="FONDOS"/>
    <s v="INDEXA"/>
    <n v="135"/>
    <d v="2024-07-15T00:00:00"/>
    <x v="12"/>
    <n v="7"/>
    <m/>
    <m/>
    <n v="0"/>
    <n v="0"/>
    <n v="-135"/>
    <n v="-135"/>
  </r>
  <r>
    <x v="1"/>
    <s v="REAL"/>
    <x v="0"/>
    <s v="PERSONAL"/>
    <s v="GOOGLE"/>
    <s v="ONLINE"/>
    <s v="ELECTRONICA / INTERNET"/>
    <s v="SUSCRIPCION"/>
    <s v="GOOGLE"/>
    <n v="0.49800000000000005"/>
    <d v="2024-07-15T00:00:00"/>
    <x v="12"/>
    <n v="7"/>
    <m/>
    <m/>
    <n v="0"/>
    <n v="-0.49800000000000005"/>
    <n v="0"/>
    <n v="-0.49800000000000005"/>
  </r>
  <r>
    <x v="1"/>
    <s v="REAL"/>
    <x v="0"/>
    <s v="COLECTIVOS"/>
    <s v="BIZUM ANA MORALES"/>
    <s v="MADRID"/>
    <s v="OCIO"/>
    <s v="SUSCRIPCION"/>
    <s v="NETFLIX"/>
    <n v="0.60000000000000009"/>
    <d v="2024-07-15T00:00:00"/>
    <x v="12"/>
    <n v="7"/>
    <m/>
    <m/>
    <n v="0"/>
    <n v="-0.60000000000000009"/>
    <n v="0"/>
    <n v="-0.60000000000000009"/>
  </r>
  <r>
    <x v="0"/>
    <s v="REAL"/>
    <x v="1"/>
    <s v="PERSONAL"/>
    <s v="INSUD"/>
    <s v="MADRID"/>
    <s v="NOMINA"/>
    <s v="NOMINA INSUD"/>
    <s v=" INSUD"/>
    <n v="675.10199999999998"/>
    <d v="2024-07-15T00:00:00"/>
    <x v="12"/>
    <n v="7"/>
    <m/>
    <s v="PAGA EXTRA JULIO"/>
    <n v="675.10199999999998"/>
    <n v="0"/>
    <n v="0"/>
    <n v="675.10199999999998"/>
  </r>
  <r>
    <x v="1"/>
    <s v="REAL"/>
    <x v="0"/>
    <s v="PERSONAL"/>
    <s v="QUEENS"/>
    <s v="MADRID"/>
    <s v="RESTAURANTE"/>
    <s v="RESTAURANTE"/>
    <s v="EXTRA MENU COMPLETO"/>
    <n v="0.27"/>
    <d v="2024-07-16T00:00:00"/>
    <x v="12"/>
    <n v="7"/>
    <m/>
    <m/>
    <n v="0"/>
    <n v="-0.27"/>
    <n v="0"/>
    <n v="-0.27"/>
  </r>
  <r>
    <x v="2"/>
    <s v="REAL"/>
    <x v="0"/>
    <s v="PERSONAL"/>
    <s v="INDEXA CAPITAL"/>
    <s v="ONLINE"/>
    <s v="FONDOS"/>
    <s v="FONDOS"/>
    <s v="INDEXA"/>
    <n v="900"/>
    <d v="2024-07-17T00:00:00"/>
    <x v="12"/>
    <n v="7"/>
    <m/>
    <m/>
    <n v="0"/>
    <n v="0"/>
    <n v="-900"/>
    <n v="-900"/>
  </r>
  <r>
    <x v="3"/>
    <s v="REAL"/>
    <x v="0"/>
    <s v="PERSONAL"/>
    <s v="TRADE REPUBLIC"/>
    <s v="ONLINE"/>
    <s v="TRASPASO TRADE REPUBLIC"/>
    <s v="TRASPASO TRADE REPUBLIC"/>
    <s v="TRASPASO TRADE REPUBLIC"/>
    <n v="0"/>
    <d v="2024-07-17T00:00:00"/>
    <x v="12"/>
    <n v="7"/>
    <m/>
    <m/>
    <n v="0"/>
    <n v="0"/>
    <n v="0"/>
    <n v="0"/>
  </r>
  <r>
    <x v="1"/>
    <s v="REAL"/>
    <x v="0"/>
    <s v="PERSONAL"/>
    <s v="CARREFOUR"/>
    <s v="MADRID"/>
    <s v="SUPERMERCADO"/>
    <s v="CARREFOUR"/>
    <s v="COMPRA EXPRES"/>
    <n v="3.7130000000000005"/>
    <d v="2024-07-18T00:00:00"/>
    <x v="12"/>
    <n v="7"/>
    <m/>
    <m/>
    <n v="0"/>
    <n v="-3.7130000000000005"/>
    <n v="0"/>
    <n v="-3.7130000000000005"/>
  </r>
  <r>
    <x v="1"/>
    <s v="REAL"/>
    <x v="0"/>
    <s v="PERSONAL"/>
    <s v="EL PESCADOR"/>
    <s v="MADRID"/>
    <s v="RESTAURANTE"/>
    <s v="RESTAURANTE"/>
    <s v="CELEBRACION DESTINO MADRID CRIS"/>
    <n v="13.305000000000001"/>
    <d v="2024-07-18T00:00:00"/>
    <x v="12"/>
    <n v="7"/>
    <m/>
    <m/>
    <n v="0"/>
    <n v="-13.305000000000001"/>
    <n v="0"/>
    <n v="-13.305000000000001"/>
  </r>
  <r>
    <x v="1"/>
    <s v="REAL"/>
    <x v="0"/>
    <s v="PERSONAL"/>
    <s v="INSUD"/>
    <s v="MADRID"/>
    <s v="SUPERMERCADO"/>
    <s v="VENDING"/>
    <s v="CAFÉ"/>
    <n v="0.11499999999999999"/>
    <d v="2024-07-19T00:00:00"/>
    <x v="12"/>
    <n v="7"/>
    <m/>
    <m/>
    <n v="0"/>
    <n v="-0.11499999999999999"/>
    <n v="0"/>
    <n v="-0.11499999999999999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07-22T00:00:00"/>
    <x v="12"/>
    <n v="7"/>
    <m/>
    <m/>
    <n v="0"/>
    <n v="-0.99900000000000011"/>
    <n v="0"/>
    <n v="-0.99900000000000011"/>
  </r>
  <r>
    <x v="1"/>
    <s v="REAL"/>
    <x v="0"/>
    <s v="PERSONAL"/>
    <s v="INSUD"/>
    <s v="MADRID"/>
    <s v="SUPERMERCADO"/>
    <s v="VENDING"/>
    <s v="CAFÉ"/>
    <n v="0.20499999999999999"/>
    <d v="2024-07-22T00:00:00"/>
    <x v="12"/>
    <n v="7"/>
    <m/>
    <m/>
    <n v="0"/>
    <n v="-0.20499999999999999"/>
    <n v="0"/>
    <n v="-0.20499999999999999"/>
  </r>
  <r>
    <x v="1"/>
    <s v="REAL"/>
    <x v="0"/>
    <s v="PERSONAL"/>
    <s v="CEPSA"/>
    <s v="MADRID"/>
    <s v="TRANSPORTE"/>
    <s v="GASOLINA"/>
    <s v="MOTO"/>
    <n v="0.94600000000000017"/>
    <d v="2024-07-22T00:00:00"/>
    <x v="12"/>
    <n v="7"/>
    <m/>
    <m/>
    <n v="0"/>
    <n v="-0.94600000000000017"/>
    <n v="0"/>
    <n v="-0.94600000000000017"/>
  </r>
  <r>
    <x v="1"/>
    <s v="REAL"/>
    <x v="0"/>
    <s v="PERSONAL"/>
    <s v="SAONA"/>
    <s v="MADRID"/>
    <s v="RESTAURANTE"/>
    <s v="RESTAURANTE"/>
    <s v="SAONA CON ICIAR"/>
    <n v="4.8450000000000006"/>
    <d v="2024-07-22T00:00:00"/>
    <x v="12"/>
    <n v="7"/>
    <d v="2024-07-20T00:00:00"/>
    <s v="COMIDA CON ICIAR EN SAONA"/>
    <n v="0"/>
    <n v="-4.8450000000000006"/>
    <n v="0"/>
    <n v="-4.8450000000000006"/>
  </r>
  <r>
    <x v="1"/>
    <s v="REAL"/>
    <x v="0"/>
    <s v="PERSONAL"/>
    <s v="RODRIGO"/>
    <s v="MADRID"/>
    <s v="RESTAURANTE"/>
    <s v="BAR"/>
    <s v="AGUA CON GAS"/>
    <n v="0.37000000000000005"/>
    <d v="2024-07-22T00:00:00"/>
    <x v="12"/>
    <n v="7"/>
    <m/>
    <m/>
    <n v="0"/>
    <n v="-0.37000000000000005"/>
    <n v="0"/>
    <n v="-0.37000000000000005"/>
  </r>
  <r>
    <x v="1"/>
    <s v="REAL"/>
    <x v="0"/>
    <s v="PERSONAL"/>
    <s v="PIZZA"/>
    <s v="MADRID"/>
    <s v="RESTAURANTE"/>
    <s v="BAR"/>
    <s v="PIZZA"/>
    <n v="1.595"/>
    <d v="2024-07-22T00:00:00"/>
    <x v="12"/>
    <n v="7"/>
    <m/>
    <s v="no se de donde viene estos gastos"/>
    <n v="0"/>
    <n v="-1.595"/>
    <n v="0"/>
    <n v="-1.595"/>
  </r>
  <r>
    <x v="1"/>
    <s v="REAL"/>
    <x v="0"/>
    <s v="PERSONAL"/>
    <s v="PROTONMAIL"/>
    <s v="ONLINE"/>
    <s v="ELECTRONICA / INTERNET"/>
    <s v="SUSCRIPCION"/>
    <s v="PROTONMAIL"/>
    <n v="0.49900000000000005"/>
    <d v="2024-07-23T00:00:00"/>
    <x v="12"/>
    <n v="7"/>
    <m/>
    <m/>
    <n v="0"/>
    <n v="-0.49900000000000005"/>
    <n v="0"/>
    <n v="-0.49900000000000005"/>
  </r>
  <r>
    <x v="1"/>
    <s v="REAL"/>
    <x v="0"/>
    <s v="PERSONAL"/>
    <s v="WINTER"/>
    <s v="TUDELA"/>
    <s v="RESTAURANTE"/>
    <s v="BAR"/>
    <s v="CERVEZA"/>
    <n v="0.60000000000000009"/>
    <d v="2024-07-24T00:00:00"/>
    <x v="12"/>
    <n v="7"/>
    <d v="2024-07-23T00:00:00"/>
    <m/>
    <n v="0"/>
    <n v="-0.60000000000000009"/>
    <n v="0"/>
    <n v="-0.60000000000000009"/>
  </r>
  <r>
    <x v="1"/>
    <s v="REAL"/>
    <x v="0"/>
    <s v="PERSONAL"/>
    <s v="SAN JAIME"/>
    <s v="TUDELA"/>
    <s v="RESTAURANTE"/>
    <s v="BAR"/>
    <s v="CERVEZA Y CUBATAS"/>
    <n v="2.8000000000000003"/>
    <d v="2024-07-24T00:00:00"/>
    <x v="12"/>
    <n v="7"/>
    <m/>
    <s v="PAGADO EN EFECTIVO"/>
    <n v="0"/>
    <n v="-2.8000000000000003"/>
    <n v="0"/>
    <n v="-2.8000000000000003"/>
  </r>
  <r>
    <x v="1"/>
    <s v="REAL"/>
    <x v="0"/>
    <s v="PERSONAL"/>
    <s v="NEGROS FIESTAS"/>
    <s v="TUDELA"/>
    <s v="GASTOS PERSONALES (ROPA, OBJETOS, ACCESORIOS…)"/>
    <s v="ACCESORIOS"/>
    <s v="GAFAS REDONDAS BAJAS"/>
    <n v="0.5"/>
    <d v="2024-07-24T00:00:00"/>
    <x v="12"/>
    <n v="7"/>
    <m/>
    <s v="PAGADO EN EFECTIVO"/>
    <n v="0"/>
    <n v="-0.5"/>
    <n v="0"/>
    <n v="-0.5"/>
  </r>
  <r>
    <x v="1"/>
    <s v="REAL"/>
    <x v="0"/>
    <s v="COLECTIVOS"/>
    <s v="ARENAS"/>
    <s v="TUDELA"/>
    <s v="RESTAURANTE"/>
    <s v="BAR"/>
    <s v="ALMUERZO FIESTAS DE TUDELA"/>
    <n v="3.4000000000000004"/>
    <d v="2024-07-24T00:00:00"/>
    <x v="12"/>
    <n v="7"/>
    <m/>
    <m/>
    <n v="0"/>
    <n v="-3.4000000000000004"/>
    <n v="0"/>
    <n v="-3.4000000000000004"/>
  </r>
  <r>
    <x v="1"/>
    <s v="REAL"/>
    <x v="0"/>
    <s v="COLECTIVOS"/>
    <s v="FRUTERIA TORRE DEL MAR"/>
    <s v="TUDELA"/>
    <s v="SUPERMERCADO"/>
    <s v="FRUTERIA"/>
    <s v="FRUTA"/>
    <n v="1.0580000000000001"/>
    <d v="2024-07-24T00:00:00"/>
    <x v="12"/>
    <n v="7"/>
    <m/>
    <m/>
    <n v="0"/>
    <n v="-1.0580000000000001"/>
    <n v="0"/>
    <n v="-1.0580000000000001"/>
  </r>
  <r>
    <x v="1"/>
    <s v="REAL"/>
    <x v="0"/>
    <s v="COLECTIVOS"/>
    <s v="COVIRAN"/>
    <s v="TUDELA"/>
    <s v="SUPERMERCADO"/>
    <s v="COVIRAN"/>
    <s v="COMPRA EXPRES"/>
    <n v="0.52400000000000002"/>
    <d v="2024-07-24T00:00:00"/>
    <x v="12"/>
    <n v="7"/>
    <m/>
    <m/>
    <n v="0"/>
    <n v="-0.52400000000000002"/>
    <n v="0"/>
    <n v="-0.52400000000000002"/>
  </r>
  <r>
    <x v="0"/>
    <s v="REAL"/>
    <x v="1"/>
    <s v="PERSONAL"/>
    <s v="INSUD"/>
    <s v="MADRID"/>
    <s v="NOMINA"/>
    <s v="NOMINA INSUD"/>
    <s v=" INSUD"/>
    <n v="835.53899999999999"/>
    <d v="2024-07-25T00:00:00"/>
    <x v="12"/>
    <n v="7"/>
    <m/>
    <m/>
    <n v="835.53899999999999"/>
    <n v="0"/>
    <n v="0"/>
    <n v="835.53899999999999"/>
  </r>
  <r>
    <x v="0"/>
    <s v="REAL"/>
    <x v="0"/>
    <s v="PERSONAL"/>
    <s v="BLABLACAR"/>
    <s v="ONLINE"/>
    <s v="SEGUNDA MANO / GASTOS COMPARTIDOS"/>
    <s v="GASTOS COMPARTIDOS"/>
    <s v="BLABLACAR  MADRID-TUDELA"/>
    <n v="7.1999999999999993"/>
    <d v="2024-07-25T00:00:00"/>
    <x v="12"/>
    <n v="7"/>
    <m/>
    <s v="JUAN CARLOS - APP"/>
    <n v="7.1999999999999993"/>
    <n v="0"/>
    <n v="0"/>
    <n v="7.1999999999999993"/>
  </r>
  <r>
    <x v="1"/>
    <s v="REAL"/>
    <x v="0"/>
    <s v="PERSONAL"/>
    <s v="JOSE LUIS"/>
    <s v="TUDELA"/>
    <s v="RESTAURANTE"/>
    <s v="RESTAURANTE"/>
    <s v="PINCHOS"/>
    <n v="1.67"/>
    <d v="2024-07-25T00:00:00"/>
    <x v="12"/>
    <n v="7"/>
    <m/>
    <m/>
    <n v="0"/>
    <n v="-1.67"/>
    <n v="0"/>
    <n v="-1.67"/>
  </r>
  <r>
    <x v="1"/>
    <s v="REAL"/>
    <x v="0"/>
    <s v="PERSONAL"/>
    <s v="REPSOL"/>
    <s v="MADRID"/>
    <s v="TRANSPORTE"/>
    <s v="GASOLINA"/>
    <s v="COCHE"/>
    <n v="7.51"/>
    <d v="2024-07-26T00:00:00"/>
    <x v="12"/>
    <n v="7"/>
    <m/>
    <m/>
    <n v="0"/>
    <n v="-7.51"/>
    <n v="0"/>
    <n v="-7.51"/>
  </r>
  <r>
    <x v="1"/>
    <s v="REAL"/>
    <x v="0"/>
    <s v="COLECTIVOS"/>
    <s v="AL FARO BURGUER"/>
    <s v="TORRE DEL MAR"/>
    <s v="RESTAURANTE"/>
    <s v="BAR"/>
    <s v="CENA TORRE DEL MAR"/>
    <n v="0.70000000000000007"/>
    <d v="2024-07-29T00:00:00"/>
    <x v="12"/>
    <n v="7"/>
    <m/>
    <s v="CENA CON CRIS PARA LLEVAR EN CASA DE TORRE DEL MAR"/>
    <n v="0"/>
    <n v="-0.70000000000000007"/>
    <n v="0"/>
    <n v="-0.70000000000000007"/>
  </r>
  <r>
    <x v="1"/>
    <s v="REAL"/>
    <x v="0"/>
    <s v="COLECTIVOS"/>
    <s v="MERCADONA"/>
    <s v="TORRE DEL MAR"/>
    <s v="SUPERMERCADO"/>
    <s v="MERCADONA"/>
    <s v="COMPRA SEMANAL"/>
    <n v="8.8469999999999995"/>
    <d v="2024-07-29T00:00:00"/>
    <x v="12"/>
    <n v="7"/>
    <m/>
    <m/>
    <n v="0"/>
    <n v="-8.8469999999999995"/>
    <n v="0"/>
    <n v="-8.8469999999999995"/>
  </r>
  <r>
    <x v="1"/>
    <s v="REAL"/>
    <x v="0"/>
    <s v="COLECTIVOS"/>
    <s v="ALSA"/>
    <s v="TORRE DEL MAR"/>
    <s v="TRANSPORTE"/>
    <s v="AUTOBUSES"/>
    <s v="AUTOBUS A TORRE DEL MAR - MALAGA"/>
    <n v="0.8640000000000001"/>
    <d v="2024-07-29T00:00:00"/>
    <x v="12"/>
    <n v="7"/>
    <m/>
    <m/>
    <n v="0"/>
    <n v="-0.8640000000000001"/>
    <n v="0"/>
    <n v="-0.8640000000000001"/>
  </r>
  <r>
    <x v="1"/>
    <s v="REAL"/>
    <x v="0"/>
    <s v="COLECTIVOS"/>
    <s v="ALSA"/>
    <s v="TORRE DEL MAR"/>
    <s v="TRANSPORTE"/>
    <s v="AUTOBUSES"/>
    <s v="AUTOBUS AL INGENIO"/>
    <n v="0.26"/>
    <d v="2024-07-29T00:00:00"/>
    <x v="12"/>
    <n v="7"/>
    <m/>
    <s v="PAGADO EN EFECTIVO"/>
    <n v="0"/>
    <n v="-0.26"/>
    <n v="0"/>
    <n v="-0.26"/>
  </r>
  <r>
    <x v="0"/>
    <s v="REAL"/>
    <x v="0"/>
    <s v="PERSONAL"/>
    <s v="BLABLACAR"/>
    <s v="ONLINE"/>
    <s v="SEGUNDA MANO / GASTOS COMPARTIDOS"/>
    <s v="GASTOS COMPARTIDOS"/>
    <s v="BLABLACAR MADRID TORRE DEL MAR"/>
    <n v="18.3"/>
    <d v="2024-07-30T00:00:00"/>
    <x v="12"/>
    <n v="7"/>
    <m/>
    <s v="WENDII &amp; JOSE MARÍA - APP"/>
    <n v="18.3"/>
    <n v="0"/>
    <n v="0"/>
    <n v="18.3"/>
  </r>
  <r>
    <x v="1"/>
    <s v="REAL"/>
    <x v="0"/>
    <s v="COLECTIVOS"/>
    <s v="NEGROS TORRE DEL MAR"/>
    <s v="MALAGA"/>
    <s v="REGALOS"/>
    <s v="REGALOS CRIS"/>
    <s v="BIZNAGAS PARA CRIS Y MARIA"/>
    <n v="0.60000000000000009"/>
    <d v="2024-07-31T00:00:00"/>
    <x v="12"/>
    <n v="7"/>
    <m/>
    <s v="PAGADAS EN EFECTIVO"/>
    <n v="0"/>
    <n v="-0.60000000000000009"/>
    <n v="0"/>
    <n v="-0.60000000000000009"/>
  </r>
  <r>
    <x v="1"/>
    <s v="REAL"/>
    <x v="0"/>
    <s v="COLECTIVOS"/>
    <s v="CHIRINGUITO GABI"/>
    <s v="MALAGA"/>
    <s v="RESTAURANTE"/>
    <s v="RESTAURANTE"/>
    <s v="CENA CON MARIA SANTIAGO"/>
    <n v="5.4450000000000003"/>
    <d v="2024-07-31T00:00:00"/>
    <x v="12"/>
    <n v="7"/>
    <m/>
    <m/>
    <n v="0"/>
    <n v="-5.4450000000000003"/>
    <n v="0"/>
    <n v="-5.4450000000000003"/>
  </r>
  <r>
    <x v="1"/>
    <s v="REAL"/>
    <x v="0"/>
    <s v="COLECTIVOS"/>
    <s v="EL INGENIO"/>
    <s v="TORRE DEL MAR"/>
    <s v="RESTAURANTE"/>
    <s v="BAR"/>
    <s v="PALOMITAS"/>
    <n v="1.0029999999999999"/>
    <d v="2024-07-31T00:00:00"/>
    <x v="12"/>
    <n v="7"/>
    <m/>
    <s v="PALOMITAS CINE DEADPOOL"/>
    <n v="0"/>
    <n v="-1.0029999999999999"/>
    <n v="0"/>
    <n v="-1.0029999999999999"/>
  </r>
  <r>
    <x v="1"/>
    <s v="REAL"/>
    <x v="0"/>
    <s v="COLECTIVOS"/>
    <s v="EL INGENIO"/>
    <s v="TORRE DEL MAR"/>
    <s v="OCIO"/>
    <s v="CINE"/>
    <s v="CINE DEADPOOL AND WOLVERINE"/>
    <n v="1.1000000000000001"/>
    <d v="2024-07-31T00:00:00"/>
    <x v="12"/>
    <n v="7"/>
    <m/>
    <s v="CINE CON CRIS DEADPOOL"/>
    <n v="0"/>
    <n v="-1.1000000000000001"/>
    <n v="0"/>
    <n v="-1.1000000000000001"/>
  </r>
  <r>
    <x v="1"/>
    <s v="REAL"/>
    <x v="0"/>
    <s v="PERSONAL"/>
    <s v="CHIRINGUITO"/>
    <s v="TORRE DEL MAR"/>
    <s v="RESTAURANTE"/>
    <s v="RESTAURANTE"/>
    <s v="ESPETO Y CERVEZA"/>
    <n v="0.99900000000000011"/>
    <d v="2024-08-01T00:00:00"/>
    <x v="12"/>
    <n v="8"/>
    <d v="2024-08-01T00:00:00"/>
    <m/>
    <n v="0"/>
    <n v="-0.99900000000000011"/>
    <n v="0"/>
    <n v="-0.99900000000000011"/>
  </r>
  <r>
    <x v="1"/>
    <s v="REAL"/>
    <x v="0"/>
    <s v="COLECTIVOS"/>
    <s v="COVIRAN"/>
    <s v="TORRE DEL MAR"/>
    <s v="SUPERMERCADO"/>
    <s v="COVIRAN"/>
    <s v="SUPERMERCADO COVIRAN"/>
    <n v="0.73"/>
    <d v="2024-08-01T00:00:00"/>
    <x v="12"/>
    <n v="8"/>
    <m/>
    <m/>
    <n v="0"/>
    <n v="-0.73"/>
    <n v="0"/>
    <n v="-0.73"/>
  </r>
  <r>
    <x v="1"/>
    <s v="REAL"/>
    <x v="0"/>
    <s v="COLECTIVOS"/>
    <s v="HELADERIA TORRE"/>
    <s v="TORRE DEL MAR"/>
    <s v="RESTAURANTE"/>
    <s v="BAR"/>
    <s v="HELADOS"/>
    <n v="0.4"/>
    <d v="2024-08-01T00:00:00"/>
    <x v="12"/>
    <n v="8"/>
    <m/>
    <m/>
    <n v="0"/>
    <n v="-0.4"/>
    <n v="0"/>
    <n v="-0.4"/>
  </r>
  <r>
    <x v="0"/>
    <s v="REAL"/>
    <x v="0"/>
    <s v="PERSONAL"/>
    <s v="TRADE REPUBLIC"/>
    <s v="ONLINE"/>
    <s v="INTERESES"/>
    <s v="INTERESES TRADE REPUBLIC"/>
    <s v="INTERESES TRADE REPUBLIC"/>
    <n v="2.25"/>
    <d v="2024-08-01T00:00:00"/>
    <x v="12"/>
    <n v="8"/>
    <m/>
    <m/>
    <n v="2.25"/>
    <n v="0"/>
    <n v="0"/>
    <n v="2.25"/>
  </r>
  <r>
    <x v="1"/>
    <s v="REAL"/>
    <x v="0"/>
    <s v="PERSONAL"/>
    <s v="TICKETMASTER"/>
    <s v="ONLINE"/>
    <s v="OCIO"/>
    <s v="CONCIERTOS"/>
    <s v="FESTIVAL DE LAS DELICIAS"/>
    <n v="5.5"/>
    <d v="2024-08-02T00:00:00"/>
    <x v="12"/>
    <n v="8"/>
    <d v="2024-08-02T00:00:00"/>
    <m/>
    <n v="0"/>
    <n v="-5.5"/>
    <n v="0"/>
    <n v="-5.5"/>
  </r>
  <r>
    <x v="1"/>
    <s v="REAL"/>
    <x v="1"/>
    <s v="PERSONAL"/>
    <s v="ALQUILER"/>
    <s v="MADRID"/>
    <s v="VIVIENDA"/>
    <s v="PISO VALDEZARZA"/>
    <s v="ALQUILER VALDEZARZA"/>
    <n v="40"/>
    <d v="2024-08-02T00:00:00"/>
    <x v="12"/>
    <n v="8"/>
    <m/>
    <m/>
    <n v="0"/>
    <n v="-40"/>
    <n v="0"/>
    <n v="-40"/>
  </r>
  <r>
    <x v="3"/>
    <s v="REAL"/>
    <x v="0"/>
    <s v="PERSONAL"/>
    <s v="TRASPASO COLECTIVOS"/>
    <s v="ONLINE"/>
    <s v="TRASPASO COLECTIVOS"/>
    <s v="TRASPASO COLECTIVOS"/>
    <s v="TRASPASO COLECTIVOS AGOSTO"/>
    <n v="0"/>
    <d v="2024-08-02T00:00:00"/>
    <x v="12"/>
    <n v="8"/>
    <m/>
    <m/>
    <n v="0"/>
    <n v="0"/>
    <n v="0"/>
    <n v="0"/>
  </r>
  <r>
    <x v="1"/>
    <s v="REAL"/>
    <x v="1"/>
    <s v="PERSONAL"/>
    <s v="GARAJE"/>
    <s v="MADRID"/>
    <s v="VIVIENDA"/>
    <s v="GARAJE"/>
    <s v="GARAJE VALDEZARZA"/>
    <n v="6.5"/>
    <d v="2024-08-02T00:00:00"/>
    <x v="12"/>
    <n v="8"/>
    <m/>
    <m/>
    <n v="0"/>
    <n v="-6.5"/>
    <n v="0"/>
    <n v="-6.5"/>
  </r>
  <r>
    <x v="1"/>
    <s v="REAL"/>
    <x v="0"/>
    <s v="PERSONAL"/>
    <s v="GASTOS"/>
    <s v="MADRID"/>
    <s v="VIVIENDA"/>
    <s v="GASTOS COMPARTIDOS"/>
    <s v="GASTOS: AGUA, LUZ, WIFI, LIMPIEZA"/>
    <n v="7"/>
    <d v="2024-08-02T00:00:00"/>
    <x v="12"/>
    <n v="8"/>
    <m/>
    <m/>
    <n v="0"/>
    <n v="-7"/>
    <n v="0"/>
    <n v="-7"/>
  </r>
  <r>
    <x v="2"/>
    <s v="REAL"/>
    <x v="0"/>
    <s v="PERSONAL"/>
    <s v="DEGIRO"/>
    <s v="ONLINE"/>
    <s v="BOLSA"/>
    <s v="FONDOS"/>
    <s v="DEGIRO"/>
    <n v="270"/>
    <d v="2024-08-02T00:00:00"/>
    <x v="12"/>
    <n v="8"/>
    <m/>
    <m/>
    <n v="0"/>
    <n v="0"/>
    <n v="-270"/>
    <n v="-270"/>
  </r>
  <r>
    <x v="2"/>
    <s v="REAL"/>
    <x v="0"/>
    <s v="PERSONAL"/>
    <s v="INDEXA CAPITAL"/>
    <s v="ONLINE"/>
    <s v="FONDOS"/>
    <s v="FONDOS"/>
    <s v="INDEXA"/>
    <n v="270"/>
    <d v="2024-08-02T00:00:00"/>
    <x v="12"/>
    <n v="8"/>
    <m/>
    <m/>
    <n v="0"/>
    <n v="0"/>
    <n v="-270"/>
    <n v="-270"/>
  </r>
  <r>
    <x v="0"/>
    <s v="REAL"/>
    <x v="0"/>
    <s v="PERSONAL"/>
    <s v="VINTED"/>
    <s v="ONLINE"/>
    <s v="SEGUNDA MANO / GASTOS COMPARTIDOS"/>
    <s v="SEGUNDA MANOS"/>
    <s v="VINTED (ALPARGATAS, CAMISA TOMMY Y CAMISA ALEX)"/>
    <n v="25.08"/>
    <d v="2024-08-02T00:00:00"/>
    <x v="12"/>
    <n v="8"/>
    <m/>
    <m/>
    <n v="25.08"/>
    <n v="0"/>
    <n v="0"/>
    <n v="25.08"/>
  </r>
  <r>
    <x v="1"/>
    <s v="REAL"/>
    <x v="0"/>
    <s v="PERSONAL"/>
    <s v="CHIRINGUITO"/>
    <s v="TORRE DEL MAR"/>
    <s v="SUPERMERCADO"/>
    <s v="VENDING"/>
    <s v="CHUCHES"/>
    <n v="0.16000000000000003"/>
    <d v="2024-08-02T00:00:00"/>
    <x v="12"/>
    <n v="8"/>
    <m/>
    <s v="PAGADO EN EFECTIVO"/>
    <n v="0"/>
    <n v="-0.16000000000000003"/>
    <n v="0"/>
    <n v="-0.16000000000000003"/>
  </r>
  <r>
    <x v="1"/>
    <s v="REAL"/>
    <x v="0"/>
    <s v="PERSONAL"/>
    <s v="HELADERIA TORRE"/>
    <s v="TORRE DEL MAR"/>
    <s v="RESTAURANTE"/>
    <s v="BAR"/>
    <s v="HELADOS"/>
    <n v="0.54"/>
    <d v="2024-08-02T00:00:00"/>
    <x v="12"/>
    <n v="8"/>
    <m/>
    <s v="PAGADO EN EFECTIVO"/>
    <n v="0"/>
    <n v="-0.54"/>
    <n v="0"/>
    <n v="-0.54"/>
  </r>
  <r>
    <x v="3"/>
    <s v="REAL"/>
    <x v="0"/>
    <s v="PERSONAL"/>
    <s v="TRASPASO COLECTIVOS"/>
    <s v="ONLINE"/>
    <s v="TRASPASO COLECTIVOS"/>
    <s v="TRASPASO COLECTIVOS"/>
    <s v="TRASPASO COLECTIVOS AGOSTO - EXTRA PARA CRIS"/>
    <n v="0"/>
    <d v="2024-08-02T00:00:00"/>
    <x v="12"/>
    <n v="8"/>
    <m/>
    <m/>
    <n v="0"/>
    <n v="0"/>
    <n v="0"/>
    <n v="0"/>
  </r>
  <r>
    <x v="0"/>
    <s v="REAL"/>
    <x v="0"/>
    <s v="PERSONAL"/>
    <s v="BLABLACAR"/>
    <s v="ONLINE"/>
    <s v="SEGUNDA MANO / GASTOS COMPARTIDOS"/>
    <s v="GASTOS COMPARTIDOS"/>
    <s v="BLABLACAR  TORRE DEL MAR - MADRID"/>
    <n v="12"/>
    <d v="2024-08-04T00:00:00"/>
    <x v="12"/>
    <n v="8"/>
    <d v="2024-08-04T00:00:00"/>
    <s v="EFECTIVO - INMA"/>
    <n v="12"/>
    <n v="0"/>
    <n v="0"/>
    <n v="12"/>
  </r>
  <r>
    <x v="0"/>
    <s v="REAL"/>
    <x v="0"/>
    <s v="PERSONAL"/>
    <s v="BLABLACAR"/>
    <s v="ONLINE"/>
    <s v="SEGUNDA MANO / GASTOS COMPARTIDOS"/>
    <s v="GASTOS COMPARTIDOS"/>
    <s v="BLABLACAR  TORRE DEL MAR - MADRID"/>
    <n v="4.5"/>
    <d v="2024-08-04T00:00:00"/>
    <x v="12"/>
    <n v="8"/>
    <d v="2024-08-04T00:00:00"/>
    <s v="ANGIE -APP"/>
    <n v="4.5"/>
    <n v="0"/>
    <n v="0"/>
    <n v="4.5"/>
  </r>
  <r>
    <x v="1"/>
    <s v="REAL"/>
    <x v="0"/>
    <s v="PERSONAL"/>
    <s v="NEGROS TORRE DEL MAR"/>
    <s v="TORRE DEL MAR"/>
    <s v="REGALOS"/>
    <s v="REGALOS CUMPLEAÑOS"/>
    <s v="REGALO ICIAR"/>
    <n v="2"/>
    <d v="2024-08-04T00:00:00"/>
    <x v="12"/>
    <n v="8"/>
    <m/>
    <m/>
    <n v="0"/>
    <n v="-2"/>
    <n v="0"/>
    <n v="-2"/>
  </r>
  <r>
    <x v="1"/>
    <s v="REAL"/>
    <x v="0"/>
    <s v="PERSONAL"/>
    <s v="MADRID DEPORTES"/>
    <s v="MADRID"/>
    <s v="DEPORTE"/>
    <s v="GIMNASIO"/>
    <s v="GIMNASIO MADRID DEPORTES"/>
    <n v="2.99"/>
    <d v="2024-08-05T00:00:00"/>
    <x v="12"/>
    <n v="8"/>
    <d v="2024-08-05T00:00:00"/>
    <m/>
    <n v="0"/>
    <n v="-2.99"/>
    <n v="0"/>
    <n v="-2.99"/>
  </r>
  <r>
    <x v="1"/>
    <s v="REAL"/>
    <x v="0"/>
    <s v="PERSONAL"/>
    <s v="REPSOL"/>
    <s v="MADRID"/>
    <s v="TRANSPORTE"/>
    <s v="GASOLINA"/>
    <s v="COCHE"/>
    <n v="6.5819999999999999"/>
    <d v="2024-08-05T00:00:00"/>
    <x v="12"/>
    <n v="8"/>
    <d v="2024-08-04T00:00:00"/>
    <m/>
    <n v="0"/>
    <n v="-6.5819999999999999"/>
    <n v="0"/>
    <n v="-6.5819999999999999"/>
  </r>
  <r>
    <x v="1"/>
    <s v="REAL"/>
    <x v="0"/>
    <s v="PERSONAL"/>
    <s v="CHIRINGUITO"/>
    <s v="TORRE DEL MAR"/>
    <s v="RESTAURANTE"/>
    <s v="RESTAURANTE"/>
    <s v="ESPETO Y CERVEZA"/>
    <n v="1.3900000000000001"/>
    <d v="2024-08-05T00:00:00"/>
    <x v="12"/>
    <n v="8"/>
    <d v="2024-08-04T00:00:00"/>
    <s v="ESPETO CON EL CUÑAO JAVI BLANCO"/>
    <n v="0"/>
    <n v="-1.3900000000000001"/>
    <n v="0"/>
    <n v="-1.3900000000000001"/>
  </r>
  <r>
    <x v="1"/>
    <s v="REAL"/>
    <x v="0"/>
    <s v="PERSONAL"/>
    <s v="VINTED"/>
    <s v="ONLINE"/>
    <s v="GASTOS PERSONALES (ROPA, OBJETOS, ACCESORIOS…)"/>
    <s v="ROPA DEPORTE"/>
    <s v="CAMISETA SELECCIÓN ESPAÑOLA"/>
    <n v="3.7789999999999999"/>
    <d v="2024-08-05T00:00:00"/>
    <x v="12"/>
    <n v="8"/>
    <d v="2024-08-04T00:00:00"/>
    <m/>
    <n v="0"/>
    <n v="-3.7789999999999999"/>
    <n v="0"/>
    <n v="-3.7789999999999999"/>
  </r>
  <r>
    <x v="1"/>
    <s v="REAL"/>
    <x v="0"/>
    <s v="PERSONAL"/>
    <s v="VINTED"/>
    <s v="ONLINE"/>
    <s v="GASTOS PERSONALES (ROPA, OBJETOS, ACCESORIOS…)"/>
    <s v="ROPA DEPORTE"/>
    <s v="CAMISETA REAL MADRID RAUL"/>
    <n v="3.794"/>
    <d v="2024-08-05T00:00:00"/>
    <x v="12"/>
    <n v="8"/>
    <d v="2024-08-04T00:00:00"/>
    <m/>
    <n v="0"/>
    <n v="-3.794"/>
    <n v="0"/>
    <n v="-3.794"/>
  </r>
  <r>
    <x v="1"/>
    <s v="REAL"/>
    <x v="0"/>
    <s v="PERSONAL"/>
    <s v="REPSOL"/>
    <s v="MADRID"/>
    <s v="TRANSPORTE"/>
    <s v="GASOLINA"/>
    <s v="MOTO"/>
    <n v="1"/>
    <d v="2024-08-05T00:00:00"/>
    <x v="12"/>
    <n v="8"/>
    <m/>
    <m/>
    <n v="0"/>
    <n v="-1"/>
    <n v="0"/>
    <n v="-1"/>
  </r>
  <r>
    <x v="1"/>
    <s v="REAL"/>
    <x v="0"/>
    <s v="PERSONAL"/>
    <s v="ESPIEDO"/>
    <s v="MADRID"/>
    <s v="RESTAURANTE"/>
    <s v="RESTAURANTE"/>
    <s v="EXTRA MENU COMPLETO"/>
    <n v="9.0000000000000011E-2"/>
    <d v="2024-08-05T00:00:00"/>
    <x v="12"/>
    <n v="8"/>
    <m/>
    <m/>
    <n v="0"/>
    <n v="-9.0000000000000011E-2"/>
    <n v="0"/>
    <n v="-9.0000000000000011E-2"/>
  </r>
  <r>
    <x v="1"/>
    <s v="REAL"/>
    <x v="0"/>
    <s v="COLECTIVOS"/>
    <s v="EL RADAR"/>
    <s v="TORRE DEL MAR"/>
    <s v="RESTAURANTE"/>
    <s v="RESTAURANTE"/>
    <s v="CENA CON CUÑAOS"/>
    <n v="5.65"/>
    <d v="2024-08-05T00:00:00"/>
    <x v="12"/>
    <n v="8"/>
    <d v="2024-08-04T00:00:00"/>
    <s v="CENA VIERNES  EN EL RADAR, CON LOS CUÑAOS"/>
    <n v="0"/>
    <n v="-5.65"/>
    <n v="0"/>
    <n v="-5.65"/>
  </r>
  <r>
    <x v="1"/>
    <s v="REAL"/>
    <x v="0"/>
    <s v="COLECTIVOS"/>
    <s v="LA ESTRELLA"/>
    <s v="TORRE DEL MAR"/>
    <s v="RESTAURANTE"/>
    <s v="RESTAURANTE"/>
    <s v="CENA CON CUÑAOS"/>
    <n v="5.8000000000000007"/>
    <d v="2024-08-05T00:00:00"/>
    <x v="12"/>
    <n v="8"/>
    <d v="2024-08-04T00:00:00"/>
    <s v="CENA SABADO EN LA ESTRELLA CON LOS CUÑAOS"/>
    <n v="0"/>
    <n v="-5.8000000000000007"/>
    <n v="0"/>
    <n v="-5.8000000000000007"/>
  </r>
  <r>
    <x v="1"/>
    <s v="REAL"/>
    <x v="0"/>
    <s v="COLECTIVOS"/>
    <s v="CARREFOUR"/>
    <s v="MADRID"/>
    <s v="SUPERMERCADO"/>
    <s v="CARREFOUR"/>
    <s v="COMPRA GRANDE"/>
    <n v="11.308"/>
    <d v="2024-08-05T00:00:00"/>
    <x v="12"/>
    <n v="8"/>
    <m/>
    <m/>
    <n v="0"/>
    <n v="-11.308"/>
    <n v="0"/>
    <n v="-11.308"/>
  </r>
  <r>
    <x v="1"/>
    <s v="REAL"/>
    <x v="0"/>
    <s v="COLECTIVOS"/>
    <s v="RODILLA"/>
    <s v="MADRID"/>
    <s v="RESTAURANTE"/>
    <s v="BAR"/>
    <s v="MERIENDA CON CRIS"/>
    <n v="0.9"/>
    <d v="2024-08-06T00:00:00"/>
    <x v="12"/>
    <n v="8"/>
    <d v="2024-08-05T00:00:00"/>
    <m/>
    <n v="0"/>
    <n v="-0.9"/>
    <n v="0"/>
    <n v="-0.9"/>
  </r>
  <r>
    <x v="1"/>
    <s v="REAL"/>
    <x v="0"/>
    <s v="PERSONAL"/>
    <s v="MODISTA MARIA"/>
    <s v="MADRID"/>
    <s v="GASTOS PERSONALES (ROPA, OBJETOS, ACCESORIOS…)"/>
    <s v="ARREGLOS"/>
    <s v="ARREGLO PANTALON"/>
    <n v="0.4"/>
    <d v="2024-08-06T00:00:00"/>
    <x v="12"/>
    <n v="8"/>
    <m/>
    <m/>
    <n v="0"/>
    <n v="-0.4"/>
    <n v="0"/>
    <n v="-0.4"/>
  </r>
  <r>
    <x v="1"/>
    <s v="REAL"/>
    <x v="0"/>
    <s v="PERSONAL"/>
    <s v="FESTIVAL DE LAS DELICIAS"/>
    <s v="MADRID"/>
    <s v="REGALOS"/>
    <s v="REGALOS CUMPLEAÑOS"/>
    <s v="REGALO ICIAR"/>
    <n v="9.9"/>
    <d v="2024-08-06T00:00:00"/>
    <x v="12"/>
    <n v="8"/>
    <m/>
    <m/>
    <n v="0"/>
    <n v="-9.9"/>
    <n v="0"/>
    <n v="-9.9"/>
  </r>
  <r>
    <x v="1"/>
    <s v="REAL"/>
    <x v="0"/>
    <s v="PERSONAL"/>
    <s v="VINTED"/>
    <s v="ONLINE"/>
    <s v="GASTOS PERSONALES (ROPA, OBJETOS, ACCESORIOS…)"/>
    <s v="ROPA DEPORTE"/>
    <s v="CAMISETA SELECCIÓN ESPAÑOLA"/>
    <n v="7.2729999999999997"/>
    <d v="2024-08-06T00:00:00"/>
    <x v="12"/>
    <n v="8"/>
    <m/>
    <m/>
    <n v="0"/>
    <n v="-7.2729999999999997"/>
    <n v="0"/>
    <n v="-7.2729999999999997"/>
  </r>
  <r>
    <x v="1"/>
    <s v="REAL"/>
    <x v="0"/>
    <s v="PERSONAL"/>
    <s v="RIOT GAMES"/>
    <s v="ONLINE"/>
    <s v="ELECTRONICA / INTERNET"/>
    <s v="JUEGOS"/>
    <s v="SKINS TEEMO &amp; VEIGAR"/>
    <n v="1.099"/>
    <d v="2024-08-12T00:00:00"/>
    <x v="12"/>
    <n v="8"/>
    <d v="2024-08-08T00:00:00"/>
    <m/>
    <n v="0"/>
    <n v="-1.099"/>
    <n v="0"/>
    <n v="-1.099"/>
  </r>
  <r>
    <x v="1"/>
    <s v="REAL"/>
    <x v="0"/>
    <s v="PERSONAL"/>
    <s v="AYUNTAMIENTO MADRID"/>
    <s v="MADRID"/>
    <s v="DEPORTE"/>
    <s v="GIMNASIO"/>
    <s v="GIMNASIO MADRID DEPORTES"/>
    <n v="0.5"/>
    <d v="2024-08-12T00:00:00"/>
    <x v="12"/>
    <n v="8"/>
    <m/>
    <m/>
    <n v="0"/>
    <n v="-0.5"/>
    <n v="0"/>
    <n v="-0.5"/>
  </r>
  <r>
    <x v="1"/>
    <s v="REAL"/>
    <x v="0"/>
    <s v="PERSONAL"/>
    <s v="AYUNTAMIENTO MADRID"/>
    <s v="MADRID"/>
    <s v="DEPORTE"/>
    <s v="NATACION"/>
    <s v="NATACION MADRID DEPORTES"/>
    <n v="0.25"/>
    <d v="2024-08-12T00:00:00"/>
    <x v="12"/>
    <n v="8"/>
    <m/>
    <m/>
    <n v="0"/>
    <n v="-0.25"/>
    <n v="0"/>
    <n v="-0.25"/>
  </r>
  <r>
    <x v="1"/>
    <s v="REAL"/>
    <x v="0"/>
    <s v="PERSONAL"/>
    <s v="AYUNTAMIENTO MADRID"/>
    <s v="MADRID"/>
    <s v="DEPORTE"/>
    <s v="NATACION"/>
    <s v="NATACION MADRID DEPORTES"/>
    <n v="0.25"/>
    <d v="2024-08-12T00:00:00"/>
    <x v="12"/>
    <n v="8"/>
    <m/>
    <m/>
    <n v="0"/>
    <n v="-0.25"/>
    <n v="0"/>
    <n v="-0.25"/>
  </r>
  <r>
    <x v="1"/>
    <s v="REAL"/>
    <x v="0"/>
    <s v="PERSONAL"/>
    <s v="AYUNTAMIENTO MADRID"/>
    <s v="MADRID"/>
    <s v="OCIO"/>
    <s v="PISCINA"/>
    <s v="ENTRADA PISCINA"/>
    <n v="0.22500000000000001"/>
    <d v="2024-08-12T00:00:00"/>
    <x v="12"/>
    <n v="8"/>
    <m/>
    <m/>
    <n v="0"/>
    <n v="-0.22500000000000001"/>
    <n v="0"/>
    <n v="-0.22500000000000001"/>
  </r>
  <r>
    <x v="1"/>
    <s v="REAL"/>
    <x v="0"/>
    <s v="PERSONAL"/>
    <s v="OPEN AI"/>
    <s v="ONLINE"/>
    <s v="ELECTRONICA / INTERNET"/>
    <s v="SUSCRIPCION"/>
    <s v="CHAT GPT"/>
    <n v="2.2870000000000004"/>
    <d v="2024-08-12T00:00:00"/>
    <x v="12"/>
    <n v="8"/>
    <m/>
    <m/>
    <n v="0"/>
    <n v="-2.2870000000000004"/>
    <n v="0"/>
    <n v="-2.2870000000000004"/>
  </r>
  <r>
    <x v="1"/>
    <s v="REAL"/>
    <x v="0"/>
    <s v="PERSONAL"/>
    <s v="INSUD"/>
    <s v="MADRID"/>
    <s v="SUPERMERCADO"/>
    <s v="VENDING"/>
    <s v="CAFÉ"/>
    <n v="4.0000000000000008E-2"/>
    <d v="2024-08-12T00:00:00"/>
    <x v="12"/>
    <n v="8"/>
    <m/>
    <m/>
    <n v="0"/>
    <n v="-4.0000000000000008E-2"/>
    <n v="0"/>
    <n v="-4.0000000000000008E-2"/>
  </r>
  <r>
    <x v="1"/>
    <s v="REAL"/>
    <x v="0"/>
    <s v="PERSONAL"/>
    <s v="INSUD"/>
    <s v="MADRID"/>
    <s v="SUPERMERCADO"/>
    <s v="VENDING"/>
    <s v="CAFÉ"/>
    <n v="0.05"/>
    <d v="2024-08-12T00:00:00"/>
    <x v="12"/>
    <n v="8"/>
    <m/>
    <m/>
    <n v="0"/>
    <n v="-0.05"/>
    <n v="0"/>
    <n v="-0.05"/>
  </r>
  <r>
    <x v="1"/>
    <s v="REAL"/>
    <x v="0"/>
    <s v="PERSONAL"/>
    <s v="INSUD"/>
    <s v="MADRID"/>
    <s v="SUPERMERCADO"/>
    <s v="VENDING"/>
    <s v="CHOCOLATE"/>
    <n v="0.35000000000000003"/>
    <d v="2024-08-12T00:00:00"/>
    <x v="12"/>
    <n v="8"/>
    <m/>
    <m/>
    <n v="0"/>
    <n v="-0.35000000000000003"/>
    <n v="0"/>
    <n v="-0.35000000000000003"/>
  </r>
  <r>
    <x v="1"/>
    <s v="REAL"/>
    <x v="0"/>
    <s v="PERSONAL"/>
    <s v="INSUD"/>
    <s v="MADRID"/>
    <s v="SUPERMERCADO"/>
    <s v="VENDING"/>
    <s v="CHOCOLATE"/>
    <n v="0.11000000000000001"/>
    <d v="2024-08-12T00:00:00"/>
    <x v="12"/>
    <n v="8"/>
    <m/>
    <m/>
    <n v="0"/>
    <n v="-0.11000000000000001"/>
    <n v="0"/>
    <n v="-0.11000000000000001"/>
  </r>
  <r>
    <x v="1"/>
    <s v="REAL"/>
    <x v="0"/>
    <s v="PERSONAL"/>
    <s v="INSUD"/>
    <s v="MADRID"/>
    <s v="SUPERMERCADO"/>
    <s v="VENDING"/>
    <s v="CAFÉ"/>
    <n v="2.0000000000000004E-2"/>
    <d v="2024-08-12T00:00:00"/>
    <x v="12"/>
    <n v="8"/>
    <m/>
    <m/>
    <n v="0"/>
    <n v="-2.0000000000000004E-2"/>
    <n v="0"/>
    <n v="-2.0000000000000004E-2"/>
  </r>
  <r>
    <x v="1"/>
    <s v="REAL"/>
    <x v="0"/>
    <s v="PERSONAL"/>
    <s v="INSUD"/>
    <s v="MADRID"/>
    <s v="SUPERMERCADO"/>
    <s v="VENDING"/>
    <s v="CHOCOLATE"/>
    <n v="0.1"/>
    <d v="2024-08-12T00:00:00"/>
    <x v="12"/>
    <n v="8"/>
    <m/>
    <m/>
    <n v="0"/>
    <n v="-0.1"/>
    <n v="0"/>
    <n v="-0.1"/>
  </r>
  <r>
    <x v="1"/>
    <s v="REAL"/>
    <x v="0"/>
    <s v="PERSONAL"/>
    <s v="INSUD"/>
    <s v="MADRID"/>
    <s v="SUPERMERCADO"/>
    <s v="VENDING"/>
    <s v="CAFÉ"/>
    <n v="0.19"/>
    <d v="2024-08-12T00:00:00"/>
    <x v="12"/>
    <n v="8"/>
    <m/>
    <m/>
    <n v="0"/>
    <n v="-0.19"/>
    <n v="0"/>
    <n v="-0.19"/>
  </r>
  <r>
    <x v="1"/>
    <s v="REAL"/>
    <x v="0"/>
    <s v="PERSONAL"/>
    <s v="OCHENTA GRADOS"/>
    <s v="MADRID"/>
    <s v="RESTAURANTE"/>
    <s v="RESTAURANTE"/>
    <s v="EXTRA MENU COMPLETO"/>
    <n v="0.58499999999999996"/>
    <d v="2024-08-12T00:00:00"/>
    <x v="12"/>
    <n v="8"/>
    <m/>
    <m/>
    <n v="0"/>
    <n v="-0.58499999999999996"/>
    <n v="0"/>
    <n v="-0.58499999999999996"/>
  </r>
  <r>
    <x v="1"/>
    <s v="REAL"/>
    <x v="0"/>
    <s v="COLECTIVOS"/>
    <s v="WALLAPOP"/>
    <s v="MADRID"/>
    <s v="VIVIENDA"/>
    <s v="ACCESORIOS"/>
    <s v="MUEBLE PASILLO"/>
    <n v="8"/>
    <d v="2024-08-12T00:00:00"/>
    <x v="12"/>
    <n v="8"/>
    <m/>
    <s v="COMPRADO POR WALLAPOP, FUIMOS A PINTO A POR EL MUEBLE"/>
    <n v="0"/>
    <n v="-8"/>
    <n v="0"/>
    <n v="-8"/>
  </r>
  <r>
    <x v="1"/>
    <s v="REAL"/>
    <x v="0"/>
    <s v="PERSONAL"/>
    <s v="LATERAL CASTELLANA"/>
    <s v="MADRID"/>
    <s v="RESTAURANTE"/>
    <s v="RESTAURANTE"/>
    <s v="CENA CON SHEILA Y SONIA"/>
    <n v="6.7900000000000009"/>
    <d v="2024-08-13T00:00:00"/>
    <x v="12"/>
    <n v="8"/>
    <m/>
    <s v="CENA CON SONIA Y SHEILA. SHEILA ANUNCIA QUE SE CASA"/>
    <n v="0"/>
    <n v="-6.7900000000000009"/>
    <n v="0"/>
    <n v="-6.7900000000000009"/>
  </r>
  <r>
    <x v="1"/>
    <s v="REAL"/>
    <x v="0"/>
    <s v="PERSONAL"/>
    <s v="CEPSA"/>
    <s v="MADRID"/>
    <s v="TRANSPORTE"/>
    <s v="GASOLINA"/>
    <s v="MOTO"/>
    <n v="0.83100000000000007"/>
    <d v="2024-08-13T00:00:00"/>
    <x v="12"/>
    <n v="8"/>
    <m/>
    <m/>
    <n v="0"/>
    <n v="-0.83100000000000007"/>
    <n v="0"/>
    <n v="-0.83100000000000007"/>
  </r>
  <r>
    <x v="1"/>
    <s v="REAL"/>
    <x v="0"/>
    <s v="PERSONAL"/>
    <s v="ESTACION DE SERVICIO"/>
    <s v="GUADALAJARA"/>
    <s v="SUPERMERCADO"/>
    <s v="GASOLINERAS"/>
    <s v="FILIPINOS"/>
    <n v="0.26"/>
    <d v="2024-08-13T00:00:00"/>
    <x v="12"/>
    <n v="8"/>
    <m/>
    <m/>
    <n v="0"/>
    <n v="-0.26"/>
    <n v="0"/>
    <n v="-0.26"/>
  </r>
  <r>
    <x v="1"/>
    <s v="REAL"/>
    <x v="0"/>
    <s v="COLECTIVOS"/>
    <s v="CIRCOLO POPPOLARE"/>
    <s v="MADRID"/>
    <s v="RESTAURANTE"/>
    <s v="RESTAURANTE"/>
    <s v="CIRCOLLO POPPOLARE COMIDA CON CRIS"/>
    <n v="6.3000000000000007"/>
    <d v="2024-08-13T00:00:00"/>
    <x v="12"/>
    <n v="8"/>
    <m/>
    <m/>
    <n v="0"/>
    <n v="-6.3000000000000007"/>
    <n v="0"/>
    <n v="-6.3000000000000007"/>
  </r>
  <r>
    <x v="2"/>
    <s v="REAL"/>
    <x v="0"/>
    <s v="PERSONAL"/>
    <s v="INDEXA CAPITAL"/>
    <s v="ONLINE"/>
    <s v="FONDOS"/>
    <s v="FONDOS"/>
    <s v="INDEXA"/>
    <n v="135"/>
    <d v="2024-08-14T00:00:00"/>
    <x v="12"/>
    <n v="8"/>
    <m/>
    <m/>
    <n v="0"/>
    <n v="0"/>
    <n v="-135"/>
    <n v="-135"/>
  </r>
  <r>
    <x v="1"/>
    <s v="REAL"/>
    <x v="0"/>
    <s v="PERSONAL"/>
    <s v="FILDOR"/>
    <s v="TUDELA"/>
    <s v="GASTOS PERSONALES (ROPA, OBJETOS, ACCESORIOS…)"/>
    <s v="ARREGLOS"/>
    <s v="CAMISA BORDADO"/>
    <n v="0.4"/>
    <d v="2024-08-14T00:00:00"/>
    <x v="12"/>
    <n v="8"/>
    <m/>
    <s v="EFECTIVO"/>
    <n v="0"/>
    <n v="-0.4"/>
    <n v="0"/>
    <n v="-0.4"/>
  </r>
  <r>
    <x v="1"/>
    <s v="REAL"/>
    <x v="0"/>
    <s v="PERSONAL"/>
    <s v="EL TONEL"/>
    <s v="TUDELA"/>
    <s v="RESTAURANTE"/>
    <s v="BAR"/>
    <s v="BOCADILLO"/>
    <n v="0.68"/>
    <d v="2024-08-14T00:00:00"/>
    <x v="12"/>
    <n v="8"/>
    <m/>
    <s v="VIENDO LA SUPERCOPA EUROPA MADRID EN CASA PABLO"/>
    <n v="0"/>
    <n v="-0.68"/>
    <n v="0"/>
    <n v="-0.68"/>
  </r>
  <r>
    <x v="1"/>
    <s v="REAL"/>
    <x v="0"/>
    <s v="PERSONAL"/>
    <s v="ARENAS"/>
    <s v="TUDELA"/>
    <s v="RESTAURANTE"/>
    <s v="BAR"/>
    <s v="MERIENDA / ALMUERZO ARENAS"/>
    <n v="2.2000000000000002"/>
    <d v="2024-08-14T00:00:00"/>
    <x v="12"/>
    <n v="8"/>
    <m/>
    <s v="EFECTIVO"/>
    <n v="0"/>
    <n v="-2.2000000000000002"/>
    <n v="0"/>
    <n v="-2.2000000000000002"/>
  </r>
  <r>
    <x v="1"/>
    <s v="REAL"/>
    <x v="0"/>
    <s v="PERSONAL"/>
    <s v="PROXIM SUPERMERCADOS"/>
    <s v="TUDELA"/>
    <s v="SUPERMERCADO"/>
    <s v="PROXIM"/>
    <s v="COMPRA SEMANAL"/>
    <n v="2.4030000000000005"/>
    <d v="2024-08-16T00:00:00"/>
    <x v="12"/>
    <n v="8"/>
    <m/>
    <m/>
    <n v="0"/>
    <n v="-2.4030000000000005"/>
    <n v="0"/>
    <n v="-2.4030000000000005"/>
  </r>
  <r>
    <x v="0"/>
    <s v="REAL"/>
    <x v="0"/>
    <s v="PERSONAL"/>
    <s v="BLABLACAR"/>
    <s v="ONLINE"/>
    <s v="SEGUNDA MANO / GASTOS COMPARTIDOS"/>
    <s v="GASTOS COMPARTIDOS"/>
    <s v="BLABLACAR"/>
    <n v="9.9"/>
    <d v="2024-08-16T00:00:00"/>
    <x v="12"/>
    <n v="8"/>
    <d v="2024-08-13T00:00:00"/>
    <s v="viaje madrid-tudela del 13/08/2024"/>
    <n v="9.9"/>
    <n v="0"/>
    <n v="0"/>
    <n v="9.9"/>
  </r>
  <r>
    <x v="1"/>
    <s v="REAL"/>
    <x v="0"/>
    <s v="COLECTIVOS"/>
    <s v="NETFLIX"/>
    <s v="ONLINE"/>
    <s v="ELECTRONICA / INTERNET"/>
    <s v="SUSCRIPCION"/>
    <s v="NETFLIX"/>
    <n v="0.60000000000000009"/>
    <d v="2024-08-16T00:00:00"/>
    <x v="12"/>
    <n v="8"/>
    <m/>
    <m/>
    <n v="0"/>
    <n v="-0.60000000000000009"/>
    <n v="0"/>
    <n v="-0.60000000000000009"/>
  </r>
  <r>
    <x v="1"/>
    <s v="REAL"/>
    <x v="0"/>
    <s v="PERSONAL"/>
    <s v="ARENAS"/>
    <s v="TUDELA"/>
    <s v="RESTAURANTE"/>
    <s v="BAR"/>
    <s v="MERIENDA / ALMUERZO ARENAS"/>
    <n v="0.88000000000000012"/>
    <d v="2024-08-17T00:00:00"/>
    <x v="12"/>
    <n v="8"/>
    <m/>
    <m/>
    <n v="0"/>
    <n v="-0.88000000000000012"/>
    <n v="0"/>
    <n v="-0.88000000000000012"/>
  </r>
  <r>
    <x v="1"/>
    <s v="REAL"/>
    <x v="0"/>
    <s v="PERSONAL"/>
    <s v="ARENAS"/>
    <s v="TUDELA"/>
    <s v="RESTAURANTE"/>
    <s v="BAR"/>
    <s v="MERIENDA / ALMUERZO ARENAS"/>
    <n v="0.88000000000000012"/>
    <d v="2024-08-19T00:00:00"/>
    <x v="12"/>
    <n v="8"/>
    <m/>
    <m/>
    <n v="0"/>
    <n v="-0.88000000000000012"/>
    <n v="0"/>
    <n v="-0.88000000000000012"/>
  </r>
  <r>
    <x v="1"/>
    <s v="REAL"/>
    <x v="0"/>
    <s v="PERSONAL"/>
    <s v="REPSOL"/>
    <s v="MEDINACELI"/>
    <s v="TRANSPORTE"/>
    <s v="GASOLINA"/>
    <s v="COCHE"/>
    <n v="3.5"/>
    <d v="2024-08-19T00:00:00"/>
    <x v="12"/>
    <n v="8"/>
    <m/>
    <m/>
    <n v="0"/>
    <n v="-3.5"/>
    <n v="0"/>
    <n v="-3.5"/>
  </r>
  <r>
    <x v="1"/>
    <s v="REAL"/>
    <x v="0"/>
    <s v="PERSONAL"/>
    <s v="ESTACION DE SERVICIO"/>
    <s v="MEDINACELI"/>
    <s v="SUPERMERCADO"/>
    <s v="GASOLINERAS"/>
    <s v="FILIPINOS"/>
    <n v="0.25"/>
    <d v="2024-08-19T00:00:00"/>
    <x v="12"/>
    <n v="8"/>
    <m/>
    <m/>
    <n v="0"/>
    <n v="-0.25"/>
    <n v="0"/>
    <n v="-0.25"/>
  </r>
  <r>
    <x v="1"/>
    <s v="REAL"/>
    <x v="0"/>
    <s v="PERSONAL"/>
    <s v="PECADO CARNAL"/>
    <s v="TUDELA"/>
    <s v="RESTAURANTE"/>
    <s v="RESTAURANTE"/>
    <s v="HAMBURGUESA CON AMIGOS TUDELA"/>
    <n v="1.8"/>
    <d v="2024-08-19T00:00:00"/>
    <x v="12"/>
    <n v="8"/>
    <m/>
    <m/>
    <n v="0"/>
    <n v="-1.8"/>
    <n v="0"/>
    <n v="-1.8"/>
  </r>
  <r>
    <x v="1"/>
    <s v="REAL"/>
    <x v="0"/>
    <s v="PERSONAL"/>
    <s v="ESTACION DE SERVICIO"/>
    <s v="MEDINACELI"/>
    <s v="TRANSPORTE"/>
    <s v="GASOLINERAS"/>
    <s v="LIMPIEZA COCHE"/>
    <n v="0.60000000000000009"/>
    <d v="2024-08-19T00:00:00"/>
    <x v="12"/>
    <n v="8"/>
    <m/>
    <s v="EFECTIVO"/>
    <n v="0"/>
    <n v="-0.60000000000000009"/>
    <n v="0"/>
    <n v="-0.60000000000000009"/>
  </r>
  <r>
    <x v="3"/>
    <s v="REAL"/>
    <x v="0"/>
    <s v="PERSONAL"/>
    <s v="TRADE REPUBLIC"/>
    <s v="ONLINE"/>
    <s v="TRASPASO TRADE REPUBLIC"/>
    <s v="TRASPASO TRADE REPUBLIC"/>
    <s v="TRASPASO TRADE REPUBLIC"/>
    <n v="0"/>
    <d v="2024-08-19T00:00:00"/>
    <x v="12"/>
    <n v="8"/>
    <m/>
    <m/>
    <n v="0"/>
    <n v="0"/>
    <n v="0"/>
    <n v="0"/>
  </r>
  <r>
    <x v="1"/>
    <s v="REAL"/>
    <x v="0"/>
    <s v="PERSONAL"/>
    <s v="AYUNTAMIENTO MADRID"/>
    <s v="MADRID"/>
    <s v="DEPORTE"/>
    <s v="GIMNASIO"/>
    <s v="GIMNASIO MADRID DEPORTES"/>
    <n v="0.5"/>
    <d v="2024-08-19T00:00:00"/>
    <x v="12"/>
    <n v="8"/>
    <m/>
    <m/>
    <n v="0"/>
    <n v="-0.5"/>
    <n v="0"/>
    <n v="-0.5"/>
  </r>
  <r>
    <x v="1"/>
    <s v="REAL"/>
    <x v="0"/>
    <s v="PERSONAL"/>
    <s v="GOOGLE"/>
    <s v="ONLINE"/>
    <s v="ELECTRONICA / INTERNET"/>
    <s v="SUSCRIPCION"/>
    <s v="GOOGLE ONE"/>
    <n v="3"/>
    <d v="2024-08-19T00:00:00"/>
    <x v="12"/>
    <n v="8"/>
    <m/>
    <s v="SUSCRIPCION ANUAL A PARTIR DE SEPTIEMBRE 25"/>
    <n v="0"/>
    <n v="-3"/>
    <n v="0"/>
    <n v="-3"/>
  </r>
  <r>
    <x v="1"/>
    <s v="REAL"/>
    <x v="0"/>
    <s v="PERSONAL"/>
    <s v="AYUNTAMIENTO MADRID"/>
    <s v="MADRID"/>
    <s v="DEPORTE"/>
    <s v="GIMNASIO"/>
    <s v="GIMNASIO MADRID DEPORTES"/>
    <n v="1.2000000000000002"/>
    <d v="2024-08-20T00:00:00"/>
    <x v="12"/>
    <n v="8"/>
    <m/>
    <s v="MITAD MENSUALIDAD AGOSTO"/>
    <n v="0"/>
    <n v="-1.2000000000000002"/>
    <n v="0"/>
    <n v="-1.2000000000000002"/>
  </r>
  <r>
    <x v="1"/>
    <s v="REAL"/>
    <x v="0"/>
    <s v="PERSONAL"/>
    <s v="CARREFOUR"/>
    <s v="MADRID"/>
    <s v="SUPERMERCADO"/>
    <s v="CARREFOUR"/>
    <s v="COMPRA FRUTA"/>
    <n v="1.266"/>
    <d v="2024-08-21T00:00:00"/>
    <x v="12"/>
    <n v="8"/>
    <m/>
    <m/>
    <n v="0"/>
    <n v="-1.266"/>
    <n v="0"/>
    <n v="-1.266"/>
  </r>
  <r>
    <x v="1"/>
    <s v="REAL"/>
    <x v="0"/>
    <s v="PERSONAL"/>
    <s v="GOOGLE"/>
    <s v="ONLINE"/>
    <s v="ELECTRONICA / INTERNET"/>
    <s v="SUSCRIPCION"/>
    <s v="GOOGLE ONE"/>
    <n v="2.9990000000000001"/>
    <d v="2024-08-21T00:00:00"/>
    <x v="12"/>
    <n v="8"/>
    <m/>
    <m/>
    <n v="0"/>
    <n v="-2.9990000000000001"/>
    <n v="0"/>
    <n v="-2.9990000000000001"/>
  </r>
  <r>
    <x v="4"/>
    <s v="REAL"/>
    <x v="0"/>
    <s v="PERSONAL"/>
    <m/>
    <m/>
    <s v="CASH"/>
    <s v="TRADE REPUBLIC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CASH"/>
    <s v="CASH SANTANDER COLECTIVOS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CASH"/>
    <s v="CASH SANTANDER JGG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DEGIRO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LEDGER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BIT2ME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COINBASE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MINTOS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INDEXA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KUCOIN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METAMASK"/>
    <m/>
    <n v="0"/>
    <d v="2024-08-21T00:00:00"/>
    <x v="12"/>
    <n v="8"/>
    <m/>
    <m/>
    <n v="0"/>
    <n v="0"/>
    <n v="0"/>
    <n v="0"/>
  </r>
  <r>
    <x v="4"/>
    <s v="REAL"/>
    <x v="0"/>
    <s v="PERSONAL"/>
    <m/>
    <m/>
    <s v="ACTIVOS"/>
    <s v="CAPITAL CELL"/>
    <m/>
    <n v="0"/>
    <d v="2024-08-21T00:00:00"/>
    <x v="12"/>
    <n v="8"/>
    <m/>
    <m/>
    <n v="0"/>
    <n v="0"/>
    <n v="0"/>
    <n v="0"/>
  </r>
  <r>
    <x v="1"/>
    <s v="REAL"/>
    <x v="0"/>
    <s v="COLECTIVOS"/>
    <s v="LM"/>
    <s v="MADRID"/>
    <s v="SUPERMERCADO"/>
    <s v="LM"/>
    <s v="COMPRA EXPRES"/>
    <n v="2.7949999999999999"/>
    <d v="2024-08-22T00:00:00"/>
    <x v="12"/>
    <n v="8"/>
    <m/>
    <m/>
    <n v="0"/>
    <n v="-2.7949999999999999"/>
    <n v="0"/>
    <n v="-2.7949999999999999"/>
  </r>
  <r>
    <x v="0"/>
    <s v="REAL"/>
    <x v="0"/>
    <s v="PERSONAL"/>
    <s v="BLABLACAR"/>
    <s v="ONLINE"/>
    <s v="SEGUNDA MANO / GASTOS COMPARTIDOS"/>
    <s v="GASTOS COMPARTIDOS"/>
    <s v="MADRID - TUDELA"/>
    <n v="7.8"/>
    <d v="2024-08-23T00:00:00"/>
    <x v="12"/>
    <n v="8"/>
    <d v="2024-08-23T00:00:00"/>
    <s v="MIRIAM Y LEIDI --&gt; MADRID TUDELA"/>
    <n v="7.8"/>
    <n v="0"/>
    <n v="0"/>
    <n v="7.8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08-24T00:00:00"/>
    <x v="12"/>
    <n v="8"/>
    <d v="2024-08-20T00:00:00"/>
    <m/>
    <n v="0"/>
    <n v="-0.99900000000000011"/>
    <n v="0"/>
    <n v="-0.99900000000000011"/>
  </r>
  <r>
    <x v="1"/>
    <s v="REAL"/>
    <x v="0"/>
    <s v="PERSONAL"/>
    <s v="INSUD"/>
    <s v="MADRID"/>
    <s v="SUPERMERCADO"/>
    <s v="VENDING"/>
    <s v="CAFÉ"/>
    <n v="0.06"/>
    <d v="2024-08-25T00:00:00"/>
    <x v="12"/>
    <n v="8"/>
    <d v="2024-08-20T00:00:00"/>
    <m/>
    <n v="0"/>
    <n v="-0.06"/>
    <n v="0"/>
    <n v="-0.06"/>
  </r>
  <r>
    <x v="1"/>
    <s v="REAL"/>
    <x v="0"/>
    <s v="PERSONAL"/>
    <s v="DE RISA Y DE ORO"/>
    <s v="TUDELA"/>
    <s v="RESTAURANTE"/>
    <s v="BAR"/>
    <s v="COPA TUDELA"/>
    <n v="0.60000000000000009"/>
    <d v="2024-08-26T00:00:00"/>
    <x v="12"/>
    <n v="8"/>
    <m/>
    <m/>
    <n v="0"/>
    <n v="-0.60000000000000009"/>
    <n v="0"/>
    <n v="-0.60000000000000009"/>
  </r>
  <r>
    <x v="1"/>
    <s v="REAL"/>
    <x v="0"/>
    <s v="PERSONAL"/>
    <s v="RESTAURANTE"/>
    <s v="TUDELA"/>
    <s v="RESTAURANTE"/>
    <s v="BAR"/>
    <s v="PROTONMAIL"/>
    <n v="0.49900000000000005"/>
    <d v="2024-08-26T00:00:00"/>
    <x v="12"/>
    <n v="8"/>
    <m/>
    <m/>
    <n v="0"/>
    <n v="-0.49900000000000005"/>
    <n v="0"/>
    <n v="-0.49900000000000005"/>
  </r>
  <r>
    <x v="1"/>
    <s v="REAL"/>
    <x v="0"/>
    <s v="PERSONAL"/>
    <s v="RESTAURANTE"/>
    <s v="TUDELA"/>
    <s v="RESTAURANTE"/>
    <s v="BAR"/>
    <s v="CAFÉ"/>
    <n v="2.0000000000000004E-2"/>
    <d v="2024-08-26T00:00:00"/>
    <x v="12"/>
    <n v="8"/>
    <m/>
    <m/>
    <n v="0"/>
    <n v="-2.0000000000000004E-2"/>
    <n v="0"/>
    <n v="-2.0000000000000004E-2"/>
  </r>
  <r>
    <x v="0"/>
    <s v="REAL"/>
    <x v="0"/>
    <s v="PERSONAL"/>
    <s v="BLABLACAR"/>
    <s v="ONLINE"/>
    <s v="SEGUNDA MANO / GASTOS COMPARTIDOS"/>
    <s v="GASTOS COMPARTIDOS"/>
    <s v="TUDELA - MADRID"/>
    <n v="7.1999999999999993"/>
    <d v="2024-08-26T00:00:00"/>
    <x v="12"/>
    <n v="8"/>
    <d v="2024-05-25T00:00:00"/>
    <s v="ROCIO --&gt; TUDELA MADRID"/>
    <n v="7.1999999999999993"/>
    <n v="0"/>
    <n v="0"/>
    <n v="7.1999999999999993"/>
  </r>
  <r>
    <x v="0"/>
    <s v="REAL"/>
    <x v="0"/>
    <s v="PERSONAL"/>
    <s v="VINTED"/>
    <s v="ONLINE"/>
    <s v="SEGUNDA MANO / GASTOS COMPARTIDOS"/>
    <s v="SEGUNDA MANO"/>
    <s v="VINTED (ALPARGATAS BEIGE, CALCETIN NUÑEZ ARENAS AZUL)"/>
    <n v="1.7999999999999998"/>
    <d v="2024-08-26T00:00:00"/>
    <x v="12"/>
    <n v="8"/>
    <m/>
    <m/>
    <n v="1.7999999999999998"/>
    <n v="0"/>
    <n v="0"/>
    <n v="1.7999999999999998"/>
  </r>
  <r>
    <x v="1"/>
    <s v="REAL"/>
    <x v="0"/>
    <s v="PERSONAL"/>
    <s v="ESPIEDO"/>
    <s v="MADRID"/>
    <s v="RESTAURANTE"/>
    <s v="RESTAURANTE"/>
    <s v="EXTRA MENU COMPLETO"/>
    <n v="0.13999999999999999"/>
    <d v="2024-08-26T00:00:00"/>
    <x v="12"/>
    <n v="8"/>
    <m/>
    <m/>
    <n v="0"/>
    <n v="-0.13999999999999999"/>
    <n v="0"/>
    <n v="-0.13999999999999999"/>
  </r>
  <r>
    <x v="1"/>
    <s v="REAL"/>
    <x v="0"/>
    <s v="PERSONAL"/>
    <s v="PROTONMAIL"/>
    <s v="ONLINE"/>
    <s v="ELECTRONICA / INTERNET"/>
    <s v="SUSCRIPCION"/>
    <s v="PROTONMAIL"/>
    <n v="0.49900000000000005"/>
    <d v="2024-08-26T00:00:00"/>
    <x v="12"/>
    <n v="8"/>
    <m/>
    <m/>
    <n v="0"/>
    <n v="-0.49900000000000005"/>
    <n v="0"/>
    <n v="-0.49900000000000005"/>
  </r>
  <r>
    <x v="1"/>
    <s v="REAL"/>
    <x v="0"/>
    <s v="PERSONAL"/>
    <s v="ESPIEDO"/>
    <s v="MADRID"/>
    <s v="RESTAURANTE"/>
    <s v="RESTAURANTE"/>
    <s v="EXTRA MENU COMPLETO"/>
    <n v="0.17"/>
    <d v="2024-08-28T00:00:00"/>
    <x v="12"/>
    <n v="8"/>
    <d v="2024-08-28T00:00:00"/>
    <m/>
    <n v="0"/>
    <n v="-0.17"/>
    <n v="0"/>
    <n v="-0.17"/>
  </r>
  <r>
    <x v="1"/>
    <s v="REAL"/>
    <x v="0"/>
    <s v="COLECTIVOS"/>
    <s v="CARREFOUR"/>
    <s v="MADRID"/>
    <s v="SUPERMERCADO"/>
    <s v="CARREFOUR"/>
    <s v="COMPRA SEMANAL"/>
    <n v="4.1280000000000001"/>
    <d v="2024-08-28T00:00:00"/>
    <x v="12"/>
    <n v="8"/>
    <d v="2024-08-28T00:00:00"/>
    <m/>
    <n v="0"/>
    <n v="-4.1280000000000001"/>
    <n v="0"/>
    <n v="-4.1280000000000001"/>
  </r>
  <r>
    <x v="0"/>
    <s v="REAL"/>
    <x v="1"/>
    <s v="PERSONAL"/>
    <s v="INSUD"/>
    <s v="MADRID"/>
    <s v="NOMINA"/>
    <s v="NOMINA INSUD"/>
    <s v=" INSUD"/>
    <n v="631.75800000000004"/>
    <d v="2024-08-29T00:00:00"/>
    <x v="12"/>
    <n v="8"/>
    <m/>
    <m/>
    <n v="631.75800000000004"/>
    <n v="0"/>
    <n v="0"/>
    <n v="631.75800000000004"/>
  </r>
  <r>
    <x v="1"/>
    <s v="REAL"/>
    <x v="0"/>
    <s v="PERSONAL"/>
    <s v="INSUD"/>
    <s v="MADRID"/>
    <s v="SUPERMERCADO"/>
    <s v="VENDING"/>
    <s v="CAFÉ"/>
    <n v="4.0000000000000008E-2"/>
    <d v="2024-08-29T00:00:00"/>
    <x v="12"/>
    <n v="8"/>
    <m/>
    <m/>
    <n v="0"/>
    <n v="-4.0000000000000008E-2"/>
    <n v="0"/>
    <n v="-4.0000000000000008E-2"/>
  </r>
  <r>
    <x v="1"/>
    <s v="REAL"/>
    <x v="0"/>
    <s v="PERSONAL"/>
    <s v="REPSOL"/>
    <s v="MADRID"/>
    <s v="TRANSPORTE"/>
    <s v="GASOLINA"/>
    <s v="MOTO"/>
    <n v="0.74500000000000011"/>
    <d v="2024-08-29T00:00:00"/>
    <x v="12"/>
    <n v="8"/>
    <d v="2024-08-29T00:00:00"/>
    <m/>
    <n v="0"/>
    <n v="-0.74500000000000011"/>
    <n v="0"/>
    <n v="-0.74500000000000011"/>
  </r>
  <r>
    <x v="1"/>
    <s v="REAL"/>
    <x v="0"/>
    <s v="COLECTIVOS"/>
    <s v="CARREFOUR"/>
    <s v="MADRID"/>
    <s v="SUPERMERCADO"/>
    <s v="CARREFOUR"/>
    <s v="COMPRA SEMANAL"/>
    <n v="4.4240000000000004"/>
    <d v="2024-08-30T00:00:00"/>
    <x v="12"/>
    <n v="8"/>
    <m/>
    <m/>
    <n v="0"/>
    <n v="-4.4240000000000004"/>
    <n v="0"/>
    <n v="-4.4240000000000004"/>
  </r>
  <r>
    <x v="1"/>
    <s v="REAL"/>
    <x v="0"/>
    <s v="PERSONAL"/>
    <s v="SAONA"/>
    <m/>
    <s v="RESTAURANTE"/>
    <s v="RESTAURANTE"/>
    <s v="EXTRA MENU COMPLETO"/>
    <n v="0.78500000000000003"/>
    <d v="2024-08-30T00:00:00"/>
    <x v="12"/>
    <n v="8"/>
    <m/>
    <m/>
    <n v="0"/>
    <n v="-0.78500000000000003"/>
    <n v="0"/>
    <n v="-0.78500000000000003"/>
  </r>
  <r>
    <x v="1"/>
    <s v="REAL"/>
    <x v="0"/>
    <s v="PERSONAL"/>
    <s v="AMAZON"/>
    <s v="ONLINE"/>
    <s v="GASTOS PERSONALES (ROPA, OBJETOS, ACCESORIOS…)"/>
    <s v="ROPA DEPORTE"/>
    <s v="ZAPATILLAS 5 FINGERS SAGUARO T43"/>
    <n v="3.6539999999999999"/>
    <d v="2024-08-31T00:00:00"/>
    <x v="12"/>
    <n v="8"/>
    <d v="2024-08-27T00:00:00"/>
    <m/>
    <n v="0"/>
    <n v="-3.6539999999999999"/>
    <n v="0"/>
    <n v="-3.6539999999999999"/>
  </r>
  <r>
    <x v="0"/>
    <s v="REAL"/>
    <x v="0"/>
    <s v="PERSONAL"/>
    <s v="TRADE REPUBLIC"/>
    <s v="ONLINE"/>
    <s v="INTERESES"/>
    <s v="INTERESES TRADE REPUBLIC"/>
    <s v="INTERESES TRADE REPUBLIC"/>
    <n v="8.6969999999999992"/>
    <d v="2024-09-01T00:00:00"/>
    <x v="12"/>
    <n v="9"/>
    <m/>
    <s v="AL 3,75%"/>
    <n v="8.6969999999999992"/>
    <n v="0"/>
    <n v="0"/>
    <n v="8.6969999999999992"/>
  </r>
  <r>
    <x v="1"/>
    <s v="REAL"/>
    <x v="0"/>
    <s v="COLECTIVOS"/>
    <s v="MERCADONA"/>
    <s v="MADRID"/>
    <s v="SUPERMERCADO"/>
    <s v="MERCADONA"/>
    <s v="COMPRA PRODUCTOS LIMPIEZA"/>
    <n v="3.5950000000000006"/>
    <d v="2024-09-02T00:00:00"/>
    <x v="12"/>
    <n v="9"/>
    <m/>
    <m/>
    <n v="0"/>
    <n v="-3.5950000000000006"/>
    <n v="0"/>
    <n v="-3.5950000000000006"/>
  </r>
  <r>
    <x v="1"/>
    <s v="REAL"/>
    <x v="0"/>
    <s v="PERSONAL"/>
    <s v="RODRIGO"/>
    <s v="MADRID"/>
    <s v="RESTAURANTE"/>
    <s v="BAR"/>
    <s v="DESAYUNO BAR RODRIGO"/>
    <n v="0.66"/>
    <d v="2024-09-02T00:00:00"/>
    <x v="12"/>
    <n v="9"/>
    <m/>
    <m/>
    <n v="0"/>
    <n v="-0.66"/>
    <n v="0"/>
    <n v="-0.66"/>
  </r>
  <r>
    <x v="1"/>
    <s v="REAL"/>
    <x v="1"/>
    <s v="PERSONAL"/>
    <s v="ALQUILER"/>
    <s v="MADRID"/>
    <s v="VIVIENDA"/>
    <s v="PISO VALDEZARZA"/>
    <s v="ALQUILER VALDEZARZA"/>
    <n v="40"/>
    <d v="2024-09-02T00:00:00"/>
    <x v="12"/>
    <n v="9"/>
    <m/>
    <m/>
    <n v="0"/>
    <n v="-40"/>
    <n v="0"/>
    <n v="-40"/>
  </r>
  <r>
    <x v="1"/>
    <s v="REAL"/>
    <x v="0"/>
    <s v="PERSONAL"/>
    <s v="GASTOS"/>
    <s v="MADRID"/>
    <s v="VIVIENDA"/>
    <s v="GASTOS COMPARTIDOS"/>
    <s v="GASTOS: AGUA, LUZ, WIFI, LIMPIEZA"/>
    <n v="8.8569999999999993"/>
    <d v="2024-09-02T00:00:00"/>
    <x v="12"/>
    <n v="9"/>
    <m/>
    <m/>
    <n v="0"/>
    <n v="-8.8569999999999993"/>
    <n v="0"/>
    <n v="-8.8569999999999993"/>
  </r>
  <r>
    <x v="1"/>
    <s v="REAL"/>
    <x v="1"/>
    <s v="PERSONAL"/>
    <s v="GARAJE"/>
    <s v="MADRID"/>
    <s v="VIVIENDA"/>
    <s v="GARAJE"/>
    <s v="GARAJE VALDEZARZA"/>
    <n v="6.5"/>
    <d v="2024-09-02T00:00:00"/>
    <x v="12"/>
    <n v="9"/>
    <m/>
    <m/>
    <n v="0"/>
    <n v="-6.5"/>
    <n v="0"/>
    <n v="-6.5"/>
  </r>
  <r>
    <x v="1"/>
    <s v="REAL"/>
    <x v="0"/>
    <s v="PERSONAL"/>
    <s v="INSUD"/>
    <s v="MADRID"/>
    <s v="SUPERMERCADO"/>
    <s v="VENDING"/>
    <s v="CHOCOLATE"/>
    <n v="0.127"/>
    <d v="2024-09-02T00:00:00"/>
    <x v="12"/>
    <n v="9"/>
    <m/>
    <m/>
    <n v="0"/>
    <n v="-0.127"/>
    <n v="0"/>
    <n v="-0.127"/>
  </r>
  <r>
    <x v="1"/>
    <s v="REAL"/>
    <x v="0"/>
    <s v="PERSONAL"/>
    <s v="PIZZA NAPOLI"/>
    <s v="MADRID"/>
    <s v="RESTAURANTE"/>
    <s v="RESTAURANTE"/>
    <s v="EXTRA MENU COMPLETO"/>
    <n v="0.19"/>
    <d v="2024-09-02T00:00:00"/>
    <x v="12"/>
    <n v="9"/>
    <m/>
    <m/>
    <n v="0"/>
    <n v="-0.19"/>
    <n v="0"/>
    <n v="-0.19"/>
  </r>
  <r>
    <x v="1"/>
    <s v="REAL"/>
    <x v="0"/>
    <s v="PERSONAL"/>
    <s v="INSUD"/>
    <s v="MADRID"/>
    <s v="SUPERMERCADO"/>
    <s v="VENDING"/>
    <s v="CHOCOLATE"/>
    <n v="0.12999999999999998"/>
    <d v="2024-09-02T00:00:00"/>
    <x v="12"/>
    <n v="9"/>
    <m/>
    <m/>
    <n v="0"/>
    <n v="-0.12999999999999998"/>
    <n v="0"/>
    <n v="-0.12999999999999998"/>
  </r>
  <r>
    <x v="1"/>
    <s v="REAL"/>
    <x v="0"/>
    <s v="PERSONAL"/>
    <s v="WA,LLAPOP"/>
    <s v="MADRID"/>
    <s v="SEGUNDA MANO / GASTOS COMPARTIDOS"/>
    <s v="SEGUNDA MANO"/>
    <s v="RELOJ FOSSIL"/>
    <n v="7"/>
    <d v="2024-09-04T00:00:00"/>
    <x v="12"/>
    <n v="9"/>
    <d v="2024-09-04T00:00:00"/>
    <s v="PAGADO EN EFECTIVO"/>
    <n v="0"/>
    <n v="-7"/>
    <n v="0"/>
    <n v="-7"/>
  </r>
  <r>
    <x v="3"/>
    <s v="REAL"/>
    <x v="0"/>
    <s v="PERSONAL"/>
    <s v="TRASPASO COLECTIVOS"/>
    <s v="TRASPASO COLECTIVOS"/>
    <s v="TRASPASO COLECTIVOS"/>
    <s v="TRASPASO COLECTIVOS"/>
    <s v="TRASPASO COLECTIVOS"/>
    <n v="0"/>
    <d v="2024-09-05T00:00:00"/>
    <x v="12"/>
    <n v="9"/>
    <m/>
    <m/>
    <n v="0"/>
    <n v="0"/>
    <n v="0"/>
    <n v="0"/>
  </r>
  <r>
    <x v="1"/>
    <s v="REAL"/>
    <x v="0"/>
    <s v="PERSONAL"/>
    <s v="REGALOS"/>
    <s v="CIUDAD REAL"/>
    <s v="REGALOS"/>
    <s v="REGALO BODA"/>
    <s v="REGALO BODAS JAVI BLANCO CUÑADO"/>
    <n v="40"/>
    <d v="2024-09-06T00:00:00"/>
    <x v="12"/>
    <n v="9"/>
    <m/>
    <s v="EFECTIVO"/>
    <n v="0"/>
    <n v="-40"/>
    <n v="0"/>
    <n v="-40"/>
  </r>
  <r>
    <x v="1"/>
    <s v="REAL"/>
    <x v="0"/>
    <s v="PERSONAL"/>
    <s v="REGALOS"/>
    <s v="CIUDAD REAL"/>
    <s v="REGALOS"/>
    <s v="REGALO BODA"/>
    <s v="REGALO BODAS JAVI BLANCO CUÑADO BINGO"/>
    <n v="1"/>
    <d v="2024-09-06T00:00:00"/>
    <x v="12"/>
    <n v="9"/>
    <m/>
    <s v="BIZUM"/>
    <n v="0"/>
    <n v="-1"/>
    <n v="0"/>
    <n v="-1"/>
  </r>
  <r>
    <x v="1"/>
    <s v="REAL"/>
    <x v="0"/>
    <s v="COLECTIVOS"/>
    <s v="SABOR SALADO"/>
    <s v="MADRID"/>
    <s v="RESTAURANTE"/>
    <s v="RESTAURANTE"/>
    <s v="COMIDA PRE BODA"/>
    <n v="2.35"/>
    <d v="2024-09-06T00:00:00"/>
    <x v="12"/>
    <n v="9"/>
    <m/>
    <m/>
    <n v="0"/>
    <n v="-2.35"/>
    <n v="0"/>
    <n v="-2.35"/>
  </r>
  <r>
    <x v="1"/>
    <s v="REAL"/>
    <x v="0"/>
    <s v="PERSONAL"/>
    <s v="GASOLINERA AJOFRIN"/>
    <s v="AJOFRIN"/>
    <s v="SUPERMERCADO"/>
    <s v="GASOLINERAS"/>
    <s v="CHOCOLATE"/>
    <n v="0.31900000000000001"/>
    <d v="2024-09-09T00:00:00"/>
    <x v="12"/>
    <n v="9"/>
    <m/>
    <m/>
    <n v="0"/>
    <n v="-0.31900000000000001"/>
    <n v="0"/>
    <n v="-0.31900000000000001"/>
  </r>
  <r>
    <x v="1"/>
    <s v="REAL"/>
    <x v="0"/>
    <s v="PERSONAL"/>
    <s v="CHAT GPT"/>
    <s v="ONLINE"/>
    <s v="ELECTRONICA / INTERNET"/>
    <s v="SUSCRIPCION"/>
    <s v="CHAT GPT"/>
    <n v="2.254"/>
    <d v="2024-09-09T00:00:00"/>
    <x v="12"/>
    <n v="9"/>
    <m/>
    <m/>
    <n v="0"/>
    <n v="-2.254"/>
    <n v="0"/>
    <n v="-2.254"/>
  </r>
  <r>
    <x v="1"/>
    <s v="REAL"/>
    <x v="0"/>
    <s v="COLECTIVOS"/>
    <s v="AHORRA MAS"/>
    <s v="MADRID"/>
    <s v="SUPERMERCADO"/>
    <s v="CARREFOUR"/>
    <s v="COMPRA EXPRES"/>
    <n v="1.6780000000000002"/>
    <d v="2024-09-09T00:00:00"/>
    <x v="12"/>
    <n v="9"/>
    <m/>
    <m/>
    <n v="0"/>
    <n v="-1.6780000000000002"/>
    <n v="0"/>
    <n v="-1.6780000000000002"/>
  </r>
  <r>
    <x v="1"/>
    <s v="REAL"/>
    <x v="0"/>
    <s v="PERSONAL"/>
    <s v="KODAK STUDIO"/>
    <s v="MADRID"/>
    <s v="GASTOS PERSONALES (ROPA, OBJETOS, ACCESORIOS…)"/>
    <s v="REVELACION FOTOS"/>
    <s v="REVELACION FOTOS STUDIO KODAK"/>
    <n v="1"/>
    <d v="2024-09-10T00:00:00"/>
    <x v="12"/>
    <n v="9"/>
    <m/>
    <m/>
    <n v="0"/>
    <n v="-1"/>
    <n v="0"/>
    <n v="-1"/>
  </r>
  <r>
    <x v="1"/>
    <s v="REAL"/>
    <x v="0"/>
    <s v="PERSONAL"/>
    <s v="EL PESCADOR"/>
    <s v="MADRID"/>
    <s v="RESTAURANTE"/>
    <s v="BAR"/>
    <s v="CERVEZA ANTES DE PADEL"/>
    <n v="0.35000000000000003"/>
    <d v="2024-09-12T00:00:00"/>
    <x v="12"/>
    <n v="9"/>
    <m/>
    <m/>
    <n v="0"/>
    <n v="-0.35000000000000003"/>
    <n v="0"/>
    <n v="-0.35000000000000003"/>
  </r>
  <r>
    <x v="1"/>
    <s v="REAL"/>
    <x v="0"/>
    <s v="PERSONAL"/>
    <s v="AMAZON"/>
    <s v="ONLINE"/>
    <s v="GASTOS PERSONALES (ROPA, OBJETOS, ACCESORIOS…)"/>
    <s v="MOTO"/>
    <s v="MANOPLAS MOTO"/>
    <n v="4.6470000000000002"/>
    <d v="2024-09-12T00:00:00"/>
    <x v="12"/>
    <n v="9"/>
    <m/>
    <m/>
    <n v="0"/>
    <n v="-4.6470000000000002"/>
    <n v="0"/>
    <n v="-4.6470000000000002"/>
  </r>
  <r>
    <x v="1"/>
    <s v="REAL"/>
    <x v="0"/>
    <s v="PERSONAL"/>
    <s v="GALP"/>
    <s v="MADRID"/>
    <s v="TRANSPORTE"/>
    <s v="GASOLINA"/>
    <s v="MOTO"/>
    <n v="0.8"/>
    <d v="2024-09-12T00:00:00"/>
    <x v="12"/>
    <n v="9"/>
    <d v="2024-09-12T00:00:00"/>
    <m/>
    <n v="0"/>
    <n v="-0.8"/>
    <n v="0"/>
    <n v="-0.8"/>
  </r>
  <r>
    <x v="1"/>
    <s v="REAL"/>
    <x v="0"/>
    <s v="PERSONAL"/>
    <s v="CHINO BARRIO"/>
    <s v="MADRID"/>
    <s v="SUPERMERCADO"/>
    <s v="CHINO BARRIO"/>
    <s v="PAN Y AGUA CON GAS"/>
    <n v="0.60000000000000009"/>
    <d v="2024-09-12T00:00:00"/>
    <x v="12"/>
    <n v="9"/>
    <d v="2024-09-12T00:00:00"/>
    <s v="EFECTIVO"/>
    <n v="0"/>
    <n v="-0.60000000000000009"/>
    <n v="0"/>
    <n v="-0.60000000000000009"/>
  </r>
  <r>
    <x v="0"/>
    <s v="REAL"/>
    <x v="0"/>
    <s v="PERSONAL"/>
    <s v="WA,LLAPOP"/>
    <s v="MADRID"/>
    <s v="SEGUNDA MANO / GASTOS COMPARTIDOS"/>
    <s v="SEGUNDA MANO"/>
    <s v="ORDENADOR DELL VIEJO"/>
    <n v="22.5"/>
    <d v="2024-09-12T00:00:00"/>
    <x v="12"/>
    <n v="9"/>
    <d v="2024-09-12T00:00:00"/>
    <s v="PAGADO EN EFECTIVO"/>
    <n v="22.5"/>
    <n v="0"/>
    <n v="0"/>
    <n v="22.5"/>
  </r>
  <r>
    <x v="2"/>
    <s v="REAL"/>
    <x v="0"/>
    <s v="PERSONAL"/>
    <s v="INDEXA CAPITAL"/>
    <s v="ONLINE"/>
    <s v="FONDOS"/>
    <s v="FONDOS"/>
    <s v="INDEXA"/>
    <n v="135"/>
    <d v="2024-09-13T00:00:00"/>
    <x v="12"/>
    <n v="9"/>
    <m/>
    <m/>
    <n v="0"/>
    <n v="0"/>
    <n v="-135"/>
    <n v="-135"/>
  </r>
  <r>
    <x v="1"/>
    <s v="REAL"/>
    <x v="0"/>
    <s v="COLECTIVOS"/>
    <s v="CARREFOUR"/>
    <s v="MADRID"/>
    <s v="SUPERMERCADO"/>
    <s v="CARREFOUR"/>
    <s v="COMPRA GRANDE"/>
    <n v="7.1530000000000005"/>
    <d v="2024-09-13T00:00:00"/>
    <x v="12"/>
    <n v="9"/>
    <m/>
    <m/>
    <n v="0"/>
    <n v="-7.1530000000000005"/>
    <n v="0"/>
    <n v="-7.1530000000000005"/>
  </r>
  <r>
    <x v="1"/>
    <s v="REAL"/>
    <x v="0"/>
    <s v="PERSONAL"/>
    <s v="KODAK STUDIO"/>
    <s v="MADRID"/>
    <s v="GASTOS PERSONALES (ROPA, OBJETOS, ACCESORIOS…)"/>
    <s v="REVELACION FOTOS"/>
    <s v="REVELACION FOTOS STUDIO KODAK"/>
    <n v="2.7110000000000003"/>
    <d v="2024-09-16T00:00:00"/>
    <x v="12"/>
    <n v="9"/>
    <m/>
    <s v="revelacion fotos camara analogica"/>
    <n v="0"/>
    <n v="-2.7110000000000003"/>
    <n v="0"/>
    <n v="-2.7110000000000003"/>
  </r>
  <r>
    <x v="1"/>
    <s v="REAL"/>
    <x v="0"/>
    <s v="COLECTIVOS"/>
    <s v="LA BIEN TIRADA"/>
    <s v="MADRID"/>
    <s v="RESTAURANTE"/>
    <s v="RESTAURANTE"/>
    <s v="CENA CON ISA JUBAL Y SU NOVIO"/>
    <n v="6.73"/>
    <d v="2024-09-16T00:00:00"/>
    <x v="12"/>
    <n v="9"/>
    <m/>
    <m/>
    <n v="0"/>
    <n v="-6.73"/>
    <n v="0"/>
    <n v="-6.73"/>
  </r>
  <r>
    <x v="1"/>
    <s v="REAL"/>
    <x v="0"/>
    <s v="COLECTIVOS"/>
    <s v="PINZANO"/>
    <s v="MADRID"/>
    <s v="RESTAURANTE"/>
    <s v="BAR"/>
    <s v="CUBATA"/>
    <n v="0.25"/>
    <d v="2024-09-16T00:00:00"/>
    <x v="12"/>
    <n v="9"/>
    <m/>
    <m/>
    <n v="0"/>
    <n v="-0.25"/>
    <n v="0"/>
    <n v="-0.25"/>
  </r>
  <r>
    <x v="1"/>
    <s v="REAL"/>
    <x v="0"/>
    <s v="COLECTIVOS"/>
    <s v="NETFLIX"/>
    <s v="ONLINE"/>
    <s v="ELECTRONICA / INTERNET"/>
    <s v="SUSCRIPCION"/>
    <s v="NETFLIX"/>
    <n v="0.60000000000000009"/>
    <d v="2024-09-16T00:00:00"/>
    <x v="12"/>
    <n v="9"/>
    <m/>
    <m/>
    <n v="0"/>
    <n v="-0.60000000000000009"/>
    <n v="0"/>
    <n v="-0.60000000000000009"/>
  </r>
  <r>
    <x v="1"/>
    <s v="REAL"/>
    <x v="0"/>
    <s v="PERSONAL"/>
    <s v="PIZZA NAPOLI"/>
    <s v="MADRID"/>
    <s v="RESTAURANTE"/>
    <s v="RESTAURANTE"/>
    <s v="EXTRA MENU COMPLETO"/>
    <n v="0.15000000000000002"/>
    <d v="2024-09-18T00:00:00"/>
    <x v="12"/>
    <n v="9"/>
    <m/>
    <m/>
    <n v="0"/>
    <n v="-0.15000000000000002"/>
    <n v="0"/>
    <n v="-0.15000000000000002"/>
  </r>
  <r>
    <x v="1"/>
    <s v="REAL"/>
    <x v="0"/>
    <s v="PERSONAL"/>
    <s v="AMAZON"/>
    <s v="ONLINE"/>
    <s v="REGALOS"/>
    <s v="REGALOS CRIS"/>
    <s v="ALBUM DE FOTOS CRIS 30 CUMPLEAÑOS"/>
    <n v="1.7989999999999999"/>
    <d v="2024-09-18T00:00:00"/>
    <x v="12"/>
    <n v="9"/>
    <m/>
    <m/>
    <n v="0"/>
    <n v="-1.7989999999999999"/>
    <n v="0"/>
    <n v="-1.7989999999999999"/>
  </r>
  <r>
    <x v="1"/>
    <s v="REAL"/>
    <x v="0"/>
    <s v="PERSONAL"/>
    <s v="REPSOL"/>
    <s v="MADRID"/>
    <s v="TRANSPORTE"/>
    <s v="GASOLINA"/>
    <s v="MOTO"/>
    <n v="0.88000000000000012"/>
    <d v="2024-09-19T00:00:00"/>
    <x v="12"/>
    <n v="9"/>
    <m/>
    <m/>
    <n v="0"/>
    <n v="-0.88000000000000012"/>
    <n v="0"/>
    <n v="-0.88000000000000012"/>
  </r>
  <r>
    <x v="1"/>
    <s v="REAL"/>
    <x v="0"/>
    <s v="COLECTIVOS"/>
    <s v="RYNAIR"/>
    <s v="ONLINE"/>
    <s v="VACACIONES"/>
    <s v="MALLORCA"/>
    <s v="VUELOS A MALLORCA"/>
    <n v="11.364000000000001"/>
    <d v="2024-09-20T00:00:00"/>
    <x v="12"/>
    <n v="9"/>
    <m/>
    <m/>
    <n v="0"/>
    <n v="-11.364000000000001"/>
    <n v="0"/>
    <n v="-11.364000000000001"/>
  </r>
  <r>
    <x v="1"/>
    <s v="REAL"/>
    <x v="0"/>
    <s v="PERSONAL"/>
    <s v="FESTIVAL DE LAS DELICIAS"/>
    <s v="MADRID"/>
    <s v="OCIO"/>
    <s v="FESTIVALES"/>
    <s v="FESTIVAL DE LAS DELICIAS"/>
    <n v="7"/>
    <d v="2024-09-23T00:00:00"/>
    <x v="12"/>
    <n v="9"/>
    <m/>
    <m/>
    <n v="0"/>
    <n v="-7"/>
    <n v="0"/>
    <n v="-7"/>
  </r>
  <r>
    <x v="1"/>
    <s v="REAL"/>
    <x v="0"/>
    <s v="PERSONAL"/>
    <s v="RQR"/>
    <s v="MADRID"/>
    <s v="RESTAURANTE"/>
    <s v="BAR"/>
    <s v="CERVEZAS CON ALEX Y NATALIA"/>
    <n v="2.4600000000000004"/>
    <d v="2024-09-23T00:00:00"/>
    <x v="12"/>
    <n v="9"/>
    <m/>
    <m/>
    <n v="0"/>
    <n v="-2.4600000000000004"/>
    <n v="0"/>
    <n v="-2.4600000000000004"/>
  </r>
  <r>
    <x v="1"/>
    <s v="REAL"/>
    <x v="0"/>
    <s v="PERSONAL"/>
    <s v="CEPSA"/>
    <s v="MADRID"/>
    <s v="TRANSPORTE"/>
    <s v="GASOLINA"/>
    <s v="MOTO"/>
    <n v="0.77900000000000003"/>
    <d v="2024-09-23T00:00:00"/>
    <x v="12"/>
    <n v="9"/>
    <m/>
    <m/>
    <n v="0"/>
    <n v="-0.77900000000000003"/>
    <n v="0"/>
    <n v="-0.77900000000000003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09-23T00:00:00"/>
    <x v="12"/>
    <n v="9"/>
    <m/>
    <m/>
    <n v="0"/>
    <n v="-0.99900000000000011"/>
    <n v="0"/>
    <n v="-0.99900000000000011"/>
  </r>
  <r>
    <x v="1"/>
    <s v="REAL"/>
    <x v="0"/>
    <s v="PERSONAL"/>
    <s v="ESPIEDO"/>
    <s v="MADRID"/>
    <s v="RESTAURANTE"/>
    <s v="RESTAURANTE"/>
    <s v="EXTRA MENU COMPLETO"/>
    <n v="0.21000000000000002"/>
    <d v="2024-09-23T00:00:00"/>
    <x v="12"/>
    <n v="9"/>
    <m/>
    <m/>
    <n v="0"/>
    <n v="-0.21000000000000002"/>
    <n v="0"/>
    <n v="-0.21000000000000002"/>
  </r>
  <r>
    <x v="1"/>
    <s v="REAL"/>
    <x v="0"/>
    <s v="PERSONAL"/>
    <s v="PROTONMAIL"/>
    <s v="ONLINE"/>
    <s v="ELECTRONICA / INTERNET"/>
    <s v="SUSCRIPCION"/>
    <s v="PROTONMAIL"/>
    <n v="0.49900000000000005"/>
    <d v="2024-09-23T00:00:00"/>
    <x v="12"/>
    <n v="9"/>
    <m/>
    <m/>
    <n v="0"/>
    <n v="-0.49900000000000005"/>
    <n v="0"/>
    <n v="-0.49900000000000005"/>
  </r>
  <r>
    <x v="1"/>
    <s v="REAL"/>
    <x v="0"/>
    <s v="COLECTIVOS"/>
    <s v="MERCADONA"/>
    <s v="MADRID"/>
    <s v="SUPERMERCADO"/>
    <s v="MERCADONA"/>
    <s v="COMPRA SEMANAL"/>
    <n v="5.9290000000000003"/>
    <d v="2024-09-23T00:00:00"/>
    <x v="12"/>
    <n v="9"/>
    <m/>
    <m/>
    <n v="0"/>
    <n v="-5.9290000000000003"/>
    <n v="0"/>
    <n v="-5.9290000000000003"/>
  </r>
  <r>
    <x v="1"/>
    <s v="REAL"/>
    <x v="0"/>
    <s v="COLECTIVOS"/>
    <s v="UBER EATS"/>
    <s v="ONLINE"/>
    <s v="RESTAURANTE"/>
    <s v="RESTAURANTE"/>
    <s v="HAMBURGUESA UBER EATS"/>
    <n v="1.859"/>
    <d v="2024-09-24T00:00:00"/>
    <x v="12"/>
    <n v="9"/>
    <m/>
    <m/>
    <n v="0"/>
    <n v="-1.859"/>
    <n v="0"/>
    <n v="-1.859"/>
  </r>
  <r>
    <x v="1"/>
    <s v="REAL"/>
    <x v="0"/>
    <s v="COLECTIVOS"/>
    <s v="GOLDCAR"/>
    <s v="ONLINE"/>
    <s v="VACACIONES"/>
    <s v="MALLORCA"/>
    <s v="COCHE MALLORCA"/>
    <n v="15.605000000000002"/>
    <d v="2024-09-25T00:00:00"/>
    <x v="12"/>
    <n v="9"/>
    <m/>
    <m/>
    <n v="0"/>
    <n v="-15.605000000000002"/>
    <n v="0"/>
    <n v="-15.605000000000002"/>
  </r>
  <r>
    <x v="1"/>
    <s v="REAL"/>
    <x v="0"/>
    <s v="PERSONAL"/>
    <s v="SUAREZ"/>
    <s v="MADRID"/>
    <s v="GASTOS PERSONALES (ROPA, OBJETOS, ACCESORIOS…)"/>
    <s v="BODA"/>
    <s v="ANILLO DE PEDIDA, ESMERALDA"/>
    <n v="149"/>
    <d v="2024-09-26T00:00:00"/>
    <x v="12"/>
    <n v="9"/>
    <m/>
    <m/>
    <n v="0"/>
    <n v="-149"/>
    <n v="0"/>
    <n v="-149"/>
  </r>
  <r>
    <x v="0"/>
    <s v="REAL"/>
    <x v="1"/>
    <s v="PERSONAL"/>
    <s v="INSUD"/>
    <s v="MADRID"/>
    <s v="NOMINA"/>
    <s v="NOMINA INSUD"/>
    <s v=" INSUD"/>
    <n v="632.08199999999999"/>
    <d v="2024-09-27T00:00:00"/>
    <x v="12"/>
    <n v="9"/>
    <m/>
    <m/>
    <n v="632.08199999999999"/>
    <n v="0"/>
    <n v="0"/>
    <n v="632.08199999999999"/>
  </r>
  <r>
    <x v="1"/>
    <s v="REAL"/>
    <x v="0"/>
    <s v="PERSONAL"/>
    <s v="INSUD"/>
    <s v="MADRID"/>
    <s v="SUPERMERCADO"/>
    <s v="VENDING"/>
    <s v="CHOCOLATE"/>
    <n v="9.5000000000000001E-2"/>
    <d v="2024-09-30T00:00:00"/>
    <x v="12"/>
    <n v="9"/>
    <m/>
    <m/>
    <n v="0"/>
    <n v="-9.5000000000000001E-2"/>
    <n v="0"/>
    <n v="-9.5000000000000001E-2"/>
  </r>
  <r>
    <x v="1"/>
    <s v="REAL"/>
    <x v="0"/>
    <s v="PERSONAL"/>
    <s v="MALAFAMA"/>
    <s v="POZOBLANCO"/>
    <s v="RESTAURANTE"/>
    <s v="RESTAURANTE"/>
    <s v="HAMBURGUESA POZOBLANCO"/>
    <n v="1.1500000000000001"/>
    <d v="2024-09-30T00:00:00"/>
    <x v="12"/>
    <n v="9"/>
    <m/>
    <m/>
    <n v="0"/>
    <n v="-1.1500000000000001"/>
    <n v="0"/>
    <n v="-1.1500000000000001"/>
  </r>
  <r>
    <x v="1"/>
    <s v="REAL"/>
    <x v="0"/>
    <s v="PERSONAL"/>
    <s v="REPSOL"/>
    <s v="MADRID"/>
    <s v="TRANSPORTE"/>
    <s v="GASOLINA"/>
    <s v="COCHE"/>
    <n v="9.3060000000000009"/>
    <d v="2024-09-30T00:00:00"/>
    <x v="12"/>
    <n v="9"/>
    <m/>
    <m/>
    <n v="0"/>
    <n v="-9.3060000000000009"/>
    <n v="0"/>
    <n v="-9.3060000000000009"/>
  </r>
  <r>
    <x v="0"/>
    <s v="REAL"/>
    <x v="0"/>
    <s v="PERSONAL"/>
    <s v="REGALO 30 CUMPLEAÑOS JAVI"/>
    <s v="ONLINE"/>
    <s v="OTROS"/>
    <s v="REGALO CUMPLE"/>
    <s v="REGALO EXPERIENCIA NADAR CON TIBURONES"/>
    <n v="66"/>
    <d v="2024-09-30T00:00:00"/>
    <x v="12"/>
    <n v="9"/>
    <d v="2024-07-12T00:00:00"/>
    <s v="REGALO DE CUMPLEAÑOS"/>
    <n v="66"/>
    <n v="0"/>
    <n v="0"/>
    <n v="66"/>
  </r>
  <r>
    <x v="1"/>
    <s v="REAL"/>
    <x v="0"/>
    <s v="PERSONAL"/>
    <s v="ESPIEDO"/>
    <s v="MADRID"/>
    <s v="RESTAURANTE"/>
    <s v="RESTAURANTE"/>
    <s v="EXTRA MENU COMPLETO"/>
    <n v="0.15000000000000002"/>
    <d v="2024-09-30T00:00:00"/>
    <x v="12"/>
    <n v="9"/>
    <m/>
    <m/>
    <n v="0"/>
    <n v="-0.15000000000000002"/>
    <n v="0"/>
    <n v="-0.15000000000000002"/>
  </r>
  <r>
    <x v="1"/>
    <s v="REAL"/>
    <x v="0"/>
    <s v="PERSONAL"/>
    <s v="INSUD"/>
    <s v="MADRID"/>
    <s v="SUPERMERCADO"/>
    <s v="VENDING"/>
    <s v="CHOCOLATE"/>
    <n v="0.1"/>
    <d v="2024-09-30T00:00:00"/>
    <x v="12"/>
    <n v="9"/>
    <m/>
    <m/>
    <n v="0"/>
    <n v="-0.1"/>
    <n v="0"/>
    <n v="-0.1"/>
  </r>
  <r>
    <x v="1"/>
    <s v="REAL"/>
    <x v="0"/>
    <s v="PERSONAL"/>
    <s v="CHINO BARRIO"/>
    <s v="MADRID"/>
    <s v="REGALOS"/>
    <s v="REGALOS CRIS"/>
    <s v="PEGAMENTO ,Y TARJETA CHINO"/>
    <n v="0.25"/>
    <d v="2024-09-30T00:00:00"/>
    <x v="12"/>
    <n v="9"/>
    <m/>
    <m/>
    <n v="0"/>
    <n v="-0.25"/>
    <n v="0"/>
    <n v="-0.25"/>
  </r>
  <r>
    <x v="1"/>
    <s v="REAL"/>
    <x v="0"/>
    <s v="PERSONAL"/>
    <s v="FARMACIA  VALDEZARZA"/>
    <s v="MADRID"/>
    <s v="CUIDADO PERSONAL"/>
    <s v="FARMACIA"/>
    <s v="RIZATRIPTAN PARA MIGRAÑAS"/>
    <n v="2.64"/>
    <d v="2024-09-30T00:00:00"/>
    <x v="12"/>
    <n v="9"/>
    <m/>
    <m/>
    <n v="0"/>
    <n v="-2.64"/>
    <n v="0"/>
    <n v="-2.64"/>
  </r>
  <r>
    <x v="0"/>
    <s v="REAL"/>
    <x v="0"/>
    <s v="PERSONAL"/>
    <s v="BLABLACAR"/>
    <s v="ONLINE"/>
    <s v="SEGUNDA MANO / GASTOS COMPARTIDOS"/>
    <s v="GASTOS COMPARTIDOS"/>
    <s v="MADRID - POZOBLANCO"/>
    <n v="15.6"/>
    <d v="2024-09-30T00:00:00"/>
    <x v="12"/>
    <n v="9"/>
    <d v="2024-09-27T00:00:00"/>
    <m/>
    <n v="15.6"/>
    <n v="0"/>
    <n v="0"/>
    <n v="15.6"/>
  </r>
  <r>
    <x v="1"/>
    <s v="REAL"/>
    <x v="0"/>
    <s v="PERSONAL"/>
    <s v="MESON LA PALOMA"/>
    <s v="MADRID"/>
    <s v="RESTAURANTE"/>
    <s v="BAR"/>
    <s v="AGUA CON GAS"/>
    <n v="0.49000000000000005"/>
    <d v="2024-10-01T00:00:00"/>
    <x v="12"/>
    <n v="10"/>
    <m/>
    <m/>
    <n v="0"/>
    <n v="-0.49000000000000005"/>
    <n v="0"/>
    <n v="-0.49000000000000005"/>
  </r>
  <r>
    <x v="1"/>
    <s v="REAL"/>
    <x v="0"/>
    <s v="PERSONAL"/>
    <s v="KODAK STUDIO"/>
    <s v="MADRID"/>
    <s v="REGALOS"/>
    <s v="REGALOS CRIS"/>
    <s v="ALBUM DE FOTOS CRIS 30 CUMPLEAÑOS"/>
    <n v="4.7700000000000005"/>
    <d v="2024-10-01T00:00:00"/>
    <x v="12"/>
    <n v="10"/>
    <d v="2024-10-01T00:00:00"/>
    <m/>
    <n v="0"/>
    <n v="-4.7700000000000005"/>
    <n v="0"/>
    <n v="-4.7700000000000005"/>
  </r>
  <r>
    <x v="1"/>
    <s v="REAL"/>
    <x v="0"/>
    <s v="PERSONAL"/>
    <s v="KEBAB "/>
    <s v="MADRID"/>
    <s v="RESTAURANTE"/>
    <s v="BAR"/>
    <s v="CERVEZA"/>
    <n v="0.25"/>
    <d v="2024-10-01T00:00:00"/>
    <x v="12"/>
    <n v="10"/>
    <d v="2024-10-01T00:00:00"/>
    <m/>
    <n v="0"/>
    <n v="-0.25"/>
    <n v="0"/>
    <n v="-0.25"/>
  </r>
  <r>
    <x v="1"/>
    <s v="REAL"/>
    <x v="0"/>
    <s v="PERSONAL"/>
    <s v="CHINO BARRIO"/>
    <s v="MADRID"/>
    <s v="SUPERMERCADO"/>
    <s v="CHINO BARRIO"/>
    <s v="PAN"/>
    <n v="0.18000000000000002"/>
    <d v="2024-10-01T00:00:00"/>
    <x v="12"/>
    <n v="10"/>
    <m/>
    <m/>
    <n v="0"/>
    <n v="-0.18000000000000002"/>
    <n v="0"/>
    <n v="-0.18000000000000002"/>
  </r>
  <r>
    <x v="0"/>
    <s v="REAL"/>
    <x v="0"/>
    <s v="PERSONAL"/>
    <s v="TRADE REPUBLIC"/>
    <s v="ONLINE"/>
    <s v="INTERESES"/>
    <s v="INTERESES TRADE REPUBLIC"/>
    <s v="INTERESES TRADE REPUBLIC"/>
    <n v="13.701000000000001"/>
    <d v="2024-10-01T00:00:00"/>
    <x v="12"/>
    <n v="10"/>
    <m/>
    <s v="AL 3,5%"/>
    <n v="13.701000000000001"/>
    <n v="0"/>
    <n v="0"/>
    <n v="13.701000000000001"/>
  </r>
  <r>
    <x v="1"/>
    <s v="REAL"/>
    <x v="1"/>
    <s v="PERSONAL"/>
    <s v="ALQUILER"/>
    <s v="MADRID"/>
    <s v="VIVIENDA"/>
    <s v="PISO VALDEZARZA"/>
    <s v="ALQUILER VALDEZARZA"/>
    <n v="40"/>
    <d v="2024-10-02T00:00:00"/>
    <x v="12"/>
    <n v="10"/>
    <d v="2024-01-01T00:00:00"/>
    <m/>
    <n v="0"/>
    <n v="-40"/>
    <n v="0"/>
    <n v="-40"/>
  </r>
  <r>
    <x v="1"/>
    <s v="REAL"/>
    <x v="0"/>
    <s v="PERSONAL"/>
    <s v="GASTOS"/>
    <s v="MADRID"/>
    <s v="VIVIENDA"/>
    <s v="GASTOS COMPARTIDOS"/>
    <s v="GASTOS: AGUA, LUZ, WIFI, LIMPIEZA"/>
    <n v="7.4"/>
    <d v="2024-10-02T00:00:00"/>
    <x v="12"/>
    <n v="10"/>
    <d v="2024-01-01T00:00:00"/>
    <s v="LUZ: 34,94; GAS: 19,11; INTERNET: 20"/>
    <n v="0"/>
    <n v="-7.4"/>
    <n v="0"/>
    <n v="-7.4"/>
  </r>
  <r>
    <x v="1"/>
    <s v="REAL"/>
    <x v="1"/>
    <s v="PERSONAL"/>
    <s v="GARAJE"/>
    <s v="MADRID"/>
    <s v="VIVIENDA"/>
    <s v="GARAJE"/>
    <s v="GARAJE VALDEZARZA"/>
    <n v="6.5"/>
    <d v="2024-10-02T00:00:00"/>
    <x v="12"/>
    <n v="10"/>
    <d v="2024-01-01T00:00:00"/>
    <m/>
    <n v="0"/>
    <n v="-6.5"/>
    <n v="0"/>
    <n v="-6.5"/>
  </r>
  <r>
    <x v="0"/>
    <s v="REAL"/>
    <x v="0"/>
    <s v="PERSONAL"/>
    <s v="BLABLACAR"/>
    <s v="ONLINE"/>
    <s v="SEGUNDA MANO / GASTOS COMPARTIDOS"/>
    <s v="GASTOS COMPARTIDOS"/>
    <s v="POZOBLANCO -MADRID"/>
    <n v="7.8"/>
    <d v="2024-10-02T00:00:00"/>
    <x v="12"/>
    <n v="10"/>
    <d v="2024-09-29T00:00:00"/>
    <m/>
    <n v="7.8"/>
    <n v="0"/>
    <n v="0"/>
    <n v="7.8"/>
  </r>
  <r>
    <x v="1"/>
    <s v="REAL"/>
    <x v="0"/>
    <s v="PERSONAL"/>
    <s v="CENTRO CLINICO BETANZO"/>
    <s v="MADRID"/>
    <s v="CUIDADO PERSONAL"/>
    <s v="CERTIFICADO MEDICO"/>
    <s v="CERTIFICADO BUCEO"/>
    <n v="4.3630000000000004"/>
    <d v="2024-10-02T00:00:00"/>
    <x v="12"/>
    <n v="10"/>
    <m/>
    <m/>
    <n v="0"/>
    <n v="-4.3630000000000004"/>
    <n v="0"/>
    <n v="-4.3630000000000004"/>
  </r>
  <r>
    <x v="1"/>
    <s v="REAL"/>
    <x v="0"/>
    <s v="PERSONAL"/>
    <s v="INSUD"/>
    <s v="MADRID"/>
    <s v="SUPERMERCADO"/>
    <s v="VENDING"/>
    <s v="CHOCOLATE Y CAFÉ"/>
    <n v="0.22000000000000003"/>
    <d v="2024-10-02T00:00:00"/>
    <x v="12"/>
    <n v="10"/>
    <m/>
    <m/>
    <n v="0"/>
    <n v="-0.22000000000000003"/>
    <n v="0"/>
    <n v="-0.22000000000000003"/>
  </r>
  <r>
    <x v="3"/>
    <s v="REAL"/>
    <x v="0"/>
    <s v="PERSONAL"/>
    <s v="TRASPASO COLECTIVOS"/>
    <s v="TRASPASO COLECTIVOS"/>
    <s v="TRASPASO COLECTIVOS"/>
    <s v="TRASPASO COLECTIVOS"/>
    <s v="TRASPASO COLECTIVOS"/>
    <n v="0"/>
    <d v="2024-10-02T00:00:00"/>
    <x v="12"/>
    <n v="10"/>
    <m/>
    <m/>
    <n v="0"/>
    <n v="0"/>
    <n v="0"/>
    <n v="0"/>
  </r>
  <r>
    <x v="1"/>
    <s v="REAL"/>
    <x v="0"/>
    <s v="COLECTIVOS"/>
    <s v="CARREFOUR"/>
    <s v="SUPERMERCADO"/>
    <s v="CARREFOUR"/>
    <s v="COMPRA"/>
    <s v="COMPRA EXPRES"/>
    <n v="1.4980000000000002"/>
    <d v="2024-10-02T00:00:00"/>
    <x v="12"/>
    <n v="10"/>
    <m/>
    <m/>
    <n v="0"/>
    <n v="-1.4980000000000002"/>
    <n v="0"/>
    <n v="-1.4980000000000002"/>
  </r>
  <r>
    <x v="1"/>
    <s v="REAL"/>
    <x v="0"/>
    <s v="COLECTIVOS"/>
    <s v="CARREFOUR (FOOD X)"/>
    <s v="SUPERMERCADO"/>
    <s v="CARREFOUR"/>
    <s v="COMPRA"/>
    <s v="COMPRA GRANDE"/>
    <n v="13.628"/>
    <d v="2024-10-02T00:00:00"/>
    <x v="12"/>
    <n v="10"/>
    <m/>
    <m/>
    <n v="0"/>
    <n v="-13.628"/>
    <n v="0"/>
    <n v="-13.628"/>
  </r>
  <r>
    <x v="0"/>
    <s v="REAL"/>
    <x v="0"/>
    <s v="PERSONAL"/>
    <s v="VINTED"/>
    <s v="ONLINE"/>
    <s v="SEGUNDA MANO / GASTOS COMPARTIDOS"/>
    <s v="SEGUNDA MANO"/>
    <s v="VINTED (PANTALON AZUL CUADROS MASSIMO DUTTI)"/>
    <n v="1.62"/>
    <d v="2024-10-03T00:00:00"/>
    <x v="12"/>
    <n v="10"/>
    <d v="2024-10-03T00:00:00"/>
    <s v="NO COBRADO"/>
    <n v="1.62"/>
    <n v="0"/>
    <n v="0"/>
    <n v="1.62"/>
  </r>
  <r>
    <x v="1"/>
    <s v="REAL"/>
    <x v="0"/>
    <s v="COLECTIVOS"/>
    <s v="BIZUM LIMPIADORA YUMMI"/>
    <s v="MADRID"/>
    <s v="VIVIENDA"/>
    <s v="LIMPIEZA"/>
    <s v="LIMPIADORA"/>
    <n v="2.5"/>
    <d v="2024-10-04T00:00:00"/>
    <x v="12"/>
    <n v="10"/>
    <m/>
    <m/>
    <n v="0"/>
    <n v="-2.5"/>
    <n v="0"/>
    <n v="-2.5"/>
  </r>
  <r>
    <x v="1"/>
    <s v="REAL"/>
    <x v="0"/>
    <s v="COLECTIVOS"/>
    <s v="SAN BRUNO VALDEMOSSA"/>
    <s v="MALLORCA"/>
    <s v="VACACIONES"/>
    <s v="MALLORCA"/>
    <s v="DESAYUNO VALLDEMOSA"/>
    <n v="1.82"/>
    <d v="2024-10-07T00:00:00"/>
    <x v="12"/>
    <n v="10"/>
    <m/>
    <m/>
    <n v="0"/>
    <n v="-1.82"/>
    <n v="0"/>
    <n v="-1.82"/>
  </r>
  <r>
    <x v="1"/>
    <s v="REAL"/>
    <x v="0"/>
    <s v="COLECTIVOS"/>
    <m/>
    <s v="MALLORCA"/>
    <s v="VACACIONES"/>
    <s v="MALLORCA"/>
    <s v="COMIDA DEIA ITALIANO"/>
    <n v="3.1500000000000004"/>
    <d v="2024-10-07T00:00:00"/>
    <x v="12"/>
    <n v="10"/>
    <m/>
    <m/>
    <n v="0"/>
    <n v="-3.1500000000000004"/>
    <n v="0"/>
    <n v="-3.1500000000000004"/>
  </r>
  <r>
    <x v="1"/>
    <s v="REAL"/>
    <x v="0"/>
    <s v="COLECTIVOS"/>
    <s v="SA FORADADA MIRADOR"/>
    <s v="MALLORCA"/>
    <s v="VACACIONES"/>
    <s v="MALLORCA"/>
    <s v="VINOS MIRADOR SA FORADADA"/>
    <n v="1.55"/>
    <d v="2024-10-07T00:00:00"/>
    <x v="12"/>
    <n v="10"/>
    <m/>
    <m/>
    <n v="0"/>
    <n v="-1.55"/>
    <n v="0"/>
    <n v="-1.55"/>
  </r>
  <r>
    <x v="1"/>
    <s v="REAL"/>
    <x v="0"/>
    <s v="COLECTIVOS"/>
    <m/>
    <s v="MALLORCA"/>
    <s v="VACACIONES"/>
    <s v="MALLORCA"/>
    <s v="HOTEL AMAZONAS MALLORCA"/>
    <n v="13.516"/>
    <d v="2024-10-07T00:00:00"/>
    <x v="12"/>
    <n v="10"/>
    <m/>
    <m/>
    <n v="0"/>
    <n v="-13.516"/>
    <n v="0"/>
    <n v="-13.516"/>
  </r>
  <r>
    <x v="1"/>
    <s v="REAL"/>
    <x v="0"/>
    <s v="COLECTIVOS"/>
    <s v="JARDIN TORRERO"/>
    <s v="MALLORCA"/>
    <s v="VACACIONES"/>
    <s v="MALLORCA"/>
    <s v="CENA EN TORRERO"/>
    <n v="3.29"/>
    <d v="2024-10-07T00:00:00"/>
    <x v="12"/>
    <n v="10"/>
    <m/>
    <m/>
    <n v="0"/>
    <n v="-3.29"/>
    <n v="0"/>
    <n v="-3.29"/>
  </r>
  <r>
    <x v="1"/>
    <s v="REAL"/>
    <x v="0"/>
    <s v="COLECTIVOS"/>
    <m/>
    <s v="MALLORCA"/>
    <s v="VACACIONES"/>
    <s v="MALLORCA"/>
    <s v="SERVICIOS PALMA"/>
    <n v="1"/>
    <d v="2024-10-07T00:00:00"/>
    <x v="12"/>
    <n v="10"/>
    <m/>
    <m/>
    <n v="0"/>
    <n v="-1"/>
    <n v="0"/>
    <n v="-1"/>
  </r>
  <r>
    <x v="1"/>
    <s v="REAL"/>
    <x v="0"/>
    <s v="COLECTIVOS"/>
    <s v="SA PALMA"/>
    <s v="MALLORCA"/>
    <s v="VACACIONES"/>
    <s v="MALLORCA"/>
    <s v="RESTAURANTE ARROCERIA"/>
    <n v="6.5"/>
    <d v="2024-10-07T00:00:00"/>
    <x v="12"/>
    <n v="10"/>
    <m/>
    <m/>
    <n v="0"/>
    <n v="-6.5"/>
    <n v="0"/>
    <n v="-6.5"/>
  </r>
  <r>
    <x v="1"/>
    <s v="REAL"/>
    <x v="0"/>
    <s v="COLECTIVOS"/>
    <m/>
    <s v="MALLORCA"/>
    <s v="VACACIONES"/>
    <s v="MALLORCA"/>
    <s v="DOLCE VITA"/>
    <n v="1.07"/>
    <d v="2024-10-07T00:00:00"/>
    <x v="12"/>
    <n v="10"/>
    <m/>
    <m/>
    <n v="0"/>
    <n v="-1.07"/>
    <n v="0"/>
    <n v="-1.07"/>
  </r>
  <r>
    <x v="1"/>
    <s v="REAL"/>
    <x v="0"/>
    <s v="COLECTIVOS"/>
    <m/>
    <s v="MALLORCA"/>
    <s v="VACACIONES"/>
    <s v="MALLORCA"/>
    <s v="CENA EN TORRERO"/>
    <n v="4.1900000000000004"/>
    <d v="2024-10-07T00:00:00"/>
    <x v="12"/>
    <n v="10"/>
    <m/>
    <m/>
    <n v="0"/>
    <n v="-4.1900000000000004"/>
    <n v="0"/>
    <n v="-4.1900000000000004"/>
  </r>
  <r>
    <x v="1"/>
    <s v="REAL"/>
    <x v="0"/>
    <s v="COLECTIVOS"/>
    <m/>
    <s v="MALLORCA"/>
    <s v="VACACIONES"/>
    <s v="MALLORCA"/>
    <s v="MERCADONA"/>
    <n v="1.0070000000000001"/>
    <d v="2024-10-07T00:00:00"/>
    <x v="12"/>
    <n v="10"/>
    <m/>
    <m/>
    <n v="0"/>
    <n v="-1.0070000000000001"/>
    <n v="0"/>
    <n v="-1.0070000000000001"/>
  </r>
  <r>
    <x v="1"/>
    <s v="REAL"/>
    <x v="0"/>
    <s v="COLECTIVOS"/>
    <s v="SSK TRAVEL"/>
    <s v="MALLORCA"/>
    <s v="VACACIONES"/>
    <s v="MALLORCA"/>
    <s v="CONSIGNA AEROPUERTO"/>
    <n v="2"/>
    <d v="2024-10-07T00:00:00"/>
    <x v="12"/>
    <n v="10"/>
    <m/>
    <m/>
    <n v="0"/>
    <n v="-2"/>
    <n v="0"/>
    <n v="-2"/>
  </r>
  <r>
    <x v="1"/>
    <s v="REAL"/>
    <x v="0"/>
    <s v="COLECTIVOS"/>
    <m/>
    <s v="MALLORCA"/>
    <s v="VACACIONES"/>
    <s v="MALLORCA"/>
    <s v="SOUVENIRS"/>
    <n v="0.5"/>
    <d v="2024-10-07T00:00:00"/>
    <x v="12"/>
    <n v="10"/>
    <m/>
    <m/>
    <n v="0"/>
    <n v="-0.5"/>
    <n v="0"/>
    <n v="-0.5"/>
  </r>
  <r>
    <x v="1"/>
    <s v="REAL"/>
    <x v="0"/>
    <s v="COLECTIVOS"/>
    <m/>
    <s v="MALLORCA"/>
    <s v="VACACIONES"/>
    <s v="MALLORCA"/>
    <s v="BOLT"/>
    <n v="1.51"/>
    <d v="2024-10-07T00:00:00"/>
    <x v="12"/>
    <n v="10"/>
    <m/>
    <m/>
    <n v="0"/>
    <n v="-1.51"/>
    <n v="0"/>
    <n v="-1.51"/>
  </r>
  <r>
    <x v="1"/>
    <s v="REAL"/>
    <x v="0"/>
    <s v="COLECTIVOS"/>
    <m/>
    <s v="MALLORCA"/>
    <s v="VACACIONES"/>
    <s v="MALLORCA"/>
    <s v="SOUVENIRS CUADROS"/>
    <n v="1"/>
    <d v="2024-10-07T00:00:00"/>
    <x v="12"/>
    <n v="10"/>
    <m/>
    <m/>
    <n v="0"/>
    <n v="-1"/>
    <n v="0"/>
    <n v="-1"/>
  </r>
  <r>
    <x v="1"/>
    <s v="REAL"/>
    <x v="0"/>
    <s v="COLECTIVOS"/>
    <m/>
    <s v="MALLORCA"/>
    <s v="VACACIONES"/>
    <s v="MALLORCA"/>
    <s v="CAN PASTILLA"/>
    <n v="0.96"/>
    <d v="2024-10-07T00:00:00"/>
    <x v="12"/>
    <n v="10"/>
    <m/>
    <m/>
    <n v="0"/>
    <n v="-0.96"/>
    <n v="0"/>
    <n v="-0.96"/>
  </r>
  <r>
    <x v="1"/>
    <s v="REAL"/>
    <x v="0"/>
    <s v="PERSONAL"/>
    <s v="ESPIEDO"/>
    <s v="MADRID"/>
    <s v="RESTAURANTE"/>
    <s v="RESTAURANTE"/>
    <s v="EXTRA MENU COMPLETO"/>
    <n v="0.5"/>
    <d v="2024-10-08T00:00:00"/>
    <x v="12"/>
    <n v="10"/>
    <m/>
    <m/>
    <n v="0"/>
    <n v="-0.5"/>
    <n v="0"/>
    <n v="-0.5"/>
  </r>
  <r>
    <x v="1"/>
    <s v="REAL"/>
    <x v="0"/>
    <s v="COLECTIVOS"/>
    <m/>
    <s v="MALLORCA"/>
    <s v="VACACIONES"/>
    <s v="MALLORCA"/>
    <s v="ANTONIO LORENZO"/>
    <n v="3.3000000000000003"/>
    <d v="2024-10-08T00:00:00"/>
    <x v="12"/>
    <n v="10"/>
    <m/>
    <m/>
    <n v="0"/>
    <n v="-3.3000000000000003"/>
    <n v="0"/>
    <n v="-3.3000000000000003"/>
  </r>
  <r>
    <x v="0"/>
    <s v="REAL"/>
    <x v="0"/>
    <s v="PERSONAL"/>
    <s v="VINTED"/>
    <s v="ONLINE"/>
    <s v="SEGUNDA MANO / GASTOS COMPARTIDOS"/>
    <s v="SEGUNDA MANO"/>
    <s v="VINTED (CAMISA AZUL ZARA SLIM FIT)"/>
    <n v="0.89999999999999991"/>
    <d v="2024-10-09T00:00:00"/>
    <x v="12"/>
    <n v="10"/>
    <d v="2024-10-09T00:00:00"/>
    <s v="NO COBRADO"/>
    <n v="0.89999999999999991"/>
    <n v="0"/>
    <n v="0"/>
    <n v="0.89999999999999991"/>
  </r>
  <r>
    <x v="1"/>
    <s v="REAL"/>
    <x v="0"/>
    <s v="PERSONAL"/>
    <s v="AMAZON"/>
    <m/>
    <s v="OTROS"/>
    <s v="OTROS"/>
    <s v="OTRO"/>
    <n v="2.399"/>
    <d v="2024-10-09T00:00:00"/>
    <x v="12"/>
    <n v="10"/>
    <m/>
    <m/>
    <n v="0"/>
    <n v="-2.399"/>
    <n v="0"/>
    <n v="-2.399"/>
  </r>
  <r>
    <x v="1"/>
    <s v="REAL"/>
    <x v="0"/>
    <s v="PERSONAL"/>
    <s v="CHAT GPT"/>
    <s v="ONLINE"/>
    <s v="ELECTRONICA / INTERNET"/>
    <s v="SUSCRIPCION"/>
    <s v="CHAT GPT"/>
    <n v="2.2749999999999999"/>
    <d v="2024-10-09T00:00:00"/>
    <x v="12"/>
    <n v="10"/>
    <m/>
    <m/>
    <n v="0"/>
    <n v="-2.2749999999999999"/>
    <n v="0"/>
    <n v="-2.2749999999999999"/>
  </r>
  <r>
    <x v="1"/>
    <s v="REAL"/>
    <x v="0"/>
    <s v="COLECTIVOS"/>
    <s v="AZ CAFÉ"/>
    <s v="MADRID"/>
    <s v="RESTAURANTE"/>
    <s v="BAR"/>
    <s v="AZ CAFÉ CRIS"/>
    <n v="0.24"/>
    <d v="2024-10-09T00:00:00"/>
    <x v="12"/>
    <n v="10"/>
    <m/>
    <m/>
    <n v="0"/>
    <n v="-0.24"/>
    <n v="0"/>
    <n v="-0.24"/>
  </r>
  <r>
    <x v="1"/>
    <s v="REAL"/>
    <x v="0"/>
    <s v="COLECTIVOS"/>
    <s v="IKEA"/>
    <s v="MADRID"/>
    <s v="VIVIENDA"/>
    <s v="DECORACION"/>
    <s v="IKEA"/>
    <n v="5.5850000000000009"/>
    <d v="2024-10-09T00:00:00"/>
    <x v="12"/>
    <n v="10"/>
    <m/>
    <m/>
    <n v="0"/>
    <n v="-5.5850000000000009"/>
    <n v="0"/>
    <n v="-5.5850000000000009"/>
  </r>
  <r>
    <x v="1"/>
    <s v="REAL"/>
    <x v="0"/>
    <s v="COLECTIVOS"/>
    <m/>
    <m/>
    <s v="RESTAURANTE"/>
    <s v="BAR"/>
    <s v="SON VERI CERVEZA MARC"/>
    <n v="1.0090000000000001"/>
    <d v="2024-10-09T00:00:00"/>
    <x v="12"/>
    <n v="10"/>
    <m/>
    <m/>
    <n v="0"/>
    <n v="-1.0090000000000001"/>
    <n v="0"/>
    <n v="-1.0090000000000001"/>
  </r>
  <r>
    <x v="1"/>
    <s v="REAL"/>
    <x v="0"/>
    <s v="COLECTIVOS"/>
    <m/>
    <m/>
    <s v="OTROS"/>
    <s v="OTROS"/>
    <s v="OTRO"/>
    <n v="0.60000000000000009"/>
    <d v="2024-10-09T00:00:00"/>
    <x v="12"/>
    <n v="10"/>
    <m/>
    <s v="CHEQUEAR"/>
    <n v="0"/>
    <n v="-0.60000000000000009"/>
    <n v="0"/>
    <n v="-0.60000000000000009"/>
  </r>
  <r>
    <x v="1"/>
    <s v="REAL"/>
    <x v="0"/>
    <s v="PERSONAL"/>
    <s v="INSUD"/>
    <s v="MADRID"/>
    <s v="SUPERMERCADO"/>
    <s v="VENDING"/>
    <s v="CHOCOLATE Y CAFÉ"/>
    <n v="0.15500000000000003"/>
    <d v="2024-10-10T00:00:00"/>
    <x v="12"/>
    <n v="10"/>
    <m/>
    <m/>
    <n v="0"/>
    <n v="-0.15500000000000003"/>
    <n v="0"/>
    <n v="-0.15500000000000003"/>
  </r>
  <r>
    <x v="1"/>
    <s v="REAL"/>
    <x v="0"/>
    <s v="PERSONAL"/>
    <s v="CEPSA"/>
    <s v="MADRID"/>
    <s v="TRANSPORTE"/>
    <s v="GASOLINA"/>
    <s v="MOTO"/>
    <n v="0.84800000000000009"/>
    <d v="2024-10-10T00:00:00"/>
    <x v="12"/>
    <n v="10"/>
    <m/>
    <m/>
    <n v="0"/>
    <n v="-0.84800000000000009"/>
    <n v="0"/>
    <n v="-0.84800000000000009"/>
  </r>
  <r>
    <x v="1"/>
    <s v="REAL"/>
    <x v="0"/>
    <s v="PERSONAL"/>
    <s v="INSUD"/>
    <s v="MADRID"/>
    <s v="SUPERMERCADO"/>
    <s v="VENDING"/>
    <s v="CHOCOLATE Y CAFÉ"/>
    <n v="0.13499999999999998"/>
    <d v="2024-10-10T00:00:00"/>
    <x v="12"/>
    <n v="10"/>
    <m/>
    <m/>
    <n v="0"/>
    <n v="-0.13499999999999998"/>
    <n v="0"/>
    <n v="-0.13499999999999998"/>
  </r>
  <r>
    <x v="1"/>
    <s v="REAL"/>
    <x v="0"/>
    <s v="COLECTIVOS"/>
    <s v="LONGPLAY GRUPO DE MUSICA"/>
    <s v="POZOBLANCO"/>
    <s v="BODA"/>
    <s v="BODA"/>
    <s v="RESERVA GRUPO LONGPLAY"/>
    <n v="20"/>
    <d v="2024-10-11T00:00:00"/>
    <x v="12"/>
    <n v="10"/>
    <m/>
    <m/>
    <n v="0"/>
    <n v="-20"/>
    <n v="0"/>
    <n v="-20"/>
  </r>
  <r>
    <x v="1"/>
    <s v="REAL"/>
    <x v="0"/>
    <s v="COLECTIVOS"/>
    <m/>
    <m/>
    <s v="OTROS"/>
    <s v="OTROS"/>
    <s v="OTRO"/>
    <n v="0.49800000000000005"/>
    <d v="2024-10-11T00:00:00"/>
    <x v="12"/>
    <n v="10"/>
    <m/>
    <s v="CHEQUEAR"/>
    <n v="0"/>
    <n v="-0.49800000000000005"/>
    <n v="0"/>
    <n v="-0.49800000000000005"/>
  </r>
  <r>
    <x v="1"/>
    <s v="REAL"/>
    <x v="0"/>
    <s v="PERSONAL"/>
    <s v="ESPIEDO"/>
    <s v="MADRID"/>
    <s v="RESTAURANTE"/>
    <s v="RESTAURANTE"/>
    <s v="EXTRA MENU COMPLETO"/>
    <n v="0.19"/>
    <d v="2024-10-14T00:00:00"/>
    <x v="12"/>
    <n v="10"/>
    <m/>
    <m/>
    <n v="0"/>
    <n v="-0.19"/>
    <n v="0"/>
    <n v="-0.19"/>
  </r>
  <r>
    <x v="1"/>
    <s v="REAL"/>
    <x v="0"/>
    <s v="PERSONAL"/>
    <s v="INSUD"/>
    <s v="MADRID"/>
    <s v="RESTAURANTE"/>
    <s v="BAR"/>
    <s v="CAFÉ"/>
    <n v="8.0000000000000016E-2"/>
    <d v="2024-10-14T00:00:00"/>
    <x v="12"/>
    <n v="10"/>
    <m/>
    <m/>
    <n v="0"/>
    <n v="-8.0000000000000016E-2"/>
    <n v="0"/>
    <n v="-8.0000000000000016E-2"/>
  </r>
  <r>
    <x v="1"/>
    <s v="REAL"/>
    <x v="0"/>
    <s v="COLECTIVOS"/>
    <m/>
    <s v="MADRID"/>
    <s v="OCIO"/>
    <s v="DISCOTECA"/>
    <s v="CERVEZA BONDED"/>
    <n v="1.2000000000000002"/>
    <d v="2024-10-14T00:00:00"/>
    <x v="12"/>
    <n v="10"/>
    <m/>
    <m/>
    <n v="0"/>
    <n v="-1.2000000000000002"/>
    <n v="0"/>
    <n v="-1.2000000000000002"/>
  </r>
  <r>
    <x v="1"/>
    <s v="REAL"/>
    <x v="0"/>
    <s v="COLECTIVOS"/>
    <m/>
    <s v="MADRID"/>
    <s v="TRANSPORTE"/>
    <s v="TAXI"/>
    <s v="TAXI BONDED"/>
    <n v="1.06"/>
    <d v="2024-10-14T00:00:00"/>
    <x v="12"/>
    <n v="10"/>
    <m/>
    <m/>
    <n v="0"/>
    <n v="-1.06"/>
    <n v="0"/>
    <n v="-1.06"/>
  </r>
  <r>
    <x v="1"/>
    <s v="REAL"/>
    <x v="0"/>
    <s v="COLECTIVOS"/>
    <m/>
    <s v="MADRID"/>
    <s v="TRANSPORTE"/>
    <s v="CABIFY"/>
    <s v="CABIFY BONDED"/>
    <n v="0.62000000000000011"/>
    <d v="2024-10-14T00:00:00"/>
    <x v="12"/>
    <n v="10"/>
    <m/>
    <m/>
    <n v="0"/>
    <n v="-0.62000000000000011"/>
    <n v="0"/>
    <n v="-0.62000000000000011"/>
  </r>
  <r>
    <x v="2"/>
    <s v="REAL"/>
    <x v="0"/>
    <s v="PERSONAL"/>
    <s v="INDEXA CAPITAL"/>
    <s v="ONLINE"/>
    <s v="FONDOS"/>
    <s v="FONDOS"/>
    <s v="INDEXA"/>
    <n v="135"/>
    <d v="2024-10-15T00:00:00"/>
    <x v="12"/>
    <n v="10"/>
    <m/>
    <m/>
    <n v="0"/>
    <n v="0"/>
    <n v="-135"/>
    <n v="-135"/>
  </r>
  <r>
    <x v="2"/>
    <s v="REAL"/>
    <x v="0"/>
    <s v="PERSONAL"/>
    <s v="INDEXA CAPITAL"/>
    <s v="ONLINE"/>
    <s v="FONDOS"/>
    <s v="FONDOS"/>
    <s v="INDEXA"/>
    <n v="135"/>
    <d v="2024-10-15T00:00:00"/>
    <x v="12"/>
    <n v="10"/>
    <m/>
    <m/>
    <n v="0"/>
    <n v="0"/>
    <n v="-135"/>
    <n v="-135"/>
  </r>
  <r>
    <x v="1"/>
    <s v="REAL"/>
    <x v="0"/>
    <s v="PERSONAL"/>
    <s v="ESPIEDO"/>
    <s v="MADRID"/>
    <s v="RESTAURANTE"/>
    <s v="RESTAURANTE"/>
    <s v="EXTRA MENU COMPLETO"/>
    <n v="0.17"/>
    <d v="2024-10-15T00:00:00"/>
    <x v="12"/>
    <n v="10"/>
    <m/>
    <m/>
    <n v="0"/>
    <n v="-0.17"/>
    <n v="0"/>
    <n v="-0.17"/>
  </r>
  <r>
    <x v="1"/>
    <s v="REAL"/>
    <x v="0"/>
    <s v="COLECTIVOS"/>
    <s v="NETFLIX"/>
    <s v="ONLINE"/>
    <s v="ELECTRONICA / INTERNET"/>
    <s v="SUSCRIPCION"/>
    <s v="NETFLIX"/>
    <n v="0.60000000000000009"/>
    <d v="2024-10-15T00:00:00"/>
    <x v="12"/>
    <n v="10"/>
    <m/>
    <m/>
    <n v="0"/>
    <n v="-0.60000000000000009"/>
    <n v="0"/>
    <n v="-0.60000000000000009"/>
  </r>
  <r>
    <x v="1"/>
    <s v="REAL"/>
    <x v="0"/>
    <s v="PERSONAL"/>
    <s v="INSUD"/>
    <s v="MADRID"/>
    <s v="SUPERMERCADO"/>
    <s v="VENDING"/>
    <s v="CHOCOLATE Y CAFÉ"/>
    <n v="0.12"/>
    <d v="2024-10-17T00:00:00"/>
    <x v="12"/>
    <n v="10"/>
    <m/>
    <m/>
    <n v="0"/>
    <n v="-0.12"/>
    <n v="0"/>
    <n v="-0.12"/>
  </r>
  <r>
    <x v="1"/>
    <s v="REAL"/>
    <x v="0"/>
    <s v="COLECTIVOS"/>
    <s v="OCAFU SAGASTA"/>
    <s v="MADRID"/>
    <s v="RESTAURANTE"/>
    <s v="RESTAURANTE"/>
    <s v="CENA CON 3 PA 2"/>
    <n v="4.4000000000000004"/>
    <d v="2024-10-17T00:00:00"/>
    <x v="12"/>
    <n v="10"/>
    <m/>
    <s v="LES CONTAMOS QUE NOS CASAMOS"/>
    <n v="0"/>
    <n v="-4.4000000000000004"/>
    <n v="0"/>
    <n v="-4.4000000000000004"/>
  </r>
  <r>
    <x v="1"/>
    <s v="REAL"/>
    <x v="0"/>
    <s v="PERSONAL"/>
    <s v="ESPIEDO"/>
    <s v="MADRID"/>
    <s v="RESTAURANTE"/>
    <s v="RESTAURANTE"/>
    <s v="EXTRA MENU COMPLETO"/>
    <n v="0.37000000000000005"/>
    <d v="2024-10-18T00:00:00"/>
    <x v="12"/>
    <n v="10"/>
    <m/>
    <m/>
    <n v="0"/>
    <n v="-0.37000000000000005"/>
    <n v="0"/>
    <n v="-0.37000000000000005"/>
  </r>
  <r>
    <x v="1"/>
    <s v="REAL"/>
    <x v="0"/>
    <s v="PERSONAL"/>
    <s v="INSUD"/>
    <s v="MADRID"/>
    <s v="SUPERMERCADO"/>
    <s v="VENDING"/>
    <s v="CHOCOLATE Y CAFÉ"/>
    <n v="0.17500000000000002"/>
    <d v="2024-10-19T00:00:00"/>
    <x v="12"/>
    <n v="10"/>
    <m/>
    <m/>
    <n v="0"/>
    <n v="-0.17500000000000002"/>
    <n v="0"/>
    <n v="-0.17500000000000002"/>
  </r>
  <r>
    <x v="1"/>
    <s v="REAL"/>
    <x v="0"/>
    <s v="PERSONAL"/>
    <s v="INSUD"/>
    <s v="MADRID"/>
    <s v="SUPERMERCADO"/>
    <s v="VENDING"/>
    <s v="CHOCOLATE Y CAFÉ"/>
    <n v="0.17"/>
    <d v="2024-10-20T00:00:00"/>
    <x v="12"/>
    <n v="10"/>
    <m/>
    <m/>
    <n v="0"/>
    <n v="-0.17"/>
    <n v="0"/>
    <n v="-0.17"/>
  </r>
  <r>
    <x v="1"/>
    <s v="REAL"/>
    <x v="0"/>
    <s v="PERSONAL"/>
    <s v="INSUD"/>
    <s v="MADRID"/>
    <s v="SUPERMERCADO"/>
    <s v="VENDING"/>
    <s v="CHOCOLATE Y CAFÉ"/>
    <n v="0.14499999999999999"/>
    <d v="2024-10-21T00:00:00"/>
    <x v="12"/>
    <n v="10"/>
    <m/>
    <m/>
    <n v="0"/>
    <n v="-0.14499999999999999"/>
    <n v="0"/>
    <n v="-0.14499999999999999"/>
  </r>
  <r>
    <x v="1"/>
    <s v="REAL"/>
    <x v="0"/>
    <s v="PERSONAL"/>
    <s v="CEPSA"/>
    <s v="MADRID"/>
    <s v="TRANSPORTE"/>
    <s v="GASOLINA"/>
    <s v="MOTO"/>
    <n v="0.83100000000000007"/>
    <d v="2024-10-22T00:00:00"/>
    <x v="12"/>
    <n v="10"/>
    <m/>
    <m/>
    <n v="0"/>
    <n v="-0.83100000000000007"/>
    <n v="0"/>
    <n v="-0.83100000000000007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10-22T00:00:00"/>
    <x v="12"/>
    <n v="10"/>
    <m/>
    <m/>
    <n v="0"/>
    <n v="-0.99900000000000011"/>
    <n v="0"/>
    <n v="-0.99900000000000011"/>
  </r>
  <r>
    <x v="1"/>
    <s v="REAL"/>
    <x v="0"/>
    <s v="PERSONAL"/>
    <s v="MESON LA PALOMA"/>
    <s v="MADRID"/>
    <s v="RESTAURANTE"/>
    <s v="BAR"/>
    <s v="ZUMO PIÑA"/>
    <n v="0.33"/>
    <d v="2024-10-23T00:00:00"/>
    <x v="12"/>
    <n v="10"/>
    <m/>
    <s v="VIENDO EL REAL MADRID - DORTMUND"/>
    <n v="0"/>
    <n v="-0.33"/>
    <n v="0"/>
    <n v="-0.33"/>
  </r>
  <r>
    <x v="1"/>
    <s v="REAL"/>
    <x v="0"/>
    <s v="PERSONAL"/>
    <s v="PROTONMAIL"/>
    <s v="ONLINE"/>
    <s v="ELECTRONICA / INTERNET"/>
    <s v="SUSCRIPCION"/>
    <s v="PROTONMAIL"/>
    <n v="0.49900000000000005"/>
    <d v="2024-10-23T00:00:00"/>
    <x v="12"/>
    <n v="10"/>
    <m/>
    <m/>
    <n v="0"/>
    <n v="-0.49900000000000005"/>
    <n v="0"/>
    <n v="-0.49900000000000005"/>
  </r>
  <r>
    <x v="1"/>
    <s v="REAL"/>
    <x v="0"/>
    <s v="PERSONAL"/>
    <s v="INSUD"/>
    <s v="MADRID"/>
    <s v="SUPERMERCADO"/>
    <s v="VENDING"/>
    <s v="CAFÉ"/>
    <n v="8.0000000000000016E-2"/>
    <d v="2024-10-23T00:00:00"/>
    <x v="12"/>
    <n v="10"/>
    <m/>
    <m/>
    <n v="0"/>
    <n v="-8.0000000000000016E-2"/>
    <n v="0"/>
    <n v="-8.0000000000000016E-2"/>
  </r>
  <r>
    <x v="1"/>
    <s v="REAL"/>
    <x v="0"/>
    <s v="PERSONAL"/>
    <s v="INSUD"/>
    <s v="MADRID"/>
    <s v="SUPERMERCADO"/>
    <s v="VENDING"/>
    <s v="CHOCOLATE"/>
    <n v="9.5000000000000001E-2"/>
    <d v="2024-10-23T00:00:00"/>
    <x v="12"/>
    <n v="10"/>
    <m/>
    <m/>
    <n v="0"/>
    <n v="-9.5000000000000001E-2"/>
    <n v="0"/>
    <n v="-9.5000000000000001E-2"/>
  </r>
  <r>
    <x v="1"/>
    <s v="REAL"/>
    <x v="0"/>
    <s v="PERSONAL"/>
    <s v="CHINO BARRIO"/>
    <s v="MADRID"/>
    <s v="SUPERMERCADO"/>
    <s v="CHINO BARRIO"/>
    <s v="PAN Y AGUA CON GAS"/>
    <n v="0.14499999999999999"/>
    <d v="2024-10-23T00:00:00"/>
    <x v="12"/>
    <n v="10"/>
    <m/>
    <m/>
    <n v="0"/>
    <n v="-0.14499999999999999"/>
    <n v="0"/>
    <n v="-0.14499999999999999"/>
  </r>
  <r>
    <x v="1"/>
    <s v="REAL"/>
    <x v="0"/>
    <s v="PERSONAL"/>
    <s v="ESPIEDO"/>
    <s v="MADRID"/>
    <s v="RESTAURANTE"/>
    <s v="RESTAURANTE"/>
    <s v="EXTRA MENU COMPLETO"/>
    <n v="0.17"/>
    <d v="2024-10-24T00:00:00"/>
    <x v="12"/>
    <n v="10"/>
    <m/>
    <m/>
    <n v="0"/>
    <n v="-0.17"/>
    <n v="0"/>
    <n v="-0.17"/>
  </r>
  <r>
    <x v="1"/>
    <s v="REAL"/>
    <x v="0"/>
    <s v="PERSONAL"/>
    <s v="INSUD"/>
    <s v="MADRID"/>
    <s v="SUPERMERCADO"/>
    <s v="VENDING"/>
    <s v="CAFÉ Y CHOCOLATE"/>
    <n v="0.58500000000000019"/>
    <d v="2024-10-24T00:00:00"/>
    <x v="12"/>
    <n v="10"/>
    <m/>
    <m/>
    <n v="0"/>
    <n v="-0.58500000000000019"/>
    <n v="0"/>
    <n v="-0.58500000000000019"/>
  </r>
  <r>
    <x v="1"/>
    <s v="REAL"/>
    <x v="0"/>
    <s v="PERSONAL"/>
    <s v="RAMPUJO"/>
    <s v="MADRID"/>
    <s v="RESTAURANTE"/>
    <s v="BAR"/>
    <s v="CERVEZAS RAMPUJO"/>
    <n v="0.64000000000000012"/>
    <d v="2024-10-24T00:00:00"/>
    <x v="12"/>
    <n v="10"/>
    <m/>
    <m/>
    <n v="0"/>
    <n v="-0.64000000000000012"/>
    <n v="0"/>
    <n v="-0.64000000000000012"/>
  </r>
  <r>
    <x v="1"/>
    <s v="REAL"/>
    <x v="0"/>
    <s v="PERSONAL"/>
    <s v="INSUD"/>
    <s v="MADRID"/>
    <s v="SUPERMERCADO"/>
    <s v="VENDING"/>
    <s v="CAFÉ"/>
    <n v="4.0000000000000008E-2"/>
    <d v="2024-10-25T00:00:00"/>
    <x v="12"/>
    <n v="10"/>
    <m/>
    <m/>
    <n v="0"/>
    <n v="-4.0000000000000008E-2"/>
    <n v="0"/>
    <n v="-4.0000000000000008E-2"/>
  </r>
  <r>
    <x v="1"/>
    <s v="REAL"/>
    <x v="0"/>
    <s v="COLECTIVOS"/>
    <s v="BIZUM LIMPIADORA YUMMI"/>
    <s v="MADRID"/>
    <s v="VIVIENDA"/>
    <s v="LIMPIEZA"/>
    <s v="LIMPIADORA"/>
    <n v="2.5"/>
    <d v="2024-10-25T00:00:00"/>
    <x v="12"/>
    <n v="10"/>
    <m/>
    <m/>
    <n v="0"/>
    <n v="-2.5"/>
    <n v="0"/>
    <n v="-2.5"/>
  </r>
  <r>
    <x v="1"/>
    <s v="REAL"/>
    <x v="0"/>
    <s v="PERSONAL"/>
    <s v="RODRIGO"/>
    <s v="MADRID"/>
    <s v="RESTAURANTE"/>
    <s v="BAR"/>
    <s v="DESAYUNO RODRIGO CON DAVID DIEZ"/>
    <n v="1.89"/>
    <d v="2024-10-28T00:00:00"/>
    <x v="12"/>
    <n v="10"/>
    <m/>
    <m/>
    <n v="0"/>
    <n v="-1.89"/>
    <n v="0"/>
    <n v="-1.89"/>
  </r>
  <r>
    <x v="1"/>
    <s v="REAL"/>
    <x v="0"/>
    <s v="PERSONAL"/>
    <s v="INSUD"/>
    <s v="MADRID"/>
    <s v="SUPERMERCADO"/>
    <s v="VENDING"/>
    <s v="CAFÉ"/>
    <n v="8.0000000000000016E-2"/>
    <d v="2024-10-28T00:00:00"/>
    <x v="12"/>
    <n v="10"/>
    <m/>
    <m/>
    <n v="0"/>
    <n v="-8.0000000000000016E-2"/>
    <n v="0"/>
    <n v="-8.0000000000000016E-2"/>
  </r>
  <r>
    <x v="3"/>
    <s v="REAL"/>
    <x v="0"/>
    <s v="PERSONAL"/>
    <s v="TRASPASO COLECTIVOS"/>
    <s v="TRASPASO COLECTIVOS"/>
    <s v="TRASPASO COLECTIVOS"/>
    <s v="TRASPASO COLECTIVOS"/>
    <s v="TRASPASO COLECTIVOS"/>
    <n v="0"/>
    <d v="2024-10-28T00:00:00"/>
    <x v="12"/>
    <n v="10"/>
    <m/>
    <s v="LO HICE TARDE"/>
    <n v="0"/>
    <n v="0"/>
    <n v="0"/>
    <n v="0"/>
  </r>
  <r>
    <x v="1"/>
    <s v="REAL"/>
    <x v="0"/>
    <s v="PERSONAL"/>
    <s v="INSUD"/>
    <s v="MADRID"/>
    <s v="SUPERMERCADO"/>
    <s v="VENDING"/>
    <s v="CAFÉ"/>
    <n v="8.0000000000000016E-2"/>
    <d v="2024-10-28T00:00:00"/>
    <x v="12"/>
    <n v="10"/>
    <m/>
    <m/>
    <n v="0"/>
    <n v="-8.0000000000000016E-2"/>
    <n v="0"/>
    <n v="-8.0000000000000016E-2"/>
  </r>
  <r>
    <x v="1"/>
    <s v="REAL"/>
    <x v="0"/>
    <s v="COLECTIVOS"/>
    <s v="CIUDAD FELIZ CHINO"/>
    <s v="MADRID"/>
    <s v="RESTAURANTE"/>
    <s v="RESTAURANTE"/>
    <s v="CIUDAD FELIZ"/>
    <n v="2.66"/>
    <d v="2024-10-28T00:00:00"/>
    <x v="12"/>
    <n v="10"/>
    <m/>
    <m/>
    <n v="0"/>
    <n v="-2.66"/>
    <n v="0"/>
    <n v="-2.66"/>
  </r>
  <r>
    <x v="1"/>
    <s v="REAL"/>
    <x v="0"/>
    <s v="COLECTIVOS"/>
    <s v="MESON LA PALOMA"/>
    <s v="MADRID"/>
    <s v="RESTAURANTE"/>
    <s v="RESTAURANTE"/>
    <s v="PARTIDO REAL MADRID BARÇA"/>
    <n v="1.3800000000000001"/>
    <d v="2024-10-28T00:00:00"/>
    <x v="12"/>
    <n v="10"/>
    <m/>
    <m/>
    <n v="0"/>
    <n v="-1.3800000000000001"/>
    <n v="0"/>
    <n v="-1.3800000000000001"/>
  </r>
  <r>
    <x v="1"/>
    <s v="REAL"/>
    <x v="0"/>
    <s v="COLECTIVOS"/>
    <s v="MESON LA PALOMA"/>
    <s v="MADRID"/>
    <s v="RESTAURANTE"/>
    <s v="RESTAURANTE"/>
    <s v="PAGUS"/>
    <n v="6.6000000000000005"/>
    <d v="2024-10-28T00:00:00"/>
    <x v="12"/>
    <n v="10"/>
    <m/>
    <s v="COMIDA CON PATRI Y ALEJANDRO"/>
    <n v="0"/>
    <n v="-6.6000000000000005"/>
    <n v="0"/>
    <n v="-6.6000000000000005"/>
  </r>
  <r>
    <x v="1"/>
    <s v="REAL"/>
    <x v="0"/>
    <s v="COLECTIVOS"/>
    <s v="FOTOMATON"/>
    <s v="POZOBLANCO"/>
    <s v="BODA"/>
    <s v="BODA"/>
    <s v="FOTOMATON"/>
    <n v="5"/>
    <d v="2024-10-28T00:00:00"/>
    <x v="12"/>
    <n v="10"/>
    <m/>
    <m/>
    <n v="0"/>
    <n v="-5"/>
    <n v="0"/>
    <n v="-5"/>
  </r>
  <r>
    <x v="1"/>
    <s v="REAL"/>
    <x v="0"/>
    <s v="COLECTIVOS"/>
    <s v="MERCADONA"/>
    <s v="MADRID"/>
    <s v="SUPERMERCADO"/>
    <s v="CARREFOUR"/>
    <s v="COMPRA EXPRES"/>
    <n v="1.0960000000000001"/>
    <d v="2024-10-28T00:00:00"/>
    <x v="12"/>
    <n v="10"/>
    <m/>
    <m/>
    <n v="0"/>
    <n v="-1.0960000000000001"/>
    <n v="0"/>
    <n v="-1.0960000000000001"/>
  </r>
  <r>
    <x v="1"/>
    <s v="REAL"/>
    <x v="0"/>
    <s v="PERSONAL"/>
    <s v="AYUNTAMIENTO MADRID"/>
    <s v="MADRID"/>
    <s v="DEPORTE"/>
    <s v="GIMNASIO"/>
    <s v="NATACION MADRID DEPORTES"/>
    <n v="0.25"/>
    <d v="2024-10-29T00:00:00"/>
    <x v="12"/>
    <n v="10"/>
    <m/>
    <m/>
    <n v="0"/>
    <n v="-0.25"/>
    <n v="0"/>
    <n v="-0.25"/>
  </r>
  <r>
    <x v="1"/>
    <s v="REAL"/>
    <x v="0"/>
    <s v="PERSONAL"/>
    <s v="AYUNTAMIENTO MADRID"/>
    <s v="MADRID"/>
    <s v="DEPORTE"/>
    <s v="GIMNASIO"/>
    <s v="GIMNASIO MADRID DEPORTES"/>
    <n v="2.95"/>
    <d v="2024-10-29T00:00:00"/>
    <x v="12"/>
    <n v="10"/>
    <m/>
    <m/>
    <n v="0"/>
    <n v="-2.95"/>
    <n v="0"/>
    <n v="-2.95"/>
  </r>
  <r>
    <x v="1"/>
    <s v="REAL"/>
    <x v="0"/>
    <s v="PERSONAL"/>
    <s v="ESPIEDO"/>
    <s v="MADRID"/>
    <s v="RESTAURANTE"/>
    <s v="RESTAURANTE"/>
    <s v="EXTRA MENU COMPLETO"/>
    <n v="0.26"/>
    <d v="2024-10-29T00:00:00"/>
    <x v="12"/>
    <n v="10"/>
    <m/>
    <m/>
    <n v="0"/>
    <n v="-0.26"/>
    <n v="0"/>
    <n v="-0.26"/>
  </r>
  <r>
    <x v="1"/>
    <s v="REAL"/>
    <x v="0"/>
    <s v="COLECTIVOS"/>
    <s v="MERCADONA"/>
    <s v="MADRID"/>
    <s v="SUPERMERCADO"/>
    <s v="CARREFOUR"/>
    <s v="COMPRA EXPRES"/>
    <n v="1.3109999999999999"/>
    <d v="2024-10-29T00:00:00"/>
    <x v="12"/>
    <n v="10"/>
    <m/>
    <m/>
    <n v="0"/>
    <n v="-1.3109999999999999"/>
    <n v="0"/>
    <n v="-1.3109999999999999"/>
  </r>
  <r>
    <x v="0"/>
    <s v="REAL"/>
    <x v="1"/>
    <s v="PERSONAL"/>
    <s v="INSUD"/>
    <s v="MADRID"/>
    <s v="NOMINA"/>
    <s v="NOMINA INSUD"/>
    <s v=" INSUD"/>
    <n v="629.65499999999997"/>
    <d v="2024-10-30T00:00:00"/>
    <x v="12"/>
    <n v="10"/>
    <m/>
    <m/>
    <n v="629.65499999999997"/>
    <n v="0"/>
    <n v="0"/>
    <n v="629.65499999999997"/>
  </r>
  <r>
    <x v="1"/>
    <s v="REAL"/>
    <x v="0"/>
    <s v="PERSONAL"/>
    <s v="AYUNTAMIENTO MADRID"/>
    <s v="MADRID"/>
    <s v="DEPORTE"/>
    <s v="GIMNASIO"/>
    <s v="GIMNASIO MADRID DEPORTES"/>
    <n v="0.5"/>
    <d v="2024-10-30T00:00:00"/>
    <x v="12"/>
    <n v="10"/>
    <m/>
    <s v="ENTRADA ANTES DE QUE ACABARA EL MES"/>
    <n v="0"/>
    <n v="-0.5"/>
    <n v="0"/>
    <n v="-0.5"/>
  </r>
  <r>
    <x v="1"/>
    <s v="REAL"/>
    <x v="0"/>
    <s v="PERSONAL"/>
    <s v="QUEENS"/>
    <s v="MADRID"/>
    <s v="RESTAURANTE"/>
    <s v="RESTAURANTE"/>
    <s v="EXTRA MENU COMPLETO"/>
    <n v="0.27"/>
    <d v="2024-10-30T00:00:00"/>
    <x v="12"/>
    <n v="10"/>
    <m/>
    <m/>
    <n v="0"/>
    <n v="-0.27"/>
    <n v="0"/>
    <n v="-0.27"/>
  </r>
  <r>
    <x v="0"/>
    <s v="REAL"/>
    <x v="0"/>
    <s v="PERSONAL"/>
    <s v="TRADE REPUBLIC"/>
    <s v="ONLINE"/>
    <s v="INTERESES"/>
    <s v="INTERESES TRADE REPUBLIC"/>
    <s v="INTERESES TRADE REPUBLIC"/>
    <n v="13.26"/>
    <d v="2024-11-01T00:00:00"/>
    <x v="12"/>
    <n v="11"/>
    <m/>
    <s v="AL 3,5%"/>
    <n v="13.26"/>
    <n v="0"/>
    <n v="0"/>
    <n v="13.26"/>
  </r>
  <r>
    <x v="1"/>
    <s v="REAL"/>
    <x v="0"/>
    <s v="PERSONAL"/>
    <s v="SEGUROS ALLIANZ"/>
    <s v="MADRID"/>
    <s v="SEGUROS"/>
    <s v="SEGUROS"/>
    <s v="SEGURO DE VIDA"/>
    <n v="6.0810000000000004"/>
    <d v="2024-11-04T00:00:00"/>
    <x v="12"/>
    <n v="11"/>
    <m/>
    <m/>
    <n v="0"/>
    <n v="-6.0810000000000004"/>
    <n v="0"/>
    <n v="-6.0810000000000004"/>
  </r>
  <r>
    <x v="1"/>
    <s v="REAL"/>
    <x v="0"/>
    <s v="PERSONAL"/>
    <s v="INSUD"/>
    <s v="MADRID"/>
    <s v="SUPERMERCADO"/>
    <s v="VENDING"/>
    <s v="CAFÉ"/>
    <n v="0.1"/>
    <d v="2024-11-04T00:00:00"/>
    <x v="12"/>
    <n v="11"/>
    <m/>
    <m/>
    <n v="0"/>
    <n v="-0.1"/>
    <n v="0"/>
    <n v="-0.1"/>
  </r>
  <r>
    <x v="1"/>
    <s v="REAL"/>
    <x v="0"/>
    <s v="COLECTIVOS"/>
    <s v="MERCADONA"/>
    <s v="MADRID"/>
    <s v="SUPERMERCADO"/>
    <s v="CARREFOUR"/>
    <s v="COMPRA EXPRES"/>
    <n v="0.70500000000000007"/>
    <d v="2024-11-04T00:00:00"/>
    <x v="12"/>
    <n v="11"/>
    <m/>
    <m/>
    <n v="0"/>
    <n v="-0.70500000000000007"/>
    <n v="0"/>
    <n v="-0.70500000000000007"/>
  </r>
  <r>
    <x v="3"/>
    <s v="REAL"/>
    <x v="0"/>
    <s v="PERSONAL"/>
    <s v="TRASPASO COLECTIVOS"/>
    <s v="TRASPASO COLECTIVOS"/>
    <s v="TRASPASO COLECTIVOS"/>
    <s v="TRASPASO COLECTIVOS"/>
    <s v="TRASPASO COLECTIVOS"/>
    <n v="0"/>
    <d v="2024-11-05T00:00:00"/>
    <x v="12"/>
    <n v="11"/>
    <m/>
    <m/>
    <n v="0"/>
    <n v="0"/>
    <n v="0"/>
    <n v="0"/>
  </r>
  <r>
    <x v="1"/>
    <s v="REAL"/>
    <x v="0"/>
    <s v="FIJO"/>
    <s v="PISP"/>
    <s v="MADRID"/>
    <s v="VIVIENDA"/>
    <s v="HOGAR"/>
    <s v="PISO VALDEZARZA"/>
    <n v="30"/>
    <d v="2024-11-05T00:00:00"/>
    <x v="12"/>
    <n v="11"/>
    <m/>
    <m/>
    <n v="0"/>
    <n v="-30"/>
    <n v="0"/>
    <n v="-30"/>
  </r>
  <r>
    <x v="1"/>
    <s v="REAL"/>
    <x v="0"/>
    <s v="PERSONAL"/>
    <s v="GASTOS"/>
    <s v="MADRID"/>
    <s v="VIVIENDA"/>
    <s v="GASTOS COMPARTIDOS"/>
    <s v="GASTOS: AGUA, LUZ, WIFI, LIMPIEZA"/>
    <n v="5.0710000000000006"/>
    <d v="2024-11-05T00:00:00"/>
    <x v="12"/>
    <n v="11"/>
    <m/>
    <m/>
    <n v="0"/>
    <n v="-5.0710000000000006"/>
    <n v="0"/>
    <n v="-5.0710000000000006"/>
  </r>
  <r>
    <x v="1"/>
    <s v="REAL"/>
    <x v="0"/>
    <s v="PERSONAL"/>
    <s v="ESPIEDO"/>
    <s v="MADRID"/>
    <s v="RESTAURANTE"/>
    <s v="RESTAURANTE"/>
    <s v="EXTRA MENU COMPLETO"/>
    <n v="0.17"/>
    <d v="2024-11-05T00:00:00"/>
    <x v="12"/>
    <n v="11"/>
    <m/>
    <m/>
    <n v="0"/>
    <n v="-0.17"/>
    <n v="0"/>
    <n v="-0.17"/>
  </r>
  <r>
    <x v="1"/>
    <s v="REAL"/>
    <x v="0"/>
    <s v="PERSONAL"/>
    <s v="QUEENS"/>
    <s v="MADRID"/>
    <s v="RESTAURANTE"/>
    <s v="RESTAURANTE"/>
    <s v="EXTRA MENU COMPLETO"/>
    <n v="0.25"/>
    <d v="2024-11-05T00:00:00"/>
    <x v="12"/>
    <n v="11"/>
    <m/>
    <m/>
    <n v="0"/>
    <n v="-0.25"/>
    <n v="0"/>
    <n v="-0.25"/>
  </r>
  <r>
    <x v="1"/>
    <s v="REAL"/>
    <x v="0"/>
    <s v="COLECTIVOS"/>
    <s v="MERCADONA"/>
    <s v="MADRID"/>
    <s v="SUPERMERCADO"/>
    <s v="SUPERCOR"/>
    <s v="COMPRA EXPRES"/>
    <n v="0.66800000000000004"/>
    <d v="2024-11-05T00:00:00"/>
    <x v="12"/>
    <n v="11"/>
    <m/>
    <m/>
    <n v="0"/>
    <n v="-0.66800000000000004"/>
    <n v="0"/>
    <n v="-0.66800000000000004"/>
  </r>
  <r>
    <x v="1"/>
    <s v="REAL"/>
    <x v="0"/>
    <s v="COLECTIVOS"/>
    <s v="MERCADONA"/>
    <s v="MADRID"/>
    <s v="SUPERMERCADO"/>
    <s v="CARREFOUR"/>
    <s v="COMPRA EXPRES"/>
    <n v="2.4690000000000003"/>
    <d v="2024-11-05T00:00:00"/>
    <x v="12"/>
    <n v="11"/>
    <m/>
    <m/>
    <n v="0"/>
    <n v="-2.4690000000000003"/>
    <n v="0"/>
    <n v="-2.4690000000000003"/>
  </r>
  <r>
    <x v="1"/>
    <s v="REAL"/>
    <x v="0"/>
    <s v="PERSONAL"/>
    <s v="CEPSA"/>
    <s v="MADRID"/>
    <s v="TRANSPORTE"/>
    <s v="GASOLINA"/>
    <s v="MOTO"/>
    <n v="0.78700000000000003"/>
    <d v="2024-11-07T00:00:00"/>
    <x v="12"/>
    <n v="11"/>
    <m/>
    <m/>
    <n v="0"/>
    <n v="-0.78700000000000003"/>
    <n v="0"/>
    <n v="-0.78700000000000003"/>
  </r>
  <r>
    <x v="1"/>
    <s v="REAL"/>
    <x v="0"/>
    <s v="PERSONAL"/>
    <s v="INSUD"/>
    <s v="MADRID"/>
    <s v="SUPERMERCADO"/>
    <s v="VENDING"/>
    <s v="CAFÉ"/>
    <n v="4.0000000000000008E-2"/>
    <d v="2024-11-07T00:00:00"/>
    <x v="12"/>
    <n v="11"/>
    <m/>
    <m/>
    <n v="0"/>
    <n v="-4.0000000000000008E-2"/>
    <n v="0"/>
    <n v="-4.0000000000000008E-2"/>
  </r>
  <r>
    <x v="1"/>
    <s v="REAL"/>
    <x v="0"/>
    <s v="PERSONAL"/>
    <s v="PIZZA NAPOLI"/>
    <s v="MADRID"/>
    <s v="RESTAURANTE"/>
    <s v="RESTAURANTE"/>
    <s v="EXTRA MENU COMPLETO"/>
    <n v="0.25"/>
    <d v="2024-11-07T00:00:00"/>
    <x v="12"/>
    <n v="11"/>
    <m/>
    <m/>
    <n v="0"/>
    <n v="-0.25"/>
    <n v="0"/>
    <n v="-0.25"/>
  </r>
  <r>
    <x v="1"/>
    <s v="REAL"/>
    <x v="0"/>
    <s v="PERSONAL"/>
    <s v="CHAT GPT"/>
    <s v="ONLINE"/>
    <s v="ELECTRONICA / INTERNET"/>
    <s v="SUSCRIPCION"/>
    <s v="CHAT GPT"/>
    <n v="2.327"/>
    <d v="2024-11-11T00:00:00"/>
    <x v="12"/>
    <n v="11"/>
    <m/>
    <m/>
    <n v="0"/>
    <n v="-2.327"/>
    <n v="0"/>
    <n v="-2.327"/>
  </r>
  <r>
    <x v="1"/>
    <s v="REAL"/>
    <x v="0"/>
    <s v="FIJO"/>
    <s v="GARAJE"/>
    <s v="MADRID"/>
    <s v="VIVIENDA"/>
    <s v="GARAJE"/>
    <s v="GARAJE VALDEZARZA"/>
    <n v="13"/>
    <d v="2024-11-11T00:00:00"/>
    <x v="12"/>
    <n v="11"/>
    <m/>
    <s v="VALIDO POR OCTUBRE Y NOVIEMBRE"/>
    <n v="0"/>
    <n v="-13"/>
    <n v="0"/>
    <n v="-13"/>
  </r>
  <r>
    <x v="1"/>
    <s v="REAL"/>
    <x v="0"/>
    <s v="PERSONAL"/>
    <s v="CHINO BARRIO"/>
    <s v="MADRID"/>
    <s v="GASTOS PERSONALES (ROPA, OBJETOS, ACCESORIOS…)"/>
    <s v="ACCESORIOS"/>
    <s v="PILAS CHINO BARRIO PARA RELOJ BUCEO"/>
    <n v="0.70000000000000007"/>
    <d v="2024-11-11T00:00:00"/>
    <x v="12"/>
    <n v="11"/>
    <m/>
    <m/>
    <n v="0"/>
    <n v="-0.70000000000000007"/>
    <n v="0"/>
    <n v="-0.70000000000000007"/>
  </r>
  <r>
    <x v="1"/>
    <s v="REAL"/>
    <x v="0"/>
    <s v="PERSONAL"/>
    <s v="RODRIGO"/>
    <s v="MADRID"/>
    <s v="RESTAURANTE"/>
    <s v="BAR"/>
    <s v="DESAYUNO RODRIGO CON CRIS EL DOMINGO"/>
    <n v="0.72000000000000008"/>
    <d v="2024-11-11T00:00:00"/>
    <x v="12"/>
    <n v="11"/>
    <m/>
    <m/>
    <n v="0"/>
    <n v="-0.72000000000000008"/>
    <n v="0"/>
    <n v="-0.72000000000000008"/>
  </r>
  <r>
    <x v="1"/>
    <s v="REAL"/>
    <x v="0"/>
    <s v="PERSONAL"/>
    <s v="CASA FANY"/>
    <s v="MADRID"/>
    <s v="RESTAURANTE"/>
    <s v="BAR"/>
    <s v="ALMUERZO CON ARTUR"/>
    <n v="1.03"/>
    <d v="2024-11-11T00:00:00"/>
    <x v="12"/>
    <n v="11"/>
    <d v="2024-11-09T00:00:00"/>
    <s v="ALMUERZO DESPUES DE PADEL EL SABADO"/>
    <n v="0"/>
    <n v="-1.03"/>
    <n v="0"/>
    <n v="-1.03"/>
  </r>
  <r>
    <x v="1"/>
    <s v="REAL"/>
    <x v="0"/>
    <s v="COLECTIVOS"/>
    <s v="NEW YORK BURGER"/>
    <s v="MADRID"/>
    <s v="RESTAURANTE"/>
    <s v="RESTAURANTE"/>
    <s v="NEW YORK BURGER CON ALEX Y TIVI"/>
    <n v="8.3400000000000016"/>
    <d v="2024-11-12T00:00:00"/>
    <x v="12"/>
    <n v="11"/>
    <m/>
    <s v="CENA CON ALEX Y TIVI PARA HABLAR DE LA BODA"/>
    <n v="0"/>
    <n v="-8.3400000000000016"/>
    <n v="0"/>
    <n v="-8.3400000000000016"/>
  </r>
  <r>
    <x v="1"/>
    <s v="REAL"/>
    <x v="0"/>
    <s v="PERSONAL"/>
    <s v="RODRIGO"/>
    <s v="MADRID"/>
    <s v="RESTAURANTE"/>
    <s v="RESTAURANTE"/>
    <s v="EXTRA MENU COMPLETO"/>
    <n v="0.1"/>
    <d v="2024-11-13T00:00:00"/>
    <x v="12"/>
    <n v="11"/>
    <m/>
    <m/>
    <n v="0"/>
    <n v="-0.1"/>
    <n v="0"/>
    <n v="-0.1"/>
  </r>
  <r>
    <x v="1"/>
    <s v="REAL"/>
    <x v="0"/>
    <s v="PERSONAL"/>
    <s v="MESON LA PALOMA"/>
    <s v="MADRID"/>
    <s v="RESTAURANTE"/>
    <s v="BAR"/>
    <s v="MERIENDA CON PABLO ALON"/>
    <n v="0.49000000000000005"/>
    <d v="2024-11-14T00:00:00"/>
    <x v="12"/>
    <n v="11"/>
    <d v="2024-11-13T00:00:00"/>
    <m/>
    <n v="0"/>
    <n v="-0.49000000000000005"/>
    <n v="0"/>
    <n v="-0.49000000000000005"/>
  </r>
  <r>
    <x v="1"/>
    <s v="REAL"/>
    <x v="0"/>
    <s v="PERSONAL"/>
    <s v="AMAZON"/>
    <s v="ONLINE"/>
    <s v="GASTOS PERSONALES (ROPA, OBJETOS, ACCESORIOS…)"/>
    <s v="ACCESORIOS"/>
    <s v="CINTAS ELASTICAS PARA DEPORTE"/>
    <n v="1.327"/>
    <d v="2024-11-14T00:00:00"/>
    <x v="12"/>
    <n v="11"/>
    <m/>
    <m/>
    <n v="0"/>
    <n v="-1.327"/>
    <n v="0"/>
    <n v="-1.327"/>
  </r>
  <r>
    <x v="1"/>
    <s v="REAL"/>
    <x v="0"/>
    <s v="COLECTIVOS"/>
    <s v="ALIEXPRESS"/>
    <s v="ONLINE"/>
    <s v="BODA"/>
    <s v="BODA"/>
    <s v="HORA LOCA Y CALCETINES"/>
    <n v="2.44"/>
    <d v="2024-11-14T00:00:00"/>
    <x v="12"/>
    <n v="11"/>
    <m/>
    <m/>
    <n v="0"/>
    <n v="-2.44"/>
    <n v="0"/>
    <n v="-2.44"/>
  </r>
  <r>
    <x v="1"/>
    <s v="REAL"/>
    <x v="0"/>
    <s v="PERSONAL"/>
    <s v="INSUD"/>
    <s v="MADRID"/>
    <s v="SUPERMERCADO"/>
    <s v="VENDING"/>
    <s v="CAFÉ"/>
    <n v="4.0000000000000008E-2"/>
    <d v="2024-11-15T00:00:00"/>
    <x v="12"/>
    <n v="11"/>
    <m/>
    <m/>
    <n v="0"/>
    <n v="-4.0000000000000008E-2"/>
    <n v="0"/>
    <n v="-4.0000000000000008E-2"/>
  </r>
  <r>
    <x v="1"/>
    <s v="REAL"/>
    <x v="0"/>
    <s v="PERSONAL"/>
    <s v="AMAZON"/>
    <s v="ONLINE"/>
    <s v="VIVIENDA"/>
    <s v="HOGAR"/>
    <s v="ACCESORIOS"/>
    <n v="1.327"/>
    <d v="2024-11-15T00:00:00"/>
    <x v="12"/>
    <n v="11"/>
    <m/>
    <s v="BUHO PARA EVITAR PALOMAS"/>
    <n v="0"/>
    <n v="-1.327"/>
    <n v="0"/>
    <n v="-1.327"/>
  </r>
  <r>
    <x v="2"/>
    <s v="REAL"/>
    <x v="0"/>
    <s v="PERSONAL"/>
    <s v="INDEXA CAPITAL"/>
    <s v="ONLINE"/>
    <s v="FONDOS"/>
    <s v="FONDOS"/>
    <s v="INDEXA"/>
    <n v="135"/>
    <d v="2024-11-15T00:00:00"/>
    <x v="12"/>
    <n v="11"/>
    <m/>
    <m/>
    <n v="0"/>
    <n v="0"/>
    <n v="-135"/>
    <n v="-135"/>
  </r>
  <r>
    <x v="1"/>
    <s v="REAL"/>
    <x v="0"/>
    <s v="PERSONAL"/>
    <s v="CEPSA"/>
    <s v="MADRID"/>
    <s v="TRANSPORTE"/>
    <s v="GASOLINA"/>
    <s v="MOTO"/>
    <n v="0.71700000000000008"/>
    <d v="2024-11-15T00:00:00"/>
    <x v="12"/>
    <n v="11"/>
    <m/>
    <m/>
    <n v="0"/>
    <n v="-0.71700000000000008"/>
    <n v="0"/>
    <n v="-0.71700000000000008"/>
  </r>
  <r>
    <x v="1"/>
    <s v="REAL"/>
    <x v="0"/>
    <s v="PERSONAL"/>
    <s v="REPSOL"/>
    <s v="MADRID"/>
    <s v="TRANSPORTE"/>
    <s v="GASOLINA"/>
    <s v="COCHE"/>
    <n v="5.5410000000000004"/>
    <d v="2024-11-15T00:00:00"/>
    <x v="12"/>
    <n v="11"/>
    <m/>
    <m/>
    <n v="0"/>
    <n v="-5.5410000000000004"/>
    <n v="0"/>
    <n v="-5.5410000000000004"/>
  </r>
  <r>
    <x v="0"/>
    <s v="REAL"/>
    <x v="0"/>
    <s v="PERSONAL"/>
    <s v="AMIGA ICIAR IRENE"/>
    <s v="BLABLACAR"/>
    <s v="SEGUNDA MANO / GASTOS COMPARTIDOS"/>
    <s v="GASTOS COMPARTIDOS"/>
    <s v="BIZUM IRENE, AMIGA ICIAR"/>
    <n v="6"/>
    <d v="2024-11-15T00:00:00"/>
    <x v="12"/>
    <n v="11"/>
    <m/>
    <m/>
    <n v="6"/>
    <n v="0"/>
    <n v="0"/>
    <n v="6"/>
  </r>
  <r>
    <x v="1"/>
    <s v="REAL"/>
    <x v="0"/>
    <s v="COLECTIVOS"/>
    <s v="ALIEXPRESS"/>
    <s v="ONLINE"/>
    <s v="GASTOS PERSONALES (ROPA, OBJETOS, ACCESORIOS…)"/>
    <s v="ACCESORIOS"/>
    <s v="CINTAS ELASTICAS PARA DEPORTE"/>
    <n v="1.0029999999999999"/>
    <d v="2024-11-15T00:00:00"/>
    <x v="12"/>
    <n v="11"/>
    <m/>
    <m/>
    <n v="0"/>
    <n v="-1.0029999999999999"/>
    <n v="0"/>
    <n v="-1.0029999999999999"/>
  </r>
  <r>
    <x v="1"/>
    <s v="REAL"/>
    <x v="0"/>
    <s v="COLECTIVOS"/>
    <s v="NETFLIX"/>
    <s v="ONLINE"/>
    <s v="ELECTRONICA / INTERNET"/>
    <s v="SUSCRIPCION"/>
    <s v="NETFLIX"/>
    <n v="0.60000000000000009"/>
    <d v="2024-11-15T00:00:00"/>
    <x v="12"/>
    <n v="11"/>
    <m/>
    <m/>
    <n v="0"/>
    <n v="-0.60000000000000009"/>
    <n v="0"/>
    <n v="-0.60000000000000009"/>
  </r>
  <r>
    <x v="1"/>
    <s v="REAL"/>
    <x v="0"/>
    <s v="COLECTIVOS"/>
    <s v="AMAZON"/>
    <s v="ONLINE"/>
    <s v="GASTOS PERSONALES (ROPA, OBJETOS, ACCESORIOS…)"/>
    <s v="ACCESORIOS"/>
    <s v="BUHO PARA ESPANTAR PALOMAS"/>
    <n v="1.155"/>
    <d v="2024-11-15T00:00:00"/>
    <x v="12"/>
    <n v="11"/>
    <m/>
    <m/>
    <n v="0"/>
    <n v="-1.155"/>
    <n v="0"/>
    <n v="-1.155"/>
  </r>
  <r>
    <x v="1"/>
    <s v="REAL"/>
    <x v="0"/>
    <s v="PERSONAL"/>
    <s v="PARKING SAN CLIMENTE"/>
    <s v="ZARAGOZA"/>
    <s v="TRANSPORTE"/>
    <s v="PARKING"/>
    <s v="PARKING ZGZ"/>
    <n v="0.70500000000000007"/>
    <d v="2024-11-18T00:00:00"/>
    <x v="12"/>
    <n v="11"/>
    <m/>
    <m/>
    <n v="0"/>
    <n v="-0.70500000000000007"/>
    <n v="0"/>
    <n v="-0.70500000000000007"/>
  </r>
  <r>
    <x v="1"/>
    <s v="REAL"/>
    <x v="0"/>
    <s v="PERSONAL"/>
    <s v="NUÑEZ DE ARENAS"/>
    <s v="TUDELA"/>
    <s v="GASTOS PERSONALES (ROPA, OBJETOS, ACCESORIOS…)"/>
    <s v="ROPA"/>
    <s v="JERSEY NUÑEZ DE ARENAS"/>
    <n v="4.995000000000001"/>
    <d v="2024-11-18T00:00:00"/>
    <x v="12"/>
    <n v="11"/>
    <m/>
    <m/>
    <n v="0"/>
    <n v="-4.995000000000001"/>
    <n v="0"/>
    <n v="-4.995000000000001"/>
  </r>
  <r>
    <x v="1"/>
    <s v="REAL"/>
    <x v="0"/>
    <s v="PERSONAL"/>
    <s v="CASCO VIEJO"/>
    <s v="TUDELA"/>
    <s v="RESTAURANTE"/>
    <s v="BAR"/>
    <s v="AGUA CON GAS"/>
    <n v="0.25"/>
    <d v="2024-11-18T00:00:00"/>
    <x v="12"/>
    <n v="11"/>
    <m/>
    <m/>
    <n v="0"/>
    <n v="-0.25"/>
    <n v="0"/>
    <n v="-0.25"/>
  </r>
  <r>
    <x v="1"/>
    <s v="REAL"/>
    <x v="0"/>
    <s v="PERSONAL"/>
    <s v="INSUD"/>
    <s v="MADRID"/>
    <s v="SUPERMERCADO"/>
    <s v="VENDING"/>
    <s v="CAFÉ"/>
    <n v="8.0000000000000016E-2"/>
    <d v="2024-11-18T00:00:00"/>
    <x v="12"/>
    <n v="11"/>
    <m/>
    <m/>
    <n v="0"/>
    <n v="-8.0000000000000016E-2"/>
    <n v="0"/>
    <n v="-8.0000000000000016E-2"/>
  </r>
  <r>
    <x v="1"/>
    <s v="REAL"/>
    <x v="0"/>
    <s v="PERSONAL"/>
    <s v="INSUD"/>
    <s v="MADRID"/>
    <s v="SUPERMERCADO"/>
    <s v="VENDING"/>
    <s v="CAFÉ"/>
    <n v="4.0000000000000008E-2"/>
    <d v="2024-11-19T00:00:00"/>
    <x v="12"/>
    <n v="11"/>
    <m/>
    <m/>
    <n v="0"/>
    <n v="-4.0000000000000008E-2"/>
    <n v="0"/>
    <n v="-4.0000000000000008E-2"/>
  </r>
  <r>
    <x v="1"/>
    <s v="REAL"/>
    <x v="0"/>
    <s v="PERSONAL"/>
    <s v="AMAZON"/>
    <s v="ONLINE"/>
    <s v="GASTOS PERSONALES (ROPA, OBJETOS, ACCESORIOS…)"/>
    <s v="ACCESORIOS"/>
    <s v="CINTAS ELASTICAS PARA DEPORTE"/>
    <n v="1.327"/>
    <d v="2024-11-20T00:00:00"/>
    <x v="12"/>
    <n v="11"/>
    <m/>
    <m/>
    <n v="0"/>
    <n v="-1.327"/>
    <n v="0"/>
    <n v="-1.327"/>
  </r>
  <r>
    <x v="1"/>
    <s v="REAL"/>
    <x v="0"/>
    <s v="PERSONAL"/>
    <s v="REALE SEGUROS"/>
    <s v="TUDELA"/>
    <s v="TRANSPORTE"/>
    <s v="SEGUROS"/>
    <s v="SEGURO MOTO A TERCEROS"/>
    <n v="33.723000000000006"/>
    <d v="2024-11-21T00:00:00"/>
    <x v="12"/>
    <n v="11"/>
    <m/>
    <s v="cancelado seguro a todo riesgo y puesto el de a terceros"/>
    <n v="0"/>
    <n v="-33.723000000000006"/>
    <n v="0"/>
    <n v="-33.723000000000006"/>
  </r>
  <r>
    <x v="1"/>
    <s v="REAL"/>
    <x v="0"/>
    <s v="PERSONAL"/>
    <s v="LOTERIA"/>
    <s v="MADRID"/>
    <s v="OTROS"/>
    <s v="LOTERIA"/>
    <s v="LOTERIA"/>
    <n v="2"/>
    <d v="2024-11-21T00:00:00"/>
    <x v="12"/>
    <n v="11"/>
    <m/>
    <m/>
    <n v="0"/>
    <n v="-2"/>
    <n v="0"/>
    <n v="-2"/>
  </r>
  <r>
    <x v="1"/>
    <s v="REAL"/>
    <x v="0"/>
    <s v="PERSONAL"/>
    <s v="PIZZA NAPOLI"/>
    <m/>
    <s v="RESTAURANTE"/>
    <s v="BAR"/>
    <s v="EXTRA MENU COMPLETO"/>
    <n v="0.25"/>
    <d v="2024-11-22T00:00:00"/>
    <x v="12"/>
    <n v="11"/>
    <m/>
    <m/>
    <n v="0"/>
    <n v="-0.25"/>
    <n v="0"/>
    <n v="-0.25"/>
  </r>
  <r>
    <x v="1"/>
    <s v="REAL"/>
    <x v="0"/>
    <s v="PERSONAL"/>
    <s v="PROTONMAIL"/>
    <s v="ONLINE"/>
    <s v="ELECTRONICA / INTERNET"/>
    <s v="SUSCRIPCION"/>
    <s v="PROTONMAIL"/>
    <n v="0.49900000000000005"/>
    <d v="2024-11-22T00:00:00"/>
    <x v="12"/>
    <n v="11"/>
    <m/>
    <m/>
    <n v="0"/>
    <n v="-0.49900000000000005"/>
    <n v="0"/>
    <n v="-0.49900000000000005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11-22T00:00:00"/>
    <x v="12"/>
    <n v="11"/>
    <m/>
    <m/>
    <n v="0"/>
    <n v="-0.99900000000000011"/>
    <n v="0"/>
    <n v="-0.99900000000000011"/>
  </r>
  <r>
    <x v="1"/>
    <s v="REAL"/>
    <x v="0"/>
    <s v="PERSONAL"/>
    <s v="LIZARRAN"/>
    <s v="MADRID"/>
    <s v="RESTAURANTE"/>
    <s v="BAR"/>
    <s v="CERVEZA CON MIKEL Y MARIA"/>
    <n v="0.5"/>
    <d v="2024-11-22T00:00:00"/>
    <x v="12"/>
    <n v="11"/>
    <m/>
    <s v="BIZUM A MARIA"/>
    <n v="0"/>
    <n v="-0.5"/>
    <n v="0"/>
    <n v="-0.5"/>
  </r>
  <r>
    <x v="0"/>
    <s v="REAL"/>
    <x v="0"/>
    <s v="PERSONAL"/>
    <s v="REGALOS PAPAS"/>
    <s v="TUDELA"/>
    <s v="OTROS"/>
    <s v="REGALOS"/>
    <s v="REGALOS DE BODA"/>
    <n v="840"/>
    <d v="2024-11-25T00:00:00"/>
    <x v="12"/>
    <n v="11"/>
    <m/>
    <m/>
    <n v="840"/>
    <n v="0"/>
    <n v="0"/>
    <n v="840"/>
  </r>
  <r>
    <x v="1"/>
    <s v="REAL"/>
    <x v="0"/>
    <s v="COLECTIVOS"/>
    <s v="CARREFOUR"/>
    <s v="MADRID"/>
    <s v="SUPERMERCADO"/>
    <s v="CARREFOUR"/>
    <s v="COMPRA EXPRES"/>
    <n v="4.5950000000000006"/>
    <d v="2024-11-25T00:00:00"/>
    <x v="12"/>
    <n v="11"/>
    <m/>
    <m/>
    <n v="0"/>
    <n v="-4.5950000000000006"/>
    <n v="0"/>
    <n v="-4.5950000000000006"/>
  </r>
  <r>
    <x v="1"/>
    <s v="REAL"/>
    <x v="0"/>
    <s v="COLECTIVOS"/>
    <s v="LIZARRAN"/>
    <s v="MADRID"/>
    <s v="RESTAURANTE"/>
    <s v="RESTAURANTE"/>
    <s v="LIZARRAN CON MIKEL"/>
    <n v="0.89000000000000012"/>
    <d v="2024-11-25T00:00:00"/>
    <x v="12"/>
    <n v="11"/>
    <m/>
    <m/>
    <n v="0"/>
    <n v="-0.89000000000000012"/>
    <n v="0"/>
    <n v="-0.89000000000000012"/>
  </r>
  <r>
    <x v="1"/>
    <s v="REAL"/>
    <x v="0"/>
    <s v="PERSONAL"/>
    <s v="INSUD"/>
    <s v="MADRID"/>
    <s v="SUPERMERCADO"/>
    <s v="VENDING"/>
    <s v="CAFÉ"/>
    <n v="2.0000000000000004E-2"/>
    <d v="2024-11-26T00:00:00"/>
    <x v="12"/>
    <n v="11"/>
    <m/>
    <m/>
    <n v="0"/>
    <n v="-2.0000000000000004E-2"/>
    <n v="0"/>
    <n v="-2.0000000000000004E-2"/>
  </r>
  <r>
    <x v="1"/>
    <s v="REAL"/>
    <x v="0"/>
    <s v="PERSONAL"/>
    <s v="ESPIEDO"/>
    <s v="MADRID"/>
    <s v="RESTAURANTE"/>
    <s v="BAR"/>
    <s v="EXTRA MENU COMPLETO"/>
    <n v="0.17"/>
    <d v="2024-11-26T00:00:00"/>
    <x v="12"/>
    <n v="11"/>
    <m/>
    <m/>
    <n v="0"/>
    <n v="-0.17"/>
    <n v="0"/>
    <n v="-0.17"/>
  </r>
  <r>
    <x v="1"/>
    <s v="REAL"/>
    <x v="0"/>
    <s v="PERSONAL"/>
    <s v="AMAZON"/>
    <s v="ONLINE"/>
    <s v="DEPORTE"/>
    <s v="CINTAS DEPORTE"/>
    <s v="AMAZON"/>
    <n v="1.1500000000000001"/>
    <d v="2024-11-26T00:00:00"/>
    <x v="12"/>
    <n v="11"/>
    <m/>
    <m/>
    <n v="0"/>
    <n v="-1.1500000000000001"/>
    <n v="0"/>
    <n v="-1.1500000000000001"/>
  </r>
  <r>
    <x v="1"/>
    <s v="REAL"/>
    <x v="0"/>
    <s v="PERSONAL"/>
    <s v="ESPIEDO"/>
    <s v="MADRID"/>
    <s v="RESTAURANTE"/>
    <s v="BAR"/>
    <s v="EXTRA MENU COMPLETO"/>
    <n v="0.11000000000000001"/>
    <d v="2024-11-27T00:00:00"/>
    <x v="12"/>
    <n v="11"/>
    <m/>
    <m/>
    <n v="0"/>
    <n v="-0.11000000000000001"/>
    <n v="0"/>
    <n v="-0.11000000000000001"/>
  </r>
  <r>
    <x v="1"/>
    <s v="REAL"/>
    <x v="0"/>
    <s v="PERSONAL"/>
    <s v="INSUD"/>
    <s v="MADRID"/>
    <s v="SUPERMERCADO"/>
    <s v="VENDING"/>
    <s v="CAFÉ"/>
    <n v="2.0000000000000004E-2"/>
    <d v="2024-11-27T00:00:00"/>
    <x v="12"/>
    <n v="11"/>
    <m/>
    <m/>
    <n v="0"/>
    <n v="-2.0000000000000004E-2"/>
    <n v="0"/>
    <n v="-2.0000000000000004E-2"/>
  </r>
  <r>
    <x v="1"/>
    <s v="REAL"/>
    <x v="0"/>
    <s v="PERSONAL"/>
    <s v="CEPSA"/>
    <s v="MADRID"/>
    <s v="TRANSPORTE"/>
    <s v="GASOLINA"/>
    <s v="MOTO"/>
    <n v="0.78300000000000003"/>
    <d v="2024-11-27T00:00:00"/>
    <x v="12"/>
    <n v="11"/>
    <m/>
    <m/>
    <n v="0"/>
    <n v="-0.78300000000000003"/>
    <n v="0"/>
    <n v="-0.78300000000000003"/>
  </r>
  <r>
    <x v="1"/>
    <s v="REAL"/>
    <x v="0"/>
    <s v="COLECTIVOS"/>
    <s v="CARREFOUR"/>
    <s v="MADRID"/>
    <s v="SUPERMERCADO"/>
    <s v="CARREFOUR"/>
    <s v="COMPRA EXPRES"/>
    <n v="0.28599999999999998"/>
    <d v="2024-11-27T00:00:00"/>
    <x v="12"/>
    <n v="11"/>
    <m/>
    <m/>
    <n v="0"/>
    <n v="-0.28599999999999998"/>
    <n v="0"/>
    <n v="-0.28599999999999998"/>
  </r>
  <r>
    <x v="1"/>
    <s v="REAL"/>
    <x v="0"/>
    <s v="PERSONAL"/>
    <s v="MESON LA PALOMA"/>
    <s v="MADRID"/>
    <s v="RESTAURANTE"/>
    <s v="BAR"/>
    <s v="AGUA CON GAS"/>
    <n v="0.12"/>
    <d v="2024-11-28T00:00:00"/>
    <x v="12"/>
    <n v="11"/>
    <m/>
    <m/>
    <n v="0"/>
    <n v="-0.12"/>
    <n v="0"/>
    <n v="-0.12"/>
  </r>
  <r>
    <x v="0"/>
    <s v="REAL"/>
    <x v="1"/>
    <s v="PERSONAL"/>
    <s v="INSUD"/>
    <s v="MADRID"/>
    <s v="NOMINA"/>
    <s v="NOMINA INSUD"/>
    <s v=" INSUD"/>
    <n v="629.31299999999999"/>
    <d v="2024-11-28T00:00:00"/>
    <x v="12"/>
    <n v="11"/>
    <m/>
    <m/>
    <n v="629.31299999999999"/>
    <n v="0"/>
    <n v="0"/>
    <n v="629.31299999999999"/>
  </r>
  <r>
    <x v="1"/>
    <s v="REAL"/>
    <x v="0"/>
    <s v="PERSONAL"/>
    <s v="INSUD"/>
    <s v="MADRID"/>
    <s v="SUPERMERCADO"/>
    <s v="VENDING"/>
    <s v="CAFÉ"/>
    <n v="2.0000000000000004E-2"/>
    <d v="2024-11-28T00:00:00"/>
    <x v="12"/>
    <n v="11"/>
    <m/>
    <m/>
    <n v="0"/>
    <n v="-2.0000000000000004E-2"/>
    <n v="0"/>
    <n v="-2.0000000000000004E-2"/>
  </r>
  <r>
    <x v="1"/>
    <s v="REAL"/>
    <x v="0"/>
    <s v="PERSONAL"/>
    <s v="EL CORTE INGLES"/>
    <s v="MADRID"/>
    <s v="REGALOS"/>
    <s v="REGALOS NAVIDAD"/>
    <s v="REGALO PAPA AMIGO INVISIBLE"/>
    <n v="5.9990000000000006"/>
    <d v="2024-11-29T00:00:00"/>
    <x v="12"/>
    <n v="11"/>
    <m/>
    <m/>
    <n v="0"/>
    <n v="-5.9990000000000006"/>
    <n v="0"/>
    <n v="-5.9990000000000006"/>
  </r>
  <r>
    <x v="1"/>
    <s v="REAL"/>
    <x v="0"/>
    <s v="PERSONAL"/>
    <s v="NOTARIA MERCEDES "/>
    <s v="MADRID"/>
    <s v="GESTIONES ADMINISTRATIVAS / IMPUESTOS"/>
    <s v="GESTIONES ADMINISTRATIVAS"/>
    <s v="TESTAMENTO JAVIER GARCIA"/>
    <n v="5.673"/>
    <d v="2024-11-29T00:00:00"/>
    <x v="12"/>
    <n v="11"/>
    <m/>
    <m/>
    <n v="0"/>
    <n v="-5.673"/>
    <n v="0"/>
    <n v="-5.673"/>
  </r>
  <r>
    <x v="1"/>
    <s v="REAL"/>
    <x v="0"/>
    <s v="PERSONAL"/>
    <s v="AYUNTAMIENTO MADRID"/>
    <s v="MADRID"/>
    <s v="DEPORTE"/>
    <s v="GIMNASIO"/>
    <s v="GIMNASIO MADRID DEPORTES"/>
    <n v="2.95"/>
    <d v="2024-11-29T00:00:00"/>
    <x v="12"/>
    <n v="11"/>
    <m/>
    <m/>
    <n v="0"/>
    <n v="-2.95"/>
    <n v="0"/>
    <n v="-2.95"/>
  </r>
  <r>
    <x v="1"/>
    <s v="REAL"/>
    <x v="0"/>
    <s v="PERSONAL"/>
    <s v="INSUD"/>
    <s v="MADRID"/>
    <s v="SUPERMERCADO"/>
    <s v="VENDING"/>
    <s v="CAFÉ"/>
    <n v="2.0000000000000004E-2"/>
    <d v="2024-11-29T00:00:00"/>
    <x v="12"/>
    <n v="11"/>
    <m/>
    <m/>
    <n v="0"/>
    <n v="-2.0000000000000004E-2"/>
    <n v="0"/>
    <n v="-2.0000000000000004E-2"/>
  </r>
  <r>
    <x v="3"/>
    <s v="REAL"/>
    <x v="1"/>
    <s v="PERSONAL"/>
    <s v="TRASPASO COLECTIVOS"/>
    <s v="ONLINE"/>
    <s v="TRASPASO COLECTIVOS"/>
    <s v="TRASPASO COLECTIVOS"/>
    <s v="TRASPASO COLECTIVOS DICIEMBRE"/>
    <n v="0"/>
    <d v="2024-12-01T00:00:00"/>
    <x v="12"/>
    <n v="12"/>
    <m/>
    <m/>
    <n v="0"/>
    <n v="0"/>
    <n v="0"/>
    <n v="0"/>
  </r>
  <r>
    <x v="1"/>
    <s v="REAL"/>
    <x v="1"/>
    <s v="PERSONAL"/>
    <s v="ALQUILER"/>
    <s v="MADRID"/>
    <s v="VIVIENDA"/>
    <s v="PISO VALDEZARZA"/>
    <s v="ALQUILER VALDEZARZA"/>
    <n v="30"/>
    <d v="2024-12-01T00:00:00"/>
    <x v="12"/>
    <n v="12"/>
    <m/>
    <m/>
    <n v="0"/>
    <n v="-30"/>
    <n v="0"/>
    <n v="-30"/>
  </r>
  <r>
    <x v="1"/>
    <s v="REAL"/>
    <x v="1"/>
    <s v="PERSONAL"/>
    <s v="GARAJE"/>
    <s v="MADRID"/>
    <s v="VIVIENDA"/>
    <s v="GARAJE"/>
    <s v="GARAJE VALDEZARZA"/>
    <n v="6.5"/>
    <d v="2024-12-01T00:00:00"/>
    <x v="12"/>
    <n v="12"/>
    <m/>
    <m/>
    <n v="0"/>
    <n v="-6.5"/>
    <n v="0"/>
    <n v="-6.5"/>
  </r>
  <r>
    <x v="1"/>
    <s v="REAL"/>
    <x v="1"/>
    <s v="PERSONAL"/>
    <s v="ALQUILER"/>
    <s v="MADRID"/>
    <s v="VIVIENDA"/>
    <s v="GASTOS COMPARTIDOS"/>
    <s v="GASTOS: AGUA, LUZ, WIFI, LIMPIEZA"/>
    <n v="2.4489999999999998"/>
    <d v="2024-12-01T00:00:00"/>
    <x v="12"/>
    <n v="12"/>
    <m/>
    <m/>
    <n v="0"/>
    <n v="-2.4489999999999998"/>
    <n v="0"/>
    <n v="-2.4489999999999998"/>
  </r>
  <r>
    <x v="0"/>
    <s v="REAL"/>
    <x v="0"/>
    <s v="PERSONAL"/>
    <s v="TRADE REPUBLIC"/>
    <s v="ONLINE"/>
    <s v="INTERESES"/>
    <s v="INTERESES TRADE REPUBLIC"/>
    <s v="INTERESES TRADE REPUBLIC"/>
    <n v="13.701000000000001"/>
    <d v="2024-12-01T00:00:00"/>
    <x v="12"/>
    <n v="12"/>
    <m/>
    <m/>
    <n v="13.701000000000001"/>
    <n v="0"/>
    <n v="0"/>
    <n v="13.701000000000001"/>
  </r>
  <r>
    <x v="1"/>
    <s v="REAL"/>
    <x v="0"/>
    <s v="PERSONAL"/>
    <s v="URUMEA"/>
    <s v="MADRID"/>
    <s v="RESTAURANTE"/>
    <s v="BAR"/>
    <s v="CERVEZA"/>
    <n v="0.35000000000000003"/>
    <d v="2024-12-02T00:00:00"/>
    <x v="12"/>
    <n v="12"/>
    <m/>
    <m/>
    <n v="0"/>
    <n v="-0.35000000000000003"/>
    <n v="0"/>
    <n v="-0.35000000000000003"/>
  </r>
  <r>
    <x v="3"/>
    <s v="REAL"/>
    <x v="0"/>
    <s v="PERSONAL"/>
    <s v="TRADE REPUBLIC"/>
    <s v="ONLINE"/>
    <s v="TRASPASO TRADE REPUBLIC"/>
    <s v="TRASPASO TRADE REPUBLIC"/>
    <s v="TRASPASO TRADE REPUBLIC"/>
    <n v="0"/>
    <d v="2024-12-02T00:00:00"/>
    <x v="12"/>
    <n v="12"/>
    <m/>
    <m/>
    <n v="0"/>
    <n v="0"/>
    <n v="0"/>
    <n v="0"/>
  </r>
  <r>
    <x v="0"/>
    <s v="REAL"/>
    <x v="0"/>
    <s v="PERSONAL"/>
    <s v="VINTED"/>
    <s v="ONLINE"/>
    <s v="SEGUNDA MANO / GASTOS COMPARTIDOS"/>
    <s v="SEGUNDA MANO"/>
    <s v="VITNED ABRIGO MONTEPICAZA"/>
    <n v="3.5999999999999996"/>
    <d v="2024-12-02T00:00:00"/>
    <x v="12"/>
    <n v="12"/>
    <m/>
    <m/>
    <n v="3.5999999999999996"/>
    <n v="0"/>
    <n v="0"/>
    <n v="3.5999999999999996"/>
  </r>
  <r>
    <x v="1"/>
    <s v="REAL"/>
    <x v="0"/>
    <s v="PERSONAL"/>
    <s v="LA SANTA"/>
    <s v="MADRID"/>
    <s v="OCIO"/>
    <s v="DISCOTECA"/>
    <s v="LA SANTA CHUPITOS CON GORILITAS"/>
    <n v="4"/>
    <d v="2024-12-02T00:00:00"/>
    <x v="12"/>
    <n v="12"/>
    <m/>
    <m/>
    <n v="0"/>
    <n v="-4"/>
    <n v="0"/>
    <n v="-4"/>
  </r>
  <r>
    <x v="1"/>
    <s v="REAL"/>
    <x v="0"/>
    <s v="PERSONAL"/>
    <m/>
    <s v="MADRID"/>
    <s v="TRANSPORTE"/>
    <s v="TAXI"/>
    <s v="TAXILA SANTA"/>
    <n v="1.77"/>
    <d v="2024-12-02T00:00:00"/>
    <x v="12"/>
    <n v="12"/>
    <m/>
    <m/>
    <n v="0"/>
    <n v="-1.77"/>
    <n v="0"/>
    <n v="-1.77"/>
  </r>
  <r>
    <x v="1"/>
    <s v="REAL"/>
    <x v="0"/>
    <s v="PERSONAL"/>
    <s v="LA SANTA"/>
    <s v="MADRID"/>
    <s v="OCIO"/>
    <s v="DISCOTECA"/>
    <s v="LA SANTA DISCOTECA"/>
    <n v="1.5"/>
    <d v="2024-12-02T00:00:00"/>
    <x v="12"/>
    <n v="12"/>
    <m/>
    <m/>
    <n v="0"/>
    <n v="-1.5"/>
    <n v="0"/>
    <n v="-1.5"/>
  </r>
  <r>
    <x v="1"/>
    <s v="REAL"/>
    <x v="0"/>
    <s v="PERSONAL"/>
    <s v="INSUD"/>
    <s v="MADRID"/>
    <s v="SUPERMERCADO"/>
    <s v="VENDING"/>
    <s v="CAFÉ"/>
    <n v="2.0000000000000004E-2"/>
    <d v="2024-12-02T00:00:00"/>
    <x v="12"/>
    <n v="12"/>
    <m/>
    <m/>
    <n v="0"/>
    <n v="-2.0000000000000004E-2"/>
    <n v="0"/>
    <n v="-2.0000000000000004E-2"/>
  </r>
  <r>
    <x v="1"/>
    <s v="REAL"/>
    <x v="0"/>
    <s v="PERSONAL"/>
    <s v="URUMEA"/>
    <s v="MADRID"/>
    <s v="RESTAURANTE"/>
    <s v="RESTAURANTE"/>
    <s v="CACHOPO CON GORILITAS"/>
    <n v="3.2"/>
    <d v="2024-12-02T00:00:00"/>
    <x v="12"/>
    <n v="12"/>
    <m/>
    <m/>
    <n v="0"/>
    <n v="-3.2"/>
    <n v="0"/>
    <n v="-3.2"/>
  </r>
  <r>
    <x v="1"/>
    <s v="REAL"/>
    <x v="0"/>
    <s v="PERSONAL"/>
    <s v="FORTY SIX"/>
    <s v="MADRID"/>
    <s v="RESTAURANTE"/>
    <s v="BAR"/>
    <s v="AGUA CON GAS"/>
    <n v="0.35000000000000003"/>
    <d v="2024-12-02T00:00:00"/>
    <x v="12"/>
    <n v="12"/>
    <m/>
    <m/>
    <n v="0"/>
    <n v="-0.35000000000000003"/>
    <n v="0"/>
    <n v="-0.35000000000000003"/>
  </r>
  <r>
    <x v="1"/>
    <s v="REAL"/>
    <x v="0"/>
    <s v="PERSONAL"/>
    <s v="EL CORTE INGLES"/>
    <s v="MADRID"/>
    <s v="REGALOS"/>
    <s v="REGALOS NAVIDAD"/>
    <s v="REGALO NAVIDAD: DAVID AMIGO INVISIBLE"/>
    <n v="4"/>
    <d v="2024-12-02T00:00:00"/>
    <x v="12"/>
    <n v="12"/>
    <m/>
    <m/>
    <n v="0"/>
    <n v="-4"/>
    <n v="0"/>
    <n v="-4"/>
  </r>
  <r>
    <x v="1"/>
    <s v="REAL"/>
    <x v="0"/>
    <s v="COLECTIVOS"/>
    <m/>
    <s v="MADRID"/>
    <s v="RESTAURANTE"/>
    <s v="BAR"/>
    <s v="TERRAZA BIST"/>
    <n v="0.79"/>
    <d v="2024-12-02T00:00:00"/>
    <x v="12"/>
    <n v="12"/>
    <m/>
    <m/>
    <n v="0"/>
    <n v="-0.79"/>
    <n v="0"/>
    <n v="-0.79"/>
  </r>
  <r>
    <x v="1"/>
    <s v="REAL"/>
    <x v="0"/>
    <s v="COLECTIVOS"/>
    <m/>
    <s v="MADRID"/>
    <s v="SUPERMERCADO"/>
    <s v="FRUTERIA"/>
    <s v="FRUTA"/>
    <n v="0.85099999999999998"/>
    <d v="2024-12-02T00:00:00"/>
    <x v="12"/>
    <n v="12"/>
    <m/>
    <m/>
    <n v="0"/>
    <n v="-0.85099999999999998"/>
    <n v="0"/>
    <n v="-0.85099999999999998"/>
  </r>
  <r>
    <x v="1"/>
    <s v="REAL"/>
    <x v="0"/>
    <s v="COLECTIVOS"/>
    <s v="CIUDAD FELIZ CHINO"/>
    <s v="MADRID"/>
    <s v="RESTAURANTE"/>
    <s v="RESTAURANTE"/>
    <s v="CIUDAD FELIZ"/>
    <n v="2.66"/>
    <d v="2024-12-02T00:00:00"/>
    <x v="12"/>
    <n v="12"/>
    <m/>
    <m/>
    <n v="0"/>
    <n v="-2.66"/>
    <n v="0"/>
    <n v="-2.66"/>
  </r>
  <r>
    <x v="1"/>
    <s v="REAL"/>
    <x v="0"/>
    <s v="COLECTIVOS"/>
    <s v="MESON LA PALOMA"/>
    <s v="MADRID"/>
    <s v="RESTAURANTE"/>
    <s v="BAR"/>
    <s v="MESON LA PALOMA"/>
    <n v="0.68"/>
    <d v="2024-12-02T00:00:00"/>
    <x v="12"/>
    <n v="12"/>
    <m/>
    <m/>
    <n v="0"/>
    <n v="-0.68"/>
    <n v="0"/>
    <n v="-0.68"/>
  </r>
  <r>
    <x v="1"/>
    <s v="REAL"/>
    <x v="0"/>
    <s v="COLECTIVOS"/>
    <s v="ALIEXPRESS"/>
    <s v="ONLINE"/>
    <s v="OTROS"/>
    <s v="BODA"/>
    <s v="SELLOS INVITACIONES"/>
    <n v="3.6590000000000007"/>
    <d v="2024-12-02T00:00:00"/>
    <x v="12"/>
    <n v="12"/>
    <m/>
    <m/>
    <n v="0"/>
    <n v="-3.6590000000000007"/>
    <n v="0"/>
    <n v="-3.6590000000000007"/>
  </r>
  <r>
    <x v="0"/>
    <s v="REAL"/>
    <x v="0"/>
    <s v="PERSONAL"/>
    <s v="REGALOS PAPAS"/>
    <s v="TUDELA"/>
    <s v="OTROS"/>
    <s v="REGALOS"/>
    <s v="REGALOS DE BODA"/>
    <n v="1320"/>
    <d v="2024-12-03T00:00:00"/>
    <x v="12"/>
    <n v="12"/>
    <m/>
    <s v="dinero en efectivo, caja fuerte madrid"/>
    <n v="1320"/>
    <n v="0"/>
    <n v="0"/>
    <n v="1320"/>
  </r>
  <r>
    <x v="1"/>
    <s v="REAL"/>
    <x v="0"/>
    <s v="PERSONAL"/>
    <s v="LA PENELA"/>
    <s v="MADRID"/>
    <s v="RESTAURANTE"/>
    <s v="RESTAURANTE"/>
    <s v="LA PENELA COMIDA DE EQUIPO"/>
    <n v="3.4000000000000004"/>
    <d v="2024-12-03T00:00:00"/>
    <x v="12"/>
    <n v="12"/>
    <m/>
    <m/>
    <n v="0"/>
    <n v="-3.4000000000000004"/>
    <n v="0"/>
    <n v="-3.4000000000000004"/>
  </r>
  <r>
    <x v="1"/>
    <s v="REAL"/>
    <x v="0"/>
    <s v="COLECTIVOS"/>
    <s v="ALIEXPRESS"/>
    <s v="ONLINE"/>
    <s v="OTROS"/>
    <s v="BODA"/>
    <s v="COSAS BODA TEMU"/>
    <n v="2.0219999999999998"/>
    <d v="2024-12-03T00:00:00"/>
    <x v="12"/>
    <n v="12"/>
    <m/>
    <m/>
    <n v="0"/>
    <n v="-2.0219999999999998"/>
    <n v="0"/>
    <n v="-2.0219999999999998"/>
  </r>
  <r>
    <x v="1"/>
    <s v="REAL"/>
    <x v="0"/>
    <s v="PERSONAL"/>
    <s v="REPSOL"/>
    <s v="MADRID"/>
    <s v="TRANSPORTE"/>
    <s v="GASOLINA"/>
    <s v="COCHE"/>
    <n v="9.8000000000000007"/>
    <d v="2024-12-04T00:00:00"/>
    <x v="12"/>
    <n v="12"/>
    <m/>
    <m/>
    <n v="0"/>
    <n v="-9.8000000000000007"/>
    <n v="0"/>
    <n v="-9.8000000000000007"/>
  </r>
  <r>
    <x v="1"/>
    <s v="REAL"/>
    <x v="0"/>
    <s v="COLECTIVOS"/>
    <s v="PASTELERIA"/>
    <s v="MALAGA"/>
    <s v="RESTAURANTE"/>
    <s v="BAR"/>
    <s v="PASTELERIA "/>
    <n v="0.32000000000000006"/>
    <d v="2024-12-04T00:00:00"/>
    <x v="12"/>
    <n v="12"/>
    <m/>
    <m/>
    <n v="0"/>
    <n v="-0.32000000000000006"/>
    <n v="0"/>
    <n v="-0.32000000000000006"/>
  </r>
  <r>
    <x v="1"/>
    <s v="REAL"/>
    <x v="0"/>
    <s v="COLECTIVOS"/>
    <s v="LONJA MALAGA"/>
    <s v="MALAGA"/>
    <s v="RESTAURANTE"/>
    <s v="BAR"/>
    <s v="COMIDA MALAGA LONJA"/>
    <n v="2.1100000000000003"/>
    <d v="2024-12-04T00:00:00"/>
    <x v="12"/>
    <n v="12"/>
    <m/>
    <m/>
    <n v="0"/>
    <n v="-2.1100000000000003"/>
    <n v="0"/>
    <n v="-2.1100000000000003"/>
  </r>
  <r>
    <x v="1"/>
    <s v="REAL"/>
    <x v="0"/>
    <s v="COLECTIVOS"/>
    <m/>
    <s v="MALAGA"/>
    <s v="RESTAURANTE"/>
    <s v="BAR"/>
    <s v="CROISSANT"/>
    <n v="0.65500000000000003"/>
    <d v="2024-12-04T00:00:00"/>
    <x v="12"/>
    <n v="12"/>
    <m/>
    <m/>
    <n v="0"/>
    <n v="-0.65500000000000003"/>
    <n v="0"/>
    <n v="-0.65500000000000003"/>
  </r>
  <r>
    <x v="1"/>
    <s v="REAL"/>
    <x v="0"/>
    <s v="COLECTIVOS"/>
    <m/>
    <s v="ONLINE"/>
    <s v="OTROS"/>
    <s v="BODA"/>
    <s v="SEGURO DE LUNA DE MIEL HEYMONDO"/>
    <n v="19.97"/>
    <d v="2024-12-04T00:00:00"/>
    <x v="12"/>
    <n v="12"/>
    <m/>
    <m/>
    <n v="0"/>
    <n v="-19.97"/>
    <n v="0"/>
    <n v="-19.97"/>
  </r>
  <r>
    <x v="1"/>
    <s v="REAL"/>
    <x v="0"/>
    <s v="COLECTIVOS"/>
    <m/>
    <s v="MALAGA"/>
    <s v="OTROS"/>
    <s v="LOTERIA"/>
    <s v="BOLSA DE ORO MALAGA"/>
    <n v="2"/>
    <d v="2024-12-04T00:00:00"/>
    <x v="12"/>
    <n v="12"/>
    <m/>
    <m/>
    <n v="0"/>
    <n v="-2"/>
    <n v="0"/>
    <n v="-2"/>
  </r>
  <r>
    <x v="1"/>
    <s v="REAL"/>
    <x v="0"/>
    <s v="COLECTIVOS"/>
    <s v="PARKING MALAGA"/>
    <s v="MALAGA"/>
    <s v="TRANSPORTE"/>
    <s v="PARKING"/>
    <s v="PARKING MALAGA SMASSA"/>
    <n v="0.79"/>
    <d v="2024-12-04T00:00:00"/>
    <x v="12"/>
    <n v="12"/>
    <m/>
    <m/>
    <n v="0"/>
    <n v="-0.79"/>
    <n v="0"/>
    <n v="-0.79"/>
  </r>
  <r>
    <x v="1"/>
    <s v="REAL"/>
    <x v="0"/>
    <s v="PERSONAL"/>
    <s v="BIZUM A ICIAR"/>
    <s v="MADRID"/>
    <s v="REGALOS"/>
    <s v="REGALOS NAVIDAD"/>
    <s v="REGALOS PAPAS NAVIDAD"/>
    <n v="2"/>
    <d v="2024-12-05T00:00:00"/>
    <x v="12"/>
    <n v="12"/>
    <m/>
    <s v="BIZUM A ICIAR"/>
    <n v="0"/>
    <n v="-2"/>
    <n v="0"/>
    <n v="-2"/>
  </r>
  <r>
    <x v="1"/>
    <s v="REAL"/>
    <x v="0"/>
    <s v="COLECTIVOS"/>
    <s v="MERCADONA"/>
    <s v="TORRE DEL MAR"/>
    <s v="SUPERMERCADO"/>
    <s v="MERCADONA"/>
    <s v="COMPRA DEL PUENTE DE DICIEMBRE"/>
    <n v="6.9370000000000012"/>
    <d v="2024-12-05T00:00:00"/>
    <x v="12"/>
    <n v="12"/>
    <m/>
    <m/>
    <n v="0"/>
    <n v="-6.9370000000000012"/>
    <n v="0"/>
    <n v="-6.9370000000000012"/>
  </r>
  <r>
    <x v="1"/>
    <s v="REAL"/>
    <x v="0"/>
    <s v="PERSONAL"/>
    <s v="EL INGENIO"/>
    <s v="TORRE DEL MAR"/>
    <s v="OCIO"/>
    <s v="LIBROS"/>
    <s v="LIBRO SENECA Y FELICIDAD"/>
    <n v="0.5"/>
    <d v="2024-12-09T00:00:00"/>
    <x v="12"/>
    <n v="12"/>
    <m/>
    <m/>
    <n v="0"/>
    <n v="-0.5"/>
    <n v="0"/>
    <n v="-0.5"/>
  </r>
  <r>
    <x v="0"/>
    <s v="REAL"/>
    <x v="0"/>
    <s v="PERSONAL"/>
    <s v="BLABLACAR"/>
    <s v="ONLINE"/>
    <s v="SEGUNDA MANO / GASTOS COMPARTIDOS"/>
    <s v="GASTOS COMPARTIDOS"/>
    <s v="BLABLACAR MADRID - TORRE DEL MAR"/>
    <n v="5.3999999999999995"/>
    <d v="2024-12-09T00:00:00"/>
    <x v="12"/>
    <n v="12"/>
    <m/>
    <s v="LARA"/>
    <n v="5.3999999999999995"/>
    <n v="0"/>
    <n v="0"/>
    <n v="5.3999999999999995"/>
  </r>
  <r>
    <x v="1"/>
    <s v="REAL"/>
    <x v="0"/>
    <s v="PERSONAL"/>
    <s v="LIBRERIA LOCAL"/>
    <s v="NERJA"/>
    <s v="OCIO"/>
    <s v="LIBROS"/>
    <s v="LIBRO VIENTO Y VERDAD, BRANDON SANDERSON"/>
    <n v="3.49"/>
    <d v="2024-12-09T00:00:00"/>
    <x v="12"/>
    <n v="12"/>
    <m/>
    <m/>
    <n v="0"/>
    <n v="-3.49"/>
    <n v="0"/>
    <n v="-3.49"/>
  </r>
  <r>
    <x v="1"/>
    <s v="REAL"/>
    <x v="0"/>
    <s v="PERSONAL"/>
    <s v="OPEN AI"/>
    <s v="ONLINE"/>
    <s v="ELECTRONICA / INTERNET"/>
    <s v="SUSCRIPCION"/>
    <s v="CHAT GPT"/>
    <n v="2.3640000000000003"/>
    <d v="2024-12-09T00:00:00"/>
    <x v="12"/>
    <n v="12"/>
    <m/>
    <m/>
    <n v="0"/>
    <n v="-2.3640000000000003"/>
    <n v="0"/>
    <n v="-2.3640000000000003"/>
  </r>
  <r>
    <x v="1"/>
    <s v="REAL"/>
    <x v="0"/>
    <s v="PERSONAL"/>
    <s v="DECATHLON"/>
    <s v="MADID"/>
    <s v="GASTOS PERSONALES (ROPA, OBJETOS, ACCESORIOS…)"/>
    <s v="ROPA"/>
    <s v="ROPA DECATHLON, POLAR Y GUANTES"/>
    <n v="2.298"/>
    <d v="2024-12-09T00:00:00"/>
    <x v="12"/>
    <n v="12"/>
    <m/>
    <m/>
    <n v="0"/>
    <n v="-2.298"/>
    <n v="0"/>
    <n v="-2.298"/>
  </r>
  <r>
    <x v="1"/>
    <s v="REAL"/>
    <x v="0"/>
    <s v="PERSONAL"/>
    <s v="ESPIEDO"/>
    <s v="MADRID"/>
    <s v="RESTAURANTE"/>
    <s v="BAR"/>
    <s v="EXTRA MENU COMPLETO"/>
    <n v="0.19"/>
    <d v="2024-12-09T00:00:00"/>
    <x v="12"/>
    <n v="12"/>
    <m/>
    <m/>
    <n v="0"/>
    <n v="-0.19"/>
    <n v="0"/>
    <n v="-0.19"/>
  </r>
  <r>
    <x v="1"/>
    <s v="REAL"/>
    <x v="0"/>
    <s v="PERSONAL"/>
    <s v="JD DEPORTES"/>
    <s v="TORRE DEL MAR"/>
    <s v="GASTOS PERSONALES (ROPA, OBJETOS, ACCESORIOS…)"/>
    <s v="ROPA"/>
    <s v="CAMISETA NIKE DEPORTE MANGA LARGA"/>
    <n v="3.5"/>
    <d v="2024-12-09T00:00:00"/>
    <x v="12"/>
    <n v="12"/>
    <m/>
    <m/>
    <n v="0"/>
    <n v="-3.5"/>
    <n v="0"/>
    <n v="-3.5"/>
  </r>
  <r>
    <x v="1"/>
    <s v="REAL"/>
    <x v="0"/>
    <s v="COLECTIVOS"/>
    <m/>
    <s v="NERJA"/>
    <s v="RESTAURANTE"/>
    <s v="RESTAURANTE"/>
    <s v="COMIDA NERJA"/>
    <n v="3.8600000000000003"/>
    <d v="2024-12-09T00:00:00"/>
    <x v="12"/>
    <n v="12"/>
    <m/>
    <m/>
    <n v="0"/>
    <n v="-3.8600000000000003"/>
    <n v="0"/>
    <n v="-3.8600000000000003"/>
  </r>
  <r>
    <x v="1"/>
    <s v="REAL"/>
    <x v="0"/>
    <s v="COLECTIVOS"/>
    <m/>
    <s v="NERJA"/>
    <s v="RESTAURANTE"/>
    <s v="BAR"/>
    <s v="MERIENDA NERJA"/>
    <n v="1.02"/>
    <d v="2024-12-09T00:00:00"/>
    <x v="12"/>
    <n v="12"/>
    <m/>
    <m/>
    <n v="0"/>
    <n v="-1.02"/>
    <n v="0"/>
    <n v="-1.02"/>
  </r>
  <r>
    <x v="1"/>
    <s v="REAL"/>
    <x v="0"/>
    <s v="COLECTIVOS"/>
    <s v="FRUTERIA TORRE DEL MAR"/>
    <s v="TORRE DEL MAR"/>
    <s v="SUPERMERCADO"/>
    <s v="FRUTERIA"/>
    <s v="FRUTERIA  TORRE"/>
    <n v="0.64000000000000012"/>
    <d v="2024-12-09T00:00:00"/>
    <x v="12"/>
    <n v="12"/>
    <m/>
    <m/>
    <n v="0"/>
    <n v="-0.64000000000000012"/>
    <n v="0"/>
    <n v="-0.64000000000000012"/>
  </r>
  <r>
    <x v="1"/>
    <s v="REAL"/>
    <x v="0"/>
    <s v="COLECTIVOS"/>
    <m/>
    <s v="TORRE DEL MAR"/>
    <s v="SUPERMERCADO"/>
    <s v="FRUTERIA"/>
    <s v="FRUTERIA  TORRE"/>
    <n v="0.28500000000000003"/>
    <d v="2024-12-09T00:00:00"/>
    <x v="12"/>
    <n v="12"/>
    <m/>
    <m/>
    <n v="0"/>
    <n v="-0.28500000000000003"/>
    <n v="0"/>
    <n v="-0.28500000000000003"/>
  </r>
  <r>
    <x v="1"/>
    <s v="REAL"/>
    <x v="0"/>
    <s v="COLECTIVOS"/>
    <s v="PALANGRE"/>
    <s v="TORRE DEL MAR"/>
    <s v="RESTAURANTE"/>
    <s v="BAR"/>
    <s v="DESAYUNO PLAYA"/>
    <n v="0.60000000000000009"/>
    <d v="2024-12-09T00:00:00"/>
    <x v="12"/>
    <n v="12"/>
    <m/>
    <m/>
    <n v="0"/>
    <n v="-0.60000000000000009"/>
    <n v="0"/>
    <n v="-0.60000000000000009"/>
  </r>
  <r>
    <x v="1"/>
    <s v="REAL"/>
    <x v="0"/>
    <s v="PERSONAL"/>
    <s v="SEPHORA"/>
    <s v="MADRID"/>
    <s v="REGALOS"/>
    <s v="REGALOS NAVIDAD"/>
    <s v="REGALO ICIAR"/>
    <n v="4.5600000000000005"/>
    <d v="2024-12-10T00:00:00"/>
    <x v="12"/>
    <n v="12"/>
    <m/>
    <s v="CRISTINA GAST´UN CUPON PORQUE ANTES ESTABAN AL 20% Y ME COSTABA 57 EUROS"/>
    <n v="0"/>
    <n v="-4.5600000000000005"/>
    <n v="0"/>
    <n v="-4.5600000000000005"/>
  </r>
  <r>
    <x v="1"/>
    <s v="REAL"/>
    <x v="0"/>
    <s v="PERSONAL"/>
    <s v="MESON LA PALOMA"/>
    <s v="MADRID"/>
    <s v="RESTAURANTE"/>
    <s v="BAR"/>
    <s v="AGUA CON GAS"/>
    <n v="0.17"/>
    <d v="2024-12-11T00:00:00"/>
    <x v="12"/>
    <n v="12"/>
    <m/>
    <s v="AGUA CO NGAS VIENDO EL MADRID"/>
    <n v="0"/>
    <n v="-0.17"/>
    <n v="0"/>
    <n v="-0.17"/>
  </r>
  <r>
    <x v="1"/>
    <s v="REAL"/>
    <x v="0"/>
    <s v="PERSONAL"/>
    <s v="RODRIGO"/>
    <s v="MADRID"/>
    <s v="RESTAURANTE"/>
    <s v="BAR"/>
    <s v="EXTRA MENU COMPLETO"/>
    <n v="0.1"/>
    <d v="2024-12-11T00:00:00"/>
    <x v="12"/>
    <n v="12"/>
    <m/>
    <s v="EXTRA MENU COMPLETO BAR RODRIGO CUANDO PEDÍ COCIDO"/>
    <n v="0"/>
    <n v="-0.1"/>
    <n v="0"/>
    <n v="-0.1"/>
  </r>
  <r>
    <x v="1"/>
    <s v="REAL"/>
    <x v="0"/>
    <s v="PERSONAL"/>
    <s v="INSUD"/>
    <s v="MADRID"/>
    <s v="SUPERMERCADO"/>
    <s v="VENDING"/>
    <s v="CAFÉ"/>
    <n v="2.0000000000000004E-2"/>
    <d v="2024-12-11T00:00:00"/>
    <x v="12"/>
    <n v="12"/>
    <m/>
    <m/>
    <n v="0"/>
    <n v="-2.0000000000000004E-2"/>
    <n v="0"/>
    <n v="-2.0000000000000004E-2"/>
  </r>
  <r>
    <x v="1"/>
    <s v="REAL"/>
    <x v="0"/>
    <s v="PERSONAL"/>
    <s v="PIZZA NAPOLI"/>
    <s v="MADRID"/>
    <s v="RESTAURANTE"/>
    <s v="RESTAURANTE"/>
    <s v="EXTRA MENU COMPLETO"/>
    <n v="0.25"/>
    <d v="2024-12-12T00:00:00"/>
    <x v="12"/>
    <n v="12"/>
    <m/>
    <m/>
    <n v="0"/>
    <n v="-0.25"/>
    <n v="0"/>
    <n v="-0.25"/>
  </r>
  <r>
    <x v="1"/>
    <s v="REAL"/>
    <x v="0"/>
    <s v="PERSONAL"/>
    <s v="NIVEA OFICINAS"/>
    <s v="MADRID"/>
    <s v="REGALOS"/>
    <s v="REGALOS NAVIDAD"/>
    <s v="REGALO DE NAVIDAD: NIVEA"/>
    <n v="3.5"/>
    <d v="2024-12-12T00:00:00"/>
    <x v="12"/>
    <n v="12"/>
    <m/>
    <m/>
    <n v="0"/>
    <n v="-3.5"/>
    <n v="0"/>
    <n v="-3.5"/>
  </r>
  <r>
    <x v="1"/>
    <s v="REAL"/>
    <x v="0"/>
    <s v="COLECTIVOS"/>
    <s v="CARREFOUR"/>
    <s v="MADRID"/>
    <s v="SUPERMERCADO"/>
    <s v="CARREFOUR"/>
    <s v="MARKET MADRID"/>
    <n v="3.5999999999999997E-2"/>
    <d v="2024-12-12T00:00:00"/>
    <x v="12"/>
    <n v="12"/>
    <m/>
    <m/>
    <n v="0"/>
    <n v="-3.5999999999999997E-2"/>
    <n v="0"/>
    <n v="-3.5999999999999997E-2"/>
  </r>
  <r>
    <x v="1"/>
    <s v="REAL"/>
    <x v="0"/>
    <s v="PERSONAL"/>
    <s v="PIZZA NAPOLI"/>
    <s v="MADRID"/>
    <s v="RESTAURANTE"/>
    <s v="RESTAURANTE"/>
    <s v="CENA CON ICIAR Y EDU"/>
    <n v="5.4"/>
    <d v="2024-12-13T00:00:00"/>
    <x v="12"/>
    <n v="12"/>
    <m/>
    <s v="HUEVOS ROTOS Y CERVEZAS"/>
    <n v="0"/>
    <n v="-5.4"/>
    <n v="0"/>
    <n v="-5.4"/>
  </r>
  <r>
    <x v="1"/>
    <s v="REAL"/>
    <x v="0"/>
    <s v="PERSONAL"/>
    <s v="REPSOL"/>
    <s v="MADRID"/>
    <s v="TRANSPORTE"/>
    <s v="GASOLINA"/>
    <s v="MOTO"/>
    <n v="0.81"/>
    <d v="2024-12-13T00:00:00"/>
    <x v="12"/>
    <n v="12"/>
    <m/>
    <m/>
    <n v="0"/>
    <n v="-0.81"/>
    <n v="0"/>
    <n v="-0.81"/>
  </r>
  <r>
    <x v="1"/>
    <s v="REAL"/>
    <x v="0"/>
    <s v="PERSONAL"/>
    <s v="ESPIEDO"/>
    <s v="MADRID"/>
    <s v="RESTAURANTE"/>
    <s v="BAR"/>
    <s v="EXTRA MENU COMPLETO"/>
    <n v="0.11000000000000001"/>
    <d v="2024-12-13T00:00:00"/>
    <x v="12"/>
    <n v="12"/>
    <m/>
    <m/>
    <n v="0"/>
    <n v="-0.11000000000000001"/>
    <n v="0"/>
    <n v="-0.11000000000000001"/>
  </r>
  <r>
    <x v="2"/>
    <s v="REAL"/>
    <x v="0"/>
    <s v="PERSONAL"/>
    <s v="INDEXA CAPITAL"/>
    <s v="ONLINE"/>
    <s v="FONDOS"/>
    <s v="FONDOS"/>
    <s v="INDEXA"/>
    <n v="135"/>
    <d v="2024-12-13T00:00:00"/>
    <x v="12"/>
    <n v="12"/>
    <m/>
    <m/>
    <n v="0"/>
    <n v="0"/>
    <n v="-135"/>
    <n v="-135"/>
  </r>
  <r>
    <x v="1"/>
    <s v="REAL"/>
    <x v="0"/>
    <s v="PERSONAL"/>
    <m/>
    <s v="MADRID"/>
    <s v="TRANSPORTE"/>
    <s v="TAXI"/>
    <s v="TAXI LA POCHA"/>
    <n v="1.075"/>
    <d v="2024-12-13T00:00:00"/>
    <x v="12"/>
    <n v="12"/>
    <m/>
    <m/>
    <n v="0"/>
    <n v="-1.075"/>
    <n v="0"/>
    <n v="-1.075"/>
  </r>
  <r>
    <x v="0"/>
    <s v="REAL"/>
    <x v="0"/>
    <s v="PERSONAL"/>
    <s v="REGALOS PAPAS"/>
    <s v="TUDELA"/>
    <s v="OTROS"/>
    <s v="REGALOS"/>
    <s v="REGALOS DE BODA"/>
    <n v="840"/>
    <d v="2024-12-16T00:00:00"/>
    <x v="12"/>
    <n v="12"/>
    <m/>
    <m/>
    <n v="840"/>
    <n v="0"/>
    <n v="0"/>
    <n v="840"/>
  </r>
  <r>
    <x v="1"/>
    <s v="REAL"/>
    <x v="0"/>
    <s v="PERSONAL"/>
    <s v="EL CORTE INGLES"/>
    <s v="MADRID"/>
    <s v="REGALOS"/>
    <s v="REGALOS NAVIDAD"/>
    <s v="REGALO NAVIDAD: DAVID AMIGO INVISIBLE"/>
    <n v="4"/>
    <d v="2024-12-16T00:00:00"/>
    <x v="12"/>
    <n v="12"/>
    <m/>
    <m/>
    <n v="0"/>
    <n v="-4"/>
    <n v="0"/>
    <n v="-4"/>
  </r>
  <r>
    <x v="1"/>
    <s v="REAL"/>
    <x v="0"/>
    <s v="COLECTIVOS"/>
    <s v="CIUDAD FELIZ CHINO"/>
    <s v="MADRID"/>
    <s v="RESTAURANTE"/>
    <s v="RESTAURANTE"/>
    <s v="CIUDAD FELIZ"/>
    <n v="2.66"/>
    <d v="2024-12-16T00:00:00"/>
    <x v="12"/>
    <n v="12"/>
    <m/>
    <m/>
    <n v="0"/>
    <n v="-2.66"/>
    <n v="0"/>
    <n v="-2.66"/>
  </r>
  <r>
    <x v="1"/>
    <s v="REAL"/>
    <x v="0"/>
    <s v="COLECTIVOS"/>
    <s v="MR DUY "/>
    <s v="MADRID"/>
    <s v="VIVIENDA"/>
    <s v="ACCESORIOS"/>
    <s v="REGALO AMIGO INVISIBLE CRISTINA  Y COSAS DE COCINA"/>
    <n v="1.4000000000000001"/>
    <d v="2024-12-16T00:00:00"/>
    <x v="12"/>
    <n v="12"/>
    <m/>
    <m/>
    <n v="0"/>
    <n v="-1.4000000000000001"/>
    <n v="0"/>
    <n v="-1.4000000000000001"/>
  </r>
  <r>
    <x v="1"/>
    <s v="REAL"/>
    <x v="0"/>
    <s v="COLECTIVOS"/>
    <s v="EL CORTE INGLES"/>
    <s v="MADRID"/>
    <s v="RESTAURANTE"/>
    <s v="RESTAURANTE"/>
    <s v="BEATA PASTA CORTE INGLES"/>
    <n v="3.0550000000000002"/>
    <d v="2024-12-16T00:00:00"/>
    <x v="12"/>
    <n v="12"/>
    <m/>
    <m/>
    <n v="0"/>
    <n v="-3.0550000000000002"/>
    <n v="0"/>
    <n v="-3.0550000000000002"/>
  </r>
  <r>
    <x v="1"/>
    <s v="REAL"/>
    <x v="0"/>
    <s v="COLECTIVOS"/>
    <s v="EL CORTE INGLES"/>
    <s v="MADRID"/>
    <s v="RESTAURANTE"/>
    <s v="RESTAURANTE"/>
    <s v="PALMERAS CHOOLATE CORTE INGLES"/>
    <n v="1.1500000000000001"/>
    <d v="2024-12-16T00:00:00"/>
    <x v="12"/>
    <n v="12"/>
    <m/>
    <m/>
    <n v="0"/>
    <n v="-1.1500000000000001"/>
    <n v="0"/>
    <n v="-1.1500000000000001"/>
  </r>
  <r>
    <x v="1"/>
    <s v="REAL"/>
    <x v="0"/>
    <s v="COLECTIVOS"/>
    <s v="NETFLIX"/>
    <s v="ONLINE"/>
    <s v="ELECTRONICA / INTERNET"/>
    <s v="SUSCRIPCION"/>
    <s v="NETFLIX"/>
    <n v="0.60000000000000009"/>
    <d v="2024-12-16T00:00:00"/>
    <x v="12"/>
    <n v="12"/>
    <m/>
    <m/>
    <n v="0"/>
    <n v="-0.60000000000000009"/>
    <n v="0"/>
    <n v="-0.60000000000000009"/>
  </r>
  <r>
    <x v="0"/>
    <s v="REAL"/>
    <x v="1"/>
    <s v="PERSONAL"/>
    <s v="INSUD"/>
    <s v="MADRID"/>
    <s v="NOMINA"/>
    <s v="NOMINA INSUD"/>
    <s v=" INSUD"/>
    <n v="1565.3969999999999"/>
    <d v="2024-12-18T00:00:00"/>
    <x v="12"/>
    <n v="12"/>
    <m/>
    <s v="INCLUYE LA PAGA EXTRA Y LOS ATRASOS RELATIVOS A LA SUBIDA DEL 3% EN 2024"/>
    <n v="1565.3969999999999"/>
    <n v="0"/>
    <n v="0"/>
    <n v="1565.3969999999999"/>
  </r>
  <r>
    <x v="3"/>
    <s v="REAL"/>
    <x v="0"/>
    <s v="PERSONAL"/>
    <s v="TRADE REPUBLIC"/>
    <s v="ONLINE"/>
    <s v="TRASPASO TRADE REPUBLIC"/>
    <s v="TRASPASO TRADE REPUBLIC"/>
    <s v="TRASPASO TRADE REPUBLIC"/>
    <n v="0"/>
    <d v="2024-12-19T00:00:00"/>
    <x v="12"/>
    <n v="12"/>
    <m/>
    <m/>
    <n v="0"/>
    <n v="0"/>
    <n v="0"/>
    <n v="0"/>
  </r>
  <r>
    <x v="0"/>
    <s v="REAL"/>
    <x v="0"/>
    <s v="PERSONAL"/>
    <s v="TRADE REPUBLIC"/>
    <s v="ONLINE"/>
    <s v="INTERESES"/>
    <s v="INTERESES TRADE REPUBLIC"/>
    <s v="INTERESES TRADE REPUBLIC"/>
    <n v="17.099999999999998"/>
    <d v="2025-01-01T00:00:00"/>
    <x v="13"/>
    <n v="1"/>
    <m/>
    <m/>
    <n v="17.099999999999998"/>
    <n v="0"/>
    <n v="0"/>
    <n v="17.099999999999998"/>
  </r>
  <r>
    <x v="3"/>
    <s v="REAL"/>
    <x v="1"/>
    <s v="PERSONAL"/>
    <s v="TRASPASO COLECTIVOS"/>
    <s v="ONLINE"/>
    <s v="TRASPASO COLECTIVOS"/>
    <s v="TRASPASO COLECTIVOS"/>
    <s v="TRASPASO COLECTIVOS DICIEMBRE"/>
    <n v="0"/>
    <d v="2025-02-01T00:00:00"/>
    <x v="13"/>
    <n v="2"/>
    <m/>
    <m/>
    <n v="0"/>
    <n v="0"/>
    <n v="0"/>
    <n v="0"/>
  </r>
  <r>
    <x v="1"/>
    <s v="REAL"/>
    <x v="1"/>
    <s v="PERSONAL"/>
    <s v="ALQUILER"/>
    <s v="MADRID"/>
    <s v="VIVIENDA"/>
    <s v="PISO VALDEZARZA"/>
    <s v="ALQUILER VALDEZARZA"/>
    <n v="30"/>
    <d v="2025-01-01T00:00:00"/>
    <x v="13"/>
    <n v="1"/>
    <m/>
    <m/>
    <n v="0"/>
    <n v="-30"/>
    <n v="0"/>
    <n v="-30"/>
  </r>
  <r>
    <x v="1"/>
    <s v="REAL"/>
    <x v="1"/>
    <s v="PERSONAL"/>
    <s v="GARAJE"/>
    <s v="MADRID"/>
    <s v="VIVIENDA"/>
    <s v="GARAJE"/>
    <s v="GARAJE VALDEZARZA"/>
    <n v="6.5"/>
    <d v="2025-01-01T00:00:00"/>
    <x v="13"/>
    <n v="1"/>
    <m/>
    <m/>
    <n v="0"/>
    <n v="-6.5"/>
    <n v="0"/>
    <n v="-6.5"/>
  </r>
  <r>
    <x v="1"/>
    <s v="REAL"/>
    <x v="1"/>
    <s v="PERSONAL"/>
    <s v="ALQUILER"/>
    <s v="MADRID"/>
    <s v="VIVIENDA"/>
    <s v="GASTOS COMPARTIDOS"/>
    <s v="GASTOS: AGUA, LUZ, WIFI, LIMPIEZA"/>
    <n v="4.6100000000000003"/>
    <d v="2025-01-01T00:00:00"/>
    <x v="13"/>
    <n v="1"/>
    <m/>
    <m/>
    <n v="0"/>
    <n v="-4.6100000000000003"/>
    <n v="0"/>
    <n v="-4.6100000000000003"/>
  </r>
  <r>
    <x v="1"/>
    <s v="REAL"/>
    <x v="0"/>
    <s v="PERSONAL"/>
    <s v="REPSOL"/>
    <s v="MADRID"/>
    <s v="TRANSPORTE"/>
    <s v="GASOLINA"/>
    <s v="MOTO"/>
    <n v="0.94300000000000006"/>
    <d v="2024-06-03T00:00:00"/>
    <x v="12"/>
    <n v="6"/>
    <m/>
    <m/>
    <n v="0"/>
    <n v="-0.94300000000000006"/>
    <n v="0"/>
    <n v="-0.94300000000000006"/>
  </r>
  <r>
    <x v="1"/>
    <s v="REAL"/>
    <x v="0"/>
    <s v="PERSONAL"/>
    <s v="QUEENS"/>
    <s v="MADRID"/>
    <s v="RESTAURANTE"/>
    <s v="RESTAURANTE"/>
    <s v="EXTRA MENU COMPLETO"/>
    <n v="0.27"/>
    <d v="2024-12-17T00:00:00"/>
    <x v="12"/>
    <n v="12"/>
    <m/>
    <m/>
    <n v="0"/>
    <n v="-0.27"/>
    <n v="0"/>
    <n v="-0.27"/>
  </r>
  <r>
    <x v="1"/>
    <s v="REAL"/>
    <x v="0"/>
    <s v="PERSONAL"/>
    <s v="ESPIEDO"/>
    <s v="MADRID"/>
    <s v="RESTAURANTE"/>
    <s v="RESTAURANTE"/>
    <s v="EXTRA MENU COMPLETO"/>
    <n v="0.17"/>
    <d v="2024-12-18T00:00:00"/>
    <x v="12"/>
    <n v="12"/>
    <m/>
    <m/>
    <n v="0"/>
    <n v="-0.17"/>
    <n v="0"/>
    <n v="-0.17"/>
  </r>
  <r>
    <x v="1"/>
    <s v="REAL"/>
    <x v="0"/>
    <s v="PERSONAL"/>
    <s v="INSUD"/>
    <s v="MADRID"/>
    <s v="SUPERMERCADO"/>
    <s v="VENDING"/>
    <s v="CAFÉ"/>
    <n v="0.1"/>
    <d v="2024-12-19T00:00:00"/>
    <x v="12"/>
    <n v="12"/>
    <m/>
    <m/>
    <n v="0"/>
    <n v="-0.1"/>
    <n v="0"/>
    <n v="-0.1"/>
  </r>
  <r>
    <x v="1"/>
    <s v="REAL"/>
    <x v="0"/>
    <s v="PERSONAL"/>
    <s v="RAMPUJO"/>
    <s v="MADRID"/>
    <s v="RESTAURANTE"/>
    <s v="BAR"/>
    <s v="CERVEZAS"/>
    <n v="1.2330000000000001"/>
    <d v="2024-12-20T00:00:00"/>
    <x v="12"/>
    <n v="12"/>
    <m/>
    <s v="CON IRIS Y CRISTINA FRAILE ANTES DE VACACIONES NAVIDAD"/>
    <n v="0"/>
    <n v="-1.2330000000000001"/>
    <n v="0"/>
    <n v="-1.2330000000000001"/>
  </r>
  <r>
    <x v="2"/>
    <s v="REAL"/>
    <x v="0"/>
    <s v="PERSONAL"/>
    <s v="DEGIRO"/>
    <s v="ONLINE"/>
    <s v="FONDOS"/>
    <s v="FONDOS"/>
    <s v="DEGIRO"/>
    <n v="1350"/>
    <d v="2024-12-19T00:00:00"/>
    <x v="12"/>
    <n v="12"/>
    <m/>
    <m/>
    <n v="0"/>
    <n v="0"/>
    <n v="-1350"/>
    <n v="-1350"/>
  </r>
  <r>
    <x v="2"/>
    <s v="REAL"/>
    <x v="0"/>
    <s v="PERSONAL"/>
    <s v="EFECTIVO SANTANDER"/>
    <s v="MADRID"/>
    <s v="INVERSION"/>
    <s v="BITCOIN NO KYC"/>
    <s v="BITCOIN NO KYC"/>
    <n v="450"/>
    <d v="2024-12-23T00:00:00"/>
    <x v="12"/>
    <n v="12"/>
    <m/>
    <s v="500 € PAGADOS A EDU EN EFECTIVO. REVISAR PRECIO. EN BITBOX 02"/>
    <n v="0"/>
    <n v="0"/>
    <n v="-450"/>
    <n v="-450"/>
  </r>
  <r>
    <x v="1"/>
    <s v="REAL"/>
    <x v="0"/>
    <s v="PERSONAL"/>
    <s v="OTROS"/>
    <s v="MADRID"/>
    <s v="OTROS"/>
    <s v="OTROSP"/>
    <s v="OTROSP"/>
    <n v="14"/>
    <d v="2024-12-23T00:00:00"/>
    <x v="12"/>
    <n v="12"/>
    <m/>
    <m/>
    <n v="0"/>
    <n v="-14"/>
    <n v="0"/>
    <n v="-14"/>
  </r>
  <r>
    <x v="1"/>
    <s v="REAL"/>
    <x v="0"/>
    <s v="PERSONAL"/>
    <s v="GANDARIO"/>
    <s v="MADRID"/>
    <s v="RESTAURANTE"/>
    <s v="BAR"/>
    <s v="GANDARIO"/>
    <n v="1.6"/>
    <d v="2024-12-23T00:00:00"/>
    <x v="12"/>
    <n v="12"/>
    <m/>
    <m/>
    <n v="0"/>
    <n v="-1.6"/>
    <n v="0"/>
    <n v="-1.6"/>
  </r>
  <r>
    <x v="1"/>
    <s v="REAL"/>
    <x v="0"/>
    <s v="PERSONAL"/>
    <s v="BIZUM PABLO LANZ"/>
    <s v="TUDELA"/>
    <s v="RESTAURANTE"/>
    <s v="BAR"/>
    <s v="BURGER Y CHOCOLATE"/>
    <n v="2.1"/>
    <d v="2024-12-23T00:00:00"/>
    <x v="12"/>
    <n v="12"/>
    <m/>
    <m/>
    <n v="0"/>
    <n v="-2.1"/>
    <n v="0"/>
    <n v="-2.1"/>
  </r>
  <r>
    <x v="1"/>
    <s v="REAL"/>
    <x v="0"/>
    <s v="PERSONAL"/>
    <s v="APPLE"/>
    <s v="ONLINE"/>
    <s v="ELECTRONICA / INTERNET"/>
    <s v="SUSCRIPCION"/>
    <s v="APPLE - ESPACIO ALMACENAMIENTO ICLOUD"/>
    <n v="0.99900000000000011"/>
    <d v="2024-12-23T00:00:00"/>
    <x v="12"/>
    <n v="12"/>
    <m/>
    <m/>
    <n v="0"/>
    <n v="-0.99900000000000011"/>
    <n v="0"/>
    <n v="-0.99900000000000011"/>
  </r>
  <r>
    <x v="1"/>
    <s v="REAL"/>
    <x v="0"/>
    <s v="PERSONAL"/>
    <s v="PROTONMAIL"/>
    <s v="ONLINE"/>
    <s v="ELECTRONICA / INTERNET"/>
    <s v="SUSCRIPCION"/>
    <s v="PROTONMAIL"/>
    <n v="0.49900000000000005"/>
    <d v="2024-12-23T00:00:00"/>
    <x v="12"/>
    <n v="12"/>
    <m/>
    <m/>
    <n v="0"/>
    <n v="-0.49900000000000005"/>
    <n v="0"/>
    <n v="-0.49900000000000005"/>
  </r>
  <r>
    <x v="1"/>
    <s v="REAL"/>
    <x v="0"/>
    <s v="PERSONAL"/>
    <s v="Y PUNTO"/>
    <s v="TUDELA"/>
    <s v="RESTAURANTE"/>
    <s v="BAR"/>
    <s v="COPAS"/>
    <n v="3.2"/>
    <d v="2024-12-26T00:00:00"/>
    <x v="12"/>
    <n v="12"/>
    <d v="2024-12-24T00:00:00"/>
    <s v="COPAS CON MIS PRIMOS"/>
    <n v="0"/>
    <n v="-3.2"/>
    <n v="0"/>
    <n v="-3.2"/>
  </r>
  <r>
    <x v="0"/>
    <s v="REAL"/>
    <x v="0"/>
    <s v="PERSONAL"/>
    <s v="VINTED"/>
    <s v="TUDELA"/>
    <s v="SEGUNDA MANO / GASTOS COMPARTIDOS"/>
    <s v="SEGUNDA MANO"/>
    <s v="VINTED ABRIGO MONTEPICAZA"/>
    <n v="3"/>
    <d v="2024-12-26T00:00:00"/>
    <x v="12"/>
    <n v="12"/>
    <m/>
    <s v="VENDIDO POR MI HERMANA, ME HA HECHO BIZUM"/>
    <n v="3"/>
    <n v="0"/>
    <n v="0"/>
    <n v="3"/>
  </r>
  <r>
    <x v="1"/>
    <s v="REAL"/>
    <x v="0"/>
    <s v="PERSONAL"/>
    <s v="DIAMANTE"/>
    <s v="TUDELA"/>
    <s v="RESTAURANTE"/>
    <s v="BAR"/>
    <s v="CAFÉ DIAMANTE"/>
    <n v="1.5"/>
    <d v="2024-12-26T00:00:00"/>
    <x v="12"/>
    <n v="12"/>
    <m/>
    <s v="PICOTEO CON PIPE"/>
    <n v="0"/>
    <n v="-1.5"/>
    <n v="0"/>
    <n v="-1.5"/>
  </r>
  <r>
    <x v="1"/>
    <s v="REAL"/>
    <x v="0"/>
    <s v="PERSONAL"/>
    <s v="BITBOX"/>
    <s v="TUDELA"/>
    <s v="ELECTRONICA / INTERNET"/>
    <s v="CRYPTOMONEDAS"/>
    <s v="CARTERA FRIA BITBOX 03 - V2"/>
    <n v="17.52"/>
    <d v="2024-12-26T00:00:00"/>
    <x v="12"/>
    <n v="12"/>
    <m/>
    <m/>
    <n v="0"/>
    <n v="-17.52"/>
    <n v="0"/>
    <n v="-17.52"/>
  </r>
  <r>
    <x v="1"/>
    <s v="REAL"/>
    <x v="0"/>
    <s v="PERSONAL"/>
    <s v="ITV TUDELA"/>
    <s v="TUDELA"/>
    <s v="TRANSPORTE"/>
    <s v="ITV"/>
    <s v="ITV TUDELA"/>
    <n v="5.2350000000000003"/>
    <d v="2024-12-27T00:00:00"/>
    <x v="12"/>
    <n v="12"/>
    <m/>
    <m/>
    <n v="0"/>
    <n v="-5.2350000000000003"/>
    <n v="0"/>
    <n v="-5.2350000000000003"/>
  </r>
  <r>
    <x v="1"/>
    <s v="REAL"/>
    <x v="0"/>
    <s v="PERSONAL"/>
    <s v="DIAMANTE"/>
    <s v="TUDELA"/>
    <s v="RESTAURANTE"/>
    <s v="BAR"/>
    <s v="CAFÉ DIAMANTE"/>
    <n v="1.9000000000000001"/>
    <d v="2024-12-30T00:00:00"/>
    <x v="12"/>
    <n v="12"/>
    <m/>
    <s v="CAFES CON PIÑATAS CON INVITACIONES"/>
    <n v="0"/>
    <n v="-1.9000000000000001"/>
    <n v="0"/>
    <n v="-1.9000000000000001"/>
  </r>
  <r>
    <x v="1"/>
    <s v="REAL"/>
    <x v="0"/>
    <s v="PERSONAL"/>
    <s v="MARCOS PASCUAL"/>
    <s v="TUDELA"/>
    <s v="GASTOS PERSONALES (ROPA, OBJETOS, ACCESORIOS…)"/>
    <s v="ROPA"/>
    <s v="CAMISETA MARCOS PASCUAL"/>
    <n v="8.4"/>
    <d v="2024-12-30T00:00:00"/>
    <x v="12"/>
    <n v="12"/>
    <m/>
    <m/>
    <n v="0"/>
    <n v="-8.4"/>
    <n v="0"/>
    <n v="-8.4"/>
  </r>
  <r>
    <x v="1"/>
    <s v="REAL"/>
    <x v="0"/>
    <s v="PERSONAL"/>
    <s v="TALLERES SAN FERMIN"/>
    <s v="TUDELA"/>
    <s v="TRANSPORTE"/>
    <s v="TALLER COCHE"/>
    <s v="RUEDAS DELANTERAS"/>
    <n v="27.6"/>
    <d v="2024-12-27T00:00:00"/>
    <x v="12"/>
    <n v="12"/>
    <m/>
    <m/>
    <n v="0"/>
    <n v="-27.6"/>
    <n v="0"/>
    <n v="-27.6"/>
  </r>
  <r>
    <x v="1"/>
    <s v="REAL"/>
    <x v="0"/>
    <s v="PERSONAL"/>
    <s v="AMAZON"/>
    <s v="ONLINE"/>
    <s v="ELECTRONICA / INTERNET"/>
    <s v="ELECTRONICA BASICA"/>
    <s v="LECTOR TARJETAS USB C ADAPTADOR PARA CRIPTO"/>
    <n v="1.1990000000000001"/>
    <d v="2024-12-30T00:00:00"/>
    <x v="12"/>
    <n v="12"/>
    <m/>
    <m/>
    <n v="0"/>
    <n v="-1.1990000000000001"/>
    <n v="0"/>
    <n v="-1.1990000000000001"/>
  </r>
  <r>
    <x v="1"/>
    <s v="REAL"/>
    <x v="0"/>
    <s v="PERSONAL"/>
    <s v="AMAZON"/>
    <s v="ONLINE"/>
    <s v="ELECTRONICA / INTERNET"/>
    <s v="CRIPTO"/>
    <s v="PLANCHA DE METAL - CRIPTO SEMILLAS EN METAL"/>
    <n v="4.5"/>
    <d v="2024-12-30T00:00:00"/>
    <x v="12"/>
    <n v="12"/>
    <m/>
    <m/>
    <n v="0"/>
    <n v="-4.5"/>
    <n v="0"/>
    <n v="-4.5"/>
  </r>
  <r>
    <x v="1"/>
    <s v="REAL"/>
    <x v="0"/>
    <s v="PERSONAL"/>
    <s v="TRIGO DULCE"/>
    <s v="TUDELA"/>
    <s v="RESTAURANTE"/>
    <s v="BAR"/>
    <s v="TRIGO DULCE"/>
    <n v="0.67"/>
    <d v="2024-12-30T00:00:00"/>
    <x v="12"/>
    <n v="12"/>
    <m/>
    <s v="INVITACIONES CON NIEVES Y ORTEGA"/>
    <n v="0"/>
    <n v="-0.67"/>
    <n v="0"/>
    <n v="-0.67"/>
  </r>
  <r>
    <x v="1"/>
    <s v="REAL"/>
    <x v="0"/>
    <s v="PERSONAL"/>
    <s v="AMAZON"/>
    <s v="ONLINE"/>
    <s v="ELECTRONICA / INTERNET"/>
    <s v="ELECTRONICA BASICA"/>
    <s v="AMAZON BASIC CABLE USB C"/>
    <n v="0.69900000000000007"/>
    <d v="2024-12-31T00:00:00"/>
    <x v="12"/>
    <n v="12"/>
    <m/>
    <m/>
    <n v="0"/>
    <n v="-0.69900000000000007"/>
    <n v="0"/>
    <n v="-0.69900000000000007"/>
  </r>
  <r>
    <x v="1"/>
    <s v="REAL"/>
    <x v="0"/>
    <s v="PERSONAL"/>
    <s v="DIAMANTE"/>
    <s v="TUDELA"/>
    <s v="RESTAURANTE"/>
    <s v="BAR"/>
    <s v="CERVEZAS"/>
    <n v="0.55000000000000004"/>
    <d v="2024-12-31T00:00:00"/>
    <x v="12"/>
    <n v="12"/>
    <m/>
    <s v="CERVEZAS NOCHE VIEJA - TARDEO"/>
    <n v="0"/>
    <n v="-0.55000000000000004"/>
    <n v="0"/>
    <n v="-0.55000000000000004"/>
  </r>
  <r>
    <x v="1"/>
    <s v="REAL"/>
    <x v="0"/>
    <s v="PERSONAL"/>
    <s v="DE RISA Y DE ORO"/>
    <s v="TUDELA"/>
    <s v="RESTAURANTE"/>
    <s v="BAR"/>
    <s v="CERVEZAS"/>
    <n v="0.55000000000000004"/>
    <d v="2024-12-31T00:00:00"/>
    <x v="12"/>
    <n v="12"/>
    <m/>
    <s v="CERVEZAS NOCHE VIEJA"/>
    <n v="0"/>
    <n v="-0.55000000000000004"/>
    <n v="0"/>
    <n v="-0.55000000000000004"/>
  </r>
  <r>
    <x v="1"/>
    <s v="REAL"/>
    <x v="0"/>
    <s v="PERSONAL"/>
    <s v="CHRISTOFER"/>
    <s v="POZOBLANCO"/>
    <s v="CUIDADO PERSONAL"/>
    <s v="PELUQUERIA"/>
    <s v="PELUQUERO POZOBLANCO"/>
    <n v="1"/>
    <d v="2025-01-03T00:00:00"/>
    <x v="13"/>
    <n v="1"/>
    <m/>
    <m/>
    <n v="0"/>
    <n v="-1"/>
    <n v="0"/>
    <n v="-1"/>
  </r>
  <r>
    <x v="1"/>
    <s v="REAL"/>
    <x v="0"/>
    <s v="PERSONAL"/>
    <s v="BIZUM CARLOTA"/>
    <s v="ONLINE"/>
    <s v="ELECTRONICA / INTERNET"/>
    <s v="SUSCRIPCION"/>
    <s v="SPOTIFY"/>
    <n v="3.6"/>
    <d v="2025-02-03T00:00:00"/>
    <x v="13"/>
    <n v="2"/>
    <m/>
    <m/>
    <n v="0"/>
    <n v="-3.6"/>
    <n v="0"/>
    <n v="-3.6"/>
  </r>
  <r>
    <x v="1"/>
    <s v="REAL"/>
    <x v="0"/>
    <s v="PERSONAL"/>
    <s v="AMAZON"/>
    <s v="ONLINE"/>
    <s v="ELECTRONICA / INTERNET"/>
    <s v="APPS"/>
    <s v="BROMAS JUASAPP"/>
    <n v="0.29900000000000004"/>
    <d v="2025-01-07T00:00:00"/>
    <x v="13"/>
    <n v="1"/>
    <m/>
    <m/>
    <n v="0"/>
    <n v="-0.29900000000000004"/>
    <n v="0"/>
    <n v="-0.29900000000000004"/>
  </r>
  <r>
    <x v="1"/>
    <s v="REAL"/>
    <x v="0"/>
    <s v="PERSONAL"/>
    <s v="MADRID DEPORTES"/>
    <s v="MADRID"/>
    <s v="DEPORTE"/>
    <s v="GIMNASIO"/>
    <s v="GIMNASIO MADRID DEPORTES"/>
    <n v="2.95"/>
    <d v="2025-01-08T00:00:00"/>
    <x v="13"/>
    <n v="1"/>
    <m/>
    <m/>
    <n v="0"/>
    <n v="-2.95"/>
    <n v="0"/>
    <n v="-2.95"/>
  </r>
  <r>
    <x v="1"/>
    <s v="REAL"/>
    <x v="0"/>
    <s v="PERSONAL"/>
    <s v="CHINO BARRIO"/>
    <s v="MADRID"/>
    <s v="SUPERMERCADO"/>
    <s v="CHINO BARRIO"/>
    <s v="PAN"/>
    <n v="0.15000000000000002"/>
    <d v="2025-01-07T00:00:00"/>
    <x v="13"/>
    <n v="1"/>
    <m/>
    <m/>
    <n v="0"/>
    <n v="-0.15000000000000002"/>
    <n v="0"/>
    <n v="-0.15000000000000002"/>
  </r>
  <r>
    <x v="1"/>
    <s v="REAL"/>
    <x v="0"/>
    <s v="PERSONAL"/>
    <s v="ESPIEDO"/>
    <s v="MADRID"/>
    <s v="RESTAURANTE"/>
    <s v="BAR"/>
    <s v="EXTRA MENU COMPLETO"/>
    <n v="0.25"/>
    <d v="2025-01-08T00:00:00"/>
    <x v="13"/>
    <n v="1"/>
    <m/>
    <m/>
    <n v="0"/>
    <n v="-0.25"/>
    <n v="0"/>
    <n v="-0.25"/>
  </r>
  <r>
    <x v="1"/>
    <s v="REAL"/>
    <x v="0"/>
    <s v="PERSONAL"/>
    <s v="INSUD"/>
    <s v="MADRID"/>
    <s v="SUPERMERCADO"/>
    <s v="VENDING"/>
    <s v="CAFÉ Y CHOCOLATE"/>
    <n v="0.25600000000000001"/>
    <d v="2025-01-16T00:00:00"/>
    <x v="13"/>
    <n v="1"/>
    <m/>
    <m/>
    <n v="0"/>
    <n v="-0.25600000000000001"/>
    <n v="0"/>
    <n v="-0.25600000000000001"/>
  </r>
  <r>
    <x v="1"/>
    <s v="REAL"/>
    <x v="0"/>
    <s v="PERSONAL"/>
    <s v="CHAT GPT"/>
    <s v="ONLINE"/>
    <s v="ELECTRONICA / INTERNET"/>
    <s v="SUSCRIPCION"/>
    <s v="CHAT GPT"/>
    <n v="2.4220000000000002"/>
    <d v="2025-01-09T00:00:00"/>
    <x v="13"/>
    <n v="1"/>
    <m/>
    <m/>
    <n v="0"/>
    <n v="-2.4220000000000002"/>
    <n v="0"/>
    <n v="-2.4220000000000002"/>
  </r>
  <r>
    <x v="1"/>
    <s v="REAL"/>
    <x v="0"/>
    <s v="COLECTIVOS"/>
    <s v="BIZUM ALEJANDRO IBAÑEZ"/>
    <s v="TUDELA"/>
    <s v="RESTAURANTE"/>
    <s v="BAR"/>
    <s v="POLLO ASADO"/>
    <n v="2.8000000000000003"/>
    <d v="2024-12-30T00:00:00"/>
    <x v="12"/>
    <n v="12"/>
    <m/>
    <m/>
    <n v="0"/>
    <n v="-2.8000000000000003"/>
    <n v="0"/>
    <n v="-2.8000000000000003"/>
  </r>
  <r>
    <x v="0"/>
    <s v="REAL"/>
    <x v="0"/>
    <s v="COLECTIVOS"/>
    <s v="REGALOS PAPAS"/>
    <s v="TUDELA"/>
    <s v="OTROS"/>
    <s v="REGALOS"/>
    <s v="REGALO DE BODAS PAPAS"/>
    <n v="420"/>
    <d v="2024-12-30T00:00:00"/>
    <x v="12"/>
    <n v="12"/>
    <m/>
    <s v="ADELANTO DE DINERO A LA CUENTA COMÚN PARA MEJORAR FISCALIDAD "/>
    <n v="420"/>
    <n v="0"/>
    <n v="0"/>
    <n v="420"/>
  </r>
  <r>
    <x v="0"/>
    <s v="REAL"/>
    <x v="0"/>
    <s v="COLECTIVOS"/>
    <s v="REGALOS PAPAS"/>
    <s v="TUDELA"/>
    <s v="OTROS"/>
    <s v="REGALOS"/>
    <s v="REGALO DE BODAS PAPAS"/>
    <n v="420"/>
    <d v="2024-12-30T00:00:00"/>
    <x v="12"/>
    <n v="12"/>
    <m/>
    <s v="ADELANTO DE DINERO A LA CUENTA COMÚN PARA MEJORAR FISCALIDAD "/>
    <n v="420"/>
    <n v="0"/>
    <n v="0"/>
    <n v="420"/>
  </r>
  <r>
    <x v="1"/>
    <s v="REAL"/>
    <x v="0"/>
    <s v="COLECTIVOS"/>
    <s v="BAR LA CALLE"/>
    <s v="TUDELA"/>
    <s v="RESTAURANTE"/>
    <s v="BAR"/>
    <s v="CERVEZAS"/>
    <n v="1.4500000000000002"/>
    <d v="2024-12-31T00:00:00"/>
    <x v="12"/>
    <n v="12"/>
    <m/>
    <s v="CERVEZAS CON IDOIA"/>
    <n v="0"/>
    <n v="-1.4500000000000002"/>
    <n v="0"/>
    <n v="-1.4500000000000002"/>
  </r>
  <r>
    <x v="1"/>
    <s v="REAL"/>
    <x v="0"/>
    <s v="COLECTIVOS"/>
    <s v="DE RISA Y DE ORO"/>
    <s v="TUDELA"/>
    <s v="RESTAURANTE"/>
    <s v="BAR"/>
    <s v="MERIENDA"/>
    <n v="0.91999999999999993"/>
    <d v="2025-01-02T00:00:00"/>
    <x v="13"/>
    <n v="1"/>
    <m/>
    <s v="COLACAOS CON DANI Y MAITE "/>
    <n v="0"/>
    <n v="-0.91999999999999993"/>
    <n v="0"/>
    <n v="-0.91999999999999993"/>
  </r>
  <r>
    <x v="1"/>
    <s v="REAL"/>
    <x v="0"/>
    <s v="COLECTIVOS"/>
    <s v="BODEGAS MEZQUITA"/>
    <s v="CORDOBA"/>
    <s v="RESTAURANTE"/>
    <s v="RESTAURANTE"/>
    <s v="COMIDA CORDOBA"/>
    <n v="5.16"/>
    <d v="2025-01-07T00:00:00"/>
    <x v="13"/>
    <n v="1"/>
    <m/>
    <s v="DESPUES DE LOS BAÑOS ÁRABES, COMIDA"/>
    <n v="0"/>
    <n v="-5.16"/>
    <n v="0"/>
    <n v="-5.16"/>
  </r>
  <r>
    <x v="1"/>
    <s v="REAL"/>
    <x v="0"/>
    <s v="COLECTIVOS"/>
    <s v="TIENDA MEZQUITA CATEDRAL"/>
    <s v="CORDOBA"/>
    <s v="GASTOS PERSONALES (ROPA, OBJETOS, ACCESORIOS…)"/>
    <s v="ACCESORIOS"/>
    <s v="TABLILLAS DE DECORACION DE PAMPLONA Y CORDOBA"/>
    <n v="2.8100000000000005"/>
    <d v="2025-01-07T00:00:00"/>
    <x v="13"/>
    <n v="1"/>
    <m/>
    <m/>
    <n v="0"/>
    <n v="-2.8100000000000005"/>
    <n v="0"/>
    <n v="-2.8100000000000005"/>
  </r>
  <r>
    <x v="1"/>
    <s v="REAL"/>
    <x v="0"/>
    <s v="COLECTIVOS"/>
    <s v="TABERNA CORDOBA"/>
    <s v="CORDOBA"/>
    <s v="RESTAURANTE"/>
    <s v="BAR"/>
    <s v="CAFÉ"/>
    <n v="0.22000000000000003"/>
    <d v="2025-01-07T00:00:00"/>
    <x v="13"/>
    <n v="1"/>
    <m/>
    <m/>
    <n v="0"/>
    <n v="-0.22000000000000003"/>
    <n v="0"/>
    <n v="-0.22000000000000003"/>
  </r>
  <r>
    <x v="1"/>
    <s v="REAL"/>
    <x v="0"/>
    <s v="COLECTIVOS"/>
    <s v="MICKY CAFÉ"/>
    <s v="POZOBLANCO"/>
    <s v="RESTAURANTE"/>
    <s v="BAR"/>
    <s v="REFRESCOS"/>
    <n v="1.6300000000000001"/>
    <d v="2025-01-07T00:00:00"/>
    <x v="13"/>
    <n v="1"/>
    <m/>
    <s v="QUEDADA CON MERCHE, DAVID, CRISTINA BAJO Y LA INMA PARA DAR INVITACIONES"/>
    <n v="0"/>
    <n v="-1.6300000000000001"/>
    <n v="0"/>
    <n v="-1.6300000000000001"/>
  </r>
  <r>
    <x v="1"/>
    <s v="REAL"/>
    <x v="0"/>
    <s v="PERSONAL"/>
    <s v="PIZZA NAPOLI"/>
    <s v="MADRID"/>
    <s v="RESTAURANTE"/>
    <s v="RESTAURANTE"/>
    <s v="EXTRA MENU COMPLETO"/>
    <n v="0.25"/>
    <d v="2025-01-10T00:00:00"/>
    <x v="13"/>
    <n v="1"/>
    <m/>
    <m/>
    <n v="0"/>
    <n v="-0.25"/>
    <n v="0"/>
    <n v="-0.25"/>
  </r>
  <r>
    <x v="1"/>
    <s v="REAL"/>
    <x v="0"/>
    <s v="PERSONAL"/>
    <s v="OPEN AI"/>
    <s v="MADRID"/>
    <s v="ELECTRONICA / INTERNET"/>
    <s v="SUSCRIPCION"/>
    <s v="CHAT GPT"/>
    <n v="2.4220000000000002"/>
    <d v="2025-01-09T00:00:00"/>
    <x v="13"/>
    <n v="1"/>
    <m/>
    <m/>
    <n v="0"/>
    <n v="-2.4220000000000002"/>
    <n v="0"/>
    <n v="-2.4220000000000002"/>
  </r>
  <r>
    <x v="1"/>
    <s v="REAL"/>
    <x v="0"/>
    <s v="PERSONAL"/>
    <s v="CEPSA MOEVE"/>
    <s v="MADRID"/>
    <s v="TRANSPORTE"/>
    <s v="GASOLINA"/>
    <s v="MOTO"/>
    <n v="0.79100000000000004"/>
    <d v="2025-01-08T00:00:00"/>
    <x v="13"/>
    <n v="1"/>
    <m/>
    <m/>
    <n v="0"/>
    <n v="-0.79100000000000004"/>
    <n v="0"/>
    <n v="-0.79100000000000004"/>
  </r>
  <r>
    <x v="1"/>
    <s v="REAL"/>
    <x v="0"/>
    <s v="PERSONAL"/>
    <s v="APPLE"/>
    <s v="ONLINE"/>
    <s v="ELECTRONICA / INTERNET"/>
    <s v="SUSCRIPCION"/>
    <s v="APPLE - ESPACIO ALMACENAMIENTO ICLOUD"/>
    <n v="0.29900000000000004"/>
    <d v="2025-01-07T00:00:00"/>
    <x v="13"/>
    <n v="1"/>
    <m/>
    <m/>
    <n v="0"/>
    <n v="-0.29900000000000004"/>
    <n v="0"/>
    <n v="-0.29900000000000004"/>
  </r>
  <r>
    <x v="1"/>
    <s v="REAL"/>
    <x v="0"/>
    <s v="PERSONAL"/>
    <s v="ESPIEDO"/>
    <s v="MADRID"/>
    <s v="RESTAURANTE"/>
    <s v="RESTAURANTE"/>
    <s v="EXTRA MENU COMPLETO"/>
    <n v="0.25"/>
    <d v="2025-01-08T00:00:00"/>
    <x v="13"/>
    <n v="1"/>
    <m/>
    <m/>
    <n v="0"/>
    <n v="-0.25"/>
    <n v="0"/>
    <n v="-0.25"/>
  </r>
  <r>
    <x v="1"/>
    <s v="REAL"/>
    <x v="0"/>
    <s v="PERSONAL"/>
    <s v="1PASSWORD"/>
    <s v="ONLINE"/>
    <s v="ELECTRONICA / INTERNET"/>
    <s v="SUSCRIPCION"/>
    <s v="1PASSWORD: CONTRASEÑAS"/>
    <n v="4.3780000000000001"/>
    <d v="2025-01-12T00:00:00"/>
    <x v="13"/>
    <n v="1"/>
    <m/>
    <m/>
    <n v="0"/>
    <n v="-4.3780000000000001"/>
    <n v="0"/>
    <n v="-4.3780000000000001"/>
  </r>
  <r>
    <x v="1"/>
    <s v="REAL"/>
    <x v="0"/>
    <s v="PERSONAL"/>
    <m/>
    <m/>
    <s v="OTROS"/>
    <s v="OTROS"/>
    <s v="OTRO"/>
    <n v="0.76600000000000001"/>
    <d v="2025-01-16T00:00:00"/>
    <x v="13"/>
    <n v="1"/>
    <m/>
    <s v="CHEQUEAR"/>
    <n v="0"/>
    <n v="-0.76600000000000001"/>
    <n v="0"/>
    <n v="-0.76600000000000001"/>
  </r>
  <r>
    <x v="1"/>
    <s v="REAL"/>
    <x v="0"/>
    <s v="PERSONAL"/>
    <s v="INSUD"/>
    <s v="MADRID"/>
    <s v="SUPERMERCADO"/>
    <s v="VENDING"/>
    <s v="CAFÉ"/>
    <n v="4.0000000000000008E-2"/>
    <d v="2025-01-18T00:00:00"/>
    <x v="13"/>
    <n v="1"/>
    <m/>
    <m/>
    <n v="0"/>
    <n v="-4.0000000000000008E-2"/>
    <n v="0"/>
    <n v="-4.0000000000000008E-2"/>
  </r>
  <r>
    <x v="1"/>
    <s v="REAL"/>
    <x v="0"/>
    <s v="PERSONAL"/>
    <s v="INSUD"/>
    <s v="MADRID"/>
    <s v="SUPERMERCADO"/>
    <s v="VENDING"/>
    <s v="CAFÉ"/>
    <n v="4.0000000000000008E-2"/>
    <d v="2025-01-21T00:00:00"/>
    <x v="13"/>
    <n v="1"/>
    <m/>
    <m/>
    <n v="0"/>
    <n v="-4.0000000000000008E-2"/>
    <n v="0"/>
    <n v="-4.0000000000000008E-2"/>
  </r>
  <r>
    <x v="2"/>
    <s v="REAL"/>
    <x v="0"/>
    <s v="PERSONAL"/>
    <s v="INDEXA CAPITAL"/>
    <s v="ONLINE"/>
    <s v="FONDOS"/>
    <s v="FONDOS"/>
    <s v="INDEXA"/>
    <n v="135"/>
    <d v="2025-01-15T00:00:00"/>
    <x v="13"/>
    <n v="1"/>
    <m/>
    <m/>
    <n v="0"/>
    <n v="0"/>
    <n v="-135"/>
    <n v="-135"/>
  </r>
  <r>
    <x v="1"/>
    <s v="REAL"/>
    <x v="0"/>
    <s v="PERSONAL"/>
    <m/>
    <s v="MADRID"/>
    <s v="SUPERMERCADO"/>
    <s v="VENDING"/>
    <s v="CAFÉ"/>
    <n v="2.0000000000000004E-2"/>
    <d v="2025-01-17T00:00:00"/>
    <x v="13"/>
    <n v="1"/>
    <m/>
    <m/>
    <n v="0"/>
    <n v="-2.0000000000000004E-2"/>
    <n v="0"/>
    <n v="-2.0000000000000004E-2"/>
  </r>
  <r>
    <x v="1"/>
    <s v="REAL"/>
    <x v="0"/>
    <s v="PERSONAL"/>
    <s v="BAR CASA FANY"/>
    <s v="MADRID"/>
    <s v="RESTAURANTE"/>
    <s v="RESTAURANTE"/>
    <s v="AGUA CON GAS"/>
    <n v="0.45"/>
    <d v="2025-01-20T00:00:00"/>
    <x v="13"/>
    <n v="1"/>
    <m/>
    <s v="AGUA CON GAS CON ARTUR DESPUES DE PADEL"/>
    <n v="0"/>
    <n v="-0.45"/>
    <n v="0"/>
    <n v="-0.45"/>
  </r>
  <r>
    <x v="1"/>
    <s v="REAL"/>
    <x v="0"/>
    <s v="PERSONAL"/>
    <s v="MADRID DEPORTES"/>
    <s v="MADRID"/>
    <s v="DEPORTE"/>
    <s v="PADEL"/>
    <s v="PISTA PADEL"/>
    <n v="1.3800000000000001"/>
    <d v="2025-01-20T00:00:00"/>
    <x v="13"/>
    <n v="1"/>
    <m/>
    <s v="RESERVA PISTAS PADEL CON JON EN PLAYTOMIC"/>
    <n v="0"/>
    <n v="-1.3800000000000001"/>
    <n v="0"/>
    <n v="-1.3800000000000001"/>
  </r>
  <r>
    <x v="1"/>
    <s v="REAL"/>
    <x v="0"/>
    <s v="PERSONAL"/>
    <s v="CEPSA MOEVE"/>
    <s v="MADRID"/>
    <s v="TRANSPORTE"/>
    <s v="GASOLINA"/>
    <s v="MOTO"/>
    <n v="0.81400000000000006"/>
    <d v="2025-01-20T00:00:00"/>
    <x v="13"/>
    <n v="1"/>
    <m/>
    <m/>
    <n v="0"/>
    <n v="-0.81400000000000006"/>
    <n v="0"/>
    <n v="-0.81400000000000006"/>
  </r>
  <r>
    <x v="1"/>
    <s v="REAL"/>
    <x v="0"/>
    <s v="PERSONAL"/>
    <s v="APPLE"/>
    <s v="ONLINE"/>
    <s v="ELECTRONICA / INTERNET"/>
    <s v="SUSCRIPCION"/>
    <s v="APPLE - ESPACIO ALMACENAMIENTO ICLOUD"/>
    <n v="0.49900000000000005"/>
    <d v="2025-01-22T00:00:00"/>
    <x v="13"/>
    <n v="1"/>
    <m/>
    <m/>
    <n v="0"/>
    <n v="-0.49900000000000005"/>
    <n v="0"/>
    <n v="-0.49900000000000005"/>
  </r>
  <r>
    <x v="1"/>
    <s v="REAL"/>
    <x v="0"/>
    <s v="PERSONAL"/>
    <s v="PROTONMAIL"/>
    <s v="ONLINE"/>
    <s v="ELECTRONICA / INTERNET"/>
    <s v="SUSCRIPCION"/>
    <s v="PROTONMAIL"/>
    <n v="0.99900000000000011"/>
    <d v="2025-01-22T00:00:00"/>
    <x v="13"/>
    <n v="1"/>
    <m/>
    <m/>
    <n v="0"/>
    <n v="-0.99900000000000011"/>
    <n v="0"/>
    <n v="-0.99900000000000011"/>
  </r>
  <r>
    <x v="1"/>
    <s v="REAL"/>
    <x v="0"/>
    <s v="PERSONAL"/>
    <s v="PIZZA NAPOLI"/>
    <s v="MADRID"/>
    <s v="RESTAURANTE"/>
    <s v="RESTAURANTE"/>
    <s v="EXTRA MENU COMPLETO"/>
    <n v="0.25"/>
    <d v="2025-01-17T00:00:00"/>
    <x v="13"/>
    <n v="1"/>
    <m/>
    <m/>
    <n v="0"/>
    <n v="-0.25"/>
    <n v="0"/>
    <n v="-0.25"/>
  </r>
  <r>
    <x v="1"/>
    <s v="REAL"/>
    <x v="0"/>
    <s v="PERSONAL"/>
    <m/>
    <s v="MADRID"/>
    <s v="SUPERMERCADO"/>
    <s v="VENDING"/>
    <s v="CAFÉ"/>
    <n v="0.05"/>
    <d v="2025-01-30T00:00:00"/>
    <x v="13"/>
    <n v="1"/>
    <m/>
    <m/>
    <n v="0"/>
    <n v="-0.05"/>
    <n v="0"/>
    <n v="-0.05"/>
  </r>
  <r>
    <x v="1"/>
    <s v="REAL"/>
    <x v="0"/>
    <s v="PERSONAL"/>
    <m/>
    <s v="MADRID"/>
    <s v="RESTAURANTE"/>
    <s v="BAR"/>
    <s v="EXTRA MENU COMPLETO"/>
    <n v="0.2"/>
    <d v="2025-01-30T00:00:00"/>
    <x v="13"/>
    <n v="1"/>
    <m/>
    <m/>
    <n v="0"/>
    <n v="-0.2"/>
    <n v="0"/>
    <n v="-0.2"/>
  </r>
  <r>
    <x v="1"/>
    <s v="REAL"/>
    <x v="0"/>
    <s v="PERSONAL"/>
    <m/>
    <m/>
    <s v="TRANSPORTE"/>
    <s v="GASOLINA"/>
    <s v="MOTO"/>
    <n v="0.8640000000000001"/>
    <d v="2025-01-30T00:00:00"/>
    <x v="13"/>
    <n v="1"/>
    <m/>
    <m/>
    <n v="0"/>
    <n v="-0.8640000000000001"/>
    <n v="0"/>
    <n v="-0.8640000000000001"/>
  </r>
  <r>
    <x v="0"/>
    <s v="REAL"/>
    <x v="1"/>
    <s v="PERSONAL"/>
    <s v="INSUD"/>
    <s v="MADRID"/>
    <s v="NOMINA"/>
    <s v="NOMINA INSUD"/>
    <s v="NOMINA INSUD"/>
    <n v="667.05"/>
    <d v="2025-01-30T00:00:00"/>
    <x v="13"/>
    <n v="1"/>
    <m/>
    <m/>
    <n v="667.05"/>
    <n v="0"/>
    <n v="0"/>
    <n v="667.05"/>
  </r>
  <r>
    <x v="1"/>
    <s v="REAL"/>
    <x v="1"/>
    <s v="PERSONAL"/>
    <m/>
    <s v="MADRID"/>
    <s v="VIVIENDA"/>
    <s v="ALQUILER"/>
    <s v="ALQUILER VALDEZARZA"/>
    <n v="30"/>
    <d v="2025-02-01T00:00:00"/>
    <x v="13"/>
    <n v="2"/>
    <m/>
    <m/>
    <n v="0"/>
    <n v="-30"/>
    <n v="0"/>
    <n v="-30"/>
  </r>
  <r>
    <x v="1"/>
    <s v="REAL"/>
    <x v="1"/>
    <s v="PERSONAL"/>
    <s v="BIZUM"/>
    <s v="MADRID"/>
    <s v="VIVIENDA"/>
    <s v="GARAJE"/>
    <s v="GARAJE VALDEZARZA"/>
    <n v="6.5"/>
    <d v="2025-02-01T00:00:00"/>
    <x v="13"/>
    <n v="2"/>
    <m/>
    <m/>
    <n v="0"/>
    <n v="-6.5"/>
    <n v="0"/>
    <n v="-6.5"/>
  </r>
  <r>
    <x v="1"/>
    <s v="REAL"/>
    <x v="1"/>
    <s v="PERSONAL"/>
    <s v="BIZUM"/>
    <s v="MADRID"/>
    <s v="VIVIENDA"/>
    <s v="GASTOS COMPARTIDOS"/>
    <s v="GASTOS: AGUA, LUZ, WIFI, LIMPIEZA"/>
    <n v="3.9435000000000002"/>
    <d v="2025-02-01T00:00:00"/>
    <x v="13"/>
    <n v="2"/>
    <m/>
    <s v="REVISAR"/>
    <n v="0"/>
    <n v="-3.9435000000000002"/>
    <n v="0"/>
    <n v="-3.9435000000000002"/>
  </r>
  <r>
    <x v="2"/>
    <s v="REAL"/>
    <x v="0"/>
    <s v="PERSONAL"/>
    <m/>
    <s v="ONLINE"/>
    <s v="BOLSA"/>
    <s v="BOLSA"/>
    <s v="EMPRESAS"/>
    <n v="720"/>
    <d v="2025-01-27T00:00:00"/>
    <x v="13"/>
    <n v="1"/>
    <m/>
    <m/>
    <n v="0"/>
    <n v="0"/>
    <n v="-720"/>
    <n v="-720"/>
  </r>
  <r>
    <x v="1"/>
    <s v="REAL"/>
    <x v="0"/>
    <s v="PERSONAL"/>
    <s v="PANTHER ORGANIC"/>
    <s v="MADRID"/>
    <s v="RESTAURANTE"/>
    <s v="BAR"/>
    <s v="CROISSANT"/>
    <n v="0.16000000000000003"/>
    <d v="2025-01-27T00:00:00"/>
    <x v="13"/>
    <n v="1"/>
    <m/>
    <m/>
    <n v="0"/>
    <n v="-0.16000000000000003"/>
    <n v="0"/>
    <n v="-0.16000000000000003"/>
  </r>
  <r>
    <x v="1"/>
    <s v="REAL"/>
    <x v="0"/>
    <s v="PERSONAL"/>
    <s v="COFFEE ROASTERY DE ESPECIALIDAD"/>
    <s v="MADRID"/>
    <s v="RESTAURANTE"/>
    <s v="BAR"/>
    <s v="CAFÉ"/>
    <n v="0.55999999999999994"/>
    <d v="2025-01-27T00:00:00"/>
    <x v="13"/>
    <n v="1"/>
    <m/>
    <s v="CAFÉ CON JON DESPUES DE AREPAS"/>
    <n v="0"/>
    <n v="-0.55999999999999994"/>
    <n v="0"/>
    <n v="-0.55999999999999994"/>
  </r>
  <r>
    <x v="1"/>
    <s v="REAL"/>
    <x v="0"/>
    <s v="PERSONAL"/>
    <s v="BERNABEU"/>
    <s v="MADRID"/>
    <s v="SUPERMERCADO"/>
    <s v="VENDING"/>
    <s v="PIPAS BERNABEU"/>
    <n v="1.0210000000000001"/>
    <d v="2025-01-24T00:00:00"/>
    <x v="13"/>
    <n v="1"/>
    <m/>
    <s v="VIENDO EL REAL MADRID - SALZBURGO"/>
    <n v="0"/>
    <n v="-1.0210000000000001"/>
    <n v="0"/>
    <n v="-1.0210000000000001"/>
  </r>
  <r>
    <x v="1"/>
    <s v="REAL"/>
    <x v="0"/>
    <s v="COLECTIVOS"/>
    <s v="CARREFOUR"/>
    <s v="MADRID"/>
    <s v="SUPERMERCADO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x v="0"/>
    <s v="COLECTIVOS"/>
    <s v="CARREFOUR"/>
    <s v="MADRID"/>
    <s v="SUPERMERCADO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x v="0"/>
    <s v="COLECTIVOS"/>
    <s v="CARREFOUR"/>
    <s v="MADRID"/>
    <s v="SUPERMERCADO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x v="0"/>
    <s v="COLECTIVOS"/>
    <s v="WALLAPOP"/>
    <s v="ONLINE"/>
    <s v="OTROS"/>
    <s v="BODA"/>
    <s v="CUBRETACONES"/>
    <n v="1"/>
    <d v="2025-01-22T00:00:00"/>
    <x v="13"/>
    <n v="1"/>
    <m/>
    <s v="PAGADO EN EFECTIVO WALLAPOP"/>
    <n v="0"/>
    <n v="-1"/>
    <n v="0"/>
    <n v="-1"/>
  </r>
  <r>
    <x v="1"/>
    <s v="REAL"/>
    <x v="0"/>
    <s v="COLECTIVOS"/>
    <s v="NOTARIA"/>
    <s v="POZOBLANCO"/>
    <s v="OTROS"/>
    <s v="BODA"/>
    <s v="CAPITULACIONES: SEPARACIÓN DE BIENES"/>
    <n v="6.3170000000000002"/>
    <d v="2025-01-14T00:00:00"/>
    <x v="13"/>
    <n v="1"/>
    <m/>
    <s v="PAGADO EN EFECTIVO WALLAPOP"/>
    <n v="0"/>
    <n v="-6.3170000000000002"/>
    <n v="0"/>
    <n v="-6.3170000000000002"/>
  </r>
  <r>
    <x v="1"/>
    <s v="REAL"/>
    <x v="0"/>
    <s v="COLECTIVOS"/>
    <s v="NETFLIX"/>
    <s v="ONLINE"/>
    <s v="ELECTRONICA / INTERNET"/>
    <s v="SUSCRIPCION"/>
    <s v="NETFLIX"/>
    <n v="0.60000000000000009"/>
    <d v="2025-01-15T00:00:00"/>
    <x v="13"/>
    <n v="1"/>
    <m/>
    <m/>
    <n v="0"/>
    <n v="-0.60000000000000009"/>
    <n v="0"/>
    <n v="-0.60000000000000009"/>
  </r>
  <r>
    <x v="1"/>
    <s v="REAL"/>
    <x v="0"/>
    <s v="COLECTIVOS"/>
    <s v="CARREFOUR"/>
    <s v="CARREFOUR"/>
    <s v="SUPERMERCADO"/>
    <s v="CARREFOUR"/>
    <s v="COMPRA EXPRES"/>
    <n v="3.9530000000000003"/>
    <d v="2025-01-16T00:00:00"/>
    <x v="13"/>
    <n v="1"/>
    <m/>
    <m/>
    <n v="0"/>
    <n v="-3.9530000000000003"/>
    <n v="0"/>
    <n v="-3.9530000000000003"/>
  </r>
  <r>
    <x v="1"/>
    <s v="REAL"/>
    <x v="0"/>
    <s v="COLECTIVOS"/>
    <s v="LA MASO PADEL CLUB"/>
    <s v="MADRID"/>
    <s v="RESTAURANTE"/>
    <s v="BAR"/>
    <s v="DESAYUNO PADEL"/>
    <n v="2.12"/>
    <d v="2025-01-20T00:00:00"/>
    <x v="13"/>
    <n v="1"/>
    <m/>
    <s v="DESAYUNO CON EDU Y CON ICIAR"/>
    <n v="0"/>
    <n v="-2.12"/>
    <n v="0"/>
    <n v="-2.12"/>
  </r>
  <r>
    <x v="1"/>
    <s v="REAL"/>
    <x v="0"/>
    <s v="COLECTIVOS"/>
    <s v="CIUDAD FELIZ CHINO"/>
    <s v="MADRID"/>
    <s v="RESTAURANTE"/>
    <s v="RESTAURANTE"/>
    <s v="CHINO"/>
    <n v="2.66"/>
    <d v="2025-01-20T00:00:00"/>
    <x v="13"/>
    <n v="1"/>
    <m/>
    <m/>
    <n v="0"/>
    <n v="-2.66"/>
    <n v="0"/>
    <n v="-2.66"/>
  </r>
  <r>
    <x v="1"/>
    <s v="REAL"/>
    <x v="0"/>
    <s v="COLECTIVOS"/>
    <s v="CARREFOUR"/>
    <s v="CARREFOUR"/>
    <s v="SUPERMERCADO"/>
    <s v="CARREFOUR"/>
    <s v="COMPRA SEMANAL"/>
    <n v="0.75900000000000001"/>
    <d v="2025-01-20T00:00:00"/>
    <x v="13"/>
    <n v="1"/>
    <m/>
    <m/>
    <n v="0"/>
    <n v="-0.75900000000000001"/>
    <n v="0"/>
    <n v="-0.75900000000000001"/>
  </r>
  <r>
    <x v="1"/>
    <s v="REAL"/>
    <x v="0"/>
    <s v="COLECTIVOS"/>
    <s v="CARREFOUR"/>
    <s v="CARREFOUR"/>
    <s v="SUPERMERCADO"/>
    <s v="CARREFOUR"/>
    <s v="COMPRA SEMANAL EXTRA"/>
    <n v="4.1060000000000008"/>
    <d v="2025-01-20T00:00:00"/>
    <x v="13"/>
    <n v="1"/>
    <m/>
    <m/>
    <n v="0"/>
    <n v="-4.1060000000000008"/>
    <n v="0"/>
    <n v="-4.1060000000000008"/>
  </r>
  <r>
    <x v="1"/>
    <s v="REAL"/>
    <x v="0"/>
    <s v="COLECTIVOS"/>
    <s v="CARREFOUR"/>
    <s v="MADRID"/>
    <s v="SUPERMERCADO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x v="0"/>
    <s v="COLECTIVOS"/>
    <s v="ALCAMPO"/>
    <s v="MADRID"/>
    <s v="SUPERMERCADO"/>
    <s v="ALCAMPO"/>
    <s v="COMPRA EXPRES"/>
    <n v="0.93900000000000006"/>
    <d v="2025-01-10T00:00:00"/>
    <x v="13"/>
    <n v="1"/>
    <m/>
    <m/>
    <n v="0"/>
    <n v="-0.93900000000000006"/>
    <n v="0"/>
    <n v="-0.93900000000000006"/>
  </r>
  <r>
    <x v="1"/>
    <s v="REAL"/>
    <x v="0"/>
    <s v="COLECTIVOS"/>
    <s v="MADRID DEPORTES"/>
    <s v="MADRID"/>
    <s v="DEPORTE"/>
    <s v="PADEL"/>
    <s v="PISTA PADEL"/>
    <n v="1.06"/>
    <d v="2025-01-13T00:00:00"/>
    <x v="13"/>
    <n v="1"/>
    <m/>
    <s v="PISTA DE PADEL CON ICIAR Y CRIS CON EXTRA DE ILUMINACION"/>
    <n v="0"/>
    <n v="-1.06"/>
    <n v="0"/>
    <n v="-1.06"/>
  </r>
  <r>
    <x v="1"/>
    <s v="REAL"/>
    <x v="0"/>
    <s v="COLECTIVOS"/>
    <s v="EVOLUTION BACHATA CUATRO CAMINOS"/>
    <s v="MADRID"/>
    <s v="OCIO"/>
    <s v="CLASES DE BAILE"/>
    <s v="BACHATA"/>
    <n v="16"/>
    <d v="2025-01-13T00:00:00"/>
    <x v="13"/>
    <n v="1"/>
    <m/>
    <m/>
    <n v="0"/>
    <n v="-16"/>
    <n v="0"/>
    <n v="-16"/>
  </r>
  <r>
    <x v="1"/>
    <s v="REAL"/>
    <x v="0"/>
    <s v="COLECTIVOS"/>
    <s v="RAMEN ISHOU"/>
    <s v="MADRID"/>
    <s v="RESTAURANTE"/>
    <s v="RESTAURANTE"/>
    <s v="RAMEN"/>
    <n v="4.3500000000000005"/>
    <d v="2025-01-13T00:00:00"/>
    <x v="13"/>
    <n v="1"/>
    <m/>
    <s v="RAMEN CON JOSE ANGEL Y ANA MORALES. EN GRAN VIA"/>
    <n v="0"/>
    <n v="-4.3500000000000005"/>
    <n v="0"/>
    <n v="-4.3500000000000005"/>
  </r>
  <r>
    <x v="1"/>
    <s v="REAL"/>
    <x v="0"/>
    <s v="COLECTIVOS"/>
    <s v="CARREFOUR"/>
    <s v="MADRID"/>
    <s v="SUPERMERCADO"/>
    <s v="CARREFOUR"/>
    <s v="COMPRA EXPRES"/>
    <n v="3.0180000000000002"/>
    <d v="2025-01-13T00:00:00"/>
    <x v="13"/>
    <n v="1"/>
    <m/>
    <m/>
    <n v="0"/>
    <n v="-3.0180000000000002"/>
    <n v="0"/>
    <n v="-3.0180000000000002"/>
  </r>
  <r>
    <x v="1"/>
    <s v="REAL"/>
    <x v="0"/>
    <s v="COLECTIVOS"/>
    <m/>
    <s v="MADRID"/>
    <s v="RESTAURANTE"/>
    <s v="BAR"/>
    <s v="CAFÉ CON ANA MORALES Y JOSE ANGEL"/>
    <n v="1.97"/>
    <d v="2025-01-13T00:00:00"/>
    <x v="13"/>
    <n v="1"/>
    <m/>
    <m/>
    <n v="0"/>
    <n v="-1.97"/>
    <n v="0"/>
    <n v="-1.97"/>
  </r>
  <r>
    <x v="1"/>
    <s v="REAL"/>
    <x v="0"/>
    <s v="COLECTIVOS"/>
    <s v="WEBEL"/>
    <s v="MADRID"/>
    <s v="VIVIENDA"/>
    <s v="LIMPIEZA"/>
    <s v="LIMPIEZA CASA"/>
    <n v="2"/>
    <d v="2025-01-13T00:00:00"/>
    <x v="13"/>
    <n v="1"/>
    <m/>
    <m/>
    <n v="0"/>
    <n v="-2"/>
    <n v="0"/>
    <n v="-2"/>
  </r>
  <r>
    <x v="2"/>
    <s v="REAL"/>
    <x v="0"/>
    <s v="PERSONAL"/>
    <m/>
    <s v="ONLINE"/>
    <s v="BOLSA"/>
    <s v="BOLSA"/>
    <s v="EMPRESAS"/>
    <n v="1125"/>
    <d v="2025-02-06T00:00:00"/>
    <x v="13"/>
    <n v="2"/>
    <m/>
    <m/>
    <n v="0"/>
    <n v="0"/>
    <n v="-1125"/>
    <n v="-1125"/>
  </r>
  <r>
    <x v="1"/>
    <s v="REAL"/>
    <x v="0"/>
    <s v="PERSONAL"/>
    <s v="TUBARRO III"/>
    <s v="MADRID"/>
    <s v="RESTAURANTE"/>
    <s v="BAR"/>
    <s v="CACHOPO"/>
    <n v="2"/>
    <d v="2025-01-31T00:00:00"/>
    <x v="13"/>
    <n v="1"/>
    <m/>
    <m/>
    <n v="0"/>
    <n v="-2"/>
    <n v="0"/>
    <n v="-2"/>
  </r>
  <r>
    <x v="1"/>
    <s v="REAL"/>
    <x v="0"/>
    <s v="PERSONAL"/>
    <s v="ESPIEDO"/>
    <s v="MADRID"/>
    <s v="RESTAURANTE"/>
    <s v="RESTAURANTE"/>
    <s v="EXTRA MENU COMPLETO"/>
    <n v="0.17"/>
    <d v="2025-01-31T00:00:00"/>
    <x v="13"/>
    <n v="1"/>
    <m/>
    <m/>
    <n v="0"/>
    <n v="-0.17"/>
    <n v="0"/>
    <n v="-0.17"/>
  </r>
  <r>
    <x v="1"/>
    <s v="REAL"/>
    <x v="0"/>
    <s v="PERSONAL"/>
    <s v="CHINO BARRIO"/>
    <s v="MADRID"/>
    <s v="SUPERMERCADO"/>
    <s v="CHINO"/>
    <s v="CHINO BARRIO"/>
    <n v="0.27999999999999997"/>
    <d v="2025-02-03T00:00:00"/>
    <x v="13"/>
    <n v="2"/>
    <m/>
    <m/>
    <n v="0"/>
    <n v="-0.27999999999999997"/>
    <n v="0"/>
    <n v="-0.27999999999999997"/>
  </r>
  <r>
    <x v="1"/>
    <s v="REAL"/>
    <x v="0"/>
    <s v="PERSONAL"/>
    <s v="MADRID DEPORTES"/>
    <s v="MADRID"/>
    <s v="DEPORTE"/>
    <s v="GIMNASIO"/>
    <s v="GIMNASIO "/>
    <n v="2.95"/>
    <d v="2025-02-03T00:00:00"/>
    <x v="13"/>
    <n v="2"/>
    <m/>
    <m/>
    <n v="0"/>
    <n v="-2.95"/>
    <n v="0"/>
    <n v="-2.95"/>
  </r>
  <r>
    <x v="1"/>
    <s v="REAL"/>
    <x v="0"/>
    <s v="PERSONAL"/>
    <s v="WALLAPOP"/>
    <s v="MADRID"/>
    <s v="BODA"/>
    <s v="ACCESORIOS"/>
    <s v="ABANICOS"/>
    <n v="1"/>
    <d v="2025-02-03T00:00:00"/>
    <x v="13"/>
    <n v="2"/>
    <m/>
    <m/>
    <n v="0"/>
    <n v="-1"/>
    <n v="0"/>
    <n v="-1"/>
  </r>
  <r>
    <x v="1"/>
    <s v="REAL"/>
    <x v="0"/>
    <s v="PERSONAL"/>
    <s v="CHINO BARRIO"/>
    <s v="MADRID"/>
    <s v="SUPERMERCADO"/>
    <s v="CHINO"/>
    <s v="CHOCOLATE"/>
    <n v="0.27999999999999997"/>
    <d v="2025-02-03T00:00:00"/>
    <x v="13"/>
    <n v="2"/>
    <m/>
    <m/>
    <n v="0"/>
    <n v="-0.27999999999999997"/>
    <n v="0"/>
    <n v="-0.27999999999999997"/>
  </r>
  <r>
    <x v="1"/>
    <s v="REAL"/>
    <x v="0"/>
    <s v="PERSONAL"/>
    <s v="LATINO BARRIO JON"/>
    <s v="MADRID"/>
    <s v="SUPERMERCADO"/>
    <s v="CHINO"/>
    <s v="CHOCOLATE"/>
    <n v="0.27999999999999997"/>
    <d v="2025-02-03T00:00:00"/>
    <x v="13"/>
    <n v="2"/>
    <m/>
    <m/>
    <n v="0"/>
    <n v="-0.27999999999999997"/>
    <n v="0"/>
    <n v="-0.27999999999999997"/>
  </r>
  <r>
    <x v="1"/>
    <s v="REAL"/>
    <x v="0"/>
    <s v="PERSONAL"/>
    <s v="LATINO BARRIO JON"/>
    <s v="MADRID"/>
    <s v="SUPERMERCADO"/>
    <s v="LATINO"/>
    <s v="QUESO LATINO"/>
    <n v="0.62000000000000011"/>
    <d v="2025-02-03T00:00:00"/>
    <x v="13"/>
    <n v="2"/>
    <m/>
    <m/>
    <n v="0"/>
    <n v="-0.62000000000000011"/>
    <n v="0"/>
    <n v="-0.62000000000000011"/>
  </r>
  <r>
    <x v="0"/>
    <s v="REAL"/>
    <x v="0"/>
    <s v="PERSONAL"/>
    <s v="BIZUM PAPA"/>
    <s v="ONLINE"/>
    <s v="OTROS"/>
    <s v="BODA"/>
    <s v="RESTO DINERO ALIANZA"/>
    <n v="18"/>
    <d v="2025-02-03T00:00:00"/>
    <x v="13"/>
    <n v="2"/>
    <m/>
    <m/>
    <n v="18"/>
    <n v="0"/>
    <n v="0"/>
    <n v="18"/>
  </r>
  <r>
    <x v="0"/>
    <s v="REAL"/>
    <x v="0"/>
    <s v="PERSONAL"/>
    <s v="4DREAMS LA VAGUADA COMPRO ORO"/>
    <s v="ONLINE"/>
    <s v="OTROS"/>
    <s v="BODA"/>
    <s v="VENTA ALIANZA ABUELO"/>
    <n v="69"/>
    <d v="2025-02-03T00:00:00"/>
    <x v="13"/>
    <n v="2"/>
    <m/>
    <m/>
    <n v="69"/>
    <n v="0"/>
    <n v="0"/>
    <n v="69"/>
  </r>
  <r>
    <x v="1"/>
    <s v="REAL"/>
    <x v="0"/>
    <s v="PERSONAL"/>
    <s v="CARREFOUR"/>
    <s v="MADRID"/>
    <s v="SUPERMERCADO"/>
    <s v="COMPRA"/>
    <s v="COMPRA EXPRES"/>
    <n v="4.2700000000000005"/>
    <d v="2025-02-03T00:00:00"/>
    <x v="13"/>
    <n v="2"/>
    <m/>
    <m/>
    <n v="0"/>
    <n v="-4.2700000000000005"/>
    <n v="0"/>
    <n v="-4.2700000000000005"/>
  </r>
  <r>
    <x v="1"/>
    <s v="REAL"/>
    <x v="0"/>
    <s v="PERSONAL"/>
    <s v="INSUD"/>
    <s v="MADRID"/>
    <s v="SUPERMERCADO"/>
    <s v="VENDING"/>
    <s v="CAFÉ Y CHOCOLATE"/>
    <n v="0.30700000000000005"/>
    <d v="2025-02-04T00:00:00"/>
    <x v="13"/>
    <n v="2"/>
    <m/>
    <m/>
    <n v="0"/>
    <n v="-0.30700000000000005"/>
    <n v="0"/>
    <n v="-0.30700000000000005"/>
  </r>
  <r>
    <x v="1"/>
    <s v="REAL"/>
    <x v="0"/>
    <s v="PERSONAL"/>
    <s v="ESPIEDO"/>
    <s v="MADRID"/>
    <s v="RESTAURANTE"/>
    <s v="RESTAURANTE"/>
    <s v="EXTRA MENU COMPLETO"/>
    <n v="0.27"/>
    <d v="2025-02-04T00:00:00"/>
    <x v="13"/>
    <n v="2"/>
    <m/>
    <m/>
    <n v="0"/>
    <n v="-0.27"/>
    <n v="0"/>
    <n v="-0.27"/>
  </r>
  <r>
    <x v="1"/>
    <s v="REAL"/>
    <x v="0"/>
    <s v="PERSONAL"/>
    <s v="IRYO"/>
    <s v="MADRID"/>
    <s v="TRANSPORTE"/>
    <s v="TREN"/>
    <s v="TREN MALAGA DESPEDIDA MIKEL"/>
    <n v="3.9090000000000007"/>
    <d v="2025-02-06T00:00:00"/>
    <x v="13"/>
    <n v="2"/>
    <m/>
    <m/>
    <n v="0"/>
    <n v="-3.9090000000000007"/>
    <n v="0"/>
    <n v="-3.9090000000000007"/>
  </r>
  <r>
    <x v="1"/>
    <s v="REAL"/>
    <x v="0"/>
    <s v="PERSONAL"/>
    <s v="ESPIEDO"/>
    <s v="MADRID"/>
    <s v="RESTAURANTE"/>
    <s v="RESTAURANTE"/>
    <s v="EXTRA MENU COMPLETO"/>
    <n v="0.25"/>
    <d v="2025-02-06T00:00:00"/>
    <x v="13"/>
    <n v="2"/>
    <m/>
    <m/>
    <n v="0"/>
    <n v="-0.25"/>
    <n v="0"/>
    <n v="-0.25"/>
  </r>
  <r>
    <x v="1"/>
    <s v="REAL"/>
    <x v="0"/>
    <s v="PERSONAL"/>
    <s v="REPSOL"/>
    <s v="MADRID"/>
    <s v="TRANSPORTE"/>
    <s v="GASOLINA"/>
    <s v="MOTO"/>
    <n v="0.89400000000000002"/>
    <d v="2025-02-06T00:00:00"/>
    <x v="13"/>
    <n v="2"/>
    <m/>
    <m/>
    <n v="0"/>
    <n v="-0.89400000000000002"/>
    <n v="0"/>
    <n v="-0.89400000000000002"/>
  </r>
  <r>
    <x v="1"/>
    <s v="REAL"/>
    <x v="0"/>
    <s v="COLECTIVOS"/>
    <m/>
    <s v="ONLINE"/>
    <s v="ELECTRONICA / INTERNET"/>
    <s v="SUSCRIPCION"/>
    <s v="NETFLIX"/>
    <n v="0.60000000000000009"/>
    <d v="2025-01-15T00:00:00"/>
    <x v="13"/>
    <n v="1"/>
    <m/>
    <m/>
    <n v="0"/>
    <n v="-0.60000000000000009"/>
    <n v="0"/>
    <n v="-0.60000000000000009"/>
  </r>
  <r>
    <x v="1"/>
    <s v="REAL"/>
    <x v="0"/>
    <s v="COLECTIVOS"/>
    <s v="CARREFOUR"/>
    <s v="MADRID"/>
    <s v="SUPERMERCADO"/>
    <s v="CARREFOUR"/>
    <s v="COMPRA SEMANAL"/>
    <n v="3.9530000000000003"/>
    <d v="2025-01-16T00:00:00"/>
    <x v="13"/>
    <n v="1"/>
    <m/>
    <m/>
    <n v="0"/>
    <n v="-3.9530000000000003"/>
    <n v="0"/>
    <n v="-3.9530000000000003"/>
  </r>
  <r>
    <x v="1"/>
    <s v="REAL"/>
    <x v="0"/>
    <s v="COLECTIVOS"/>
    <s v="CIUDAD FELIZ CHINO"/>
    <s v="MADRID"/>
    <s v="RESTAURANTE"/>
    <s v="RESTAURANTE"/>
    <s v="CIUDAD FELIZ CHINO"/>
    <n v="2.66"/>
    <d v="2025-01-20T00:00:00"/>
    <x v="13"/>
    <n v="1"/>
    <m/>
    <m/>
    <n v="0"/>
    <n v="-2.66"/>
    <n v="0"/>
    <n v="-2.66"/>
  </r>
  <r>
    <x v="1"/>
    <s v="REAL"/>
    <x v="0"/>
    <s v="COLECTIVOS"/>
    <s v="CARREFOUR"/>
    <s v="MADRID"/>
    <s v="SUPERMERCADO"/>
    <s v="CARREFOUR"/>
    <s v="COMPRA EXPRES"/>
    <n v="0.75900000000000001"/>
    <d v="2025-01-20T00:00:00"/>
    <x v="13"/>
    <n v="1"/>
    <m/>
    <m/>
    <n v="0"/>
    <n v="-0.75900000000000001"/>
    <n v="0"/>
    <n v="-0.75900000000000001"/>
  </r>
  <r>
    <x v="0"/>
    <s v="REAL"/>
    <x v="0"/>
    <s v="COLECTIVOS"/>
    <s v="JOSE MIGUEL CHEMI"/>
    <s v="TUDELA"/>
    <s v="OTROS"/>
    <s v="BODA"/>
    <s v="CHEMI Y SU MUJER"/>
    <n v="60"/>
    <d v="2025-01-21T00:00:00"/>
    <x v="13"/>
    <n v="1"/>
    <m/>
    <m/>
    <n v="60"/>
    <n v="0"/>
    <n v="0"/>
    <n v="60"/>
  </r>
  <r>
    <x v="1"/>
    <s v="REAL"/>
    <x v="0"/>
    <s v="COLECTIVOS"/>
    <s v="CARREFOUR"/>
    <s v="MADRID"/>
    <s v="SUPERMERCADO"/>
    <s v="CARREFOUR"/>
    <s v="COMPRA SEMANAL"/>
    <n v="6.4530000000000003"/>
    <d v="2025-01-21T00:00:00"/>
    <x v="13"/>
    <n v="1"/>
    <m/>
    <m/>
    <n v="0"/>
    <n v="-6.4530000000000003"/>
    <n v="0"/>
    <n v="-6.4530000000000003"/>
  </r>
  <r>
    <x v="1"/>
    <s v="REAL"/>
    <x v="0"/>
    <s v="COLECTIVOS"/>
    <s v="CARREFOUR"/>
    <s v="MADRID"/>
    <s v="SUPERMERCADO"/>
    <s v="CARREFOUR"/>
    <s v="COMPRA SEMANAL"/>
    <n v="4.1060000000000008"/>
    <d v="2025-01-22T00:00:00"/>
    <x v="13"/>
    <n v="1"/>
    <m/>
    <m/>
    <n v="0"/>
    <n v="-4.1060000000000008"/>
    <n v="0"/>
    <n v="-4.1060000000000008"/>
  </r>
  <r>
    <x v="1"/>
    <s v="REAL"/>
    <x v="0"/>
    <s v="COLECTIVOS"/>
    <s v="BIENMESABE"/>
    <s v="MADRID"/>
    <s v="RESTAURANTE"/>
    <s v="RESTAURANTE"/>
    <s v="CENA CON MODESTO Y CRISTINA"/>
    <n v="6.2100000000000009"/>
    <d v="2025-01-27T00:00:00"/>
    <x v="13"/>
    <n v="1"/>
    <m/>
    <m/>
    <n v="0"/>
    <n v="-6.2100000000000009"/>
    <n v="0"/>
    <n v="-6.2100000000000009"/>
  </r>
  <r>
    <x v="1"/>
    <s v="REAL"/>
    <x v="0"/>
    <s v="COLECTIVOS"/>
    <s v="PANTHER ORGANIC"/>
    <s v="MADRID"/>
    <s v="RESTAURANTE"/>
    <s v="BAR"/>
    <s v="MERIENDA CON ALEJANDRO Y PATRI"/>
    <n v="0.60000000000000009"/>
    <d v="2025-01-27T00:00:00"/>
    <x v="13"/>
    <n v="1"/>
    <m/>
    <m/>
    <n v="0"/>
    <n v="-0.60000000000000009"/>
    <n v="0"/>
    <n v="-0.60000000000000009"/>
  </r>
  <r>
    <x v="0"/>
    <s v="REAL"/>
    <x v="0"/>
    <s v="COLECTIVOS"/>
    <s v="TRANSFERENCIA MERCHE"/>
    <s v="TUDELA"/>
    <s v="OTROS"/>
    <s v="BODA"/>
    <s v="RESERVA GRUPO LONGPLAY"/>
    <n v="30"/>
    <d v="2025-02-03T00:00:00"/>
    <x v="13"/>
    <n v="2"/>
    <m/>
    <m/>
    <n v="30"/>
    <n v="0"/>
    <n v="0"/>
    <n v="30"/>
  </r>
  <r>
    <x v="1"/>
    <s v="REAL"/>
    <x v="0"/>
    <s v="COLECTIVOS"/>
    <s v="WEBEL"/>
    <s v="MADRID"/>
    <s v="VIVIENDA"/>
    <s v="LIMPIEZA"/>
    <s v="LIMPIEZA CASA"/>
    <n v="2.25"/>
    <d v="2025-02-03T00:00:00"/>
    <x v="13"/>
    <n v="2"/>
    <m/>
    <m/>
    <n v="0"/>
    <n v="-2.25"/>
    <n v="0"/>
    <n v="-2.25"/>
  </r>
  <r>
    <x v="1"/>
    <s v="REAL"/>
    <x v="0"/>
    <s v="COLECTIVOS"/>
    <s v="SHEIN"/>
    <s v="ONLINE"/>
    <s v="OTROS"/>
    <s v="BODA"/>
    <s v="ACCESORIOS: PALOS LUMINOSOS, COLGANTES"/>
    <n v="3.3439999999999999"/>
    <d v="2025-02-04T00:00:00"/>
    <x v="13"/>
    <n v="2"/>
    <m/>
    <m/>
    <n v="0"/>
    <n v="-3.3439999999999999"/>
    <n v="0"/>
    <n v="-3.3439999999999999"/>
  </r>
  <r>
    <x v="1"/>
    <s v="REAL"/>
    <x v="0"/>
    <s v="COLECTIVOS"/>
    <s v="SHEIN"/>
    <s v="ONLINE"/>
    <s v="VIVIENDA"/>
    <s v="ACCESORIOS"/>
    <s v="PINCHOS PALOMAS"/>
    <n v="0.2"/>
    <d v="2025-02-04T00:00:00"/>
    <x v="13"/>
    <n v="2"/>
    <m/>
    <m/>
    <n v="0"/>
    <n v="-0.2"/>
    <n v="0"/>
    <n v="-0.2"/>
  </r>
  <r>
    <x v="1"/>
    <s v="REAL"/>
    <x v="0"/>
    <s v="COLECTIVOS"/>
    <s v="CAPRICHOS LASER LOPERA"/>
    <s v="ONLINE"/>
    <s v="OTROS"/>
    <s v="BODA"/>
    <s v="DETALLE INVITADOS: IMANES"/>
    <n v="15.675000000000001"/>
    <d v="2025-02-04T00:00:00"/>
    <x v="13"/>
    <n v="2"/>
    <m/>
    <m/>
    <n v="0"/>
    <n v="-15.675000000000001"/>
    <n v="0"/>
    <n v="-15.675000000000001"/>
  </r>
  <r>
    <x v="1"/>
    <s v="REAL"/>
    <x v="0"/>
    <s v="COLECTIVOS"/>
    <s v="LA TACHUELA"/>
    <s v="MADRID"/>
    <s v="RESTAURANTE"/>
    <s v="BAR"/>
    <s v="CERVEZAS CON ERASMUS CRIS"/>
    <n v="0.48"/>
    <d v="2025-02-05T00:00:00"/>
    <x v="13"/>
    <n v="2"/>
    <m/>
    <m/>
    <n v="0"/>
    <n v="-0.48"/>
    <n v="0"/>
    <n v="-0.48"/>
  </r>
  <r>
    <x v="1"/>
    <s v="REAL"/>
    <x v="0"/>
    <s v="COLECTIVOS"/>
    <s v="LA TACHUELA"/>
    <s v="MADRID"/>
    <s v="RESTAURANTE"/>
    <s v="BAR"/>
    <s v="CERVEZAS CON ERASMUS CRIS"/>
    <n v="0.35000000000000003"/>
    <d v="2025-02-05T00:00:00"/>
    <x v="13"/>
    <n v="2"/>
    <m/>
    <m/>
    <n v="0"/>
    <n v="-0.35000000000000003"/>
    <n v="0"/>
    <n v="-0.35000000000000003"/>
  </r>
  <r>
    <x v="1"/>
    <s v="REAL"/>
    <x v="0"/>
    <s v="PERSONAL"/>
    <s v="PIZZA NAPOLI"/>
    <s v="MADRID"/>
    <s v="RESTAURANTE"/>
    <s v="RESTAURANTE"/>
    <s v="EXTRA MENU COMPLETO"/>
    <n v="0.25"/>
    <d v="2025-02-07T00:00:00"/>
    <x v="13"/>
    <n v="2"/>
    <m/>
    <m/>
    <n v="0"/>
    <n v="-0.25"/>
    <n v="0"/>
    <n v="-0.25"/>
  </r>
  <r>
    <x v="1"/>
    <s v="REAL"/>
    <x v="0"/>
    <s v="PERSONAL"/>
    <s v="TAXI"/>
    <s v="MADRID"/>
    <s v="TRANSPORTE"/>
    <s v="TAXI"/>
    <s v="TAXI: RETIRO A CASA"/>
    <n v="1.6800000000000002"/>
    <d v="2025-02-10T00:00:00"/>
    <x v="13"/>
    <n v="2"/>
    <m/>
    <m/>
    <n v="0"/>
    <n v="-1.6800000000000002"/>
    <n v="0"/>
    <n v="-1.6800000000000002"/>
  </r>
  <r>
    <x v="1"/>
    <s v="REAL"/>
    <x v="0"/>
    <s v="PERSONAL"/>
    <s v="TAXI"/>
    <s v="MADRID"/>
    <s v="TRANSPORTE"/>
    <s v="TAXI"/>
    <s v="TAXI: METRO A L'EUROPE"/>
    <n v="0.79"/>
    <d v="2025-02-10T00:00:00"/>
    <x v="13"/>
    <n v="2"/>
    <m/>
    <m/>
    <n v="0"/>
    <n v="-0.79"/>
    <n v="0"/>
    <n v="-0.79"/>
  </r>
  <r>
    <x v="1"/>
    <s v="REAL"/>
    <x v="0"/>
    <s v="PERSONAL"/>
    <s v="TAXI"/>
    <s v="MADRID"/>
    <s v="TRANSPORTE"/>
    <s v="TAXI"/>
    <s v="TAXI: LA SANTA A CASA"/>
    <n v="1.115"/>
    <d v="2025-02-10T00:00:00"/>
    <x v="13"/>
    <n v="2"/>
    <m/>
    <m/>
    <n v="0"/>
    <n v="-1.115"/>
    <n v="0"/>
    <n v="-1.115"/>
  </r>
  <r>
    <x v="1"/>
    <s v="REAL"/>
    <x v="0"/>
    <s v="PERSONAL"/>
    <s v="BIZUM A DANI"/>
    <s v="MADRID"/>
    <s v="TRANSPORTE"/>
    <s v="TAXI"/>
    <s v="TAXI A LA SANTA"/>
    <n v="0.30000000000000004"/>
    <d v="2025-02-10T00:00:00"/>
    <x v="13"/>
    <n v="2"/>
    <m/>
    <m/>
    <n v="0"/>
    <n v="-0.30000000000000004"/>
    <n v="0"/>
    <n v="-0.30000000000000004"/>
  </r>
  <r>
    <x v="1"/>
    <s v="REAL"/>
    <x v="0"/>
    <s v="PERSONAL"/>
    <s v="PAPAYA DESTILADA"/>
    <s v="MADRID"/>
    <s v="RESTAURANTE"/>
    <s v="BAR"/>
    <s v="MOJITO"/>
    <n v="1.1000000000000001"/>
    <d v="2025-02-10T00:00:00"/>
    <x v="13"/>
    <n v="2"/>
    <m/>
    <m/>
    <n v="0"/>
    <n v="-1.1000000000000001"/>
    <n v="0"/>
    <n v="-1.1000000000000001"/>
  </r>
  <r>
    <x v="1"/>
    <s v="REAL"/>
    <x v="0"/>
    <s v="PERSONAL"/>
    <s v="TELEPIZZA"/>
    <s v="MADRID"/>
    <s v="RESTAURANTE"/>
    <s v="BAR"/>
    <s v="PIZZAS"/>
    <n v="1.4000000000000001"/>
    <d v="2025-02-10T00:00:00"/>
    <x v="13"/>
    <n v="2"/>
    <m/>
    <m/>
    <n v="0"/>
    <n v="-1.4000000000000001"/>
    <n v="0"/>
    <n v="-1.4000000000000001"/>
  </r>
  <r>
    <x v="0"/>
    <s v="REAL"/>
    <x v="0"/>
    <s v="PERSONAL"/>
    <s v="BLABLACAR"/>
    <s v="MADRID"/>
    <s v="SEGUNDA MANO / GASTOS COMPARTIDOS"/>
    <s v="GASTOS COMPARTIDOS"/>
    <s v="BLABLACAR: PROMOCION"/>
    <n v="2.4"/>
    <d v="2025-02-10T00:00:00"/>
    <x v="13"/>
    <n v="2"/>
    <m/>
    <m/>
    <n v="2.4"/>
    <n v="0"/>
    <n v="0"/>
    <n v="2.4"/>
  </r>
  <r>
    <x v="1"/>
    <s v="REAL"/>
    <x v="0"/>
    <s v="PERSONAL"/>
    <s v="L'EUROPE"/>
    <s v="MADRID"/>
    <s v="RESTAURANTE"/>
    <s v="BAR"/>
    <s v="CERVEZA"/>
    <n v="0.94000000000000006"/>
    <d v="2025-02-10T00:00:00"/>
    <x v="13"/>
    <n v="2"/>
    <m/>
    <m/>
    <n v="0"/>
    <n v="-0.94000000000000006"/>
    <n v="0"/>
    <n v="-0.94000000000000006"/>
  </r>
  <r>
    <x v="1"/>
    <s v="REAL"/>
    <x v="0"/>
    <s v="PERSONAL"/>
    <s v="MESON LA PALOMA"/>
    <s v="MADRID"/>
    <s v="RESTAURANTE"/>
    <s v="BAR"/>
    <s v="CAFÉ"/>
    <n v="0.16000000000000003"/>
    <d v="2025-02-10T00:00:00"/>
    <x v="13"/>
    <n v="2"/>
    <m/>
    <m/>
    <n v="0"/>
    <n v="-0.16000000000000003"/>
    <n v="0"/>
    <n v="-0.16000000000000003"/>
  </r>
  <r>
    <x v="1"/>
    <s v="REAL"/>
    <x v="0"/>
    <s v="PERSONAL"/>
    <s v="BIZUM A FRANCIS"/>
    <s v="ONLINE"/>
    <s v="GASTOS PERSONALES (ROPA, OBJETOS, ACCESORIOS…)"/>
    <s v="ACCESORIOS"/>
    <s v="ALIANZA DE BODA, ORO"/>
    <n v="25.5"/>
    <d v="2025-02-10T00:00:00"/>
    <x v="13"/>
    <n v="2"/>
    <m/>
    <m/>
    <n v="0"/>
    <n v="-25.5"/>
    <n v="0"/>
    <n v="-25.5"/>
  </r>
  <r>
    <x v="1"/>
    <s v="REAL"/>
    <x v="0"/>
    <s v="PERSONAL"/>
    <s v="EL TOLE"/>
    <s v="MADRID"/>
    <s v="RESTAURANTE"/>
    <s v="BAR"/>
    <s v="CERVEZA"/>
    <n v="1.75"/>
    <d v="2025-02-10T00:00:00"/>
    <x v="13"/>
    <n v="2"/>
    <m/>
    <m/>
    <n v="0"/>
    <n v="-1.75"/>
    <n v="0"/>
    <n v="-1.75"/>
  </r>
  <r>
    <x v="1"/>
    <s v="REAL"/>
    <x v="0"/>
    <s v="PERSONAL"/>
    <m/>
    <m/>
    <m/>
    <m/>
    <m/>
    <n v="0"/>
    <m/>
    <x v="14"/>
    <n v="1"/>
    <m/>
    <m/>
    <n v="0"/>
    <n v="0"/>
    <n v="0"/>
    <n v="0"/>
  </r>
  <r>
    <x v="1"/>
    <s v="REAL"/>
    <x v="0"/>
    <s v="PERSONAL"/>
    <m/>
    <m/>
    <m/>
    <m/>
    <m/>
    <n v="0"/>
    <m/>
    <x v="14"/>
    <n v="1"/>
    <m/>
    <m/>
    <n v="0"/>
    <n v="0"/>
    <n v="0"/>
    <n v="0"/>
  </r>
  <r>
    <x v="1"/>
    <s v="REAL"/>
    <x v="0"/>
    <s v="PERSONAL"/>
    <s v="ESPIEDO"/>
    <s v="MADRID"/>
    <s v="RESTAURANTE"/>
    <s v="RESTAURANTE"/>
    <s v="EXTRA MENU COMPLETO"/>
    <n v="0.25"/>
    <d v="2025-02-07T00:00:00"/>
    <x v="13"/>
    <n v="2"/>
    <m/>
    <m/>
    <n v="0"/>
    <n v="-0.25"/>
    <n v="0"/>
    <n v="-0.25"/>
  </r>
  <r>
    <x v="1"/>
    <s v="REAL"/>
    <x v="0"/>
    <s v="PERSONAL"/>
    <s v="INSUD"/>
    <s v="MADRID"/>
    <s v="SUPERMERCADO"/>
    <s v="VENDING"/>
    <s v="CAFÉ"/>
    <n v="0.06"/>
    <d v="2025-02-07T00:00:00"/>
    <x v="13"/>
    <n v="2"/>
    <m/>
    <m/>
    <n v="0"/>
    <n v="-0.06"/>
    <n v="0"/>
    <n v="-0.06"/>
  </r>
  <r>
    <x v="1"/>
    <s v="REAL"/>
    <x v="0"/>
    <s v="PERSONAL"/>
    <s v="INSUD"/>
    <s v="MADRID"/>
    <s v="SUPERMERCADO"/>
    <s v="VENDING"/>
    <s v="CAFÉ"/>
    <n v="0.12000000000000002"/>
    <d v="2025-02-10T00:00:00"/>
    <x v="13"/>
    <n v="2"/>
    <m/>
    <m/>
    <n v="0"/>
    <n v="-0.12000000000000002"/>
    <n v="0"/>
    <n v="-0.12000000000000002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1"/>
    <s v="REAL"/>
    <x v="0"/>
    <s v="COLECTIVOS"/>
    <s v="CARREFOUR"/>
    <s v="MADRID"/>
    <s v="SUPERMERCADO"/>
    <s v="CARREFOUR"/>
    <s v="COMPRA SEMANAL"/>
    <n v="5.19"/>
    <d v="2025-02-10T00:00:00"/>
    <x v="13"/>
    <n v="2"/>
    <m/>
    <m/>
    <n v="0"/>
    <n v="-5.19"/>
    <n v="0"/>
    <n v="-5.19"/>
  </r>
  <r>
    <x v="1"/>
    <s v="REAL"/>
    <x v="0"/>
    <s v="COLECTIVOS"/>
    <s v="EL ANCLA"/>
    <s v="MADRID"/>
    <s v="RESTAURANTE"/>
    <s v="RESTAURANTE"/>
    <s v="COMIDA EN EL ANLCA"/>
    <n v="5.4"/>
    <d v="2025-02-08T00:00:00"/>
    <x v="13"/>
    <n v="2"/>
    <m/>
    <s v="PAGADO EN EFECTIVO, SALIDA A COMER CON CRIS"/>
    <n v="0"/>
    <n v="-5.4"/>
    <n v="0"/>
    <n v="-5.4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4"/>
    <n v="1"/>
    <m/>
    <m/>
    <n v="0"/>
    <n v="0"/>
    <n v="0"/>
    <n v="0"/>
  </r>
  <r>
    <x v="5"/>
    <m/>
    <x v="3"/>
    <m/>
    <m/>
    <m/>
    <m/>
    <m/>
    <m/>
    <n v="0"/>
    <m/>
    <x v="15"/>
    <n v="1"/>
    <m/>
    <m/>
    <n v="0"/>
    <n v="0"/>
    <n v="0"/>
    <n v="0"/>
  </r>
  <r>
    <x v="5"/>
    <m/>
    <x v="3"/>
    <m/>
    <m/>
    <m/>
    <m/>
    <m/>
    <m/>
    <m/>
    <m/>
    <x v="15"/>
    <m/>
    <m/>
    <m/>
    <n v="0"/>
    <n v="0"/>
    <e v="#REF!"/>
    <e v="#VALUE!"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  <r>
    <x v="5"/>
    <m/>
    <x v="3"/>
    <m/>
    <m/>
    <m/>
    <m/>
    <m/>
    <m/>
    <m/>
    <m/>
    <x v="15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1">
  <r>
    <x v="0"/>
    <s v="REAL"/>
    <s v="VARIABLE"/>
    <s v="PERSONAL"/>
    <s v="SANTANDER"/>
    <s v="ONLINE"/>
    <x v="0"/>
    <s v="INTERESES"/>
    <s v="LIQUIDACIONES SANTANDER"/>
    <n v="8.9999999999999993E-3"/>
    <d v="2012-01-02T00:00:00"/>
    <x v="0"/>
    <n v="1"/>
    <m/>
    <m/>
  </r>
  <r>
    <x v="0"/>
    <s v="REAL"/>
    <s v="VARIABLE"/>
    <s v="PERSONAL"/>
    <s v="-"/>
    <s v="VALENCIA"/>
    <x v="0"/>
    <s v="PAGA"/>
    <s v="PAGA / TRANSFERENCIA"/>
    <n v="105"/>
    <d v="2012-01-02T00:00:00"/>
    <x v="0"/>
    <n v="1"/>
    <m/>
    <m/>
  </r>
  <r>
    <x v="1"/>
    <s v="REAL"/>
    <s v="FIJO"/>
    <s v="PERSONAL"/>
    <s v="UCV"/>
    <s v="VALENCIA"/>
    <x v="1"/>
    <s v="UNIVERSIDAD"/>
    <s v="BIOTECNOLOGÍA"/>
    <n v="750"/>
    <d v="2012-04-07T00:00:00"/>
    <x v="0"/>
    <n v="4"/>
    <m/>
    <s v="PRIMER AÑO"/>
  </r>
  <r>
    <x v="0"/>
    <s v="REAL"/>
    <s v="VARIABLE"/>
    <s v="PERSONAL"/>
    <s v="SANTANDER"/>
    <s v="ONLINE"/>
    <x v="0"/>
    <s v="INTERESES"/>
    <s v="LIQUIDACIONES SANTANDER"/>
    <n v="1.4999999999999999E-2"/>
    <d v="2012-07-02T00:00:00"/>
    <x v="0"/>
    <n v="7"/>
    <m/>
    <m/>
  </r>
  <r>
    <x v="0"/>
    <s v="REAL"/>
    <s v="VARIABLE"/>
    <s v="PERSONAL"/>
    <s v="-"/>
    <s v="VALENCIA"/>
    <x v="0"/>
    <s v="PAGA"/>
    <s v="PAGA / TRANSFERENCIA"/>
    <n v="105"/>
    <d v="2012-07-16T00:00:00"/>
    <x v="0"/>
    <n v="7"/>
    <m/>
    <m/>
  </r>
  <r>
    <x v="0"/>
    <s v="REAL"/>
    <s v="VARIABLE"/>
    <s v="PERSONAL"/>
    <s v="-"/>
    <s v="VALENCIA"/>
    <x v="0"/>
    <s v="PAGA"/>
    <s v="PAGA / TRANSFERENCIA"/>
    <n v="300"/>
    <d v="2012-08-21T00:00:00"/>
    <x v="0"/>
    <n v="8"/>
    <m/>
    <m/>
  </r>
  <r>
    <x v="1"/>
    <s v="ESTIMADO"/>
    <s v="FIJO"/>
    <s v="PERSONAL"/>
    <s v="AUSIAS MARCH"/>
    <s v="VALENCIA"/>
    <x v="2"/>
    <s v="RESIDENCIA"/>
    <s v="AUSIAS MARCH"/>
    <n v="80"/>
    <d v="2012-09-01T00:00:00"/>
    <x v="0"/>
    <n v="9"/>
    <m/>
    <s v="Junio"/>
  </r>
  <r>
    <x v="1"/>
    <s v="REAL"/>
    <s v="VARIABLE"/>
    <s v="PERSONAL"/>
    <s v="SANTANDER"/>
    <s v="EFECTIVO"/>
    <x v="0"/>
    <s v="OTROS"/>
    <s v="OTROS"/>
    <n v="2"/>
    <d v="2012-09-03T00:00:00"/>
    <x v="0"/>
    <n v="9"/>
    <m/>
    <m/>
  </r>
  <r>
    <x v="1"/>
    <s v="REAL"/>
    <s v="VARIABLE"/>
    <s v="PERSONAL"/>
    <s v="PULL&amp;BEAR"/>
    <s v="VALENCIA"/>
    <x v="3"/>
    <s v="ROPA"/>
    <s v="ROPA"/>
    <n v="0.99900000000000011"/>
    <d v="2012-09-26T00:00:00"/>
    <x v="0"/>
    <n v="9"/>
    <m/>
    <s v="COMPRA EN PULL AND BEAR, CON LA TARJETA :"/>
  </r>
  <r>
    <x v="1"/>
    <s v="ESTIMADO"/>
    <s v="FIJO"/>
    <s v="PERSONAL"/>
    <s v="AUSIAS MARCH"/>
    <s v="VALENCIA"/>
    <x v="2"/>
    <s v="RESIDENCIA"/>
    <s v="AUSIAS MARCH"/>
    <n v="80"/>
    <d v="2012-10-01T00:00:00"/>
    <x v="0"/>
    <n v="10"/>
    <m/>
    <m/>
  </r>
  <r>
    <x v="1"/>
    <s v="REAL"/>
    <s v="VARIABLE"/>
    <s v="PERSONAL"/>
    <s v="SANTANDER"/>
    <s v="EFECTIVO"/>
    <x v="0"/>
    <s v="OTROS"/>
    <s v="OTROS"/>
    <n v="4"/>
    <d v="2012-10-01T00:00:00"/>
    <x v="0"/>
    <n v="10"/>
    <m/>
    <m/>
  </r>
  <r>
    <x v="1"/>
    <s v="REAL"/>
    <s v="VARIABLE"/>
    <s v="PERSONAL"/>
    <s v="COPIBALBI"/>
    <s v="VALENCIA"/>
    <x v="1"/>
    <s v="UNIVERSIDAD"/>
    <s v="FOTOCOPIAS"/>
    <n v="0.42500000000000004"/>
    <d v="2012-10-05T00:00:00"/>
    <x v="0"/>
    <n v="10"/>
    <m/>
    <m/>
  </r>
  <r>
    <x v="1"/>
    <s v="REAL"/>
    <s v="VARIABLE"/>
    <s v="PERSONAL"/>
    <s v="CARREFOUR"/>
    <s v="TUDELA"/>
    <x v="4"/>
    <s v="COMIDA"/>
    <s v="CARREFOUR"/>
    <n v="2.2000000000000002"/>
    <d v="2012-10-08T00:00:00"/>
    <x v="0"/>
    <n v="10"/>
    <m/>
    <m/>
  </r>
  <r>
    <x v="1"/>
    <s v="REAL"/>
    <s v="VARIABLE"/>
    <s v="PERSONAL"/>
    <s v="SANTANDER"/>
    <s v="EFECTIVO"/>
    <x v="0"/>
    <s v="OTROS"/>
    <s v="OTROS"/>
    <n v="2"/>
    <d v="2012-10-08T00:00:00"/>
    <x v="0"/>
    <n v="10"/>
    <m/>
    <m/>
  </r>
  <r>
    <x v="1"/>
    <s v="REAL"/>
    <s v="VARIABLE"/>
    <s v="PERSONAL"/>
    <s v="PULL&amp;BEAR"/>
    <s v="VALENCIA"/>
    <x v="3"/>
    <s v="ROPA"/>
    <s v="ROPA"/>
    <n v="3.5990000000000002"/>
    <d v="2012-10-11T00:00:00"/>
    <x v="0"/>
    <n v="10"/>
    <m/>
    <s v="COMPRA EN PULL AND BEAR, CON LA TARJETA :"/>
  </r>
  <r>
    <x v="1"/>
    <s v="REAL"/>
    <s v="VARIABLE"/>
    <s v="PERSONAL"/>
    <s v="SANTANDER"/>
    <s v="EFECTIVO"/>
    <x v="0"/>
    <s v="OTROS"/>
    <s v="OTROS"/>
    <n v="15"/>
    <d v="2012-10-15T00:00:00"/>
    <x v="0"/>
    <n v="10"/>
    <m/>
    <m/>
  </r>
  <r>
    <x v="1"/>
    <s v="REAL"/>
    <s v="VARIABLE"/>
    <s v="PERSONAL"/>
    <s v="BERSHKA"/>
    <s v="VALENCIA"/>
    <x v="3"/>
    <s v="ROPA"/>
    <s v="ROPA"/>
    <n v="2.5990000000000002"/>
    <d v="2012-10-17T00:00:00"/>
    <x v="0"/>
    <n v="10"/>
    <m/>
    <s v="COMPRA EN BERSHKA, CON LA TARJETA :"/>
  </r>
  <r>
    <x v="1"/>
    <s v="REAL"/>
    <s v="VARIABLE"/>
    <s v="PERSONAL"/>
    <s v="BILMAN"/>
    <s v="VALENCIA"/>
    <x v="5"/>
    <s v="BUS"/>
    <s v="BUS"/>
    <n v="8.4480000000000004"/>
    <d v="2012-10-23T00:00:00"/>
    <x v="0"/>
    <n v="10"/>
    <m/>
    <m/>
  </r>
  <r>
    <x v="1"/>
    <s v="REAL"/>
    <s v="VARIABLE"/>
    <s v="PERSONAL"/>
    <s v="SANTANDER"/>
    <s v="EFECTIVO"/>
    <x v="0"/>
    <s v="OTROS"/>
    <s v="OTROS"/>
    <n v="4"/>
    <d v="2012-10-23T00:00:00"/>
    <x v="0"/>
    <n v="10"/>
    <m/>
    <m/>
  </r>
  <r>
    <x v="1"/>
    <s v="ESTIMADO"/>
    <s v="FIJO"/>
    <s v="PERSONAL"/>
    <s v="AUSIAS MARCH"/>
    <s v="VALENCIA"/>
    <x v="2"/>
    <s v="RESIDENCIA"/>
    <s v="AUSIAS MARCH"/>
    <n v="80"/>
    <d v="2012-11-01T00:00:00"/>
    <x v="0"/>
    <n v="11"/>
    <m/>
    <m/>
  </r>
  <r>
    <x v="1"/>
    <s v="REAL"/>
    <s v="VARIABLE"/>
    <s v="PERSONAL"/>
    <s v="SANTANDER"/>
    <s v="EFECTIVO"/>
    <x v="0"/>
    <s v="OTROS"/>
    <s v="OTROS"/>
    <n v="2"/>
    <d v="2012-11-05T00:00:00"/>
    <x v="0"/>
    <n v="11"/>
    <m/>
    <m/>
  </r>
  <r>
    <x v="1"/>
    <s v="REAL"/>
    <s v="VARIABLE"/>
    <s v="PERSONAL"/>
    <s v="SANTANDER"/>
    <s v="EFECTIVO"/>
    <x v="0"/>
    <s v="OTROS"/>
    <s v="OTROS"/>
    <n v="4"/>
    <d v="2012-11-22T00:00:00"/>
    <x v="0"/>
    <n v="11"/>
    <m/>
    <m/>
  </r>
  <r>
    <x v="1"/>
    <s v="ESTIMADO"/>
    <s v="FIJO"/>
    <s v="PERSONAL"/>
    <s v="AUSIAS MARCH"/>
    <s v="VALENCIA"/>
    <x v="2"/>
    <s v="RESIDENCIA"/>
    <s v="AUSIAS MARCH"/>
    <n v="80"/>
    <d v="2012-12-01T00:00:00"/>
    <x v="0"/>
    <n v="12"/>
    <m/>
    <m/>
  </r>
  <r>
    <x v="0"/>
    <s v="REAL"/>
    <s v="VARIABLE"/>
    <s v="PERSONAL"/>
    <s v="TIKTOK"/>
    <s v="ONLINE"/>
    <x v="0"/>
    <s v="OTROS"/>
    <s v="TIKTOKNOW"/>
    <n v="6.3"/>
    <d v="2012-12-02T00:00:00"/>
    <x v="0"/>
    <n v="12"/>
    <m/>
    <m/>
  </r>
  <r>
    <x v="1"/>
    <s v="REAL"/>
    <s v="VARIABLE"/>
    <s v="PERSONAL"/>
    <s v="MERCADONA"/>
    <s v="VALENCIA"/>
    <x v="4"/>
    <s v="COMIDA"/>
    <s v="MERCADONA"/>
    <n v="0.96"/>
    <d v="2012-12-12T00:00:00"/>
    <x v="0"/>
    <n v="12"/>
    <m/>
    <m/>
  </r>
  <r>
    <x v="1"/>
    <s v="REAL"/>
    <s v="VARIABLE"/>
    <s v="PERSONAL"/>
    <s v="DECATHLON"/>
    <s v="TUDELA"/>
    <x v="6"/>
    <m/>
    <s v="ROPA"/>
    <n v="3.1950000000000003"/>
    <d v="2012-12-27T00:00:00"/>
    <x v="0"/>
    <n v="12"/>
    <m/>
    <s v="COMPRA EN DECATHLON TUDELA, CON LA TARJETA :"/>
  </r>
  <r>
    <x v="0"/>
    <s v="REAL"/>
    <s v="VARIABLE"/>
    <s v="PERSONAL"/>
    <s v="SANTANDER"/>
    <s v="ONLINE"/>
    <x v="0"/>
    <s v="INTERESES"/>
    <s v="LIQUIDACIONES SANTANDER"/>
    <n v="2.4E-2"/>
    <d v="2012-12-31T00:00:00"/>
    <x v="0"/>
    <n v="12"/>
    <m/>
    <m/>
  </r>
  <r>
    <x v="1"/>
    <s v="ESTIMADO"/>
    <s v="FIJO"/>
    <s v="PERSONAL"/>
    <s v="AUSIAS MARCH"/>
    <s v="VALENCIA"/>
    <x v="2"/>
    <s v="RESIDENCIA"/>
    <s v="AUSIAS MARCH"/>
    <n v="80"/>
    <d v="2013-01-01T00:00:00"/>
    <x v="1"/>
    <n v="1"/>
    <m/>
    <m/>
  </r>
  <r>
    <x v="1"/>
    <s v="REAL"/>
    <s v="VARIABLE"/>
    <s v="PERSONAL"/>
    <s v="SANTANDER"/>
    <s v="EFECTIVO"/>
    <x v="0"/>
    <s v="OTROS"/>
    <s v="OTROS"/>
    <n v="4"/>
    <d v="2013-01-08T00:00:00"/>
    <x v="1"/>
    <n v="1"/>
    <m/>
    <m/>
  </r>
  <r>
    <x v="1"/>
    <s v="REAL"/>
    <s v="VARIABLE"/>
    <s v="PERSONAL"/>
    <s v="COPIBALBI"/>
    <s v="VALENCIA"/>
    <x v="1"/>
    <s v="UNIVERSIDAD"/>
    <s v="FOTOCOPIAS"/>
    <n v="1.06"/>
    <d v="2013-01-17T00:00:00"/>
    <x v="1"/>
    <n v="1"/>
    <m/>
    <m/>
  </r>
  <r>
    <x v="1"/>
    <s v="ESTIMADO"/>
    <s v="FIJO"/>
    <s v="PERSONAL"/>
    <s v="AUSIAS MARCH"/>
    <s v="VALENCIA"/>
    <x v="2"/>
    <s v="RESIDENCIA"/>
    <s v="AUSIAS MARCH"/>
    <n v="80"/>
    <d v="2013-02-01T00:00:00"/>
    <x v="1"/>
    <n v="2"/>
    <m/>
    <m/>
  </r>
  <r>
    <x v="0"/>
    <s v="REAL"/>
    <s v="VARIABLE"/>
    <s v="PERSONAL"/>
    <s v="-"/>
    <s v="VALENCIA"/>
    <x v="0"/>
    <s v="PAGA"/>
    <s v="PAGA / TRANSFERENCIA"/>
    <n v="300"/>
    <d v="2013-02-04T00:00:00"/>
    <x v="1"/>
    <n v="2"/>
    <m/>
    <m/>
  </r>
  <r>
    <x v="1"/>
    <s v="REAL"/>
    <s v="VARIABLE"/>
    <s v="PERSONAL"/>
    <s v="SANTANDER"/>
    <s v="EFECTIVO"/>
    <x v="0"/>
    <s v="OTROS"/>
    <s v="OTROS"/>
    <n v="2"/>
    <d v="2013-02-12T00:00:00"/>
    <x v="1"/>
    <n v="2"/>
    <m/>
    <m/>
  </r>
  <r>
    <x v="1"/>
    <s v="REAL"/>
    <s v="VARIABLE"/>
    <s v="PERSONAL"/>
    <s v="SANTANDER"/>
    <s v="EFECTIVO"/>
    <x v="0"/>
    <s v="OTROS"/>
    <s v="OTROS"/>
    <n v="2"/>
    <d v="2013-02-15T00:00:00"/>
    <x v="1"/>
    <n v="2"/>
    <m/>
    <m/>
  </r>
  <r>
    <x v="1"/>
    <s v="REAL"/>
    <s v="VARIABLE"/>
    <s v="PERSONAL"/>
    <s v="SANTANDER"/>
    <s v="EFECTIVO"/>
    <x v="0"/>
    <s v="OTROS"/>
    <s v="OTROS"/>
    <n v="2"/>
    <d v="2013-02-15T00:00:00"/>
    <x v="1"/>
    <n v="2"/>
    <m/>
    <m/>
  </r>
  <r>
    <x v="1"/>
    <s v="REAL"/>
    <s v="VARIABLE"/>
    <s v="PERSONAL"/>
    <s v="MERCADONA"/>
    <s v="VALENCIA"/>
    <x v="4"/>
    <s v="COMIDA"/>
    <s v="MERCADONA"/>
    <n v="0.625"/>
    <d v="2013-02-18T00:00:00"/>
    <x v="1"/>
    <n v="2"/>
    <m/>
    <m/>
  </r>
  <r>
    <x v="1"/>
    <s v="REAL"/>
    <s v="VARIABLE"/>
    <s v="PERSONAL"/>
    <s v="SANTANDER"/>
    <s v="EFECTIVO"/>
    <x v="0"/>
    <s v="OTROS"/>
    <s v="OTROS"/>
    <n v="2"/>
    <d v="2013-02-22T00:00:00"/>
    <x v="1"/>
    <n v="2"/>
    <m/>
    <m/>
  </r>
  <r>
    <x v="1"/>
    <s v="ESTIMADO"/>
    <s v="FIJO"/>
    <s v="PERSONAL"/>
    <s v="AUSIAS MARCH"/>
    <s v="VALENCIA"/>
    <x v="2"/>
    <s v="RESIDENCIA"/>
    <s v="AUSIAS MARCH"/>
    <n v="80"/>
    <d v="2013-03-01T00:00:00"/>
    <x v="1"/>
    <n v="3"/>
    <m/>
    <m/>
  </r>
  <r>
    <x v="1"/>
    <s v="REAL"/>
    <s v="VARIABLE"/>
    <s v="PERSONAL"/>
    <s v="MERCADONA"/>
    <s v="VALENCIA"/>
    <x v="4"/>
    <s v="COMIDA"/>
    <s v="MERCADONA"/>
    <n v="0.876"/>
    <d v="2013-03-08T00:00:00"/>
    <x v="1"/>
    <n v="3"/>
    <m/>
    <m/>
  </r>
  <r>
    <x v="1"/>
    <s v="REAL"/>
    <s v="VARIABLE"/>
    <s v="PERSONAL"/>
    <s v="LLANO"/>
    <s v="VALENCIA"/>
    <x v="4"/>
    <s v="COMIDA"/>
    <s v="LLANO"/>
    <n v="0.48200000000000004"/>
    <d v="2013-03-21T00:00:00"/>
    <x v="1"/>
    <n v="3"/>
    <m/>
    <m/>
  </r>
  <r>
    <x v="1"/>
    <s v="REAL"/>
    <s v="VARIABLE"/>
    <s v="PERSONAL"/>
    <s v="SANTANDER"/>
    <s v="EFECTIVO"/>
    <x v="0"/>
    <s v="OTROS"/>
    <s v="OTROS"/>
    <n v="4"/>
    <d v="2013-03-22T00:00:00"/>
    <x v="1"/>
    <n v="3"/>
    <m/>
    <m/>
  </r>
  <r>
    <x v="1"/>
    <s v="REAL"/>
    <s v="VARIABLE"/>
    <s v="PERSONAL"/>
    <s v="SANTANDER"/>
    <s v="EFECTIVO"/>
    <x v="0"/>
    <s v="OTROS"/>
    <s v="OTROS"/>
    <n v="7"/>
    <d v="2013-03-25T00:00:00"/>
    <x v="1"/>
    <n v="3"/>
    <m/>
    <m/>
  </r>
  <r>
    <x v="1"/>
    <s v="ESTIMADO"/>
    <s v="FIJO"/>
    <s v="PERSONAL"/>
    <s v="AUSIAS MARCH"/>
    <s v="VALENCIA"/>
    <x v="2"/>
    <s v="RESIDENCIA"/>
    <s v="AUSIAS MARCH"/>
    <n v="80"/>
    <d v="2013-04-01T00:00:00"/>
    <x v="1"/>
    <n v="4"/>
    <m/>
    <m/>
  </r>
  <r>
    <x v="1"/>
    <s v="REAL"/>
    <s v="FIJO"/>
    <s v="PERSONAL"/>
    <s v="UCV"/>
    <s v="VALENCIA"/>
    <x v="1"/>
    <s v="UNIVERSIDAD"/>
    <s v="BIOTECNOLOGÍA"/>
    <n v="750"/>
    <d v="2013-04-07T00:00:00"/>
    <x v="1"/>
    <n v="4"/>
    <m/>
    <s v="SEGUNDO AÑO"/>
  </r>
  <r>
    <x v="1"/>
    <s v="REAL"/>
    <s v="VARIABLE"/>
    <s v="PERSONAL"/>
    <s v="MERCADONA"/>
    <s v="VALENCIA"/>
    <x v="4"/>
    <s v="COMIDA"/>
    <s v="MERCADONA"/>
    <n v="0.57500000000000007"/>
    <d v="2013-04-22T00:00:00"/>
    <x v="1"/>
    <n v="4"/>
    <m/>
    <m/>
  </r>
  <r>
    <x v="1"/>
    <s v="REAL"/>
    <s v="VARIABLE"/>
    <s v="PERSONAL"/>
    <s v="MERCADONA"/>
    <s v="VALENCIA"/>
    <x v="4"/>
    <s v="COMIDA"/>
    <s v="MERCADONA"/>
    <n v="1.6059999999999999"/>
    <d v="2013-04-29T00:00:00"/>
    <x v="1"/>
    <n v="4"/>
    <m/>
    <m/>
  </r>
  <r>
    <x v="1"/>
    <s v="ESTIMADO"/>
    <s v="FIJO"/>
    <s v="PERSONAL"/>
    <s v="AUSIAS MARCH"/>
    <s v="VALENCIA"/>
    <x v="2"/>
    <s v="RESIDENCIA"/>
    <s v="AUSIAS MARCH"/>
    <n v="80"/>
    <d v="2013-05-01T00:00:00"/>
    <x v="1"/>
    <n v="5"/>
    <m/>
    <m/>
  </r>
  <r>
    <x v="1"/>
    <s v="REAL"/>
    <s v="VARIABLE"/>
    <s v="PERSONAL"/>
    <s v="SANTANDER"/>
    <s v="EFECTIVO"/>
    <x v="0"/>
    <s v="OTROS"/>
    <s v="OTROS"/>
    <n v="11"/>
    <d v="2013-05-07T00:00:00"/>
    <x v="1"/>
    <n v="5"/>
    <m/>
    <m/>
  </r>
  <r>
    <x v="1"/>
    <s v="REAL"/>
    <s v="VARIABLE"/>
    <s v="PERSONAL"/>
    <s v="SANTANDER"/>
    <s v="EFECTIVO"/>
    <x v="0"/>
    <s v="OTROS"/>
    <s v="OTROS"/>
    <n v="2"/>
    <d v="2013-05-15T00:00:00"/>
    <x v="1"/>
    <n v="5"/>
    <m/>
    <m/>
  </r>
  <r>
    <x v="1"/>
    <s v="REAL"/>
    <s v="VARIABLE"/>
    <s v="PERSONAL"/>
    <s v="SANTANDER"/>
    <s v="EFECTIVO"/>
    <x v="0"/>
    <s v="OTROS"/>
    <s v="OTROS"/>
    <n v="2"/>
    <d v="2013-05-21T00:00:00"/>
    <x v="1"/>
    <n v="5"/>
    <m/>
    <m/>
  </r>
  <r>
    <x v="1"/>
    <s v="ESTIMADO"/>
    <s v="FIJO"/>
    <s v="PERSONAL"/>
    <s v="AUSIAS MARCH"/>
    <s v="VALENCIA"/>
    <x v="2"/>
    <s v="RESIDENCIA"/>
    <s v="AUSIAS MARCH"/>
    <n v="80"/>
    <d v="2013-06-01T00:00:00"/>
    <x v="1"/>
    <n v="6"/>
    <m/>
    <m/>
  </r>
  <r>
    <x v="1"/>
    <s v="REAL"/>
    <s v="VARIABLE"/>
    <s v="PERSONAL"/>
    <s v="SANTANDER"/>
    <s v="EFECTIVO"/>
    <x v="0"/>
    <s v="OTROS"/>
    <s v="OTROS"/>
    <n v="5"/>
    <d v="2013-06-03T00:00:00"/>
    <x v="1"/>
    <n v="6"/>
    <m/>
    <m/>
  </r>
  <r>
    <x v="1"/>
    <s v="REAL"/>
    <s v="VARIABLE"/>
    <s v="PERSONAL"/>
    <s v="SANTANDER"/>
    <s v="EFECTIVO"/>
    <x v="0"/>
    <s v="OTROS"/>
    <s v="OTROS"/>
    <n v="10"/>
    <d v="2013-06-06T00:00:00"/>
    <x v="1"/>
    <n v="6"/>
    <m/>
    <m/>
  </r>
  <r>
    <x v="1"/>
    <s v="REAL"/>
    <s v="VARIABLE"/>
    <s v="PERSONAL"/>
    <s v="DIA"/>
    <s v="VALENCIA"/>
    <x v="4"/>
    <s v="COMIDA"/>
    <s v="DIA"/>
    <n v="0.4"/>
    <d v="2013-06-07T00:00:00"/>
    <x v="1"/>
    <n v="6"/>
    <m/>
    <m/>
  </r>
  <r>
    <x v="1"/>
    <s v="REAL"/>
    <s v="VARIABLE"/>
    <s v="PERSONAL"/>
    <s v="DECATHLON"/>
    <s v="TUDELA"/>
    <x v="6"/>
    <s v="DEPORTE"/>
    <m/>
    <n v="4.49"/>
    <d v="2013-06-19T00:00:00"/>
    <x v="1"/>
    <n v="6"/>
    <m/>
    <s v="COMPRA EN DECATHLON TUDELA, CON LA TARJETA :"/>
  </r>
  <r>
    <x v="0"/>
    <s v="REAL"/>
    <s v="VARIABLE"/>
    <s v="PERSONAL"/>
    <s v="SANTANDER"/>
    <s v="ONLINE"/>
    <x v="0"/>
    <s v="INTERESES"/>
    <s v="LIQUIDACIONES SANTANDER"/>
    <n v="2.7E-2"/>
    <d v="2013-07-01T00:00:00"/>
    <x v="1"/>
    <n v="7"/>
    <m/>
    <m/>
  </r>
  <r>
    <x v="1"/>
    <s v="REAL"/>
    <s v="VARIABLE"/>
    <s v="PERSONAL"/>
    <s v="PEREZ Y LUMBRERAS"/>
    <s v="TUDELA"/>
    <x v="3"/>
    <s v="ROPA"/>
    <s v="ROPA"/>
    <n v="4.99"/>
    <d v="2013-07-02T00:00:00"/>
    <x v="1"/>
    <n v="7"/>
    <m/>
    <s v="COMPRA EN PEREZ Y LUMBRERAS SPORT S, CON LA TARJETA"/>
  </r>
  <r>
    <x v="0"/>
    <s v="REAL"/>
    <s v="VARIABLE"/>
    <s v="PERSONAL"/>
    <s v="-"/>
    <s v="VALENCIA"/>
    <x v="0"/>
    <s v="PAGA"/>
    <s v="PAGA / TRANSFERENCIA"/>
    <n v="300"/>
    <d v="2013-08-29T00:00:00"/>
    <x v="1"/>
    <n v="8"/>
    <m/>
    <m/>
  </r>
  <r>
    <x v="1"/>
    <s v="ESTIMADO"/>
    <s v="FIJO"/>
    <s v="PERSONAL"/>
    <s v="AUSIAS MARCH"/>
    <s v="VALENCIA"/>
    <x v="2"/>
    <s v="RESIDENCIA"/>
    <s v="AUSIAS MARCH"/>
    <n v="80"/>
    <d v="2013-09-01T00:00:00"/>
    <x v="1"/>
    <n v="9"/>
    <m/>
    <m/>
  </r>
  <r>
    <x v="1"/>
    <s v="REAL"/>
    <s v="VARIABLE"/>
    <s v="PERSONAL"/>
    <s v="MERCADONA"/>
    <s v="VALENCIA"/>
    <x v="4"/>
    <s v="COMIDA"/>
    <s v="MERCADONA"/>
    <n v="1.9500000000000002"/>
    <d v="2013-09-02T00:00:00"/>
    <x v="1"/>
    <n v="9"/>
    <m/>
    <m/>
  </r>
  <r>
    <x v="1"/>
    <s v="REAL"/>
    <s v="VARIABLE"/>
    <s v="PERSONAL"/>
    <s v="MERCADONA"/>
    <s v="VALENCIA"/>
    <x v="4"/>
    <s v="COMIDA"/>
    <s v="MERCADONA"/>
    <n v="1.147"/>
    <d v="2013-09-10T00:00:00"/>
    <x v="1"/>
    <n v="9"/>
    <m/>
    <m/>
  </r>
  <r>
    <x v="1"/>
    <s v="REAL"/>
    <s v="VARIABLE"/>
    <s v="PERSONAL"/>
    <s v="SANTANDER"/>
    <s v="EFECTIVO"/>
    <x v="0"/>
    <s v="OTROS"/>
    <s v="OTROS"/>
    <n v="7"/>
    <d v="2013-09-13T00:00:00"/>
    <x v="1"/>
    <n v="9"/>
    <m/>
    <m/>
  </r>
  <r>
    <x v="1"/>
    <s v="REAL"/>
    <s v="VARIABLE"/>
    <s v="PERSONAL"/>
    <s v="SANTANDER"/>
    <s v="EFECTIVO"/>
    <x v="0"/>
    <s v="OTROS"/>
    <s v="OTROS"/>
    <n v="14"/>
    <d v="2013-09-19T00:00:00"/>
    <x v="1"/>
    <n v="9"/>
    <m/>
    <m/>
  </r>
  <r>
    <x v="1"/>
    <s v="REAL"/>
    <s v="VARIABLE"/>
    <s v="PERSONAL"/>
    <s v="SANTANDER"/>
    <s v="EFECTIVO"/>
    <x v="0"/>
    <s v="OTROS"/>
    <s v="OTROS"/>
    <n v="4"/>
    <d v="2013-09-24T00:00:00"/>
    <x v="1"/>
    <n v="9"/>
    <m/>
    <m/>
  </r>
  <r>
    <x v="1"/>
    <s v="REAL"/>
    <s v="VARIABLE"/>
    <s v="PERSONAL"/>
    <s v="MERCADONA"/>
    <s v="VALENCIA"/>
    <x v="4"/>
    <s v="COMIDA"/>
    <s v="MERCADONA"/>
    <n v="1.899"/>
    <d v="2013-09-30T00:00:00"/>
    <x v="1"/>
    <n v="9"/>
    <m/>
    <m/>
  </r>
  <r>
    <x v="1"/>
    <s v="REAL"/>
    <s v="VARIABLE"/>
    <s v="PERSONAL"/>
    <s v="SANTANDER"/>
    <s v="EFECTIVO"/>
    <x v="0"/>
    <s v="OTROS"/>
    <s v="OTROS"/>
    <n v="7"/>
    <d v="2013-09-30T00:00:00"/>
    <x v="1"/>
    <n v="9"/>
    <m/>
    <m/>
  </r>
  <r>
    <x v="1"/>
    <s v="ESTIMADO"/>
    <s v="FIJO"/>
    <s v="PERSONAL"/>
    <s v="AUSIAS MARCH"/>
    <s v="VALENCIA"/>
    <x v="2"/>
    <s v="RESIDENCIA"/>
    <s v="AUSIAS MARCH"/>
    <n v="80"/>
    <d v="2013-10-01T00:00:00"/>
    <x v="1"/>
    <n v="10"/>
    <m/>
    <m/>
  </r>
  <r>
    <x v="1"/>
    <s v="REAL"/>
    <s v="VARIABLE"/>
    <s v="PERSONAL"/>
    <s v="BAR"/>
    <s v="VALENCIA"/>
    <x v="7"/>
    <s v="BAR"/>
    <s v="BAR"/>
    <n v="0.12"/>
    <d v="2013-10-04T00:00:00"/>
    <x v="1"/>
    <n v="10"/>
    <m/>
    <s v="COMPRA EN BAR CAFETERIA CONVENTO CB, CON LA TARJETA"/>
  </r>
  <r>
    <x v="1"/>
    <s v="REAL"/>
    <s v="VARIABLE"/>
    <s v="PERSONAL"/>
    <s v="SANTANDER"/>
    <s v="EFECTIVO"/>
    <x v="0"/>
    <s v="OTROS"/>
    <s v="OTROS"/>
    <n v="4"/>
    <d v="2013-10-04T00:00:00"/>
    <x v="1"/>
    <n v="10"/>
    <m/>
    <m/>
  </r>
  <r>
    <x v="1"/>
    <s v="REAL"/>
    <s v="VARIABLE"/>
    <s v="PERSONAL"/>
    <s v="SANTANDER"/>
    <s v="EFECTIVO"/>
    <x v="0"/>
    <s v="OTROS"/>
    <s v="OTROS"/>
    <n v="2"/>
    <d v="2013-10-10T00:00:00"/>
    <x v="1"/>
    <n v="10"/>
    <m/>
    <m/>
  </r>
  <r>
    <x v="1"/>
    <s v="REAL"/>
    <s v="VARIABLE"/>
    <s v="PERSONAL"/>
    <s v="CONSUM"/>
    <s v="VALENCIA"/>
    <x v="4"/>
    <s v="COMIDA"/>
    <s v="CONSUM"/>
    <n v="1.609"/>
    <d v="2013-10-14T00:00:00"/>
    <x v="1"/>
    <n v="10"/>
    <m/>
    <m/>
  </r>
  <r>
    <x v="1"/>
    <s v="REAL"/>
    <s v="VARIABLE"/>
    <s v="PERSONAL"/>
    <s v="SANTANDER"/>
    <s v="EFECTIVO"/>
    <x v="0"/>
    <s v="OTROS"/>
    <s v="OTROS"/>
    <n v="2"/>
    <d v="2013-10-18T00:00:00"/>
    <x v="1"/>
    <n v="10"/>
    <m/>
    <m/>
  </r>
  <r>
    <x v="1"/>
    <s v="REAL"/>
    <s v="VARIABLE"/>
    <s v="PERSONAL"/>
    <s v="MERCADONA"/>
    <s v="VALENCIA"/>
    <x v="4"/>
    <s v="COMIDA"/>
    <s v="MERCADONA"/>
    <n v="1.6950000000000001"/>
    <d v="2013-10-21T00:00:00"/>
    <x v="1"/>
    <n v="10"/>
    <m/>
    <m/>
  </r>
  <r>
    <x v="1"/>
    <s v="ESTIMADO"/>
    <s v="FIJO"/>
    <s v="PERSONAL"/>
    <s v="AUSIAS MARCH"/>
    <s v="VALENCIA"/>
    <x v="2"/>
    <s v="RESIDENCIA"/>
    <s v="AUSIAS MARCH"/>
    <n v="80"/>
    <d v="2013-11-01T00:00:00"/>
    <x v="1"/>
    <n v="11"/>
    <m/>
    <m/>
  </r>
  <r>
    <x v="1"/>
    <s v="REAL"/>
    <s v="VARIABLE"/>
    <s v="PERSONAL"/>
    <s v="SANTANDER"/>
    <s v="EFECTIVO"/>
    <x v="0"/>
    <s v="OTROS"/>
    <s v="OTROS"/>
    <n v="2"/>
    <d v="2013-11-08T00:00:00"/>
    <x v="1"/>
    <n v="11"/>
    <m/>
    <m/>
  </r>
  <r>
    <x v="1"/>
    <s v="REAL"/>
    <s v="VARIABLE"/>
    <s v="PERSONAL"/>
    <s v="MERCADONA"/>
    <s v="VALENCIA"/>
    <x v="4"/>
    <s v="COMIDA"/>
    <s v="MERCADONA"/>
    <n v="2.6350000000000002"/>
    <d v="2013-11-18T00:00:00"/>
    <x v="1"/>
    <n v="11"/>
    <m/>
    <m/>
  </r>
  <r>
    <x v="1"/>
    <s v="REAL"/>
    <s v="VARIABLE"/>
    <s v="PERSONAL"/>
    <s v="SANTANDER"/>
    <s v="EFECTIVO"/>
    <x v="0"/>
    <s v="OTROS"/>
    <s v="OTROS"/>
    <n v="2"/>
    <d v="2013-11-19T00:00:00"/>
    <x v="1"/>
    <n v="11"/>
    <m/>
    <m/>
  </r>
  <r>
    <x v="1"/>
    <s v="REAL"/>
    <s v="VARIABLE"/>
    <s v="PERSONAL"/>
    <s v="MERCADONA"/>
    <s v="VALENCIA"/>
    <x v="4"/>
    <s v="COMIDA"/>
    <s v="MERCADONA"/>
    <n v="2.1010000000000004"/>
    <d v="2013-11-27T00:00:00"/>
    <x v="1"/>
    <n v="11"/>
    <m/>
    <m/>
  </r>
  <r>
    <x v="1"/>
    <s v="REAL"/>
    <s v="VARIABLE"/>
    <s v="PERSONAL"/>
    <s v="BAR"/>
    <s v="VALENCIA"/>
    <x v="7"/>
    <s v="BAR"/>
    <s v="BAR"/>
    <n v="0.35000000000000003"/>
    <d v="2013-11-29T00:00:00"/>
    <x v="1"/>
    <n v="11"/>
    <m/>
    <s v="COMPRA EN BAR CAFETERIA CONVENTO CB, CON LA TARJETA"/>
  </r>
  <r>
    <x v="1"/>
    <s v="REAL"/>
    <s v="VARIABLE"/>
    <s v="PERSONAL"/>
    <s v="SANTANDER"/>
    <s v="EFECTIVO"/>
    <x v="0"/>
    <s v="OTROS"/>
    <s v="OTROS"/>
    <n v="2"/>
    <d v="2013-11-29T00:00:00"/>
    <x v="1"/>
    <n v="11"/>
    <m/>
    <m/>
  </r>
  <r>
    <x v="1"/>
    <s v="ESTIMADO"/>
    <s v="FIJO"/>
    <s v="PERSONAL"/>
    <s v="AUSIAS MARCH"/>
    <s v="VALENCIA"/>
    <x v="2"/>
    <s v="RESIDENCIA"/>
    <s v="AUSIAS MARCH"/>
    <n v="80"/>
    <d v="2013-12-01T00:00:00"/>
    <x v="1"/>
    <n v="12"/>
    <m/>
    <m/>
  </r>
  <r>
    <x v="1"/>
    <s v="REAL"/>
    <s v="VARIABLE"/>
    <s v="PERSONAL"/>
    <s v="SANTANDER"/>
    <s v="EFECTIVO"/>
    <x v="0"/>
    <s v="OTROS"/>
    <s v="OTROS"/>
    <n v="5"/>
    <d v="2013-12-09T00:00:00"/>
    <x v="1"/>
    <n v="12"/>
    <m/>
    <m/>
  </r>
  <r>
    <x v="1"/>
    <s v="REAL"/>
    <s v="VARIABLE"/>
    <s v="PERSONAL"/>
    <s v="SANTANDER"/>
    <s v="EFECTIVO"/>
    <x v="0"/>
    <s v="OTROS"/>
    <s v="OTROS"/>
    <n v="5"/>
    <d v="2013-12-16T00:00:00"/>
    <x v="1"/>
    <n v="12"/>
    <m/>
    <m/>
  </r>
  <r>
    <x v="1"/>
    <s v="REAL"/>
    <s v="VARIABLE"/>
    <s v="PERSONAL"/>
    <s v="SANTANDER"/>
    <s v="EFECTIVO"/>
    <x v="0"/>
    <s v="OTROS"/>
    <s v="OTROS"/>
    <n v="2"/>
    <d v="2013-12-23T00:00:00"/>
    <x v="1"/>
    <n v="12"/>
    <m/>
    <m/>
  </r>
  <r>
    <x v="0"/>
    <s v="REAL"/>
    <s v="VARIABLE"/>
    <s v="PERSONAL"/>
    <s v="SANTANDER"/>
    <s v="ONLINE"/>
    <x v="0"/>
    <s v="INTERESES"/>
    <s v="LIQUIDACIONES SANTANDER"/>
    <n v="0.03"/>
    <d v="2013-12-31T00:00:00"/>
    <x v="1"/>
    <n v="12"/>
    <m/>
    <m/>
  </r>
  <r>
    <x v="1"/>
    <s v="ESTIMADO"/>
    <s v="FIJO"/>
    <s v="PERSONAL"/>
    <s v="AUSIAS MARCH"/>
    <s v="VALENCIA"/>
    <x v="2"/>
    <s v="RESIDENCIA"/>
    <s v="AUSIAS MARCH"/>
    <n v="80"/>
    <d v="2014-01-01T00:00:00"/>
    <x v="2"/>
    <n v="1"/>
    <m/>
    <m/>
  </r>
  <r>
    <x v="0"/>
    <s v="REAL"/>
    <s v="VARIABLE"/>
    <s v="PERSONAL"/>
    <s v="-"/>
    <s v="VALENCIA"/>
    <x v="0"/>
    <s v="PAGA"/>
    <s v="PAGA / TRANSFERENCIA"/>
    <n v="600"/>
    <d v="2014-01-20T00:00:00"/>
    <x v="2"/>
    <n v="1"/>
    <m/>
    <m/>
  </r>
  <r>
    <x v="1"/>
    <s v="REAL"/>
    <s v="VARIABLE"/>
    <s v="PERSONAL"/>
    <s v="CAMPSA&amp;XUQUER"/>
    <s v="VALENCIA"/>
    <x v="7"/>
    <s v="RESTAURANTE"/>
    <s v="RESTAURANTE"/>
    <n v="5.5040000000000004"/>
    <d v="2014-01-28T00:00:00"/>
    <x v="2"/>
    <n v="1"/>
    <m/>
    <s v="COMPRA EN CAMPSA XUQUER, CON LA TARJETA :"/>
  </r>
  <r>
    <x v="1"/>
    <s v="ESTIMADO"/>
    <s v="FIJO"/>
    <s v="PERSONAL"/>
    <s v="AUSIAS MARCH"/>
    <s v="VALENCIA"/>
    <x v="2"/>
    <s v="RESIDENCIA"/>
    <s v="AUSIAS MARCH"/>
    <n v="80"/>
    <d v="2014-02-01T00:00:00"/>
    <x v="2"/>
    <n v="2"/>
    <m/>
    <m/>
  </r>
  <r>
    <x v="1"/>
    <s v="REAL"/>
    <s v="VARIABLE"/>
    <s v="PERSONAL"/>
    <s v="COPIBALBI"/>
    <s v="VALENCIA"/>
    <x v="1"/>
    <s v="UNIVERSIDAD"/>
    <s v="FOTOCOPIAS"/>
    <n v="1.9829999999999999"/>
    <d v="2014-02-04T00:00:00"/>
    <x v="2"/>
    <n v="2"/>
    <m/>
    <m/>
  </r>
  <r>
    <x v="1"/>
    <s v="REAL"/>
    <s v="VARIABLE"/>
    <s v="PERSONAL"/>
    <s v="APP CLARIANO"/>
    <s v="VALENCIA"/>
    <x v="8"/>
    <s v="DISCO DURO 1TB"/>
    <s v="DISCO DURO"/>
    <n v="6.0500000000000007"/>
    <d v="2014-02-14T00:00:00"/>
    <x v="2"/>
    <n v="2"/>
    <m/>
    <s v="DISCO DURO"/>
  </r>
  <r>
    <x v="1"/>
    <s v="REAL"/>
    <s v="VARIABLE"/>
    <s v="PERSONAL"/>
    <s v="SANTANDER"/>
    <s v="EFECTIVO"/>
    <x v="0"/>
    <s v="OTROS"/>
    <s v="OTROS"/>
    <n v="4"/>
    <d v="2014-02-20T00:00:00"/>
    <x v="2"/>
    <n v="2"/>
    <m/>
    <m/>
  </r>
  <r>
    <x v="1"/>
    <s v="REAL"/>
    <s v="VARIABLE"/>
    <s v="PERSONAL"/>
    <s v="MERCADONA"/>
    <s v="VALENCIA"/>
    <x v="4"/>
    <s v="COMIDA"/>
    <s v="MERCADONA"/>
    <n v="0.34"/>
    <d v="2014-02-26T00:00:00"/>
    <x v="2"/>
    <n v="2"/>
    <m/>
    <m/>
  </r>
  <r>
    <x v="1"/>
    <s v="REAL"/>
    <s v="VARIABLE"/>
    <s v="PERSONAL"/>
    <s v="SANTANDER"/>
    <s v="EFECTIVO"/>
    <x v="0"/>
    <s v="OTROS"/>
    <s v="OTROS"/>
    <n v="4"/>
    <d v="2014-02-26T00:00:00"/>
    <x v="2"/>
    <n v="2"/>
    <m/>
    <m/>
  </r>
  <r>
    <x v="1"/>
    <s v="REAL"/>
    <s v="VARIABLE"/>
    <s v="PERSONAL"/>
    <s v="ESTACION SERVICIO"/>
    <s v="VALENCIA"/>
    <x v="5"/>
    <s v="GASOLINA"/>
    <s v="COCHE"/>
    <n v="5.8900000000000006"/>
    <d v="2014-02-28T00:00:00"/>
    <x v="2"/>
    <n v="2"/>
    <m/>
    <m/>
  </r>
  <r>
    <x v="1"/>
    <s v="ESTIMADO"/>
    <s v="FIJO"/>
    <s v="PERSONAL"/>
    <s v="AUSIAS MARCH"/>
    <s v="VALENCIA"/>
    <x v="2"/>
    <s v="RESIDENCIA"/>
    <s v="AUSIAS MARCH"/>
    <n v="80"/>
    <d v="2014-03-01T00:00:00"/>
    <x v="2"/>
    <n v="3"/>
    <m/>
    <m/>
  </r>
  <r>
    <x v="1"/>
    <s v="REAL"/>
    <s v="VARIABLE"/>
    <s v="PERSONAL"/>
    <s v="PEREZ Y LUMBRERAS"/>
    <s v="TUDELA"/>
    <x v="3"/>
    <s v="ROPA"/>
    <s v="ROPA"/>
    <n v="5.495000000000001"/>
    <d v="2014-03-03T00:00:00"/>
    <x v="2"/>
    <n v="3"/>
    <m/>
    <s v="COMPRA EN PEREZ Y LUMBRERAS SPORT S, CON LA TARJETA"/>
  </r>
  <r>
    <x v="1"/>
    <s v="ESTIMADO"/>
    <s v="FIJO"/>
    <s v="PERSONAL"/>
    <s v="AUSIAS MARCH"/>
    <s v="VALENCIA"/>
    <x v="2"/>
    <s v="RESIDENCIA"/>
    <s v="AUSIAS MARCH"/>
    <n v="80"/>
    <d v="2014-04-01T00:00:00"/>
    <x v="2"/>
    <n v="4"/>
    <m/>
    <m/>
  </r>
  <r>
    <x v="1"/>
    <s v="REAL"/>
    <s v="FIJO"/>
    <s v="PERSONAL"/>
    <s v="UCV"/>
    <s v="VALENCIA"/>
    <x v="1"/>
    <s v="UNIVERSIDAD"/>
    <s v="BIOTECNOLOGÍA"/>
    <n v="750"/>
    <d v="2014-04-07T00:00:00"/>
    <x v="2"/>
    <n v="4"/>
    <m/>
    <s v="TERCER AÑO"/>
  </r>
  <r>
    <x v="1"/>
    <s v="ESTIMADO"/>
    <s v="FIJO"/>
    <s v="PERSONAL"/>
    <s v="AUSIAS MARCH"/>
    <s v="VALENCIA"/>
    <x v="2"/>
    <s v="RESIDENCIA"/>
    <s v="AUSIAS MARCH"/>
    <n v="80"/>
    <d v="2014-05-01T00:00:00"/>
    <x v="2"/>
    <n v="5"/>
    <m/>
    <m/>
  </r>
  <r>
    <x v="1"/>
    <s v="REAL"/>
    <s v="VARIABLE"/>
    <s v="PERSONAL"/>
    <s v="MERCADONA"/>
    <s v="VALENCIA"/>
    <x v="4"/>
    <s v="COMIDA"/>
    <s v="MERCADONA"/>
    <n v="1.34"/>
    <d v="2014-05-13T00:00:00"/>
    <x v="2"/>
    <n v="5"/>
    <m/>
    <m/>
  </r>
  <r>
    <x v="1"/>
    <s v="REAL"/>
    <s v="VARIABLE"/>
    <s v="PERSONAL"/>
    <s v="SANTANDER"/>
    <s v="EFECTIVO"/>
    <x v="0"/>
    <s v="OTROS"/>
    <s v="OTROS"/>
    <n v="11"/>
    <d v="2014-05-15T00:00:00"/>
    <x v="2"/>
    <n v="5"/>
    <m/>
    <m/>
  </r>
  <r>
    <x v="1"/>
    <s v="ESTIMADO"/>
    <s v="FIJO"/>
    <s v="PERSONAL"/>
    <s v="AUSIAS MARCH"/>
    <s v="VALENCIA"/>
    <x v="2"/>
    <s v="RESIDENCIA"/>
    <s v="AUSIAS MARCH"/>
    <n v="80"/>
    <d v="2014-06-01T00:00:00"/>
    <x v="2"/>
    <n v="6"/>
    <m/>
    <m/>
  </r>
  <r>
    <x v="1"/>
    <s v="REAL"/>
    <s v="VARIABLE"/>
    <s v="PERSONAL"/>
    <s v="SANTANDER"/>
    <s v="EFECTIVO"/>
    <x v="0"/>
    <s v="OTROS"/>
    <s v="OTROS"/>
    <n v="4"/>
    <d v="2014-06-02T00:00:00"/>
    <x v="2"/>
    <n v="6"/>
    <m/>
    <m/>
  </r>
  <r>
    <x v="1"/>
    <s v="REAL"/>
    <s v="VARIABLE"/>
    <s v="PERSONAL"/>
    <s v="SANTANDER"/>
    <s v="EFECTIVO"/>
    <x v="0"/>
    <s v="OTROS"/>
    <s v="OTROS"/>
    <n v="4"/>
    <d v="2014-06-06T00:00:00"/>
    <x v="2"/>
    <n v="6"/>
    <m/>
    <m/>
  </r>
  <r>
    <x v="1"/>
    <s v="REAL"/>
    <s v="VARIABLE"/>
    <s v="PERSONAL"/>
    <s v="MERCADONA"/>
    <s v="VALENCIA"/>
    <x v="4"/>
    <s v="COMIDA"/>
    <s v="MERCADONA"/>
    <n v="0.9890000000000001"/>
    <d v="2014-06-12T00:00:00"/>
    <x v="2"/>
    <n v="6"/>
    <m/>
    <m/>
  </r>
  <r>
    <x v="0"/>
    <s v="REAL"/>
    <s v="VARIABLE"/>
    <s v="PERSONAL"/>
    <s v="SANTANDER"/>
    <s v="ONLINE"/>
    <x v="0"/>
    <s v="INTERESES"/>
    <s v="LIQUIDACIONES SANTANDER"/>
    <n v="2.1000000000000001E-2"/>
    <d v="2014-07-01T00:00:00"/>
    <x v="2"/>
    <n v="7"/>
    <m/>
    <m/>
  </r>
  <r>
    <x v="1"/>
    <s v="REAL"/>
    <s v="VARIABLE"/>
    <s v="PERSONAL"/>
    <s v="WOW"/>
    <s v="VALENCIA"/>
    <x v="9"/>
    <s v="SUSCRIPCION"/>
    <s v="WOW"/>
    <n v="1.2990000000000002"/>
    <d v="2014-07-02T00:00:00"/>
    <x v="2"/>
    <n v="7"/>
    <m/>
    <m/>
  </r>
  <r>
    <x v="1"/>
    <s v="REAL"/>
    <s v="VARIABLE"/>
    <s v="PERSONAL"/>
    <s v="WOW"/>
    <s v="VALENCIA"/>
    <x v="9"/>
    <s v="SUSCRIPCION"/>
    <s v="WOW"/>
    <n v="1.2990000000000002"/>
    <d v="2014-07-30T00:00:00"/>
    <x v="2"/>
    <n v="7"/>
    <m/>
    <m/>
  </r>
  <r>
    <x v="1"/>
    <s v="REAL"/>
    <s v="VARIABLE"/>
    <s v="PERSONAL"/>
    <s v="MULTIOPTICAS"/>
    <s v="TUDELA"/>
    <x v="10"/>
    <s v="LENTILLAS"/>
    <s v="LENTILLAS"/>
    <n v="3.0600000000000005"/>
    <d v="2014-08-06T00:00:00"/>
    <x v="2"/>
    <n v="8"/>
    <m/>
    <s v="COMPRA EN MULTIOPTICAS, CON LA TARJETA :"/>
  </r>
  <r>
    <x v="1"/>
    <s v="REAL"/>
    <s v="VARIABLE"/>
    <s v="PERSONAL"/>
    <s v="ESTACION&amp;RAFAE"/>
    <s v="VALENCIA"/>
    <x v="5"/>
    <s v="GASOLINA"/>
    <s v="COCHE"/>
    <n v="6.3000000000000007"/>
    <d v="2014-09-01T00:00:00"/>
    <x v="2"/>
    <n v="9"/>
    <m/>
    <s v="COMPRA EN ESTACION SERVICIO S RAFAE, CON LA TARJETA"/>
  </r>
  <r>
    <x v="0"/>
    <s v="REAL"/>
    <s v="VARIABLE"/>
    <s v="PERSONAL"/>
    <s v="-"/>
    <s v="VALENCIA"/>
    <x v="0"/>
    <s v="PAGA"/>
    <s v="PAGA / TRANSFERENCIA"/>
    <n v="300"/>
    <d v="2014-09-10T00:00:00"/>
    <x v="2"/>
    <n v="9"/>
    <m/>
    <m/>
  </r>
  <r>
    <x v="1"/>
    <s v="REAL"/>
    <s v="VARIABLE"/>
    <s v="PERSONAL"/>
    <s v="NAMUR"/>
    <s v="NAMUR"/>
    <x v="0"/>
    <s v="NAMUR"/>
    <s v="NAMUR"/>
    <n v="0.78500000000000003"/>
    <d v="2014-09-15T00:00:00"/>
    <x v="2"/>
    <n v="9"/>
    <m/>
    <m/>
  </r>
  <r>
    <x v="1"/>
    <s v="REAL"/>
    <s v="VARIABLE"/>
    <s v="PERSONAL"/>
    <s v="SPAR NAMUR"/>
    <s v="NAMUR"/>
    <x v="4"/>
    <s v="COMIDA"/>
    <s v="SPAR NAMUR"/>
    <n v="1.897"/>
    <d v="2014-09-15T00:00:00"/>
    <x v="2"/>
    <n v="9"/>
    <m/>
    <m/>
  </r>
  <r>
    <x v="1"/>
    <s v="REAL"/>
    <s v="VARIABLE"/>
    <s v="PERSONAL"/>
    <s v="SPAR NAMUR"/>
    <s v="NAMUR"/>
    <x v="4"/>
    <s v="COMIDA"/>
    <s v="SPAR NAMUR"/>
    <n v="0.57300000000000006"/>
    <d v="2014-09-18T00:00:00"/>
    <x v="2"/>
    <n v="9"/>
    <m/>
    <m/>
  </r>
  <r>
    <x v="1"/>
    <s v="REAL"/>
    <s v="VARIABLE"/>
    <s v="PERSONAL"/>
    <s v="SPAR NAMUR"/>
    <s v="NAMUR"/>
    <x v="4"/>
    <s v="COMIDA"/>
    <s v="SPAR NAMUR"/>
    <n v="1.9420000000000002"/>
    <d v="2014-09-22T00:00:00"/>
    <x v="2"/>
    <n v="9"/>
    <m/>
    <m/>
  </r>
  <r>
    <x v="1"/>
    <s v="REAL"/>
    <s v="FIJO"/>
    <s v="PERSONAL"/>
    <s v="UNIVERSITE DE NAMUR"/>
    <m/>
    <x v="2"/>
    <s v="RESIDENCIA"/>
    <s v="KOT AFRICA"/>
    <n v="25.6"/>
    <d v="2014-09-24T00:00:00"/>
    <x v="2"/>
    <n v="9"/>
    <m/>
    <m/>
  </r>
  <r>
    <x v="1"/>
    <s v="REAL"/>
    <s v="VARIABLE"/>
    <s v="PERSONAL"/>
    <s v="NAMUR"/>
    <s v="NAMUR"/>
    <x v="0"/>
    <s v="NAMUR"/>
    <s v="NAMUR"/>
    <n v="1.6530000000000002"/>
    <d v="2014-09-26T00:00:00"/>
    <x v="2"/>
    <n v="9"/>
    <m/>
    <m/>
  </r>
  <r>
    <x v="1"/>
    <s v="REAL"/>
    <s v="FIJO"/>
    <s v="PERSONAL"/>
    <s v="UNIVERSITE DE NAMUR"/>
    <m/>
    <x v="2"/>
    <s v="RESIDENCIA"/>
    <s v="KOT AFRICA"/>
    <n v="26.5"/>
    <d v="2014-10-02T00:00:00"/>
    <x v="2"/>
    <n v="10"/>
    <m/>
    <m/>
  </r>
  <r>
    <x v="1"/>
    <s v="REAL"/>
    <s v="VARIABLE"/>
    <s v="PERSONAL"/>
    <s v="MOVISTAR"/>
    <s v="MOVISTAR NAMUR"/>
    <x v="8"/>
    <s v="INTERNET"/>
    <s v="INTERNET BELGICA"/>
    <n v="2.2000000000000002"/>
    <d v="2014-10-08T00:00:00"/>
    <x v="2"/>
    <n v="10"/>
    <m/>
    <s v="INTERNET EN NAMUR"/>
  </r>
  <r>
    <x v="1"/>
    <s v="REAL"/>
    <s v="VARIABLE"/>
    <s v="PERSONAL"/>
    <s v="NAMUR"/>
    <s v="NAMUR"/>
    <x v="0"/>
    <s v="NAMUR"/>
    <s v="NAMUR"/>
    <n v="3.9590000000000005"/>
    <d v="2014-10-09T00:00:00"/>
    <x v="2"/>
    <n v="10"/>
    <m/>
    <m/>
  </r>
  <r>
    <x v="1"/>
    <s v="REAL"/>
    <s v="VARIABLE"/>
    <s v="PERSONAL"/>
    <s v="NAMUR"/>
    <s v="NAMUR"/>
    <x v="0"/>
    <s v="NAMUR"/>
    <s v="NAMUR"/>
    <n v="5.1000000000000005"/>
    <d v="2014-10-14T00:00:00"/>
    <x v="2"/>
    <n v="10"/>
    <m/>
    <m/>
  </r>
  <r>
    <x v="1"/>
    <s v="REAL"/>
    <s v="VARIABLE"/>
    <s v="PERSONAL"/>
    <s v="NAMUR"/>
    <s v="NAMUR"/>
    <x v="0"/>
    <s v="NAMUR"/>
    <s v="NAMUR"/>
    <n v="1.5660000000000001"/>
    <d v="2014-10-15T00:00:00"/>
    <x v="2"/>
    <n v="10"/>
    <m/>
    <m/>
  </r>
  <r>
    <x v="0"/>
    <s v="REAL"/>
    <s v="VARIABLE"/>
    <s v="PERSONAL"/>
    <s v="-"/>
    <s v="VALENCIA"/>
    <x v="0"/>
    <s v="PAGA"/>
    <s v="PAGA / TRANSFERENCIA"/>
    <n v="180"/>
    <d v="2014-10-27T00:00:00"/>
    <x v="2"/>
    <n v="10"/>
    <m/>
    <m/>
  </r>
  <r>
    <x v="1"/>
    <s v="REAL"/>
    <s v="FIJO"/>
    <s v="PERSONAL"/>
    <s v="UNIVERSITE DE NAMUR"/>
    <m/>
    <x v="2"/>
    <s v="RESIDENCIA"/>
    <s v="KOT AFRICA"/>
    <n v="25.5"/>
    <d v="2014-10-28T00:00:00"/>
    <x v="2"/>
    <n v="10"/>
    <m/>
    <m/>
  </r>
  <r>
    <x v="1"/>
    <s v="REAL"/>
    <s v="VARIABLE"/>
    <s v="PERSONAL"/>
    <s v="NAMUR"/>
    <s v="NAMUR"/>
    <x v="0"/>
    <s v="NAMUR"/>
    <s v="NAMUR"/>
    <n v="2.9770000000000003"/>
    <d v="2014-11-05T00:00:00"/>
    <x v="2"/>
    <n v="11"/>
    <m/>
    <m/>
  </r>
  <r>
    <x v="1"/>
    <s v="REAL"/>
    <s v="VARIABLE"/>
    <s v="PERSONAL"/>
    <s v="SANTANDER"/>
    <s v="EFECTIVO"/>
    <x v="0"/>
    <s v="OTROS"/>
    <s v="OTROS"/>
    <n v="20.900000000000002"/>
    <d v="2014-11-05T00:00:00"/>
    <x v="2"/>
    <n v="11"/>
    <m/>
    <m/>
  </r>
  <r>
    <x v="1"/>
    <s v="REAL"/>
    <s v="VARIABLE"/>
    <s v="PERSONAL"/>
    <s v="MOVISTAR"/>
    <s v="MOVISTAR NAMUR"/>
    <x v="8"/>
    <s v="INTERNET"/>
    <s v="INTERNET BELGICA"/>
    <n v="2.2000000000000002"/>
    <d v="2014-11-10T00:00:00"/>
    <x v="2"/>
    <n v="11"/>
    <m/>
    <s v="INTERNET EN NAMUR"/>
  </r>
  <r>
    <x v="1"/>
    <s v="REAL"/>
    <s v="VARIABLE"/>
    <s v="PERSONAL"/>
    <s v="NAMUR"/>
    <s v="NAMUR"/>
    <x v="0"/>
    <s v="NAMUR"/>
    <s v="NAMUR"/>
    <n v="2.0510000000000002"/>
    <d v="2014-11-12T00:00:00"/>
    <x v="2"/>
    <n v="11"/>
    <m/>
    <m/>
  </r>
  <r>
    <x v="1"/>
    <s v="REAL"/>
    <s v="FIJO"/>
    <s v="PERSONAL"/>
    <s v="UNIVERSITE DE NAMUR"/>
    <m/>
    <x v="2"/>
    <s v="RESIDENCIA"/>
    <s v="KOT AFRICA"/>
    <n v="25.6"/>
    <d v="2014-11-20T00:00:00"/>
    <x v="2"/>
    <n v="11"/>
    <m/>
    <m/>
  </r>
  <r>
    <x v="1"/>
    <s v="REAL"/>
    <s v="FIJO"/>
    <s v="PERSONAL"/>
    <s v="UNIVERSITE DE NAMUR"/>
    <m/>
    <x v="2"/>
    <s v="RESIDENCIA"/>
    <s v="KOT AFRICA"/>
    <n v="25.700000000000003"/>
    <d v="2014-12-01T00:00:00"/>
    <x v="2"/>
    <n v="12"/>
    <m/>
    <m/>
  </r>
  <r>
    <x v="0"/>
    <s v="REAL"/>
    <s v="VARIABLE"/>
    <s v="PERSONAL"/>
    <s v="-"/>
    <s v="VALENCIA"/>
    <x v="0"/>
    <s v="PAGA"/>
    <s v="PAGA / TRANSFERENCIA"/>
    <n v="300"/>
    <d v="2014-12-02T00:00:00"/>
    <x v="2"/>
    <n v="12"/>
    <m/>
    <m/>
  </r>
  <r>
    <x v="1"/>
    <s v="REAL"/>
    <s v="VARIABLE"/>
    <s v="PERSONAL"/>
    <s v="MOVISTAR"/>
    <s v="MOVISTAR NAMUR"/>
    <x v="8"/>
    <s v="INTERNET"/>
    <s v="INTERNET BELGICA"/>
    <n v="2.2000000000000002"/>
    <d v="2014-12-09T00:00:00"/>
    <x v="2"/>
    <n v="12"/>
    <m/>
    <s v="INTERNET EN NAMUR"/>
  </r>
  <r>
    <x v="1"/>
    <s v="REAL"/>
    <s v="VARIABLE"/>
    <s v="PERSONAL"/>
    <s v="NAMUR"/>
    <s v="NAMUR"/>
    <x v="0"/>
    <s v="NAMUR"/>
    <s v="NAMUR"/>
    <n v="1.476"/>
    <d v="2014-12-11T00:00:00"/>
    <x v="2"/>
    <n v="12"/>
    <m/>
    <m/>
  </r>
  <r>
    <x v="0"/>
    <s v="REAL"/>
    <s v="VARIABLE"/>
    <s v="PERSONAL"/>
    <s v="SANTANDER"/>
    <s v="ONLINE"/>
    <x v="0"/>
    <s v="INTERESES"/>
    <s v="LIQUIDACIONES SANTANDER"/>
    <n v="2.1000000000000001E-2"/>
    <d v="2014-12-31T00:00:00"/>
    <x v="2"/>
    <n v="12"/>
    <m/>
    <m/>
  </r>
  <r>
    <x v="1"/>
    <s v="REAL"/>
    <s v="VARIABLE"/>
    <s v="PERSONAL"/>
    <s v="MOVISTAR"/>
    <s v="MOVISTAR NAMUR"/>
    <x v="8"/>
    <s v="INTERNET"/>
    <s v="INTERNET BELGICA"/>
    <n v="2.2000000000000002"/>
    <d v="2015-01-14T00:00:00"/>
    <x v="3"/>
    <n v="1"/>
    <m/>
    <s v="INTERNET EN NAMUR"/>
  </r>
  <r>
    <x v="1"/>
    <s v="REAL"/>
    <s v="FIJO"/>
    <s v="PERSONAL"/>
    <s v="UNIVERSITE DE NAMUR"/>
    <m/>
    <x v="2"/>
    <s v="RESIDENCIA"/>
    <s v="KOT AFRICA"/>
    <n v="25.6"/>
    <d v="2015-01-14T00:00:00"/>
    <x v="3"/>
    <n v="1"/>
    <m/>
    <m/>
  </r>
  <r>
    <x v="1"/>
    <s v="REAL"/>
    <s v="VARIABLE"/>
    <s v="PERSONAL"/>
    <s v="NAMUR"/>
    <s v="NAMUR"/>
    <x v="0"/>
    <s v="NAMUR"/>
    <s v="NAMUR"/>
    <n v="1.5860000000000001"/>
    <d v="2015-01-27T00:00:00"/>
    <x v="3"/>
    <n v="1"/>
    <m/>
    <m/>
  </r>
  <r>
    <x v="1"/>
    <s v="REAL"/>
    <s v="VARIABLE"/>
    <s v="PERSONAL"/>
    <s v="CONSUM"/>
    <s v="VALENCIA"/>
    <x v="4"/>
    <s v="COMIDA"/>
    <s v="CONSUM"/>
    <n v="0.747"/>
    <d v="2015-01-29T00:00:00"/>
    <x v="3"/>
    <n v="1"/>
    <m/>
    <m/>
  </r>
  <r>
    <x v="1"/>
    <s v="ESTIMADO"/>
    <s v="FIJO"/>
    <s v="PERSONAL"/>
    <s v="AUSIAS MARCH"/>
    <s v="VALENCIA"/>
    <x v="2"/>
    <s v="RESIDENCIA"/>
    <s v="AUSIAS MARCH"/>
    <n v="80"/>
    <d v="2015-02-01T00:00:00"/>
    <x v="3"/>
    <n v="2"/>
    <m/>
    <m/>
  </r>
  <r>
    <x v="1"/>
    <s v="REAL"/>
    <s v="VARIABLE"/>
    <s v="PERSONAL"/>
    <s v="MERCADONA"/>
    <s v="VALENCIA"/>
    <x v="4"/>
    <s v="COMIDA"/>
    <s v="MERCADONA"/>
    <n v="0.92500000000000004"/>
    <d v="2015-02-02T00:00:00"/>
    <x v="3"/>
    <n v="2"/>
    <m/>
    <m/>
  </r>
  <r>
    <x v="1"/>
    <s v="REAL"/>
    <s v="VARIABLE"/>
    <s v="PERSONAL"/>
    <s v="SANTANDER"/>
    <s v="EFECTIVO"/>
    <x v="0"/>
    <s v="OTROS"/>
    <s v="OTROS"/>
    <n v="4"/>
    <d v="2015-02-09T00:00:00"/>
    <x v="3"/>
    <n v="2"/>
    <m/>
    <m/>
  </r>
  <r>
    <x v="1"/>
    <s v="REAL"/>
    <s v="VARIABLE"/>
    <s v="PERSONAL"/>
    <s v="SANTANDER"/>
    <s v="EFECTIVO"/>
    <x v="0"/>
    <s v="OTROS"/>
    <s v="OTROS"/>
    <n v="2"/>
    <d v="2015-02-09T00:00:00"/>
    <x v="3"/>
    <n v="2"/>
    <m/>
    <m/>
  </r>
  <r>
    <x v="1"/>
    <s v="REAL"/>
    <s v="VARIABLE"/>
    <s v="PERSONAL"/>
    <s v="MOVISTAR"/>
    <s v="MOVISTAR NAMUR"/>
    <x v="8"/>
    <s v="INTERNET"/>
    <s v="INTERNET BELGICA"/>
    <n v="2.2000000000000002"/>
    <d v="2015-02-10T00:00:00"/>
    <x v="3"/>
    <n v="2"/>
    <m/>
    <s v="INTERNET EN NAMUR"/>
  </r>
  <r>
    <x v="1"/>
    <s v="REAL"/>
    <s v="VARIABLE"/>
    <s v="PERSONAL"/>
    <s v="MERCADONA"/>
    <s v="VALENCIA"/>
    <x v="4"/>
    <s v="COMIDA"/>
    <s v="MERCADONA"/>
    <n v="1.1100000000000001"/>
    <d v="2015-02-11T00:00:00"/>
    <x v="3"/>
    <n v="2"/>
    <m/>
    <m/>
  </r>
  <r>
    <x v="1"/>
    <s v="REAL"/>
    <s v="VARIABLE"/>
    <s v="PERSONAL"/>
    <s v="MERCADONA"/>
    <s v="VALENCIA"/>
    <x v="4"/>
    <s v="COMIDA"/>
    <s v="MERCADONA"/>
    <n v="1.1080000000000001"/>
    <d v="2015-02-13T00:00:00"/>
    <x v="3"/>
    <n v="2"/>
    <m/>
    <m/>
  </r>
  <r>
    <x v="1"/>
    <s v="REAL"/>
    <s v="VARIABLE"/>
    <s v="PERSONAL"/>
    <s v="BLABLACAR"/>
    <s v="VALENCIA"/>
    <x v="5"/>
    <s v="BLABLACAR"/>
    <s v="BLABLACAR"/>
    <n v="1.758"/>
    <d v="2015-02-17T00:00:00"/>
    <x v="3"/>
    <n v="2"/>
    <m/>
    <m/>
  </r>
  <r>
    <x v="1"/>
    <s v="REAL"/>
    <s v="VARIABLE"/>
    <s v="PERSONAL"/>
    <s v="COPIBALBI"/>
    <s v="VALENCIA"/>
    <x v="1"/>
    <s v="UNIVERSIDAD"/>
    <s v="FOTOCOPIAS"/>
    <n v="1.587"/>
    <d v="2015-02-17T00:00:00"/>
    <x v="3"/>
    <n v="2"/>
    <m/>
    <m/>
  </r>
  <r>
    <x v="1"/>
    <s v="REAL"/>
    <s v="VARIABLE"/>
    <s v="PERSONAL"/>
    <s v="MERCADONA"/>
    <s v="VALENCIA"/>
    <x v="4"/>
    <s v="COMIDA"/>
    <s v="MERCADONA"/>
    <n v="0.47100000000000003"/>
    <d v="2015-02-17T00:00:00"/>
    <x v="3"/>
    <n v="2"/>
    <m/>
    <m/>
  </r>
  <r>
    <x v="1"/>
    <s v="REAL"/>
    <s v="VARIABLE"/>
    <s v="PERSONAL"/>
    <s v="BLABLACAR"/>
    <s v="VALENCIA"/>
    <x v="5"/>
    <s v="BLABLACAR"/>
    <s v="BLABLACAR"/>
    <n v="1.758"/>
    <d v="2015-02-18T00:00:00"/>
    <x v="3"/>
    <n v="2"/>
    <m/>
    <m/>
  </r>
  <r>
    <x v="1"/>
    <s v="REAL"/>
    <s v="VARIABLE"/>
    <s v="PERSONAL"/>
    <s v="SANTANDER"/>
    <s v="EFECTIVO"/>
    <x v="0"/>
    <s v="OTROS"/>
    <s v="OTROS"/>
    <n v="7"/>
    <d v="2015-02-19T00:00:00"/>
    <x v="3"/>
    <n v="2"/>
    <m/>
    <m/>
  </r>
  <r>
    <x v="1"/>
    <s v="REAL"/>
    <s v="VARIABLE"/>
    <s v="PERSONAL"/>
    <s v="MERCADONA"/>
    <s v="VALENCIA"/>
    <x v="4"/>
    <s v="COMIDA"/>
    <s v="MERCADONA"/>
    <n v="1.5030000000000001"/>
    <d v="2015-02-24T00:00:00"/>
    <x v="3"/>
    <n v="2"/>
    <m/>
    <m/>
  </r>
  <r>
    <x v="1"/>
    <s v="REAL"/>
    <s v="VARIABLE"/>
    <s v="PERSONAL"/>
    <s v="SANTANDER"/>
    <s v="EFECTIVO"/>
    <x v="0"/>
    <s v="OTROS"/>
    <s v="OTROS"/>
    <n v="11"/>
    <d v="2015-02-24T00:00:00"/>
    <x v="3"/>
    <n v="2"/>
    <m/>
    <m/>
  </r>
  <r>
    <x v="1"/>
    <s v="ESTIMADO"/>
    <s v="FIJO"/>
    <s v="PERSONAL"/>
    <s v="AUSIAS MARCH"/>
    <s v="VALENCIA"/>
    <x v="2"/>
    <s v="RESIDENCIA"/>
    <s v="AUSIAS MARCH"/>
    <n v="80"/>
    <d v="2015-03-01T00:00:00"/>
    <x v="3"/>
    <n v="3"/>
    <m/>
    <m/>
  </r>
  <r>
    <x v="1"/>
    <s v="REAL"/>
    <s v="VARIABLE"/>
    <s v="PERSONAL"/>
    <s v="MERCADONA"/>
    <s v="VALENCIA"/>
    <x v="4"/>
    <s v="COMIDA"/>
    <s v="MERCADONA"/>
    <n v="1.5710000000000002"/>
    <d v="2015-03-02T00:00:00"/>
    <x v="3"/>
    <n v="3"/>
    <m/>
    <m/>
  </r>
  <r>
    <x v="1"/>
    <s v="REAL"/>
    <s v="VARIABLE"/>
    <s v="PERSONAL"/>
    <s v="MOVISTAR"/>
    <s v="MOVISTAR NAMUR"/>
    <x v="8"/>
    <s v="INTERNET"/>
    <s v="INTERNET BELGICA"/>
    <n v="2.2000000000000002"/>
    <d v="2015-03-10T00:00:00"/>
    <x v="3"/>
    <n v="3"/>
    <m/>
    <s v="INTERNET EN NAMUR"/>
  </r>
  <r>
    <x v="1"/>
    <s v="REAL"/>
    <s v="VARIABLE"/>
    <s v="PERSONAL"/>
    <s v="AUTOBUSES TERUEL"/>
    <s v="VALENCIA"/>
    <x v="5"/>
    <s v="AUTOBUS"/>
    <s v="AUTOBUS"/>
    <n v="3.794"/>
    <d v="2015-03-12T00:00:00"/>
    <x v="3"/>
    <n v="3"/>
    <m/>
    <m/>
  </r>
  <r>
    <x v="1"/>
    <s v="REAL"/>
    <s v="VARIABLE"/>
    <s v="PERSONAL"/>
    <s v="DIA"/>
    <s v="VALENCIA"/>
    <x v="4"/>
    <s v="COMIDA"/>
    <s v="DIA"/>
    <n v="0.19900000000000001"/>
    <d v="2015-03-12T00:00:00"/>
    <x v="3"/>
    <n v="3"/>
    <m/>
    <m/>
  </r>
  <r>
    <x v="0"/>
    <s v="REAL"/>
    <s v="VARIABLE"/>
    <s v="PERSONAL"/>
    <s v="SANTANDER"/>
    <s v="ONLINE"/>
    <x v="0"/>
    <s v="INTERESES"/>
    <s v="INGRESO EN EFECTIVO"/>
    <n v="300"/>
    <d v="2015-03-16T00:00:00"/>
    <x v="3"/>
    <n v="3"/>
    <m/>
    <m/>
  </r>
  <r>
    <x v="1"/>
    <s v="REAL"/>
    <s v="VARIABLE"/>
    <s v="PERSONAL"/>
    <s v="SANTANDER"/>
    <s v="EFECTIVO"/>
    <x v="0"/>
    <s v="OTROS"/>
    <s v="OTROS"/>
    <n v="11"/>
    <d v="2015-03-31T00:00:00"/>
    <x v="3"/>
    <n v="3"/>
    <m/>
    <m/>
  </r>
  <r>
    <x v="1"/>
    <s v="ESTIMADO"/>
    <s v="FIJO"/>
    <s v="PERSONAL"/>
    <s v="AUSIAS MARCH"/>
    <s v="VALENCIA"/>
    <x v="2"/>
    <s v="RESIDENCIA"/>
    <s v="AUSIAS MARCH"/>
    <n v="80"/>
    <d v="2015-04-01T00:00:00"/>
    <x v="3"/>
    <n v="4"/>
    <m/>
    <m/>
  </r>
  <r>
    <x v="1"/>
    <s v="REAL"/>
    <s v="VARIABLE"/>
    <s v="PERSONAL"/>
    <s v="SPRINGFIELD"/>
    <s v="VALENCIA"/>
    <x v="3"/>
    <s v="ROPA"/>
    <s v="ROPA"/>
    <n v="2.9990000000000001"/>
    <d v="2015-04-06T00:00:00"/>
    <x v="3"/>
    <n v="4"/>
    <m/>
    <m/>
  </r>
  <r>
    <x v="1"/>
    <s v="REAL"/>
    <s v="FIJO"/>
    <s v="PERSONAL"/>
    <s v="UCV"/>
    <s v="VALENCIA"/>
    <x v="1"/>
    <s v="UNIVERSIDAD"/>
    <s v="BIOTECNOLOGÍA"/>
    <n v="750"/>
    <d v="2015-04-07T00:00:00"/>
    <x v="3"/>
    <n v="4"/>
    <m/>
    <s v="CUARTO AÑO"/>
  </r>
  <r>
    <x v="1"/>
    <s v="REAL"/>
    <s v="VARIABLE"/>
    <s v="PERSONAL"/>
    <s v="MULTIOPTICAS"/>
    <s v="TUDELA"/>
    <x v="10"/>
    <s v="LENTILLAS"/>
    <s v="LENTILLAS"/>
    <n v="3.0600000000000005"/>
    <d v="2015-04-07T00:00:00"/>
    <x v="3"/>
    <n v="4"/>
    <m/>
    <s v="COMPRA EN MULTIOPTICAS, CON LA TARJETA :"/>
  </r>
  <r>
    <x v="1"/>
    <s v="REAL"/>
    <s v="VARIABLE"/>
    <s v="PERSONAL"/>
    <s v="PEREZ Y LUMBRERAS"/>
    <s v="TUDELA"/>
    <x v="3"/>
    <s v="ROPA"/>
    <s v="ROPA"/>
    <n v="11.995000000000001"/>
    <d v="2015-04-07T00:00:00"/>
    <x v="3"/>
    <n v="4"/>
    <m/>
    <s v="COMPRA EN PEREZ Y LUMBRERAS SPORT S, CON LA TARJETA"/>
  </r>
  <r>
    <x v="1"/>
    <s v="REAL"/>
    <s v="VARIABLE"/>
    <s v="PERSONAL"/>
    <s v="PULL&amp;BEAR"/>
    <s v="VALENCIA"/>
    <x v="3"/>
    <s v="ROPA"/>
    <s v="ROPA"/>
    <n v="7.5960000000000001"/>
    <d v="2015-04-13T00:00:00"/>
    <x v="3"/>
    <n v="4"/>
    <m/>
    <s v="COMPRA EN PULL &amp; BEAR, CON LA TARJETA :"/>
  </r>
  <r>
    <x v="1"/>
    <s v="REAL"/>
    <s v="VARIABLE"/>
    <s v="PERSONAL"/>
    <s v="MERCADONA"/>
    <s v="VALENCIA"/>
    <x v="4"/>
    <s v="COMIDA"/>
    <s v="MERCADONA"/>
    <n v="1.59"/>
    <d v="2015-04-22T00:00:00"/>
    <x v="3"/>
    <n v="4"/>
    <m/>
    <m/>
  </r>
  <r>
    <x v="1"/>
    <s v="REAL"/>
    <s v="VARIABLE"/>
    <s v="PERSONAL"/>
    <s v="ZONA&amp;SL"/>
    <s v="VALENCIA"/>
    <x v="7"/>
    <s v="RESTAURANTE"/>
    <s v="RESTAURANTE"/>
    <n v="0.44500000000000006"/>
    <d v="2015-04-24T00:00:00"/>
    <x v="3"/>
    <n v="4"/>
    <m/>
    <s v="COMPRA EN ZONA GASTRONOMICA SL, CON LA TARJETA :"/>
  </r>
  <r>
    <x v="1"/>
    <s v="REAL"/>
    <s v="VARIABLE"/>
    <s v="PERSONAL"/>
    <s v="SANTANDER"/>
    <s v="EFECTIVO"/>
    <x v="0"/>
    <s v="OTROS"/>
    <s v="OTROS"/>
    <n v="6"/>
    <d v="2015-04-27T00:00:00"/>
    <x v="3"/>
    <n v="4"/>
    <m/>
    <m/>
  </r>
  <r>
    <x v="1"/>
    <s v="REAL"/>
    <s v="VARIABLE"/>
    <s v="PERSONAL"/>
    <s v="ZONA&amp;SL"/>
    <s v="VALENCIA"/>
    <x v="7"/>
    <s v="RESTAURANTE"/>
    <s v="RESTAURANTE"/>
    <n v="0.44500000000000006"/>
    <d v="2015-04-27T00:00:00"/>
    <x v="3"/>
    <n v="4"/>
    <m/>
    <s v="COMPRA EN ZONA GASTRONOMICA SL, CON LA TARJETA :"/>
  </r>
  <r>
    <x v="1"/>
    <s v="REAL"/>
    <s v="VARIABLE"/>
    <s v="PERSONAL"/>
    <s v="RESTAURANTE&amp;MAR"/>
    <s v="VALENCIA"/>
    <x v="7"/>
    <s v="RESTAURANTE"/>
    <s v="RESTAURANTE"/>
    <n v="1"/>
    <d v="2015-04-28T00:00:00"/>
    <x v="3"/>
    <n v="4"/>
    <m/>
    <s v="COMPRA EN RESTAURANTE MIRALLES MAR, CON LA TARJETA :"/>
  </r>
  <r>
    <x v="1"/>
    <s v="REAL"/>
    <s v="VARIABLE"/>
    <s v="PERSONAL"/>
    <s v="MERCADONA"/>
    <s v="VALENCIA"/>
    <x v="4"/>
    <s v="COMIDA"/>
    <s v="MERCADONA"/>
    <n v="1.4350000000000001"/>
    <d v="2015-04-30T00:00:00"/>
    <x v="3"/>
    <n v="4"/>
    <m/>
    <m/>
  </r>
  <r>
    <x v="1"/>
    <s v="REAL"/>
    <s v="VARIABLE"/>
    <s v="PERSONAL"/>
    <s v="SANTANDER"/>
    <s v="EFECTIVO"/>
    <x v="0"/>
    <s v="OTROS"/>
    <s v="OTROS"/>
    <n v="7"/>
    <d v="2015-04-30T00:00:00"/>
    <x v="3"/>
    <n v="4"/>
    <m/>
    <m/>
  </r>
  <r>
    <x v="1"/>
    <s v="ESTIMADO"/>
    <s v="FIJO"/>
    <s v="PERSONAL"/>
    <s v="AUSIAS MARCH"/>
    <s v="VALENCIA"/>
    <x v="2"/>
    <s v="RESIDENCIA"/>
    <s v="AUSIAS MARCH"/>
    <n v="80"/>
    <d v="2015-05-01T00:00:00"/>
    <x v="3"/>
    <n v="5"/>
    <m/>
    <m/>
  </r>
  <r>
    <x v="1"/>
    <s v="REAL"/>
    <s v="VARIABLE"/>
    <s v="PERSONAL"/>
    <s v="SANTANDER"/>
    <s v="EFECTIVO"/>
    <x v="0"/>
    <s v="OTROS"/>
    <s v="OTROS"/>
    <n v="4"/>
    <d v="2015-05-07T00:00:00"/>
    <x v="3"/>
    <n v="5"/>
    <m/>
    <m/>
  </r>
  <r>
    <x v="1"/>
    <s v="REAL"/>
    <s v="VARIABLE"/>
    <s v="PERSONAL"/>
    <s v="RYANAIR&amp;JPK0"/>
    <m/>
    <x v="11"/>
    <s v="LONDRES"/>
    <s v="LONDRES"/>
    <n v="8.1980000000000004"/>
    <d v="2015-05-13T00:00:00"/>
    <x v="3"/>
    <n v="5"/>
    <m/>
    <s v="COMPRA EN RYANAIR JPK0, CON LA TARJETA"/>
  </r>
  <r>
    <x v="1"/>
    <s v="REAL"/>
    <s v="VARIABLE"/>
    <s v="PERSONAL"/>
    <s v="MERCADONA"/>
    <s v="VALENCIA"/>
    <x v="4"/>
    <s v="COMIDA"/>
    <s v="MERCADONA"/>
    <n v="1.337"/>
    <d v="2015-05-14T00:00:00"/>
    <x v="3"/>
    <n v="5"/>
    <m/>
    <m/>
  </r>
  <r>
    <x v="0"/>
    <s v="REAL"/>
    <s v="VARIABLE"/>
    <s v="PERSONAL"/>
    <s v="SANTANDER"/>
    <s v="ONLINE"/>
    <x v="0"/>
    <s v="INTERESES"/>
    <s v="INGRESO EN EFECTIVO"/>
    <n v="300"/>
    <d v="2015-05-15T00:00:00"/>
    <x v="3"/>
    <n v="5"/>
    <m/>
    <m/>
  </r>
  <r>
    <x v="1"/>
    <s v="REAL"/>
    <s v="VARIABLE"/>
    <s v="PERSONAL"/>
    <s v="SANTANDER"/>
    <s v="EFECTIVO"/>
    <x v="0"/>
    <s v="OTROS"/>
    <s v="OTROS"/>
    <n v="7"/>
    <d v="2015-05-18T00:00:00"/>
    <x v="3"/>
    <n v="5"/>
    <m/>
    <m/>
  </r>
  <r>
    <x v="1"/>
    <s v="REAL"/>
    <s v="VARIABLE"/>
    <s v="PERSONAL"/>
    <s v="COPIBALBI"/>
    <s v="VALENCIA"/>
    <x v="1"/>
    <s v="UNIVERSIDAD"/>
    <s v="FOTOCOPIAS"/>
    <n v="0.68800000000000006"/>
    <d v="2015-05-25T00:00:00"/>
    <x v="3"/>
    <n v="5"/>
    <m/>
    <m/>
  </r>
  <r>
    <x v="1"/>
    <s v="REAL"/>
    <s v="VARIABLE"/>
    <s v="PERSONAL"/>
    <s v="MERCADONA"/>
    <s v="VALENCIA"/>
    <x v="4"/>
    <s v="COMIDA"/>
    <s v="MERCADONA"/>
    <n v="1.085"/>
    <d v="2015-05-27T00:00:00"/>
    <x v="3"/>
    <n v="5"/>
    <m/>
    <m/>
  </r>
  <r>
    <x v="1"/>
    <s v="REAL"/>
    <s v="VARIABLE"/>
    <s v="PERSONAL"/>
    <s v="FNAC"/>
    <s v="VALENCIA"/>
    <x v="8"/>
    <s v="ELECTRONICA"/>
    <s v="ELECTRONICA"/>
    <n v="1.4990000000000001"/>
    <d v="2015-05-28T00:00:00"/>
    <x v="3"/>
    <n v="5"/>
    <m/>
    <s v="COMPRA EN FNAC S AGUSTIN, CON LA TARJETA :"/>
  </r>
  <r>
    <x v="1"/>
    <s v="REAL"/>
    <s v="VARIABLE"/>
    <s v="PERSONAL"/>
    <s v="BAR"/>
    <s v="VALENCIA"/>
    <x v="7"/>
    <s v="BAR"/>
    <s v="BAR"/>
    <n v="0.55000000000000004"/>
    <d v="2015-05-31T00:00:00"/>
    <x v="3"/>
    <n v="5"/>
    <m/>
    <s v="COMPRA EN BAR CAFETERIA CONVENTO CB, CON LA TARJETA"/>
  </r>
  <r>
    <x v="1"/>
    <s v="ESTIMADO"/>
    <s v="FIJO"/>
    <s v="PERSONAL"/>
    <s v="AUSIAS MARCH"/>
    <s v="VALENCIA"/>
    <x v="2"/>
    <s v="RESIDENCIA"/>
    <s v="AUSIAS MARCH"/>
    <n v="80"/>
    <d v="2015-06-01T00:00:00"/>
    <x v="3"/>
    <n v="6"/>
    <m/>
    <m/>
  </r>
  <r>
    <x v="1"/>
    <s v="REAL"/>
    <s v="VARIABLE"/>
    <s v="PERSONAL"/>
    <s v="MERCADONA"/>
    <s v="VALENCIA"/>
    <x v="4"/>
    <s v="COMIDA"/>
    <s v="MERCADONA"/>
    <n v="1.8600000000000003"/>
    <d v="2015-06-01T00:00:00"/>
    <x v="3"/>
    <n v="6"/>
    <m/>
    <m/>
  </r>
  <r>
    <x v="1"/>
    <s v="REAL"/>
    <s v="VARIABLE"/>
    <s v="PERSONAL"/>
    <s v="MERCADONA"/>
    <s v="VALENCIA"/>
    <x v="4"/>
    <s v="COMIDA"/>
    <s v="MERCADONA"/>
    <n v="0.29500000000000004"/>
    <d v="2015-06-01T00:00:00"/>
    <x v="3"/>
    <n v="6"/>
    <m/>
    <m/>
  </r>
  <r>
    <x v="1"/>
    <s v="REAL"/>
    <s v="VARIABLE"/>
    <s v="PERSONAL"/>
    <s v="SANTANDER"/>
    <s v="EFECTIVO"/>
    <x v="0"/>
    <s v="OTROS"/>
    <s v="OTROS"/>
    <n v="7"/>
    <d v="2015-06-01T00:00:00"/>
    <x v="3"/>
    <n v="6"/>
    <m/>
    <m/>
  </r>
  <r>
    <x v="1"/>
    <s v="REAL"/>
    <s v="VARIABLE"/>
    <s v="PERSONAL"/>
    <s v="COPIBALBI"/>
    <s v="VALENCIA"/>
    <x v="1"/>
    <s v="UNIVERSIDAD"/>
    <s v="FOTOCOPIAS"/>
    <n v="0.49299999999999999"/>
    <d v="2015-06-08T00:00:00"/>
    <x v="3"/>
    <n v="6"/>
    <m/>
    <m/>
  </r>
  <r>
    <x v="1"/>
    <s v="REAL"/>
    <s v="VARIABLE"/>
    <s v="PERSONAL"/>
    <s v="SANTANDER"/>
    <s v="EFECTIVO"/>
    <x v="0"/>
    <s v="OTROS"/>
    <s v="OTROS"/>
    <n v="7"/>
    <d v="2015-06-08T00:00:00"/>
    <x v="3"/>
    <n v="6"/>
    <m/>
    <m/>
  </r>
  <r>
    <x v="1"/>
    <s v="REAL"/>
    <s v="VARIABLE"/>
    <s v="PERSONAL"/>
    <s v="CONSUM"/>
    <s v="VALENCIA"/>
    <x v="4"/>
    <s v="COMIDA"/>
    <s v="CONSUM"/>
    <n v="0.79"/>
    <d v="2015-06-11T00:00:00"/>
    <x v="3"/>
    <n v="6"/>
    <m/>
    <m/>
  </r>
  <r>
    <x v="1"/>
    <s v="REAL"/>
    <s v="VARIABLE"/>
    <s v="PERSONAL"/>
    <s v="BAR"/>
    <s v="VALENCIA"/>
    <x v="7"/>
    <s v="BAR"/>
    <s v="BAR"/>
    <n v="0.5"/>
    <d v="2015-06-12T00:00:00"/>
    <x v="3"/>
    <n v="6"/>
    <m/>
    <s v="COMPRA EN BAR ROYAL, CON LA TARJETA :"/>
  </r>
  <r>
    <x v="1"/>
    <s v="REAL"/>
    <s v="VARIABLE"/>
    <s v="PERSONAL"/>
    <s v="SANTANDER"/>
    <s v="EFECTIVO"/>
    <x v="0"/>
    <s v="OTROS"/>
    <s v="OTROS"/>
    <n v="2"/>
    <d v="2015-06-12T00:00:00"/>
    <x v="3"/>
    <n v="6"/>
    <m/>
    <m/>
  </r>
  <r>
    <x v="1"/>
    <s v="REAL"/>
    <s v="VARIABLE"/>
    <s v="PERSONAL"/>
    <m/>
    <s v="VALENCIA"/>
    <x v="0"/>
    <s v="EFECTIVO"/>
    <s v="EFECTIVO"/>
    <n v="15"/>
    <d v="2015-06-19T00:00:00"/>
    <x v="3"/>
    <n v="6"/>
    <m/>
    <m/>
  </r>
  <r>
    <x v="1"/>
    <s v="REAL"/>
    <s v="VARIABLE"/>
    <s v="PERSONAL"/>
    <s v="AUTOBUSES TERUEL"/>
    <s v="VALENCIA"/>
    <x v="5"/>
    <s v="AUTOBUS"/>
    <s v="AUTOBUS"/>
    <n v="1.9969999999999999"/>
    <d v="2015-06-25T00:00:00"/>
    <x v="3"/>
    <n v="6"/>
    <m/>
    <m/>
  </r>
  <r>
    <x v="0"/>
    <s v="REAL"/>
    <s v="VARIABLE"/>
    <s v="PERSONAL"/>
    <s v="SANTANDER"/>
    <s v="ONLINE"/>
    <x v="0"/>
    <s v="INTERESES"/>
    <s v="LIQUIDACIONES SANTANDER"/>
    <n v="2.4E-2"/>
    <d v="2015-07-01T00:00:00"/>
    <x v="3"/>
    <n v="7"/>
    <m/>
    <m/>
  </r>
  <r>
    <x v="1"/>
    <s v="REAL"/>
    <s v="VARIABLE"/>
    <s v="PERSONAL"/>
    <s v="AUTOBUSES TERUEL"/>
    <s v="VALENCIA"/>
    <x v="5"/>
    <s v="AUTOBUS"/>
    <s v="AUTOBUS"/>
    <n v="1.9950000000000001"/>
    <d v="2015-07-07T00:00:00"/>
    <x v="3"/>
    <n v="7"/>
    <m/>
    <m/>
  </r>
  <r>
    <x v="1"/>
    <s v="ESTIMADO"/>
    <s v="FIJO"/>
    <s v="PERSONAL"/>
    <s v="AUSIAS MARCH"/>
    <s v="VALENCIA"/>
    <x v="2"/>
    <s v="RESIDENCIA"/>
    <s v="AUSIAS MARCH"/>
    <n v="80"/>
    <d v="2015-09-01T00:00:00"/>
    <x v="3"/>
    <n v="9"/>
    <m/>
    <m/>
  </r>
  <r>
    <x v="0"/>
    <s v="REAL"/>
    <s v="VARIABLE"/>
    <s v="PERSONAL"/>
    <s v="SANTANDER"/>
    <s v="ONLINE"/>
    <x v="0"/>
    <s v="INTERESES"/>
    <s v="LIQUIDACIONES SANTANDER"/>
    <n v="8.9999999999999993E-3"/>
    <d v="2015-09-14T00:00:00"/>
    <x v="3"/>
    <n v="9"/>
    <m/>
    <m/>
  </r>
  <r>
    <x v="1"/>
    <s v="REAL"/>
    <s v="VARIABLE"/>
    <s v="PERSONAL"/>
    <s v="SANTANDER"/>
    <s v="EFECTIVO"/>
    <x v="0"/>
    <s v="OTROS"/>
    <s v="OTROS"/>
    <n v="2"/>
    <d v="2015-09-16T00:00:00"/>
    <x v="3"/>
    <n v="9"/>
    <m/>
    <m/>
  </r>
  <r>
    <x v="1"/>
    <s v="REAL"/>
    <s v="VARIABLE"/>
    <s v="PERSONAL"/>
    <s v="AUTOBUSES TERUEL"/>
    <s v="VALENCIA"/>
    <x v="5"/>
    <s v="AUTOBUS"/>
    <s v="AUTOBUS"/>
    <n v="1.9950000000000001"/>
    <d v="2015-09-21T00:00:00"/>
    <x v="3"/>
    <n v="9"/>
    <m/>
    <m/>
  </r>
  <r>
    <x v="1"/>
    <s v="REAL"/>
    <s v="VARIABLE"/>
    <s v="PERSONAL"/>
    <s v="COPIBALBI"/>
    <s v="VALENCIA"/>
    <x v="1"/>
    <s v="UNIVERSIDAD"/>
    <s v="FOTOCOPIAS"/>
    <n v="1.1800000000000002"/>
    <d v="2015-09-21T00:00:00"/>
    <x v="3"/>
    <n v="9"/>
    <m/>
    <m/>
  </r>
  <r>
    <x v="1"/>
    <s v="REAL"/>
    <s v="VARIABLE"/>
    <s v="PERSONAL"/>
    <s v="SANTANDER"/>
    <s v="EFECTIVO"/>
    <x v="0"/>
    <s v="OTROS"/>
    <s v="OTROS"/>
    <n v="4"/>
    <d v="2015-09-29T00:00:00"/>
    <x v="3"/>
    <n v="9"/>
    <m/>
    <m/>
  </r>
  <r>
    <x v="1"/>
    <s v="ESTIMADO"/>
    <s v="FIJO"/>
    <s v="PERSONAL"/>
    <s v="AUSIAS MARCH"/>
    <s v="VALENCIA"/>
    <x v="2"/>
    <s v="RESIDENCIA"/>
    <s v="AUSIAS MARCH"/>
    <n v="80"/>
    <d v="2015-10-01T00:00:00"/>
    <x v="3"/>
    <n v="10"/>
    <m/>
    <m/>
  </r>
  <r>
    <x v="1"/>
    <s v="REAL"/>
    <s v="VARIABLE"/>
    <s v="PERSONAL"/>
    <s v="BLABLACAR"/>
    <s v="VALENCIA"/>
    <x v="5"/>
    <s v="BLABLACAR"/>
    <s v="BLABLACAR"/>
    <n v="1.758"/>
    <d v="2015-10-06T00:00:00"/>
    <x v="3"/>
    <n v="10"/>
    <m/>
    <m/>
  </r>
  <r>
    <x v="1"/>
    <s v="REAL"/>
    <s v="VARIABLE"/>
    <s v="PERSONAL"/>
    <s v="MERCADONA"/>
    <s v="VALENCIA"/>
    <x v="4"/>
    <s v="COMIDA"/>
    <s v="MERCADONA"/>
    <n v="1.8120000000000003"/>
    <d v="2015-10-13T00:00:00"/>
    <x v="3"/>
    <n v="10"/>
    <m/>
    <m/>
  </r>
  <r>
    <x v="1"/>
    <s v="REAL"/>
    <s v="VARIABLE"/>
    <s v="PERSONAL"/>
    <s v="RESTAURANTE&amp;MAR"/>
    <s v="VALENCIA"/>
    <x v="7"/>
    <s v="RESTAURANTE"/>
    <s v="RESTAURANTE"/>
    <n v="1.1850000000000001"/>
    <d v="2015-10-16T00:00:00"/>
    <x v="3"/>
    <n v="10"/>
    <m/>
    <s v="COMPRA EN RESTAURANTE MIRALLES MAR, CON LA TARJETA :"/>
  </r>
  <r>
    <x v="1"/>
    <s v="REAL"/>
    <s v="VARIABLE"/>
    <s v="PERSONAL"/>
    <s v="ZONA&amp;SL"/>
    <s v="VALENCIA"/>
    <x v="7"/>
    <s v="RESTAURANTE"/>
    <s v="RESTAURANTE"/>
    <n v="0.35000000000000003"/>
    <d v="2015-10-19T00:00:00"/>
    <x v="3"/>
    <n v="10"/>
    <m/>
    <s v="COMPRA EN ZONA GASTRONOMICA SL, CON LA TARJETA :"/>
  </r>
  <r>
    <x v="1"/>
    <s v="REAL"/>
    <s v="VARIABLE"/>
    <s v="PERSONAL"/>
    <s v="MERCADONA"/>
    <s v="VALENCIA"/>
    <x v="4"/>
    <s v="COMIDA"/>
    <s v="MERCADONA"/>
    <n v="1.6989999999999998"/>
    <d v="2015-10-20T00:00:00"/>
    <x v="3"/>
    <n v="10"/>
    <m/>
    <m/>
  </r>
  <r>
    <x v="1"/>
    <s v="REAL"/>
    <s v="VARIABLE"/>
    <s v="PERSONAL"/>
    <s v="DON&amp;PEPE"/>
    <s v="VALENCIA"/>
    <x v="7"/>
    <s v="RESTAURANTE"/>
    <s v="RESTAURANTE"/>
    <n v="1.6100000000000003"/>
    <d v="2015-10-26T00:00:00"/>
    <x v="3"/>
    <n v="10"/>
    <m/>
    <s v="COMPRA EN DON PEPE, CON LA TARJETA :"/>
  </r>
  <r>
    <x v="1"/>
    <s v="REAL"/>
    <s v="VARIABLE"/>
    <s v="PERSONAL"/>
    <s v="SANTANDER"/>
    <s v="EFECTIVO"/>
    <x v="0"/>
    <s v="OTROS"/>
    <s v="OTROS"/>
    <n v="4"/>
    <d v="2015-10-29T00:00:00"/>
    <x v="3"/>
    <n v="10"/>
    <m/>
    <m/>
  </r>
  <r>
    <x v="1"/>
    <s v="ESTIMADO"/>
    <s v="FIJO"/>
    <s v="PERSONAL"/>
    <s v="AUSIAS MARCH"/>
    <s v="VALENCIA"/>
    <x v="2"/>
    <s v="RESIDENCIA"/>
    <s v="AUSIAS MARCH"/>
    <n v="80"/>
    <d v="2015-11-01T00:00:00"/>
    <x v="3"/>
    <n v="11"/>
    <m/>
    <m/>
  </r>
  <r>
    <x v="1"/>
    <s v="REAL"/>
    <s v="VARIABLE"/>
    <s v="PERSONAL"/>
    <s v="ZONA&amp;SL"/>
    <s v="VALENCIA"/>
    <x v="7"/>
    <s v="RESTAURANTE"/>
    <s v="RESTAURANTE"/>
    <n v="0.35000000000000003"/>
    <d v="2015-11-17T00:00:00"/>
    <x v="3"/>
    <n v="11"/>
    <m/>
    <s v="COMPRA EN ZONA GASTRONOMICA SL, CON LA TARJETA :"/>
  </r>
  <r>
    <x v="1"/>
    <s v="REAL"/>
    <s v="VARIABLE"/>
    <s v="PERSONAL"/>
    <s v="ZONA&amp;SL"/>
    <s v="VALENCIA"/>
    <x v="7"/>
    <s v="RESTAURANTE"/>
    <s v="RESTAURANTE"/>
    <n v="0.44500000000000006"/>
    <d v="2015-11-18T00:00:00"/>
    <x v="3"/>
    <n v="11"/>
    <m/>
    <s v="COMPRA EN ZONA GASTRONOMICA SL, CON LA TARJETA :"/>
  </r>
  <r>
    <x v="1"/>
    <s v="REAL"/>
    <s v="VARIABLE"/>
    <s v="PERSONAL"/>
    <s v="SANTANDER"/>
    <s v="EFECTIVO"/>
    <x v="0"/>
    <s v="OTROS"/>
    <s v="OTROS"/>
    <n v="2"/>
    <d v="2015-11-19T00:00:00"/>
    <x v="3"/>
    <n v="11"/>
    <m/>
    <m/>
  </r>
  <r>
    <x v="1"/>
    <s v="REAL"/>
    <s v="VARIABLE"/>
    <s v="PERSONAL"/>
    <s v="SANTANDER"/>
    <s v="EFECTIVO"/>
    <x v="0"/>
    <s v="OTROS"/>
    <s v="OTROS"/>
    <n v="2"/>
    <d v="2015-11-24T00:00:00"/>
    <x v="3"/>
    <n v="11"/>
    <m/>
    <m/>
  </r>
  <r>
    <x v="1"/>
    <s v="ESTIMADO"/>
    <s v="FIJO"/>
    <s v="PERSONAL"/>
    <s v="AUSIAS MARCH"/>
    <s v="VALENCIA"/>
    <x v="2"/>
    <s v="RESIDENCIA"/>
    <s v="AUSIAS MARCH"/>
    <n v="80.100000000000009"/>
    <d v="2015-12-01T00:00:00"/>
    <x v="3"/>
    <n v="12"/>
    <m/>
    <m/>
  </r>
  <r>
    <x v="1"/>
    <s v="REAL"/>
    <s v="VARIABLE"/>
    <s v="PERSONAL"/>
    <s v="COPIBALBI"/>
    <s v="VALENCIA"/>
    <x v="1"/>
    <s v="UNIVERSIDAD"/>
    <s v="FOTOCOPIAS"/>
    <n v="1.3340000000000001"/>
    <d v="2015-12-07T00:00:00"/>
    <x v="3"/>
    <n v="12"/>
    <m/>
    <m/>
  </r>
  <r>
    <x v="1"/>
    <s v="REAL"/>
    <s v="VARIABLE"/>
    <s v="PERSONAL"/>
    <s v="ZONA&amp;SL"/>
    <s v="VALENCIA"/>
    <x v="7"/>
    <s v="RESTAURANTE"/>
    <s v="RESTAURANTE"/>
    <n v="0.44500000000000006"/>
    <d v="2015-12-11T00:00:00"/>
    <x v="3"/>
    <n v="12"/>
    <m/>
    <s v="COMPRA EN ZONA GASTRONOMICA SL, CON LA TARJETA :"/>
  </r>
  <r>
    <x v="1"/>
    <s v="REAL"/>
    <s v="VARIABLE"/>
    <s v="PERSONAL"/>
    <s v="ZONA&amp;SL"/>
    <s v="VALENCIA"/>
    <x v="7"/>
    <s v="RESTAURANTE"/>
    <s v="RESTAURANTE"/>
    <n v="0.35000000000000003"/>
    <d v="2015-12-14T00:00:00"/>
    <x v="3"/>
    <n v="12"/>
    <m/>
    <s v="COMPRA EN ZONA GASTRONOMICA SL, CON LA TARJETA :"/>
  </r>
  <r>
    <x v="1"/>
    <s v="REAL"/>
    <s v="VARIABLE"/>
    <s v="PERSONAL"/>
    <s v="SUPERMERCADO"/>
    <s v="VALENCIA"/>
    <x v="4"/>
    <s v="COMIDA"/>
    <s v="SUPERMERCADO"/>
    <n v="0.30499999999999999"/>
    <d v="2015-12-14T00:00:00"/>
    <x v="3"/>
    <n v="12"/>
    <m/>
    <m/>
  </r>
  <r>
    <x v="1"/>
    <s v="REAL"/>
    <s v="VARIABLE"/>
    <s v="PERSONAL"/>
    <s v="SANTANDER"/>
    <s v="EFECTIVO"/>
    <x v="0"/>
    <s v="OTROS"/>
    <s v="OTROS"/>
    <n v="2"/>
    <d v="2015-12-15T00:00:00"/>
    <x v="3"/>
    <n v="12"/>
    <m/>
    <m/>
  </r>
  <r>
    <x v="1"/>
    <s v="ESTIMADO"/>
    <s v="FIJO"/>
    <s v="PERSONAL"/>
    <s v="AUSIAS MARCH"/>
    <s v="VALENCIA"/>
    <x v="2"/>
    <s v="RESIDENCIA"/>
    <s v="AUSIAS MARCH"/>
    <n v="80"/>
    <d v="2016-01-01T00:00:00"/>
    <x v="4"/>
    <n v="1"/>
    <m/>
    <m/>
  </r>
  <r>
    <x v="1"/>
    <s v="REAL"/>
    <s v="VARIABLE"/>
    <s v="PERSONAL"/>
    <s v="BLABLACAR"/>
    <s v="VALENCIA"/>
    <x v="5"/>
    <s v="BLABLACAR"/>
    <s v="BLABLACAR"/>
    <n v="1.758"/>
    <d v="2016-01-04T00:00:00"/>
    <x v="4"/>
    <n v="1"/>
    <m/>
    <m/>
  </r>
  <r>
    <x v="1"/>
    <s v="REAL"/>
    <s v="VARIABLE"/>
    <s v="PERSONAL"/>
    <s v="MERCADONA"/>
    <s v="VALENCIA"/>
    <x v="4"/>
    <s v="COMIDA"/>
    <s v="MERCADONA"/>
    <n v="1.706"/>
    <d v="2016-01-04T00:00:00"/>
    <x v="4"/>
    <n v="1"/>
    <m/>
    <m/>
  </r>
  <r>
    <x v="1"/>
    <s v="REAL"/>
    <s v="VARIABLE"/>
    <s v="PERSONAL"/>
    <s v="CONSUM"/>
    <s v="VALENCIA"/>
    <x v="4"/>
    <s v="COMIDA"/>
    <s v="CONSUM"/>
    <n v="0.85399999999999998"/>
    <d v="2016-01-14T00:00:00"/>
    <x v="4"/>
    <n v="1"/>
    <m/>
    <m/>
  </r>
  <r>
    <x v="1"/>
    <s v="REAL"/>
    <s v="VARIABLE"/>
    <s v="PERSONAL"/>
    <s v="COPIBALBI"/>
    <s v="VALENCIA"/>
    <x v="1"/>
    <s v="UNIVERSIDAD"/>
    <s v="FOTOCOPIAS"/>
    <n v="0.93500000000000005"/>
    <d v="2016-01-20T00:00:00"/>
    <x v="4"/>
    <n v="1"/>
    <m/>
    <m/>
  </r>
  <r>
    <x v="1"/>
    <s v="REAL"/>
    <s v="VARIABLE"/>
    <s v="PERSONAL"/>
    <s v="RESTAURANTE&amp;MAR"/>
    <s v="VALENCIA"/>
    <x v="7"/>
    <s v="RESTAURANTE"/>
    <s v="RESTAURANTE"/>
    <n v="0.69500000000000006"/>
    <d v="2016-01-25T00:00:00"/>
    <x v="4"/>
    <n v="1"/>
    <m/>
    <s v="COMPRA EN RESTAURANTE MIRALLES MAR, CON LA TARJETA :"/>
  </r>
  <r>
    <x v="1"/>
    <s v="REAL"/>
    <s v="VARIABLE"/>
    <s v="PERSONAL"/>
    <s v="ZONA&amp;SL"/>
    <s v="VALENCIA"/>
    <x v="7"/>
    <s v="RESTAURANTE"/>
    <s v="RESTAURANTE"/>
    <n v="0.4"/>
    <d v="2016-01-26T00:00:00"/>
    <x v="4"/>
    <n v="1"/>
    <m/>
    <s v="COMPRA EN ZONA GASTRONOMICA SL, CON LA TARJETA :"/>
  </r>
  <r>
    <x v="1"/>
    <s v="REAL"/>
    <s v="VARIABLE"/>
    <s v="PERSONAL"/>
    <s v="SSP&amp;ZAR"/>
    <s v="VALENCIA"/>
    <x v="5"/>
    <s v="GASOLINA"/>
    <s v="COCHE"/>
    <n v="0.17"/>
    <d v="2016-01-28T00:00:00"/>
    <x v="4"/>
    <n v="1"/>
    <m/>
    <s v="COMPRA EN SSP ESTACION ZAR, CON LA TARJETA :"/>
  </r>
  <r>
    <x v="1"/>
    <s v="REAL"/>
    <s v="VARIABLE"/>
    <s v="PERSONAL"/>
    <s v="BLABLACAR"/>
    <s v="VALENCIA"/>
    <x v="5"/>
    <s v="BLABLACAR"/>
    <s v="BLABLACAR"/>
    <n v="2.089"/>
    <d v="2016-01-29T00:00:00"/>
    <x v="4"/>
    <n v="1"/>
    <m/>
    <m/>
  </r>
  <r>
    <x v="1"/>
    <s v="ESTIMADO"/>
    <s v="FIJO"/>
    <s v="PERSONAL"/>
    <s v="AUSIAS MARCH"/>
    <s v="VALENCIA"/>
    <x v="2"/>
    <s v="RESIDENCIA"/>
    <s v="AUSIAS MARCH"/>
    <n v="80"/>
    <d v="2016-02-01T00:00:00"/>
    <x v="4"/>
    <n v="2"/>
    <m/>
    <m/>
  </r>
  <r>
    <x v="1"/>
    <s v="REAL"/>
    <s v="VARIABLE"/>
    <s v="PERSONAL"/>
    <s v="BLABLACAR"/>
    <s v="VALENCIA"/>
    <x v="5"/>
    <s v="BLABLACAR"/>
    <s v="BLABLACAR"/>
    <n v="1.8670000000000002"/>
    <d v="2016-02-02T00:00:00"/>
    <x v="4"/>
    <n v="2"/>
    <m/>
    <m/>
  </r>
  <r>
    <x v="1"/>
    <s v="REAL"/>
    <s v="VARIABLE"/>
    <s v="PERSONAL"/>
    <s v="SANTANDER"/>
    <s v="EFECTIVO"/>
    <x v="0"/>
    <s v="OTROS"/>
    <s v="OTROS"/>
    <n v="4"/>
    <d v="2016-02-12T00:00:00"/>
    <x v="4"/>
    <n v="2"/>
    <m/>
    <m/>
  </r>
  <r>
    <x v="1"/>
    <s v="REAL"/>
    <s v="VARIABLE"/>
    <s v="PERSONAL"/>
    <s v="ZONA&amp;SL"/>
    <s v="VALENCIA"/>
    <x v="7"/>
    <s v="RESTAURANTE"/>
    <s v="RESTAURANTE"/>
    <n v="0.8"/>
    <d v="2016-02-12T00:00:00"/>
    <x v="4"/>
    <n v="2"/>
    <m/>
    <s v="COMPRA EN ZONA GASTRONOMICA SL, CON LA TARJETA :"/>
  </r>
  <r>
    <x v="0"/>
    <s v="REAL"/>
    <s v="VARIABLE"/>
    <s v="PERSONAL"/>
    <s v="-"/>
    <s v="VALENCIA"/>
    <x v="0"/>
    <s v="PAGA"/>
    <s v="PAGA / TRANSFERENCIA"/>
    <n v="600"/>
    <d v="2016-02-22T00:00:00"/>
    <x v="4"/>
    <n v="2"/>
    <m/>
    <m/>
  </r>
  <r>
    <x v="1"/>
    <s v="REAL"/>
    <s v="VARIABLE"/>
    <s v="PERSONAL"/>
    <s v="BAR"/>
    <s v="VALENCIA"/>
    <x v="7"/>
    <s v="BAR"/>
    <s v="BAR"/>
    <n v="0.60000000000000009"/>
    <d v="2016-02-24T00:00:00"/>
    <x v="4"/>
    <n v="2"/>
    <m/>
    <s v="COMPRA EN BAR RESTAURANTE CONVENTO, CON LA TARJETA :"/>
  </r>
  <r>
    <x v="1"/>
    <s v="ESTIMADO"/>
    <s v="FIJO"/>
    <s v="PERSONAL"/>
    <s v="AUSIAS MARCH"/>
    <s v="VALENCIA"/>
    <x v="2"/>
    <s v="RESIDENCIA"/>
    <s v="AUSIAS MARCH"/>
    <n v="80"/>
    <d v="2016-03-01T00:00:00"/>
    <x v="4"/>
    <n v="3"/>
    <m/>
    <m/>
  </r>
  <r>
    <x v="1"/>
    <s v="REAL"/>
    <s v="VARIABLE"/>
    <s v="PERSONAL"/>
    <s v="BLABLACAR"/>
    <s v="VALENCIA"/>
    <x v="5"/>
    <s v="BLABLACAR"/>
    <s v="BLABLACAR"/>
    <n v="2.1230000000000002"/>
    <d v="2016-03-02T00:00:00"/>
    <x v="4"/>
    <n v="3"/>
    <m/>
    <m/>
  </r>
  <r>
    <x v="1"/>
    <s v="REAL"/>
    <s v="VARIABLE"/>
    <s v="PERSONAL"/>
    <s v="BLABLACAR"/>
    <s v="VALENCIA"/>
    <x v="5"/>
    <s v="BLABLACAR"/>
    <s v="BLABLACAR"/>
    <n v="3.2430000000000003"/>
    <d v="2016-03-02T00:00:00"/>
    <x v="4"/>
    <n v="3"/>
    <m/>
    <m/>
  </r>
  <r>
    <x v="1"/>
    <s v="REAL"/>
    <s v="VARIABLE"/>
    <s v="PERSONAL"/>
    <s v="BLABLACAR"/>
    <s v="VALENCIA"/>
    <x v="5"/>
    <s v="BLABLACAR"/>
    <s v="BLABLACAR"/>
    <n v="3.1310000000000002"/>
    <d v="2016-03-08T00:00:00"/>
    <x v="4"/>
    <n v="3"/>
    <m/>
    <m/>
  </r>
  <r>
    <x v="0"/>
    <s v="REAL"/>
    <s v="VARIABLE"/>
    <s v="PERSONAL"/>
    <s v="SANTANDER"/>
    <s v="ONLINE"/>
    <x v="0"/>
    <s v="INTERESES"/>
    <s v="LIQUIDACIONES SANTANDER"/>
    <n v="2.4E-2"/>
    <d v="2016-03-14T00:00:00"/>
    <x v="4"/>
    <n v="3"/>
    <m/>
    <m/>
  </r>
  <r>
    <x v="1"/>
    <s v="REAL"/>
    <s v="VARIABLE"/>
    <s v="PERSONAL"/>
    <s v="MERCADONA"/>
    <s v="VALENCIA"/>
    <x v="4"/>
    <s v="COMIDA"/>
    <s v="MERCADONA"/>
    <n v="0.66700000000000004"/>
    <d v="2016-03-18T00:00:00"/>
    <x v="4"/>
    <n v="3"/>
    <m/>
    <m/>
  </r>
  <r>
    <x v="1"/>
    <s v="ESTIMADO"/>
    <s v="FIJO"/>
    <s v="PERSONAL"/>
    <s v="AUSIAS MARCH"/>
    <s v="VALENCIA"/>
    <x v="2"/>
    <s v="RESIDENCIA"/>
    <s v="AUSIAS MARCH"/>
    <n v="80"/>
    <d v="2016-04-01T00:00:00"/>
    <x v="4"/>
    <n v="4"/>
    <m/>
    <m/>
  </r>
  <r>
    <x v="1"/>
    <s v="REAL"/>
    <s v="VARIABLE"/>
    <s v="PERSONAL"/>
    <s v="BLABLACAR"/>
    <s v="VALENCIA"/>
    <x v="5"/>
    <s v="BLABLACAR"/>
    <s v="BLABLACAR"/>
    <n v="2.1230000000000002"/>
    <d v="2016-04-05T00:00:00"/>
    <x v="4"/>
    <n v="4"/>
    <m/>
    <m/>
  </r>
  <r>
    <x v="1"/>
    <s v="REAL"/>
    <s v="FIJO"/>
    <s v="PERSONAL"/>
    <s v="UCV"/>
    <s v="VALENCIA"/>
    <x v="1"/>
    <s v="MASTER"/>
    <s v="MBA"/>
    <n v="675"/>
    <d v="2016-04-12T00:00:00"/>
    <x v="4"/>
    <n v="4"/>
    <m/>
    <s v="SE HIZO RESERVA DE 900€"/>
  </r>
  <r>
    <x v="1"/>
    <s v="REAL"/>
    <s v="VARIABLE"/>
    <s v="PERSONAL"/>
    <s v="BLABLACAR"/>
    <s v="VALENCIA"/>
    <x v="5"/>
    <s v="BLABLACAR"/>
    <s v="BLABLACAR"/>
    <n v="3.355"/>
    <d v="2016-04-21T00:00:00"/>
    <x v="4"/>
    <n v="4"/>
    <m/>
    <m/>
  </r>
  <r>
    <x v="1"/>
    <s v="ESTIMADO"/>
    <s v="FIJO"/>
    <s v="PERSONAL"/>
    <s v="AUSIAS MARCH"/>
    <s v="VALENCIA"/>
    <x v="2"/>
    <s v="RESIDENCIA"/>
    <s v="AUSIAS MARCH"/>
    <n v="80"/>
    <d v="2016-05-01T00:00:00"/>
    <x v="4"/>
    <n v="5"/>
    <m/>
    <m/>
  </r>
  <r>
    <x v="1"/>
    <s v="REAL"/>
    <s v="VARIABLE"/>
    <s v="PERSONAL"/>
    <s v="BLABLACAR"/>
    <s v="VALENCIA"/>
    <x v="5"/>
    <s v="BLABLACAR"/>
    <s v="BLABLACAR"/>
    <n v="2.0110000000000001"/>
    <d v="2016-05-03T00:00:00"/>
    <x v="4"/>
    <n v="5"/>
    <m/>
    <m/>
  </r>
  <r>
    <x v="1"/>
    <s v="REAL"/>
    <s v="VARIABLE"/>
    <s v="PERSONAL"/>
    <s v="COPIBALBI"/>
    <s v="VALENCIA"/>
    <x v="1"/>
    <s v="UNIVERSIDAD"/>
    <s v="FOTOCOPIAS"/>
    <n v="0.96700000000000008"/>
    <d v="2016-05-11T00:00:00"/>
    <x v="4"/>
    <n v="5"/>
    <m/>
    <m/>
  </r>
  <r>
    <x v="1"/>
    <s v="ESTIMADO"/>
    <s v="FIJO"/>
    <s v="PERSONAL"/>
    <s v="AUSIAS MARCH"/>
    <s v="VALENCIA"/>
    <x v="2"/>
    <s v="RESIDENCIA"/>
    <s v="AUSIAS MARCH"/>
    <n v="80"/>
    <d v="2016-06-01T00:00:00"/>
    <x v="4"/>
    <n v="6"/>
    <m/>
    <m/>
  </r>
  <r>
    <x v="1"/>
    <s v="REAL"/>
    <s v="VARIABLE"/>
    <s v="PERSONAL"/>
    <s v="COPIBALBI"/>
    <s v="VALENCIA"/>
    <x v="1"/>
    <s v="UNIVERSIDAD"/>
    <s v="FOTOCOPIAS"/>
    <n v="12.600000000000001"/>
    <d v="2016-06-02T00:00:00"/>
    <x v="4"/>
    <n v="6"/>
    <m/>
    <m/>
  </r>
  <r>
    <x v="1"/>
    <s v="REAL"/>
    <s v="VARIABLE"/>
    <s v="PERSONAL"/>
    <s v="FNAC"/>
    <s v="VALENCIA"/>
    <x v="8"/>
    <s v="ELECTRONICA"/>
    <s v="ELECTRONICA"/>
    <n v="1.425"/>
    <d v="2016-06-06T00:00:00"/>
    <x v="4"/>
    <n v="6"/>
    <m/>
    <s v="COMPRA EN FNAC S AGUSTIN, VALENCIA, TARJ. :*571914"/>
  </r>
  <r>
    <x v="1"/>
    <s v="REAL"/>
    <s v="VARIABLE"/>
    <s v="PERSONAL"/>
    <s v="CINE"/>
    <s v="VALENCIA"/>
    <x v="9"/>
    <s v="CINE"/>
    <s v="KINEPOLIS"/>
    <n v="0.70000000000000007"/>
    <d v="2016-06-12T00:00:00"/>
    <x v="4"/>
    <n v="6"/>
    <m/>
    <s v="COMPRA EN KINEPOLIS PATER, PATERNA, TARJ. :*571914"/>
  </r>
  <r>
    <x v="1"/>
    <s v="REAL"/>
    <s v="VARIABLE"/>
    <s v="PERSONAL"/>
    <s v="CINE"/>
    <s v="VALENCIA"/>
    <x v="9"/>
    <s v="CINE"/>
    <s v="KINEPOLIS"/>
    <n v="0.95000000000000007"/>
    <d v="2016-06-13T00:00:00"/>
    <x v="4"/>
    <n v="6"/>
    <m/>
    <s v="COMPRA EN KINEPOLIS PATER, PATERNA, TARJ. :*571914"/>
  </r>
  <r>
    <x v="1"/>
    <s v="REAL"/>
    <s v="VARIABLE"/>
    <s v="PERSONAL"/>
    <s v="EFECTIVO"/>
    <s v="VALENCIA"/>
    <x v="0"/>
    <s v="EFECTIVO"/>
    <s v="EFECTIVO"/>
    <n v="7"/>
    <d v="2016-06-15T00:00:00"/>
    <x v="4"/>
    <n v="6"/>
    <m/>
    <m/>
  </r>
  <r>
    <x v="1"/>
    <s v="ESTIMADO"/>
    <s v="FIJO"/>
    <s v="PERSONAL"/>
    <s v="PISO VALENCIA CENTRO"/>
    <s v="VALENCIA"/>
    <x v="2"/>
    <s v="PISO VALENCIA"/>
    <s v="PISO VALENCIA"/>
    <n v="55"/>
    <d v="2016-06-20T00:00:00"/>
    <x v="4"/>
    <n v="6"/>
    <m/>
    <s v="fianza"/>
  </r>
  <r>
    <x v="1"/>
    <s v="REAL"/>
    <s v="VARIABLE"/>
    <s v="PERSONAL"/>
    <s v="MERCADONA"/>
    <s v="VALENCIA"/>
    <x v="4"/>
    <s v="COMIDA"/>
    <s v="MERCADONA"/>
    <n v="2.214"/>
    <d v="2016-06-28T00:00:00"/>
    <x v="4"/>
    <n v="6"/>
    <m/>
    <m/>
  </r>
  <r>
    <x v="1"/>
    <s v="REAL"/>
    <s v="VARIABLE"/>
    <s v="PERSONAL"/>
    <s v="COPIBALBI"/>
    <s v="VALENCIA"/>
    <x v="1"/>
    <s v="UNIVERSIDAD"/>
    <s v="FOTOCOPIAS"/>
    <n v="11.565000000000001"/>
    <d v="2016-06-30T00:00:00"/>
    <x v="4"/>
    <n v="6"/>
    <m/>
    <m/>
  </r>
  <r>
    <x v="1"/>
    <s v="ESTIMADO"/>
    <s v="FIJO"/>
    <s v="PERSONAL"/>
    <s v="AUSIAS MARCH"/>
    <s v="VALENCIA"/>
    <x v="2"/>
    <s v="RESIDENCIA"/>
    <s v="AUSIAS MARCH"/>
    <n v="80"/>
    <d v="2016-07-01T00:00:00"/>
    <x v="4"/>
    <n v="7"/>
    <m/>
    <m/>
  </r>
  <r>
    <x v="1"/>
    <s v="ESTIMADO"/>
    <s v="FIJO"/>
    <s v="PERSONAL"/>
    <s v="PISO VALENCIA CENTRO"/>
    <s v="VALENCIA"/>
    <x v="2"/>
    <s v="PISO VALENCIA"/>
    <s v="PISO VALENCIA"/>
    <n v="27.5"/>
    <d v="2016-07-01T00:00:00"/>
    <x v="4"/>
    <n v="7"/>
    <m/>
    <m/>
  </r>
  <r>
    <x v="1"/>
    <s v="REAL"/>
    <s v="VARIABLE"/>
    <s v="PERSONAL"/>
    <s v="DIA"/>
    <s v="VALENCIA"/>
    <x v="4"/>
    <s v="COMIDA"/>
    <s v="DIA"/>
    <n v="0.60199999999999998"/>
    <d v="2016-07-04T00:00:00"/>
    <x v="4"/>
    <n v="7"/>
    <m/>
    <m/>
  </r>
  <r>
    <x v="1"/>
    <s v="REAL"/>
    <s v="VARIABLE"/>
    <s v="PERSONAL"/>
    <s v="BAR"/>
    <s v="VALENCIA"/>
    <x v="7"/>
    <s v="BAR"/>
    <s v="BAR"/>
    <n v="1.17"/>
    <d v="2016-07-08T00:00:00"/>
    <x v="4"/>
    <n v="7"/>
    <m/>
    <s v="COMPRA EN rest. bar conve, VALENCIA, TARJ. :*571914"/>
  </r>
  <r>
    <x v="1"/>
    <s v="REAL"/>
    <s v="VARIABLE"/>
    <s v="PERSONAL"/>
    <s v="EFECTIVO"/>
    <s v="VALENCIA"/>
    <x v="0"/>
    <s v="EFECTIVO"/>
    <s v="EFECTIVO"/>
    <n v="7"/>
    <d v="2016-07-11T00:00:00"/>
    <x v="4"/>
    <n v="7"/>
    <m/>
    <m/>
  </r>
  <r>
    <x v="1"/>
    <s v="REAL"/>
    <s v="VARIABLE"/>
    <s v="PERSONAL"/>
    <s v="MERCADONA"/>
    <s v="VALENCIA"/>
    <x v="4"/>
    <s v="COMIDA"/>
    <s v="MERCADONA"/>
    <n v="2.75"/>
    <d v="2016-07-13T00:00:00"/>
    <x v="4"/>
    <n v="7"/>
    <m/>
    <m/>
  </r>
  <r>
    <x v="1"/>
    <s v="REAL"/>
    <s v="VARIABLE"/>
    <s v="PERSONAL"/>
    <s v="CONOCIDOS"/>
    <s v="VALENCIA"/>
    <x v="0"/>
    <s v="DESCONOCIDO"/>
    <s v="DESCONOCIDO"/>
    <n v="2.0110000000000001"/>
    <d v="2016-07-18T00:00:00"/>
    <x v="4"/>
    <n v="7"/>
    <m/>
    <s v="GASTOS DESCONOCIDOS"/>
  </r>
  <r>
    <x v="1"/>
    <s v="REAL"/>
    <s v="VARIABLE"/>
    <s v="PERSONAL"/>
    <s v="MULTIOPTICAS"/>
    <s v="TUDELA"/>
    <x v="10"/>
    <s v="LENTILLAS"/>
    <s v="LENTILLAS"/>
    <n v="15.76"/>
    <d v="2016-07-22T00:00:00"/>
    <x v="4"/>
    <n v="7"/>
    <m/>
    <s v="COMPRA EN MULTIOPTICAS, TUDELA, TARJ. :*571914"/>
  </r>
  <r>
    <x v="0"/>
    <s v="REAL"/>
    <s v="VARIABLE"/>
    <s v="PERSONAL"/>
    <s v="-"/>
    <s v="VALENCIA"/>
    <x v="0"/>
    <s v="PAGA"/>
    <s v="PAGA / TRANSFERENCIA"/>
    <n v="210"/>
    <d v="2016-07-28T00:00:00"/>
    <x v="4"/>
    <n v="7"/>
    <m/>
    <m/>
  </r>
  <r>
    <x v="1"/>
    <s v="ESTIMADO"/>
    <s v="FIJO"/>
    <s v="PERSONAL"/>
    <s v="PISO VALENCIA CENTRO"/>
    <s v="VALENCIA"/>
    <x v="2"/>
    <s v="PISO VALENCIA"/>
    <s v="PISO VALENCIA"/>
    <n v="27.5"/>
    <d v="2016-08-01T00:00:00"/>
    <x v="4"/>
    <n v="8"/>
    <m/>
    <m/>
  </r>
  <r>
    <x v="1"/>
    <s v="ESTIMADO"/>
    <s v="FIJO"/>
    <s v="PERSONAL"/>
    <s v="PISO VALENCIA CENTRO"/>
    <s v="VALENCIA"/>
    <x v="2"/>
    <s v="PISO VALENCIA"/>
    <s v="PISO VALENCIA"/>
    <n v="27.5"/>
    <d v="2016-09-01T00:00:00"/>
    <x v="4"/>
    <n v="9"/>
    <m/>
    <m/>
  </r>
  <r>
    <x v="1"/>
    <s v="REAL"/>
    <s v="VARIABLE"/>
    <s v="PERSONAL"/>
    <s v="PULL&amp;BEAR"/>
    <s v="VALENCIA"/>
    <x v="3"/>
    <s v="ROPA"/>
    <s v="ROPA"/>
    <n v="0.49900000000000005"/>
    <d v="2016-09-07T00:00:00"/>
    <x v="4"/>
    <n v="9"/>
    <m/>
    <s v="COMPRA EN PULL AND BEAR, VALENCIA, TARJ. :*571914"/>
  </r>
  <r>
    <x v="0"/>
    <s v="REAL"/>
    <s v="VARIABLE"/>
    <s v="PERSONAL"/>
    <s v="SANTANDER"/>
    <s v="ONLINE"/>
    <x v="0"/>
    <s v="INTERESES"/>
    <s v="LIQUIDACIONES SANTANDER"/>
    <n v="4.2000000000000003E-2"/>
    <d v="2016-09-12T00:00:00"/>
    <x v="4"/>
    <n v="9"/>
    <m/>
    <m/>
  </r>
  <r>
    <x v="1"/>
    <s v="REAL"/>
    <s v="VARIABLE"/>
    <s v="PERSONAL"/>
    <s v="MERCADONA"/>
    <s v="VALENCIA"/>
    <x v="4"/>
    <s v="COMIDA"/>
    <s v="MERCADONA"/>
    <n v="2.552"/>
    <d v="2016-09-13T00:00:00"/>
    <x v="4"/>
    <n v="9"/>
    <m/>
    <m/>
  </r>
  <r>
    <x v="1"/>
    <s v="REAL"/>
    <s v="VARIABLE"/>
    <s v="PERSONAL"/>
    <s v="MERCADONA"/>
    <s v="VALENCIA"/>
    <x v="4"/>
    <s v="COMIDA"/>
    <s v="MERCADONA"/>
    <n v="2.0910000000000002"/>
    <d v="2016-09-16T00:00:00"/>
    <x v="4"/>
    <n v="9"/>
    <m/>
    <m/>
  </r>
  <r>
    <x v="1"/>
    <s v="REAL"/>
    <s v="VARIABLE"/>
    <s v="PERSONAL"/>
    <s v="MERCADONA"/>
    <s v="VALENCIA"/>
    <x v="4"/>
    <s v="COMIDA"/>
    <s v="MERCADONA"/>
    <n v="2.0539999999999998"/>
    <d v="2016-09-19T00:00:00"/>
    <x v="4"/>
    <n v="9"/>
    <m/>
    <m/>
  </r>
  <r>
    <x v="1"/>
    <s v="REAL"/>
    <s v="VARIABLE"/>
    <s v="PERSONAL"/>
    <s v="MERCADONA"/>
    <s v="VALENCIA"/>
    <x v="4"/>
    <s v="COMIDA"/>
    <s v="MERCADONA"/>
    <n v="2.1800000000000002"/>
    <d v="2016-09-22T00:00:00"/>
    <x v="4"/>
    <n v="9"/>
    <m/>
    <m/>
  </r>
  <r>
    <x v="1"/>
    <s v="REAL"/>
    <s v="VARIABLE"/>
    <s v="PERSONAL"/>
    <s v="MERCADONA"/>
    <s v="VALENCIA"/>
    <x v="4"/>
    <s v="COMIDA"/>
    <s v="MERCADONA"/>
    <n v="1.5740000000000001"/>
    <d v="2016-09-26T00:00:00"/>
    <x v="4"/>
    <n v="9"/>
    <m/>
    <m/>
  </r>
  <r>
    <x v="1"/>
    <s v="REAL"/>
    <s v="VARIABLE"/>
    <s v="PERSONAL"/>
    <s v="MERCADONA"/>
    <s v="VALENCIA"/>
    <x v="4"/>
    <s v="COMIDA"/>
    <s v="MERCADONA"/>
    <n v="2.2480000000000002"/>
    <d v="2016-09-26T00:00:00"/>
    <x v="4"/>
    <n v="9"/>
    <m/>
    <m/>
  </r>
  <r>
    <x v="1"/>
    <s v="REAL"/>
    <s v="VARIABLE"/>
    <s v="PERSONAL"/>
    <s v="MERCADONA"/>
    <s v="VALENCIA"/>
    <x v="4"/>
    <s v="COMIDA"/>
    <s v="MERCADONA"/>
    <n v="1.5490000000000002"/>
    <d v="2016-09-29T00:00:00"/>
    <x v="4"/>
    <n v="9"/>
    <m/>
    <m/>
  </r>
  <r>
    <x v="1"/>
    <s v="REAL"/>
    <s v="VARIABLE"/>
    <s v="PERSONAL"/>
    <s v="MERCADONA"/>
    <s v="VALENCIA"/>
    <x v="4"/>
    <s v="COMIDA"/>
    <s v="MERCADONA"/>
    <n v="1.7550000000000001"/>
    <d v="2016-09-30T00:00:00"/>
    <x v="4"/>
    <n v="9"/>
    <m/>
    <m/>
  </r>
  <r>
    <x v="1"/>
    <s v="ESTIMADO"/>
    <s v="FIJO"/>
    <s v="PERSONAL"/>
    <s v="PISO VALENCIA CENTRO"/>
    <s v="VALENCIA"/>
    <x v="2"/>
    <s v="PISO VALENCIA"/>
    <s v="PISO VALENCIA"/>
    <n v="27.5"/>
    <d v="2016-10-01T00:00:00"/>
    <x v="4"/>
    <n v="10"/>
    <m/>
    <m/>
  </r>
  <r>
    <x v="1"/>
    <s v="REAL"/>
    <s v="VARIABLE"/>
    <s v="PERSONAL"/>
    <s v="MERCADONA"/>
    <s v="VALENCIA"/>
    <x v="4"/>
    <s v="COMIDA"/>
    <s v="MERCADONA"/>
    <n v="2.1420000000000003"/>
    <d v="2016-10-04T00:00:00"/>
    <x v="4"/>
    <n v="10"/>
    <m/>
    <m/>
  </r>
  <r>
    <x v="1"/>
    <s v="REAL"/>
    <s v="VARIABLE"/>
    <s v="PERSONAL"/>
    <s v="FARMACIA&amp;MT MAR, VALENCIA"/>
    <s v="VALENCIA"/>
    <x v="10"/>
    <s v="FARMACIA"/>
    <s v="FARMACIA"/>
    <n v="0.69500000000000006"/>
    <d v="2016-10-07T00:00:00"/>
    <x v="4"/>
    <n v="10"/>
    <m/>
    <s v="COMPRA EN FARMACIA MT MAR, VALENCIA, TARJ. :*571914"/>
  </r>
  <r>
    <x v="1"/>
    <s v="REAL"/>
    <s v="VARIABLE"/>
    <s v="PERSONAL"/>
    <s v="MAS&amp;MAS MARQU, VALENCIA"/>
    <s v="VALENCIA"/>
    <x v="7"/>
    <s v="RESTAURANTE"/>
    <s v="RESTAURANTE"/>
    <n v="0.6070000000000001"/>
    <d v="2016-10-07T00:00:00"/>
    <x v="4"/>
    <n v="10"/>
    <m/>
    <s v="COMPRA EN MAS Y MAS MARQU, VALENCIA, TARJ. :*571914"/>
  </r>
  <r>
    <x v="1"/>
    <s v="REAL"/>
    <s v="VARIABLE"/>
    <s v="PERSONAL"/>
    <s v="MERCADONA"/>
    <s v="VALENCIA"/>
    <x v="4"/>
    <s v="COMIDA"/>
    <s v="MERCADONA"/>
    <n v="2.3329999999999997"/>
    <d v="2016-10-10T00:00:00"/>
    <x v="4"/>
    <n v="10"/>
    <m/>
    <m/>
  </r>
  <r>
    <x v="1"/>
    <s v="REAL"/>
    <s v="VARIABLE"/>
    <s v="PERSONAL"/>
    <s v="BAR"/>
    <s v="VALENCIA"/>
    <x v="7"/>
    <s v="BAR"/>
    <s v="BAR"/>
    <n v="0.4"/>
    <d v="2016-10-11T00:00:00"/>
    <x v="4"/>
    <n v="10"/>
    <m/>
    <s v="COMPRA EN BAR RESTAURANTE, VALENCIA, TARJ. :*571914"/>
  </r>
  <r>
    <x v="1"/>
    <s v="REAL"/>
    <s v="VARIABLE"/>
    <s v="PERSONAL"/>
    <s v="EFECTIVO"/>
    <s v="VALENCIA"/>
    <x v="0"/>
    <s v="EFECTIVO"/>
    <s v="EFECTIVO"/>
    <n v="15"/>
    <d v="2016-10-11T00:00:00"/>
    <x v="4"/>
    <n v="10"/>
    <m/>
    <m/>
  </r>
  <r>
    <x v="1"/>
    <s v="REAL"/>
    <s v="VARIABLE"/>
    <s v="PERSONAL"/>
    <s v="MERCADONA"/>
    <s v="VALENCIA"/>
    <x v="4"/>
    <s v="COMIDA"/>
    <s v="MERCADONA"/>
    <n v="2.0690000000000004"/>
    <d v="2016-10-17T00:00:00"/>
    <x v="4"/>
    <n v="10"/>
    <m/>
    <m/>
  </r>
  <r>
    <x v="1"/>
    <s v="REAL"/>
    <s v="VARIABLE"/>
    <s v="PERSONAL"/>
    <s v="MERCADONA"/>
    <s v="VALENCIA"/>
    <x v="4"/>
    <s v="COMIDA"/>
    <s v="MERCADONA"/>
    <n v="1.7969999999999999"/>
    <d v="2016-10-18T00:00:00"/>
    <x v="4"/>
    <n v="10"/>
    <m/>
    <m/>
  </r>
  <r>
    <x v="1"/>
    <s v="REAL"/>
    <s v="VARIABLE"/>
    <s v="PERSONAL"/>
    <s v="CONOCIDOS"/>
    <s v="VALENCIA"/>
    <x v="0"/>
    <s v="DESCONOCIDO"/>
    <s v="DESCONOCIDO"/>
    <n v="4.2460000000000004"/>
    <d v="2016-10-20T00:00:00"/>
    <x v="4"/>
    <n v="10"/>
    <m/>
    <s v="GASTOS DESCONOCIDOS"/>
  </r>
  <r>
    <x v="1"/>
    <s v="REAL"/>
    <s v="VARIABLE"/>
    <s v="PERSONAL"/>
    <s v="CONOCIDOS"/>
    <s v="VALENCIA"/>
    <x v="0"/>
    <s v="DESCONOCIDO"/>
    <s v="DESCONOCIDO"/>
    <n v="3.3520000000000003"/>
    <d v="2016-10-20T00:00:00"/>
    <x v="4"/>
    <n v="10"/>
    <m/>
    <s v="GASTOS DESCONOCIDOS"/>
  </r>
  <r>
    <x v="1"/>
    <s v="REAL"/>
    <s v="VARIABLE"/>
    <s v="PERSONAL"/>
    <s v="DIALPRIX"/>
    <s v="VALENCIA"/>
    <x v="4"/>
    <s v="COMIDA"/>
    <s v="DIALPRIX"/>
    <n v="0.47000000000000003"/>
    <d v="2016-10-24T00:00:00"/>
    <x v="4"/>
    <n v="10"/>
    <m/>
    <m/>
  </r>
  <r>
    <x v="1"/>
    <s v="REAL"/>
    <s v="VARIABLE"/>
    <s v="PERSONAL"/>
    <s v="MERCADONA"/>
    <s v="VALENCIA"/>
    <x v="4"/>
    <s v="COMIDA"/>
    <s v="MERCADONA"/>
    <n v="1.3970000000000002"/>
    <d v="2016-10-25T00:00:00"/>
    <x v="4"/>
    <n v="10"/>
    <m/>
    <m/>
  </r>
  <r>
    <x v="1"/>
    <s v="ESTIMADO"/>
    <s v="FIJO"/>
    <s v="PERSONAL"/>
    <s v="PISO VALENCIA CENTRO"/>
    <s v="VALENCIA"/>
    <x v="2"/>
    <s v="PISO VALENCIA"/>
    <s v="PISO VALENCIA"/>
    <n v="27.5"/>
    <d v="2016-11-01T00:00:00"/>
    <x v="4"/>
    <n v="11"/>
    <m/>
    <m/>
  </r>
  <r>
    <x v="1"/>
    <s v="REAL"/>
    <s v="VARIABLE"/>
    <s v="PERSONAL"/>
    <s v="MERCADONA"/>
    <s v="VALENCIA"/>
    <x v="4"/>
    <s v="COMIDA"/>
    <s v="MERCADONA"/>
    <n v="2.27"/>
    <d v="2016-11-04T00:00:00"/>
    <x v="4"/>
    <n v="11"/>
    <m/>
    <m/>
  </r>
  <r>
    <x v="1"/>
    <s v="REAL"/>
    <s v="VARIABLE"/>
    <s v="PERSONAL"/>
    <s v="MERCADONA"/>
    <s v="VALENCIA"/>
    <x v="4"/>
    <s v="COMIDA"/>
    <s v="MERCADONA"/>
    <n v="1.8460000000000001"/>
    <d v="2016-11-05T00:00:00"/>
    <x v="4"/>
    <n v="11"/>
    <m/>
    <m/>
  </r>
  <r>
    <x v="1"/>
    <s v="REAL"/>
    <s v="VARIABLE"/>
    <s v="PERSONAL"/>
    <s v="BLACK RUSSAFA"/>
    <s v="VALENCIA"/>
    <x v="7"/>
    <s v="RESTAURANTE"/>
    <s v="RESTAURANTE"/>
    <n v="2.4700000000000002"/>
    <d v="2016-11-07T00:00:00"/>
    <x v="4"/>
    <n v="11"/>
    <m/>
    <s v="COMPRA EN BLACK RUSSAFA, VALENCIA, TARJ. :*571914"/>
  </r>
  <r>
    <x v="0"/>
    <s v="REAL"/>
    <s v="VARIABLE"/>
    <s v="PERSONAL"/>
    <s v="-"/>
    <s v="VALENCIA"/>
    <x v="0"/>
    <s v="PAGA"/>
    <s v="PAGA / TRANSFERENCIA"/>
    <n v="180"/>
    <d v="2016-11-11T00:00:00"/>
    <x v="4"/>
    <n v="11"/>
    <m/>
    <m/>
  </r>
  <r>
    <x v="1"/>
    <s v="REAL"/>
    <s v="VARIABLE"/>
    <s v="PERSONAL"/>
    <s v="CARREFOUR"/>
    <s v="VALENCIA"/>
    <x v="4"/>
    <s v="COMIDA"/>
    <s v="CARREFOUR"/>
    <n v="0.93000000000000016"/>
    <d v="2016-11-15T00:00:00"/>
    <x v="4"/>
    <n v="11"/>
    <m/>
    <m/>
  </r>
  <r>
    <x v="1"/>
    <s v="REAL"/>
    <s v="VARIABLE"/>
    <s v="PERSONAL"/>
    <s v="CARREFOUR"/>
    <s v="VALENCIA"/>
    <x v="4"/>
    <s v="COMIDA"/>
    <s v="CARREFOUR"/>
    <n v="0.70700000000000007"/>
    <d v="2016-11-15T00:00:00"/>
    <x v="4"/>
    <n v="11"/>
    <m/>
    <m/>
  </r>
  <r>
    <x v="1"/>
    <s v="REAL"/>
    <s v="VARIABLE"/>
    <s v="PERSONAL"/>
    <s v="MERCADONA"/>
    <s v="VALENCIA"/>
    <x v="4"/>
    <s v="COMIDA"/>
    <s v="MERCADONA"/>
    <n v="3.968"/>
    <d v="2016-11-23T00:00:00"/>
    <x v="4"/>
    <n v="11"/>
    <m/>
    <m/>
  </r>
  <r>
    <x v="1"/>
    <s v="REAL"/>
    <s v="VARIABLE"/>
    <s v="PERSONAL"/>
    <s v="DIALPRIX"/>
    <s v="VALENCIA"/>
    <x v="4"/>
    <s v="COMIDA"/>
    <s v="DIALPRIX"/>
    <n v="0.42300000000000004"/>
    <d v="2016-11-28T00:00:00"/>
    <x v="4"/>
    <n v="11"/>
    <m/>
    <m/>
  </r>
  <r>
    <x v="0"/>
    <s v="REAL"/>
    <s v="FIJO"/>
    <s v="PERSONAL"/>
    <s v="BICONSULTING"/>
    <s v="VALENCIA"/>
    <x v="12"/>
    <s v="NOMINA BIC"/>
    <s v="BICONSULTING NOMINA"/>
    <n v="80.849999999999994"/>
    <d v="2016-11-30T00:00:00"/>
    <x v="4"/>
    <n v="11"/>
    <m/>
    <m/>
  </r>
  <r>
    <x v="1"/>
    <s v="REAL"/>
    <s v="VARIABLE"/>
    <s v="PERSONAL"/>
    <s v="PULL&amp;BEAR"/>
    <s v="VALENCIA"/>
    <x v="3"/>
    <s v="ROPA"/>
    <s v="ROPA"/>
    <n v="7.9989999999999997"/>
    <d v="2016-11-30T00:00:00"/>
    <x v="4"/>
    <n v="11"/>
    <m/>
    <s v="COMPRA EN PULL AND BEAR, VALENCIA, TARJ. :*571914"/>
  </r>
  <r>
    <x v="1"/>
    <s v="REAL"/>
    <s v="VARIABLE"/>
    <s v="PERSONAL"/>
    <s v="CARREFOUR"/>
    <s v="VALENCIA"/>
    <x v="4"/>
    <s v="COMIDA"/>
    <s v="CARREFOUR"/>
    <n v="0.86099999999999999"/>
    <d v="2016-12-01T00:00:00"/>
    <x v="4"/>
    <n v="12"/>
    <m/>
    <m/>
  </r>
  <r>
    <x v="1"/>
    <s v="ESTIMADO"/>
    <s v="FIJO"/>
    <s v="PERSONAL"/>
    <s v="PISO VALENCIA CENTRO"/>
    <s v="VALENCIA"/>
    <x v="2"/>
    <s v="PISO VALENCIA"/>
    <s v="PISO VALENCIA"/>
    <n v="27.5"/>
    <d v="2016-12-01T00:00:00"/>
    <x v="4"/>
    <n v="12"/>
    <m/>
    <m/>
  </r>
  <r>
    <x v="1"/>
    <s v="REAL"/>
    <s v="VARIABLE"/>
    <s v="PERSONAL"/>
    <s v="BAR"/>
    <s v="VALENCIA"/>
    <x v="7"/>
    <s v="BAR"/>
    <s v="BAR"/>
    <n v="0.12"/>
    <d v="2016-12-02T00:00:00"/>
    <x v="4"/>
    <n v="12"/>
    <m/>
    <s v="COMPRA EN BAR RESTAURANTE, VALENCIA, TARJ. :*571914"/>
  </r>
  <r>
    <x v="1"/>
    <s v="REAL"/>
    <s v="VARIABLE"/>
    <s v="PERSONAL"/>
    <s v="EFECTIVO"/>
    <s v="VALENCIA"/>
    <x v="0"/>
    <s v="EFECTIVO"/>
    <s v="EFECTIVO"/>
    <n v="14"/>
    <d v="2016-12-05T00:00:00"/>
    <x v="4"/>
    <n v="12"/>
    <m/>
    <m/>
  </r>
  <r>
    <x v="1"/>
    <s v="REAL"/>
    <s v="VARIABLE"/>
    <s v="PERSONAL"/>
    <s v="MERCADONA"/>
    <s v="VALENCIA"/>
    <x v="4"/>
    <s v="COMIDA"/>
    <s v="MERCADONA"/>
    <n v="2.9480000000000004"/>
    <d v="2016-12-05T00:00:00"/>
    <x v="4"/>
    <n v="12"/>
    <m/>
    <m/>
  </r>
  <r>
    <x v="1"/>
    <s v="REAL"/>
    <s v="VARIABLE"/>
    <s v="PERSONAL"/>
    <s v="RESTAURANTE MIR"/>
    <s v="VALENCIA"/>
    <x v="7"/>
    <s v="RESTAURANTE"/>
    <s v="RESTAURANTE"/>
    <n v="0.51"/>
    <d v="2016-12-05T00:00:00"/>
    <x v="4"/>
    <n v="12"/>
    <m/>
    <s v="COMPRA EN RESTAURANTE MIR, VALENCIA, TARJ. :*571914"/>
  </r>
  <r>
    <x v="0"/>
    <s v="REAL"/>
    <s v="VARIABLE"/>
    <s v="PERSONAL"/>
    <s v="-"/>
    <s v="VALENCIA"/>
    <x v="0"/>
    <s v="PAGA"/>
    <s v="PAGA / TRANSFERENCIA"/>
    <n v="180"/>
    <d v="2016-12-07T00:00:00"/>
    <x v="4"/>
    <n v="12"/>
    <m/>
    <m/>
  </r>
  <r>
    <x v="1"/>
    <s v="REAL"/>
    <s v="VARIABLE"/>
    <s v="PERSONAL"/>
    <s v="CARREFOUR"/>
    <s v="VALENCIA"/>
    <x v="4"/>
    <s v="COMIDA"/>
    <s v="CARREFOUR"/>
    <n v="0.23500000000000001"/>
    <d v="2016-12-13T00:00:00"/>
    <x v="4"/>
    <n v="12"/>
    <m/>
    <m/>
  </r>
  <r>
    <x v="1"/>
    <s v="REAL"/>
    <s v="VARIABLE"/>
    <s v="PERSONAL"/>
    <s v="EFECTIVO"/>
    <s v="VALENCIA"/>
    <x v="0"/>
    <s v="EFECTIVO"/>
    <s v="EFECTIVO"/>
    <n v="4"/>
    <d v="2016-12-14T00:00:00"/>
    <x v="4"/>
    <n v="12"/>
    <m/>
    <m/>
  </r>
  <r>
    <x v="1"/>
    <s v="REAL"/>
    <s v="VARIABLE"/>
    <s v="PERSONAL"/>
    <s v="BLABLACAR"/>
    <s v="VALENCIA"/>
    <x v="5"/>
    <s v="BLABLACAR"/>
    <s v="BLABLACAR"/>
    <n v="0.70000000000000007"/>
    <d v="2016-12-17T00:00:00"/>
    <x v="4"/>
    <n v="12"/>
    <m/>
    <m/>
  </r>
  <r>
    <x v="1"/>
    <s v="REAL"/>
    <s v="VARIABLE"/>
    <s v="PERSONAL"/>
    <s v="CINE"/>
    <s v="VALENCIA"/>
    <x v="9"/>
    <s v="CINE"/>
    <s v="LYS"/>
    <n v="0.70000000000000007"/>
    <d v="2016-12-17T00:00:00"/>
    <x v="4"/>
    <n v="12"/>
    <m/>
    <s v="COMPRA EN CINES LYS, VALENCIA, TARJ. :*571914"/>
  </r>
  <r>
    <x v="1"/>
    <s v="REAL"/>
    <s v="VARIABLE"/>
    <s v="PERSONAL"/>
    <s v="CINE"/>
    <s v="VALENCIA"/>
    <x v="9"/>
    <s v="CINE"/>
    <s v="LYS"/>
    <n v="0.30000000000000004"/>
    <d v="2016-12-17T00:00:00"/>
    <x v="4"/>
    <n v="12"/>
    <m/>
    <s v="COMPRA EN CINES LYS, VALENCIA, TARJ. :*571914"/>
  </r>
  <r>
    <x v="1"/>
    <s v="REAL"/>
    <s v="VARIABLE"/>
    <s v="PERSONAL"/>
    <s v="MERCADONA"/>
    <s v="VALENCIA"/>
    <x v="4"/>
    <s v="COMIDA"/>
    <s v="MERCADONA"/>
    <n v="0.754"/>
    <d v="2016-12-19T00:00:00"/>
    <x v="4"/>
    <n v="12"/>
    <m/>
    <m/>
  </r>
  <r>
    <x v="1"/>
    <s v="REAL"/>
    <s v="VARIABLE"/>
    <s v="PERSONAL"/>
    <s v="MERCADONA"/>
    <s v="VALENCIA"/>
    <x v="4"/>
    <s v="COMIDA"/>
    <s v="MERCADONA"/>
    <n v="0.78100000000000003"/>
    <d v="2016-12-21T00:00:00"/>
    <x v="4"/>
    <n v="12"/>
    <m/>
    <m/>
  </r>
  <r>
    <x v="0"/>
    <s v="REAL"/>
    <s v="FIJO"/>
    <s v="PERSONAL"/>
    <s v="BICONSULTING"/>
    <s v="VALENCIA"/>
    <x v="12"/>
    <s v="NOMINA BIC"/>
    <s v="BICONSULTING NOMINA"/>
    <n v="101.06099999999999"/>
    <d v="2016-12-29T00:00:00"/>
    <x v="4"/>
    <n v="12"/>
    <m/>
    <m/>
  </r>
  <r>
    <x v="1"/>
    <s v="REAL"/>
    <s v="VARIABLE"/>
    <s v="PERSONAL"/>
    <s v="CONOCIDOS"/>
    <s v="VALENCIA"/>
    <x v="0"/>
    <s v="DESCONOCIDO"/>
    <s v="DESCONOCIDO"/>
    <n v="3.75"/>
    <d v="2016-12-31T00:00:00"/>
    <x v="4"/>
    <n v="12"/>
    <m/>
    <s v="GASTOS DESCONOCIDOS"/>
  </r>
  <r>
    <x v="1"/>
    <s v="ESTIMADO"/>
    <s v="FIJO"/>
    <s v="PERSONAL"/>
    <s v="PISO VALENCIA CENTRO"/>
    <s v="VALENCIA"/>
    <x v="2"/>
    <s v="PISO VALENCIA"/>
    <s v="PISO VALENCIA"/>
    <n v="27.5"/>
    <d v="2017-01-01T00:00:00"/>
    <x v="5"/>
    <n v="1"/>
    <m/>
    <m/>
  </r>
  <r>
    <x v="1"/>
    <s v="REAL"/>
    <s v="VARIABLE"/>
    <s v="PERSONAL"/>
    <s v="CARREFOUR"/>
    <s v="VALENCIA"/>
    <x v="4"/>
    <s v="COMIDA"/>
    <s v="CARREFOUR"/>
    <n v="0.27"/>
    <d v="2017-01-03T00:00:00"/>
    <x v="5"/>
    <n v="1"/>
    <m/>
    <m/>
  </r>
  <r>
    <x v="1"/>
    <s v="REAL"/>
    <s v="VARIABLE"/>
    <s v="PERSONAL"/>
    <s v="MAS&amp;MAS MARQU, VALENCIA"/>
    <s v="VALENCIA"/>
    <x v="7"/>
    <s v="RESTAURANTE"/>
    <s v="RESTAURANTE"/>
    <n v="0.22500000000000001"/>
    <d v="2017-01-03T00:00:00"/>
    <x v="5"/>
    <n v="1"/>
    <m/>
    <s v="COMPRA EN MAS Y MAS MARQU, VALENCIA, TARJ. :*571914"/>
  </r>
  <r>
    <x v="1"/>
    <s v="REAL"/>
    <s v="VARIABLE"/>
    <s v="PERSONAL"/>
    <s v="EFECTIVO"/>
    <s v="VALENCIA"/>
    <x v="0"/>
    <s v="EFECTIVO"/>
    <s v="EFECTIVO"/>
    <n v="4"/>
    <d v="2017-01-04T00:00:00"/>
    <x v="5"/>
    <n v="1"/>
    <m/>
    <m/>
  </r>
  <r>
    <x v="1"/>
    <s v="REAL"/>
    <s v="VARIABLE"/>
    <s v="PERSONAL"/>
    <s v="FNAC"/>
    <s v="VALENCIA"/>
    <x v="8"/>
    <s v="ELECTRONICA"/>
    <s v="ELECTRONICA"/>
    <n v="11.990000000000002"/>
    <d v="2017-01-04T00:00:00"/>
    <x v="5"/>
    <n v="1"/>
    <m/>
    <s v="COMPRA EN FNAC S AGUSTIN, VALENCIA, TARJ. :*571914"/>
  </r>
  <r>
    <x v="1"/>
    <s v="REAL"/>
    <s v="VARIABLE"/>
    <s v="PERSONAL"/>
    <s v="MERCADONA"/>
    <s v="VALENCIA"/>
    <x v="4"/>
    <s v="COMIDA"/>
    <s v="MERCADONA"/>
    <n v="2.3920000000000003"/>
    <d v="2017-01-10T00:00:00"/>
    <x v="5"/>
    <n v="1"/>
    <m/>
    <m/>
  </r>
  <r>
    <x v="1"/>
    <s v="REAL"/>
    <s v="VARIABLE"/>
    <s v="PERSONAL"/>
    <s v="EFECTIVO"/>
    <s v="VALENCIA"/>
    <x v="0"/>
    <s v="EFECTIVO"/>
    <s v="EFECTIVO"/>
    <n v="7"/>
    <d v="2017-01-11T00:00:00"/>
    <x v="5"/>
    <n v="1"/>
    <m/>
    <m/>
  </r>
  <r>
    <x v="1"/>
    <s v="REAL"/>
    <s v="VARIABLE"/>
    <s v="PERSONAL"/>
    <s v="BAR"/>
    <s v="VALENCIA"/>
    <x v="7"/>
    <s v="BAR"/>
    <s v="BAR"/>
    <n v="0.35000000000000003"/>
    <d v="2017-01-14T00:00:00"/>
    <x v="5"/>
    <n v="1"/>
    <m/>
    <s v="COMPRA EN BAR RESTAURANTE, VALENCIA, TARJ. :*571914"/>
  </r>
  <r>
    <x v="1"/>
    <s v="REAL"/>
    <s v="VARIABLE"/>
    <s v="PERSONAL"/>
    <s v="BAR"/>
    <s v="VALENCIA"/>
    <x v="7"/>
    <s v="BAR"/>
    <s v="BAR"/>
    <n v="1.82"/>
    <d v="2017-01-14T00:00:00"/>
    <x v="5"/>
    <n v="1"/>
    <m/>
    <s v="COMPRA EN BAR RESTAURANTE, VALENCIA, TARJ. :*571914"/>
  </r>
  <r>
    <x v="1"/>
    <s v="REAL"/>
    <s v="VARIABLE"/>
    <s v="PERSONAL"/>
    <s v="MERCADONA"/>
    <s v="VALENCIA"/>
    <x v="4"/>
    <s v="COMIDA"/>
    <s v="MERCADONA"/>
    <n v="3.4700000000000006"/>
    <d v="2017-01-16T00:00:00"/>
    <x v="5"/>
    <n v="1"/>
    <m/>
    <m/>
  </r>
  <r>
    <x v="1"/>
    <s v="REAL"/>
    <s v="VARIABLE"/>
    <s v="PERSONAL"/>
    <s v="RESTAURANTE MIR"/>
    <s v="VALENCIA"/>
    <x v="7"/>
    <s v="RESTAURANTE"/>
    <s v="RESTAURANTE"/>
    <n v="1.5250000000000001"/>
    <d v="2017-01-16T00:00:00"/>
    <x v="5"/>
    <n v="1"/>
    <m/>
    <s v="COMPRA EN RESTAURANTE MIR, VALENCIA, TARJ. :*571914"/>
  </r>
  <r>
    <x v="1"/>
    <s v="REAL"/>
    <s v="VARIABLE"/>
    <s v="PERSONAL"/>
    <s v="MERCADONA"/>
    <s v="VALENCIA"/>
    <x v="4"/>
    <s v="COMIDA"/>
    <s v="MERCADONA"/>
    <n v="1.7530000000000001"/>
    <d v="2017-01-20T00:00:00"/>
    <x v="5"/>
    <n v="1"/>
    <m/>
    <m/>
  </r>
  <r>
    <x v="1"/>
    <s v="REAL"/>
    <s v="VARIABLE"/>
    <s v="PERSONAL"/>
    <s v="RESTAURANTE MIR"/>
    <s v="VALENCIA"/>
    <x v="7"/>
    <s v="RESTAURANTE"/>
    <s v="RESTAURANTE"/>
    <n v="0.5"/>
    <d v="2017-01-23T00:00:00"/>
    <x v="5"/>
    <n v="1"/>
    <m/>
    <s v="COMPRA EN RESTAURANTE MIR, VALENCIA, TARJ. :*571914"/>
  </r>
  <r>
    <x v="1"/>
    <s v="REAL"/>
    <s v="VARIABLE"/>
    <s v="PERSONAL"/>
    <s v="MERCADONA"/>
    <s v="VALENCIA"/>
    <x v="4"/>
    <s v="COMIDA"/>
    <s v="MERCADONA"/>
    <n v="2.2949999999999999"/>
    <d v="2017-01-25T00:00:00"/>
    <x v="5"/>
    <n v="1"/>
    <m/>
    <m/>
  </r>
  <r>
    <x v="1"/>
    <s v="REAL"/>
    <s v="VARIABLE"/>
    <s v="PERSONAL"/>
    <s v="THE&amp;BLACK TURTL, VALENCIA"/>
    <s v="VALENCIA"/>
    <x v="7"/>
    <s v="RESTAURANTE"/>
    <s v="RESTAURANTE"/>
    <n v="4.875"/>
    <d v="2017-01-27T00:00:00"/>
    <x v="5"/>
    <n v="1"/>
    <m/>
    <s v="COMPRA EN THE BLACK TURTL, VALENCIA, TARJ. :*571914"/>
  </r>
  <r>
    <x v="1"/>
    <s v="REAL"/>
    <s v="VARIABLE"/>
    <s v="PERSONAL"/>
    <s v="MERCADONA"/>
    <s v="VALENCIA"/>
    <x v="4"/>
    <s v="COMIDA"/>
    <s v="MERCADONA"/>
    <n v="1.369"/>
    <d v="2017-01-30T00:00:00"/>
    <x v="5"/>
    <n v="1"/>
    <m/>
    <m/>
  </r>
  <r>
    <x v="0"/>
    <s v="REAL"/>
    <s v="FIJO"/>
    <s v="PERSONAL"/>
    <s v="BICONSULTING"/>
    <s v="VALENCIA"/>
    <x v="12"/>
    <s v="NOMINA BIC"/>
    <s v="BICONSULTING NOMINA"/>
    <n v="101.06099999999999"/>
    <d v="2017-01-31T00:00:00"/>
    <x v="5"/>
    <n v="1"/>
    <m/>
    <m/>
  </r>
  <r>
    <x v="1"/>
    <s v="ESTIMADO"/>
    <s v="FIJO"/>
    <s v="PERSONAL"/>
    <s v="PISO VALENCIA CENTRO"/>
    <s v="VALENCIA"/>
    <x v="2"/>
    <s v="PISO VALENCIA"/>
    <s v="PISO VALENCIA"/>
    <n v="27.5"/>
    <d v="2017-02-01T00:00:00"/>
    <x v="5"/>
    <n v="2"/>
    <m/>
    <m/>
  </r>
  <r>
    <x v="1"/>
    <s v="REAL"/>
    <s v="VARIABLE"/>
    <s v="PERSONAL"/>
    <s v="MERCADONA"/>
    <s v="VALENCIA"/>
    <x v="4"/>
    <s v="COMIDA"/>
    <s v="MERCADONA"/>
    <n v="1.4450000000000001"/>
    <d v="2017-02-03T00:00:00"/>
    <x v="5"/>
    <n v="2"/>
    <m/>
    <m/>
  </r>
  <r>
    <x v="1"/>
    <s v="REAL"/>
    <s v="VARIABLE"/>
    <s v="PERSONAL"/>
    <s v="MERCADONA"/>
    <s v="VALENCIA"/>
    <x v="4"/>
    <s v="COMIDA"/>
    <s v="MERCADONA"/>
    <n v="1.7120000000000002"/>
    <d v="2017-02-08T00:00:00"/>
    <x v="5"/>
    <n v="2"/>
    <m/>
    <m/>
  </r>
  <r>
    <x v="1"/>
    <s v="REAL"/>
    <s v="VARIABLE"/>
    <s v="PERSONAL"/>
    <s v="CONOCIDOS"/>
    <s v="VALENCIA"/>
    <x v="0"/>
    <s v="DESCONOCIDO"/>
    <s v="DESCONOCIDO"/>
    <n v="1.9000000000000001"/>
    <d v="2017-02-09T00:00:00"/>
    <x v="5"/>
    <n v="2"/>
    <m/>
    <s v="GASTOS DESCONOCIDOS"/>
  </r>
  <r>
    <x v="1"/>
    <s v="REAL"/>
    <s v="VARIABLE"/>
    <s v="PERSONAL"/>
    <s v="CONOCIDOS"/>
    <s v="VALENCIA"/>
    <x v="0"/>
    <s v="DESCONOCIDO"/>
    <s v="DESCONOCIDO"/>
    <n v="2.75"/>
    <d v="2017-02-14T00:00:00"/>
    <x v="5"/>
    <n v="2"/>
    <m/>
    <s v="GASTOS DESCONOCIDOS"/>
  </r>
  <r>
    <x v="1"/>
    <s v="REAL"/>
    <s v="VARIABLE"/>
    <s v="PERSONAL"/>
    <s v="MERCADONA"/>
    <s v="VALENCIA"/>
    <x v="4"/>
    <s v="COMIDA"/>
    <s v="MERCADONA"/>
    <n v="1.6050000000000002"/>
    <d v="2017-02-15T00:00:00"/>
    <x v="5"/>
    <n v="2"/>
    <m/>
    <m/>
  </r>
  <r>
    <x v="1"/>
    <s v="REAL"/>
    <s v="VARIABLE"/>
    <s v="PERSONAL"/>
    <s v="MERCADONA"/>
    <s v="VALENCIA"/>
    <x v="4"/>
    <s v="COMIDA"/>
    <s v="MERCADONA"/>
    <n v="1.8360000000000001"/>
    <d v="2017-02-20T00:00:00"/>
    <x v="5"/>
    <n v="2"/>
    <m/>
    <m/>
  </r>
  <r>
    <x v="1"/>
    <s v="REAL"/>
    <s v="VARIABLE"/>
    <s v="PERSONAL"/>
    <s v="MERCADONA"/>
    <s v="VALENCIA"/>
    <x v="4"/>
    <s v="COMIDA"/>
    <s v="MERCADONA"/>
    <n v="1.879"/>
    <d v="2017-02-20T00:00:00"/>
    <x v="5"/>
    <n v="2"/>
    <m/>
    <m/>
  </r>
  <r>
    <x v="1"/>
    <s v="REAL"/>
    <s v="VARIABLE"/>
    <s v="PERSONAL"/>
    <s v="MAS&amp;MAS MARQU, VALENCIA"/>
    <s v="VALENCIA"/>
    <x v="7"/>
    <s v="RESTAURANTE"/>
    <s v="RESTAURANTE"/>
    <n v="0.18000000000000002"/>
    <d v="2017-02-21T00:00:00"/>
    <x v="5"/>
    <n v="2"/>
    <m/>
    <s v="COMPRA EN MAS Y MAS MARQU, VALENCIA, TARJ. :*571914"/>
  </r>
  <r>
    <x v="1"/>
    <s v="REAL"/>
    <s v="VARIABLE"/>
    <s v="PERSONAL"/>
    <s v="MERCADONA"/>
    <s v="VALENCIA"/>
    <x v="4"/>
    <s v="COMIDA"/>
    <s v="MERCADONA"/>
    <n v="1.585"/>
    <d v="2017-02-25T00:00:00"/>
    <x v="5"/>
    <n v="2"/>
    <m/>
    <m/>
  </r>
  <r>
    <x v="1"/>
    <s v="REAL"/>
    <s v="VARIABLE"/>
    <s v="PERSONAL"/>
    <s v="EFECTIVO"/>
    <s v="VALENCIA"/>
    <x v="0"/>
    <s v="EFECTIVO"/>
    <s v="EFECTIVO"/>
    <n v="14"/>
    <d v="2017-02-26T00:00:00"/>
    <x v="5"/>
    <n v="2"/>
    <m/>
    <m/>
  </r>
  <r>
    <x v="0"/>
    <s v="REAL"/>
    <s v="FIJO"/>
    <s v="PERSONAL"/>
    <s v="BICONSULTING"/>
    <s v="VALENCIA"/>
    <x v="12"/>
    <s v="NOMINA BIC"/>
    <s v="BICONSULTING NOMINA"/>
    <n v="101.06099999999999"/>
    <d v="2017-02-28T00:00:00"/>
    <x v="5"/>
    <n v="2"/>
    <m/>
    <m/>
  </r>
  <r>
    <x v="1"/>
    <s v="ESTIMADO"/>
    <s v="FIJO"/>
    <s v="PERSONAL"/>
    <s v="PISO VALENCIA CENTRO"/>
    <s v="VALENCIA"/>
    <x v="2"/>
    <s v="PISO VALENCIA"/>
    <s v="PISO VALENCIA"/>
    <n v="27.5"/>
    <d v="2017-03-01T00:00:00"/>
    <x v="5"/>
    <n v="3"/>
    <m/>
    <m/>
  </r>
  <r>
    <x v="1"/>
    <s v="REAL"/>
    <s v="VARIABLE"/>
    <s v="PERSONAL"/>
    <m/>
    <s v="LONDON"/>
    <x v="11"/>
    <s v="VIAJES Y VUELOS"/>
    <s v="HOTEL"/>
    <n v="13.666"/>
    <d v="2017-03-02T00:00:00"/>
    <x v="5"/>
    <n v="3"/>
    <m/>
    <s v="COMPRA easyHotel London Croyd, London, TARJETA"/>
  </r>
  <r>
    <x v="1"/>
    <s v="REAL"/>
    <s v="VARIABLE"/>
    <s v="PERSONAL"/>
    <s v="MERCADONA"/>
    <s v="VALENCIA"/>
    <x v="4"/>
    <s v="COMIDA"/>
    <s v="MERCADONA"/>
    <n v="2.327"/>
    <d v="2017-03-03T00:00:00"/>
    <x v="5"/>
    <n v="3"/>
    <m/>
    <m/>
  </r>
  <r>
    <x v="1"/>
    <s v="REAL"/>
    <s v="VARIABLE"/>
    <s v="PERSONAL"/>
    <s v="SAONA&amp;GRAN VIA, VALENCIA"/>
    <s v="VALENCIA"/>
    <x v="7"/>
    <s v="RESTAURANTE"/>
    <s v="RESTAURANTE"/>
    <n v="3.165"/>
    <d v="2017-03-06T00:00:00"/>
    <x v="5"/>
    <n v="3"/>
    <m/>
    <s v="COMPRA EN SAONA GRAN VIA, VALENCIA, TARJ. :*571914"/>
  </r>
  <r>
    <x v="1"/>
    <s v="REAL"/>
    <s v="VARIABLE"/>
    <s v="PERSONAL"/>
    <s v="RESTAURANTE MIR"/>
    <s v="VALENCIA"/>
    <x v="7"/>
    <s v="RESTAURANTE"/>
    <s v="RESTAURANTE"/>
    <n v="0.84499999999999997"/>
    <d v="2017-03-09T00:00:00"/>
    <x v="5"/>
    <n v="3"/>
    <m/>
    <s v="COMPRA EN RESTAURANTE MIR, VALENCIA, TARJ. :*571914"/>
  </r>
  <r>
    <x v="0"/>
    <s v="REAL"/>
    <s v="VARIABLE"/>
    <s v="PERSONAL"/>
    <s v="SANTANDER"/>
    <s v="ONLINE"/>
    <x v="0"/>
    <s v="INTERESES"/>
    <s v="LIQUIDACIONES SANTANDER"/>
    <n v="4.4999999999999998E-2"/>
    <d v="2017-03-13T00:00:00"/>
    <x v="5"/>
    <n v="3"/>
    <m/>
    <m/>
  </r>
  <r>
    <x v="0"/>
    <s v="REAL"/>
    <s v="VARIABLE"/>
    <s v="PERSONAL"/>
    <s v="SANTANDER"/>
    <s v="ONLINE"/>
    <x v="0"/>
    <s v="INTERESES"/>
    <s v="SANTANDER PREMIA"/>
    <n v="0.35699999999999998"/>
    <d v="2017-03-13T00:00:00"/>
    <x v="5"/>
    <n v="3"/>
    <m/>
    <m/>
  </r>
  <r>
    <x v="1"/>
    <s v="REAL"/>
    <s v="VARIABLE"/>
    <s v="PERSONAL"/>
    <s v="DIALPRIX"/>
    <s v="VALENCIA"/>
    <x v="4"/>
    <s v="COMIDA"/>
    <s v="DIALPRIX"/>
    <n v="0.30000000000000004"/>
    <d v="2017-03-14T00:00:00"/>
    <x v="5"/>
    <n v="3"/>
    <m/>
    <m/>
  </r>
  <r>
    <x v="1"/>
    <s v="REAL"/>
    <s v="VARIABLE"/>
    <s v="PERSONAL"/>
    <s v="CARREFOUR"/>
    <s v="VALENCIA"/>
    <x v="4"/>
    <s v="COMIDA"/>
    <s v="CARREFOUR"/>
    <n v="0.13500000000000001"/>
    <d v="2017-03-15T00:00:00"/>
    <x v="5"/>
    <n v="3"/>
    <m/>
    <m/>
  </r>
  <r>
    <x v="1"/>
    <s v="REAL"/>
    <s v="VARIABLE"/>
    <s v="PERSONAL"/>
    <s v="CONOCIDOS"/>
    <s v="VALENCIA"/>
    <x v="0"/>
    <s v="DESCONOCIDO"/>
    <s v="DESCONOCIDO"/>
    <n v="1.8"/>
    <d v="2017-03-16T00:00:00"/>
    <x v="5"/>
    <n v="3"/>
    <m/>
    <s v="GASTOS DESCONOCIDOS"/>
  </r>
  <r>
    <x v="1"/>
    <s v="REAL"/>
    <s v="VARIABLE"/>
    <s v="PERSONAL"/>
    <s v="CONOCIDOS"/>
    <s v="VALENCIA"/>
    <x v="0"/>
    <s v="DESCONOCIDO"/>
    <s v="DESCONOCIDO"/>
    <n v="2.15"/>
    <d v="2017-03-20T00:00:00"/>
    <x v="5"/>
    <n v="3"/>
    <m/>
    <s v="GASTOS DESCONOCIDOS"/>
  </r>
  <r>
    <x v="1"/>
    <s v="REAL"/>
    <s v="VARIABLE"/>
    <s v="PERSONAL"/>
    <s v="MERCADONA"/>
    <s v="VALENCIA"/>
    <x v="4"/>
    <s v="COMIDA"/>
    <s v="MERCADONA"/>
    <n v="1.738"/>
    <d v="2017-03-21T00:00:00"/>
    <x v="5"/>
    <n v="3"/>
    <m/>
    <m/>
  </r>
  <r>
    <x v="1"/>
    <s v="REAL"/>
    <s v="VARIABLE"/>
    <s v="PERSONAL"/>
    <s v="EFECTIVO"/>
    <s v="VALENCIA"/>
    <x v="0"/>
    <s v="EFECTIVO"/>
    <s v="EFECTIVO"/>
    <n v="4"/>
    <d v="2017-03-22T00:00:00"/>
    <x v="5"/>
    <n v="3"/>
    <m/>
    <m/>
  </r>
  <r>
    <x v="1"/>
    <s v="REAL"/>
    <s v="VARIABLE"/>
    <s v="PERSONAL"/>
    <s v="MERCADONA"/>
    <s v="VALENCIA"/>
    <x v="4"/>
    <s v="COMIDA"/>
    <s v="MERCADONA"/>
    <n v="2.1859999999999999"/>
    <d v="2017-03-27T00:00:00"/>
    <x v="5"/>
    <n v="3"/>
    <m/>
    <m/>
  </r>
  <r>
    <x v="0"/>
    <s v="REAL"/>
    <s v="FIJO"/>
    <s v="PERSONAL"/>
    <s v="BICONSULTING"/>
    <s v="VALENCIA"/>
    <x v="12"/>
    <s v="NOMINA BIC"/>
    <s v="BICONSULTING NOMINA"/>
    <n v="101.06099999999999"/>
    <d v="2017-03-30T00:00:00"/>
    <x v="5"/>
    <n v="3"/>
    <m/>
    <m/>
  </r>
  <r>
    <x v="1"/>
    <s v="REAL"/>
    <s v="VARIABLE"/>
    <s v="PERSONAL"/>
    <s v="CARREFOUR"/>
    <s v="VALENCIA"/>
    <x v="4"/>
    <s v="COMIDA"/>
    <s v="CARREFOUR"/>
    <n v="0.189"/>
    <d v="2017-03-31T00:00:00"/>
    <x v="5"/>
    <n v="3"/>
    <m/>
    <m/>
  </r>
  <r>
    <x v="1"/>
    <s v="REAL"/>
    <s v="VARIABLE"/>
    <s v="PERSONAL"/>
    <s v="MERCADONA"/>
    <s v="VALENCIA"/>
    <x v="4"/>
    <s v="COMIDA"/>
    <s v="MERCADONA"/>
    <n v="1.2400000000000002"/>
    <d v="2017-03-31T00:00:00"/>
    <x v="5"/>
    <n v="3"/>
    <m/>
    <m/>
  </r>
  <r>
    <x v="1"/>
    <s v="ESTIMADO"/>
    <s v="FIJO"/>
    <s v="PERSONAL"/>
    <s v="PISO VALENCIA CENTRO"/>
    <s v="VALENCIA"/>
    <x v="2"/>
    <s v="PISO VALENCIA"/>
    <s v="PISO VALENCIA"/>
    <n v="27.5"/>
    <d v="2017-04-01T00:00:00"/>
    <x v="5"/>
    <n v="4"/>
    <m/>
    <m/>
  </r>
  <r>
    <x v="1"/>
    <s v="REAL"/>
    <s v="VARIABLE"/>
    <s v="PERSONAL"/>
    <s v="CARREFOUR"/>
    <s v="VALENCIA"/>
    <x v="4"/>
    <s v="COMIDA"/>
    <s v="CARREFOUR"/>
    <n v="0.23399999999999999"/>
    <d v="2017-04-04T00:00:00"/>
    <x v="5"/>
    <n v="4"/>
    <m/>
    <m/>
  </r>
  <r>
    <x v="1"/>
    <s v="REAL"/>
    <s v="VARIABLE"/>
    <s v="PERSONAL"/>
    <s v="MERCADONA"/>
    <s v="VALENCIA"/>
    <x v="4"/>
    <s v="COMIDA"/>
    <s v="MERCADONA"/>
    <n v="2.895"/>
    <d v="2017-04-05T00:00:00"/>
    <x v="5"/>
    <n v="4"/>
    <m/>
    <m/>
  </r>
  <r>
    <x v="1"/>
    <s v="REAL"/>
    <s v="VARIABLE"/>
    <s v="PERSONAL"/>
    <s v="CARREFOUR"/>
    <s v="VALENCIA"/>
    <x v="4"/>
    <s v="COMIDA"/>
    <s v="CARREFOUR"/>
    <n v="0.13500000000000001"/>
    <d v="2017-04-06T00:00:00"/>
    <x v="5"/>
    <n v="4"/>
    <m/>
    <m/>
  </r>
  <r>
    <x v="1"/>
    <s v="REAL"/>
    <s v="VARIABLE"/>
    <s v="PERSONAL"/>
    <s v="CARREFOUR"/>
    <s v="VALENCIA"/>
    <x v="4"/>
    <s v="COMIDA"/>
    <s v="CARREFOUR"/>
    <n v="0.19600000000000001"/>
    <d v="2017-04-06T00:00:00"/>
    <x v="5"/>
    <n v="4"/>
    <m/>
    <m/>
  </r>
  <r>
    <x v="1"/>
    <s v="REAL"/>
    <s v="VARIABLE"/>
    <s v="PERSONAL"/>
    <s v="MERCADONA"/>
    <s v="VALENCIA"/>
    <x v="4"/>
    <s v="COMIDA"/>
    <s v="MERCADONA"/>
    <n v="1.4560000000000002"/>
    <d v="2017-04-08T00:00:00"/>
    <x v="5"/>
    <n v="4"/>
    <m/>
    <m/>
  </r>
  <r>
    <x v="1"/>
    <s v="REAL"/>
    <s v="VARIABLE"/>
    <s v="PERSONAL"/>
    <s v="CONOCIDOS"/>
    <s v="VALENCIA"/>
    <x v="0"/>
    <s v="DESCONOCIDO"/>
    <s v="DESCONOCIDO"/>
    <n v="2.0500000000000003"/>
    <d v="2017-04-10T00:00:00"/>
    <x v="5"/>
    <n v="4"/>
    <m/>
    <s v="GASTOS DESCONOCIDOS"/>
  </r>
  <r>
    <x v="1"/>
    <s v="REAL"/>
    <s v="VARIABLE"/>
    <s v="PERSONAL"/>
    <s v="EFECTIVO"/>
    <s v="VALENCIA"/>
    <x v="0"/>
    <s v="EFECTIVO"/>
    <s v="EFECTIVO"/>
    <n v="11"/>
    <d v="2017-04-10T00:00:00"/>
    <x v="5"/>
    <n v="4"/>
    <m/>
    <m/>
  </r>
  <r>
    <x v="0"/>
    <s v="REAL"/>
    <s v="FIJO"/>
    <s v="PERSONAL"/>
    <s v="GOBIERNO"/>
    <m/>
    <x v="13"/>
    <s v="GESTIONES ADMINISTRATIVAS / IMPUESTOS"/>
    <s v="GOBIERNO DE NAVARRA RENTA"/>
    <n v="3.7289999999999996"/>
    <d v="2017-04-18T00:00:00"/>
    <x v="5"/>
    <n v="4"/>
    <m/>
    <m/>
  </r>
  <r>
    <x v="1"/>
    <s v="REAL"/>
    <s v="VARIABLE"/>
    <s v="PERSONAL"/>
    <s v="MERCADONA"/>
    <s v="VALENCIA"/>
    <x v="4"/>
    <s v="COMIDA"/>
    <s v="MERCADONA"/>
    <n v="1.0780000000000001"/>
    <d v="2017-04-21T00:00:00"/>
    <x v="5"/>
    <n v="4"/>
    <m/>
    <m/>
  </r>
  <r>
    <x v="1"/>
    <s v="REAL"/>
    <s v="VARIABLE"/>
    <s v="PERSONAL"/>
    <s v="EFECTIVO"/>
    <s v="VALENCIA"/>
    <x v="0"/>
    <s v="EFECTIVO"/>
    <s v="EFECTIVO"/>
    <n v="4"/>
    <d v="2017-04-23T00:00:00"/>
    <x v="5"/>
    <n v="4"/>
    <m/>
    <m/>
  </r>
  <r>
    <x v="1"/>
    <s v="REAL"/>
    <s v="VARIABLE"/>
    <s v="PERSONAL"/>
    <s v="MERCADONA"/>
    <s v="VALENCIA"/>
    <x v="4"/>
    <s v="COMIDA"/>
    <s v="MERCADONA"/>
    <n v="1.383"/>
    <d v="2017-04-24T00:00:00"/>
    <x v="5"/>
    <n v="4"/>
    <m/>
    <m/>
  </r>
  <r>
    <x v="1"/>
    <s v="REAL"/>
    <s v="VARIABLE"/>
    <s v="PERSONAL"/>
    <s v="MERCADONA"/>
    <s v="VALENCIA"/>
    <x v="4"/>
    <s v="COMIDA"/>
    <s v="MERCADONA"/>
    <n v="1.5270000000000001"/>
    <d v="2017-04-25T00:00:00"/>
    <x v="5"/>
    <n v="4"/>
    <m/>
    <m/>
  </r>
  <r>
    <x v="0"/>
    <s v="REAL"/>
    <s v="FIJO"/>
    <s v="PERSONAL"/>
    <s v="BICONSULTING"/>
    <s v="VALENCIA"/>
    <x v="12"/>
    <s v="NOMINA BIC"/>
    <s v="BICONSULTING NOMINA"/>
    <n v="23.582999999999998"/>
    <d v="2017-04-27T00:00:00"/>
    <x v="5"/>
    <n v="4"/>
    <m/>
    <m/>
  </r>
  <r>
    <x v="1"/>
    <s v="ESTIMADO"/>
    <s v="FIJO"/>
    <s v="PERSONAL"/>
    <s v="PISO VALENCIA CENTRO"/>
    <s v="VALENCIA"/>
    <x v="2"/>
    <s v="PISO VALENCIA"/>
    <s v="PISO VALENCIA"/>
    <n v="27.5"/>
    <d v="2017-05-01T00:00:00"/>
    <x v="5"/>
    <n v="5"/>
    <m/>
    <m/>
  </r>
  <r>
    <x v="1"/>
    <s v="REAL"/>
    <s v="VARIABLE"/>
    <s v="PERSONAL"/>
    <s v="MERCADONA"/>
    <s v="VALENCIA"/>
    <x v="4"/>
    <s v="COMIDA"/>
    <s v="MERCADONA"/>
    <n v="1.3660000000000001"/>
    <d v="2017-05-02T00:00:00"/>
    <x v="5"/>
    <n v="5"/>
    <m/>
    <m/>
  </r>
  <r>
    <x v="1"/>
    <s v="REAL"/>
    <s v="VARIABLE"/>
    <s v="PERSONAL"/>
    <s v="MERCADONA"/>
    <s v="VALENCIA"/>
    <x v="4"/>
    <s v="COMIDA"/>
    <s v="MERCADONA"/>
    <n v="1.409"/>
    <d v="2017-05-04T00:00:00"/>
    <x v="5"/>
    <n v="5"/>
    <m/>
    <m/>
  </r>
  <r>
    <x v="1"/>
    <s v="REAL"/>
    <s v="VARIABLE"/>
    <s v="PERSONAL"/>
    <s v="AMAZON"/>
    <s v="ONLINE"/>
    <x v="9"/>
    <s v="SUSCRIPCION"/>
    <s v="AMAZON PRIME"/>
    <n v="1.9950000000000001"/>
    <d v="2017-05-10T00:00:00"/>
    <x v="5"/>
    <n v="5"/>
    <m/>
    <m/>
  </r>
  <r>
    <x v="1"/>
    <s v="REAL"/>
    <s v="VARIABLE"/>
    <s v="PERSONAL"/>
    <s v="MERCADONA"/>
    <s v="VALENCIA"/>
    <x v="4"/>
    <s v="COMIDA"/>
    <s v="MERCADONA"/>
    <n v="1.702"/>
    <d v="2017-05-12T00:00:00"/>
    <x v="5"/>
    <n v="5"/>
    <m/>
    <m/>
  </r>
  <r>
    <x v="1"/>
    <s v="REAL"/>
    <s v="VARIABLE"/>
    <s v="PERSONAL"/>
    <s v="MERCADONA"/>
    <s v="VALENCIA"/>
    <x v="4"/>
    <s v="COMIDA"/>
    <s v="MERCADONA"/>
    <n v="0.76600000000000001"/>
    <d v="2017-05-18T00:00:00"/>
    <x v="5"/>
    <n v="5"/>
    <m/>
    <m/>
  </r>
  <r>
    <x v="1"/>
    <s v="REAL"/>
    <s v="VARIABLE"/>
    <s v="PERSONAL"/>
    <s v="MERCADONA"/>
    <s v="VALENCIA"/>
    <x v="4"/>
    <s v="COMIDA"/>
    <s v="MERCADONA"/>
    <n v="2.2230000000000003"/>
    <d v="2017-05-22T00:00:00"/>
    <x v="5"/>
    <n v="5"/>
    <m/>
    <m/>
  </r>
  <r>
    <x v="1"/>
    <s v="REAL"/>
    <s v="VARIABLE"/>
    <s v="PERSONAL"/>
    <s v="EFECTIVO"/>
    <s v="VALENCIA"/>
    <x v="0"/>
    <s v="EFECTIVO"/>
    <s v="EFECTIVO"/>
    <n v="14"/>
    <d v="2017-05-25T00:00:00"/>
    <x v="5"/>
    <n v="5"/>
    <m/>
    <m/>
  </r>
  <r>
    <x v="1"/>
    <s v="REAL"/>
    <s v="VARIABLE"/>
    <s v="PERSONAL"/>
    <s v="MERCADONA"/>
    <s v="VALENCIA"/>
    <x v="4"/>
    <s v="COMIDA"/>
    <s v="MERCADONA"/>
    <n v="1.7930000000000001"/>
    <d v="2017-05-29T00:00:00"/>
    <x v="5"/>
    <n v="5"/>
    <m/>
    <m/>
  </r>
  <r>
    <x v="1"/>
    <s v="REAL"/>
    <s v="VARIABLE"/>
    <s v="PERSONAL"/>
    <s v="MERCADONA"/>
    <s v="VALENCIA"/>
    <x v="4"/>
    <s v="COMIDA"/>
    <s v="MERCADONA"/>
    <n v="2.4890000000000003"/>
    <d v="2017-05-30T00:00:00"/>
    <x v="5"/>
    <n v="5"/>
    <m/>
    <m/>
  </r>
  <r>
    <x v="1"/>
    <s v="ESTIMADO"/>
    <s v="FIJO"/>
    <s v="PERSONAL"/>
    <s v="PISO VALENCIA CENTRO"/>
    <s v="VALENCIA"/>
    <x v="2"/>
    <s v="PISO VALENCIA"/>
    <s v="PISO VALENCIA"/>
    <n v="27.5"/>
    <d v="2017-06-01T00:00:00"/>
    <x v="5"/>
    <n v="6"/>
    <m/>
    <m/>
  </r>
  <r>
    <x v="1"/>
    <s v="REAL"/>
    <s v="VARIABLE"/>
    <s v="PERSONAL"/>
    <s v="COPIBALBI"/>
    <s v="VALENCIA"/>
    <x v="1"/>
    <s v="UNIVERSIDAD"/>
    <s v="FOTOCOPIAS"/>
    <n v="5.8920000000000003"/>
    <d v="2017-06-09T00:00:00"/>
    <x v="5"/>
    <n v="6"/>
    <m/>
    <m/>
  </r>
  <r>
    <x v="1"/>
    <s v="REAL"/>
    <s v="VARIABLE"/>
    <s v="PERSONAL"/>
    <s v="MERCADONA"/>
    <s v="VALENCIA"/>
    <x v="4"/>
    <s v="COMIDA"/>
    <s v="MERCADONA"/>
    <n v="1.5170000000000001"/>
    <d v="2017-06-13T00:00:00"/>
    <x v="5"/>
    <n v="6"/>
    <m/>
    <m/>
  </r>
  <r>
    <x v="1"/>
    <s v="REAL"/>
    <s v="VARIABLE"/>
    <s v="PERSONAL"/>
    <s v="EN&amp;CABIFY.COM, MADRID"/>
    <s v="MADRID"/>
    <x v="5"/>
    <s v="UBER,CABIFY, ETC"/>
    <s v="CABIFY"/>
    <n v="0.19400000000000001"/>
    <d v="2017-06-16T00:00:00"/>
    <x v="5"/>
    <n v="6"/>
    <m/>
    <s v="COMPRA INTERNET EN WWW.CABIFY.COM, MADRID, TARJ."/>
  </r>
  <r>
    <x v="1"/>
    <s v="REAL"/>
    <s v="VARIABLE"/>
    <s v="PERSONAL"/>
    <s v="MERCADONA"/>
    <s v="VALENCIA"/>
    <x v="4"/>
    <s v="COMIDA"/>
    <s v="MERCADONA"/>
    <n v="0.84800000000000009"/>
    <d v="2017-06-20T00:00:00"/>
    <x v="5"/>
    <n v="6"/>
    <m/>
    <m/>
  </r>
  <r>
    <x v="1"/>
    <s v="REAL"/>
    <s v="VARIABLE"/>
    <s v="PERSONAL"/>
    <s v="MERCADONA"/>
    <s v="VALENCIA"/>
    <x v="4"/>
    <s v="COMIDA"/>
    <s v="MERCADONA"/>
    <n v="1.3800000000000001"/>
    <d v="2017-06-26T00:00:00"/>
    <x v="5"/>
    <n v="6"/>
    <m/>
    <m/>
  </r>
  <r>
    <x v="0"/>
    <s v="REAL"/>
    <s v="VARIABLE"/>
    <s v="PERSONAL"/>
    <s v="-"/>
    <s v="VALENCIA"/>
    <x v="0"/>
    <s v="PAGA"/>
    <s v="PAGA / TRANSFERENCIA"/>
    <n v="300"/>
    <d v="2017-06-26T00:00:00"/>
    <x v="5"/>
    <n v="6"/>
    <m/>
    <m/>
  </r>
  <r>
    <x v="1"/>
    <s v="REAL"/>
    <s v="VARIABLE"/>
    <s v="PERSONAL"/>
    <s v="CONOCIDOS"/>
    <s v="VALENCIA"/>
    <x v="0"/>
    <s v="DESCONOCIDO"/>
    <s v="DESCONOCIDO"/>
    <n v="2.85"/>
    <d v="2017-06-29T00:00:00"/>
    <x v="5"/>
    <n v="6"/>
    <m/>
    <s v="GASTOS DESCONOCIDOS"/>
  </r>
  <r>
    <x v="1"/>
    <s v="ESTIMADO"/>
    <s v="FIJO"/>
    <s v="PERSONAL"/>
    <s v="PISO VALENCIA CENTRO"/>
    <s v="VALENCIA"/>
    <x v="2"/>
    <s v="PISO VALENCIA"/>
    <s v="PISO VALENCIA"/>
    <n v="27.5"/>
    <d v="2017-07-01T00:00:00"/>
    <x v="5"/>
    <n v="7"/>
    <m/>
    <m/>
  </r>
  <r>
    <x v="1"/>
    <s v="REAL"/>
    <s v="VARIABLE"/>
    <s v="PERSONAL"/>
    <s v="ZARA"/>
    <s v="VALENCIA"/>
    <x v="3"/>
    <s v="ROPA"/>
    <s v="ROPA"/>
    <n v="3.6890000000000001"/>
    <d v="2017-07-10T00:00:00"/>
    <x v="5"/>
    <n v="7"/>
    <m/>
    <s v="COMPRA EN ZARA, VALENCIA, TARJ. :*571914"/>
  </r>
  <r>
    <x v="1"/>
    <s v="REAL"/>
    <s v="VARIABLE"/>
    <s v="PERSONAL"/>
    <s v="RENFE"/>
    <s v="VALENCIA"/>
    <x v="5"/>
    <s v="RENFE"/>
    <s v="RENFE"/>
    <n v="2.34"/>
    <d v="2017-07-27T00:00:00"/>
    <x v="5"/>
    <n v="7"/>
    <m/>
    <s v="COMPRA INTERNET EN RENFE VIRTUAL I, MADRID, TARJ."/>
  </r>
  <r>
    <x v="1"/>
    <s v="REAL"/>
    <s v="VARIABLE"/>
    <s v="PERSONAL"/>
    <m/>
    <s v="VALENCIA"/>
    <x v="11"/>
    <s v="SANTANDER"/>
    <s v="SANTANDER"/>
    <n v="5.54"/>
    <d v="2017-07-27T00:00:00"/>
    <x v="5"/>
    <n v="7"/>
    <m/>
    <m/>
  </r>
  <r>
    <x v="1"/>
    <s v="ESTIMADO"/>
    <s v="FIJO"/>
    <s v="PERSONAL"/>
    <s v="PISO VALENCIA CENTRO"/>
    <s v="VALENCIA"/>
    <x v="2"/>
    <s v="PISO VALENCIA"/>
    <s v="PISO VALENCIA"/>
    <n v="27.5"/>
    <d v="2017-08-01T00:00:00"/>
    <x v="5"/>
    <n v="8"/>
    <m/>
    <m/>
  </r>
  <r>
    <x v="1"/>
    <s v="REAL"/>
    <s v="VARIABLE"/>
    <s v="PERSONAL"/>
    <m/>
    <s v="VALENCIA"/>
    <x v="11"/>
    <s v="SANTANDER"/>
    <s v="SANTANDER"/>
    <n v="2.4600000000000004"/>
    <d v="2017-08-01T00:00:00"/>
    <x v="5"/>
    <n v="8"/>
    <m/>
    <m/>
  </r>
  <r>
    <x v="1"/>
    <s v="REAL"/>
    <s v="VARIABLE"/>
    <s v="PERSONAL"/>
    <s v="WINTER"/>
    <s v="VALENCIA"/>
    <x v="7"/>
    <s v="RESTAURANTE"/>
    <s v="RESTAURANTE"/>
    <n v="2.5500000000000003"/>
    <d v="2017-08-10T00:00:00"/>
    <x v="5"/>
    <n v="8"/>
    <m/>
    <s v="COMPRA EN WINTER, TUDELA, TARJ. :*571914"/>
  </r>
  <r>
    <x v="1"/>
    <s v="REAL"/>
    <s v="VARIABLE"/>
    <s v="PERSONAL"/>
    <s v="PULL&amp;BEAR"/>
    <s v="MARBELLA"/>
    <x v="3"/>
    <s v="ROPA"/>
    <s v="ROPA"/>
    <n v="1.7989999999999999"/>
    <d v="2017-08-21T00:00:00"/>
    <x v="5"/>
    <n v="8"/>
    <m/>
    <s v="COMPRA EN PULL &amp; BEAR, MARBELLA, TARJ. :*571914"/>
  </r>
  <r>
    <x v="1"/>
    <s v="REAL"/>
    <s v="VARIABLE"/>
    <s v="PERSONAL"/>
    <s v="CONOCIDOS"/>
    <s v="VALENCIA"/>
    <x v="0"/>
    <s v="DESCONOCIDO"/>
    <s v="DESCONOCIDO"/>
    <n v="2.75"/>
    <d v="2017-08-30T00:00:00"/>
    <x v="5"/>
    <n v="8"/>
    <m/>
    <s v="GASTOS DESCONOCIDOS"/>
  </r>
  <r>
    <x v="1"/>
    <s v="REAL"/>
    <s v="VARIABLE"/>
    <s v="PERSONAL"/>
    <s v="CONOCIDOS"/>
    <s v="VALENCIA"/>
    <x v="0"/>
    <s v="DESCONOCIDO"/>
    <s v="DESCONOCIDO"/>
    <n v="2.15"/>
    <d v="2017-08-31T00:00:00"/>
    <x v="5"/>
    <n v="8"/>
    <m/>
    <s v="GASTOS DESCONOCIDOS"/>
  </r>
  <r>
    <x v="1"/>
    <s v="REAL"/>
    <s v="VARIABLE"/>
    <s v="PERSONAL"/>
    <s v="BLABLACAR"/>
    <s v="VALENCIA"/>
    <x v="5"/>
    <s v="BLABLACAR"/>
    <s v="BLABLACAR"/>
    <n v="2.3000000000000003"/>
    <d v="2017-09-01T00:00:00"/>
    <x v="5"/>
    <n v="9"/>
    <m/>
    <m/>
  </r>
  <r>
    <x v="1"/>
    <s v="ESTIMADO"/>
    <s v="FIJO"/>
    <s v="PERSONAL"/>
    <s v="PISO VALENCIA CENTRO"/>
    <s v="VALENCIA"/>
    <x v="2"/>
    <s v="PISO VALENCIA"/>
    <s v="PISO VALENCIA"/>
    <n v="27.5"/>
    <d v="2017-09-01T00:00:00"/>
    <x v="5"/>
    <n v="9"/>
    <m/>
    <m/>
  </r>
  <r>
    <x v="1"/>
    <s v="REAL"/>
    <s v="VARIABLE"/>
    <s v="PERSONAL"/>
    <s v="MERCADONA"/>
    <s v="VALENCIA"/>
    <x v="4"/>
    <s v="COMIDA"/>
    <s v="MERCADONA"/>
    <n v="2.5230000000000001"/>
    <d v="2017-09-04T00:00:00"/>
    <x v="5"/>
    <n v="9"/>
    <m/>
    <m/>
  </r>
  <r>
    <x v="1"/>
    <s v="REAL"/>
    <s v="VARIABLE"/>
    <s v="PERSONAL"/>
    <s v="MERCADONA"/>
    <s v="VALENCIA"/>
    <x v="4"/>
    <s v="COMIDA"/>
    <s v="MERCADONA"/>
    <n v="1.1199999999999999"/>
    <d v="2017-09-04T00:00:00"/>
    <x v="5"/>
    <n v="9"/>
    <m/>
    <m/>
  </r>
  <r>
    <x v="1"/>
    <s v="REAL"/>
    <s v="VARIABLE"/>
    <s v="PERSONAL"/>
    <s v="MERCADONA"/>
    <s v="VALENCIA"/>
    <x v="4"/>
    <s v="COMIDA"/>
    <s v="MERCADONA"/>
    <n v="0.9910000000000001"/>
    <d v="2017-09-06T00:00:00"/>
    <x v="5"/>
    <n v="9"/>
    <m/>
    <m/>
  </r>
  <r>
    <x v="1"/>
    <s v="REAL"/>
    <s v="VARIABLE"/>
    <s v="PERSONAL"/>
    <s v="DIALPRIX"/>
    <s v="VALENCIA"/>
    <x v="4"/>
    <s v="COMIDA"/>
    <s v="DIALPRIX"/>
    <n v="0.17100000000000001"/>
    <d v="2017-09-07T00:00:00"/>
    <x v="5"/>
    <n v="9"/>
    <m/>
    <m/>
  </r>
  <r>
    <x v="1"/>
    <s v="REAL"/>
    <s v="VARIABLE"/>
    <s v="PERSONAL"/>
    <s v="MERCADONA"/>
    <s v="VALENCIA"/>
    <x v="4"/>
    <s v="COMIDA"/>
    <s v="MERCADONA"/>
    <n v="0.68900000000000006"/>
    <d v="2017-09-08T00:00:00"/>
    <x v="5"/>
    <n v="9"/>
    <m/>
    <m/>
  </r>
  <r>
    <x v="1"/>
    <s v="REAL"/>
    <s v="VARIABLE"/>
    <s v="PERSONAL"/>
    <s v="MERCADONA"/>
    <s v="VALENCIA"/>
    <x v="4"/>
    <s v="COMIDA"/>
    <s v="MERCADONA"/>
    <n v="2.7230000000000003"/>
    <d v="2017-09-11T00:00:00"/>
    <x v="5"/>
    <n v="9"/>
    <m/>
    <m/>
  </r>
  <r>
    <x v="0"/>
    <s v="REAL"/>
    <s v="VARIABLE"/>
    <s v="PERSONAL"/>
    <s v="SANTANDER"/>
    <s v="ONLINE"/>
    <x v="0"/>
    <s v="INTERESES"/>
    <s v="LIQUIDACIONES SANTANDER"/>
    <n v="4.4999999999999998E-2"/>
    <d v="2017-09-12T00:00:00"/>
    <x v="5"/>
    <n v="9"/>
    <m/>
    <m/>
  </r>
  <r>
    <x v="1"/>
    <s v="REAL"/>
    <s v="VARIABLE"/>
    <s v="PERSONAL"/>
    <s v="EFECTIVO"/>
    <s v="VALENCIA"/>
    <x v="0"/>
    <s v="EFECTIVO"/>
    <s v="EFECTIVO"/>
    <n v="5"/>
    <d v="2017-09-16T00:00:00"/>
    <x v="5"/>
    <n v="9"/>
    <m/>
    <m/>
  </r>
  <r>
    <x v="1"/>
    <s v="REAL"/>
    <s v="VARIABLE"/>
    <s v="PERSONAL"/>
    <s v="MERCADONA"/>
    <s v="VALENCIA"/>
    <x v="4"/>
    <s v="COMIDA"/>
    <s v="MERCADONA"/>
    <n v="2.4790000000000001"/>
    <d v="2017-09-21T00:00:00"/>
    <x v="5"/>
    <n v="9"/>
    <m/>
    <m/>
  </r>
  <r>
    <x v="1"/>
    <s v="REAL"/>
    <s v="VARIABLE"/>
    <s v="PERSONAL"/>
    <s v="MERCADONA"/>
    <s v="VALENCIA"/>
    <x v="4"/>
    <s v="COMIDA"/>
    <s v="MERCADONA"/>
    <n v="0.84499999999999997"/>
    <d v="2017-09-22T00:00:00"/>
    <x v="5"/>
    <n v="9"/>
    <m/>
    <m/>
  </r>
  <r>
    <x v="1"/>
    <s v="REAL"/>
    <s v="VARIABLE"/>
    <s v="PERSONAL"/>
    <s v="EFECTIVO"/>
    <s v="VALENCIA"/>
    <x v="0"/>
    <s v="EFECTIVO"/>
    <s v="EFECTIVO"/>
    <n v="4"/>
    <d v="2017-09-24T00:00:00"/>
    <x v="5"/>
    <n v="9"/>
    <m/>
    <m/>
  </r>
  <r>
    <x v="1"/>
    <s v="REAL"/>
    <s v="VARIABLE"/>
    <s v="PERSONAL"/>
    <s v="EFECTIVO"/>
    <s v="VALENCIA"/>
    <x v="0"/>
    <s v="EFECTIVO"/>
    <s v="EFECTIVO"/>
    <n v="4"/>
    <d v="2017-09-25T00:00:00"/>
    <x v="5"/>
    <n v="9"/>
    <m/>
    <m/>
  </r>
  <r>
    <x v="1"/>
    <s v="REAL"/>
    <s v="VARIABLE"/>
    <s v="PERSONAL"/>
    <s v="MERCADONA"/>
    <s v="VALENCIA"/>
    <x v="4"/>
    <s v="COMIDA"/>
    <s v="MERCADONA"/>
    <n v="1.0210000000000001"/>
    <d v="2017-09-26T00:00:00"/>
    <x v="5"/>
    <n v="9"/>
    <m/>
    <m/>
  </r>
  <r>
    <x v="1"/>
    <s v="ESTIMADO"/>
    <s v="FIJO"/>
    <s v="PERSONAL"/>
    <s v="PISO VALENCIA CENTRO"/>
    <s v="VALENCIA"/>
    <x v="2"/>
    <s v="PISO VALENCIA"/>
    <s v="PISO VALENCIA"/>
    <n v="27.5"/>
    <d v="2017-10-01T00:00:00"/>
    <x v="5"/>
    <n v="10"/>
    <m/>
    <m/>
  </r>
  <r>
    <x v="1"/>
    <s v="REAL"/>
    <s v="VARIABLE"/>
    <s v="PERSONAL"/>
    <s v="MERCADONA"/>
    <s v="VALENCIA"/>
    <x v="4"/>
    <s v="COMIDA"/>
    <s v="MERCADONA"/>
    <n v="1.292"/>
    <d v="2017-10-02T00:00:00"/>
    <x v="5"/>
    <n v="10"/>
    <m/>
    <m/>
  </r>
  <r>
    <x v="0"/>
    <s v="REAL"/>
    <s v="FIJO"/>
    <s v="PERSONAL"/>
    <s v="ALTAIR"/>
    <s v="VALENCIA"/>
    <x v="12"/>
    <s v="NOMINA ALTAIR"/>
    <s v="ALTAIR NOMINA"/>
    <n v="178.71899999999999"/>
    <d v="2017-10-03T00:00:00"/>
    <x v="5"/>
    <n v="10"/>
    <m/>
    <m/>
  </r>
  <r>
    <x v="1"/>
    <s v="REAL"/>
    <s v="VARIABLE"/>
    <s v="PERSONAL"/>
    <m/>
    <s v="VALENCIA"/>
    <x v="7"/>
    <s v="BAR"/>
    <s v="CAFÉ"/>
    <n v="0.17"/>
    <d v="2017-10-03T00:00:00"/>
    <x v="5"/>
    <n v="10"/>
    <m/>
    <m/>
  </r>
  <r>
    <x v="1"/>
    <s v="ESTIMADO"/>
    <s v="FIJO"/>
    <s v="PERSONAL"/>
    <s v="GARAJE VALENCIA"/>
    <s v="VALENCIA"/>
    <x v="2"/>
    <s v="GARAJE"/>
    <s v="GARAJE VALENCIA"/>
    <n v="11.9"/>
    <d v="2017-10-03T00:00:00"/>
    <x v="5"/>
    <n v="10"/>
    <m/>
    <m/>
  </r>
  <r>
    <x v="1"/>
    <s v="REAL"/>
    <s v="VARIABLE"/>
    <s v="PERSONAL"/>
    <s v="MERCADONA"/>
    <s v="VALENCIA"/>
    <x v="4"/>
    <s v="COMIDA"/>
    <s v="MERCADONA"/>
    <n v="1.0410000000000001"/>
    <d v="2017-10-03T00:00:00"/>
    <x v="5"/>
    <n v="10"/>
    <m/>
    <m/>
  </r>
  <r>
    <x v="1"/>
    <s v="REAL"/>
    <s v="VARIABLE"/>
    <s v="PERSONAL"/>
    <s v="EFECTIVO"/>
    <s v="VALENCIA"/>
    <x v="0"/>
    <s v="EFECTIVO"/>
    <s v="EFECTIVO"/>
    <n v="7"/>
    <d v="2017-10-04T00:00:00"/>
    <x v="5"/>
    <n v="10"/>
    <m/>
    <m/>
  </r>
  <r>
    <x v="1"/>
    <s v="REAL"/>
    <s v="VARIABLE"/>
    <s v="PERSONAL"/>
    <s v="EFECTIVO"/>
    <s v="VALENCIA"/>
    <x v="0"/>
    <s v="EFECTIVO"/>
    <s v="EFECTIVO"/>
    <n v="7"/>
    <d v="2017-10-10T00:00:00"/>
    <x v="5"/>
    <n v="10"/>
    <m/>
    <m/>
  </r>
  <r>
    <x v="1"/>
    <s v="REAL"/>
    <s v="VARIABLE"/>
    <s v="PERSONAL"/>
    <s v="MERCADONA"/>
    <s v="VALENCIA"/>
    <x v="4"/>
    <s v="COMIDA"/>
    <s v="MERCADONA"/>
    <n v="1.6739999999999999"/>
    <d v="2017-10-16T00:00:00"/>
    <x v="5"/>
    <n v="10"/>
    <m/>
    <m/>
  </r>
  <r>
    <x v="1"/>
    <s v="REAL"/>
    <s v="VARIABLE"/>
    <s v="PERSONAL"/>
    <s v="GETH BLUEBELL"/>
    <s v="VALENCIA"/>
    <x v="1"/>
    <s v="CLASES DE INGLES"/>
    <s v="INGLES"/>
    <n v="22.05"/>
    <d v="2017-10-18T00:00:00"/>
    <x v="5"/>
    <n v="10"/>
    <m/>
    <s v="COMPRA EN BLUEBELL ENGLIS, VALENCIA, TARJ. :*571914"/>
  </r>
  <r>
    <x v="1"/>
    <s v="REAL"/>
    <s v="VARIABLE"/>
    <s v="PERSONAL"/>
    <s v="COMIDA"/>
    <s v="VALENCIA"/>
    <x v="7"/>
    <s v="BAR"/>
    <s v="PATERNA"/>
    <n v="0.55000000000000004"/>
    <d v="2017-10-25T00:00:00"/>
    <x v="5"/>
    <n v="10"/>
    <m/>
    <m/>
  </r>
  <r>
    <x v="1"/>
    <s v="REAL"/>
    <s v="VARIABLE"/>
    <s v="PERSONAL"/>
    <s v="CINE"/>
    <s v="VALENCIA"/>
    <x v="9"/>
    <s v="CINE"/>
    <s v="KINEPOLIS"/>
    <n v="0.75"/>
    <d v="2017-10-30T00:00:00"/>
    <x v="5"/>
    <n v="10"/>
    <m/>
    <s v="COMPRA EN KINEPOLIS PATER, PATERNA, TARJ. :*571914"/>
  </r>
  <r>
    <x v="1"/>
    <s v="ESTIMADO"/>
    <s v="FIJO"/>
    <s v="PERSONAL"/>
    <s v="PISO VALENCIA CENTRO"/>
    <s v="VALENCIA"/>
    <x v="2"/>
    <s v="PISO VALENCIA"/>
    <s v="PISO VALENCIA"/>
    <n v="27.5"/>
    <d v="2017-11-01T00:00:00"/>
    <x v="5"/>
    <n v="11"/>
    <m/>
    <m/>
  </r>
  <r>
    <x v="0"/>
    <s v="REAL"/>
    <s v="FIJO"/>
    <s v="PERSONAL"/>
    <s v="ALTAIR"/>
    <s v="VALENCIA"/>
    <x v="12"/>
    <s v="NOMINA ALTAIR"/>
    <s v="ALTAIR NOMINA"/>
    <n v="412.08599999999996"/>
    <d v="2017-11-02T00:00:00"/>
    <x v="5"/>
    <n v="11"/>
    <m/>
    <m/>
  </r>
  <r>
    <x v="1"/>
    <s v="REAL"/>
    <s v="VARIABLE"/>
    <s v="PERSONAL"/>
    <s v="EFECTIVO"/>
    <s v="VALENCIA"/>
    <x v="0"/>
    <s v="EFECTIVO"/>
    <s v="EFECTIVO"/>
    <n v="7"/>
    <d v="2017-11-02T00:00:00"/>
    <x v="5"/>
    <n v="11"/>
    <m/>
    <m/>
  </r>
  <r>
    <x v="1"/>
    <s v="ESTIMADO"/>
    <s v="FIJO"/>
    <s v="PERSONAL"/>
    <s v="GARAJE VALENCIA"/>
    <s v="VALENCIA"/>
    <x v="2"/>
    <s v="GARAJE"/>
    <s v="GARAJE VALENCIA"/>
    <n v="11.9"/>
    <d v="2017-11-02T00:00:00"/>
    <x v="5"/>
    <n v="11"/>
    <m/>
    <m/>
  </r>
  <r>
    <x v="1"/>
    <s v="REAL"/>
    <s v="VARIABLE"/>
    <s v="PERSONAL"/>
    <s v="MERCADONA"/>
    <s v="VALENCIA"/>
    <x v="4"/>
    <s v="COMIDA"/>
    <s v="MERCADONA"/>
    <n v="2.6270000000000002"/>
    <d v="2017-11-02T00:00:00"/>
    <x v="5"/>
    <n v="11"/>
    <m/>
    <m/>
  </r>
  <r>
    <x v="1"/>
    <s v="REAL"/>
    <s v="VARIABLE"/>
    <s v="PERSONAL"/>
    <s v="SAONA"/>
    <s v="VALENCIA"/>
    <x v="7"/>
    <s v="RESTAURANTE"/>
    <s v="RESTAURANTE"/>
    <n v="1.51"/>
    <d v="2017-11-03T00:00:00"/>
    <x v="5"/>
    <n v="11"/>
    <m/>
    <s v="COMPRA EN SAONA, VALENCIA, TARJ. :*571914"/>
  </r>
  <r>
    <x v="1"/>
    <s v="REAL"/>
    <s v="VARIABLE"/>
    <s v="PERSONAL"/>
    <s v="MERCADONA"/>
    <s v="VALENCIA"/>
    <x v="4"/>
    <s v="COMIDA"/>
    <s v="MERCADONA"/>
    <n v="1.7510000000000003"/>
    <d v="2017-11-06T00:00:00"/>
    <x v="5"/>
    <n v="11"/>
    <m/>
    <m/>
  </r>
  <r>
    <x v="1"/>
    <s v="REAL"/>
    <s v="VARIABLE"/>
    <s v="PERSONAL"/>
    <s v="COMIDA"/>
    <s v="VALENCIA"/>
    <x v="7"/>
    <s v="BAR"/>
    <s v="PATERNA"/>
    <n v="0.55000000000000004"/>
    <d v="2017-11-06T00:00:00"/>
    <x v="5"/>
    <n v="11"/>
    <m/>
    <m/>
  </r>
  <r>
    <x v="1"/>
    <s v="REAL"/>
    <s v="VARIABLE"/>
    <s v="PERSONAL"/>
    <s v="COMIDA"/>
    <s v="VALENCIA"/>
    <x v="7"/>
    <s v="BAR"/>
    <s v="PATERNA"/>
    <n v="0.8"/>
    <d v="2017-11-09T00:00:00"/>
    <x v="5"/>
    <n v="11"/>
    <m/>
    <m/>
  </r>
  <r>
    <x v="1"/>
    <s v="REAL"/>
    <s v="VARIABLE"/>
    <s v="PERSONAL"/>
    <s v="EFECTIVO"/>
    <s v="VALENCIA"/>
    <x v="0"/>
    <s v="EFECTIVO"/>
    <s v="EFECTIVO"/>
    <n v="20"/>
    <d v="2017-11-10T00:00:00"/>
    <x v="5"/>
    <n v="11"/>
    <m/>
    <m/>
  </r>
  <r>
    <x v="1"/>
    <s v="REAL"/>
    <s v="VARIABLE"/>
    <s v="PERSONAL"/>
    <s v="COMIDA"/>
    <s v="VALENCIA"/>
    <x v="7"/>
    <s v="BAR"/>
    <s v="PATERNA"/>
    <n v="0.75"/>
    <d v="2017-11-10T00:00:00"/>
    <x v="5"/>
    <n v="11"/>
    <m/>
    <m/>
  </r>
  <r>
    <x v="1"/>
    <s v="REAL"/>
    <s v="VARIABLE"/>
    <s v="PERSONAL"/>
    <s v="RESTAURANTE MIR"/>
    <s v="VALENCIA"/>
    <x v="7"/>
    <s v="RESTAURANTE"/>
    <s v="RESTAURANTE"/>
    <n v="1"/>
    <d v="2017-11-13T00:00:00"/>
    <x v="5"/>
    <n v="11"/>
    <m/>
    <s v="COMPRA EN RESTAURANTE MIR, VALENCIA, TARJ. :*571914"/>
  </r>
  <r>
    <x v="1"/>
    <s v="REAL"/>
    <s v="VARIABLE"/>
    <s v="PERSONAL"/>
    <s v="NECO&amp;PARQUE TEC, VALENCIA"/>
    <s v="MADRID"/>
    <x v="7"/>
    <s v="BAR"/>
    <s v="PATERNA"/>
    <n v="0.21000000000000002"/>
    <d v="2017-11-14T00:00:00"/>
    <x v="5"/>
    <n v="11"/>
    <m/>
    <s v="COMPRA EN NECO PARQUE TEC, VALENCIA, TARJ. :*571914"/>
  </r>
  <r>
    <x v="1"/>
    <s v="REAL"/>
    <s v="VARIABLE"/>
    <s v="PERSONAL"/>
    <s v="MERCADONA"/>
    <s v="VALENCIA"/>
    <x v="4"/>
    <s v="COMIDA"/>
    <s v="MERCADONA"/>
    <n v="2.141"/>
    <d v="2017-11-15T00:00:00"/>
    <x v="5"/>
    <n v="11"/>
    <m/>
    <m/>
  </r>
  <r>
    <x v="1"/>
    <s v="REAL"/>
    <s v="VARIABLE"/>
    <s v="PERSONAL"/>
    <s v="COMIDA"/>
    <s v="VALENCIA"/>
    <x v="7"/>
    <s v="BAR"/>
    <s v="PATERNA"/>
    <n v="0.55000000000000004"/>
    <d v="2017-11-16T00:00:00"/>
    <x v="5"/>
    <n v="11"/>
    <m/>
    <m/>
  </r>
  <r>
    <x v="1"/>
    <s v="REAL"/>
    <s v="VARIABLE"/>
    <s v="PERSONAL"/>
    <s v="NECO&amp;PARQUE TEC, VALENCIA"/>
    <s v="MADRID"/>
    <x v="7"/>
    <s v="BAR"/>
    <s v="PATERNA"/>
    <n v="0.22999999999999998"/>
    <d v="2017-11-20T00:00:00"/>
    <x v="5"/>
    <n v="11"/>
    <m/>
    <s v="COMPRA EN NECO PARQUE TEC, VALENCIA, TARJ. :*571914"/>
  </r>
  <r>
    <x v="1"/>
    <s v="REAL"/>
    <s v="VARIABLE"/>
    <s v="PERSONAL"/>
    <s v="MERCADONA"/>
    <s v="VALENCIA"/>
    <x v="4"/>
    <s v="COMIDA"/>
    <s v="MERCADONA"/>
    <n v="2.3580000000000001"/>
    <d v="2017-11-21T00:00:00"/>
    <x v="5"/>
    <n v="11"/>
    <m/>
    <m/>
  </r>
  <r>
    <x v="1"/>
    <s v="REAL"/>
    <s v="VARIABLE"/>
    <s v="PERSONAL"/>
    <s v="MERCADONA"/>
    <s v="VALENCIA"/>
    <x v="4"/>
    <s v="COMIDA"/>
    <s v="MERCADONA"/>
    <n v="0.77800000000000002"/>
    <d v="2017-11-24T00:00:00"/>
    <x v="5"/>
    <n v="11"/>
    <m/>
    <m/>
  </r>
  <r>
    <x v="1"/>
    <s v="REAL"/>
    <s v="VARIABLE"/>
    <s v="PERSONAL"/>
    <s v="TAXI&amp;VICTOR BAL, VALENCIA"/>
    <s v="VALENCIA"/>
    <x v="5"/>
    <s v="UBER,CABIFY, TAXIS, ETC"/>
    <s v="TAXI"/>
    <n v="1.0449999999999999"/>
    <d v="2017-11-27T00:00:00"/>
    <x v="5"/>
    <n v="11"/>
    <m/>
    <s v="COMPRA EN TAXI VICTOR BAL, VALENCIA, TARJ. :*571914"/>
  </r>
  <r>
    <x v="1"/>
    <s v="REAL"/>
    <s v="VARIABLE"/>
    <s v="PERSONAL"/>
    <s v="FARMACIA BOIX"/>
    <s v="VALENCIA"/>
    <x v="10"/>
    <s v="FARMACIA"/>
    <s v="FARMACIA"/>
    <n v="0.2"/>
    <d v="2017-11-28T00:00:00"/>
    <x v="5"/>
    <n v="11"/>
    <m/>
    <s v="COMPRA EN FARMACIA BOIX, VALENCIA, TARJ. :*571914"/>
  </r>
  <r>
    <x v="1"/>
    <s v="REAL"/>
    <s v="VARIABLE"/>
    <s v="PERSONAL"/>
    <s v="MAS&amp;MAS MARQU, VALENCIA"/>
    <s v="VALENCIA"/>
    <x v="7"/>
    <s v="RESTAURANTE"/>
    <s v="RESTAURANTE"/>
    <n v="0.17500000000000002"/>
    <d v="2017-11-28T00:00:00"/>
    <x v="5"/>
    <n v="11"/>
    <m/>
    <s v="COMPRA EN MAS Y MAS MARQU, VALENCIA, TARJ. :*571914"/>
  </r>
  <r>
    <x v="1"/>
    <s v="REAL"/>
    <s v="VARIABLE"/>
    <s v="PERSONAL"/>
    <s v="EFECTIVO"/>
    <s v="VALENCIA"/>
    <x v="0"/>
    <s v="EFECTIVO"/>
    <s v="EFECTIVO"/>
    <n v="4"/>
    <d v="2017-11-30T00:00:00"/>
    <x v="5"/>
    <n v="11"/>
    <m/>
    <m/>
  </r>
  <r>
    <x v="0"/>
    <s v="REAL"/>
    <s v="FIJO"/>
    <s v="PERSONAL"/>
    <s v="ALTAIR"/>
    <s v="VALENCIA"/>
    <x v="12"/>
    <s v="NOMINA ALTAIR"/>
    <s v="ALTAIR NOMINA"/>
    <n v="412.08599999999996"/>
    <d v="2017-12-01T00:00:00"/>
    <x v="5"/>
    <n v="12"/>
    <m/>
    <m/>
  </r>
  <r>
    <x v="1"/>
    <s v="ESTIMADO"/>
    <s v="FIJO"/>
    <s v="PERSONAL"/>
    <s v="GARAJE VALENCIA"/>
    <s v="VALENCIA"/>
    <x v="2"/>
    <s v="GARAJE"/>
    <s v="GARAJE VALENCIA"/>
    <n v="11.9"/>
    <d v="2017-12-01T00:00:00"/>
    <x v="5"/>
    <n v="12"/>
    <m/>
    <m/>
  </r>
  <r>
    <x v="1"/>
    <s v="ESTIMADO"/>
    <s v="FIJO"/>
    <s v="PERSONAL"/>
    <s v="PISO VALENCIA CENTRO"/>
    <s v="VALENCIA"/>
    <x v="2"/>
    <s v="PISO VALENCIA"/>
    <s v="PISO VALENCIA"/>
    <n v="27.5"/>
    <d v="2017-12-01T00:00:00"/>
    <x v="5"/>
    <n v="12"/>
    <m/>
    <m/>
  </r>
  <r>
    <x v="1"/>
    <s v="REAL"/>
    <s v="VARIABLE"/>
    <s v="PERSONAL"/>
    <s v="PAN&amp;AZUCAR V, VALENCIA"/>
    <s v="VALENCIA"/>
    <x v="7"/>
    <s v="RESTAURANTE"/>
    <s v="RESTAURANTE"/>
    <n v="1.3"/>
    <d v="2017-12-01T00:00:00"/>
    <x v="5"/>
    <n v="12"/>
    <m/>
    <s v="COMPRA EN PAN DE AZUCAR V, VALENCIA, TARJ. :*571914"/>
  </r>
  <r>
    <x v="1"/>
    <s v="REAL"/>
    <s v="VARIABLE"/>
    <s v="PERSONAL"/>
    <s v="EFECTIVO"/>
    <s v="VALENCIA"/>
    <x v="0"/>
    <s v="EFECTIVO"/>
    <s v="EFECTIVO"/>
    <n v="9"/>
    <d v="2017-12-04T00:00:00"/>
    <x v="5"/>
    <n v="12"/>
    <m/>
    <m/>
  </r>
  <r>
    <x v="1"/>
    <s v="REAL"/>
    <s v="VARIABLE"/>
    <s v="PERSONAL"/>
    <s v="COMIDA"/>
    <s v="VALENCIA"/>
    <x v="7"/>
    <s v="BAR"/>
    <s v="PATERNA"/>
    <n v="0.55000000000000004"/>
    <d v="2017-12-04T00:00:00"/>
    <x v="5"/>
    <n v="12"/>
    <m/>
    <m/>
  </r>
  <r>
    <x v="1"/>
    <s v="REAL"/>
    <s v="VARIABLE"/>
    <s v="PERSONAL"/>
    <s v="MERCADONA"/>
    <s v="VALENCIA"/>
    <x v="4"/>
    <s v="COMIDA"/>
    <s v="MERCADONA"/>
    <n v="1.1279999999999999"/>
    <d v="2017-12-11T00:00:00"/>
    <x v="5"/>
    <n v="12"/>
    <m/>
    <m/>
  </r>
  <r>
    <x v="1"/>
    <s v="REAL"/>
    <s v="VARIABLE"/>
    <s v="PERSONAL"/>
    <s v="RESTAURANTE CAS"/>
    <s v="VALENCIA"/>
    <x v="7"/>
    <s v="RESTAURANTE"/>
    <s v="RESTAURANTE"/>
    <n v="15.11"/>
    <d v="2017-12-11T00:00:00"/>
    <x v="5"/>
    <n v="12"/>
    <m/>
    <s v="COMPRA EN RESTAURANTE CAS, TUDELA, TARJ. :*571914"/>
  </r>
  <r>
    <x v="1"/>
    <s v="REAL"/>
    <s v="VARIABLE"/>
    <s v="PERSONAL"/>
    <s v="CINE"/>
    <s v="VALENCIA"/>
    <x v="9"/>
    <s v="CINE"/>
    <s v="LYS"/>
    <n v="2.25"/>
    <d v="2017-12-16T00:00:00"/>
    <x v="5"/>
    <n v="12"/>
    <m/>
    <s v="COMPRA EN CINES LYS, VALENCIA, TARJ. :*571914"/>
  </r>
  <r>
    <x v="1"/>
    <s v="REAL"/>
    <s v="VARIABLE"/>
    <s v="PERSONAL"/>
    <s v="COMIDA"/>
    <s v="VALENCIA"/>
    <x v="7"/>
    <s v="BAR"/>
    <s v="PATERNA"/>
    <n v="0.55000000000000004"/>
    <d v="2017-12-21T00:00:00"/>
    <x v="5"/>
    <n v="12"/>
    <m/>
    <m/>
  </r>
  <r>
    <x v="1"/>
    <s v="REAL"/>
    <s v="VARIABLE"/>
    <s v="PERSONAL"/>
    <s v="NECO&amp;PARQUE TEC, VALENCIA"/>
    <s v="VALENCIA"/>
    <x v="7"/>
    <s v="BAR"/>
    <s v="PATERNA"/>
    <n v="0.215"/>
    <d v="2017-12-22T00:00:00"/>
    <x v="5"/>
    <n v="12"/>
    <m/>
    <s v="COMPRA EN NECO PARQUE TEC, VALENCIA, TARJ. :*571914"/>
  </r>
  <r>
    <x v="0"/>
    <s v="REAL"/>
    <s v="FIJO"/>
    <s v="PERSONAL"/>
    <s v="ALTAIR"/>
    <s v="VALENCIA"/>
    <x v="12"/>
    <s v="NOMINA ALTAIR"/>
    <s v="ALTAIR NOMINA"/>
    <n v="412.08599999999996"/>
    <d v="2018-01-01T00:00:00"/>
    <x v="6"/>
    <n v="1"/>
    <m/>
    <m/>
  </r>
  <r>
    <x v="1"/>
    <s v="ESTIMADO"/>
    <s v="FIJO"/>
    <s v="PERSONAL"/>
    <s v="GARAJE VALENCIA"/>
    <s v="VALENCIA"/>
    <x v="2"/>
    <s v="GARAJE"/>
    <s v="GARAJE VALENCIA"/>
    <n v="11.9"/>
    <d v="2018-01-01T00:00:00"/>
    <x v="6"/>
    <n v="1"/>
    <m/>
    <m/>
  </r>
  <r>
    <x v="1"/>
    <s v="ESTIMADO"/>
    <s v="FIJO"/>
    <s v="PERSONAL"/>
    <s v="PISO VALENCIA CENTRO"/>
    <s v="VALENCIA"/>
    <x v="2"/>
    <s v="PISO VALENCIA"/>
    <s v="PISO VALENCIA"/>
    <n v="27.5"/>
    <d v="2018-01-01T00:00:00"/>
    <x v="6"/>
    <n v="1"/>
    <m/>
    <m/>
  </r>
  <r>
    <x v="1"/>
    <s v="REAL"/>
    <s v="VARIABLE"/>
    <s v="PERSONAL"/>
    <s v="CINE"/>
    <m/>
    <x v="9"/>
    <s v="CINE"/>
    <s v="OCINE TUDELA"/>
    <n v="1.32"/>
    <d v="2018-01-06T00:00:00"/>
    <x v="6"/>
    <n v="1"/>
    <m/>
    <s v="COMPRA EN OCINE TUDELA, TUDELA, TARJ. :*571914"/>
  </r>
  <r>
    <x v="1"/>
    <s v="REAL"/>
    <s v="VARIABLE"/>
    <s v="PERSONAL"/>
    <s v="DTRES"/>
    <s v="VALENCIA"/>
    <x v="7"/>
    <s v="RESTAURANTE"/>
    <s v="RESTAURANTE"/>
    <n v="1.35"/>
    <d v="2018-01-08T00:00:00"/>
    <x v="6"/>
    <n v="1"/>
    <m/>
    <s v="COMPRA EN DTRES, TUDELA, TARJ. :*571914"/>
  </r>
  <r>
    <x v="1"/>
    <s v="REAL"/>
    <s v="VARIABLE"/>
    <s v="PERSONAL"/>
    <s v="MERCADONA"/>
    <s v="VALENCIA"/>
    <x v="4"/>
    <s v="COMIDA"/>
    <s v="MERCADONA"/>
    <n v="3.2380000000000004"/>
    <d v="2018-01-09T00:00:00"/>
    <x v="6"/>
    <n v="1"/>
    <m/>
    <m/>
  </r>
  <r>
    <x v="1"/>
    <s v="REAL"/>
    <s v="VARIABLE"/>
    <s v="PERSONAL"/>
    <s v="NECO&amp;PARQUE TEC, VALENCIA"/>
    <s v="VALENCIA"/>
    <x v="7"/>
    <s v="BAR"/>
    <s v="PATERNA"/>
    <n v="0.13"/>
    <d v="2018-01-11T00:00:00"/>
    <x v="6"/>
    <n v="1"/>
    <m/>
    <s v="COMPRA EN NECO PARQUE TEC, VALENCIA, TARJ. :*571914"/>
  </r>
  <r>
    <x v="1"/>
    <s v="REAL"/>
    <s v="VARIABLE"/>
    <s v="PERSONAL"/>
    <s v="EFECTIVO"/>
    <s v="VALENCIA"/>
    <x v="0"/>
    <s v="EFECTIVO"/>
    <s v="EFECTIVO"/>
    <n v="20"/>
    <d v="2018-01-14T00:00:00"/>
    <x v="6"/>
    <n v="1"/>
    <m/>
    <m/>
  </r>
  <r>
    <x v="1"/>
    <s v="REAL"/>
    <s v="VARIABLE"/>
    <s v="PERSONAL"/>
    <s v="MERCADONA"/>
    <s v="VALENCIA"/>
    <x v="4"/>
    <s v="COMIDA"/>
    <s v="MERCADONA"/>
    <n v="1.5140000000000002"/>
    <d v="2018-01-15T00:00:00"/>
    <x v="6"/>
    <n v="1"/>
    <m/>
    <m/>
  </r>
  <r>
    <x v="1"/>
    <s v="REAL"/>
    <s v="VARIABLE"/>
    <s v="PERSONAL"/>
    <s v="RESTAURANTE PUE"/>
    <s v="VALENCIA"/>
    <x v="7"/>
    <s v="RESTAURANTE"/>
    <s v="RESTAURANTE"/>
    <n v="3.6340000000000003"/>
    <d v="2018-01-15T00:00:00"/>
    <x v="6"/>
    <n v="1"/>
    <m/>
    <s v="COMPRA EN RESTAURANTE PUE, VALENCIA, TARJ. :*571914"/>
  </r>
  <r>
    <x v="1"/>
    <s v="REAL"/>
    <s v="VARIABLE"/>
    <s v="PERSONAL"/>
    <s v="EFECTIVO"/>
    <s v="VALENCIA"/>
    <x v="0"/>
    <s v="EFECTIVO"/>
    <s v="EFECTIVO"/>
    <n v="4"/>
    <d v="2018-01-16T00:00:00"/>
    <x v="6"/>
    <n v="1"/>
    <m/>
    <m/>
  </r>
  <r>
    <x v="1"/>
    <s v="REAL"/>
    <s v="VARIABLE"/>
    <s v="PERSONAL"/>
    <s v="COMIDA"/>
    <s v="VALENCIA"/>
    <x v="7"/>
    <s v="BAR"/>
    <s v="PATERNA"/>
    <n v="0.57000000000000006"/>
    <d v="2018-01-17T00:00:00"/>
    <x v="6"/>
    <n v="1"/>
    <m/>
    <m/>
  </r>
  <r>
    <x v="1"/>
    <s v="REAL"/>
    <s v="VARIABLE"/>
    <s v="PERSONAL"/>
    <s v="MERCADONA"/>
    <s v="VALENCIA"/>
    <x v="4"/>
    <s v="COMIDA"/>
    <s v="MERCADONA"/>
    <n v="1.6360000000000001"/>
    <d v="2018-01-18T00:00:00"/>
    <x v="6"/>
    <n v="1"/>
    <m/>
    <m/>
  </r>
  <r>
    <x v="1"/>
    <s v="REAL"/>
    <s v="VARIABLE"/>
    <s v="PERSONAL"/>
    <s v="EFECTIVO"/>
    <s v="VALENCIA"/>
    <x v="0"/>
    <s v="EFECTIVO"/>
    <s v="EFECTIVO"/>
    <n v="14"/>
    <d v="2018-01-23T00:00:00"/>
    <x v="6"/>
    <n v="1"/>
    <m/>
    <m/>
  </r>
  <r>
    <x v="1"/>
    <s v="REAL"/>
    <s v="VARIABLE"/>
    <s v="PERSONAL"/>
    <s v="GETH BLUEBELL"/>
    <s v="VALENCIA"/>
    <x v="1"/>
    <s v="CLASES DE INGLES"/>
    <s v="INGLES"/>
    <n v="15"/>
    <d v="2018-01-24T00:00:00"/>
    <x v="6"/>
    <n v="1"/>
    <m/>
    <s v="COMPRA EN BLUEBELL ENGLIS, VALENCIA, TARJ. :*571914"/>
  </r>
  <r>
    <x v="1"/>
    <s v="REAL"/>
    <s v="VARIABLE"/>
    <s v="PERSONAL"/>
    <s v="COMIDA"/>
    <s v="VALENCIA"/>
    <x v="7"/>
    <s v="BAR"/>
    <s v="PATERNA"/>
    <n v="0.57000000000000006"/>
    <d v="2018-01-24T00:00:00"/>
    <x v="6"/>
    <n v="1"/>
    <m/>
    <m/>
  </r>
  <r>
    <x v="1"/>
    <s v="REAL"/>
    <s v="VARIABLE"/>
    <s v="PERSONAL"/>
    <s v="MERCADONA"/>
    <s v="VALENCIA"/>
    <x v="4"/>
    <s v="COMIDA"/>
    <s v="MERCADONA"/>
    <n v="3.1890000000000001"/>
    <d v="2018-01-26T00:00:00"/>
    <x v="6"/>
    <n v="1"/>
    <m/>
    <m/>
  </r>
  <r>
    <x v="1"/>
    <s v="REAL"/>
    <s v="VARIABLE"/>
    <s v="PERSONAL"/>
    <s v="MCDONAL&amp;CALLE X, VALENCIA"/>
    <s v="LISBOA"/>
    <x v="7"/>
    <s v="RESTAURANTE"/>
    <s v="MACDONALDS"/>
    <n v="0.60000000000000009"/>
    <d v="2018-01-29T00:00:00"/>
    <x v="6"/>
    <n v="1"/>
    <m/>
    <s v="COMPRA EN MCDONAL CALLE X, VALENCIA, TARJ. :*571914"/>
  </r>
  <r>
    <x v="1"/>
    <s v="REAL"/>
    <s v="VARIABLE"/>
    <s v="PERSONAL"/>
    <s v="MERCADONA"/>
    <s v="VALENCIA"/>
    <x v="4"/>
    <s v="COMIDA"/>
    <s v="MERCADONA"/>
    <n v="1.9210000000000003"/>
    <d v="2018-01-30T00:00:00"/>
    <x v="6"/>
    <n v="1"/>
    <m/>
    <m/>
  </r>
  <r>
    <x v="1"/>
    <s v="ESTIMADO"/>
    <s v="FIJO"/>
    <s v="PERSONAL"/>
    <s v="PISO VALENCIA CENTRO"/>
    <s v="VALENCIA"/>
    <x v="2"/>
    <s v="PISO VALENCIA"/>
    <s v="PISO VALENCIA"/>
    <n v="27.5"/>
    <d v="2018-02-01T00:00:00"/>
    <x v="6"/>
    <n v="2"/>
    <m/>
    <m/>
  </r>
  <r>
    <x v="0"/>
    <s v="REAL"/>
    <s v="FIJO"/>
    <s v="PERSONAL"/>
    <s v="ALTAIR"/>
    <s v="VALENCIA"/>
    <x v="12"/>
    <s v="NOMINA ALTAIR"/>
    <s v="ALTAIR NOMINA"/>
    <n v="443.27399999999994"/>
    <d v="2018-02-02T00:00:00"/>
    <x v="6"/>
    <n v="2"/>
    <m/>
    <m/>
  </r>
  <r>
    <x v="1"/>
    <s v="ESTIMADO"/>
    <s v="FIJO"/>
    <s v="PERSONAL"/>
    <s v="GARAJE VALENCIA"/>
    <s v="VALENCIA"/>
    <x v="2"/>
    <s v="GARAJE"/>
    <s v="GARAJE VALENCIA"/>
    <n v="11.9"/>
    <d v="2018-02-02T00:00:00"/>
    <x v="6"/>
    <n v="2"/>
    <m/>
    <m/>
  </r>
  <r>
    <x v="1"/>
    <s v="REAL"/>
    <s v="VARIABLE"/>
    <s v="PERSONAL"/>
    <s v="LEMONGRASS RIBE"/>
    <s v="VALENCIA"/>
    <x v="7"/>
    <s v="RESTAURANTE"/>
    <s v="RESTAURANTE"/>
    <n v="1.0900000000000001"/>
    <d v="2018-02-02T00:00:00"/>
    <x v="6"/>
    <n v="2"/>
    <m/>
    <s v="COMPRA EN LEMONGRASS RIBE, VALENCIA, TARJ. :*571914"/>
  </r>
  <r>
    <x v="1"/>
    <s v="REAL"/>
    <s v="VARIABLE"/>
    <s v="PERSONAL"/>
    <s v="CARREFOUR"/>
    <s v="VALENCIA"/>
    <x v="4"/>
    <s v="COMIDA"/>
    <s v="CARREFOUR"/>
    <n v="0.48200000000000004"/>
    <d v="2018-02-04T00:00:00"/>
    <x v="6"/>
    <n v="2"/>
    <m/>
    <m/>
  </r>
  <r>
    <x v="1"/>
    <s v="REAL"/>
    <s v="VARIABLE"/>
    <s v="PERSONAL"/>
    <s v="RESTAURANTE ARE"/>
    <s v="VALENCIA"/>
    <x v="7"/>
    <s v="RESTAURANTE"/>
    <s v="RESTAURANTE"/>
    <n v="1.2000000000000002"/>
    <d v="2018-02-12T00:00:00"/>
    <x v="6"/>
    <n v="2"/>
    <m/>
    <s v="COMPRA EN RESTAURANTE ARE, NAVARRA, TARJ. :*571914"/>
  </r>
  <r>
    <x v="0"/>
    <s v="REAL"/>
    <s v="FIJO"/>
    <s v="PERSONAL"/>
    <s v="ALTAIR"/>
    <s v="VALENCIA"/>
    <x v="12"/>
    <s v="NOMINA ALTAIR"/>
    <s v="ALTAIR DIETAS"/>
    <n v="0.89999999999999991"/>
    <d v="2018-02-13T00:00:00"/>
    <x v="6"/>
    <n v="2"/>
    <m/>
    <m/>
  </r>
  <r>
    <x v="1"/>
    <s v="REAL"/>
    <s v="VARIABLE"/>
    <s v="PERSONAL"/>
    <s v="MERCADONA"/>
    <s v="VALENCIA"/>
    <x v="4"/>
    <s v="COMIDA"/>
    <s v="MERCADONA"/>
    <n v="3.254"/>
    <d v="2018-02-15T00:00:00"/>
    <x v="6"/>
    <n v="2"/>
    <m/>
    <m/>
  </r>
  <r>
    <x v="1"/>
    <s v="REAL"/>
    <s v="VARIABLE"/>
    <s v="PERSONAL"/>
    <s v="ZARA"/>
    <s v="VALENCIA"/>
    <x v="3"/>
    <s v="ROPA"/>
    <s v="ROPA"/>
    <n v="5.99"/>
    <d v="2018-02-17T00:00:00"/>
    <x v="6"/>
    <n v="2"/>
    <m/>
    <s v="COMPRA EN ZARA VALENCIA J, VALENCIA, TARJ. :*571914"/>
  </r>
  <r>
    <x v="1"/>
    <s v="REAL"/>
    <s v="VARIABLE"/>
    <s v="PERSONAL"/>
    <s v="DULCE&amp;DE LECHE, VALENCIA"/>
    <s v="VALENCIA"/>
    <x v="7"/>
    <s v="RESTAURANTE"/>
    <s v="RESTAURANTE"/>
    <n v="0.45999999999999996"/>
    <d v="2018-02-18T00:00:00"/>
    <x v="6"/>
    <n v="2"/>
    <m/>
    <s v="COMPRA EN DULCE DE LECHE, VALENCIA, TARJ. :*571914"/>
  </r>
  <r>
    <x v="1"/>
    <s v="REAL"/>
    <s v="VARIABLE"/>
    <s v="PERSONAL"/>
    <s v="RESTAURANTE YAM"/>
    <s v="VALENCIA"/>
    <x v="7"/>
    <s v="RESTAURANTE"/>
    <s v="RESTAURANTE"/>
    <n v="2.1"/>
    <d v="2018-02-19T00:00:00"/>
    <x v="6"/>
    <n v="2"/>
    <m/>
    <s v="COMPRA EN RESTAURANTE YAM, VALENCIA, TARJ. :*571914"/>
  </r>
  <r>
    <x v="1"/>
    <s v="REAL"/>
    <s v="VARIABLE"/>
    <s v="PERSONAL"/>
    <s v="COMIDA"/>
    <s v="VALENCIA"/>
    <x v="7"/>
    <s v="BAR"/>
    <s v="PATERNA"/>
    <n v="0.60000000000000009"/>
    <d v="2018-02-20T00:00:00"/>
    <x v="6"/>
    <n v="2"/>
    <m/>
    <m/>
  </r>
  <r>
    <x v="1"/>
    <s v="REAL"/>
    <s v="VARIABLE"/>
    <s v="PERSONAL"/>
    <s v="EFECTIVO"/>
    <s v="VALENCIA"/>
    <x v="0"/>
    <s v="EFECTIVO"/>
    <s v="EFECTIVO"/>
    <n v="15"/>
    <d v="2018-02-21T00:00:00"/>
    <x v="6"/>
    <n v="2"/>
    <m/>
    <m/>
  </r>
  <r>
    <x v="1"/>
    <s v="REAL"/>
    <s v="VARIABLE"/>
    <s v="PERSONAL"/>
    <s v="MERCADONA"/>
    <s v="VALENCIA"/>
    <x v="4"/>
    <s v="COMIDA"/>
    <s v="MERCADONA"/>
    <n v="2.1"/>
    <d v="2018-02-21T00:00:00"/>
    <x v="6"/>
    <n v="2"/>
    <m/>
    <m/>
  </r>
  <r>
    <x v="1"/>
    <s v="REAL"/>
    <s v="VARIABLE"/>
    <s v="PERSONAL"/>
    <s v="MERCADONA"/>
    <s v="VALENCIA"/>
    <x v="4"/>
    <s v="COMIDA"/>
    <s v="MERCADONA"/>
    <n v="0.68"/>
    <d v="2018-02-22T00:00:00"/>
    <x v="6"/>
    <n v="2"/>
    <m/>
    <m/>
  </r>
  <r>
    <x v="1"/>
    <s v="REAL"/>
    <s v="VARIABLE"/>
    <s v="PERSONAL"/>
    <m/>
    <s v="VALENCIA"/>
    <x v="7"/>
    <s v="BAR"/>
    <s v="CAFÉ"/>
    <n v="0.63"/>
    <d v="2018-02-24T00:00:00"/>
    <x v="6"/>
    <n v="2"/>
    <m/>
    <m/>
  </r>
  <r>
    <x v="1"/>
    <s v="REAL"/>
    <s v="VARIABLE"/>
    <s v="PERSONAL"/>
    <s v="MERCADONA"/>
    <s v="VALENCIA"/>
    <x v="4"/>
    <s v="COMIDA"/>
    <s v="MERCADONA"/>
    <n v="1.893"/>
    <d v="2018-02-24T00:00:00"/>
    <x v="6"/>
    <n v="2"/>
    <m/>
    <m/>
  </r>
  <r>
    <x v="1"/>
    <s v="REAL"/>
    <s v="VARIABLE"/>
    <s v="PERSONAL"/>
    <s v="AMAZON"/>
    <s v="ONLINE"/>
    <x v="6"/>
    <s v="DEPORTE"/>
    <s v="PADEL"/>
    <n v="8.99"/>
    <d v="2018-02-24T00:00:00"/>
    <x v="6"/>
    <n v="2"/>
    <m/>
    <s v="Pala Head Graphene Spark"/>
  </r>
  <r>
    <x v="1"/>
    <s v="ESTIMADO"/>
    <s v="FIJO"/>
    <s v="PERSONAL"/>
    <s v="PISO VALENCIA CENTRO"/>
    <s v="VALENCIA"/>
    <x v="2"/>
    <s v="PISO VALENCIA"/>
    <s v="PISO VALENCIA"/>
    <n v="27.5"/>
    <d v="2018-03-01T00:00:00"/>
    <x v="6"/>
    <n v="3"/>
    <m/>
    <m/>
  </r>
  <r>
    <x v="1"/>
    <s v="REAL"/>
    <s v="VARIABLE"/>
    <s v="PERSONAL"/>
    <s v="N.5 BURGER"/>
    <s v="VALENCIA"/>
    <x v="7"/>
    <s v="RESTAURANTE"/>
    <s v="RESTAURANTE"/>
    <n v="1.1500000000000001"/>
    <d v="2018-03-01T00:00:00"/>
    <x v="6"/>
    <n v="3"/>
    <m/>
    <s v="COMPRA EN N.5 BURGER, VALENCIA, TARJ. :*571914"/>
  </r>
  <r>
    <x v="1"/>
    <s v="REAL"/>
    <s v="VARIABLE"/>
    <s v="PERSONAL"/>
    <s v="DULCE&amp;DE LECHE, VALENCIA"/>
    <s v="VALENCIA"/>
    <x v="7"/>
    <s v="RESTAURANTE"/>
    <s v="RESTAURANTE"/>
    <n v="0.66"/>
    <d v="2018-03-01T00:00:00"/>
    <x v="6"/>
    <n v="3"/>
    <m/>
    <s v="COMPRA EN DULCE DE LECHE, VALENCIA, TARJ. :*571914"/>
  </r>
  <r>
    <x v="0"/>
    <s v="REAL"/>
    <s v="FIJO"/>
    <s v="PERSONAL"/>
    <s v="ALTAIR"/>
    <s v="VALENCIA"/>
    <x v="12"/>
    <s v="NOMINA ALTAIR"/>
    <s v="ALTAIR NOMINA"/>
    <n v="443.87399999999997"/>
    <d v="2018-03-02T00:00:00"/>
    <x v="6"/>
    <n v="3"/>
    <m/>
    <m/>
  </r>
  <r>
    <x v="1"/>
    <s v="REAL"/>
    <s v="VARIABLE"/>
    <s v="PERSONAL"/>
    <s v="EFECTIVO"/>
    <s v="VALENCIA"/>
    <x v="0"/>
    <s v="EFECTIVO"/>
    <s v="EFECTIVO"/>
    <n v="4"/>
    <d v="2018-03-02T00:00:00"/>
    <x v="6"/>
    <n v="3"/>
    <m/>
    <m/>
  </r>
  <r>
    <x v="1"/>
    <s v="ESTIMADO"/>
    <s v="FIJO"/>
    <s v="PERSONAL"/>
    <s v="GARAJE VALENCIA"/>
    <s v="VALENCIA"/>
    <x v="2"/>
    <s v="GARAJE"/>
    <s v="GARAJE VALENCIA"/>
    <n v="11.9"/>
    <d v="2018-03-05T00:00:00"/>
    <x v="6"/>
    <n v="3"/>
    <m/>
    <m/>
  </r>
  <r>
    <x v="1"/>
    <s v="REAL"/>
    <s v="VARIABLE"/>
    <s v="PERSONAL"/>
    <s v="AZA&amp;S"/>
    <s v="VALENCIA"/>
    <x v="2"/>
    <s v="GARAJE"/>
    <s v="PARKING COCHE VALENCIA"/>
    <n v="11.9"/>
    <d v="2018-03-05T00:00:00"/>
    <x v="6"/>
    <n v="3"/>
    <m/>
    <s v="RECIBO PARKING AZA, S.L. N: RECIBO"/>
  </r>
  <r>
    <x v="1"/>
    <s v="REAL"/>
    <s v="VARIABLE"/>
    <s v="PERSONAL"/>
    <s v="RESTAURANTE&amp;MAR, EL PERELLONET"/>
    <s v="VALENCIA"/>
    <x v="7"/>
    <s v="RESTAURANTE"/>
    <s v="RESTAURANTE"/>
    <n v="4.6000000000000005"/>
    <d v="2018-03-05T00:00:00"/>
    <x v="6"/>
    <n v="3"/>
    <m/>
    <s v="COMPRA EN RESTAURANTE MAR, EL PERELLONET, TARJ."/>
  </r>
  <r>
    <x v="1"/>
    <s v="REAL"/>
    <s v="VARIABLE"/>
    <s v="PERSONAL"/>
    <s v="DIALPRIX"/>
    <s v="VALENCIA"/>
    <x v="4"/>
    <s v="COMIDA"/>
    <s v="DIALPRIX"/>
    <n v="0.32900000000000001"/>
    <d v="2018-03-06T00:00:00"/>
    <x v="6"/>
    <n v="3"/>
    <m/>
    <m/>
  </r>
  <r>
    <x v="1"/>
    <s v="REAL"/>
    <s v="VARIABLE"/>
    <s v="PERSONAL"/>
    <s v="MERCADONA"/>
    <s v="VALENCIA"/>
    <x v="4"/>
    <s v="COMIDA"/>
    <s v="MERCADONA"/>
    <n v="2.8780000000000001"/>
    <d v="2018-03-08T00:00:00"/>
    <x v="6"/>
    <n v="3"/>
    <m/>
    <m/>
  </r>
  <r>
    <x v="1"/>
    <s v="REAL"/>
    <s v="VARIABLE"/>
    <s v="PERSONAL"/>
    <s v="COMIDA"/>
    <s v="VALENCIA"/>
    <x v="7"/>
    <s v="BAR"/>
    <s v="PATERNA"/>
    <n v="1.5"/>
    <d v="2018-03-10T00:00:00"/>
    <x v="6"/>
    <n v="3"/>
    <m/>
    <m/>
  </r>
  <r>
    <x v="1"/>
    <s v="REAL"/>
    <s v="VARIABLE"/>
    <s v="PERSONAL"/>
    <s v="COMIDA"/>
    <s v="VALENCIA"/>
    <x v="5"/>
    <s v="GASOLINA"/>
    <s v="COCHE"/>
    <n v="6.6459999999999999"/>
    <d v="2018-03-12T00:00:00"/>
    <x v="6"/>
    <n v="3"/>
    <m/>
    <m/>
  </r>
  <r>
    <x v="0"/>
    <s v="REAL"/>
    <s v="VARIABLE"/>
    <s v="PERSONAL"/>
    <s v="SANTANDER"/>
    <s v="ONLINE"/>
    <x v="0"/>
    <s v="INTERESES"/>
    <s v="LIQUIDACIONES SANTANDER"/>
    <n v="90.3"/>
    <d v="2018-03-12T00:00:00"/>
    <x v="6"/>
    <n v="3"/>
    <m/>
    <m/>
  </r>
  <r>
    <x v="1"/>
    <s v="REAL"/>
    <s v="VARIABLE"/>
    <s v="PERSONAL"/>
    <s v="CONSUM"/>
    <s v="VALENCIA"/>
    <x v="4"/>
    <s v="COMIDA"/>
    <s v="CONSUM"/>
    <n v="0.94499999999999995"/>
    <d v="2018-03-13T00:00:00"/>
    <x v="6"/>
    <n v="3"/>
    <m/>
    <m/>
  </r>
  <r>
    <x v="1"/>
    <s v="REAL"/>
    <s v="VARIABLE"/>
    <s v="PERSONAL"/>
    <s v="RESTAURANTE MIR"/>
    <s v="VALENCIA"/>
    <x v="7"/>
    <s v="RESTAURANTE"/>
    <s v="RESTAURANTE"/>
    <n v="1.2000000000000002"/>
    <d v="2018-03-14T00:00:00"/>
    <x v="6"/>
    <n v="3"/>
    <m/>
    <s v="COMPRA EN RESTAURANTE MIR, VALENCIA, TARJ. :*571914"/>
  </r>
  <r>
    <x v="1"/>
    <s v="REAL"/>
    <s v="VARIABLE"/>
    <s v="PERSONAL"/>
    <s v="TAXI&amp;LICENCIA N, VALENCIA"/>
    <s v="VALENCIA"/>
    <x v="5"/>
    <s v="UBER,CABIFY, TAXIS, ETC"/>
    <s v="TAXI"/>
    <n v="0.5"/>
    <d v="2018-03-14T00:00:00"/>
    <x v="6"/>
    <n v="3"/>
    <m/>
    <s v="COMPRA EN TAXI LICENCIA N, VALENCIA, TARJ. :*571914"/>
  </r>
  <r>
    <x v="1"/>
    <s v="REAL"/>
    <s v="VARIABLE"/>
    <s v="PERSONAL"/>
    <s v="COMIDA"/>
    <s v="VALENCIA"/>
    <x v="7"/>
    <s v="BAR"/>
    <s v="PATERNA"/>
    <n v="0.88000000000000012"/>
    <d v="2018-03-15T00:00:00"/>
    <x v="6"/>
    <n v="3"/>
    <m/>
    <m/>
  </r>
  <r>
    <x v="1"/>
    <s v="REAL"/>
    <s v="VARIABLE"/>
    <s v="PERSONAL"/>
    <s v="BAR"/>
    <s v="VALENCIA"/>
    <x v="7"/>
    <s v="BAR"/>
    <s v="BAR"/>
    <n v="2.2600000000000002"/>
    <d v="2018-03-26T00:00:00"/>
    <x v="6"/>
    <n v="3"/>
    <m/>
    <s v="COMPRA EN BAR AND KITCHEN, VALENCIA, TARJ. :*571914"/>
  </r>
  <r>
    <x v="1"/>
    <s v="REAL"/>
    <s v="VARIABLE"/>
    <s v="PERSONAL"/>
    <s v="COMIDA"/>
    <s v="VALENCIA"/>
    <x v="5"/>
    <s v="GASOLINA"/>
    <s v="COCHE"/>
    <n v="7.4750000000000005"/>
    <d v="2018-03-29T00:00:00"/>
    <x v="6"/>
    <n v="3"/>
    <m/>
    <m/>
  </r>
  <r>
    <x v="1"/>
    <s v="REAL"/>
    <s v="VARIABLE"/>
    <s v="PERSONAL"/>
    <s v="COMIDA"/>
    <s v="VALENCIA"/>
    <x v="7"/>
    <s v="BAR"/>
    <s v="PATERNA"/>
    <n v="0.49000000000000005"/>
    <d v="2018-03-29T00:00:00"/>
    <x v="6"/>
    <n v="3"/>
    <m/>
    <m/>
  </r>
  <r>
    <x v="1"/>
    <s v="ESTIMADO"/>
    <s v="FIJO"/>
    <s v="PERSONAL"/>
    <s v="PISO VALENCIA CENTRO"/>
    <s v="VALENCIA"/>
    <x v="2"/>
    <s v="PISO VALENCIA"/>
    <s v="PISO VALENCIA"/>
    <n v="27.5"/>
    <d v="2018-04-01T00:00:00"/>
    <x v="6"/>
    <n v="4"/>
    <m/>
    <m/>
  </r>
  <r>
    <x v="0"/>
    <s v="REAL"/>
    <s v="FIJO"/>
    <s v="PERSONAL"/>
    <s v="ALTAIR"/>
    <s v="VALENCIA"/>
    <x v="12"/>
    <s v="NOMINA ALTAIR"/>
    <s v="ALTAIR NOMINA"/>
    <n v="443.27399999999994"/>
    <d v="2018-04-02T00:00:00"/>
    <x v="6"/>
    <n v="4"/>
    <m/>
    <m/>
  </r>
  <r>
    <x v="1"/>
    <s v="REAL"/>
    <s v="VARIABLE"/>
    <s v="PERSONAL"/>
    <m/>
    <m/>
    <x v="3"/>
    <s v="ROPA"/>
    <s v="GAFAS SOL VALENCIA"/>
    <n v="4.9000000000000004"/>
    <d v="2018-04-03T00:00:00"/>
    <x v="6"/>
    <n v="4"/>
    <m/>
    <m/>
  </r>
  <r>
    <x v="1"/>
    <s v="REAL"/>
    <s v="VARIABLE"/>
    <s v="PERSONAL"/>
    <s v="MERCADONA"/>
    <s v="VALENCIA"/>
    <x v="4"/>
    <s v="COMIDA"/>
    <s v="MERCADONA"/>
    <n v="1.2140000000000002"/>
    <d v="2018-04-03T00:00:00"/>
    <x v="6"/>
    <n v="4"/>
    <m/>
    <m/>
  </r>
  <r>
    <x v="1"/>
    <s v="ESTIMADO"/>
    <s v="FIJO"/>
    <s v="PERSONAL"/>
    <s v="GARAJE VALENCIA"/>
    <s v="VALENCIA"/>
    <x v="2"/>
    <s v="GARAJE"/>
    <s v="GARAJE VALENCIA"/>
    <n v="11.9"/>
    <d v="2018-04-05T00:00:00"/>
    <x v="6"/>
    <n v="4"/>
    <m/>
    <m/>
  </r>
  <r>
    <x v="1"/>
    <s v="REAL"/>
    <s v="VARIABLE"/>
    <s v="PERSONAL"/>
    <s v="EFECTIVO"/>
    <s v="VALENCIA"/>
    <x v="0"/>
    <s v="EFECTIVO"/>
    <s v="EFECTIVO"/>
    <n v="2"/>
    <d v="2018-04-08T00:00:00"/>
    <x v="6"/>
    <n v="4"/>
    <m/>
    <m/>
  </r>
  <r>
    <x v="1"/>
    <s v="REAL"/>
    <s v="VARIABLE"/>
    <s v="PERSONAL"/>
    <s v="COMIDA"/>
    <s v="VALENCIA"/>
    <x v="7"/>
    <s v="BAR"/>
    <s v="PATERNA"/>
    <n v="0.60000000000000009"/>
    <d v="2018-04-11T00:00:00"/>
    <x v="6"/>
    <n v="4"/>
    <m/>
    <m/>
  </r>
  <r>
    <x v="1"/>
    <s v="REAL"/>
    <s v="VARIABLE"/>
    <s v="PERSONAL"/>
    <s v="NECO&amp;PARQUE TEC, VALENCIA"/>
    <s v="VALENCIA"/>
    <x v="7"/>
    <s v="BAR"/>
    <s v="PATERNA"/>
    <n v="0.38"/>
    <d v="2018-04-11T00:00:00"/>
    <x v="6"/>
    <n v="4"/>
    <m/>
    <s v="COMPRA EN NECO PARQUE TEC, VALENCIA, TARJ. :*571914"/>
  </r>
  <r>
    <x v="1"/>
    <s v="REAL"/>
    <s v="VARIABLE"/>
    <s v="PERSONAL"/>
    <s v="MERCADONA"/>
    <s v="VALENCIA"/>
    <x v="4"/>
    <s v="COMIDA"/>
    <s v="MERCADONA"/>
    <n v="2.7590000000000003"/>
    <d v="2018-04-12T00:00:00"/>
    <x v="6"/>
    <n v="4"/>
    <m/>
    <m/>
  </r>
  <r>
    <x v="0"/>
    <s v="REAL"/>
    <s v="VARIABLE"/>
    <s v="PERSONAL"/>
    <s v="-"/>
    <s v="VALENCIA"/>
    <x v="0"/>
    <s v="PAGA"/>
    <s v="PAGA / TRANSFERENCIA"/>
    <n v="114"/>
    <d v="2018-04-12T00:00:00"/>
    <x v="6"/>
    <n v="4"/>
    <m/>
    <m/>
  </r>
  <r>
    <x v="1"/>
    <s v="REAL"/>
    <s v="VARIABLE"/>
    <s v="PERSONAL"/>
    <s v="AMAZON"/>
    <s v="ONLINE"/>
    <x v="10"/>
    <s v="CUIDADO PERSONAL"/>
    <s v="COLONIA"/>
    <n v="4.995000000000001"/>
    <d v="2018-04-14T00:00:00"/>
    <x v="6"/>
    <n v="4"/>
    <m/>
    <s v="Paco Rabanne Invictus 100ml"/>
  </r>
  <r>
    <x v="1"/>
    <s v="REAL"/>
    <s v="VARIABLE"/>
    <s v="PERSONAL"/>
    <m/>
    <s v="VALENCIA"/>
    <x v="7"/>
    <s v="BAR"/>
    <s v="CAFÉ"/>
    <n v="0.70000000000000007"/>
    <d v="2018-04-15T00:00:00"/>
    <x v="6"/>
    <n v="4"/>
    <m/>
    <m/>
  </r>
  <r>
    <x v="1"/>
    <s v="REAL"/>
    <s v="VARIABLE"/>
    <s v="PERSONAL"/>
    <m/>
    <s v="VALENCIA"/>
    <x v="7"/>
    <s v="BAR"/>
    <s v="CAFÉ"/>
    <n v="0.2"/>
    <d v="2018-04-15T00:00:00"/>
    <x v="6"/>
    <n v="4"/>
    <m/>
    <m/>
  </r>
  <r>
    <x v="1"/>
    <s v="REAL"/>
    <s v="VARIABLE"/>
    <s v="PERSONAL"/>
    <m/>
    <s v="VALENCIA"/>
    <x v="7"/>
    <s v="BAR"/>
    <s v="CAFÉ"/>
    <n v="0.2"/>
    <d v="2018-04-16T00:00:00"/>
    <x v="6"/>
    <n v="4"/>
    <m/>
    <m/>
  </r>
  <r>
    <x v="1"/>
    <s v="REAL"/>
    <s v="VARIABLE"/>
    <s v="PERSONAL"/>
    <s v="EFECTIVO"/>
    <s v="VALENCIA"/>
    <x v="0"/>
    <s v="EFECTIVO"/>
    <s v="EFECTIVO"/>
    <n v="7"/>
    <d v="2018-04-16T00:00:00"/>
    <x v="6"/>
    <n v="4"/>
    <m/>
    <m/>
  </r>
  <r>
    <x v="0"/>
    <s v="REAL"/>
    <s v="FIJO"/>
    <s v="PERSONAL"/>
    <s v="GOBIERNO"/>
    <m/>
    <x v="13"/>
    <s v="GESTIONES ADMINISTRATIVAS / IMPUESTOS"/>
    <s v="GOBIERNO DE NAVARRA RENTA"/>
    <n v="37.574999999999996"/>
    <d v="2018-04-16T00:00:00"/>
    <x v="6"/>
    <n v="4"/>
    <m/>
    <m/>
  </r>
  <r>
    <x v="1"/>
    <s v="REAL"/>
    <s v="VARIABLE"/>
    <s v="PERSONAL"/>
    <s v="COMIDA"/>
    <s v="VALENCIA"/>
    <x v="7"/>
    <s v="BAR"/>
    <s v="PATERNA"/>
    <n v="0.57000000000000006"/>
    <d v="2018-04-16T00:00:00"/>
    <x v="6"/>
    <n v="4"/>
    <m/>
    <m/>
  </r>
  <r>
    <x v="1"/>
    <s v="REAL"/>
    <s v="VARIABLE"/>
    <s v="PERSONAL"/>
    <s v="MERCADONA"/>
    <s v="VALENCIA"/>
    <x v="4"/>
    <s v="COMIDA"/>
    <s v="MERCADONA"/>
    <n v="2.1629999999999998"/>
    <d v="2018-04-17T00:00:00"/>
    <x v="6"/>
    <n v="4"/>
    <m/>
    <m/>
  </r>
  <r>
    <x v="1"/>
    <s v="REAL"/>
    <s v="VARIABLE"/>
    <s v="PERSONAL"/>
    <s v="MERCADONA"/>
    <s v="VALENCIA"/>
    <x v="4"/>
    <s v="COMIDA"/>
    <s v="MERCADONA"/>
    <n v="1.4080000000000001"/>
    <d v="2018-04-20T00:00:00"/>
    <x v="6"/>
    <n v="4"/>
    <m/>
    <m/>
  </r>
  <r>
    <x v="1"/>
    <s v="REAL"/>
    <s v="VARIABLE"/>
    <s v="PERSONAL"/>
    <s v="FOSTERS HOLLYWO"/>
    <s v="VALENCIA"/>
    <x v="7"/>
    <s v="RESTAURANTE"/>
    <s v="RESTAURANTE"/>
    <n v="2"/>
    <d v="2018-04-23T00:00:00"/>
    <x v="6"/>
    <n v="4"/>
    <m/>
    <s v="COMPRA EN FOSTERS HOLLYWO, VALENCIA, TARJ. :*571914"/>
  </r>
  <r>
    <x v="1"/>
    <s v="REAL"/>
    <s v="VARIABLE"/>
    <s v="PERSONAL"/>
    <s v="GETH BLUEBELL"/>
    <s v="VALENCIA"/>
    <x v="1"/>
    <s v="CLASES DE INGLES"/>
    <s v="INGLES"/>
    <n v="7.5"/>
    <d v="2018-04-24T00:00:00"/>
    <x v="6"/>
    <n v="4"/>
    <m/>
    <s v="COMPRA EN BLUEBELL ENGLIS, VALENCIA, TARJ. :*571914"/>
  </r>
  <r>
    <x v="1"/>
    <s v="REAL"/>
    <s v="VARIABLE"/>
    <s v="PERSONAL"/>
    <s v="COMIDA"/>
    <s v="VALENCIA"/>
    <x v="7"/>
    <s v="BAR"/>
    <s v="PATERNA"/>
    <n v="0.57000000000000006"/>
    <d v="2018-04-25T00:00:00"/>
    <x v="6"/>
    <n v="4"/>
    <m/>
    <m/>
  </r>
  <r>
    <x v="1"/>
    <s v="REAL"/>
    <s v="VARIABLE"/>
    <s v="PERSONAL"/>
    <s v="AMAZON"/>
    <s v="ONLINE"/>
    <x v="1"/>
    <s v="LIBRO"/>
    <s v="POESIA"/>
    <n v="1.2250000000000001"/>
    <d v="2018-04-25T00:00:00"/>
    <x v="6"/>
    <n v="4"/>
    <m/>
    <s v="Las Almas de Brandon "/>
  </r>
  <r>
    <x v="1"/>
    <s v="REAL"/>
    <s v="VARIABLE"/>
    <s v="PERSONAL"/>
    <s v="MERCADONA"/>
    <s v="VALENCIA"/>
    <x v="4"/>
    <s v="COMIDA"/>
    <s v="MERCADONA"/>
    <n v="0.95399999999999996"/>
    <d v="2018-04-26T00:00:00"/>
    <x v="6"/>
    <n v="4"/>
    <m/>
    <m/>
  </r>
  <r>
    <x v="1"/>
    <s v="REAL"/>
    <s v="VARIABLE"/>
    <s v="PERSONAL"/>
    <s v="COMIDA"/>
    <s v="VALENCIA"/>
    <x v="7"/>
    <s v="BAR"/>
    <s v="PATERNA"/>
    <n v="0.53"/>
    <d v="2018-04-26T00:00:00"/>
    <x v="6"/>
    <n v="4"/>
    <m/>
    <m/>
  </r>
  <r>
    <x v="1"/>
    <s v="REAL"/>
    <s v="VARIABLE"/>
    <s v="PERSONAL"/>
    <s v="RESTAURANTE MIR"/>
    <s v="VALENCIA"/>
    <x v="7"/>
    <s v="RESTAURANTE"/>
    <s v="RESTAURANTE"/>
    <n v="2.7100000000000004"/>
    <d v="2018-04-26T00:00:00"/>
    <x v="6"/>
    <n v="4"/>
    <m/>
    <s v="COMPRA EN RESTAURANTE MIR, VALENCIA, TARJ. :*571914"/>
  </r>
  <r>
    <x v="1"/>
    <s v="REAL"/>
    <s v="VARIABLE"/>
    <s v="PERSONAL"/>
    <s v="COMIDA"/>
    <s v="VALENCIA"/>
    <x v="5"/>
    <s v="GASOLINA"/>
    <s v="COCHE"/>
    <n v="5.9840000000000009"/>
    <d v="2018-04-27T00:00:00"/>
    <x v="6"/>
    <n v="4"/>
    <m/>
    <m/>
  </r>
  <r>
    <x v="1"/>
    <s v="REAL"/>
    <s v="VARIABLE"/>
    <s v="PERSONAL"/>
    <s v="COMIDA"/>
    <s v="VALENCIA"/>
    <x v="7"/>
    <s v="BAR"/>
    <s v="PATERNA"/>
    <n v="0.38"/>
    <d v="2018-04-27T00:00:00"/>
    <x v="6"/>
    <n v="4"/>
    <m/>
    <m/>
  </r>
  <r>
    <x v="1"/>
    <s v="REAL"/>
    <s v="VARIABLE"/>
    <s v="PERSONAL"/>
    <s v="RESTAURANTE PEK"/>
    <s v="VALENCIA"/>
    <x v="7"/>
    <s v="RESTAURANTE"/>
    <s v="RESTAURANTE"/>
    <n v="1.03"/>
    <d v="2018-04-29T00:00:00"/>
    <x v="6"/>
    <n v="4"/>
    <m/>
    <s v="COMPRA EN RESTAURANTE PEK, TUDELA, TARJ. :*571914"/>
  </r>
  <r>
    <x v="1"/>
    <s v="ESTIMADO"/>
    <s v="FIJO"/>
    <s v="PERSONAL"/>
    <s v="PISO VALENCIA CENTRO"/>
    <s v="VALENCIA"/>
    <x v="2"/>
    <s v="PISO VALENCIA"/>
    <s v="PISO VALENCIA"/>
    <n v="27.5"/>
    <d v="2018-05-01T00:00:00"/>
    <x v="6"/>
    <n v="5"/>
    <m/>
    <m/>
  </r>
  <r>
    <x v="0"/>
    <s v="REAL"/>
    <s v="FIJO"/>
    <s v="PERSONAL"/>
    <s v="ALTAIR"/>
    <s v="VALENCIA"/>
    <x v="12"/>
    <s v="NOMINA ALTAIR"/>
    <s v="ALTAIR NOMINA"/>
    <n v="443.27399999999994"/>
    <d v="2018-05-03T00:00:00"/>
    <x v="6"/>
    <n v="5"/>
    <m/>
    <m/>
  </r>
  <r>
    <x v="1"/>
    <s v="REAL"/>
    <s v="VARIABLE"/>
    <s v="PERSONAL"/>
    <s v="VALENCIA"/>
    <s v="VALENCIA"/>
    <x v="6"/>
    <s v="BUCEO"/>
    <s v="BUCEO"/>
    <n v="28"/>
    <d v="2018-05-03T00:00:00"/>
    <x v="6"/>
    <n v="5"/>
    <m/>
    <s v="CURSO BUCEO VALENCIA"/>
  </r>
  <r>
    <x v="1"/>
    <s v="REAL"/>
    <s v="VARIABLE"/>
    <s v="PERSONAL"/>
    <s v="MERCADONA"/>
    <s v="VALENCIA"/>
    <x v="4"/>
    <s v="COMIDA"/>
    <s v="MERCADONA"/>
    <n v="1.4060000000000001"/>
    <d v="2018-05-04T00:00:00"/>
    <x v="6"/>
    <n v="5"/>
    <m/>
    <m/>
  </r>
  <r>
    <x v="1"/>
    <s v="REAL"/>
    <s v="VARIABLE"/>
    <s v="PERSONAL"/>
    <s v="MERCADONA"/>
    <s v="VALENCIA"/>
    <x v="4"/>
    <s v="COMIDA"/>
    <s v="MERCADONA"/>
    <n v="1.7460000000000002"/>
    <d v="2018-05-07T00:00:00"/>
    <x v="6"/>
    <n v="5"/>
    <m/>
    <m/>
  </r>
  <r>
    <x v="1"/>
    <s v="REAL"/>
    <s v="VARIABLE"/>
    <s v="PERSONAL"/>
    <s v="EFECTIVO"/>
    <s v="VALENCIA"/>
    <x v="0"/>
    <s v="EFECTIVO"/>
    <s v="EFECTIVO"/>
    <n v="16"/>
    <d v="2018-05-09T00:00:00"/>
    <x v="6"/>
    <n v="5"/>
    <m/>
    <m/>
  </r>
  <r>
    <x v="1"/>
    <s v="REAL"/>
    <s v="VARIABLE"/>
    <s v="PERSONAL"/>
    <s v="Amazon&amp;amazon.es/prm"/>
    <s v="ONLINE"/>
    <x v="9"/>
    <s v="SUSCRIPCION"/>
    <s v="AMAZON PRIME"/>
    <n v="1.9950000000000001"/>
    <d v="2018-05-10T00:00:00"/>
    <x v="6"/>
    <n v="5"/>
    <m/>
    <s v="COMPRA Cuota Amazon Prime, amazon.es/prm, TARJETA"/>
  </r>
  <r>
    <x v="1"/>
    <s v="ESTIMADO"/>
    <s v="FIJO"/>
    <s v="PERSONAL"/>
    <s v="GARAJE VALENCIA"/>
    <s v="VALENCIA"/>
    <x v="2"/>
    <s v="GARAJE"/>
    <s v="GARAJE VALENCIA"/>
    <n v="11.9"/>
    <d v="2018-05-10T00:00:00"/>
    <x v="6"/>
    <n v="5"/>
    <m/>
    <m/>
  </r>
  <r>
    <x v="1"/>
    <s v="REAL"/>
    <s v="VARIABLE"/>
    <s v="PERSONAL"/>
    <s v="AZA&amp;S"/>
    <s v="VALENCIA"/>
    <x v="2"/>
    <s v="GARAJE"/>
    <s v="PARKING COCHE VALENCIA"/>
    <n v="11.9"/>
    <d v="2018-05-10T00:00:00"/>
    <x v="6"/>
    <n v="5"/>
    <m/>
    <s v="RECIBO PARKING AZA, S.L. N: RECIBO"/>
  </r>
  <r>
    <x v="1"/>
    <s v="REAL"/>
    <s v="VARIABLE"/>
    <s v="PERSONAL"/>
    <s v="MERCADONA"/>
    <s v="VALENCIA"/>
    <x v="4"/>
    <s v="COMIDA"/>
    <s v="MERCADONA"/>
    <n v="1.7030000000000003"/>
    <d v="2018-05-11T00:00:00"/>
    <x v="6"/>
    <n v="5"/>
    <m/>
    <m/>
  </r>
  <r>
    <x v="1"/>
    <s v="REAL"/>
    <s v="VARIABLE"/>
    <s v="PERSONAL"/>
    <s v="MERCADONA"/>
    <s v="VALENCIA"/>
    <x v="4"/>
    <s v="COMIDA"/>
    <s v="MERCADONA"/>
    <n v="1.9370000000000003"/>
    <d v="2018-05-14T00:00:00"/>
    <x v="6"/>
    <n v="5"/>
    <m/>
    <m/>
  </r>
  <r>
    <x v="1"/>
    <s v="REAL"/>
    <s v="VARIABLE"/>
    <s v="PERSONAL"/>
    <s v="EFECTIVO"/>
    <s v="VALENCIA"/>
    <x v="0"/>
    <s v="EFECTIVO"/>
    <s v="EFECTIVO"/>
    <n v="4"/>
    <d v="2018-05-15T00:00:00"/>
    <x v="6"/>
    <n v="5"/>
    <m/>
    <m/>
  </r>
  <r>
    <x v="0"/>
    <s v="REAL"/>
    <s v="VARIABLE"/>
    <s v="PERSONAL"/>
    <s v="SANTANDER"/>
    <s v="ONLINE"/>
    <x v="0"/>
    <s v="INTERESES"/>
    <s v="LIQUIDACIONES SANTANDER"/>
    <n v="-2.0549999999999997"/>
    <d v="2018-05-15T00:00:00"/>
    <x v="6"/>
    <n v="5"/>
    <m/>
    <m/>
  </r>
  <r>
    <x v="0"/>
    <s v="REAL"/>
    <s v="VARIABLE"/>
    <s v="PERSONAL"/>
    <s v="SANTANDER"/>
    <s v="ONLINE"/>
    <x v="0"/>
    <s v="INTERESES"/>
    <s v="LIQUIDACIONES SANTANDER"/>
    <n v="2.0549999999999997"/>
    <d v="2018-05-16T00:00:00"/>
    <x v="6"/>
    <n v="5"/>
    <m/>
    <m/>
  </r>
  <r>
    <x v="1"/>
    <s v="REAL"/>
    <s v="VARIABLE"/>
    <s v="PERSONAL"/>
    <s v="YXL0"/>
    <m/>
    <x v="11"/>
    <s v="COPENHAGUE, HELSINKI, TALLIN"/>
    <s v="COPENHAGUE, HELSINKI, TALLIN"/>
    <n v="7.3940000000000001"/>
    <d v="2018-05-18T00:00:00"/>
    <x v="6"/>
    <n v="5"/>
    <m/>
    <s v="COMPRA RYANAIR YXL0, DUBLIN, TARJETA"/>
  </r>
  <r>
    <x v="1"/>
    <s v="REAL"/>
    <s v="VARIABLE"/>
    <s v="PERSONAL"/>
    <s v="E-DREAMS"/>
    <s v="ONLINE"/>
    <x v="11"/>
    <s v="COPENHAGUE, HELSINKI, TALLIN"/>
    <s v="COPENHAGUE, HELSINKI, TALLIN"/>
    <n v="15.898"/>
    <d v="2018-05-19T00:00:00"/>
    <x v="6"/>
    <n v="5"/>
    <m/>
    <m/>
  </r>
  <r>
    <x v="1"/>
    <s v="REAL"/>
    <s v="VARIABLE"/>
    <s v="PERSONAL"/>
    <s v="EFECTIVO"/>
    <s v="VALENCIA"/>
    <x v="0"/>
    <s v="EFECTIVO"/>
    <s v="EFECTIVO"/>
    <n v="7"/>
    <d v="2018-05-19T00:00:00"/>
    <x v="6"/>
    <n v="5"/>
    <m/>
    <m/>
  </r>
  <r>
    <x v="1"/>
    <s v="REAL"/>
    <s v="VARIABLE"/>
    <s v="PERSONAL"/>
    <s v="MERCADONA"/>
    <s v="VALENCIA"/>
    <x v="4"/>
    <s v="COMIDA"/>
    <s v="MERCADONA"/>
    <n v="2.6620000000000004"/>
    <d v="2018-05-19T00:00:00"/>
    <x v="6"/>
    <n v="5"/>
    <m/>
    <m/>
  </r>
  <r>
    <x v="1"/>
    <s v="REAL"/>
    <s v="VARIABLE"/>
    <s v="PERSONAL"/>
    <s v="CINE"/>
    <s v="VALENCIA"/>
    <x v="9"/>
    <s v="CINE"/>
    <s v="ABC"/>
    <n v="1.6"/>
    <d v="2018-05-21T00:00:00"/>
    <x v="6"/>
    <n v="5"/>
    <m/>
    <s v="COMPRA EN CINES ABC PARK, VALENCIA, TARJ. :*571914"/>
  </r>
  <r>
    <x v="1"/>
    <s v="REAL"/>
    <s v="VARIABLE"/>
    <s v="PERSONAL"/>
    <s v="EFECTIVO"/>
    <s v="VALENCIA"/>
    <x v="0"/>
    <s v="EFECTIVO"/>
    <s v="EFECTIVO"/>
    <n v="7"/>
    <d v="2018-05-23T00:00:00"/>
    <x v="6"/>
    <n v="5"/>
    <m/>
    <m/>
  </r>
  <r>
    <x v="1"/>
    <s v="REAL"/>
    <s v="VARIABLE"/>
    <s v="PERSONAL"/>
    <s v="MERCADONA"/>
    <s v="VALENCIA"/>
    <x v="4"/>
    <s v="COMIDA"/>
    <s v="MERCADONA"/>
    <n v="1.8710000000000002"/>
    <d v="2018-05-25T00:00:00"/>
    <x v="6"/>
    <n v="5"/>
    <m/>
    <m/>
  </r>
  <r>
    <x v="1"/>
    <s v="REAL"/>
    <s v="VARIABLE"/>
    <s v="PERSONAL"/>
    <m/>
    <s v="VALENCIA"/>
    <x v="7"/>
    <s v="BAR"/>
    <s v="CAFÉ"/>
    <n v="0.35000000000000003"/>
    <d v="2018-05-28T00:00:00"/>
    <x v="6"/>
    <n v="5"/>
    <m/>
    <m/>
  </r>
  <r>
    <x v="1"/>
    <s v="REAL"/>
    <s v="VARIABLE"/>
    <s v="PERSONAL"/>
    <s v="MERCADONA"/>
    <s v="VALENCIA"/>
    <x v="4"/>
    <s v="COMIDA"/>
    <s v="MERCADONA"/>
    <n v="1.9010000000000002"/>
    <d v="2018-05-28T00:00:00"/>
    <x v="6"/>
    <n v="5"/>
    <m/>
    <m/>
  </r>
  <r>
    <x v="1"/>
    <s v="REAL"/>
    <s v="VARIABLE"/>
    <s v="PERSONAL"/>
    <s v="EFECTIVO"/>
    <s v="VALENCIA"/>
    <x v="0"/>
    <s v="EFECTIVO"/>
    <s v="EFECTIVO"/>
    <n v="4"/>
    <d v="2018-05-29T00:00:00"/>
    <x v="6"/>
    <n v="5"/>
    <m/>
    <m/>
  </r>
  <r>
    <x v="1"/>
    <s v="REAL"/>
    <s v="VARIABLE"/>
    <s v="PERSONAL"/>
    <s v="MERCADONA"/>
    <s v="VALENCIA"/>
    <x v="4"/>
    <s v="COMIDA"/>
    <s v="MERCADONA"/>
    <n v="0.48200000000000004"/>
    <d v="2018-05-29T00:00:00"/>
    <x v="6"/>
    <n v="5"/>
    <m/>
    <m/>
  </r>
  <r>
    <x v="1"/>
    <s v="REAL"/>
    <s v="VARIABLE"/>
    <s v="PERSONAL"/>
    <s v="SANTANDER"/>
    <s v="EFECTIVO"/>
    <x v="0"/>
    <s v="OTROS"/>
    <s v="OTROS"/>
    <n v="2.1870000000000003"/>
    <d v="2018-05-30T00:00:00"/>
    <x v="6"/>
    <n v="5"/>
    <m/>
    <m/>
  </r>
  <r>
    <x v="1"/>
    <s v="REAL"/>
    <s v="VARIABLE"/>
    <s v="PERSONAL"/>
    <s v="GOIKO GOURMET"/>
    <s v="VALENCIA"/>
    <x v="7"/>
    <s v="RESTAURANTE"/>
    <s v="RESTAURANTE"/>
    <n v="1.34"/>
    <d v="2018-05-30T00:00:00"/>
    <x v="6"/>
    <n v="5"/>
    <m/>
    <s v="COMPRA EN GOIKO GOURMET, BARCELONA, TARJ. :*571914"/>
  </r>
  <r>
    <x v="0"/>
    <s v="REAL"/>
    <s v="VARIABLE"/>
    <s v="PERSONAL"/>
    <s v="-"/>
    <s v="VALENCIA"/>
    <x v="0"/>
    <s v="PAGA"/>
    <s v="PAGA / TRANSFERENCIA"/>
    <n v="42.195"/>
    <d v="2018-05-31T00:00:00"/>
    <x v="6"/>
    <n v="5"/>
    <m/>
    <m/>
  </r>
  <r>
    <x v="1"/>
    <s v="ESTIMADO"/>
    <s v="FIJO"/>
    <s v="PERSONAL"/>
    <s v="PISO VALENCIA CENTRO"/>
    <s v="VALENCIA"/>
    <x v="2"/>
    <s v="PISO VALENCIA"/>
    <s v="PISO VALENCIA"/>
    <n v="27.5"/>
    <d v="2018-06-01T00:00:00"/>
    <x v="6"/>
    <n v="6"/>
    <m/>
    <m/>
  </r>
  <r>
    <x v="0"/>
    <s v="REAL"/>
    <s v="VARIABLE"/>
    <s v="PERSONAL"/>
    <s v="SANTANDER"/>
    <s v="ONLINE"/>
    <x v="0"/>
    <s v="INTERESES"/>
    <s v="LIQUIDACIONES SANTANDER"/>
    <n v="5.1000000000000004E-2"/>
    <d v="2018-06-06T00:00:00"/>
    <x v="6"/>
    <n v="6"/>
    <m/>
    <m/>
  </r>
  <r>
    <x v="1"/>
    <s v="REAL"/>
    <s v="VARIABLE"/>
    <s v="PERSONAL"/>
    <s v="AMAZON"/>
    <s v="ONLINE"/>
    <x v="3"/>
    <s v="ACCESORIOS"/>
    <s v="ELECTRONICA"/>
    <n v="2.9990000000000001"/>
    <d v="2018-06-11T00:00:00"/>
    <x v="6"/>
    <n v="6"/>
    <m/>
    <s v="Funda cargador Kiwibird Galaxy S7"/>
  </r>
  <r>
    <x v="0"/>
    <s v="REAL"/>
    <s v="VARIABLE"/>
    <s v="PERSONAL"/>
    <s v="INTELIGENCIA FARMACEUTICA"/>
    <s v="MADRID"/>
    <x v="14"/>
    <s v="MARKETING"/>
    <s v="TRANSFERENCIA DE LAURA FUSTER REAL, TRABAJO MARKETING"/>
    <n v="9"/>
    <d v="2018-06-12T00:00:00"/>
    <x v="6"/>
    <n v="6"/>
    <m/>
    <m/>
  </r>
  <r>
    <x v="1"/>
    <s v="REAL"/>
    <s v="VARIABLE"/>
    <s v="PERSONAL"/>
    <s v="MERCADONA"/>
    <s v="VALENCIA"/>
    <x v="4"/>
    <s v="COMIDA"/>
    <s v="MERCADONA"/>
    <n v="1.165"/>
    <d v="2018-06-13T00:00:00"/>
    <x v="6"/>
    <n v="6"/>
    <m/>
    <m/>
  </r>
  <r>
    <x v="0"/>
    <s v="REAL"/>
    <s v="FIJO"/>
    <s v="PERSONAL"/>
    <s v="ALTAIR"/>
    <s v="VALENCIA"/>
    <x v="12"/>
    <s v="NOMINA ALTAIR"/>
    <s v="ALTAIR NOMINA"/>
    <n v="319.93200000000002"/>
    <d v="2018-06-14T00:00:00"/>
    <x v="6"/>
    <n v="6"/>
    <m/>
    <m/>
  </r>
  <r>
    <x v="1"/>
    <s v="REAL"/>
    <s v="VARIABLE"/>
    <s v="PERSONAL"/>
    <s v="AMAZON"/>
    <s v="ONLINE"/>
    <x v="3"/>
    <s v="ACCESORIOS"/>
    <s v="ELECTRONICA"/>
    <n v="0.99900000000000011"/>
    <d v="2018-06-14T00:00:00"/>
    <x v="6"/>
    <n v="6"/>
    <m/>
    <s v="Mini tripode flexible"/>
  </r>
  <r>
    <x v="1"/>
    <s v="REAL"/>
    <s v="VARIABLE"/>
    <s v="PERSONAL"/>
    <s v="EFECTIVO"/>
    <s v="VALENCIA"/>
    <x v="0"/>
    <s v="EFECTIVO"/>
    <s v="EFECTIVO"/>
    <n v="4"/>
    <d v="2018-06-15T00:00:00"/>
    <x v="6"/>
    <n v="6"/>
    <m/>
    <m/>
  </r>
  <r>
    <x v="1"/>
    <s v="REAL"/>
    <s v="VARIABLE"/>
    <s v="PERSONAL"/>
    <m/>
    <s v="VALENCIA"/>
    <x v="3"/>
    <s v="ROPA"/>
    <s v="PRIMARK"/>
    <n v="2.4300000000000002"/>
    <d v="2018-06-18T00:00:00"/>
    <x v="6"/>
    <n v="6"/>
    <m/>
    <m/>
  </r>
  <r>
    <x v="1"/>
    <s v="REAL"/>
    <s v="VARIABLE"/>
    <s v="PERSONAL"/>
    <s v="Oy"/>
    <m/>
    <x v="11"/>
    <s v="COPENHAGUE, HELSINKI, TALLIN"/>
    <s v="COPENHAGUE, HELSINKI, TALLIN"/>
    <n v="2.4000000000000004"/>
    <d v="2018-06-19T00:00:00"/>
    <x v="6"/>
    <n v="6"/>
    <m/>
    <s v="COMPRA Fourhousing Oy, HELSINKI, TARJETA"/>
  </r>
  <r>
    <x v="1"/>
    <s v="REAL"/>
    <s v="VARIABLE"/>
    <s v="PERSONAL"/>
    <s v="PAARAUTAT"/>
    <m/>
    <x v="11"/>
    <s v="COPENHAGUE, HELSINKI, TALLIN"/>
    <s v="COPENHAGUE, HELSINKI, TALLIN"/>
    <n v="1"/>
    <d v="2018-06-19T00:00:00"/>
    <x v="6"/>
    <n v="6"/>
    <m/>
    <s v="COMPRA HSLKE PAARAUTAT, HELSINKI, TARJETA"/>
  </r>
  <r>
    <x v="1"/>
    <s v="REAL"/>
    <s v="VARIABLE"/>
    <s v="PERSONAL"/>
    <s v="MERCADONA"/>
    <s v="VALENCIA"/>
    <x v="4"/>
    <s v="COMIDA"/>
    <s v="MERCADONA"/>
    <n v="2.1930000000000001"/>
    <d v="2018-06-25T00:00:00"/>
    <x v="6"/>
    <n v="6"/>
    <m/>
    <m/>
  </r>
  <r>
    <x v="1"/>
    <s v="REAL"/>
    <s v="VARIABLE"/>
    <s v="PERSONAL"/>
    <s v="DR&amp;T, Koebenhavn S"/>
    <m/>
    <x v="11"/>
    <s v="COPENHAGUE, HELSINKI, TALLIN"/>
    <s v="COPENHAGUE, HELSINKI, TALLIN"/>
    <n v="0.33200000000000002"/>
    <d v="2018-06-26T00:00:00"/>
    <x v="6"/>
    <n v="6"/>
    <m/>
    <s v="COMPRA Metrostation DR Byen T, Koebenhavn S, TARJETA"/>
  </r>
  <r>
    <x v="1"/>
    <s v="REAL"/>
    <s v="VARIABLE"/>
    <s v="PERSONAL"/>
    <s v="DIALPRIX"/>
    <s v="VALENCIA"/>
    <x v="4"/>
    <s v="COMIDA"/>
    <s v="DIALPRIX"/>
    <n v="0.57999999999999996"/>
    <d v="2018-06-27T00:00:00"/>
    <x v="6"/>
    <n v="6"/>
    <m/>
    <m/>
  </r>
  <r>
    <x v="1"/>
    <s v="REAL"/>
    <s v="VARIABLE"/>
    <s v="PERSONAL"/>
    <s v="BAR"/>
    <s v="VALENCIA"/>
    <x v="7"/>
    <s v="BAR"/>
    <s v="BAR"/>
    <n v="0.54"/>
    <d v="2018-06-28T00:00:00"/>
    <x v="6"/>
    <n v="6"/>
    <m/>
    <s v="COMPRA EN BAR ALMANSA, VALENCIA, TARJ. :*571914"/>
  </r>
  <r>
    <x v="1"/>
    <s v="REAL"/>
    <s v="VARIABLE"/>
    <s v="PERSONAL"/>
    <s v="GETH BLUEBELL"/>
    <s v="VALENCIA"/>
    <x v="1"/>
    <s v="CLASES DE INGLES"/>
    <s v="INGLES"/>
    <n v="11.25"/>
    <d v="2018-06-28T00:00:00"/>
    <x v="6"/>
    <n v="6"/>
    <m/>
    <s v="TRANSFERENCIA A FAVOR DE GETH BLUEBELL CONCEPTO:"/>
  </r>
  <r>
    <x v="1"/>
    <s v="REAL"/>
    <s v="VARIABLE"/>
    <s v="PERSONAL"/>
    <m/>
    <s v="VALENCIA"/>
    <x v="7"/>
    <s v="BAR"/>
    <s v="CAFÉ"/>
    <n v="0.43"/>
    <d v="2018-06-29T00:00:00"/>
    <x v="6"/>
    <n v="6"/>
    <m/>
    <m/>
  </r>
  <r>
    <x v="1"/>
    <s v="REAL"/>
    <s v="VARIABLE"/>
    <s v="PERSONAL"/>
    <s v="EFECTIVO"/>
    <s v="VALENCIA"/>
    <x v="0"/>
    <s v="EFECTIVO"/>
    <s v="EFECTIVO"/>
    <n v="7"/>
    <d v="2018-06-30T00:00:00"/>
    <x v="6"/>
    <n v="6"/>
    <m/>
    <m/>
  </r>
  <r>
    <x v="1"/>
    <s v="ESTIMADO"/>
    <s v="FIJO"/>
    <s v="PERSONAL"/>
    <s v="PISO VALENCIA CENTRO"/>
    <s v="VALENCIA"/>
    <x v="2"/>
    <s v="PISO VALENCIA"/>
    <s v="PISO VALENCIA"/>
    <n v="27.5"/>
    <d v="2018-07-01T00:00:00"/>
    <x v="6"/>
    <n v="7"/>
    <m/>
    <m/>
  </r>
  <r>
    <x v="1"/>
    <s v="REAL"/>
    <s v="VARIABLE"/>
    <s v="PERSONAL"/>
    <s v="MERCADONA"/>
    <s v="VALENCIA"/>
    <x v="4"/>
    <s v="COMIDA"/>
    <s v="MERCADONA"/>
    <n v="1.0529999999999999"/>
    <d v="2018-07-02T00:00:00"/>
    <x v="6"/>
    <n v="7"/>
    <m/>
    <m/>
  </r>
  <r>
    <x v="1"/>
    <s v="REAL"/>
    <s v="VARIABLE"/>
    <s v="PERSONAL"/>
    <s v="SANTANDER"/>
    <s v="EFECTIVO"/>
    <x v="0"/>
    <s v="OTROS"/>
    <s v="OTROS"/>
    <n v="2.2000000000000002"/>
    <d v="2018-07-09T00:00:00"/>
    <x v="6"/>
    <n v="7"/>
    <m/>
    <m/>
  </r>
  <r>
    <x v="1"/>
    <s v="REAL"/>
    <s v="VARIABLE"/>
    <s v="PERSONAL"/>
    <s v="DECATHLON"/>
    <s v="TUDELA"/>
    <x v="6"/>
    <s v="DEPORTE"/>
    <m/>
    <n v="1.6460000000000001"/>
    <d v="2018-07-10T00:00:00"/>
    <x v="6"/>
    <n v="7"/>
    <m/>
    <s v="TRANSACCION CONTACTLESS EN DECATHLON TUDEL, TUDELA,"/>
  </r>
  <r>
    <x v="1"/>
    <s v="REAL"/>
    <s v="VARIABLE"/>
    <s v="PERSONAL"/>
    <m/>
    <s v="VALENCIA"/>
    <x v="3"/>
    <s v="ROPA"/>
    <s v="DEPORTE"/>
    <n v="2.1"/>
    <d v="2018-07-12T00:00:00"/>
    <x v="6"/>
    <n v="7"/>
    <m/>
    <m/>
  </r>
  <r>
    <x v="1"/>
    <s v="REAL"/>
    <s v="VARIABLE"/>
    <s v="PERSONAL"/>
    <s v="PEREZ Y LUMBRERAS"/>
    <s v="TUDELA"/>
    <x v="3"/>
    <s v="ROPA"/>
    <s v="ROPA"/>
    <n v="2.1"/>
    <d v="2018-07-12T00:00:00"/>
    <x v="6"/>
    <n v="7"/>
    <m/>
    <s v="TRANSACCION CONTACTLESS EN PEREZ Y LUMBRER, TUDELA,"/>
  </r>
  <r>
    <x v="1"/>
    <s v="REAL"/>
    <s v="VARIABLE"/>
    <s v="PERSONAL"/>
    <m/>
    <s v="VALENCIA"/>
    <x v="7"/>
    <s v="BAR"/>
    <s v="CAFÉ"/>
    <n v="0.25"/>
    <d v="2018-07-15T00:00:00"/>
    <x v="6"/>
    <n v="7"/>
    <m/>
    <m/>
  </r>
  <r>
    <x v="1"/>
    <s v="REAL"/>
    <s v="VARIABLE"/>
    <s v="PERSONAL"/>
    <m/>
    <s v="VALENCIA"/>
    <x v="7"/>
    <s v="BAR"/>
    <s v="CAFÉ"/>
    <n v="0.25"/>
    <d v="2018-07-15T00:00:00"/>
    <x v="6"/>
    <n v="7"/>
    <m/>
    <m/>
  </r>
  <r>
    <x v="1"/>
    <s v="REAL"/>
    <s v="VARIABLE"/>
    <s v="PERSONAL"/>
    <s v="EN LA BODEGUILLA"/>
    <s v="VALENCIA"/>
    <x v="7"/>
    <s v="RESTAURANTE"/>
    <s v="RESTAURANTE"/>
    <n v="0.4"/>
    <d v="2018-07-15T00:00:00"/>
    <x v="6"/>
    <n v="7"/>
    <m/>
    <s v="TRANSACCION CONTACTLESS EN LA BODEGUILLA, TUDELA,"/>
  </r>
  <r>
    <x v="1"/>
    <s v="REAL"/>
    <s v="VARIABLE"/>
    <s v="PERSONAL"/>
    <s v="EN LA BODEGUILLA"/>
    <s v="VALENCIA"/>
    <x v="7"/>
    <s v="RESTAURANTE"/>
    <s v="RESTAURANTE"/>
    <n v="0.25"/>
    <d v="2018-07-15T00:00:00"/>
    <x v="6"/>
    <n v="7"/>
    <m/>
    <s v="TRANSACCION CONTACTLESS EN LA BODEGUILLA, TUDELA,"/>
  </r>
  <r>
    <x v="1"/>
    <s v="REAL"/>
    <s v="VARIABLE"/>
    <s v="PERSONAL"/>
    <m/>
    <s v="VALENCIA"/>
    <x v="4"/>
    <s v="COMIDA SEMANAL"/>
    <s v="EROSKI"/>
    <n v="0.66400000000000003"/>
    <d v="2018-07-23T00:00:00"/>
    <x v="6"/>
    <n v="7"/>
    <m/>
    <m/>
  </r>
  <r>
    <x v="0"/>
    <s v="REAL"/>
    <s v="VARIABLE"/>
    <s v="PERSONAL"/>
    <s v="-"/>
    <s v="VALENCIA"/>
    <x v="0"/>
    <s v="PAGA"/>
    <s v="PAGA / TRANSFERENCIA"/>
    <n v="135"/>
    <d v="2018-07-23T00:00:00"/>
    <x v="6"/>
    <n v="7"/>
    <m/>
    <m/>
  </r>
  <r>
    <x v="1"/>
    <s v="REAL"/>
    <s v="VARIABLE"/>
    <s v="PERSONAL"/>
    <m/>
    <s v="VALENCIA"/>
    <x v="4"/>
    <s v="COMIDA SEMANAL"/>
    <s v="EROSKI"/>
    <n v="1.891"/>
    <d v="2018-07-30T00:00:00"/>
    <x v="6"/>
    <n v="7"/>
    <m/>
    <m/>
  </r>
  <r>
    <x v="1"/>
    <s v="REAL"/>
    <s v="VARIABLE"/>
    <s v="PERSONAL"/>
    <s v="CINE"/>
    <m/>
    <x v="9"/>
    <s v="CINE"/>
    <s v="OCINE TUDELA"/>
    <n v="0.96"/>
    <d v="2018-08-02T00:00:00"/>
    <x v="6"/>
    <n v="8"/>
    <m/>
    <s v="TRANSACCION CONTACTLESS EN OCINE TUDELA, TUDELA,"/>
  </r>
  <r>
    <x v="1"/>
    <s v="REAL"/>
    <s v="VARIABLE"/>
    <s v="PERSONAL"/>
    <s v="EN RESTAURANTE SIL"/>
    <s v="VALENCIA"/>
    <x v="7"/>
    <s v="RESTAURANTE"/>
    <s v="RESTAURANTE"/>
    <n v="4.38"/>
    <d v="2018-08-06T00:00:00"/>
    <x v="6"/>
    <n v="8"/>
    <m/>
    <s v="TRANSACCION CONTACTLESS EN RESTAURANTE SIL, TUDELA,"/>
  </r>
  <r>
    <x v="1"/>
    <s v="REAL"/>
    <s v="FIJO"/>
    <s v="PERSONAL"/>
    <s v="CESIF"/>
    <s v="LISBOA"/>
    <x v="1"/>
    <s v="MASTER"/>
    <s v="INDUSTRIA FARMA"/>
    <n v="970"/>
    <d v="2018-08-07T00:00:00"/>
    <x v="6"/>
    <n v="8"/>
    <m/>
    <s v="PAGO MATRICULA MASTER"/>
  </r>
  <r>
    <x v="1"/>
    <s v="REAL"/>
    <s v="VARIABLE"/>
    <s v="PERSONAL"/>
    <s v="FAVOR&amp;DE"/>
    <m/>
    <x v="1"/>
    <s v="MASTER CESIF"/>
    <s v="MASTER CESIF"/>
    <n v="500"/>
    <d v="2018-08-07T00:00:00"/>
    <x v="6"/>
    <n v="8"/>
    <m/>
    <s v="TRANSFERENCIA A FAVOR DE GONZALEZ MARTINEZ MARIA"/>
  </r>
  <r>
    <x v="1"/>
    <s v="REAL"/>
    <s v="VARIABLE"/>
    <s v="PERSONAL"/>
    <s v="PEREZ Y LUMBRERAS"/>
    <s v="TUDELA"/>
    <x v="3"/>
    <s v="ROPA"/>
    <s v="ROPA"/>
    <n v="0.30000000000000004"/>
    <d v="2018-08-10T00:00:00"/>
    <x v="6"/>
    <n v="8"/>
    <m/>
    <s v="TRANSACCION CONTACTLESS EN PEREZ Y LUMBRER, TUDELA,"/>
  </r>
  <r>
    <x v="1"/>
    <s v="REAL"/>
    <s v="FIJO"/>
    <s v="PERSONAL"/>
    <s v="PISO VALENCIA CENTRO"/>
    <s v="VALENCIA"/>
    <x v="2"/>
    <s v="PISO LISBOA"/>
    <s v="FIANZA"/>
    <n v="35"/>
    <d v="2018-08-13T00:00:00"/>
    <x v="6"/>
    <n v="8"/>
    <m/>
    <s v="fianza"/>
  </r>
  <r>
    <x v="1"/>
    <s v="REAL"/>
    <s v="VARIABLE"/>
    <s v="PERSONAL"/>
    <s v="AMAZON"/>
    <s v="ONLINE"/>
    <x v="3"/>
    <s v="ACCESORIOS"/>
    <s v="ELECTRONICA"/>
    <n v="0.99900000000000011"/>
    <d v="2018-08-23T00:00:00"/>
    <x v="6"/>
    <n v="8"/>
    <m/>
    <s v="Tripode flexible Rhodesy"/>
  </r>
  <r>
    <x v="1"/>
    <s v="REAL"/>
    <s v="VARIABLE"/>
    <s v="PERSONAL"/>
    <s v="EN&amp;PACO MARTINEZ P, TUDELA"/>
    <s v="VALENCIA"/>
    <x v="3"/>
    <s v="MALETA"/>
    <s v="MALETA"/>
    <n v="6.9989999999999997"/>
    <d v="2018-08-29T00:00:00"/>
    <x v="6"/>
    <n v="8"/>
    <m/>
    <s v="TRANSACCION CONTACTLESS EN PACO MARTINEZ P, TUDELA,"/>
  </r>
  <r>
    <x v="1"/>
    <s v="REAL"/>
    <s v="VARIABLE"/>
    <s v="PERSONAL"/>
    <m/>
    <s v="VALENCIA"/>
    <x v="4"/>
    <s v="COMIDA SEMANAL"/>
    <s v="EROSKI"/>
    <n v="1.3520000000000001"/>
    <d v="2018-08-31T00:00:00"/>
    <x v="6"/>
    <n v="8"/>
    <m/>
    <m/>
  </r>
  <r>
    <x v="1"/>
    <s v="REAL"/>
    <s v="VARIABLE"/>
    <s v="PERSONAL"/>
    <s v="BV"/>
    <s v="VALENCIA"/>
    <x v="5"/>
    <s v="UBER,CABIFY, TAXIS, ETC"/>
    <s v="TAXI"/>
    <n v="1.508"/>
    <d v="2018-08-31T00:00:00"/>
    <x v="6"/>
    <n v="8"/>
    <m/>
    <s v="COMPRA TAXITENDER BV, CA MAASTRICHT, TARJETA"/>
  </r>
  <r>
    <x v="1"/>
    <s v="REAL"/>
    <s v="FIJO"/>
    <s v="PERSONAL"/>
    <s v="PISO LISBOA"/>
    <s v="LISBOA"/>
    <x v="2"/>
    <s v="PISO LISBOA"/>
    <s v="PINHEIRO CHAGAS"/>
    <n v="40"/>
    <d v="2018-09-01T00:00:00"/>
    <x v="6"/>
    <n v="9"/>
    <m/>
    <m/>
  </r>
  <r>
    <x v="1"/>
    <s v="REAL"/>
    <s v="VARIABLE"/>
    <s v="PERSONAL"/>
    <s v="CABIFY"/>
    <s v="ONLINE"/>
    <x v="5"/>
    <s v="UBER,CABIFY, ETC"/>
    <s v="CABIFY"/>
    <n v="0.52400000000000002"/>
    <d v="2018-09-04T00:00:00"/>
    <x v="6"/>
    <n v="9"/>
    <m/>
    <s v="COMPRA INTERNET EN CABIFY, CABIFY, TARJ. :*571914"/>
  </r>
  <r>
    <x v="1"/>
    <s v="REAL"/>
    <s v="VARIABLE"/>
    <s v="PERSONAL"/>
    <s v="PINGODOCE"/>
    <s v="LISBOA"/>
    <x v="4"/>
    <s v="PINGO DOCE"/>
    <s v="COMIDA"/>
    <n v="1.0349999999999999"/>
    <d v="2018-09-04T00:00:00"/>
    <x v="6"/>
    <n v="9"/>
    <m/>
    <m/>
  </r>
  <r>
    <x v="1"/>
    <s v="REAL"/>
    <s v="VARIABLE"/>
    <s v="PERSONAL"/>
    <s v="PINGODOCE"/>
    <s v="LISBOA"/>
    <x v="4"/>
    <s v="PINGO DOCE"/>
    <s v="COMIDA"/>
    <n v="5.8950000000000005"/>
    <d v="2018-09-05T00:00:00"/>
    <x v="6"/>
    <n v="9"/>
    <m/>
    <m/>
  </r>
  <r>
    <x v="1"/>
    <s v="REAL"/>
    <s v="VARIABLE"/>
    <s v="PERSONAL"/>
    <s v="CHIADO"/>
    <s v="LISBOA"/>
    <x v="7"/>
    <s v="RESTAURANTE LISBOA"/>
    <s v="LISBOA"/>
    <n v="0.51"/>
    <d v="2018-09-05T00:00:00"/>
    <x v="6"/>
    <n v="9"/>
    <m/>
    <s v="COMPRA TIGER CHIADO, LISBOA, TARJETA"/>
  </r>
  <r>
    <x v="1"/>
    <s v="REAL"/>
    <s v="VARIABLE"/>
    <s v="PERSONAL"/>
    <s v="DO BAIRRO"/>
    <s v="LISBOA"/>
    <x v="7"/>
    <s v="RESTAURANTE LISBOA"/>
    <s v="LISBOA"/>
    <n v="0.45"/>
    <d v="2018-09-05T00:00:00"/>
    <x v="6"/>
    <n v="9"/>
    <m/>
    <s v="COMPRA PADARIA DO BAIRRO, LISBOA, TARJETA"/>
  </r>
  <r>
    <x v="1"/>
    <s v="REAL"/>
    <s v="VARIABLE"/>
    <s v="PERSONAL"/>
    <s v="PINGODOCE"/>
    <s v="LISBOA"/>
    <x v="4"/>
    <s v="PINGO DOCE"/>
    <s v="COMIDA"/>
    <n v="0.6120000000000001"/>
    <d v="2018-09-07T00:00:00"/>
    <x v="6"/>
    <n v="9"/>
    <m/>
    <m/>
  </r>
  <r>
    <x v="1"/>
    <s v="REAL"/>
    <s v="VARIABLE"/>
    <s v="PERSONAL"/>
    <s v="LUIS BIVAR"/>
    <s v="LISBOA"/>
    <x v="7"/>
    <s v="RESTAURANTE LISBOA"/>
    <s v="LISBOA"/>
    <n v="0.73799999999999999"/>
    <d v="2018-09-08T00:00:00"/>
    <x v="6"/>
    <n v="9"/>
    <m/>
    <s v="COMPRA MINIPRECO-LUIS BIVAR, LISBOA, TARJETA"/>
  </r>
  <r>
    <x v="1"/>
    <s v="REAL"/>
    <s v="VARIABLE"/>
    <s v="PERSONAL"/>
    <s v="CABIFY"/>
    <s v="ONLINE"/>
    <x v="5"/>
    <s v="UBER,CABIFY, ETC"/>
    <s v="CABIFY"/>
    <n v="0.35000000000000003"/>
    <d v="2018-09-09T00:00:00"/>
    <x v="6"/>
    <n v="9"/>
    <m/>
    <s v="COMPRA INTERNET EN CABIFY, CABIFY, TARJ. :*571914"/>
  </r>
  <r>
    <x v="1"/>
    <s v="REAL"/>
    <s v="VARIABLE"/>
    <s v="PERSONAL"/>
    <s v="CABIFY"/>
    <s v="ONLINE"/>
    <x v="5"/>
    <s v="UBER,CABIFY, ETC"/>
    <s v="CABIFY"/>
    <n v="0.45999999999999996"/>
    <d v="2018-09-10T00:00:00"/>
    <x v="6"/>
    <n v="9"/>
    <m/>
    <s v="COMPRA INTERNET EN CABIFY, CABIFY, TARJ. :*571914"/>
  </r>
  <r>
    <x v="1"/>
    <s v="REAL"/>
    <s v="VARIABLE"/>
    <s v="PERSONAL"/>
    <s v="CABIFY"/>
    <s v="ONLINE"/>
    <x v="5"/>
    <s v="UBER,CABIFY, ETC"/>
    <s v="CABIFY"/>
    <n v="0.74500000000000011"/>
    <d v="2018-09-10T00:00:00"/>
    <x v="6"/>
    <n v="9"/>
    <m/>
    <s v="COMPRA INTERNET EN CABIFY, CABIFY, TARJ. :*571914"/>
  </r>
  <r>
    <x v="1"/>
    <s v="REAL"/>
    <s v="VARIABLE"/>
    <s v="PERSONAL"/>
    <s v="CABIFY"/>
    <s v="ONLINE"/>
    <x v="5"/>
    <s v="UBER,CABIFY, ETC"/>
    <s v="CABIFY"/>
    <n v="0.76700000000000002"/>
    <d v="2018-09-10T00:00:00"/>
    <x v="6"/>
    <n v="9"/>
    <m/>
    <s v="COMPRA INTERNET EN CABIFY, CABIFY, TARJ. :*571914"/>
  </r>
  <r>
    <x v="1"/>
    <s v="REAL"/>
    <s v="VARIABLE"/>
    <s v="PERSONAL"/>
    <s v="PINGODOCE"/>
    <s v="LISBOA"/>
    <x v="4"/>
    <s v="PINGO DOCE"/>
    <s v="COMIDA"/>
    <n v="2.536"/>
    <d v="2018-09-11T00:00:00"/>
    <x v="6"/>
    <n v="9"/>
    <m/>
    <m/>
  </r>
  <r>
    <x v="1"/>
    <s v="REAL"/>
    <s v="VARIABLE"/>
    <s v="PERSONAL"/>
    <s v="CONOCIDOS"/>
    <s v="VALENCIA"/>
    <x v="0"/>
    <s v="DESCONOCIDO"/>
    <s v="DESCONOCIDO"/>
    <n v="6.7780000000000005"/>
    <d v="2018-09-12T00:00:00"/>
    <x v="6"/>
    <n v="9"/>
    <m/>
    <s v="GASTOS DESCONOCIDOS"/>
  </r>
  <r>
    <x v="1"/>
    <s v="REAL"/>
    <s v="VARIABLE"/>
    <s v="PERSONAL"/>
    <s v="PINGODOCE"/>
    <s v="LISBOA"/>
    <x v="4"/>
    <s v="PINGO DOCE"/>
    <s v="COMIDA"/>
    <n v="2.5850000000000004"/>
    <d v="2018-09-13T00:00:00"/>
    <x v="6"/>
    <n v="9"/>
    <m/>
    <m/>
  </r>
  <r>
    <x v="1"/>
    <s v="REAL"/>
    <s v="VARIABLE"/>
    <s v="PERSONAL"/>
    <s v="DONALDS SALDANHA"/>
    <s v="LISBOA"/>
    <x v="7"/>
    <s v="RESTAURANTE"/>
    <s v="MACDONALDS"/>
    <n v="0.38"/>
    <d v="2018-09-14T00:00:00"/>
    <x v="6"/>
    <n v="9"/>
    <m/>
    <s v="COMPRA MC DONALDS SALDANHA, LISBOA, TARJETA"/>
  </r>
  <r>
    <x v="1"/>
    <s v="REAL"/>
    <s v="VARIABLE"/>
    <s v="PERSONAL"/>
    <s v="PINGODOCE"/>
    <s v="LISBOA"/>
    <x v="4"/>
    <s v="PINGO DOCE"/>
    <s v="COMIDA"/>
    <n v="1.2010000000000001"/>
    <d v="2018-09-15T00:00:00"/>
    <x v="6"/>
    <n v="9"/>
    <m/>
    <m/>
  </r>
  <r>
    <x v="1"/>
    <s v="REAL"/>
    <s v="VARIABLE"/>
    <s v="PERSONAL"/>
    <s v="CABIFY"/>
    <s v="ONLINE"/>
    <x v="5"/>
    <s v="UBER,CABIFY, ETC"/>
    <s v="CABIFY"/>
    <n v="0.12"/>
    <d v="2018-09-16T00:00:00"/>
    <x v="6"/>
    <n v="9"/>
    <m/>
    <s v="COMPRA INTERNET EN CABIFY, CABIFY, TARJ. :*571914"/>
  </r>
  <r>
    <x v="1"/>
    <s v="REAL"/>
    <s v="VARIABLE"/>
    <s v="PERSONAL"/>
    <s v="CABIFY"/>
    <s v="ONLINE"/>
    <x v="5"/>
    <s v="UBER,CABIFY, ETC"/>
    <s v="CABIFY"/>
    <n v="0.30000000000000004"/>
    <d v="2018-09-16T00:00:00"/>
    <x v="6"/>
    <n v="9"/>
    <m/>
    <s v="COMPRA INTERNET EN CABIFY, CABIFY, TARJ. :*571914"/>
  </r>
  <r>
    <x v="1"/>
    <s v="REAL"/>
    <s v="VARIABLE"/>
    <s v="PERSONAL"/>
    <s v="EVS&amp;FLZ, LUTON, BEDS"/>
    <s v="LONDON"/>
    <x v="5"/>
    <s v="LISBOA VUELO"/>
    <s v="LISBOA VUELO"/>
    <n v="10.842000000000001"/>
    <d v="2018-09-16T00:00:00"/>
    <x v="6"/>
    <n v="9"/>
    <m/>
    <s v="COMPRA EASYJET000 EVS1FLZ, LUTON, BEDS, TARJETA"/>
  </r>
  <r>
    <x v="1"/>
    <s v="REAL"/>
    <s v="VARIABLE"/>
    <s v="PERSONAL"/>
    <s v="CABIFY"/>
    <s v="ONLINE"/>
    <x v="5"/>
    <s v="UBER,CABIFY, ETC"/>
    <s v="CABIFY"/>
    <n v="0.47500000000000003"/>
    <d v="2018-09-17T00:00:00"/>
    <x v="6"/>
    <n v="9"/>
    <m/>
    <s v="COMPRA INTERNET EN CABIFY, CABIFY, TARJ. :*571914"/>
  </r>
  <r>
    <x v="1"/>
    <s v="REAL"/>
    <s v="VARIABLE"/>
    <s v="PERSONAL"/>
    <s v="CONOCIDOS"/>
    <s v="VALENCIA"/>
    <x v="0"/>
    <s v="DESCONOCIDO"/>
    <s v="DESCONOCIDO"/>
    <n v="0.5"/>
    <d v="2018-09-18T00:00:00"/>
    <x v="6"/>
    <n v="9"/>
    <m/>
    <s v="GASTOS DESCONOCIDOS"/>
  </r>
  <r>
    <x v="0"/>
    <s v="REAL"/>
    <s v="VARIABLE"/>
    <s v="PERSONAL"/>
    <s v="-"/>
    <s v="VALENCIA"/>
    <x v="0"/>
    <s v="PAGA"/>
    <s v="PAGA / TRANSFERENCIA"/>
    <n v="127.5"/>
    <d v="2018-09-19T00:00:00"/>
    <x v="6"/>
    <n v="9"/>
    <m/>
    <m/>
  </r>
  <r>
    <x v="1"/>
    <s v="REAL"/>
    <s v="VARIABLE"/>
    <s v="PERSONAL"/>
    <s v="PINGODOCE"/>
    <s v="LISBOA"/>
    <x v="4"/>
    <s v="PINGO DOCE"/>
    <s v="COMIDA"/>
    <n v="1.175"/>
    <d v="2018-09-20T00:00:00"/>
    <x v="6"/>
    <n v="9"/>
    <m/>
    <m/>
  </r>
  <r>
    <x v="1"/>
    <s v="REAL"/>
    <s v="VARIABLE"/>
    <s v="PERSONAL"/>
    <s v="PINGODOCE"/>
    <s v="LISBOA"/>
    <x v="4"/>
    <s v="PINGO DOCE"/>
    <s v="COMIDA"/>
    <n v="1.141"/>
    <d v="2018-09-20T00:00:00"/>
    <x v="6"/>
    <n v="9"/>
    <m/>
    <m/>
  </r>
  <r>
    <x v="1"/>
    <s v="REAL"/>
    <s v="VARIABLE"/>
    <s v="PERSONAL"/>
    <s v="HOTDOGS SALDAN"/>
    <s v="LISBOA"/>
    <x v="7"/>
    <s v="RESTAURANTE LISBOA"/>
    <s v="LISBOA"/>
    <n v="0.57000000000000006"/>
    <d v="2018-09-20T00:00:00"/>
    <x v="6"/>
    <n v="9"/>
    <m/>
    <s v="COMPRA FRANKIE HOTDOGS SALDAN, LISBOA, TARJETA"/>
  </r>
  <r>
    <x v="1"/>
    <s v="REAL"/>
    <s v="VARIABLE"/>
    <s v="PERSONAL"/>
    <s v="PINGODOCE"/>
    <s v="LISBOA"/>
    <x v="4"/>
    <s v="PINGO DOCE"/>
    <s v="COMIDA"/>
    <n v="2.0260000000000002"/>
    <d v="2018-09-21T00:00:00"/>
    <x v="6"/>
    <n v="9"/>
    <m/>
    <m/>
  </r>
  <r>
    <x v="1"/>
    <s v="REAL"/>
    <s v="VARIABLE"/>
    <s v="PERSONAL"/>
    <s v="CABIFY"/>
    <s v="ONLINE"/>
    <x v="5"/>
    <s v="UBER,CABIFY, ETC"/>
    <s v="CABIFY"/>
    <n v="0.64300000000000002"/>
    <d v="2018-09-24T00:00:00"/>
    <x v="6"/>
    <n v="9"/>
    <m/>
    <s v="COMPRA INTERNET EN CABIFY, CABIFY, TARJ. :*571914"/>
  </r>
  <r>
    <x v="1"/>
    <s v="REAL"/>
    <s v="VARIABLE"/>
    <s v="PERSONAL"/>
    <s v="PINGODOCE"/>
    <s v="LISBOA"/>
    <x v="4"/>
    <s v="PINGO DOCE"/>
    <s v="COMIDA"/>
    <n v="1.786"/>
    <d v="2018-09-25T00:00:00"/>
    <x v="6"/>
    <n v="9"/>
    <m/>
    <m/>
  </r>
  <r>
    <x v="1"/>
    <s v="REAL"/>
    <s v="VARIABLE"/>
    <s v="PERSONAL"/>
    <s v="PINGODOCE"/>
    <s v="LISBOA"/>
    <x v="4"/>
    <s v="PINGO DOCE"/>
    <s v="COMIDA"/>
    <n v="1.087"/>
    <d v="2018-09-25T00:00:00"/>
    <x v="6"/>
    <n v="9"/>
    <m/>
    <m/>
  </r>
  <r>
    <x v="1"/>
    <s v="REAL"/>
    <s v="VARIABLE"/>
    <s v="PERSONAL"/>
    <s v="MPL0"/>
    <m/>
    <x v="5"/>
    <s v="LISBOA VUELO"/>
    <s v="LISBOA VUELO"/>
    <n v="6.0780000000000003"/>
    <d v="2018-09-25T00:00:00"/>
    <x v="6"/>
    <n v="9"/>
    <m/>
    <s v="COMPRA RYANAIR MPL0, DUBLIN, TARJETA"/>
  </r>
  <r>
    <x v="1"/>
    <s v="REAL"/>
    <s v="VARIABLE"/>
    <s v="PERSONAL"/>
    <s v="DECATHLON"/>
    <s v="LISBOA"/>
    <x v="6"/>
    <s v="DEPORTE"/>
    <m/>
    <n v="2.84"/>
    <d v="2018-09-25T00:00:00"/>
    <x v="6"/>
    <n v="9"/>
    <m/>
    <s v="COMPRA DECATHLON LISBOA, LISBOA, TARJETA"/>
  </r>
  <r>
    <x v="1"/>
    <s v="REAL"/>
    <s v="VARIABLE"/>
    <s v="PERSONAL"/>
    <s v="PINGODOCE"/>
    <s v="LISBOA"/>
    <x v="4"/>
    <s v="PINGO DOCE"/>
    <s v="COMIDA"/>
    <n v="1.302"/>
    <d v="2018-09-26T00:00:00"/>
    <x v="6"/>
    <n v="9"/>
    <m/>
    <m/>
  </r>
  <r>
    <x v="1"/>
    <s v="REAL"/>
    <s v="VARIABLE"/>
    <s v="PERSONAL"/>
    <s v="REGALOS"/>
    <s v="TUDELA"/>
    <x v="0"/>
    <s v="BODAS DE PLATA"/>
    <s v="BODAS DE PLATA"/>
    <n v="20"/>
    <d v="2018-09-28T00:00:00"/>
    <x v="6"/>
    <n v="9"/>
    <m/>
    <m/>
  </r>
  <r>
    <x v="1"/>
    <s v="REAL"/>
    <s v="VARIABLE"/>
    <s v="PERSONAL"/>
    <s v="CONOCIDOS"/>
    <s v="VALENCIA"/>
    <x v="0"/>
    <s v="DESCONOCIDO"/>
    <s v="DESCONOCIDO"/>
    <n v="0.5"/>
    <d v="2018-09-29T00:00:00"/>
    <x v="6"/>
    <n v="9"/>
    <m/>
    <s v="GASTOS DESCONOCIDOS"/>
  </r>
  <r>
    <x v="1"/>
    <s v="REAL"/>
    <s v="VARIABLE"/>
    <s v="PERSONAL"/>
    <s v="CABIFY"/>
    <s v="ONLINE"/>
    <x v="5"/>
    <s v="UBER,CABIFY, ETC"/>
    <s v="CABIFY"/>
    <n v="0.64900000000000002"/>
    <d v="2018-09-30T00:00:00"/>
    <x v="6"/>
    <n v="9"/>
    <m/>
    <s v="COMPRA INTERNET EN CABIFY, CABIFY, TARJ. :*571914"/>
  </r>
  <r>
    <x v="1"/>
    <s v="REAL"/>
    <s v="VARIABLE"/>
    <s v="PERSONAL"/>
    <s v="CABIFY"/>
    <s v="ONLINE"/>
    <x v="5"/>
    <s v="UBER,CABIFY, ETC"/>
    <s v="CABIFY"/>
    <n v="0.625"/>
    <d v="2018-10-01T00:00:00"/>
    <x v="6"/>
    <n v="10"/>
    <m/>
    <s v="COMPRA INTERNET EN CABIFY, CABIFY, TARJ. :*571914"/>
  </r>
  <r>
    <x v="0"/>
    <s v="REAL"/>
    <s v="VARIABLE"/>
    <s v="PERSONAL"/>
    <s v="-"/>
    <s v="VALENCIA"/>
    <x v="0"/>
    <s v="PAGA"/>
    <s v="PAGA / TRANSFERENCIA"/>
    <n v="180"/>
    <d v="2018-10-01T00:00:00"/>
    <x v="6"/>
    <n v="10"/>
    <m/>
    <m/>
  </r>
  <r>
    <x v="1"/>
    <s v="REAL"/>
    <s v="FIJO"/>
    <s v="PERSONAL"/>
    <s v="PISO LISBOA"/>
    <s v="LISBOA"/>
    <x v="2"/>
    <s v="PISO LISBOA"/>
    <s v="PINHEIRO CHAGAS"/>
    <n v="40"/>
    <d v="2018-10-01T00:00:00"/>
    <x v="6"/>
    <n v="10"/>
    <m/>
    <m/>
  </r>
  <r>
    <x v="1"/>
    <s v="REAL"/>
    <s v="VARIABLE"/>
    <s v="PERSONAL"/>
    <s v="PINGODOCE"/>
    <s v="LISBOA"/>
    <x v="4"/>
    <s v="PINGO DOCE"/>
    <s v="COMIDA"/>
    <n v="1.6930000000000001"/>
    <d v="2018-10-02T00:00:00"/>
    <x v="6"/>
    <n v="10"/>
    <m/>
    <m/>
  </r>
  <r>
    <x v="1"/>
    <s v="REAL"/>
    <s v="VARIABLE"/>
    <s v="PERSONAL"/>
    <m/>
    <s v="VALENCIA"/>
    <x v="4"/>
    <s v="COMIDA SEMANAL"/>
    <s v="MINIPRECO"/>
    <n v="0.58499999999999996"/>
    <d v="2018-10-02T00:00:00"/>
    <x v="6"/>
    <n v="10"/>
    <m/>
    <m/>
  </r>
  <r>
    <x v="1"/>
    <s v="REAL"/>
    <s v="VARIABLE"/>
    <s v="PERSONAL"/>
    <s v="PINGODOCE"/>
    <s v="LISBOA"/>
    <x v="4"/>
    <s v="PINGO DOCE"/>
    <s v="COMIDA"/>
    <n v="2.1030000000000002"/>
    <d v="2018-10-03T00:00:00"/>
    <x v="6"/>
    <n v="10"/>
    <m/>
    <m/>
  </r>
  <r>
    <x v="1"/>
    <s v="REAL"/>
    <s v="VARIABLE"/>
    <s v="PERSONAL"/>
    <s v="EFECTIVO"/>
    <s v="LISBOA"/>
    <x v="0"/>
    <s v="EFECTIVO"/>
    <s v="EFECTIVO"/>
    <n v="20"/>
    <d v="2018-10-03T00:00:00"/>
    <x v="6"/>
    <n v="10"/>
    <m/>
    <m/>
  </r>
  <r>
    <x v="1"/>
    <s v="REAL"/>
    <s v="VARIABLE"/>
    <s v="PERSONAL"/>
    <s v="CONOCIDOS"/>
    <s v="VALENCIA"/>
    <x v="0"/>
    <s v="DESCONOCIDO"/>
    <s v="DESCONOCIDO"/>
    <n v="0.5"/>
    <d v="2018-10-04T00:00:00"/>
    <x v="6"/>
    <n v="10"/>
    <m/>
    <s v="GASTOS DESCONOCIDOS"/>
  </r>
  <r>
    <x v="1"/>
    <s v="REAL"/>
    <s v="VARIABLE"/>
    <s v="PERSONAL"/>
    <s v="CORINGA"/>
    <s v="LISBOA"/>
    <x v="7"/>
    <s v="RESTAURANTE LISBOA"/>
    <s v="LISBOA"/>
    <n v="0.57999999999999996"/>
    <d v="2018-10-05T00:00:00"/>
    <x v="6"/>
    <n v="10"/>
    <m/>
    <s v="COMPRA REST CORINGA, LISBOA, TARJETA"/>
  </r>
  <r>
    <x v="1"/>
    <s v="REAL"/>
    <s v="VARIABLE"/>
    <s v="PERSONAL"/>
    <s v="EFECTIVO"/>
    <s v="LISBOA"/>
    <x v="0"/>
    <s v="EFECTIVO"/>
    <s v="EFECTIVO"/>
    <n v="20"/>
    <d v="2018-10-07T00:00:00"/>
    <x v="6"/>
    <n v="10"/>
    <m/>
    <m/>
  </r>
  <r>
    <x v="1"/>
    <s v="REAL"/>
    <s v="VARIABLE"/>
    <s v="PERSONAL"/>
    <s v="PINGODOCE"/>
    <s v="LISBOA"/>
    <x v="4"/>
    <s v="PINGO DOCE"/>
    <s v="COMIDA"/>
    <n v="1.27"/>
    <d v="2018-10-09T00:00:00"/>
    <x v="6"/>
    <n v="10"/>
    <m/>
    <m/>
  </r>
  <r>
    <x v="1"/>
    <s v="REAL"/>
    <s v="VARIABLE"/>
    <s v="PERSONAL"/>
    <s v="CABIFY"/>
    <s v="ONLINE"/>
    <x v="5"/>
    <s v="UBER,CABIFY, ETC"/>
    <s v="CABIFY"/>
    <n v="0.83200000000000007"/>
    <d v="2018-10-11T00:00:00"/>
    <x v="6"/>
    <n v="10"/>
    <m/>
    <s v="COMPRA INTERNET EN CABIFY, CABIFY, TARJ. :*571914"/>
  </r>
  <r>
    <x v="1"/>
    <s v="REAL"/>
    <s v="VARIABLE"/>
    <s v="PERSONAL"/>
    <s v="EFECTIVO"/>
    <s v="LISBOA"/>
    <x v="0"/>
    <s v="EFECTIVO"/>
    <s v="EFECTIVO"/>
    <n v="20"/>
    <d v="2018-10-11T00:00:00"/>
    <x v="6"/>
    <n v="10"/>
    <m/>
    <m/>
  </r>
  <r>
    <x v="1"/>
    <s v="REAL"/>
    <s v="VARIABLE"/>
    <s v="PERSONAL"/>
    <s v="MULTIOPTICAS"/>
    <s v="TUDELA"/>
    <x v="10"/>
    <s v="LENTILLAS"/>
    <s v="LENTILLAS"/>
    <n v="3"/>
    <d v="2018-10-16T00:00:00"/>
    <x v="6"/>
    <n v="10"/>
    <m/>
    <s v="TRANSACCION CONTACTLESS EN MULTIOPTICAS, TUDELA,"/>
  </r>
  <r>
    <x v="1"/>
    <s v="REAL"/>
    <s v="VARIABLE"/>
    <s v="PERSONAL"/>
    <s v="MULTIOPTICAS"/>
    <s v="TUDELA"/>
    <x v="10"/>
    <s v="LENTILLAS"/>
    <s v="LENTILLAS"/>
    <n v="2.5250000000000004"/>
    <d v="2018-10-18T00:00:00"/>
    <x v="6"/>
    <n v="10"/>
    <m/>
    <s v="TRANSACCION CONTACTLESS EN MULTIOPTICAS, TUDELA,"/>
  </r>
  <r>
    <x v="1"/>
    <s v="REAL"/>
    <s v="VARIABLE"/>
    <s v="PERSONAL"/>
    <s v="FAVOR&amp;DE"/>
    <s v="VALENCIA"/>
    <x v="9"/>
    <s v="SUSCRIPCION"/>
    <s v="NETFLIX"/>
    <n v="3"/>
    <d v="2018-10-18T00:00:00"/>
    <x v="6"/>
    <n v="10"/>
    <m/>
    <s v="TRANSFERENCIA A FAVOR DE ANDREU LLINAS CONCEPTO:"/>
  </r>
  <r>
    <x v="1"/>
    <s v="REAL"/>
    <s v="VARIABLE"/>
    <s v="PERSONAL"/>
    <s v="PINGODOCE"/>
    <s v="LISBOA"/>
    <x v="4"/>
    <s v="PINGO DOCE"/>
    <s v="COMIDA"/>
    <n v="2.9239999999999999"/>
    <d v="2018-10-22T00:00:00"/>
    <x v="6"/>
    <n v="10"/>
    <m/>
    <m/>
  </r>
  <r>
    <x v="1"/>
    <s v="REAL"/>
    <s v="VARIABLE"/>
    <s v="PERSONAL"/>
    <s v="FLZ"/>
    <m/>
    <x v="11"/>
    <s v="AZORES"/>
    <s v="AZORES"/>
    <n v="9"/>
    <d v="2018-10-24T00:00:00"/>
    <x v="6"/>
    <n v="10"/>
    <m/>
    <s v="COMPRA easyJetEVS1FLZ, EASYJET, TARJETA"/>
  </r>
  <r>
    <x v="1"/>
    <s v="REAL"/>
    <s v="VARIABLE"/>
    <s v="PERSONAL"/>
    <s v="Tallinn"/>
    <s v="VALENCIA"/>
    <x v="5"/>
    <s v="UBER,CABIFY, TAXIS, ETC"/>
    <s v="TAXI"/>
    <n v="0.65"/>
    <d v="2018-10-25T00:00:00"/>
    <x v="6"/>
    <n v="10"/>
    <m/>
    <s v="COMPRA TAXIFY 20181023_1747, Tallinn, TARJETA"/>
  </r>
  <r>
    <x v="1"/>
    <s v="REAL"/>
    <s v="VARIABLE"/>
    <s v="PERSONAL"/>
    <s v="CABIFY"/>
    <s v="ONLINE"/>
    <x v="5"/>
    <s v="UBER,CABIFY, ETC"/>
    <s v="CABIFY"/>
    <n v="0.83200000000000007"/>
    <d v="2018-10-26T00:00:00"/>
    <x v="6"/>
    <n v="10"/>
    <m/>
    <s v="COMPRA INTERNET EN CABIFY, CABIFY, TARJ. :*571914"/>
  </r>
  <r>
    <x v="1"/>
    <s v="REAL"/>
    <s v="VARIABLE"/>
    <s v="PERSONAL"/>
    <s v="CABIFY"/>
    <s v="ONLINE"/>
    <x v="5"/>
    <s v="UBER,CABIFY, ETC"/>
    <s v="CABIFY"/>
    <n v="0.6150000000000001"/>
    <d v="2018-10-29T00:00:00"/>
    <x v="6"/>
    <n v="10"/>
    <m/>
    <s v="COMPRA INTERNET EN CABIFY, CABIFY, TARJ. :*571914"/>
  </r>
  <r>
    <x v="1"/>
    <s v="REAL"/>
    <s v="VARIABLE"/>
    <s v="PERSONAL"/>
    <s v="PINGODOCE"/>
    <s v="LISBOA"/>
    <x v="4"/>
    <s v="PINGO DOCE"/>
    <s v="COMIDA"/>
    <n v="0.43"/>
    <d v="2018-10-30T00:00:00"/>
    <x v="6"/>
    <n v="10"/>
    <m/>
    <m/>
  </r>
  <r>
    <x v="0"/>
    <s v="REAL"/>
    <s v="VARIABLE"/>
    <s v="PERSONAL"/>
    <s v="-"/>
    <s v="VALENCIA"/>
    <x v="0"/>
    <s v="PAGA"/>
    <s v="PAGA / TRANSFERENCIA"/>
    <n v="180"/>
    <d v="2018-10-30T00:00:00"/>
    <x v="6"/>
    <n v="10"/>
    <m/>
    <m/>
  </r>
  <r>
    <x v="1"/>
    <s v="REAL"/>
    <s v="VARIABLE"/>
    <s v="PERSONAL"/>
    <s v="PINGODOCE"/>
    <s v="LISBOA"/>
    <x v="4"/>
    <s v="PINGO DOCE"/>
    <s v="COMIDA"/>
    <n v="1.4260000000000002"/>
    <d v="2018-10-31T00:00:00"/>
    <x v="6"/>
    <n v="10"/>
    <m/>
    <m/>
  </r>
  <r>
    <x v="1"/>
    <s v="REAL"/>
    <s v="VARIABLE"/>
    <s v="PERSONAL"/>
    <s v="PINGODOCE"/>
    <s v="LISBOA"/>
    <x v="4"/>
    <s v="PINGO DOCE"/>
    <s v="COMIDA"/>
    <n v="1.2590000000000001"/>
    <d v="2018-11-01T00:00:00"/>
    <x v="6"/>
    <n v="11"/>
    <m/>
    <m/>
  </r>
  <r>
    <x v="1"/>
    <s v="REAL"/>
    <s v="FIJO"/>
    <s v="PERSONAL"/>
    <s v="PISO LISBOA"/>
    <s v="LISBOA"/>
    <x v="2"/>
    <s v="PISO LISBOA"/>
    <s v="PINHEIRO CHAGAS"/>
    <n v="40"/>
    <d v="2018-11-01T00:00:00"/>
    <x v="6"/>
    <n v="11"/>
    <m/>
    <m/>
  </r>
  <r>
    <x v="1"/>
    <s v="REAL"/>
    <s v="VARIABLE"/>
    <s v="PERSONAL"/>
    <s v="PINGODOCE"/>
    <s v="LISBOA"/>
    <x v="4"/>
    <s v="PINGO DOCE"/>
    <s v="COMIDA"/>
    <n v="1.9170000000000003"/>
    <d v="2018-11-03T00:00:00"/>
    <x v="6"/>
    <n v="11"/>
    <m/>
    <m/>
  </r>
  <r>
    <x v="1"/>
    <s v="REAL"/>
    <s v="VARIABLE"/>
    <s v="PERSONAL"/>
    <s v="SANTANDER"/>
    <s v="EFECTIVO"/>
    <x v="0"/>
    <s v="OTROS"/>
    <s v="OTROS"/>
    <n v="2.052"/>
    <d v="2018-11-05T00:00:00"/>
    <x v="6"/>
    <n v="11"/>
    <m/>
    <m/>
  </r>
  <r>
    <x v="1"/>
    <s v="REAL"/>
    <s v="VARIABLE"/>
    <s v="PERSONAL"/>
    <s v="CORTE&amp;INGLES LISB, LISBOA"/>
    <s v="LISBOA"/>
    <x v="7"/>
    <s v="RESTAURANTE LISBOA"/>
    <s v="LISBOA"/>
    <n v="2.1949999999999998"/>
    <d v="2018-11-06T00:00:00"/>
    <x v="6"/>
    <n v="11"/>
    <m/>
    <s v="COMPRA EL CORTE INGLES LISB, LISBOA, TARJETA"/>
  </r>
  <r>
    <x v="1"/>
    <s v="REAL"/>
    <s v="VARIABLE"/>
    <s v="PERSONAL"/>
    <s v="PINGODOCE"/>
    <s v="LISBOA"/>
    <x v="4"/>
    <s v="PINGO DOCE"/>
    <s v="COMIDA"/>
    <n v="0.20400000000000001"/>
    <d v="2018-11-08T00:00:00"/>
    <x v="6"/>
    <n v="11"/>
    <m/>
    <m/>
  </r>
  <r>
    <x v="1"/>
    <s v="REAL"/>
    <s v="FIJO"/>
    <s v="PERSONAL"/>
    <s v="FITNESS HUT"/>
    <s v="LISBOA"/>
    <x v="6"/>
    <s v="GIMNASIO"/>
    <s v="GIMNASIO LISBOA"/>
    <n v="1.5880000000000001"/>
    <d v="2018-11-08T00:00:00"/>
    <x v="6"/>
    <n v="11"/>
    <m/>
    <m/>
  </r>
  <r>
    <x v="1"/>
    <s v="REAL"/>
    <s v="VARIABLE"/>
    <s v="PERSONAL"/>
    <s v="CEUTA"/>
    <s v="LISBOA"/>
    <x v="7"/>
    <s v="RESTAURANTE LISBOA"/>
    <s v="LISBOA"/>
    <n v="0.75"/>
    <d v="2018-11-08T00:00:00"/>
    <x v="6"/>
    <n v="11"/>
    <m/>
    <s v="COMPRA PASTELARIA CEUTA, LISBOA, TARJETA"/>
  </r>
  <r>
    <x v="1"/>
    <s v="REAL"/>
    <s v="VARIABLE"/>
    <s v="PERSONAL"/>
    <s v="PINGODOCE"/>
    <s v="LISBOA"/>
    <x v="4"/>
    <s v="PINGO DOCE"/>
    <s v="COMIDA"/>
    <n v="2.093"/>
    <d v="2018-11-09T00:00:00"/>
    <x v="6"/>
    <n v="11"/>
    <m/>
    <m/>
  </r>
  <r>
    <x v="1"/>
    <s v="REAL"/>
    <s v="VARIABLE"/>
    <s v="PERSONAL"/>
    <s v="TERRACO"/>
    <s v="LISBOA"/>
    <x v="7"/>
    <s v="RESTAURANTE LISBOA"/>
    <s v="LISBOA"/>
    <n v="0.4"/>
    <d v="2018-11-09T00:00:00"/>
    <x v="6"/>
    <n v="11"/>
    <m/>
    <s v="COMPRA TOPO TERRACO, LISBOA, TARJETA"/>
  </r>
  <r>
    <x v="1"/>
    <s v="REAL"/>
    <s v="VARIABLE"/>
    <s v="PERSONAL"/>
    <s v="EFECTIVO"/>
    <s v="LISBOA"/>
    <x v="0"/>
    <s v="EFECTIVO"/>
    <s v="EFECTIVO"/>
    <n v="10"/>
    <d v="2018-11-12T00:00:00"/>
    <x v="6"/>
    <n v="11"/>
    <m/>
    <m/>
  </r>
  <r>
    <x v="1"/>
    <s v="REAL"/>
    <s v="VARIABLE"/>
    <s v="PERSONAL"/>
    <s v="EFECTIVO"/>
    <s v="LISBOA"/>
    <x v="0"/>
    <s v="EFECTIVO"/>
    <s v="EFECTIVO"/>
    <n v="8"/>
    <d v="2018-11-12T00:00:00"/>
    <x v="6"/>
    <n v="11"/>
    <m/>
    <m/>
  </r>
  <r>
    <x v="1"/>
    <s v="REAL"/>
    <s v="VARIABLE"/>
    <s v="PERSONAL"/>
    <s v="PINGODOCE"/>
    <s v="LISBOA"/>
    <x v="4"/>
    <s v="PINGO DOCE"/>
    <s v="COMIDA"/>
    <n v="1.006"/>
    <d v="2018-11-13T00:00:00"/>
    <x v="6"/>
    <n v="11"/>
    <m/>
    <m/>
  </r>
  <r>
    <x v="1"/>
    <s v="REAL"/>
    <s v="VARIABLE"/>
    <s v="PERSONAL"/>
    <s v="PINGODOCE"/>
    <s v="LISBOA"/>
    <x v="4"/>
    <s v="PINGO DOCE"/>
    <s v="COMIDA"/>
    <n v="1.9790000000000001"/>
    <d v="2018-11-19T00:00:00"/>
    <x v="6"/>
    <n v="11"/>
    <m/>
    <m/>
  </r>
  <r>
    <x v="1"/>
    <s v="REAL"/>
    <s v="VARIABLE"/>
    <s v="PERSONAL"/>
    <s v="Tallinn"/>
    <s v="VALENCIA"/>
    <x v="5"/>
    <s v="UBER,CABIFY, TAXIS, ETC"/>
    <s v="TAXI"/>
    <n v="0.88000000000000012"/>
    <d v="2018-11-20T00:00:00"/>
    <x v="6"/>
    <n v="11"/>
    <m/>
    <s v="COMPRA TAXIFY 20181117_225157, Tallinn, TARJETA"/>
  </r>
  <r>
    <x v="1"/>
    <s v="REAL"/>
    <s v="FIJO"/>
    <s v="PERSONAL"/>
    <s v="FITNESS HUT"/>
    <s v="LISBOA"/>
    <x v="6"/>
    <s v="GIMNASIO"/>
    <s v="GIMNASIO LISBOA"/>
    <n v="1.5880000000000001"/>
    <d v="2018-11-22T00:00:00"/>
    <x v="6"/>
    <n v="11"/>
    <m/>
    <m/>
  </r>
  <r>
    <x v="1"/>
    <s v="REAL"/>
    <s v="VARIABLE"/>
    <s v="PERSONAL"/>
    <s v="PINGODOCE"/>
    <s v="LISBOA"/>
    <x v="4"/>
    <s v="PINGO DOCE"/>
    <s v="COMIDA"/>
    <n v="9.9000000000000005E-2"/>
    <d v="2018-11-23T00:00:00"/>
    <x v="6"/>
    <n v="11"/>
    <m/>
    <m/>
  </r>
  <r>
    <x v="1"/>
    <s v="REAL"/>
    <s v="VARIABLE"/>
    <s v="PERSONAL"/>
    <m/>
    <s v="VALENCIA"/>
    <x v="5"/>
    <s v="UBER,CABIFY, TAXIS, ETC"/>
    <s v="BOLT"/>
    <n v="0.45999999999999996"/>
    <d v="2018-11-25T00:00:00"/>
    <x v="6"/>
    <n v="11"/>
    <m/>
    <m/>
  </r>
  <r>
    <x v="1"/>
    <s v="REAL"/>
    <s v="VARIABLE"/>
    <s v="PERSONAL"/>
    <s v="PINGODOCE"/>
    <s v="LISBOA"/>
    <x v="4"/>
    <s v="PINGO DOCE"/>
    <s v="COMIDA"/>
    <n v="2.5920000000000005"/>
    <d v="2018-11-26T00:00:00"/>
    <x v="6"/>
    <n v="11"/>
    <m/>
    <m/>
  </r>
  <r>
    <x v="1"/>
    <s v="REAL"/>
    <s v="VARIABLE"/>
    <s v="PERSONAL"/>
    <s v="PINGODOCE"/>
    <s v="LISBOA"/>
    <x v="4"/>
    <s v="PINGO DOCE"/>
    <s v="COMIDA"/>
    <n v="1.395"/>
    <d v="2018-11-27T00:00:00"/>
    <x v="6"/>
    <n v="11"/>
    <m/>
    <m/>
  </r>
  <r>
    <x v="1"/>
    <s v="REAL"/>
    <s v="VARIABLE"/>
    <s v="PERSONAL"/>
    <s v="CASTA"/>
    <s v="LISBOA"/>
    <x v="7"/>
    <s v="RESTAURANTE LISBOA"/>
    <s v="LISBOA"/>
    <n v="1.1500000000000001"/>
    <d v="2018-11-28T00:00:00"/>
    <x v="6"/>
    <n v="11"/>
    <m/>
    <s v="COMPRA NOVA CASTA, LDA, LISBOA, TARJETA"/>
  </r>
  <r>
    <x v="1"/>
    <s v="REAL"/>
    <s v="VARIABLE"/>
    <s v="PERSONAL"/>
    <s v="PINGODOCE"/>
    <s v="LISBOA"/>
    <x v="4"/>
    <s v="PINGO DOCE"/>
    <s v="COMIDA"/>
    <n v="1.8710000000000002"/>
    <d v="2018-11-29T00:00:00"/>
    <x v="6"/>
    <n v="11"/>
    <m/>
    <m/>
  </r>
  <r>
    <x v="1"/>
    <s v="REAL"/>
    <s v="VARIABLE"/>
    <s v="PERSONAL"/>
    <s v="EFECTIVO"/>
    <s v="LISBOA"/>
    <x v="0"/>
    <s v="EFECTIVO"/>
    <s v="EFECTIVO"/>
    <n v="5"/>
    <d v="2018-11-29T00:00:00"/>
    <x v="6"/>
    <n v="11"/>
    <m/>
    <m/>
  </r>
  <r>
    <x v="1"/>
    <s v="REAL"/>
    <s v="FIJO"/>
    <s v="PERSONAL"/>
    <s v="PISO LISBOA"/>
    <s v="LISBOA"/>
    <x v="2"/>
    <s v="PISO LISBOA"/>
    <s v="PINHEIRO CHAGAS"/>
    <n v="40"/>
    <d v="2018-12-01T00:00:00"/>
    <x v="6"/>
    <n v="12"/>
    <m/>
    <m/>
  </r>
  <r>
    <x v="0"/>
    <s v="REAL"/>
    <s v="VARIABLE"/>
    <s v="PERSONAL"/>
    <s v="-"/>
    <s v="VALENCIA"/>
    <x v="0"/>
    <s v="PAGA"/>
    <s v="PAGA / TRANSFERENCIA"/>
    <n v="210"/>
    <d v="2018-12-03T00:00:00"/>
    <x v="6"/>
    <n v="12"/>
    <m/>
    <m/>
  </r>
  <r>
    <x v="1"/>
    <s v="REAL"/>
    <s v="VARIABLE"/>
    <s v="PERSONAL"/>
    <s v="CONOCIDOS"/>
    <s v="VALENCIA"/>
    <x v="0"/>
    <s v="DESCONOCIDO"/>
    <s v="DESCONOCIDO"/>
    <n v="1.6"/>
    <d v="2018-12-04T00:00:00"/>
    <x v="6"/>
    <n v="12"/>
    <m/>
    <s v="GASTOS DESCONOCIDOS"/>
  </r>
  <r>
    <x v="1"/>
    <s v="REAL"/>
    <s v="VARIABLE"/>
    <s v="PERSONAL"/>
    <s v="PINGODOCE"/>
    <s v="LISBOA"/>
    <x v="4"/>
    <s v="PINGO DOCE"/>
    <s v="COMIDA"/>
    <n v="1.7469999999999999"/>
    <d v="2018-12-05T00:00:00"/>
    <x v="6"/>
    <n v="12"/>
    <m/>
    <m/>
  </r>
  <r>
    <x v="1"/>
    <s v="REAL"/>
    <s v="VARIABLE"/>
    <s v="PERSONAL"/>
    <m/>
    <s v="VALENCIA"/>
    <x v="5"/>
    <s v="UBER,CABIFY, TAXIS, ETC"/>
    <s v="BOLT"/>
    <n v="0.81500000000000006"/>
    <d v="2018-12-07T00:00:00"/>
    <x v="6"/>
    <n v="12"/>
    <m/>
    <m/>
  </r>
  <r>
    <x v="1"/>
    <s v="REAL"/>
    <s v="VARIABLE"/>
    <s v="PERSONAL"/>
    <m/>
    <s v="VALENCIA"/>
    <x v="7"/>
    <s v="BAR"/>
    <s v="CAFÉ"/>
    <n v="0.4"/>
    <d v="2018-12-07T00:00:00"/>
    <x v="6"/>
    <n v="12"/>
    <m/>
    <m/>
  </r>
  <r>
    <x v="1"/>
    <s v="REAL"/>
    <s v="VARIABLE"/>
    <s v="PERSONAL"/>
    <s v="PINGODOCE"/>
    <s v="LISBOA"/>
    <x v="4"/>
    <s v="PINGO DOCE"/>
    <s v="COMIDA"/>
    <n v="2.1120000000000001"/>
    <d v="2018-12-10T00:00:00"/>
    <x v="6"/>
    <n v="12"/>
    <m/>
    <m/>
  </r>
  <r>
    <x v="1"/>
    <s v="REAL"/>
    <s v="VARIABLE"/>
    <s v="PERSONAL"/>
    <s v="EFECTIVO"/>
    <s v="LISBOA"/>
    <x v="0"/>
    <s v="EFECTIVO"/>
    <s v="EFECTIVO"/>
    <n v="10"/>
    <d v="2018-12-10T00:00:00"/>
    <x v="6"/>
    <n v="12"/>
    <m/>
    <m/>
  </r>
  <r>
    <x v="1"/>
    <s v="REAL"/>
    <s v="VARIABLE"/>
    <s v="PERSONAL"/>
    <s v="URBAN BEACH"/>
    <s v="LISBOA"/>
    <x v="7"/>
    <s v="RESTAURANTE LISBOA"/>
    <s v="LISBOA"/>
    <n v="1.6"/>
    <d v="2018-12-11T00:00:00"/>
    <x v="6"/>
    <n v="12"/>
    <m/>
    <s v="COMPRA KAPA URBAN BEACH, LISBOA, TARJETA"/>
  </r>
  <r>
    <x v="1"/>
    <s v="REAL"/>
    <s v="VARIABLE"/>
    <s v="PERSONAL"/>
    <m/>
    <s v="VALENCIA"/>
    <x v="5"/>
    <s v="UBER,CABIFY, TAXIS, ETC"/>
    <s v="BOLT"/>
    <n v="0.13999999999999999"/>
    <d v="2018-12-12T00:00:00"/>
    <x v="6"/>
    <n v="12"/>
    <m/>
    <m/>
  </r>
  <r>
    <x v="1"/>
    <s v="REAL"/>
    <s v="VARIABLE"/>
    <s v="PERSONAL"/>
    <s v="PINGODOCE"/>
    <s v="LISBOA"/>
    <x v="4"/>
    <s v="PINGO DOCE"/>
    <s v="COMIDA"/>
    <n v="1.0900000000000001"/>
    <d v="2018-12-12T00:00:00"/>
    <x v="6"/>
    <n v="12"/>
    <m/>
    <m/>
  </r>
  <r>
    <x v="1"/>
    <s v="REAL"/>
    <s v="VARIABLE"/>
    <s v="PERSONAL"/>
    <s v="CONOCIDOS"/>
    <s v="VALENCIA"/>
    <x v="0"/>
    <s v="DESCONOCIDO"/>
    <s v="DESCONOCIDO"/>
    <n v="2.4000000000000004"/>
    <d v="2018-12-12T00:00:00"/>
    <x v="6"/>
    <n v="12"/>
    <m/>
    <s v="GASTOS DESCONOCIDOS"/>
  </r>
  <r>
    <x v="1"/>
    <s v="REAL"/>
    <s v="VARIABLE"/>
    <s v="PERSONAL"/>
    <s v="REPUBLIC"/>
    <s v="LISBOA"/>
    <x v="7"/>
    <s v="RESTAURANTE LISBOA"/>
    <s v="LISBOA"/>
    <n v="1.7530000000000001"/>
    <d v="2018-12-13T00:00:00"/>
    <x v="6"/>
    <n v="12"/>
    <m/>
    <s v="COMPRA ITALIAN REPUBLIC, LISBOA, TARJETA"/>
  </r>
  <r>
    <x v="1"/>
    <s v="REAL"/>
    <s v="VARIABLE"/>
    <s v="PERSONAL"/>
    <s v="PINGODOCE"/>
    <s v="LISBOA"/>
    <x v="4"/>
    <s v="PINGO DOCE"/>
    <s v="COMIDA"/>
    <n v="1.298"/>
    <d v="2018-12-15T00:00:00"/>
    <x v="6"/>
    <n v="12"/>
    <m/>
    <m/>
  </r>
  <r>
    <x v="1"/>
    <s v="REAL"/>
    <s v="VARIABLE"/>
    <s v="PERSONAL"/>
    <s v="PORTUGUESA"/>
    <s v="LISBOA"/>
    <x v="7"/>
    <s v="RESTAURANTE LISBOA"/>
    <s v="LISBOA"/>
    <n v="0.31000000000000005"/>
    <d v="2018-12-15T00:00:00"/>
    <x v="6"/>
    <n v="12"/>
    <m/>
    <s v="COMPRA PADARIA PORTUGUESA, LISBOA, TARJETA"/>
  </r>
  <r>
    <x v="1"/>
    <s v="REAL"/>
    <s v="VARIABLE"/>
    <s v="PERSONAL"/>
    <s v="EFECTIVO"/>
    <s v="LISBOA"/>
    <x v="0"/>
    <s v="EFECTIVO"/>
    <s v="EFECTIVO"/>
    <n v="20"/>
    <d v="2018-12-17T00:00:00"/>
    <x v="6"/>
    <n v="12"/>
    <m/>
    <m/>
  </r>
  <r>
    <x v="1"/>
    <s v="REAL"/>
    <s v="VARIABLE"/>
    <s v="PERSONAL"/>
    <s v="EFECTIVO"/>
    <s v="LISBOA"/>
    <x v="0"/>
    <s v="EFECTIVO"/>
    <s v="EFECTIVO"/>
    <n v="20"/>
    <d v="2018-12-17T00:00:00"/>
    <x v="6"/>
    <n v="12"/>
    <m/>
    <m/>
  </r>
  <r>
    <x v="1"/>
    <s v="REAL"/>
    <s v="VARIABLE"/>
    <s v="PERSONAL"/>
    <s v="HOTDOGS SALDAN"/>
    <s v="LISBOA"/>
    <x v="7"/>
    <s v="RESTAURANTE LISBOA"/>
    <s v="LISBOA"/>
    <n v="0.125"/>
    <d v="2018-12-18T00:00:00"/>
    <x v="6"/>
    <n v="12"/>
    <m/>
    <s v="COMPRA FRANKIE HOTDOGS SALDAN, LISBOA, TARJETA"/>
  </r>
  <r>
    <x v="1"/>
    <s v="REAL"/>
    <s v="VARIABLE"/>
    <s v="PERSONAL"/>
    <m/>
    <s v="VALENCIA"/>
    <x v="5"/>
    <s v="UBER,CABIFY, TAXIS, ETC"/>
    <s v="BOLT"/>
    <n v="0.435"/>
    <d v="2018-12-19T00:00:00"/>
    <x v="6"/>
    <n v="12"/>
    <m/>
    <m/>
  </r>
  <r>
    <x v="1"/>
    <s v="REAL"/>
    <s v="FIJO"/>
    <s v="PERSONAL"/>
    <s v="FITNESS HUT"/>
    <s v="LISBOA"/>
    <x v="6"/>
    <s v="GIMNASIO"/>
    <s v="GIMNASIO LISBOA"/>
    <n v="1.5880000000000001"/>
    <d v="2018-12-20T00:00:00"/>
    <x v="6"/>
    <n v="12"/>
    <m/>
    <m/>
  </r>
  <r>
    <x v="1"/>
    <s v="REAL"/>
    <s v="VARIABLE"/>
    <s v="PERSONAL"/>
    <s v="UBER"/>
    <s v="UBER"/>
    <x v="5"/>
    <s v="UBER,CABIFY, ETC"/>
    <s v="CABIFY"/>
    <n v="0.501"/>
    <d v="2018-12-21T00:00:00"/>
    <x v="6"/>
    <n v="12"/>
    <m/>
    <s v="COMPRA UBER TRIP HELP.UBER.CO, help.uber.com,"/>
  </r>
  <r>
    <x v="1"/>
    <s v="REAL"/>
    <s v="FIJO"/>
    <s v="PERSONAL"/>
    <s v="PISO LISBOA"/>
    <s v="LISBOA"/>
    <x v="2"/>
    <s v="PISO LISBOA"/>
    <s v="PINHEIRO CHAGAS"/>
    <n v="40"/>
    <d v="2019-01-01T00:00:00"/>
    <x v="7"/>
    <n v="1"/>
    <m/>
    <m/>
  </r>
  <r>
    <x v="1"/>
    <s v="REAL"/>
    <s v="VARIABLE"/>
    <s v="PERSONAL"/>
    <s v="Lineas Aereas"/>
    <m/>
    <x v="5"/>
    <s v="LISBOA VUELO"/>
    <s v="LISBOA VUELO"/>
    <n v="6.0440000000000005"/>
    <d v="2019-01-02T00:00:00"/>
    <x v="7"/>
    <n v="1"/>
    <m/>
    <s v="COMPRA Iberia Lineas Aereas, Madrid, TARJETA"/>
  </r>
  <r>
    <x v="1"/>
    <s v="REAL"/>
    <s v="FIJO"/>
    <s v="PERSONAL"/>
    <s v="FITNESS HUT"/>
    <s v="LISBOA"/>
    <x v="5"/>
    <s v="LISBOA VUELO"/>
    <s v="LISBOA VUELO"/>
    <n v="1.5880000000000001"/>
    <d v="2019-01-03T00:00:00"/>
    <x v="7"/>
    <n v="1"/>
    <m/>
    <m/>
  </r>
  <r>
    <x v="1"/>
    <s v="REAL"/>
    <s v="VARIABLE"/>
    <s v="PERSONAL"/>
    <s v="UBER"/>
    <s v="UBER"/>
    <x v="5"/>
    <s v="UBER,CABIFY, ETC"/>
    <s v="CABIFY"/>
    <n v="0.65400000000000003"/>
    <d v="2019-01-07T00:00:00"/>
    <x v="7"/>
    <n v="1"/>
    <m/>
    <s v="COMPRA UBER TRIP 44FZJ HELP.U, help.uber.com,"/>
  </r>
  <r>
    <x v="1"/>
    <s v="REAL"/>
    <s v="VARIABLE"/>
    <s v="PERSONAL"/>
    <s v="EN RESTAURANTE PEK"/>
    <s v="VALENCIA"/>
    <x v="7"/>
    <s v="RESTAURANTE"/>
    <s v="RESTAURANTE"/>
    <n v="1.2000000000000002"/>
    <d v="2019-01-07T00:00:00"/>
    <x v="7"/>
    <n v="1"/>
    <m/>
    <s v="TRANSACCION CONTACTLESS EN RESTAURANTE PEK, TUDELA,"/>
  </r>
  <r>
    <x v="1"/>
    <s v="REAL"/>
    <s v="VARIABLE"/>
    <s v="PERSONAL"/>
    <s v="CABIFY"/>
    <s v="CABIFY"/>
    <x v="5"/>
    <s v="UBER,CABIFY, ETC"/>
    <s v="CABIFY"/>
    <n v="2.5510000000000002"/>
    <d v="2019-01-09T00:00:00"/>
    <x v="7"/>
    <n v="1"/>
    <m/>
    <s v="COMPRA INTERNET EN CABIFY, CABIFY, TARJ. :*571914"/>
  </r>
  <r>
    <x v="1"/>
    <s v="REAL"/>
    <s v="VARIABLE"/>
    <s v="PERSONAL"/>
    <s v="FAVOR&amp;DE"/>
    <s v="VALENCIA"/>
    <x v="9"/>
    <s v="SUSCRIPCION"/>
    <s v="NETFLIX"/>
    <n v="1.8"/>
    <d v="2019-01-09T00:00:00"/>
    <x v="7"/>
    <n v="1"/>
    <m/>
    <s v="TRANSFERENCIA A FAVOR DE ANDREU LLINAS CONCEPTO:"/>
  </r>
  <r>
    <x v="1"/>
    <s v="REAL"/>
    <s v="VARIABLE"/>
    <s v="PERSONAL"/>
    <s v="PINGODOCE"/>
    <s v="LISBOA"/>
    <x v="4"/>
    <s v="PINGO DOCE"/>
    <s v="COMIDA"/>
    <n v="1.8660000000000001"/>
    <d v="2019-01-10T00:00:00"/>
    <x v="7"/>
    <n v="1"/>
    <m/>
    <m/>
  </r>
  <r>
    <x v="1"/>
    <s v="REAL"/>
    <s v="VARIABLE"/>
    <s v="PERSONAL"/>
    <s v="PINGODOCE"/>
    <s v="LISBOA"/>
    <x v="4"/>
    <s v="PINGO DOCE"/>
    <s v="COMIDA"/>
    <n v="2.0070000000000001"/>
    <d v="2019-01-14T00:00:00"/>
    <x v="7"/>
    <n v="1"/>
    <m/>
    <m/>
  </r>
  <r>
    <x v="1"/>
    <s v="REAL"/>
    <s v="VARIABLE"/>
    <s v="PERSONAL"/>
    <s v="PINGODOCE"/>
    <s v="LISBOA"/>
    <x v="4"/>
    <s v="PINGO DOCE"/>
    <s v="COMIDA"/>
    <n v="1.4380000000000002"/>
    <d v="2019-01-15T00:00:00"/>
    <x v="7"/>
    <n v="1"/>
    <m/>
    <m/>
  </r>
  <r>
    <x v="1"/>
    <s v="REAL"/>
    <s v="VARIABLE"/>
    <s v="PERSONAL"/>
    <s v="PINGODOCE"/>
    <s v="LISBOA"/>
    <x v="4"/>
    <s v="PINGO DOCE"/>
    <s v="COMIDA"/>
    <n v="1.6960000000000002"/>
    <d v="2019-01-16T00:00:00"/>
    <x v="7"/>
    <n v="1"/>
    <m/>
    <m/>
  </r>
  <r>
    <x v="1"/>
    <s v="REAL"/>
    <s v="VARIABLE"/>
    <s v="PERSONAL"/>
    <s v="PINGODOCE"/>
    <s v="LISBOA"/>
    <x v="4"/>
    <s v="PINGO DOCE"/>
    <s v="COMIDA"/>
    <n v="0.18600000000000003"/>
    <d v="2019-01-16T00:00:00"/>
    <x v="7"/>
    <n v="1"/>
    <m/>
    <m/>
  </r>
  <r>
    <x v="1"/>
    <s v="REAL"/>
    <s v="VARIABLE"/>
    <s v="PERSONAL"/>
    <s v="SABORES"/>
    <s v="LISBOA"/>
    <x v="7"/>
    <s v="RESTAURANTE LISBOA"/>
    <s v="LISBOA"/>
    <n v="0.19"/>
    <d v="2019-01-16T00:00:00"/>
    <x v="7"/>
    <n v="1"/>
    <m/>
    <s v="COMPRA VITAMINAS SABORES, LISBOA, TARJETA"/>
  </r>
  <r>
    <x v="1"/>
    <s v="REAL"/>
    <s v="VARIABLE"/>
    <s v="PERSONAL"/>
    <s v="CASTA"/>
    <s v="LISBOA"/>
    <x v="7"/>
    <s v="RESTAURANTE LISBOA"/>
    <s v="LISBOA"/>
    <n v="0.60000000000000009"/>
    <d v="2019-01-16T00:00:00"/>
    <x v="7"/>
    <n v="1"/>
    <m/>
    <s v="COMPRA NOVA CASTA, LDA, LISBOA, TARJETA"/>
  </r>
  <r>
    <x v="1"/>
    <s v="REAL"/>
    <s v="VARIABLE"/>
    <s v="PERSONAL"/>
    <s v="PINGODOCE"/>
    <s v="LISBOA"/>
    <x v="4"/>
    <s v="PINGO DOCE"/>
    <s v="COMIDA"/>
    <n v="0.44400000000000006"/>
    <d v="2019-01-17T00:00:00"/>
    <x v="7"/>
    <n v="1"/>
    <m/>
    <m/>
  </r>
  <r>
    <x v="1"/>
    <s v="REAL"/>
    <s v="FIJO"/>
    <s v="PERSONAL"/>
    <s v="FITNESS HUT"/>
    <s v="LISBOA"/>
    <x v="6"/>
    <s v="GIMNASIO"/>
    <s v="GIMNASIO LISBOA"/>
    <n v="1.5880000000000001"/>
    <d v="2019-01-17T00:00:00"/>
    <x v="7"/>
    <n v="1"/>
    <m/>
    <m/>
  </r>
  <r>
    <x v="1"/>
    <s v="REAL"/>
    <s v="VARIABLE"/>
    <s v="PERSONAL"/>
    <s v="SABORES"/>
    <s v="LISBOA"/>
    <x v="7"/>
    <s v="RESTAURANTE LISBOA"/>
    <s v="LISBOA"/>
    <n v="0.28999999999999998"/>
    <d v="2019-01-17T00:00:00"/>
    <x v="7"/>
    <n v="1"/>
    <m/>
    <s v="COMPRA VITAMINAS SABORES, LISBOA, TARJETA"/>
  </r>
  <r>
    <x v="1"/>
    <s v="REAL"/>
    <s v="VARIABLE"/>
    <s v="PERSONAL"/>
    <m/>
    <s v="LISBOA"/>
    <x v="7"/>
    <s v="RESTAURANTE LISBOA"/>
    <s v="LISBOA"/>
    <n v="1.335"/>
    <d v="2019-01-18T00:00:00"/>
    <x v="7"/>
    <n v="1"/>
    <m/>
    <s v="LISBOA, TARJETA"/>
  </r>
  <r>
    <x v="1"/>
    <s v="REAL"/>
    <s v="VARIABLE"/>
    <s v="PERSONAL"/>
    <s v="CABIFY"/>
    <s v="CABIFY"/>
    <x v="5"/>
    <s v="UBER,CABIFY, ETC"/>
    <s v="CABIFY"/>
    <n v="0.45199999999999996"/>
    <d v="2019-01-21T00:00:00"/>
    <x v="7"/>
    <n v="1"/>
    <m/>
    <s v="COMPRA INTERNET EN CABIFY, CABIFY, TARJ. :*571914"/>
  </r>
  <r>
    <x v="1"/>
    <s v="REAL"/>
    <s v="VARIABLE"/>
    <s v="PERSONAL"/>
    <s v="PINGODOCE"/>
    <s v="LISBOA"/>
    <x v="4"/>
    <s v="PINGO DOCE"/>
    <s v="COMIDA"/>
    <n v="2.5830000000000002"/>
    <d v="2019-01-22T00:00:00"/>
    <x v="7"/>
    <n v="1"/>
    <m/>
    <m/>
  </r>
  <r>
    <x v="1"/>
    <s v="REAL"/>
    <s v="VARIABLE"/>
    <s v="PERSONAL"/>
    <s v="CASTA"/>
    <s v="LISBOA"/>
    <x v="7"/>
    <s v="RESTAURANTE LISBOA"/>
    <s v="LISBOA"/>
    <n v="0.45"/>
    <d v="2019-01-23T00:00:00"/>
    <x v="7"/>
    <n v="1"/>
    <m/>
    <s v="COMPRA NOVA CASTA, LDA, LISBOA, TARJETA"/>
  </r>
  <r>
    <x v="1"/>
    <s v="REAL"/>
    <s v="VARIABLE"/>
    <s v="PERSONAL"/>
    <s v="PINGODOCE"/>
    <s v="LISBOA"/>
    <x v="4"/>
    <s v="PINGO DOCE"/>
    <s v="COMIDA"/>
    <n v="1.895"/>
    <d v="2019-01-24T00:00:00"/>
    <x v="7"/>
    <n v="1"/>
    <m/>
    <m/>
  </r>
  <r>
    <x v="1"/>
    <s v="REAL"/>
    <s v="VARIABLE"/>
    <s v="PERSONAL"/>
    <s v="PINGODOCE"/>
    <s v="LISBOA"/>
    <x v="4"/>
    <s v="PINGO DOCE"/>
    <s v="COMIDA"/>
    <n v="0.876"/>
    <d v="2019-01-24T00:00:00"/>
    <x v="7"/>
    <n v="1"/>
    <m/>
    <m/>
  </r>
  <r>
    <x v="1"/>
    <s v="REAL"/>
    <s v="VARIABLE"/>
    <s v="PERSONAL"/>
    <s v="DECATHLON"/>
    <s v="LISBOA"/>
    <x v="6"/>
    <s v="DEPORTE"/>
    <m/>
    <n v="0.8"/>
    <d v="2019-01-24T00:00:00"/>
    <x v="7"/>
    <n v="1"/>
    <m/>
    <s v="COMPRA DECATHLON LISBOA, LISBOA, TARJETA"/>
  </r>
  <r>
    <x v="1"/>
    <s v="REAL"/>
    <s v="VARIABLE"/>
    <s v="PERSONAL"/>
    <s v="PINGODOCE"/>
    <s v="LISBOA"/>
    <x v="4"/>
    <s v="PINGO DOCE"/>
    <s v="COMIDA"/>
    <n v="0.43099999999999999"/>
    <d v="2019-01-26T00:00:00"/>
    <x v="7"/>
    <n v="1"/>
    <m/>
    <m/>
  </r>
  <r>
    <x v="1"/>
    <s v="REAL"/>
    <s v="VARIABLE"/>
    <s v="PERSONAL"/>
    <s v="CONOCIDOS"/>
    <s v="VALENCIA"/>
    <x v="0"/>
    <s v="DESCONOCIDO"/>
    <s v="DESCONOCIDO"/>
    <n v="1.9989999999999999"/>
    <d v="2019-01-26T00:00:00"/>
    <x v="7"/>
    <n v="1"/>
    <m/>
    <s v="GASTOS DESCONOCIDOS"/>
  </r>
  <r>
    <x v="1"/>
    <s v="REAL"/>
    <s v="VARIABLE"/>
    <s v="PERSONAL"/>
    <s v="VERSAILLES"/>
    <s v="LISBOA"/>
    <x v="7"/>
    <s v="RESTAURANTE LISBOA"/>
    <s v="LISBOA"/>
    <n v="0.2"/>
    <d v="2019-01-26T00:00:00"/>
    <x v="7"/>
    <n v="1"/>
    <m/>
    <s v="COMPRA QUIOSQUE VERSAILLES, LISBOA, TARJETA"/>
  </r>
  <r>
    <x v="0"/>
    <s v="REAL"/>
    <s v="VARIABLE"/>
    <s v="PERSONAL"/>
    <s v="-"/>
    <s v="VALENCIA"/>
    <x v="0"/>
    <s v="PAGA"/>
    <s v="PAGA / TRANSFERENCIA"/>
    <n v="300"/>
    <d v="2019-01-28T00:00:00"/>
    <x v="7"/>
    <n v="1"/>
    <m/>
    <m/>
  </r>
  <r>
    <x v="1"/>
    <s v="REAL"/>
    <s v="VARIABLE"/>
    <s v="PERSONAL"/>
    <s v="PULL&amp;BEAR"/>
    <s v="LISBOA"/>
    <x v="3"/>
    <s v="ROPA"/>
    <s v="ROPA"/>
    <n v="5.4890000000000008"/>
    <d v="2019-01-29T00:00:00"/>
    <x v="7"/>
    <n v="1"/>
    <m/>
    <s v="COMPRA PULL &amp; BEAR, LISBOA, TARJETA"/>
  </r>
  <r>
    <x v="1"/>
    <s v="REAL"/>
    <s v="VARIABLE"/>
    <s v="PERSONAL"/>
    <s v="CORTE&amp;LIS SU, LISBOA"/>
    <s v="LISBOA"/>
    <x v="7"/>
    <s v="RESTAURANTE LISBOA"/>
    <s v="LISBOA"/>
    <n v="0.73"/>
    <d v="2019-01-30T00:00:00"/>
    <x v="7"/>
    <n v="1"/>
    <m/>
    <s v="COMPRA EL CORTE INGLES LIS SU, LISBOA, TARJETA"/>
  </r>
  <r>
    <x v="1"/>
    <s v="REAL"/>
    <s v="VARIABLE"/>
    <s v="PERSONAL"/>
    <s v="PINGODOCE"/>
    <s v="LISBOA"/>
    <x v="4"/>
    <s v="PINGO DOCE"/>
    <s v="COMIDA"/>
    <n v="1.94"/>
    <d v="2019-01-31T00:00:00"/>
    <x v="7"/>
    <n v="1"/>
    <m/>
    <m/>
  </r>
  <r>
    <x v="1"/>
    <s v="REAL"/>
    <s v="FIJO"/>
    <s v="PERSONAL"/>
    <s v="FITNESS HUT"/>
    <s v="LISBOA"/>
    <x v="6"/>
    <s v="GIMNASIO"/>
    <s v="GIMNASIO LISBOA"/>
    <n v="1.5880000000000001"/>
    <d v="2019-01-31T00:00:00"/>
    <x v="7"/>
    <n v="1"/>
    <m/>
    <m/>
  </r>
  <r>
    <x v="1"/>
    <s v="REAL"/>
    <s v="VARIABLE"/>
    <s v="PERSONAL"/>
    <s v="PORTUGUESA"/>
    <s v="LISBOA"/>
    <x v="7"/>
    <s v="RESTAURANTE LISBOA"/>
    <s v="LISBOA"/>
    <n v="0.22000000000000003"/>
    <d v="2019-01-31T00:00:00"/>
    <x v="7"/>
    <n v="1"/>
    <m/>
    <s v="COMPRA PADARIA PORTUGUESA, LISBOA, TARJETA"/>
  </r>
  <r>
    <x v="1"/>
    <s v="REAL"/>
    <s v="FIJO"/>
    <s v="PERSONAL"/>
    <s v="PISO LISBOA"/>
    <s v="LISBOA"/>
    <x v="2"/>
    <s v="PISO LISBOA"/>
    <s v="PINHEIRO CHAGAS"/>
    <n v="40"/>
    <d v="2019-02-01T00:00:00"/>
    <x v="7"/>
    <n v="2"/>
    <m/>
    <m/>
  </r>
  <r>
    <x v="1"/>
    <s v="REAL"/>
    <s v="VARIABLE"/>
    <s v="PERSONAL"/>
    <s v="COLOMBO"/>
    <s v="LISBOA"/>
    <x v="7"/>
    <s v="RESTAURANTE LISBOA"/>
    <s v="LISBOA"/>
    <n v="1.1800000000000002"/>
    <d v="2019-02-02T00:00:00"/>
    <x v="7"/>
    <n v="2"/>
    <m/>
    <s v="COMPRA BOTAMINUTO COLOMBO, LISBOA, TARJETA"/>
  </r>
  <r>
    <x v="1"/>
    <s v="REAL"/>
    <s v="VARIABLE"/>
    <s v="PERSONAL"/>
    <s v="MASSIMO DUTTI"/>
    <s v="LISBOA"/>
    <x v="3"/>
    <s v="ROPA"/>
    <s v="ROPA"/>
    <n v="3.9950000000000006"/>
    <d v="2019-02-02T00:00:00"/>
    <x v="7"/>
    <n v="2"/>
    <m/>
    <s v="COMPRA MASSIMO DUTTI, LISBOA, TARJETA"/>
  </r>
  <r>
    <x v="1"/>
    <s v="REAL"/>
    <s v="VARIABLE"/>
    <s v="PERSONAL"/>
    <s v="PULL&amp;BEAR"/>
    <s v="LISBOA"/>
    <x v="3"/>
    <s v="ROPA"/>
    <s v="ROPA"/>
    <n v="0.60000000000000009"/>
    <d v="2019-02-02T00:00:00"/>
    <x v="7"/>
    <n v="2"/>
    <m/>
    <s v="COMPRA PULL &amp; BEAR, LISBOA, TARJETA"/>
  </r>
  <r>
    <x v="1"/>
    <s v="REAL"/>
    <s v="VARIABLE"/>
    <s v="PERSONAL"/>
    <m/>
    <s v="VALENCIA"/>
    <x v="5"/>
    <s v="UBER,CABIFY, TAXIS, ETC"/>
    <s v="BOLT"/>
    <n v="1.9100000000000001"/>
    <d v="2019-02-04T00:00:00"/>
    <x v="7"/>
    <n v="2"/>
    <m/>
    <m/>
  </r>
  <r>
    <x v="1"/>
    <s v="REAL"/>
    <s v="VARIABLE"/>
    <s v="PERSONAL"/>
    <s v="EFECTIVO"/>
    <s v="LISBOA"/>
    <x v="0"/>
    <s v="EFECTIVO"/>
    <s v="EFECTIVO"/>
    <n v="5"/>
    <d v="2019-02-04T00:00:00"/>
    <x v="7"/>
    <n v="2"/>
    <m/>
    <m/>
  </r>
  <r>
    <x v="1"/>
    <s v="REAL"/>
    <s v="VARIABLE"/>
    <s v="PERSONAL"/>
    <s v="EFECTIVO"/>
    <s v="LISBOA"/>
    <x v="0"/>
    <s v="EFECTIVO"/>
    <s v="EFECTIVO"/>
    <n v="5"/>
    <d v="2019-02-04T00:00:00"/>
    <x v="7"/>
    <n v="2"/>
    <m/>
    <m/>
  </r>
  <r>
    <x v="1"/>
    <s v="REAL"/>
    <s v="VARIABLE"/>
    <s v="PERSONAL"/>
    <s v="EFECTIVO"/>
    <s v="LISBOA"/>
    <x v="0"/>
    <s v="EFECTIVO"/>
    <s v="EFECTIVO"/>
    <n v="20"/>
    <d v="2019-02-05T00:00:00"/>
    <x v="7"/>
    <n v="2"/>
    <m/>
    <m/>
  </r>
  <r>
    <x v="1"/>
    <s v="REAL"/>
    <s v="VARIABLE"/>
    <s v="PERSONAL"/>
    <s v="EFECTIVO"/>
    <s v="LISBOA"/>
    <x v="0"/>
    <s v="EFECTIVO"/>
    <s v="EFECTIVO"/>
    <n v="20"/>
    <d v="2019-02-06T00:00:00"/>
    <x v="7"/>
    <n v="2"/>
    <m/>
    <m/>
  </r>
  <r>
    <x v="1"/>
    <s v="REAL"/>
    <s v="VARIABLE"/>
    <s v="PERSONAL"/>
    <s v="PINGODOCE"/>
    <s v="LISBOA"/>
    <x v="4"/>
    <s v="PINGO DOCE"/>
    <s v="COMIDA"/>
    <n v="3.1920000000000002"/>
    <d v="2019-02-08T00:00:00"/>
    <x v="7"/>
    <n v="2"/>
    <m/>
    <m/>
  </r>
  <r>
    <x v="1"/>
    <s v="REAL"/>
    <s v="VARIABLE"/>
    <s v="PERSONAL"/>
    <s v="PINGODOCE"/>
    <s v="LISBOA"/>
    <x v="4"/>
    <s v="PINGO DOCE"/>
    <s v="COMIDA"/>
    <n v="0.90600000000000014"/>
    <d v="2019-02-11T00:00:00"/>
    <x v="7"/>
    <n v="2"/>
    <m/>
    <m/>
  </r>
  <r>
    <x v="1"/>
    <s v="REAL"/>
    <s v="VARIABLE"/>
    <s v="PERSONAL"/>
    <m/>
    <s v="VALENCIA"/>
    <x v="5"/>
    <s v="UBER,CABIFY, TAXIS, ETC"/>
    <s v="BOLT"/>
    <n v="0.38"/>
    <d v="2019-02-12T00:00:00"/>
    <x v="7"/>
    <n v="2"/>
    <m/>
    <m/>
  </r>
  <r>
    <x v="1"/>
    <s v="REAL"/>
    <s v="VARIABLE"/>
    <s v="PERSONAL"/>
    <s v="EFECTIVO"/>
    <s v="LISBOA"/>
    <x v="0"/>
    <s v="EFECTIVO"/>
    <s v="EFECTIVO"/>
    <n v="20"/>
    <d v="2019-02-15T00:00:00"/>
    <x v="7"/>
    <n v="2"/>
    <m/>
    <m/>
  </r>
  <r>
    <x v="0"/>
    <s v="REAL"/>
    <s v="VARIABLE"/>
    <s v="PERSONAL"/>
    <s v="-"/>
    <s v="VALENCIA"/>
    <x v="0"/>
    <s v="PAGA"/>
    <s v="PAGA / TRANSFERENCIA"/>
    <n v="300"/>
    <d v="2019-02-15T00:00:00"/>
    <x v="7"/>
    <n v="2"/>
    <m/>
    <m/>
  </r>
  <r>
    <x v="1"/>
    <s v="REAL"/>
    <s v="VARIABLE"/>
    <s v="PERSONAL"/>
    <s v="PINGODOCE"/>
    <s v="LISBOA"/>
    <x v="4"/>
    <s v="PINGO DOCE"/>
    <s v="COMIDA"/>
    <n v="0.248"/>
    <d v="2019-02-16T00:00:00"/>
    <x v="7"/>
    <n v="2"/>
    <m/>
    <m/>
  </r>
  <r>
    <x v="1"/>
    <s v="REAL"/>
    <s v="VARIABLE"/>
    <s v="PERSONAL"/>
    <m/>
    <s v="VALENCIA"/>
    <x v="5"/>
    <s v="UBER,CABIFY, TAXIS, ETC"/>
    <s v="BOLT"/>
    <n v="0.44000000000000006"/>
    <d v="2019-02-17T00:00:00"/>
    <x v="7"/>
    <n v="2"/>
    <m/>
    <m/>
  </r>
  <r>
    <x v="1"/>
    <s v="REAL"/>
    <s v="VARIABLE"/>
    <s v="PERSONAL"/>
    <s v="URBAN BEACH"/>
    <s v="LISBOA"/>
    <x v="7"/>
    <s v="RESTAURANTE LISBOA"/>
    <s v="LISBOA"/>
    <n v="1.6"/>
    <d v="2019-02-17T00:00:00"/>
    <x v="7"/>
    <n v="2"/>
    <m/>
    <s v="COMPRA KAPA URBAN BEACH, LISBOA, TARJETA"/>
  </r>
  <r>
    <x v="1"/>
    <s v="REAL"/>
    <s v="VARIABLE"/>
    <s v="PERSONAL"/>
    <s v="CASTA"/>
    <s v="LISBOA"/>
    <x v="7"/>
    <s v="RESTAURANTE LISBOA"/>
    <s v="LISBOA"/>
    <n v="0.35000000000000003"/>
    <d v="2019-02-18T00:00:00"/>
    <x v="7"/>
    <n v="2"/>
    <m/>
    <s v="COMPRA NOVA CASTA, LDA, LISBOA, TARJETA"/>
  </r>
  <r>
    <x v="1"/>
    <s v="REAL"/>
    <s v="VARIABLE"/>
    <s v="PERSONAL"/>
    <s v="PINGODOCE"/>
    <s v="LISBOA"/>
    <x v="4"/>
    <s v="PINGO DOCE"/>
    <s v="COMIDA"/>
    <n v="1.4400000000000002"/>
    <d v="2019-02-19T00:00:00"/>
    <x v="7"/>
    <n v="2"/>
    <m/>
    <m/>
  </r>
  <r>
    <x v="1"/>
    <s v="REAL"/>
    <s v="VARIABLE"/>
    <s v="PERSONAL"/>
    <s v="PINGODOCE"/>
    <s v="LISBOA"/>
    <x v="4"/>
    <s v="PINGO DOCE"/>
    <s v="COMIDA"/>
    <n v="2.1390000000000002"/>
    <d v="2019-02-23T00:00:00"/>
    <x v="7"/>
    <n v="2"/>
    <m/>
    <m/>
  </r>
  <r>
    <x v="1"/>
    <s v="REAL"/>
    <s v="VARIABLE"/>
    <s v="PERSONAL"/>
    <s v="PINGODOCE"/>
    <s v="LISBOA"/>
    <x v="4"/>
    <s v="PINGO DOCE"/>
    <s v="COMIDA"/>
    <n v="0.57699999999999996"/>
    <d v="2019-02-24T00:00:00"/>
    <x v="7"/>
    <n v="2"/>
    <m/>
    <m/>
  </r>
  <r>
    <x v="1"/>
    <s v="REAL"/>
    <s v="VARIABLE"/>
    <s v="PERSONAL"/>
    <s v="PACO HAMBURGUER"/>
    <s v="LISBOA"/>
    <x v="7"/>
    <s v="RESTAURANTE LISBOA"/>
    <s v="LISBOA"/>
    <n v="1.6"/>
    <d v="2019-02-26T00:00:00"/>
    <x v="7"/>
    <n v="2"/>
    <m/>
    <s v="COMPRA REAL PACO HAMBURGUER, LISBOA, TARJETA"/>
  </r>
  <r>
    <x v="1"/>
    <s v="REAL"/>
    <s v="FIJO"/>
    <s v="PERSONAL"/>
    <s v="FITNESS HUT"/>
    <s v="LISBOA"/>
    <x v="6"/>
    <s v="GIMNASIO"/>
    <s v="GIMNASIO LISBOA"/>
    <n v="1.5880000000000001"/>
    <d v="2019-02-28T00:00:00"/>
    <x v="7"/>
    <n v="2"/>
    <m/>
    <m/>
  </r>
  <r>
    <x v="0"/>
    <s v="REAL"/>
    <s v="VARIABLE"/>
    <s v="PERSONAL"/>
    <s v="-"/>
    <s v="VALENCIA"/>
    <x v="0"/>
    <s v="PAGA"/>
    <s v="PAGA / TRANSFERENCIA"/>
    <n v="120"/>
    <d v="2019-03-01T00:00:00"/>
    <x v="7"/>
    <n v="3"/>
    <m/>
    <m/>
  </r>
  <r>
    <x v="1"/>
    <s v="REAL"/>
    <s v="FIJO"/>
    <s v="PERSONAL"/>
    <s v="PISO LISBOA"/>
    <s v="LISBOA"/>
    <x v="2"/>
    <s v="PISO LISBOA"/>
    <s v="PINHEIRO CHAGAS"/>
    <n v="40"/>
    <d v="2019-03-01T00:00:00"/>
    <x v="7"/>
    <n v="3"/>
    <m/>
    <m/>
  </r>
  <r>
    <x v="1"/>
    <s v="REAL"/>
    <s v="VARIABLE"/>
    <s v="PERSONAL"/>
    <s v="EFECTIVO"/>
    <s v="LISBOA"/>
    <x v="0"/>
    <s v="EFECTIVO"/>
    <s v="EFECTIVO"/>
    <n v="20"/>
    <d v="2019-03-04T00:00:00"/>
    <x v="7"/>
    <n v="3"/>
    <m/>
    <m/>
  </r>
  <r>
    <x v="1"/>
    <s v="REAL"/>
    <s v="VARIABLE"/>
    <s v="PERSONAL"/>
    <s v="BAR"/>
    <s v="VALENCIA"/>
    <x v="7"/>
    <s v="BAR"/>
    <s v="BAR"/>
    <n v="1.1500000000000001"/>
    <d v="2019-03-05T00:00:00"/>
    <x v="7"/>
    <n v="3"/>
    <m/>
    <s v="COMPRA BAR DO GUINCHO, ALCABIDECHE, TARJETA"/>
  </r>
  <r>
    <x v="1"/>
    <s v="REAL"/>
    <s v="VARIABLE"/>
    <s v="PERSONAL"/>
    <s v="EFECTIVO"/>
    <s v="LISBOA"/>
    <x v="0"/>
    <s v="EFECTIVO"/>
    <s v="EFECTIVO"/>
    <n v="20"/>
    <d v="2019-03-07T00:00:00"/>
    <x v="7"/>
    <n v="3"/>
    <m/>
    <m/>
  </r>
  <r>
    <x v="1"/>
    <s v="REAL"/>
    <s v="VARIABLE"/>
    <s v="PERSONAL"/>
    <s v="EFECTIVO"/>
    <s v="LISBOA"/>
    <x v="0"/>
    <s v="EFECTIVO"/>
    <s v="EFECTIVO"/>
    <n v="10"/>
    <d v="2019-03-11T00:00:00"/>
    <x v="7"/>
    <n v="3"/>
    <m/>
    <m/>
  </r>
  <r>
    <x v="1"/>
    <s v="REAL"/>
    <s v="VARIABLE"/>
    <s v="PERSONAL"/>
    <s v="PINGODOCE"/>
    <s v="LISBOA"/>
    <x v="4"/>
    <s v="PINGO DOCE"/>
    <s v="COMIDA"/>
    <n v="2.2890000000000001"/>
    <d v="2019-03-12T00:00:00"/>
    <x v="7"/>
    <n v="3"/>
    <m/>
    <m/>
  </r>
  <r>
    <x v="1"/>
    <s v="REAL"/>
    <s v="FIJO"/>
    <s v="PERSONAL"/>
    <s v="FITNESS HUT"/>
    <s v="LISBOA"/>
    <x v="6"/>
    <s v="GIMNASIO"/>
    <s v="GIMNASIO LISBOA"/>
    <n v="1.5880000000000001"/>
    <d v="2019-03-14T00:00:00"/>
    <x v="7"/>
    <n v="3"/>
    <m/>
    <m/>
  </r>
  <r>
    <x v="1"/>
    <s v="REAL"/>
    <s v="VARIABLE"/>
    <s v="PERSONAL"/>
    <s v="EWSQZ&amp;G, LUTON, BEDS"/>
    <s v="LONDON"/>
    <x v="11"/>
    <s v="MALLORCA"/>
    <s v="MALLORCA"/>
    <n v="6.2280000000000006"/>
    <d v="2019-03-15T00:00:00"/>
    <x v="7"/>
    <n v="3"/>
    <m/>
    <s v="COMPRA EASYJET000EWSQZ3G, LUTON, BEDS, TARJETA"/>
  </r>
  <r>
    <x v="1"/>
    <s v="REAL"/>
    <s v="VARIABLE"/>
    <s v="PERSONAL"/>
    <m/>
    <s v="VALENCIA"/>
    <x v="5"/>
    <s v="UBER,CABIFY, TAXIS, ETC"/>
    <s v="BOLT"/>
    <n v="0.15000000000000002"/>
    <d v="2019-03-17T00:00:00"/>
    <x v="7"/>
    <n v="3"/>
    <m/>
    <m/>
  </r>
  <r>
    <x v="1"/>
    <s v="REAL"/>
    <s v="VARIABLE"/>
    <s v="PERSONAL"/>
    <s v="LISBOA"/>
    <s v="LISBOA"/>
    <x v="7"/>
    <s v="RESTAURANTE LISBOA"/>
    <s v="LISBOA"/>
    <n v="11.312000000000001"/>
    <d v="2019-03-18T00:00:00"/>
    <x v="7"/>
    <n v="3"/>
    <m/>
    <s v="COMPRA TAP0472009569349, LISBOA, TARJETA"/>
  </r>
  <r>
    <x v="1"/>
    <s v="REAL"/>
    <s v="VARIABLE"/>
    <s v="PERSONAL"/>
    <m/>
    <s v="VALENCIA"/>
    <x v="5"/>
    <s v="UBER,CABIFY, TAXIS, ETC"/>
    <s v="BOLT"/>
    <n v="0.64500000000000002"/>
    <d v="2019-03-19T00:00:00"/>
    <x v="7"/>
    <n v="3"/>
    <m/>
    <m/>
  </r>
  <r>
    <x v="1"/>
    <s v="REAL"/>
    <s v="VARIABLE"/>
    <s v="PERSONAL"/>
    <s v="PINGODOCE"/>
    <s v="LISBOA"/>
    <x v="4"/>
    <s v="PINGO DOCE"/>
    <s v="COMIDA"/>
    <n v="2.2960000000000003"/>
    <d v="2019-03-19T00:00:00"/>
    <x v="7"/>
    <n v="3"/>
    <m/>
    <m/>
  </r>
  <r>
    <x v="1"/>
    <s v="REAL"/>
    <s v="VARIABLE"/>
    <s v="PERSONAL"/>
    <m/>
    <s v="VALENCIA"/>
    <x v="5"/>
    <s v="UBER,CABIFY, TAXIS, ETC"/>
    <s v="BOLT"/>
    <n v="0.35499999999999998"/>
    <d v="2019-03-23T00:00:00"/>
    <x v="7"/>
    <n v="3"/>
    <m/>
    <m/>
  </r>
  <r>
    <x v="1"/>
    <s v="REAL"/>
    <s v="VARIABLE"/>
    <s v="PERSONAL"/>
    <s v="PINGODOCE"/>
    <s v="LISBOA"/>
    <x v="4"/>
    <s v="PINGO DOCE"/>
    <s v="COMIDA"/>
    <n v="2.2230000000000003"/>
    <d v="2019-03-23T00:00:00"/>
    <x v="7"/>
    <n v="3"/>
    <m/>
    <m/>
  </r>
  <r>
    <x v="1"/>
    <s v="REAL"/>
    <s v="VARIABLE"/>
    <s v="PERSONAL"/>
    <s v="CONOCIDOS"/>
    <s v="VALENCIA"/>
    <x v="0"/>
    <s v="DESCONOCIDO"/>
    <s v="DESCONOCIDO"/>
    <n v="0.18500000000000003"/>
    <d v="2019-03-23T00:00:00"/>
    <x v="7"/>
    <n v="3"/>
    <m/>
    <s v="GASTOS DESCONOCIDOS"/>
  </r>
  <r>
    <x v="1"/>
    <s v="REAL"/>
    <s v="VARIABLE"/>
    <s v="PERSONAL"/>
    <m/>
    <s v="VALENCIA"/>
    <x v="5"/>
    <s v="UBER,CABIFY, TAXIS, ETC"/>
    <s v="BOLT"/>
    <n v="0.35000000000000003"/>
    <d v="2019-03-24T00:00:00"/>
    <x v="7"/>
    <n v="3"/>
    <m/>
    <m/>
  </r>
  <r>
    <x v="1"/>
    <s v="REAL"/>
    <s v="VARIABLE"/>
    <s v="PERSONAL"/>
    <s v="EFECTIVO"/>
    <s v="LISBOA"/>
    <x v="0"/>
    <s v="EFECTIVO"/>
    <s v="EFECTIVO"/>
    <n v="20"/>
    <d v="2019-03-24T00:00:00"/>
    <x v="7"/>
    <n v="3"/>
    <m/>
    <m/>
  </r>
  <r>
    <x v="1"/>
    <s v="REAL"/>
    <s v="VARIABLE"/>
    <s v="PERSONAL"/>
    <s v="CONOCIDOS"/>
    <s v="VALENCIA"/>
    <x v="0"/>
    <s v="DESCONOCIDO"/>
    <s v="DESCONOCIDO"/>
    <n v="1"/>
    <d v="2019-03-26T00:00:00"/>
    <x v="7"/>
    <n v="3"/>
    <m/>
    <s v="GASTOS DESCONOCIDOS"/>
  </r>
  <r>
    <x v="1"/>
    <s v="REAL"/>
    <s v="FIJO"/>
    <s v="PERSONAL"/>
    <s v="FITNESS HUT"/>
    <s v="LISBOA"/>
    <x v="6"/>
    <s v="GIMNASIO"/>
    <s v="GIMNASIO LISBOA"/>
    <n v="1.5880000000000001"/>
    <d v="2019-03-28T00:00:00"/>
    <x v="7"/>
    <n v="3"/>
    <m/>
    <m/>
  </r>
  <r>
    <x v="1"/>
    <s v="REAL"/>
    <s v="VARIABLE"/>
    <s v="PERSONAL"/>
    <s v="JORGE COELHO"/>
    <s v="LISBOA"/>
    <x v="7"/>
    <s v="RESTAURANTE LISBOA"/>
    <s v="LISBOA"/>
    <n v="0.22900000000000001"/>
    <d v="2019-03-28T00:00:00"/>
    <x v="7"/>
    <n v="3"/>
    <m/>
    <s v="COMPRA PAULO JORGE COELHO, LISBOA, TARJETA"/>
  </r>
  <r>
    <x v="1"/>
    <s v="REAL"/>
    <s v="VARIABLE"/>
    <s v="PERSONAL"/>
    <s v="CONOCIDOS"/>
    <s v="VALENCIA"/>
    <x v="0"/>
    <s v="DESCONOCIDO"/>
    <s v="DESCONOCIDO"/>
    <n v="0.89500000000000002"/>
    <d v="2019-03-29T00:00:00"/>
    <x v="7"/>
    <n v="3"/>
    <m/>
    <s v="GASTOS DESCONOCIDOS"/>
  </r>
  <r>
    <x v="1"/>
    <s v="REAL"/>
    <s v="VARIABLE"/>
    <s v="PERSONAL"/>
    <s v="EFECTIVO"/>
    <s v="LISBOA"/>
    <x v="0"/>
    <s v="EFECTIVO"/>
    <s v="EFECTIVO"/>
    <n v="20"/>
    <d v="2019-03-30T00:00:00"/>
    <x v="7"/>
    <n v="3"/>
    <m/>
    <m/>
  </r>
  <r>
    <x v="1"/>
    <s v="REAL"/>
    <s v="VARIABLE"/>
    <s v="PERSONAL"/>
    <m/>
    <s v="VALENCIA"/>
    <x v="5"/>
    <s v="UBER,CABIFY, TAXIS, ETC"/>
    <s v="BOLT"/>
    <n v="0.71500000000000008"/>
    <d v="2019-03-31T00:00:00"/>
    <x v="7"/>
    <n v="3"/>
    <m/>
    <m/>
  </r>
  <r>
    <x v="1"/>
    <s v="REAL"/>
    <s v="VARIABLE"/>
    <s v="PERSONAL"/>
    <m/>
    <s v="VALENCIA"/>
    <x v="5"/>
    <s v="UBER,CABIFY, TAXIS, ETC"/>
    <s v="BOLT"/>
    <n v="0.38"/>
    <d v="2019-03-31T00:00:00"/>
    <x v="7"/>
    <n v="3"/>
    <m/>
    <m/>
  </r>
  <r>
    <x v="1"/>
    <s v="REAL"/>
    <s v="VARIABLE"/>
    <s v="PERSONAL"/>
    <s v="JORGE COELHO"/>
    <s v="LISBOA"/>
    <x v="7"/>
    <s v="RESTAURANTE LISBOA"/>
    <s v="LISBOA"/>
    <n v="0.53800000000000003"/>
    <d v="2019-04-01T00:00:00"/>
    <x v="7"/>
    <n v="4"/>
    <m/>
    <s v="COMPRA PAULO JORGE COELHO, LISBOA, TARJETA"/>
  </r>
  <r>
    <x v="0"/>
    <s v="REAL"/>
    <s v="VARIABLE"/>
    <s v="PERSONAL"/>
    <s v="-"/>
    <s v="VALENCIA"/>
    <x v="0"/>
    <s v="PAGA"/>
    <s v="PAGA / TRANSFERENCIA"/>
    <n v="210"/>
    <d v="2019-04-01T00:00:00"/>
    <x v="7"/>
    <n v="4"/>
    <m/>
    <m/>
  </r>
  <r>
    <x v="1"/>
    <s v="REAL"/>
    <s v="FIJO"/>
    <s v="PERSONAL"/>
    <s v="PISO LISBOA"/>
    <s v="LISBOA"/>
    <x v="2"/>
    <s v="PISO LISBOA"/>
    <s v="PINHEIRO CHAGAS"/>
    <n v="40"/>
    <d v="2019-04-01T00:00:00"/>
    <x v="7"/>
    <n v="4"/>
    <m/>
    <m/>
  </r>
  <r>
    <x v="1"/>
    <s v="REAL"/>
    <s v="VARIABLE"/>
    <s v="PERSONAL"/>
    <s v="PINGODOCE"/>
    <s v="LISBOA"/>
    <x v="4"/>
    <s v="PINGO DOCE"/>
    <s v="COMIDA"/>
    <n v="2.125"/>
    <d v="2019-04-02T00:00:00"/>
    <x v="7"/>
    <n v="4"/>
    <m/>
    <m/>
  </r>
  <r>
    <x v="1"/>
    <s v="REAL"/>
    <s v="VARIABLE"/>
    <s v="PERSONAL"/>
    <s v="EFECTIVO"/>
    <s v="LISBOA"/>
    <x v="0"/>
    <s v="EFECTIVO"/>
    <s v="EFECTIVO"/>
    <n v="20"/>
    <d v="2019-04-03T00:00:00"/>
    <x v="7"/>
    <n v="4"/>
    <m/>
    <m/>
  </r>
  <r>
    <x v="1"/>
    <s v="REAL"/>
    <s v="VARIABLE"/>
    <s v="PERSONAL"/>
    <s v="BOLT"/>
    <s v="Tallinn"/>
    <x v="5"/>
    <s v="UBER,CABIFY, ETC"/>
    <s v="CABIFY"/>
    <n v="0.28500000000000003"/>
    <d v="2019-04-07T00:00:00"/>
    <x v="7"/>
    <n v="4"/>
    <m/>
    <s v="COMPRA BOLT.EU /O/1904070356, Tallinn, TARJETA"/>
  </r>
  <r>
    <x v="1"/>
    <s v="REAL"/>
    <s v="VARIABLE"/>
    <s v="PERSONAL"/>
    <s v="PINGODOCE"/>
    <s v="LISBOA"/>
    <x v="4"/>
    <s v="PINGO DOCE"/>
    <s v="COMIDA"/>
    <n v="2.4580000000000002"/>
    <d v="2019-04-07T00:00:00"/>
    <x v="7"/>
    <n v="4"/>
    <m/>
    <m/>
  </r>
  <r>
    <x v="1"/>
    <s v="REAL"/>
    <s v="VARIABLE"/>
    <s v="PERSONAL"/>
    <s v="BAR"/>
    <s v="VALENCIA"/>
    <x v="7"/>
    <s v="BAR"/>
    <s v="BAR"/>
    <n v="0.60000000000000009"/>
    <d v="2019-04-09T00:00:00"/>
    <x v="7"/>
    <n v="4"/>
    <m/>
    <s v="COMPRA BAR DO RIO, LISBOA, TARJETA"/>
  </r>
  <r>
    <x v="1"/>
    <s v="REAL"/>
    <s v="VARIABLE"/>
    <s v="PERSONAL"/>
    <s v="BOLT"/>
    <s v="Tallinn"/>
    <x v="5"/>
    <s v="UBER,CABIFY, ETC"/>
    <s v="CABIFY"/>
    <n v="0.47500000000000003"/>
    <d v="2019-04-09T00:00:00"/>
    <x v="7"/>
    <n v="4"/>
    <m/>
    <s v="COMPRA BOLT.EU /O/1904070012, Tallinn, TARJETA"/>
  </r>
  <r>
    <x v="0"/>
    <s v="REAL"/>
    <s v="FIJO"/>
    <s v="PERSONAL"/>
    <s v="GOBIERNO"/>
    <m/>
    <x v="13"/>
    <s v="GESTIONES ADMINISTRATIVAS / IMPUESTOS"/>
    <s v="GOBIERNO DE NAVARRA RENTA"/>
    <n v="337.416"/>
    <d v="2019-04-11T00:00:00"/>
    <x v="7"/>
    <n v="4"/>
    <m/>
    <m/>
  </r>
  <r>
    <x v="1"/>
    <s v="REAL"/>
    <s v="VARIABLE"/>
    <s v="PERSONAL"/>
    <s v="HOTDOGS SALDAN"/>
    <s v="LISBOA"/>
    <x v="7"/>
    <s v="RESTAURANTE LISBOA"/>
    <s v="LISBOA"/>
    <n v="0.43"/>
    <d v="2019-04-12T00:00:00"/>
    <x v="7"/>
    <n v="4"/>
    <m/>
    <s v="COMPRA FRANKIE HOTDOGS SALDAN, LISBOA, TARJETA"/>
  </r>
  <r>
    <x v="0"/>
    <s v="REAL"/>
    <s v="VARIABLE"/>
    <s v="PERSONAL"/>
    <s v="-"/>
    <s v="VALENCIA"/>
    <x v="0"/>
    <s v="PAGA"/>
    <s v="PAGA / TRANSFERENCIA"/>
    <n v="150"/>
    <d v="2019-04-15T00:00:00"/>
    <x v="7"/>
    <n v="4"/>
    <m/>
    <m/>
  </r>
  <r>
    <x v="1"/>
    <s v="REAL"/>
    <s v="VARIABLE"/>
    <s v="PERSONAL"/>
    <s v="PINGODOCE"/>
    <s v="LISBOA"/>
    <x v="4"/>
    <s v="PINGO DOCE"/>
    <s v="COMIDA"/>
    <n v="2.7460000000000004"/>
    <d v="2019-04-16T00:00:00"/>
    <x v="7"/>
    <n v="4"/>
    <m/>
    <m/>
  </r>
  <r>
    <x v="1"/>
    <s v="REAL"/>
    <s v="VARIABLE"/>
    <s v="PERSONAL"/>
    <s v="PINGODOCE"/>
    <s v="LISBOA"/>
    <x v="4"/>
    <s v="PINGO DOCE"/>
    <s v="COMIDA"/>
    <n v="2.4050000000000002"/>
    <d v="2019-04-24T00:00:00"/>
    <x v="7"/>
    <n v="4"/>
    <m/>
    <m/>
  </r>
  <r>
    <x v="1"/>
    <s v="REAL"/>
    <s v="FIJO"/>
    <s v="PERSONAL"/>
    <s v="FITNESS HUT"/>
    <s v="LISBOA"/>
    <x v="6"/>
    <s v="GIMNASIO"/>
    <s v="GIMNASIO LISBOA"/>
    <n v="1.5880000000000001"/>
    <d v="2019-04-25T00:00:00"/>
    <x v="7"/>
    <n v="4"/>
    <m/>
    <m/>
  </r>
  <r>
    <x v="1"/>
    <s v="REAL"/>
    <s v="VARIABLE"/>
    <s v="PERSONAL"/>
    <s v="BAR"/>
    <s v="VALENCIA"/>
    <x v="7"/>
    <s v="BAR"/>
    <s v="BAR"/>
    <n v="0.8"/>
    <d v="2019-04-28T00:00:00"/>
    <x v="7"/>
    <n v="4"/>
    <m/>
    <s v="COMPRA BAR DO RIO, LISBOA, TARJETA"/>
  </r>
  <r>
    <x v="1"/>
    <s v="REAL"/>
    <s v="VARIABLE"/>
    <s v="PERSONAL"/>
    <s v="BOLT"/>
    <s v="Tallinn"/>
    <x v="5"/>
    <s v="UBER,CABIFY, ETC"/>
    <s v="CABIFY"/>
    <n v="0.64000000000000012"/>
    <d v="2019-04-30T00:00:00"/>
    <x v="7"/>
    <n v="4"/>
    <m/>
    <s v="COMPRA BOLT.EU /O/1904280515, Tallinn, TARJETA"/>
  </r>
  <r>
    <x v="1"/>
    <s v="REAL"/>
    <s v="FIJO"/>
    <s v="PERSONAL"/>
    <s v="PISO LISBOA"/>
    <s v="LISBOA"/>
    <x v="2"/>
    <s v="PISO LISBOA"/>
    <s v="PINHEIRO CHAGAS"/>
    <n v="40"/>
    <d v="2019-05-01T00:00:00"/>
    <x v="7"/>
    <n v="5"/>
    <m/>
    <m/>
  </r>
  <r>
    <x v="1"/>
    <s v="REAL"/>
    <s v="VARIABLE"/>
    <s v="PERSONAL"/>
    <s v="COLOMBO"/>
    <s v="LISBOA"/>
    <x v="7"/>
    <s v="RESTAURANTE LISBOA"/>
    <s v="LISBOA"/>
    <n v="1.75"/>
    <d v="2019-05-04T00:00:00"/>
    <x v="7"/>
    <n v="5"/>
    <m/>
    <s v="COMPRA CONTINENTE COLOMBO, LISBOA, TARJETA"/>
  </r>
  <r>
    <x v="1"/>
    <s v="REAL"/>
    <s v="VARIABLE"/>
    <s v="PERSONAL"/>
    <m/>
    <s v="LISBOA"/>
    <x v="7"/>
    <s v="RESTAURANTE LISBOA"/>
    <s v="LISBOA"/>
    <n v="0.2"/>
    <d v="2019-05-07T00:00:00"/>
    <x v="7"/>
    <n v="5"/>
    <m/>
    <s v="LISBOA, TARJETA"/>
  </r>
  <r>
    <x v="1"/>
    <s v="REAL"/>
    <s v="VARIABLE"/>
    <s v="PERSONAL"/>
    <s v="MASSIMO DUTTI"/>
    <s v="LISBOA"/>
    <x v="3"/>
    <s v="ROPA"/>
    <s v="ROPA"/>
    <n v="14.9"/>
    <d v="2019-05-07T00:00:00"/>
    <x v="7"/>
    <n v="5"/>
    <m/>
    <s v="COMPRA MASSIMO DUTTI, LISBOA, TARJETA"/>
  </r>
  <r>
    <x v="1"/>
    <s v="REAL"/>
    <s v="VARIABLE"/>
    <s v="PERSONAL"/>
    <s v="Prime&amp;Z4, amazon.es/prm"/>
    <s v="ONLINE"/>
    <x v="9"/>
    <s v="SUSCRIPCION"/>
    <s v="AMAZON PRIME"/>
    <n v="3.6"/>
    <d v="2019-05-10T00:00:00"/>
    <x v="7"/>
    <n v="5"/>
    <m/>
    <s v="COMPRA Amazon Prime*MN62I90Z4, amazon.es/prm,"/>
  </r>
  <r>
    <x v="1"/>
    <s v="REAL"/>
    <s v="VARIABLE"/>
    <s v="PERSONAL"/>
    <s v="BOLT"/>
    <s v="Tallinn"/>
    <x v="5"/>
    <s v="UBER,CABIFY, ETC"/>
    <s v="CABIFY"/>
    <n v="0.28999999999999998"/>
    <d v="2019-05-11T00:00:00"/>
    <x v="7"/>
    <n v="5"/>
    <m/>
    <s v="COMPRA BOLT.EU /O/1905112137, Tallinn, TARJETA"/>
  </r>
  <r>
    <x v="1"/>
    <s v="REAL"/>
    <s v="VARIABLE"/>
    <s v="PERSONAL"/>
    <s v="BOLT"/>
    <s v="Tallinn"/>
    <x v="5"/>
    <s v="UBER,CABIFY, ETC"/>
    <s v="CABIFY"/>
    <n v="0.41"/>
    <d v="2019-05-12T00:00:00"/>
    <x v="7"/>
    <n v="5"/>
    <m/>
    <s v="COMPRA BOLT.EU /O/1905120036, Tallinn, TARJETA"/>
  </r>
  <r>
    <x v="1"/>
    <s v="REAL"/>
    <s v="VARIABLE"/>
    <s v="PERSONAL"/>
    <s v="EFECTIVO"/>
    <s v="LISBOA"/>
    <x v="0"/>
    <s v="EFECTIVO"/>
    <s v="EFECTIVO"/>
    <n v="20"/>
    <d v="2019-05-13T00:00:00"/>
    <x v="7"/>
    <n v="5"/>
    <m/>
    <m/>
  </r>
  <r>
    <x v="1"/>
    <s v="REAL"/>
    <s v="VARIABLE"/>
    <s v="PERSONAL"/>
    <s v="REPUBLIC"/>
    <s v="LISBOA"/>
    <x v="7"/>
    <s v="RESTAURANTE LISBOA"/>
    <s v="LISBOA"/>
    <n v="1.5350000000000001"/>
    <d v="2019-05-14T00:00:00"/>
    <x v="7"/>
    <n v="5"/>
    <m/>
    <s v="COMPRA ITALIAN REPUBLIC, LISBOA, TARJETA"/>
  </r>
  <r>
    <x v="0"/>
    <s v="REAL"/>
    <s v="VARIABLE"/>
    <s v="PERSONAL"/>
    <s v="-"/>
    <s v="VALENCIA"/>
    <x v="0"/>
    <s v="PAGA"/>
    <s v="PAGA / TRANSFERENCIA"/>
    <n v="120"/>
    <d v="2019-05-15T00:00:00"/>
    <x v="7"/>
    <n v="5"/>
    <m/>
    <m/>
  </r>
  <r>
    <x v="1"/>
    <s v="REAL"/>
    <s v="VARIABLE"/>
    <s v="PERSONAL"/>
    <s v="BOLT"/>
    <s v="Tallinn"/>
    <x v="5"/>
    <s v="UBER,CABIFY, ETC"/>
    <s v="CABIFY"/>
    <n v="0.60499999999999998"/>
    <d v="2019-05-19T00:00:00"/>
    <x v="7"/>
    <n v="5"/>
    <m/>
    <s v="COMPRA BOLT.EU /O/1905191021, Tallinn, TARJETA"/>
  </r>
  <r>
    <x v="1"/>
    <s v="REAL"/>
    <s v="VARIABLE"/>
    <s v="PERSONAL"/>
    <s v="BOLT"/>
    <s v="Tallinn"/>
    <x v="5"/>
    <s v="UBER,CABIFY, ETC"/>
    <s v="CABIFY"/>
    <n v="0.57999999999999996"/>
    <d v="2019-05-19T00:00:00"/>
    <x v="7"/>
    <n v="5"/>
    <m/>
    <s v="COMPRA BOLT.EU /O/1905191309, Tallinn, TARJETA"/>
  </r>
  <r>
    <x v="1"/>
    <s v="REAL"/>
    <s v="VARIABLE"/>
    <s v="PERSONAL"/>
    <s v="CONOCIDOS"/>
    <s v="VALENCIA"/>
    <x v="0"/>
    <s v="DESCONOCIDO"/>
    <s v="DESCONOCIDO"/>
    <n v="3.5"/>
    <d v="2019-05-21T00:00:00"/>
    <x v="7"/>
    <n v="5"/>
    <m/>
    <s v="GASTOS DESCONOCIDOS"/>
  </r>
  <r>
    <x v="1"/>
    <s v="REAL"/>
    <s v="VARIABLE"/>
    <s v="PERSONAL"/>
    <s v="S SALDANHA"/>
    <s v="LISBOA"/>
    <x v="7"/>
    <s v="RESTAURANTE"/>
    <s v="MACDONALDS"/>
    <n v="0.8"/>
    <d v="2019-05-21T00:00:00"/>
    <x v="7"/>
    <n v="5"/>
    <m/>
    <s v="COMPRA MCDONALD S SALDANHA, LISBOA, TARJETA"/>
  </r>
  <r>
    <x v="1"/>
    <s v="REAL"/>
    <s v="FIJO"/>
    <s v="PERSONAL"/>
    <s v="FITNESS HUT"/>
    <s v="LISBOA"/>
    <x v="6"/>
    <s v="GIMNASIO"/>
    <s v="GIMNASIO LISBOA"/>
    <n v="1.5880000000000001"/>
    <d v="2019-05-23T00:00:00"/>
    <x v="7"/>
    <n v="5"/>
    <m/>
    <m/>
  </r>
  <r>
    <x v="1"/>
    <s v="REAL"/>
    <s v="VARIABLE"/>
    <s v="PERSONAL"/>
    <s v="CONOCIDOS"/>
    <s v="VALENCIA"/>
    <x v="0"/>
    <s v="DESCONOCIDO"/>
    <s v="DESCONOCIDO"/>
    <n v="1.75"/>
    <d v="2019-05-25T00:00:00"/>
    <x v="7"/>
    <n v="5"/>
    <m/>
    <s v="GASTOS DESCONOCIDOS"/>
  </r>
  <r>
    <x v="1"/>
    <s v="REAL"/>
    <s v="VARIABLE"/>
    <s v="PERSONAL"/>
    <s v="EFECTIVO"/>
    <s v="LISBOA"/>
    <x v="0"/>
    <s v="EFECTIVO"/>
    <s v="EFECTIVO"/>
    <n v="20"/>
    <d v="2019-05-27T00:00:00"/>
    <x v="7"/>
    <n v="5"/>
    <m/>
    <m/>
  </r>
  <r>
    <x v="1"/>
    <s v="REAL"/>
    <s v="VARIABLE"/>
    <s v="PERSONAL"/>
    <s v="PINGODOCE"/>
    <s v="LISBOA"/>
    <x v="4"/>
    <s v="PINGO DOCE"/>
    <s v="COMIDA"/>
    <n v="1.7420000000000002"/>
    <d v="2019-05-28T00:00:00"/>
    <x v="7"/>
    <n v="5"/>
    <m/>
    <m/>
  </r>
  <r>
    <x v="1"/>
    <s v="REAL"/>
    <s v="VARIABLE"/>
    <s v="PERSONAL"/>
    <s v="LISBOA"/>
    <s v="LISBOA"/>
    <x v="7"/>
    <s v="RESTAURANTE LISBOA"/>
    <s v="LISBOA"/>
    <n v="13.863"/>
    <d v="2019-05-29T00:00:00"/>
    <x v="7"/>
    <n v="5"/>
    <m/>
    <s v="COMPRA TAP0472010356348, LISBOA, TARJETA"/>
  </r>
  <r>
    <x v="0"/>
    <s v="REAL"/>
    <s v="VARIABLE"/>
    <s v="PERSONAL"/>
    <s v="-"/>
    <s v="VALENCIA"/>
    <x v="0"/>
    <s v="PAGA"/>
    <s v="PAGA / TRANSFERENCIA"/>
    <n v="120"/>
    <d v="2019-05-30T00:00:00"/>
    <x v="7"/>
    <n v="5"/>
    <m/>
    <m/>
  </r>
  <r>
    <x v="1"/>
    <s v="REAL"/>
    <s v="VARIABLE"/>
    <s v="PERSONAL"/>
    <s v="ZOOLOGICO"/>
    <s v="LISBOA"/>
    <x v="7"/>
    <s v="RESTAURANTE LISBOA"/>
    <s v="LISBOA"/>
    <n v="1"/>
    <d v="2019-05-31T00:00:00"/>
    <x v="7"/>
    <n v="5"/>
    <m/>
    <s v="COMPRA JARDIM ZOOLOGICO, LISBOA, TARJETA"/>
  </r>
  <r>
    <x v="1"/>
    <s v="REAL"/>
    <s v="VARIABLE"/>
    <s v="PERSONAL"/>
    <s v="S SALDANHA"/>
    <s v="LISBOA"/>
    <x v="7"/>
    <s v="RESTAURANTE"/>
    <s v="MACDONALDS"/>
    <n v="0.30000000000000004"/>
    <d v="2019-05-31T00:00:00"/>
    <x v="7"/>
    <n v="5"/>
    <m/>
    <s v="COMPRA MCDONALD S SALDANHA, LISBOA, TARJETA"/>
  </r>
  <r>
    <x v="1"/>
    <s v="REAL"/>
    <s v="VARIABLE"/>
    <s v="PERSONAL"/>
    <s v="CANELA"/>
    <s v="LISBOA"/>
    <x v="7"/>
    <s v="RESTAURANTE LISBOA"/>
    <s v="LISBOA"/>
    <n v="0.27500000000000002"/>
    <d v="2019-06-01T00:00:00"/>
    <x v="7"/>
    <n v="6"/>
    <m/>
    <s v="COMPRA ACUCAR CANELA, LISBOA, TARJETA"/>
  </r>
  <r>
    <x v="1"/>
    <s v="REAL"/>
    <s v="FIJO"/>
    <s v="PERSONAL"/>
    <s v="PISO LISBOA"/>
    <s v="LISBOA"/>
    <x v="2"/>
    <s v="PISO LISBOA"/>
    <s v="PINHEIRO CHAGAS"/>
    <n v="40"/>
    <d v="2019-06-01T00:00:00"/>
    <x v="7"/>
    <n v="6"/>
    <m/>
    <m/>
  </r>
  <r>
    <x v="1"/>
    <s v="REAL"/>
    <s v="VARIABLE"/>
    <s v="PERSONAL"/>
    <s v="ITALIAN REPUBLIC"/>
    <s v="LISBOA"/>
    <x v="7"/>
    <s v="RESTAURANTE LISBOA"/>
    <s v="LISBOA"/>
    <n v="1.1380000000000001"/>
    <d v="2019-06-04T00:00:00"/>
    <x v="7"/>
    <n v="6"/>
    <m/>
    <s v="COMPRA ITALIAN REPUBLIC, LISBOA, TARJETA"/>
  </r>
  <r>
    <x v="1"/>
    <s v="REAL"/>
    <s v="VARIABLE"/>
    <s v="PERSONAL"/>
    <s v="PINGODOCE"/>
    <s v="LISBOA"/>
    <x v="4"/>
    <s v="PINGO DOCE"/>
    <s v="COMIDA"/>
    <n v="2.97"/>
    <d v="2019-06-05T00:00:00"/>
    <x v="7"/>
    <n v="6"/>
    <m/>
    <m/>
  </r>
  <r>
    <x v="1"/>
    <s v="REAL"/>
    <s v="FIJO"/>
    <s v="PERSONAL"/>
    <s v="FITNESS HUT"/>
    <s v="LISBOA"/>
    <x v="6"/>
    <s v="GIMNASIO"/>
    <s v="GIMNASIO LISBOA"/>
    <n v="1.5880000000000001"/>
    <d v="2019-06-06T00:00:00"/>
    <x v="7"/>
    <n v="6"/>
    <m/>
    <m/>
  </r>
  <r>
    <x v="1"/>
    <s v="REAL"/>
    <s v="VARIABLE"/>
    <s v="PERSONAL"/>
    <s v="JARDIM ZOOLOGICO"/>
    <s v="LISBOA"/>
    <x v="7"/>
    <s v="RESTAURANTE LISBOA"/>
    <s v="LISBOA"/>
    <n v="1"/>
    <d v="2019-06-07T00:00:00"/>
    <x v="7"/>
    <n v="6"/>
    <m/>
    <s v="COMPRA JARDIM ZOOLOGICO, LISBOA, TARJETA"/>
  </r>
  <r>
    <x v="1"/>
    <s v="REAL"/>
    <s v="VARIABLE"/>
    <s v="PERSONAL"/>
    <s v="PINGODOCE"/>
    <s v="LISBOA"/>
    <x v="4"/>
    <s v="PINGO DOCE"/>
    <s v="COMIDA"/>
    <n v="1.6"/>
    <d v="2019-06-11T00:00:00"/>
    <x v="7"/>
    <n v="6"/>
    <m/>
    <m/>
  </r>
  <r>
    <x v="1"/>
    <s v="REAL"/>
    <s v="VARIABLE"/>
    <s v="PERSONAL"/>
    <s v="PINGODOCE"/>
    <s v="LISBOA"/>
    <x v="4"/>
    <s v="PINGO DOCE"/>
    <s v="COMIDA"/>
    <n v="1.4160000000000001"/>
    <d v="2019-06-12T00:00:00"/>
    <x v="7"/>
    <n v="6"/>
    <m/>
    <m/>
  </r>
  <r>
    <x v="1"/>
    <s v="REAL"/>
    <s v="VARIABLE"/>
    <s v="PERSONAL"/>
    <s v="CONOCIDOS"/>
    <s v="VALENCIA"/>
    <x v="0"/>
    <s v="DESCONOCIDO"/>
    <s v="DESCONOCIDO"/>
    <n v="1"/>
    <d v="2019-06-15T00:00:00"/>
    <x v="7"/>
    <n v="6"/>
    <m/>
    <s v="GASTOS DESCONOCIDOS"/>
  </r>
  <r>
    <x v="1"/>
    <s v="REAL"/>
    <s v="VARIABLE"/>
    <s v="PERSONAL"/>
    <s v="PINGODOCE"/>
    <s v="LISBOA"/>
    <x v="4"/>
    <s v="PINGO DOCE"/>
    <s v="COMIDA"/>
    <n v="1.0609999999999999"/>
    <d v="2019-06-17T00:00:00"/>
    <x v="7"/>
    <n v="6"/>
    <m/>
    <m/>
  </r>
  <r>
    <x v="1"/>
    <s v="REAL"/>
    <s v="VARIABLE"/>
    <s v="PERSONAL"/>
    <s v="PINGODOCE"/>
    <s v="LISBOA"/>
    <x v="4"/>
    <s v="PINGO DOCE"/>
    <s v="COMIDA"/>
    <n v="0.29100000000000004"/>
    <d v="2019-06-17T00:00:00"/>
    <x v="7"/>
    <n v="6"/>
    <m/>
    <m/>
  </r>
  <r>
    <x v="1"/>
    <s v="REAL"/>
    <s v="VARIABLE"/>
    <s v="PERSONAL"/>
    <s v="EFECTIVO"/>
    <s v="LISBOA"/>
    <x v="0"/>
    <s v="EFECTIVO"/>
    <s v="EFECTIVO"/>
    <n v="5"/>
    <d v="2019-06-17T00:00:00"/>
    <x v="7"/>
    <n v="6"/>
    <m/>
    <m/>
  </r>
  <r>
    <x v="0"/>
    <s v="REAL"/>
    <s v="VARIABLE"/>
    <s v="PERSONAL"/>
    <s v="-"/>
    <s v="VALENCIA"/>
    <x v="0"/>
    <s v="PAGA"/>
    <s v="PAGA / TRANSFERENCIA"/>
    <n v="90"/>
    <d v="2019-06-17T00:00:00"/>
    <x v="7"/>
    <n v="6"/>
    <m/>
    <m/>
  </r>
  <r>
    <x v="1"/>
    <s v="REAL"/>
    <s v="VARIABLE"/>
    <s v="PERSONAL"/>
    <s v="DECATHLON"/>
    <s v="LISBOA"/>
    <x v="3"/>
    <s v="ACCESORIOS"/>
    <s v="ACCESORIOS DEPORTE"/>
    <n v="0.8"/>
    <d v="2019-06-18T00:00:00"/>
    <x v="7"/>
    <n v="6"/>
    <m/>
    <s v="COMPRA DECATHLON LISBOA, LISBOA, TARJETA"/>
  </r>
  <r>
    <x v="1"/>
    <s v="REAL"/>
    <s v="VARIABLE"/>
    <s v="PERSONAL"/>
    <s v="BOLT"/>
    <s v="Tallinn"/>
    <x v="5"/>
    <s v="UBER,CABIFY, ETC"/>
    <s v="CABIFY"/>
    <n v="0.625"/>
    <d v="2019-06-20T00:00:00"/>
    <x v="7"/>
    <n v="6"/>
    <m/>
    <s v="COMPRA BOLT.EU /O/1906200459, Tallinn, TARJETA"/>
  </r>
  <r>
    <x v="1"/>
    <s v="REAL"/>
    <s v="VARIABLE"/>
    <s v="PERSONAL"/>
    <s v="SANTANDER"/>
    <s v="EFECTIVO"/>
    <x v="0"/>
    <s v="OTROS"/>
    <s v="OTROS"/>
    <n v="5.0560000000000009"/>
    <d v="2019-06-20T00:00:00"/>
    <x v="7"/>
    <n v="6"/>
    <m/>
    <m/>
  </r>
  <r>
    <x v="1"/>
    <s v="REAL"/>
    <s v="VARIABLE"/>
    <s v="PERSONAL"/>
    <s v="BOLT"/>
    <s v="Tallinn"/>
    <x v="5"/>
    <s v="UBER,CABIFY, ETC"/>
    <s v="CABIFY"/>
    <n v="0.47000000000000003"/>
    <d v="2019-06-23T00:00:00"/>
    <x v="7"/>
    <n v="6"/>
    <m/>
    <s v="COMPRA BOLT.EU /O/1906230256, Tallinn, TARJETA"/>
  </r>
  <r>
    <x v="1"/>
    <s v="REAL"/>
    <s v="VARIABLE"/>
    <s v="PERSONAL"/>
    <s v="EFECTIVO"/>
    <s v="LISBOA"/>
    <x v="0"/>
    <s v="EFECTIVO"/>
    <s v="EFECTIVO"/>
    <n v="5"/>
    <d v="2019-06-23T00:00:00"/>
    <x v="7"/>
    <n v="6"/>
    <m/>
    <m/>
  </r>
  <r>
    <x v="1"/>
    <s v="REAL"/>
    <s v="VARIABLE"/>
    <s v="PERSONAL"/>
    <s v="PINGODOCE"/>
    <s v="LISBOA"/>
    <x v="4"/>
    <s v="PINGO DOCE"/>
    <s v="COMIDA"/>
    <n v="1.4730000000000001"/>
    <d v="2019-06-25T00:00:00"/>
    <x v="7"/>
    <n v="6"/>
    <m/>
    <m/>
  </r>
  <r>
    <x v="1"/>
    <s v="REAL"/>
    <s v="VARIABLE"/>
    <s v="PERSONAL"/>
    <s v="CERVETORIA"/>
    <s v="LISBOA"/>
    <x v="7"/>
    <s v="CERVETORIA"/>
    <s v="CERVEZA"/>
    <n v="0.67"/>
    <d v="2019-06-27T00:00:00"/>
    <x v="7"/>
    <n v="6"/>
    <m/>
    <m/>
  </r>
  <r>
    <x v="1"/>
    <s v="REAL"/>
    <s v="VARIABLE"/>
    <s v="PERSONAL"/>
    <s v="CASTA"/>
    <s v="LISBOA"/>
    <x v="7"/>
    <s v="RESTAURANTE LISBOA"/>
    <s v="LISBOA"/>
    <n v="0.61"/>
    <d v="2019-06-28T00:00:00"/>
    <x v="7"/>
    <n v="6"/>
    <m/>
    <s v="COMPRA NOVA CASTA, LDA, LISBOA, TARJETA"/>
  </r>
  <r>
    <x v="1"/>
    <s v="REAL"/>
    <s v="VARIABLE"/>
    <s v="PERSONAL"/>
    <s v="CAIS SODRE"/>
    <s v="LISBOA"/>
    <x v="7"/>
    <s v="RESTAURANTE LISBOA"/>
    <s v="LISBOA"/>
    <n v="0.44000000000000006"/>
    <d v="2019-06-29T00:00:00"/>
    <x v="7"/>
    <n v="6"/>
    <m/>
    <s v="COMPRA CP CAIS SODRE, LISBOA, TARJETA"/>
  </r>
  <r>
    <x v="0"/>
    <s v="REAL"/>
    <s v="VARIABLE"/>
    <s v="PERSONAL"/>
    <s v="-"/>
    <s v="VALENCIA"/>
    <x v="0"/>
    <s v="PAGA"/>
    <s v="PAGA / TRANSFERENCIA"/>
    <n v="150"/>
    <d v="2019-07-01T00:00:00"/>
    <x v="7"/>
    <n v="7"/>
    <m/>
    <m/>
  </r>
  <r>
    <x v="1"/>
    <s v="REAL"/>
    <s v="FIJO"/>
    <s v="PERSONAL"/>
    <s v="PISO LISBOA"/>
    <s v="LISBOA"/>
    <x v="2"/>
    <s v="PISO LISBOA"/>
    <s v="PINHEIRO CHAGAS"/>
    <n v="40"/>
    <d v="2019-07-01T00:00:00"/>
    <x v="7"/>
    <n v="7"/>
    <m/>
    <m/>
  </r>
  <r>
    <x v="1"/>
    <s v="REAL"/>
    <s v="VARIABLE"/>
    <s v="PERSONAL"/>
    <s v="LA PLAGE"/>
    <s v="LISBOA"/>
    <x v="7"/>
    <s v="RESTAURANTE LISBOA"/>
    <s v="LISBOA"/>
    <n v="2.19"/>
    <d v="2019-07-02T00:00:00"/>
    <x v="7"/>
    <n v="7"/>
    <m/>
    <s v="COMPRA RESTAURANTE LA PLAGE, LISBOA, TARJETA"/>
  </r>
  <r>
    <x v="1"/>
    <s v="REAL"/>
    <s v="FIJO"/>
    <s v="PERSONAL"/>
    <s v="FITNESS HUT"/>
    <s v="LISBOA"/>
    <x v="6"/>
    <s v="GIMNASIO"/>
    <s v="GIMNASIO LISBOA"/>
    <n v="1.5880000000000001"/>
    <d v="2019-07-04T00:00:00"/>
    <x v="7"/>
    <n v="7"/>
    <m/>
    <m/>
  </r>
  <r>
    <x v="1"/>
    <s v="REAL"/>
    <s v="VARIABLE"/>
    <s v="PERSONAL"/>
    <s v="EFECTIVO"/>
    <s v="LISBOA"/>
    <x v="0"/>
    <s v="EFECTIVO"/>
    <s v="EFECTIVO"/>
    <n v="10"/>
    <d v="2019-07-05T00:00:00"/>
    <x v="7"/>
    <n v="7"/>
    <m/>
    <m/>
  </r>
  <r>
    <x v="1"/>
    <s v="REAL"/>
    <s v="VARIABLE"/>
    <s v="PERSONAL"/>
    <s v="ZOOLOGICO"/>
    <s v="LISBOA"/>
    <x v="7"/>
    <s v="RESTAURANTE LISBOA"/>
    <s v="LISBOA"/>
    <n v="1.5"/>
    <d v="2019-07-05T00:00:00"/>
    <x v="7"/>
    <n v="7"/>
    <m/>
    <s v="COMPRA JARDIM ZOOLOGICO, LISBOA, TARJETA"/>
  </r>
  <r>
    <x v="1"/>
    <s v="REAL"/>
    <s v="VARIABLE"/>
    <s v="PERSONAL"/>
    <s v="CAIS SODRE"/>
    <s v="LISBOA"/>
    <x v="7"/>
    <s v="RESTAURANTE LISBOA"/>
    <s v="LISBOA"/>
    <n v="0.44000000000000006"/>
    <d v="2019-07-09T00:00:00"/>
    <x v="7"/>
    <n v="7"/>
    <m/>
    <s v="COMPRA CP CAIS SODRE, LISBOA, TARJETA"/>
  </r>
  <r>
    <x v="1"/>
    <s v="REAL"/>
    <s v="VARIABLE"/>
    <s v="PERSONAL"/>
    <s v="CERVETORIA"/>
    <s v="LISBOA"/>
    <x v="7"/>
    <s v="CERVETORIA"/>
    <s v="CERVEZA"/>
    <n v="0.77"/>
    <d v="2019-07-10T00:00:00"/>
    <x v="7"/>
    <n v="7"/>
    <m/>
    <m/>
  </r>
  <r>
    <x v="1"/>
    <s v="REAL"/>
    <s v="VARIABLE"/>
    <s v="PERSONAL"/>
    <m/>
    <s v="LISBOA"/>
    <x v="7"/>
    <s v="RESTAURANTE LISBOA"/>
    <s v="LISBOA"/>
    <n v="0.375"/>
    <d v="2019-07-11T00:00:00"/>
    <x v="7"/>
    <n v="7"/>
    <m/>
    <s v="LISBOA, TARJETA"/>
  </r>
  <r>
    <x v="0"/>
    <s v="REAL"/>
    <s v="VARIABLE"/>
    <s v="PERSONAL"/>
    <s v="-"/>
    <s v="VALENCIA"/>
    <x v="0"/>
    <s v="PAGA"/>
    <s v="PAGA / TRANSFERENCIA"/>
    <n v="1.5"/>
    <d v="2019-07-15T00:00:00"/>
    <x v="7"/>
    <n v="7"/>
    <m/>
    <m/>
  </r>
  <r>
    <x v="1"/>
    <s v="REAL"/>
    <s v="VARIABLE"/>
    <s v="PERSONAL"/>
    <s v="PINGODOCE"/>
    <s v="LISBOA"/>
    <x v="4"/>
    <s v="PINGO DOCE"/>
    <s v="COMIDA"/>
    <n v="1.417"/>
    <d v="2019-07-17T00:00:00"/>
    <x v="7"/>
    <n v="7"/>
    <m/>
    <m/>
  </r>
  <r>
    <x v="1"/>
    <s v="REAL"/>
    <s v="VARIABLE"/>
    <s v="PERSONAL"/>
    <s v="CONOCIDOS"/>
    <s v="VALENCIA"/>
    <x v="0"/>
    <s v="DESCONOCIDO"/>
    <s v="DESCONOCIDO"/>
    <n v="1"/>
    <d v="2019-07-17T00:00:00"/>
    <x v="7"/>
    <n v="7"/>
    <m/>
    <s v="GASTOS DESCONOCIDOS"/>
  </r>
  <r>
    <x v="1"/>
    <s v="REAL"/>
    <s v="VARIABLE"/>
    <s v="PERSONAL"/>
    <s v="BOLT"/>
    <s v="Tallinn"/>
    <x v="5"/>
    <s v="UBER,CABIFY, ETC"/>
    <s v="CABIFY"/>
    <n v="0.23500000000000001"/>
    <d v="2019-07-18T00:00:00"/>
    <x v="7"/>
    <n v="7"/>
    <m/>
    <s v="COMPRA BOLT.EU /O/1907182246, Tallinn, TARJETA"/>
  </r>
  <r>
    <x v="1"/>
    <s v="REAL"/>
    <s v="VARIABLE"/>
    <s v="PERSONAL"/>
    <s v="AIR&amp;EUROPA LINE, LLUCHMAJOR"/>
    <m/>
    <x v="11"/>
    <s v="MALLORCA"/>
    <s v="MALLORCA"/>
    <n v="8.9430000000000014"/>
    <d v="2019-07-18T00:00:00"/>
    <x v="7"/>
    <n v="7"/>
    <m/>
    <s v="COMPRA EN AIR EUROPA LINE, LLUCHMAJOR, TARJ."/>
  </r>
  <r>
    <x v="1"/>
    <s v="REAL"/>
    <s v="VARIABLE"/>
    <s v="PERSONAL"/>
    <s v="RYNAIR"/>
    <m/>
    <x v="11"/>
    <s v="MALLORCA"/>
    <s v="MALLORCA"/>
    <n v="7.2480000000000011"/>
    <d v="2019-07-18T00:00:00"/>
    <x v="7"/>
    <n v="7"/>
    <m/>
    <s v="COMPRA RYANAIR KHQ0, DUBLIN, TARJETA"/>
  </r>
  <r>
    <x v="1"/>
    <s v="REAL"/>
    <s v="VARIABLE"/>
    <s v="PERSONAL"/>
    <s v="SANTANDER"/>
    <s v="EFECTIVO"/>
    <x v="0"/>
    <s v="OTROS"/>
    <s v="OTROS"/>
    <n v="5.0560000000000009"/>
    <d v="2019-07-22T00:00:00"/>
    <x v="7"/>
    <n v="7"/>
    <m/>
    <m/>
  </r>
  <r>
    <x v="1"/>
    <s v="REAL"/>
    <s v="VARIABLE"/>
    <s v="PERSONAL"/>
    <s v="PINGODOCE"/>
    <s v="LISBOA"/>
    <x v="4"/>
    <s v="PINGO DOCE"/>
    <s v="COMIDA"/>
    <n v="1.5060000000000002"/>
    <d v="2019-07-23T00:00:00"/>
    <x v="7"/>
    <n v="7"/>
    <m/>
    <m/>
  </r>
  <r>
    <x v="1"/>
    <s v="REAL"/>
    <s v="VARIABLE"/>
    <s v="PERSONAL"/>
    <s v="ZOOLOGICO"/>
    <s v="LISBOA"/>
    <x v="7"/>
    <s v="RESTAURANTE LISBOA"/>
    <s v="LISBOA"/>
    <n v="0.5"/>
    <d v="2019-07-24T00:00:00"/>
    <x v="7"/>
    <n v="7"/>
    <m/>
    <s v="COMPRA JARDIM ZOOLOGICO, LISBOA, TARJETA"/>
  </r>
  <r>
    <x v="1"/>
    <s v="REAL"/>
    <s v="VARIABLE"/>
    <s v="PERSONAL"/>
    <s v="BOLT"/>
    <s v="Tallinn"/>
    <x v="5"/>
    <s v="UBER,CABIFY, ETC"/>
    <s v="CABIFY"/>
    <n v="0.05"/>
    <d v="2019-07-27T00:00:00"/>
    <x v="7"/>
    <n v="7"/>
    <m/>
    <s v="COMPRA BOLT.EU /O/1907272239, Tallinn, TARJETA"/>
  </r>
  <r>
    <x v="1"/>
    <s v="REAL"/>
    <s v="VARIABLE"/>
    <s v="PERSONAL"/>
    <s v="BOLT"/>
    <s v="Tallinn"/>
    <x v="5"/>
    <s v="UBER,CABIFY, ETC"/>
    <s v="CABIFY"/>
    <n v="7.5000000000000011E-2"/>
    <d v="2019-07-29T00:00:00"/>
    <x v="7"/>
    <n v="7"/>
    <m/>
    <s v="COMPRA BOLT.EU /O/1907262357, Tallinn, TARJETA"/>
  </r>
  <r>
    <x v="1"/>
    <s v="REAL"/>
    <s v="VARIABLE"/>
    <s v="PERSONAL"/>
    <m/>
    <s v="VALENCIA"/>
    <x v="3"/>
    <s v="ROPA"/>
    <s v="PRIMARK"/>
    <n v="15.11"/>
    <d v="2019-07-29T00:00:00"/>
    <x v="7"/>
    <n v="7"/>
    <m/>
    <m/>
  </r>
  <r>
    <x v="1"/>
    <s v="REAL"/>
    <s v="VARIABLE"/>
    <s v="PERSONAL"/>
    <m/>
    <s v="VALENCIA"/>
    <x v="4"/>
    <s v="COMIDA SEMANAL"/>
    <s v="EROSKI"/>
    <n v="1.0390000000000001"/>
    <d v="2019-07-30T00:00:00"/>
    <x v="7"/>
    <n v="7"/>
    <m/>
    <m/>
  </r>
  <r>
    <x v="0"/>
    <s v="REAL"/>
    <s v="VARIABLE"/>
    <s v="PERSONAL"/>
    <s v="-"/>
    <s v="VALENCIA"/>
    <x v="0"/>
    <s v="PAGA"/>
    <s v="PAGA / TRANSFERENCIA"/>
    <n v="45.33"/>
    <d v="2019-07-30T00:00:00"/>
    <x v="7"/>
    <n v="7"/>
    <m/>
    <m/>
  </r>
  <r>
    <x v="0"/>
    <s v="REAL"/>
    <s v="VARIABLE"/>
    <s v="PERSONAL"/>
    <s v="-"/>
    <s v="VALENCIA"/>
    <x v="0"/>
    <s v="PAGA"/>
    <s v="PAGA / TRANSFERENCIA"/>
    <n v="1.5"/>
    <d v="2019-08-01T00:00:00"/>
    <x v="7"/>
    <n v="8"/>
    <m/>
    <m/>
  </r>
  <r>
    <x v="1"/>
    <s v="REAL"/>
    <s v="FIJO"/>
    <s v="PERSONAL"/>
    <s v="PISO LISBOA"/>
    <s v="LISBOA"/>
    <x v="2"/>
    <s v="PISO LISBOA"/>
    <s v="PINHEIRO CHAGAS"/>
    <n v="40"/>
    <d v="2019-08-01T00:00:00"/>
    <x v="7"/>
    <n v="8"/>
    <m/>
    <m/>
  </r>
  <r>
    <x v="1"/>
    <s v="REAL"/>
    <s v="VARIABLE"/>
    <s v="PERSONAL"/>
    <s v="ZARA"/>
    <s v="VALENCIA"/>
    <x v="3"/>
    <s v="ROPA"/>
    <s v="ROPA"/>
    <n v="2.9950000000000001"/>
    <d v="2019-08-05T00:00:00"/>
    <x v="7"/>
    <n v="8"/>
    <m/>
    <s v="TRANSACCION CONTACTLESS EN ZARA, VALENCIA, TARJ."/>
  </r>
  <r>
    <x v="1"/>
    <s v="REAL"/>
    <s v="VARIABLE"/>
    <s v="PERSONAL"/>
    <s v="CABIFY"/>
    <s v="CABIFY"/>
    <x v="5"/>
    <s v="UBER,CABIFY, ETC"/>
    <s v="CABIFY"/>
    <n v="1.56"/>
    <d v="2019-08-06T00:00:00"/>
    <x v="7"/>
    <n v="8"/>
    <m/>
    <s v="COMPRA INTERNET EN CABIFY, CABIFY, TARJ. :*571914"/>
  </r>
  <r>
    <x v="1"/>
    <s v="REAL"/>
    <s v="VARIABLE"/>
    <s v="PERSONAL"/>
    <s v="MERCADONA"/>
    <s v="BARCELONA"/>
    <x v="4"/>
    <s v="COMIDA"/>
    <s v="MERCADONA"/>
    <n v="6.133"/>
    <d v="2019-08-06T00:00:00"/>
    <x v="7"/>
    <n v="8"/>
    <m/>
    <m/>
  </r>
  <r>
    <x v="1"/>
    <s v="REAL"/>
    <s v="VARIABLE"/>
    <s v="PERSONAL"/>
    <m/>
    <s v="VALENCIA"/>
    <x v="3"/>
    <s v="ROPA"/>
    <s v="SCALPERS"/>
    <n v="4.1399999999999997"/>
    <d v="2019-08-08T00:00:00"/>
    <x v="7"/>
    <n v="8"/>
    <m/>
    <m/>
  </r>
  <r>
    <x v="1"/>
    <s v="REAL"/>
    <s v="VARIABLE"/>
    <s v="PERSONAL"/>
    <s v="DECATHLON"/>
    <s v="PALMA DE MALL"/>
    <x v="6"/>
    <s v="DEPORTE"/>
    <m/>
    <n v="0.99900000000000011"/>
    <d v="2019-08-08T00:00:00"/>
    <x v="7"/>
    <n v="8"/>
    <m/>
    <s v="COMPRA EN DECATHLON SON M, PALMA DE MALL, TARJ."/>
  </r>
  <r>
    <x v="1"/>
    <s v="ESTIMADO"/>
    <s v="FIJO"/>
    <s v="PERSONAL"/>
    <s v="PISO BARCELONA"/>
    <s v="BARCELONA"/>
    <x v="2"/>
    <s v="PISO BARCELNA"/>
    <s v="BARCELONA"/>
    <n v="50"/>
    <d v="2019-08-21T00:00:00"/>
    <x v="7"/>
    <n v="8"/>
    <m/>
    <m/>
  </r>
  <r>
    <x v="1"/>
    <s v="ESTIMADO"/>
    <s v="FIJO"/>
    <s v="PERSONAL"/>
    <s v="PISO BARCELONA"/>
    <s v="BARCELONA"/>
    <x v="2"/>
    <s v="GARAJE"/>
    <s v="GARAJE BARCELONA"/>
    <n v="10.5"/>
    <d v="2019-08-21T00:00:00"/>
    <x v="7"/>
    <n v="8"/>
    <m/>
    <m/>
  </r>
  <r>
    <x v="1"/>
    <s v="REAL"/>
    <s v="VARIABLE"/>
    <s v="PERSONAL"/>
    <s v="CAIS SODRE"/>
    <s v="LISBOA"/>
    <x v="7"/>
    <s v="RESTAURANTE LISBOA"/>
    <s v="LISBOA"/>
    <n v="0.37000000000000005"/>
    <d v="2019-08-24T00:00:00"/>
    <x v="7"/>
    <n v="8"/>
    <m/>
    <s v="COMPRA CP CAIS SODRE, LISBOA, TARJETA"/>
  </r>
  <r>
    <x v="1"/>
    <s v="REAL"/>
    <s v="VARIABLE"/>
    <s v="PERSONAL"/>
    <s v="EU /O/1908242142"/>
    <s v="Tallinn"/>
    <x v="5"/>
    <s v="UBER,CABIFY, ETC"/>
    <s v="CABIFY"/>
    <n v="0.34"/>
    <d v="2019-08-27T00:00:00"/>
    <x v="7"/>
    <n v="8"/>
    <m/>
    <s v="COMPRA BOLT.EU /O/1908242142, Tallinn, TARJETA"/>
  </r>
  <r>
    <x v="1"/>
    <s v="REAL"/>
    <s v="VARIABLE"/>
    <s v="PERSONAL"/>
    <s v="SPAR NAMUR"/>
    <s v="MADRID"/>
    <x v="4"/>
    <s v="COMIDA"/>
    <s v="ALDI"/>
    <n v="2.67"/>
    <d v="2019-09-02T00:00:00"/>
    <x v="7"/>
    <n v="9"/>
    <m/>
    <m/>
  </r>
  <r>
    <x v="1"/>
    <s v="REAL"/>
    <s v="VARIABLE"/>
    <s v="PERSONAL"/>
    <s v="ALDI"/>
    <s v="BARCELONA"/>
    <x v="4"/>
    <s v="COMIDA"/>
    <s v="ALDI"/>
    <n v="1.0860000000000001"/>
    <d v="2019-09-03T00:00:00"/>
    <x v="7"/>
    <n v="9"/>
    <m/>
    <m/>
  </r>
  <r>
    <x v="1"/>
    <s v="REAL"/>
    <s v="VARIABLE"/>
    <s v="PERSONAL"/>
    <s v="EFECTIVO"/>
    <s v="BARCELONA"/>
    <x v="0"/>
    <s v="EFECTIVO"/>
    <s v="EFECTIVO"/>
    <n v="14"/>
    <d v="2019-09-09T00:00:00"/>
    <x v="7"/>
    <n v="9"/>
    <m/>
    <m/>
  </r>
  <r>
    <x v="1"/>
    <s v="REAL"/>
    <s v="VARIABLE"/>
    <s v="PERSONAL"/>
    <s v="ALDI"/>
    <s v="BARCELONA"/>
    <x v="4"/>
    <s v="COMIDA"/>
    <s v="ALDI"/>
    <n v="0.36000000000000004"/>
    <d v="2019-09-11T00:00:00"/>
    <x v="7"/>
    <n v="9"/>
    <m/>
    <m/>
  </r>
  <r>
    <x v="1"/>
    <s v="REAL"/>
    <s v="VARIABLE"/>
    <s v="PERSONAL"/>
    <s v="DECATHLON"/>
    <s v="BARCELONA"/>
    <x v="3"/>
    <s v="ACCESORIOS"/>
    <s v="GUANTES DE BOXEO Y COMPLEMENTOS"/>
    <n v="5.1460000000000008"/>
    <d v="2019-09-16T00:00:00"/>
    <x v="7"/>
    <n v="9"/>
    <m/>
    <s v="COMPRA EN DECATHLON ILLA, BARCELONA, TARJ. :*571914"/>
  </r>
  <r>
    <x v="1"/>
    <s v="REAL"/>
    <s v="VARIABLE"/>
    <s v="PERSONAL"/>
    <s v="DECATHLON"/>
    <s v="BARCELONA"/>
    <x v="3"/>
    <s v="ACCESORIOS"/>
    <s v="COMPLEMENTOS"/>
    <n v="0.39900000000000002"/>
    <d v="2019-09-17T00:00:00"/>
    <x v="7"/>
    <n v="9"/>
    <m/>
    <s v="COMPRA EN DECATHLON ILLA, BARCELONA, TARJ. :*571914"/>
  </r>
  <r>
    <x v="1"/>
    <s v="REAL"/>
    <s v="FIJO"/>
    <s v="PERSONAL"/>
    <s v="XFIT"/>
    <s v="BARCELONA"/>
    <x v="6"/>
    <s v="BOXEO"/>
    <s v="BOXEO"/>
    <n v="8.745000000000001"/>
    <d v="2019-09-18T00:00:00"/>
    <x v="7"/>
    <n v="9"/>
    <m/>
    <m/>
  </r>
  <r>
    <x v="1"/>
    <s v="REAL"/>
    <s v="FIJO"/>
    <s v="PERSONAL"/>
    <s v="XFIT"/>
    <s v="BARCELONA"/>
    <x v="6"/>
    <s v="BOXEO"/>
    <s v="BOXEO"/>
    <n v="8.745000000000001"/>
    <d v="2019-09-18T00:00:00"/>
    <x v="7"/>
    <n v="9"/>
    <m/>
    <m/>
  </r>
  <r>
    <x v="1"/>
    <s v="REAL"/>
    <s v="VARIABLE"/>
    <s v="PERSONAL"/>
    <s v="GRAN VIA"/>
    <m/>
    <x v="7"/>
    <s v="BAR"/>
    <s v="COMIDA OMAKASE"/>
    <n v="0.60499999999999998"/>
    <d v="2019-09-19T00:00:00"/>
    <x v="7"/>
    <n v="9"/>
    <m/>
    <s v="COMPRA PRIMARK GRAN VIA, MADRID, TARJETA"/>
  </r>
  <r>
    <x v="1"/>
    <s v="REAL"/>
    <s v="VARIABLE"/>
    <s v="PERSONAL"/>
    <s v="ALDI"/>
    <s v="BARCELONA"/>
    <x v="4"/>
    <s v="COMIDA"/>
    <s v="ALDI"/>
    <n v="2.9790000000000001"/>
    <d v="2019-09-20T00:00:00"/>
    <x v="7"/>
    <n v="9"/>
    <m/>
    <m/>
  </r>
  <r>
    <x v="1"/>
    <s v="REAL"/>
    <s v="VARIABLE"/>
    <s v="PERSONAL"/>
    <s v="ALDI"/>
    <s v="BARCELONA"/>
    <x v="4"/>
    <s v="COMIDA"/>
    <s v="ALDI"/>
    <n v="1.4080000000000001"/>
    <d v="2019-09-23T00:00:00"/>
    <x v="7"/>
    <n v="9"/>
    <m/>
    <m/>
  </r>
  <r>
    <x v="1"/>
    <s v="REAL"/>
    <s v="FIJO"/>
    <s v="PERSONAL"/>
    <s v="XFIT"/>
    <s v="BARCELONA"/>
    <x v="6"/>
    <s v="BOXEO"/>
    <s v="BOXEO"/>
    <n v="1"/>
    <d v="2019-09-24T00:00:00"/>
    <x v="7"/>
    <n v="9"/>
    <m/>
    <m/>
  </r>
  <r>
    <x v="1"/>
    <s v="REAL"/>
    <s v="VARIABLE"/>
    <s v="PERSONAL"/>
    <s v="A&amp;FAVOR"/>
    <s v="VALENCIA"/>
    <x v="9"/>
    <s v="SUSCRIPCION"/>
    <s v="NETFLIX"/>
    <n v="2.16"/>
    <d v="2019-09-25T00:00:00"/>
    <x v="7"/>
    <n v="9"/>
    <m/>
    <s v="TRANSFERENCIA INMEDIATA A FAVOR DE Andreu Llinas"/>
  </r>
  <r>
    <x v="1"/>
    <s v="REAL"/>
    <s v="VARIABLE"/>
    <s v="PERSONAL"/>
    <s v="ALDI"/>
    <s v="BARCELONA"/>
    <x v="4"/>
    <s v="COMIDA"/>
    <s v="ALDI"/>
    <n v="2.1550000000000002"/>
    <d v="2019-09-27T00:00:00"/>
    <x v="7"/>
    <n v="9"/>
    <m/>
    <m/>
  </r>
  <r>
    <x v="1"/>
    <s v="REAL"/>
    <s v="VARIABLE"/>
    <s v="PERSONAL"/>
    <s v="ALDI"/>
    <s v="BARCELONA"/>
    <x v="4"/>
    <s v="COMIDA"/>
    <s v="ALDI"/>
    <n v="2.407"/>
    <d v="2019-10-01T00:00:00"/>
    <x v="7"/>
    <n v="10"/>
    <m/>
    <m/>
  </r>
  <r>
    <x v="0"/>
    <s v="REAL"/>
    <s v="FIJO"/>
    <s v="PERSONAL"/>
    <s v="OMAKASE CONSULTING"/>
    <s v="BARCELONA"/>
    <x v="12"/>
    <s v="NOMINA OMAKASE"/>
    <s v="OMAKASE NOMINA"/>
    <n v="588.43799999999999"/>
    <d v="2019-10-01T00:00:00"/>
    <x v="7"/>
    <n v="10"/>
    <m/>
    <m/>
  </r>
  <r>
    <x v="1"/>
    <s v="REAL"/>
    <s v="VARIABLE"/>
    <s v="PERSONAL"/>
    <s v="EFECTIVO"/>
    <s v="BARCELONA"/>
    <x v="0"/>
    <s v="EFECTIVO"/>
    <s v="EFECTIVO"/>
    <n v="14"/>
    <d v="2019-10-04T00:00:00"/>
    <x v="7"/>
    <n v="10"/>
    <m/>
    <m/>
  </r>
  <r>
    <x v="1"/>
    <s v="REAL"/>
    <s v="VARIABLE"/>
    <s v="PERSONAL"/>
    <s v="MERCADONA"/>
    <s v="BARCELONA"/>
    <x v="4"/>
    <s v="COMIDA"/>
    <s v="MERCADONA"/>
    <n v="2.8670000000000004"/>
    <d v="2019-10-05T00:00:00"/>
    <x v="7"/>
    <n v="10"/>
    <m/>
    <m/>
  </r>
  <r>
    <x v="1"/>
    <s v="REAL"/>
    <s v="VARIABLE"/>
    <s v="PERSONAL"/>
    <s v="DECATHLON"/>
    <s v="BARCELONA"/>
    <x v="6"/>
    <s v="BOXEO"/>
    <s v="GUANTES"/>
    <n v="4.2969999999999997"/>
    <d v="2019-10-07T00:00:00"/>
    <x v="7"/>
    <n v="10"/>
    <m/>
    <s v="COMPRA EN DECATHLON ILLA, BARCELONA, TARJ. :*571914"/>
  </r>
  <r>
    <x v="1"/>
    <s v="REAL"/>
    <s v="VARIABLE"/>
    <s v="PERSONAL"/>
    <s v="SCALPERS MALLOR"/>
    <m/>
    <x v="7"/>
    <s v="BAR"/>
    <s v="COMIDA OMAKASE"/>
    <n v="0.70000000000000007"/>
    <d v="2019-10-08T00:00:00"/>
    <x v="7"/>
    <n v="10"/>
    <m/>
    <s v="COMPRA EN SCALPERS MALLOR, MARRATXI, TARJ. :*571914"/>
  </r>
  <r>
    <x v="1"/>
    <s v="ESTIMADO"/>
    <s v="FIJO"/>
    <s v="PERSONAL"/>
    <s v="PISO BARCELONA"/>
    <s v="BARCELONA"/>
    <x v="2"/>
    <s v="PISO BARCELNA"/>
    <s v="BARCELONA"/>
    <n v="50"/>
    <d v="2019-10-09T00:00:00"/>
    <x v="7"/>
    <n v="10"/>
    <m/>
    <m/>
  </r>
  <r>
    <x v="1"/>
    <s v="REAL"/>
    <s v="VARIABLE"/>
    <s v="PERSONAL"/>
    <s v="GRAN VIA"/>
    <m/>
    <x v="7"/>
    <s v="BAR"/>
    <s v="COMIDA OMAKASE"/>
    <n v="1.1300000000000001"/>
    <d v="2019-10-09T00:00:00"/>
    <x v="7"/>
    <n v="10"/>
    <m/>
    <s v="COMPRA PRIMARK GRAN VIA, MADRID, TARJETA"/>
  </r>
  <r>
    <x v="1"/>
    <s v="ESTIMADO"/>
    <s v="FIJO"/>
    <s v="PERSONAL"/>
    <s v="PISO BARCELONA"/>
    <s v="BARCELONA"/>
    <x v="2"/>
    <s v="GARAJE"/>
    <s v="GARAJE BARCELONA"/>
    <n v="10.5"/>
    <d v="2019-10-09T00:00:00"/>
    <x v="7"/>
    <n v="10"/>
    <m/>
    <m/>
  </r>
  <r>
    <x v="1"/>
    <s v="REAL"/>
    <s v="VARIABLE"/>
    <s v="PERSONAL"/>
    <s v="ALDI"/>
    <s v="BARCELONA"/>
    <x v="4"/>
    <s v="COMIDA"/>
    <s v="ALDI"/>
    <n v="1.6"/>
    <d v="2019-10-10T00:00:00"/>
    <x v="7"/>
    <n v="10"/>
    <m/>
    <m/>
  </r>
  <r>
    <x v="1"/>
    <s v="REAL"/>
    <s v="VARIABLE"/>
    <s v="PERSONAL"/>
    <s v="ALDI"/>
    <s v="MADRID"/>
    <x v="4"/>
    <s v="COMIDA"/>
    <s v="ALDI"/>
    <n v="1.8129999999999999"/>
    <d v="2019-10-12T00:00:00"/>
    <x v="7"/>
    <n v="10"/>
    <m/>
    <m/>
  </r>
  <r>
    <x v="1"/>
    <s v="REAL"/>
    <s v="VARIABLE"/>
    <s v="PERSONAL"/>
    <m/>
    <m/>
    <x v="9"/>
    <s v="DISCOTECA"/>
    <s v="BLING BLING"/>
    <n v="2"/>
    <d v="2019-10-13T00:00:00"/>
    <x v="7"/>
    <n v="10"/>
    <m/>
    <m/>
  </r>
  <r>
    <x v="1"/>
    <s v="REAL"/>
    <s v="VARIABLE"/>
    <s v="PERSONAL"/>
    <m/>
    <m/>
    <x v="9"/>
    <s v="DISCOTECA"/>
    <s v="BLING BLING"/>
    <n v="0.70000000000000007"/>
    <d v="2019-10-13T00:00:00"/>
    <x v="7"/>
    <n v="10"/>
    <m/>
    <m/>
  </r>
  <r>
    <x v="1"/>
    <s v="REAL"/>
    <s v="VARIABLE"/>
    <s v="PERSONAL"/>
    <m/>
    <m/>
    <x v="7"/>
    <s v="BAR"/>
    <s v="COMIDA OMAKASE"/>
    <n v="1.1599999999999999"/>
    <d v="2019-10-17T00:00:00"/>
    <x v="7"/>
    <n v="10"/>
    <m/>
    <m/>
  </r>
  <r>
    <x v="1"/>
    <s v="REAL"/>
    <s v="VARIABLE"/>
    <s v="PERSONAL"/>
    <s v="VALENCIA RUZAF"/>
    <m/>
    <x v="11"/>
    <s v="GRECIA"/>
    <s v="GRECIA AVION"/>
    <n v="13.997999999999999"/>
    <d v="2019-10-17T00:00:00"/>
    <x v="7"/>
    <n v="10"/>
    <m/>
    <m/>
  </r>
  <r>
    <x v="1"/>
    <s v="REAL"/>
    <s v="FIJO"/>
    <s v="PERSONAL"/>
    <s v="XFIT"/>
    <s v="BARCELONA"/>
    <x v="6"/>
    <s v="BOXEO"/>
    <s v="BOXEO"/>
    <n v="8.745000000000001"/>
    <d v="2019-10-18T00:00:00"/>
    <x v="7"/>
    <n v="10"/>
    <m/>
    <m/>
  </r>
  <r>
    <x v="1"/>
    <s v="REAL"/>
    <s v="VARIABLE"/>
    <s v="PERSONAL"/>
    <s v="MERCADONA"/>
    <s v="BARCELONA"/>
    <x v="4"/>
    <s v="COMIDA"/>
    <s v="MERCADONA"/>
    <n v="2.3510000000000004"/>
    <d v="2019-10-19T00:00:00"/>
    <x v="7"/>
    <n v="10"/>
    <m/>
    <m/>
  </r>
  <r>
    <x v="1"/>
    <s v="REAL"/>
    <s v="VARIABLE"/>
    <s v="PERSONAL"/>
    <m/>
    <m/>
    <x v="7"/>
    <s v="BAR"/>
    <s v="COMIDA OMAKASE"/>
    <n v="0.70000000000000007"/>
    <d v="2019-10-23T00:00:00"/>
    <x v="7"/>
    <n v="10"/>
    <m/>
    <m/>
  </r>
  <r>
    <x v="1"/>
    <s v="REAL"/>
    <s v="VARIABLE"/>
    <s v="PERSONAL"/>
    <m/>
    <m/>
    <x v="7"/>
    <s v="BAR"/>
    <s v="COMIDA OMAKASE"/>
    <n v="0.75"/>
    <d v="2019-10-24T00:00:00"/>
    <x v="7"/>
    <n v="10"/>
    <m/>
    <m/>
  </r>
  <r>
    <x v="1"/>
    <s v="REAL"/>
    <s v="VARIABLE"/>
    <s v="PERSONAL"/>
    <m/>
    <s v="VALENCIA"/>
    <x v="3"/>
    <s v="ROPA"/>
    <s v="MORRISON"/>
    <n v="6.0250000000000004"/>
    <d v="2019-10-25T00:00:00"/>
    <x v="7"/>
    <n v="10"/>
    <m/>
    <m/>
  </r>
  <r>
    <x v="1"/>
    <s v="REAL"/>
    <s v="VARIABLE"/>
    <s v="PERSONAL"/>
    <m/>
    <m/>
    <x v="7"/>
    <s v="BAR"/>
    <s v="COMIDA OMAKASE"/>
    <n v="0.70000000000000007"/>
    <d v="2019-10-28T00:00:00"/>
    <x v="7"/>
    <n v="10"/>
    <m/>
    <m/>
  </r>
  <r>
    <x v="1"/>
    <s v="REAL"/>
    <s v="VARIABLE"/>
    <s v="PERSONAL"/>
    <m/>
    <m/>
    <x v="7"/>
    <s v="BAR"/>
    <s v="COMIDA OMAKASE"/>
    <n v="0.70000000000000007"/>
    <d v="2019-10-31T00:00:00"/>
    <x v="7"/>
    <n v="10"/>
    <m/>
    <m/>
  </r>
  <r>
    <x v="0"/>
    <s v="REAL"/>
    <s v="FIJO"/>
    <s v="PERSONAL"/>
    <s v="OMAKASE CONSULTING"/>
    <s v="BARCELONA"/>
    <x v="12"/>
    <s v="NOMINA OMAKASE"/>
    <s v="OMAKASE NOMINA"/>
    <n v="608.72699999999998"/>
    <d v="2019-10-31T00:00:00"/>
    <x v="7"/>
    <n v="10"/>
    <m/>
    <m/>
  </r>
  <r>
    <x v="1"/>
    <s v="REAL"/>
    <s v="VARIABLE"/>
    <s v="PERSONAL"/>
    <s v="EFECTIVO"/>
    <s v="BARCELONA"/>
    <x v="0"/>
    <s v="EFECTIVO"/>
    <s v="EFECTIVO"/>
    <n v="20"/>
    <d v="2019-11-02T00:00:00"/>
    <x v="7"/>
    <n v="11"/>
    <m/>
    <m/>
  </r>
  <r>
    <x v="1"/>
    <s v="REAL"/>
    <s v="VARIABLE"/>
    <s v="PERSONAL"/>
    <s v="EN INTERSPORT PERE"/>
    <m/>
    <x v="11"/>
    <s v="GRECIA"/>
    <s v="GRECIA ALOJAMIENTO"/>
    <n v="7.65"/>
    <d v="2019-11-02T00:00:00"/>
    <x v="7"/>
    <n v="11"/>
    <m/>
    <s v="TRANSACCION CONTACTLESS EN INTERSPORT PERE, TUDELA,"/>
  </r>
  <r>
    <x v="1"/>
    <s v="REAL"/>
    <s v="VARIABLE"/>
    <s v="PERSONAL"/>
    <s v="MERCADONA"/>
    <s v="BARCELONA"/>
    <x v="4"/>
    <s v="COMIDA"/>
    <s v="MERCADONA"/>
    <n v="3.1780000000000004"/>
    <d v="2019-11-02T00:00:00"/>
    <x v="7"/>
    <n v="11"/>
    <m/>
    <m/>
  </r>
  <r>
    <x v="1"/>
    <s v="REAL"/>
    <s v="VARIABLE"/>
    <s v="PERSONAL"/>
    <m/>
    <m/>
    <x v="7"/>
    <s v="BAR"/>
    <s v="COMIDA OMAKASE"/>
    <n v="0.60000000000000009"/>
    <d v="2019-11-06T00:00:00"/>
    <x v="7"/>
    <n v="11"/>
    <m/>
    <m/>
  </r>
  <r>
    <x v="1"/>
    <s v="REAL"/>
    <s v="VARIABLE"/>
    <s v="PERSONAL"/>
    <m/>
    <m/>
    <x v="7"/>
    <s v="BAR"/>
    <s v="COMIDA OMAKASE"/>
    <n v="0.77"/>
    <d v="2019-11-07T00:00:00"/>
    <x v="7"/>
    <n v="11"/>
    <m/>
    <m/>
  </r>
  <r>
    <x v="1"/>
    <s v="ESTIMADO"/>
    <s v="FIJO"/>
    <s v="PERSONAL"/>
    <s v="PISO BARCELONA"/>
    <s v="BARCELONA"/>
    <x v="2"/>
    <s v="PISO BARCELNA"/>
    <s v="BARCELONA"/>
    <n v="50"/>
    <d v="2019-11-08T00:00:00"/>
    <x v="7"/>
    <n v="11"/>
    <m/>
    <m/>
  </r>
  <r>
    <x v="1"/>
    <s v="ESTIMADO"/>
    <s v="FIJO"/>
    <s v="PERSONAL"/>
    <s v="PISO BARCELONA"/>
    <s v="BARCELONA"/>
    <x v="2"/>
    <s v="GARAJE"/>
    <s v="GARAJE BARCELONA"/>
    <n v="10.5"/>
    <d v="2019-11-08T00:00:00"/>
    <x v="7"/>
    <n v="11"/>
    <m/>
    <m/>
  </r>
  <r>
    <x v="1"/>
    <s v="REAL"/>
    <s v="VARIABLE"/>
    <s v="PERSONAL"/>
    <m/>
    <m/>
    <x v="7"/>
    <s v="BAR"/>
    <s v="COMIDA OMAKASE"/>
    <n v="0.65"/>
    <d v="2019-11-11T00:00:00"/>
    <x v="7"/>
    <n v="11"/>
    <m/>
    <m/>
  </r>
  <r>
    <x v="1"/>
    <s v="REAL"/>
    <s v="VARIABLE"/>
    <s v="PERSONAL"/>
    <m/>
    <m/>
    <x v="7"/>
    <s v="BAR"/>
    <s v="COMIDA OMAKASE"/>
    <n v="0.35000000000000003"/>
    <d v="2019-11-13T00:00:00"/>
    <x v="7"/>
    <n v="11"/>
    <m/>
    <m/>
  </r>
  <r>
    <x v="1"/>
    <s v="REAL"/>
    <s v="VARIABLE"/>
    <s v="PERSONAL"/>
    <m/>
    <m/>
    <x v="7"/>
    <s v="BAR"/>
    <s v="COMIDA OMAKASE"/>
    <n v="0.1"/>
    <d v="2019-11-14T00:00:00"/>
    <x v="7"/>
    <n v="11"/>
    <m/>
    <m/>
  </r>
  <r>
    <x v="1"/>
    <s v="REAL"/>
    <s v="VARIABLE"/>
    <s v="PERSONAL"/>
    <s v="MERCADONA"/>
    <s v="BARCELONA"/>
    <x v="4"/>
    <s v="COMIDA"/>
    <s v="MERCADONA"/>
    <n v="3.2149999999999999"/>
    <d v="2019-11-16T00:00:00"/>
    <x v="7"/>
    <n v="11"/>
    <m/>
    <m/>
  </r>
  <r>
    <x v="1"/>
    <s v="REAL"/>
    <s v="FIJO"/>
    <s v="PERSONAL"/>
    <s v="XFIT"/>
    <s v="BARCELONA"/>
    <x v="6"/>
    <s v="BOXEO"/>
    <s v="BOXEO"/>
    <n v="8.745000000000001"/>
    <d v="2019-11-18T00:00:00"/>
    <x v="7"/>
    <n v="11"/>
    <m/>
    <m/>
  </r>
  <r>
    <x v="1"/>
    <s v="REAL"/>
    <s v="VARIABLE"/>
    <s v="PERSONAL"/>
    <s v="EN LA BODEGUETA"/>
    <s v="VALENCIA"/>
    <x v="7"/>
    <s v="RESTAURANTE"/>
    <s v="RESTAURANTE"/>
    <n v="1.9450000000000001"/>
    <d v="2019-11-18T00:00:00"/>
    <x v="7"/>
    <n v="11"/>
    <m/>
    <s v="TRANSACCION CONTACTLESS EN LA BODEGUETA, BARCELONA,"/>
  </r>
  <r>
    <x v="1"/>
    <s v="REAL"/>
    <s v="VARIABLE"/>
    <s v="PERSONAL"/>
    <m/>
    <m/>
    <x v="7"/>
    <s v="BAR"/>
    <s v="COMIDA OMAKASE"/>
    <n v="0.73"/>
    <d v="2019-11-19T00:00:00"/>
    <x v="7"/>
    <n v="11"/>
    <m/>
    <m/>
  </r>
  <r>
    <x v="1"/>
    <s v="REAL"/>
    <s v="VARIABLE"/>
    <s v="PERSONAL"/>
    <m/>
    <m/>
    <x v="7"/>
    <s v="BAR"/>
    <s v="COMIDA OMAKASE"/>
    <n v="0.60000000000000009"/>
    <d v="2019-11-22T00:00:00"/>
    <x v="7"/>
    <n v="11"/>
    <m/>
    <m/>
  </r>
  <r>
    <x v="1"/>
    <s v="REAL"/>
    <s v="VARIABLE"/>
    <s v="PERSONAL"/>
    <m/>
    <m/>
    <x v="7"/>
    <s v="BAR"/>
    <s v="COMIDA OMAKASE"/>
    <n v="0.35000000000000003"/>
    <d v="2019-11-22T00:00:00"/>
    <x v="7"/>
    <n v="11"/>
    <m/>
    <m/>
  </r>
  <r>
    <x v="1"/>
    <s v="REAL"/>
    <s v="VARIABLE"/>
    <s v="PERSONAL"/>
    <s v="MERCADONA"/>
    <s v="BARCELONA"/>
    <x v="4"/>
    <s v="COMIDA"/>
    <s v="MERCADONA"/>
    <n v="1.9079999999999999"/>
    <d v="2019-11-23T00:00:00"/>
    <x v="7"/>
    <n v="11"/>
    <m/>
    <m/>
  </r>
  <r>
    <x v="1"/>
    <s v="REAL"/>
    <s v="VARIABLE"/>
    <s v="PERSONAL"/>
    <m/>
    <s v="VALENCIA"/>
    <x v="9"/>
    <s v="CINE"/>
    <s v="CINE"/>
    <n v="0.68"/>
    <d v="2019-11-25T00:00:00"/>
    <x v="7"/>
    <n v="11"/>
    <m/>
    <m/>
  </r>
  <r>
    <x v="1"/>
    <s v="REAL"/>
    <s v="VARIABLE"/>
    <s v="PERSONAL"/>
    <m/>
    <m/>
    <x v="7"/>
    <s v="BAR"/>
    <s v="COMIDA OMAKASE"/>
    <n v="1.2050000000000001"/>
    <d v="2019-11-26T00:00:00"/>
    <x v="7"/>
    <n v="11"/>
    <m/>
    <m/>
  </r>
  <r>
    <x v="1"/>
    <s v="REAL"/>
    <s v="VARIABLE"/>
    <s v="PERSONAL"/>
    <s v="MERCADONA"/>
    <s v="BARCELONA"/>
    <x v="4"/>
    <s v="COMIDA"/>
    <s v="MERCADONA"/>
    <n v="2.331"/>
    <d v="2019-11-30T00:00:00"/>
    <x v="7"/>
    <n v="11"/>
    <m/>
    <m/>
  </r>
  <r>
    <x v="0"/>
    <s v="REAL"/>
    <s v="VARIABLE"/>
    <s v="PERSONAL"/>
    <s v="-"/>
    <s v="VALENCIA"/>
    <x v="0"/>
    <s v="PAGA"/>
    <s v="PAGA / TRANSFERENCIA"/>
    <n v="-30"/>
    <d v="2019-11-30T00:00:00"/>
    <x v="7"/>
    <n v="11"/>
    <m/>
    <m/>
  </r>
  <r>
    <x v="1"/>
    <s v="REAL"/>
    <s v="VARIABLE"/>
    <s v="PERSONAL"/>
    <m/>
    <m/>
    <x v="7"/>
    <s v="BAR"/>
    <s v="COMIDA OMAKASE"/>
    <n v="0.65"/>
    <d v="2019-12-02T00:00:00"/>
    <x v="7"/>
    <n v="12"/>
    <m/>
    <m/>
  </r>
  <r>
    <x v="0"/>
    <s v="REAL"/>
    <s v="FIJO"/>
    <s v="PERSONAL"/>
    <s v="OMAKASE CONSULTING"/>
    <s v="BARCELONA"/>
    <x v="12"/>
    <s v="NOMINA OMAKASE"/>
    <s v="OMAKASE NOMINA"/>
    <n v="608.72699999999998"/>
    <d v="2019-12-02T00:00:00"/>
    <x v="7"/>
    <n v="12"/>
    <m/>
    <m/>
  </r>
  <r>
    <x v="1"/>
    <s v="REAL"/>
    <s v="VARIABLE"/>
    <s v="PERSONAL"/>
    <m/>
    <m/>
    <x v="7"/>
    <s v="BAR"/>
    <s v="COMIDA OMAKASE"/>
    <n v="0.88500000000000001"/>
    <d v="2019-12-04T00:00:00"/>
    <x v="7"/>
    <n v="12"/>
    <m/>
    <m/>
  </r>
  <r>
    <x v="1"/>
    <s v="REAL"/>
    <s v="VARIABLE"/>
    <s v="PERSONAL"/>
    <m/>
    <m/>
    <x v="7"/>
    <s v="BAR"/>
    <s v="COMIDA OMAKASE"/>
    <n v="0.60000000000000009"/>
    <d v="2019-12-05T00:00:00"/>
    <x v="7"/>
    <n v="12"/>
    <m/>
    <m/>
  </r>
  <r>
    <x v="1"/>
    <s v="ESTIMADO"/>
    <s v="FIJO"/>
    <s v="PERSONAL"/>
    <s v="PISO BARCELONA"/>
    <s v="BARCELONA"/>
    <x v="2"/>
    <s v="PISO BARCELNA"/>
    <s v="BARCELONA"/>
    <n v="50"/>
    <d v="2019-12-09T00:00:00"/>
    <x v="7"/>
    <n v="12"/>
    <m/>
    <m/>
  </r>
  <r>
    <x v="1"/>
    <s v="ESTIMADO"/>
    <s v="FIJO"/>
    <s v="PERSONAL"/>
    <s v="PISO BARCELONA"/>
    <s v="BARCELONA"/>
    <x v="2"/>
    <s v="GARAJE"/>
    <s v="GARAJE BARCELONA"/>
    <n v="10.5"/>
    <d v="2019-12-09T00:00:00"/>
    <x v="7"/>
    <n v="12"/>
    <m/>
    <m/>
  </r>
  <r>
    <x v="1"/>
    <s v="REAL"/>
    <s v="VARIABLE"/>
    <s v="PERSONAL"/>
    <s v="EFECTIVO"/>
    <s v="BARCELONA"/>
    <x v="0"/>
    <s v="EFECTIVO"/>
    <s v="EFECTIVO"/>
    <n v="9"/>
    <d v="2019-12-11T00:00:00"/>
    <x v="7"/>
    <n v="12"/>
    <m/>
    <m/>
  </r>
  <r>
    <x v="1"/>
    <s v="REAL"/>
    <s v="VARIABLE"/>
    <s v="PERSONAL"/>
    <s v="FNAC"/>
    <s v="VALENCIA"/>
    <x v="8"/>
    <s v="ELECTRONICA"/>
    <s v="ELECTRONICA"/>
    <n v="1.609"/>
    <d v="2019-12-13T00:00:00"/>
    <x v="7"/>
    <n v="12"/>
    <m/>
    <s v="PAGO TOKENIZADO EN FNAC ILLA, BARCELONA, TARJ."/>
  </r>
  <r>
    <x v="1"/>
    <s v="REAL"/>
    <s v="VARIABLE"/>
    <s v="PERSONAL"/>
    <s v="BAR"/>
    <s v="VALENCIA"/>
    <x v="7"/>
    <s v="BAR"/>
    <s v="BAR"/>
    <n v="0.57999999999999996"/>
    <d v="2019-12-14T00:00:00"/>
    <x v="7"/>
    <n v="12"/>
    <m/>
    <s v="PAGO TOKENIZADO EN BAR COMPANY, BARCELONA, TARJ."/>
  </r>
  <r>
    <x v="1"/>
    <s v="REAL"/>
    <s v="VARIABLE"/>
    <s v="PERSONAL"/>
    <s v="EFECTIVO"/>
    <s v="BARCELONA"/>
    <x v="0"/>
    <s v="EFECTIVO"/>
    <s v="EFECTIVO"/>
    <n v="4"/>
    <d v="2019-12-14T00:00:00"/>
    <x v="7"/>
    <n v="12"/>
    <m/>
    <m/>
  </r>
  <r>
    <x v="1"/>
    <s v="REAL"/>
    <s v="VARIABLE"/>
    <s v="PERSONAL"/>
    <s v="MERCADONA"/>
    <s v="BARCELONA"/>
    <x v="4"/>
    <s v="COMIDA"/>
    <s v="MERCADONA"/>
    <n v="3.6310000000000002"/>
    <d v="2019-12-16T00:00:00"/>
    <x v="7"/>
    <n v="12"/>
    <m/>
    <m/>
  </r>
  <r>
    <x v="1"/>
    <s v="REAL"/>
    <s v="FIJO"/>
    <s v="PERSONAL"/>
    <s v="XFIT"/>
    <s v="BARCELONA"/>
    <x v="6"/>
    <s v="BOXEO"/>
    <s v="BOXEO"/>
    <n v="8.745000000000001"/>
    <d v="2019-12-18T00:00:00"/>
    <x v="7"/>
    <n v="12"/>
    <m/>
    <m/>
  </r>
  <r>
    <x v="1"/>
    <s v="REAL"/>
    <s v="FIJO"/>
    <s v="PERSONAL"/>
    <s v="XFIT"/>
    <s v="BARCELONA"/>
    <x v="6"/>
    <s v="BOXEO"/>
    <s v="CLASE PARTICULAR - VANESSA"/>
    <n v="4"/>
    <d v="2019-12-18T00:00:00"/>
    <x v="7"/>
    <n v="12"/>
    <m/>
    <m/>
  </r>
  <r>
    <x v="1"/>
    <s v="REAL"/>
    <s v="VARIABLE"/>
    <s v="PERSONAL"/>
    <m/>
    <m/>
    <x v="7"/>
    <s v="BAR"/>
    <s v="COMIDA OMAKASE"/>
    <n v="0.55000000000000004"/>
    <d v="2019-12-18T00:00:00"/>
    <x v="7"/>
    <n v="12"/>
    <m/>
    <m/>
  </r>
  <r>
    <x v="1"/>
    <s v="REAL"/>
    <s v="VARIABLE"/>
    <s v="PERSONAL"/>
    <s v="EN&amp;S HOLLYW, BARCELONA"/>
    <s v="VALENCIA"/>
    <x v="7"/>
    <s v="RESTAURANTE"/>
    <s v="RESTAURANTE"/>
    <n v="2.121"/>
    <d v="2019-12-18T00:00:00"/>
    <x v="7"/>
    <n v="12"/>
    <m/>
    <s v="PAGO TOKENIZADO EN FOSTER S HOLLYW, BARCELONA, TARJ."/>
  </r>
  <r>
    <x v="1"/>
    <s v="REAL"/>
    <s v="VARIABLE"/>
    <s v="PERSONAL"/>
    <m/>
    <s v="VALENCIA"/>
    <x v="9"/>
    <s v="CINE"/>
    <s v="CINE"/>
    <n v="0.5"/>
    <d v="2019-12-21T00:00:00"/>
    <x v="7"/>
    <n v="12"/>
    <m/>
    <m/>
  </r>
  <r>
    <x v="1"/>
    <s v="REAL"/>
    <s v="VARIABLE"/>
    <s v="PERSONAL"/>
    <m/>
    <m/>
    <x v="7"/>
    <s v="BAR"/>
    <s v="COMIDA OMAKASE"/>
    <n v="0.4"/>
    <d v="2019-12-23T00:00:00"/>
    <x v="7"/>
    <n v="12"/>
    <m/>
    <m/>
  </r>
  <r>
    <x v="0"/>
    <s v="REAL"/>
    <s v="FIJO"/>
    <s v="PERSONAL"/>
    <s v="OMAKASE CONSULTING"/>
    <s v="BARCELONA"/>
    <x v="12"/>
    <s v="NOMINA OMAKASE"/>
    <s v="OMAKASE NOMINA"/>
    <n v="608.72699999999998"/>
    <d v="2019-12-26T00:00:00"/>
    <x v="7"/>
    <n v="12"/>
    <m/>
    <m/>
  </r>
  <r>
    <x v="0"/>
    <s v="REAL"/>
    <s v="VARIABLE"/>
    <s v="PERSONAL"/>
    <s v="ALTARNUM CONSULTORIA"/>
    <s v="BARCELONA"/>
    <x v="14"/>
    <s v="ALTARNUM CONSULTORIA"/>
    <s v="Pharma"/>
    <n v="75"/>
    <d v="2020-01-01T00:00:00"/>
    <x v="8"/>
    <n v="1"/>
    <m/>
    <s v="Medical contact"/>
  </r>
  <r>
    <x v="1"/>
    <s v="REAL"/>
    <s v="VARIABLE"/>
    <s v="PERSONAL"/>
    <s v="CABIFY"/>
    <s v="CABIFY"/>
    <x v="5"/>
    <s v="UBER,CABIFY, ETC"/>
    <s v="CABIFY"/>
    <n v="2.516"/>
    <d v="2020-01-03T00:00:00"/>
    <x v="8"/>
    <n v="1"/>
    <m/>
    <s v="COMPRA INTERNET EN CABIFY, CABIFY, TARJ. :*571914"/>
  </r>
  <r>
    <x v="1"/>
    <s v="REAL"/>
    <s v="VARIABLE"/>
    <s v="PERSONAL"/>
    <s v="EFECTIVO"/>
    <s v="BARCELONA"/>
    <x v="0"/>
    <s v="EFECTIVO"/>
    <s v="EFECTIVO"/>
    <n v="14"/>
    <d v="2020-01-07T00:00:00"/>
    <x v="8"/>
    <n v="1"/>
    <m/>
    <m/>
  </r>
  <r>
    <x v="1"/>
    <s v="REAL"/>
    <s v="VARIABLE"/>
    <s v="PERSONAL"/>
    <s v="CONOCIDOS"/>
    <s v="VALENCIA"/>
    <x v="0"/>
    <s v="DESCONOCIDO"/>
    <s v="DESCONOCIDO"/>
    <n v="2.6"/>
    <d v="2020-01-08T00:00:00"/>
    <x v="8"/>
    <n v="1"/>
    <m/>
    <s v="GASTOS DESCONOCIDOS"/>
  </r>
  <r>
    <x v="1"/>
    <s v="ESTIMADO"/>
    <s v="FIJO"/>
    <s v="PERSONAL"/>
    <s v="PISO BARCELONA"/>
    <s v="BARCELONA"/>
    <x v="2"/>
    <s v="PISO BARCELNA"/>
    <s v="BARCELONA"/>
    <n v="50"/>
    <d v="2020-01-09T00:00:00"/>
    <x v="8"/>
    <n v="1"/>
    <m/>
    <m/>
  </r>
  <r>
    <x v="1"/>
    <s v="ESTIMADO"/>
    <s v="FIJO"/>
    <s v="PERSONAL"/>
    <s v="PISO BARCELONA"/>
    <s v="BARCELONA"/>
    <x v="2"/>
    <s v="GARAJE"/>
    <s v="GARAJE BARCELONA"/>
    <n v="10.5"/>
    <d v="2020-01-09T00:00:00"/>
    <x v="8"/>
    <n v="1"/>
    <m/>
    <m/>
  </r>
  <r>
    <x v="1"/>
    <s v="REAL"/>
    <s v="VARIABLE"/>
    <s v="PERSONAL"/>
    <s v="MERCADONA"/>
    <s v="BARCELONA"/>
    <x v="4"/>
    <s v="COMIDA"/>
    <s v="MERCADONA"/>
    <n v="2.4930000000000003"/>
    <d v="2020-01-09T00:00:00"/>
    <x v="8"/>
    <n v="1"/>
    <m/>
    <m/>
  </r>
  <r>
    <x v="1"/>
    <s v="REAL"/>
    <s v="VARIABLE"/>
    <s v="PERSONAL"/>
    <s v="DECATHLON"/>
    <s v="BARCELONA"/>
    <x v="6"/>
    <s v="DEPORTE"/>
    <m/>
    <n v="1.9989999999999999"/>
    <d v="2020-01-09T00:00:00"/>
    <x v="8"/>
    <n v="1"/>
    <m/>
    <s v="COMPRA EN DECATHLON ILLA, BARCELONA, TARJ. :*571914"/>
  </r>
  <r>
    <x v="1"/>
    <s v="REAL"/>
    <s v="VARIABLE"/>
    <s v="PERSONAL"/>
    <s v="CONOCIDOS"/>
    <s v="VALENCIA"/>
    <x v="0"/>
    <s v="DESCONOCIDO"/>
    <s v="DESCONOCIDO"/>
    <n v="0.7400000000000001"/>
    <d v="2020-01-10T00:00:00"/>
    <x v="8"/>
    <n v="1"/>
    <m/>
    <s v="GASTOS DESCONOCIDOS"/>
  </r>
  <r>
    <x v="1"/>
    <s v="REAL"/>
    <s v="VARIABLE"/>
    <s v="PERSONAL"/>
    <s v="MERCADONA"/>
    <s v="BARCELONA"/>
    <x v="4"/>
    <s v="COMIDA"/>
    <s v="MERCADONA"/>
    <n v="1.2890000000000001"/>
    <d v="2020-01-13T00:00:00"/>
    <x v="8"/>
    <n v="1"/>
    <m/>
    <m/>
  </r>
  <r>
    <x v="1"/>
    <s v="REAL"/>
    <s v="VARIABLE"/>
    <s v="PERSONAL"/>
    <m/>
    <m/>
    <x v="7"/>
    <s v="BAR"/>
    <s v="COMIDA OMAKASE"/>
    <n v="0.97500000000000009"/>
    <d v="2020-01-16T00:00:00"/>
    <x v="8"/>
    <n v="1"/>
    <m/>
    <m/>
  </r>
  <r>
    <x v="1"/>
    <s v="REAL"/>
    <s v="VARIABLE"/>
    <s v="PERSONAL"/>
    <s v="MERCADONA"/>
    <s v="BARCELONA"/>
    <x v="4"/>
    <s v="COMIDA"/>
    <s v="MERCADONA"/>
    <n v="3.6090000000000004"/>
    <d v="2020-01-18T00:00:00"/>
    <x v="8"/>
    <n v="1"/>
    <m/>
    <m/>
  </r>
  <r>
    <x v="1"/>
    <s v="REAL"/>
    <s v="VARIABLE"/>
    <s v="PERSONAL"/>
    <m/>
    <s v="VALENCIA"/>
    <x v="9"/>
    <s v="CINE"/>
    <s v="CINE"/>
    <n v="1"/>
    <d v="2020-01-20T00:00:00"/>
    <x v="8"/>
    <n v="1"/>
    <m/>
    <m/>
  </r>
  <r>
    <x v="1"/>
    <s v="REAL"/>
    <s v="VARIABLE"/>
    <s v="PERSONAL"/>
    <m/>
    <s v="VALENCIA"/>
    <x v="9"/>
    <s v="CINE"/>
    <s v="CINE"/>
    <n v="0.55000000000000004"/>
    <d v="2020-01-22T00:00:00"/>
    <x v="8"/>
    <n v="1"/>
    <m/>
    <m/>
  </r>
  <r>
    <x v="1"/>
    <s v="REAL"/>
    <s v="VARIABLE"/>
    <s v="PERSONAL"/>
    <m/>
    <m/>
    <x v="7"/>
    <s v="BAR"/>
    <s v="COMIDA OMAKASE"/>
    <n v="0.05"/>
    <d v="2020-01-22T00:00:00"/>
    <x v="8"/>
    <n v="1"/>
    <m/>
    <m/>
  </r>
  <r>
    <x v="1"/>
    <s v="REAL"/>
    <s v="VARIABLE"/>
    <s v="PERSONAL"/>
    <s v="MERCADONA"/>
    <s v="BARCELONA"/>
    <x v="4"/>
    <s v="COMIDA"/>
    <s v="MERCADONA"/>
    <n v="2.875"/>
    <d v="2020-01-25T00:00:00"/>
    <x v="8"/>
    <n v="1"/>
    <m/>
    <m/>
  </r>
  <r>
    <x v="1"/>
    <s v="REAL"/>
    <s v="VARIABLE"/>
    <s v="PERSONAL"/>
    <s v="BARCELONA"/>
    <s v="BARCELONA"/>
    <x v="15"/>
    <s v="BARCELONA"/>
    <s v="BARCELONA"/>
    <n v="1.1000000000000001"/>
    <d v="2020-02-03T00:00:00"/>
    <x v="8"/>
    <n v="2"/>
    <m/>
    <s v="BIZUM ABRIL CENA"/>
  </r>
  <r>
    <x v="1"/>
    <s v="REAL"/>
    <s v="VARIABLE"/>
    <s v="PERSONAL"/>
    <s v="MERCADONA"/>
    <s v="MADRID"/>
    <x v="4"/>
    <s v="COMIDA"/>
    <s v="MERCADONA"/>
    <n v="3.1020000000000003"/>
    <d v="2020-02-03T00:00:00"/>
    <x v="8"/>
    <n v="2"/>
    <m/>
    <m/>
  </r>
  <r>
    <x v="0"/>
    <s v="REAL"/>
    <s v="FIJO"/>
    <s v="PERSONAL"/>
    <s v="OMAKASE CONSULTING"/>
    <s v="BARCELONA"/>
    <x v="12"/>
    <s v="NOMINA OMAKASE"/>
    <s v="OMAKASE NOMINA"/>
    <n v="513.37199999999996"/>
    <d v="2020-02-03T00:00:00"/>
    <x v="8"/>
    <n v="2"/>
    <m/>
    <m/>
  </r>
  <r>
    <x v="1"/>
    <s v="ESTIMADO"/>
    <s v="FIJO"/>
    <s v="PERSONAL"/>
    <s v="PISO BARCELONA"/>
    <s v="BARCELONA"/>
    <x v="2"/>
    <s v="GARAJE"/>
    <s v="GARAJE BARCELONA"/>
    <n v="3.1"/>
    <d v="2020-02-06T00:00:00"/>
    <x v="8"/>
    <n v="2"/>
    <m/>
    <m/>
  </r>
  <r>
    <x v="0"/>
    <s v="REAL"/>
    <s v="FIJO"/>
    <s v="PERSONAL"/>
    <s v="OMAKASE CONSULTING"/>
    <s v="BARCELONA"/>
    <x v="12"/>
    <s v="NOMINA OMAKASE"/>
    <s v="OMAKASE NOMINA"/>
    <n v="177.339"/>
    <d v="2020-02-10T00:00:00"/>
    <x v="8"/>
    <n v="2"/>
    <m/>
    <m/>
  </r>
  <r>
    <x v="1"/>
    <s v="REAL"/>
    <s v="VARIABLE"/>
    <s v="PERSONAL"/>
    <s v="EN&amp;TAXI LLICENCIA, BARCELONA"/>
    <s v="VALENCIA"/>
    <x v="5"/>
    <s v="UBER,CABIFY, TAXIS, ETC"/>
    <s v="TAXI"/>
    <n v="0.91500000000000004"/>
    <d v="2020-02-10T00:00:00"/>
    <x v="8"/>
    <n v="2"/>
    <m/>
    <s v="PAGO MOVIL EN TAXI LLICENCIA, BARCELONA, TARJ."/>
  </r>
  <r>
    <x v="0"/>
    <s v="REAL"/>
    <s v="VARIABLE"/>
    <s v="PERSONAL"/>
    <s v="-"/>
    <s v="VALENCIA"/>
    <x v="0"/>
    <s v="PAGA"/>
    <s v="PAGA / TRANSFERENCIA"/>
    <n v="45.399000000000001"/>
    <d v="2020-02-12T00:00:00"/>
    <x v="8"/>
    <n v="2"/>
    <m/>
    <m/>
  </r>
  <r>
    <x v="1"/>
    <s v="REAL"/>
    <s v="VARIABLE"/>
    <s v="PERSONAL"/>
    <s v="DECATHLON"/>
    <s v="MADRID"/>
    <x v="6"/>
    <s v="DEPORTE"/>
    <m/>
    <n v="1.2990000000000002"/>
    <d v="2020-02-13T00:00:00"/>
    <x v="8"/>
    <n v="2"/>
    <m/>
    <s v="PAGO MOVIL EN DECATHLON ESPAN, MADRID, TARJ."/>
  </r>
  <r>
    <x v="1"/>
    <s v="REAL"/>
    <s v="VARIABLE"/>
    <s v="PERSONAL"/>
    <s v="RESTAURANTE CLU"/>
    <s v="VALENCIA"/>
    <x v="7"/>
    <s v="RESTAURANTE"/>
    <s v="RESTAURANTE"/>
    <n v="1.1800000000000002"/>
    <d v="2020-02-19T00:00:00"/>
    <x v="8"/>
    <n v="2"/>
    <m/>
    <s v="COMPRA EN RESTAURANTE CLU, MADRID, TARJ. :*571914"/>
  </r>
  <r>
    <x v="0"/>
    <s v="REAL"/>
    <s v="FIJO"/>
    <s v="PERSONAL"/>
    <s v="HMR"/>
    <s v="MADRID"/>
    <x v="12"/>
    <s v="NOMINA HMR"/>
    <s v="HMR"/>
    <n v="228.15599999999998"/>
    <d v="2020-02-24T00:00:00"/>
    <x v="8"/>
    <n v="2"/>
    <m/>
    <s v="Nomina Feb 20"/>
  </r>
  <r>
    <x v="1"/>
    <s v="REAL"/>
    <s v="VARIABLE"/>
    <s v="PERSONAL"/>
    <s v="RESTAURANTE DOS"/>
    <s v="VALENCIA"/>
    <x v="7"/>
    <s v="RESTAURANTE"/>
    <s v="RESTAURANTE"/>
    <n v="0.79"/>
    <d v="2020-03-02T00:00:00"/>
    <x v="8"/>
    <n v="3"/>
    <m/>
    <s v="COMPRA EN RESTAURANTE DOS, CERCEDILLA, TARJ."/>
  </r>
  <r>
    <x v="1"/>
    <s v="REAL"/>
    <s v="VARIABLE"/>
    <s v="PERSONAL"/>
    <s v="EFECTIVO"/>
    <s v="MADRID"/>
    <x v="0"/>
    <s v="EFECTIVO"/>
    <s v="EFECTIVO"/>
    <n v="2"/>
    <d v="2020-03-06T00:00:00"/>
    <x v="8"/>
    <n v="3"/>
    <m/>
    <m/>
  </r>
  <r>
    <x v="1"/>
    <s v="REAL"/>
    <s v="VARIABLE"/>
    <s v="PERSONAL"/>
    <s v="EFECTIVO"/>
    <s v="MADRID"/>
    <x v="0"/>
    <s v="EFECTIVO"/>
    <s v="EFECTIVO"/>
    <n v="10"/>
    <d v="2020-03-06T00:00:00"/>
    <x v="8"/>
    <n v="3"/>
    <m/>
    <m/>
  </r>
  <r>
    <x v="1"/>
    <s v="REAL"/>
    <s v="VARIABLE"/>
    <s v="PERSONAL"/>
    <m/>
    <s v="VALENCIA"/>
    <x v="7"/>
    <s v="BAR"/>
    <s v="CAFÉ"/>
    <n v="1.1900000000000002"/>
    <d v="2020-03-07T00:00:00"/>
    <x v="8"/>
    <n v="3"/>
    <m/>
    <m/>
  </r>
  <r>
    <x v="1"/>
    <s v="REAL"/>
    <s v="VARIABLE"/>
    <s v="PERSONAL"/>
    <s v="ALDI"/>
    <s v="MADRID"/>
    <x v="4"/>
    <s v="COMIDA"/>
    <s v="ALDI"/>
    <n v="3.3380000000000005"/>
    <d v="2020-03-08T00:00:00"/>
    <x v="8"/>
    <n v="3"/>
    <m/>
    <m/>
  </r>
  <r>
    <x v="1"/>
    <s v="REAL"/>
    <s v="VARIABLE"/>
    <s v="PERSONAL"/>
    <s v="CABIFY"/>
    <s v="CABIFY"/>
    <x v="5"/>
    <s v="UBER,CABIFY, ETC"/>
    <s v="CABIFY"/>
    <n v="2.29"/>
    <d v="2020-03-08T00:00:00"/>
    <x v="8"/>
    <n v="3"/>
    <m/>
    <s v="COMPRA INTERNET EN CABIFY, CABIFY, TARJ. :*571914"/>
  </r>
  <r>
    <x v="1"/>
    <s v="REAL"/>
    <s v="VARIABLE"/>
    <s v="PERSONAL"/>
    <s v="EN&amp;LA PAL, MADRID"/>
    <s v="MADRID"/>
    <x v="10"/>
    <s v="FARMACIA"/>
    <s v="FARMACIA"/>
    <n v="0.751"/>
    <d v="2020-03-09T00:00:00"/>
    <x v="8"/>
    <n v="3"/>
    <m/>
    <s v="PAGO MOVIL EN FARMACIA LA PAL, MADRID, TARJ."/>
  </r>
  <r>
    <x v="1"/>
    <s v="REAL"/>
    <s v="VARIABLE"/>
    <s v="PERSONAL"/>
    <s v="ALDI"/>
    <s v="MADRID"/>
    <x v="4"/>
    <s v="COMIDA"/>
    <s v="ALDI"/>
    <n v="4.6749999999999998"/>
    <d v="2020-03-13T00:00:00"/>
    <x v="8"/>
    <n v="3"/>
    <m/>
    <m/>
  </r>
  <r>
    <x v="1"/>
    <s v="REAL"/>
    <s v="VARIABLE"/>
    <s v="PERSONAL"/>
    <s v="ALDI"/>
    <s v="MADRID"/>
    <x v="4"/>
    <s v="COMIDA"/>
    <s v="ALDI"/>
    <n v="4.1500000000000004"/>
    <d v="2020-03-17T00:00:00"/>
    <x v="8"/>
    <n v="3"/>
    <m/>
    <m/>
  </r>
  <r>
    <x v="1"/>
    <s v="REAL"/>
    <s v="VARIABLE"/>
    <s v="PERSONAL"/>
    <s v="MERCADONA"/>
    <s v="MADRID"/>
    <x v="4"/>
    <s v="COMIDA"/>
    <s v="MERCADONA"/>
    <n v="5.0390000000000006"/>
    <d v="2020-03-21T00:00:00"/>
    <x v="8"/>
    <n v="3"/>
    <m/>
    <m/>
  </r>
  <r>
    <x v="1"/>
    <s v="REAL"/>
    <s v="VARIABLE"/>
    <s v="PERSONAL"/>
    <s v="EN&amp;FARMACIA BELEN, MADRID"/>
    <s v="MADRID"/>
    <x v="10"/>
    <s v="FARMACIA"/>
    <s v="FARMACIA"/>
    <n v="2.0760000000000001"/>
    <d v="2020-03-23T00:00:00"/>
    <x v="8"/>
    <n v="3"/>
    <m/>
    <s v="PAGO MOVIL EN FARMACIA BELEN, MADRID, TARJ. :*571914"/>
  </r>
  <r>
    <x v="0"/>
    <s v="REAL"/>
    <s v="FIJO"/>
    <s v="PERSONAL"/>
    <s v="HMR"/>
    <s v="MADRID"/>
    <x v="12"/>
    <s v="NOMINA HMR"/>
    <s v="HMR"/>
    <n v="487.20899999999995"/>
    <d v="2020-03-24T00:00:00"/>
    <x v="8"/>
    <n v="3"/>
    <m/>
    <s v="Nomina Mar 20"/>
  </r>
  <r>
    <x v="1"/>
    <s v="REAL"/>
    <s v="VARIABLE"/>
    <s v="PERSONAL"/>
    <s v="MERCADONA"/>
    <s v="MADRID"/>
    <x v="4"/>
    <s v="COMIDA"/>
    <s v="MERCADONA"/>
    <n v="5.9130000000000003"/>
    <d v="2020-03-27T00:00:00"/>
    <x v="8"/>
    <n v="3"/>
    <m/>
    <m/>
  </r>
  <r>
    <x v="1"/>
    <s v="REAL"/>
    <s v="VARIABLE"/>
    <s v="PERSONAL"/>
    <s v="AMAZON"/>
    <s v="ONLINE"/>
    <x v="8"/>
    <s v="ELECTRONICA / INTERNET"/>
    <s v="PELO"/>
    <n v="4.399"/>
    <d v="2020-03-30T00:00:00"/>
    <x v="8"/>
    <n v="3"/>
    <m/>
    <s v="Hatteker Barbero Electrico"/>
  </r>
  <r>
    <x v="1"/>
    <s v="REAL"/>
    <s v="VARIABLE"/>
    <s v="PERSONAL"/>
    <s v="MERCADONA"/>
    <s v="MADRID"/>
    <x v="4"/>
    <s v="COMIDA"/>
    <s v="MERCADONA"/>
    <n v="2.8450000000000002"/>
    <d v="2020-04-03T00:00:00"/>
    <x v="8"/>
    <n v="4"/>
    <m/>
    <m/>
  </r>
  <r>
    <x v="1"/>
    <s v="REAL"/>
    <s v="VARIABLE"/>
    <s v="PERSONAL"/>
    <s v="ALDI"/>
    <s v="MADRID"/>
    <x v="4"/>
    <s v="COMIDA"/>
    <s v="ALDI"/>
    <n v="1.6600000000000001"/>
    <d v="2020-04-06T00:00:00"/>
    <x v="8"/>
    <n v="4"/>
    <m/>
    <m/>
  </r>
  <r>
    <x v="0"/>
    <s v="REAL"/>
    <s v="VARIABLE"/>
    <s v="PERSONAL"/>
    <s v="-"/>
    <s v="VALENCIA"/>
    <x v="0"/>
    <s v="PAGA"/>
    <s v="PAGA / TRANSFERENCIA"/>
    <n v="2.9940000000000002"/>
    <d v="2020-04-06T00:00:00"/>
    <x v="8"/>
    <n v="4"/>
    <m/>
    <m/>
  </r>
  <r>
    <x v="1"/>
    <s v="REAL"/>
    <s v="VARIABLE"/>
    <s v="PERSONAL"/>
    <s v="ALDI"/>
    <s v="MADRID"/>
    <x v="4"/>
    <s v="COMIDA"/>
    <s v="ALDI"/>
    <n v="2.4160000000000004"/>
    <d v="2020-04-09T00:00:00"/>
    <x v="8"/>
    <n v="4"/>
    <m/>
    <m/>
  </r>
  <r>
    <x v="1"/>
    <s v="REAL"/>
    <s v="VARIABLE"/>
    <s v="PERSONAL"/>
    <s v="ALDI"/>
    <s v="MADRID"/>
    <x v="4"/>
    <s v="COMIDA"/>
    <s v="ALDI"/>
    <n v="3.1070000000000002"/>
    <d v="2020-04-13T00:00:00"/>
    <x v="8"/>
    <n v="4"/>
    <m/>
    <m/>
  </r>
  <r>
    <x v="1"/>
    <s v="REAL"/>
    <s v="VARIABLE"/>
    <s v="PERSONAL"/>
    <s v="ALDI"/>
    <s v="MADRID"/>
    <x v="4"/>
    <s v="COMIDA"/>
    <s v="ALDI"/>
    <n v="1.3660000000000001"/>
    <d v="2020-04-19T00:00:00"/>
    <x v="8"/>
    <n v="4"/>
    <m/>
    <m/>
  </r>
  <r>
    <x v="1"/>
    <s v="REAL"/>
    <s v="VARIABLE"/>
    <s v="PERSONAL"/>
    <s v="MERCADONA"/>
    <s v="MADRID"/>
    <x v="4"/>
    <s v="COMIDA"/>
    <s v="MERCADONA"/>
    <n v="3.1880000000000002"/>
    <d v="2020-04-20T00:00:00"/>
    <x v="8"/>
    <n v="4"/>
    <m/>
    <m/>
  </r>
  <r>
    <x v="0"/>
    <s v="REAL"/>
    <s v="VARIABLE"/>
    <s v="PERSONAL"/>
    <s v="-"/>
    <s v="VALENCIA"/>
    <x v="0"/>
    <s v="PAGA"/>
    <s v="PAGA / TRANSFERENCIA"/>
    <n v="2.4"/>
    <d v="2020-04-21T00:00:00"/>
    <x v="8"/>
    <n v="4"/>
    <m/>
    <m/>
  </r>
  <r>
    <x v="0"/>
    <s v="REAL"/>
    <s v="FIJO"/>
    <s v="PERSONAL"/>
    <s v="HMR"/>
    <s v="MADRID"/>
    <x v="12"/>
    <s v="NOMINA HMR"/>
    <s v="HMR"/>
    <n v="487.37699999999995"/>
    <d v="2020-04-23T00:00:00"/>
    <x v="8"/>
    <n v="4"/>
    <m/>
    <s v="Nomina Ab 20"/>
  </r>
  <r>
    <x v="1"/>
    <s v="REAL"/>
    <s v="VARIABLE"/>
    <s v="PERSONAL"/>
    <s v="MERCADONA"/>
    <s v="MADRID"/>
    <x v="4"/>
    <s v="COMIDA"/>
    <s v="MERCADONA"/>
    <n v="3.6350000000000002"/>
    <d v="2020-04-25T00:00:00"/>
    <x v="8"/>
    <n v="4"/>
    <m/>
    <m/>
  </r>
  <r>
    <x v="1"/>
    <s v="REAL"/>
    <s v="VARIABLE"/>
    <s v="PERSONAL"/>
    <s v="MERCADONA"/>
    <s v="MADRID"/>
    <x v="4"/>
    <s v="COMIDA"/>
    <s v="MERCADONA"/>
    <n v="4.9450000000000003"/>
    <d v="2020-05-04T00:00:00"/>
    <x v="8"/>
    <n v="5"/>
    <m/>
    <m/>
  </r>
  <r>
    <x v="0"/>
    <s v="REAL"/>
    <s v="VARIABLE"/>
    <s v="PERSONAL"/>
    <s v="-"/>
    <s v="VALENCIA"/>
    <x v="0"/>
    <s v="PAGA"/>
    <s v="PAGA / TRANSFERENCIA"/>
    <n v="-19.29"/>
    <d v="2020-05-06T00:00:00"/>
    <x v="8"/>
    <n v="5"/>
    <m/>
    <m/>
  </r>
  <r>
    <x v="0"/>
    <s v="REAL"/>
    <s v="VARIABLE"/>
    <s v="PERSONAL"/>
    <s v="-"/>
    <s v="VALENCIA"/>
    <x v="0"/>
    <s v="PAGA"/>
    <s v="PAGA / TRANSFERENCIA"/>
    <n v="19.29"/>
    <d v="2020-05-06T00:00:00"/>
    <x v="8"/>
    <n v="5"/>
    <m/>
    <m/>
  </r>
  <r>
    <x v="1"/>
    <s v="REAL"/>
    <s v="VARIABLE"/>
    <s v="PERSONAL"/>
    <s v="Prime&amp;BZ5, amazon.es/prm"/>
    <s v="ONLINE"/>
    <x v="9"/>
    <s v="SUSCRIPCION"/>
    <s v="AMAZON PRIME"/>
    <n v="3.6"/>
    <d v="2020-05-10T00:00:00"/>
    <x v="8"/>
    <n v="5"/>
    <m/>
    <s v="COMPRA Amazon Prime*909UT6BZ5, amazon.es/prm,"/>
  </r>
  <r>
    <x v="1"/>
    <s v="REAL"/>
    <s v="VARIABLE"/>
    <s v="PERSONAL"/>
    <s v="ALDI"/>
    <s v="MADRID"/>
    <x v="4"/>
    <s v="COMIDA"/>
    <s v="ALDI"/>
    <n v="2.9940000000000002"/>
    <d v="2020-05-11T00:00:00"/>
    <x v="8"/>
    <n v="5"/>
    <m/>
    <m/>
  </r>
  <r>
    <x v="1"/>
    <s v="REAL"/>
    <s v="VARIABLE"/>
    <s v="PERSONAL"/>
    <s v="ALDI"/>
    <s v="MADRID"/>
    <x v="4"/>
    <s v="COMIDA"/>
    <s v="ALDI"/>
    <n v="3.415"/>
    <d v="2020-05-15T00:00:00"/>
    <x v="8"/>
    <n v="5"/>
    <m/>
    <m/>
  </r>
  <r>
    <x v="1"/>
    <s v="REAL"/>
    <s v="VARIABLE"/>
    <s v="PERSONAL"/>
    <s v="EFECTIVO"/>
    <s v="MADRID"/>
    <x v="0"/>
    <s v="EFECTIVO"/>
    <s v="EFECTIVO"/>
    <n v="7"/>
    <d v="2020-05-17T00:00:00"/>
    <x v="8"/>
    <n v="5"/>
    <m/>
    <m/>
  </r>
  <r>
    <x v="1"/>
    <s v="REAL"/>
    <s v="VARIABLE"/>
    <s v="PERSONAL"/>
    <s v="ALDI"/>
    <s v="MADRID"/>
    <x v="4"/>
    <s v="COMIDA"/>
    <s v="ALDI"/>
    <n v="1.3"/>
    <d v="2020-05-18T00:00:00"/>
    <x v="8"/>
    <n v="5"/>
    <m/>
    <m/>
  </r>
  <r>
    <x v="0"/>
    <s v="REAL"/>
    <s v="FIJO"/>
    <s v="PERSONAL"/>
    <s v="HMR"/>
    <s v="MADRID"/>
    <x v="12"/>
    <s v="NOMINA HMR"/>
    <s v="HMR"/>
    <n v="487.548"/>
    <d v="2020-05-22T00:00:00"/>
    <x v="8"/>
    <n v="5"/>
    <m/>
    <s v="Nomina Mayo 20"/>
  </r>
  <r>
    <x v="1"/>
    <s v="REAL"/>
    <s v="VARIABLE"/>
    <s v="PERSONAL"/>
    <s v="ALDI"/>
    <s v="MADRID"/>
    <x v="4"/>
    <s v="COMIDA"/>
    <s v="ALDI"/>
    <n v="2.2520000000000002"/>
    <d v="2020-05-25T00:00:00"/>
    <x v="8"/>
    <n v="5"/>
    <m/>
    <m/>
  </r>
  <r>
    <x v="1"/>
    <s v="REAL"/>
    <s v="VARIABLE"/>
    <s v="PERSONAL"/>
    <m/>
    <s v="VALENCIA"/>
    <x v="4"/>
    <s v="COMIDA SEMANAL"/>
    <s v="AHORRAMAS"/>
    <n v="1.9039999999999999"/>
    <d v="2020-05-30T00:00:00"/>
    <x v="8"/>
    <n v="5"/>
    <m/>
    <m/>
  </r>
  <r>
    <x v="1"/>
    <s v="REAL"/>
    <s v="FIJO"/>
    <s v="PERSONAL"/>
    <s v="ALQUILER"/>
    <s v="MADRID"/>
    <x v="2"/>
    <s v="PISO FDO CATOLICO"/>
    <s v="ALQUILER FDO CATOLICO"/>
    <n v="22.5"/>
    <d v="2020-06-01T00:00:00"/>
    <x v="8"/>
    <n v="6"/>
    <m/>
    <s v="Junio"/>
  </r>
  <r>
    <x v="1"/>
    <s v="REAL"/>
    <s v="FIJO"/>
    <s v="PERSONAL"/>
    <s v="ALQUILER"/>
    <s v="MADRID"/>
    <x v="2"/>
    <s v="PISO FDO CATOLICO"/>
    <s v="ALQUILER FDO CATOLICO"/>
    <n v="50"/>
    <d v="2020-06-01T00:00:00"/>
    <x v="8"/>
    <n v="6"/>
    <m/>
    <s v="Fianza"/>
  </r>
  <r>
    <x v="1"/>
    <s v="REAL"/>
    <s v="FIJO"/>
    <s v="PERSONAL"/>
    <s v="GIMNASIO JOSE VALENCIANO"/>
    <s v="MADRID"/>
    <x v="6"/>
    <s v="BOXEO"/>
    <s v="BOXEO"/>
    <n v="6"/>
    <d v="2020-06-01T00:00:00"/>
    <x v="8"/>
    <n v="6"/>
    <m/>
    <s v="Junio"/>
  </r>
  <r>
    <x v="1"/>
    <s v="REAL"/>
    <s v="FIJO"/>
    <s v="PERSONAL"/>
    <s v="GIMNASIO JOSE VALENCIANO"/>
    <s v="MADRID"/>
    <x v="6"/>
    <s v="BOXEO"/>
    <s v="BOXEO"/>
    <n v="6"/>
    <d v="2020-06-01T00:00:00"/>
    <x v="8"/>
    <n v="6"/>
    <m/>
    <s v="Fianza"/>
  </r>
  <r>
    <x v="1"/>
    <s v="REAL"/>
    <s v="VARIABLE"/>
    <s v="PERSONAL"/>
    <s v="CABIFY"/>
    <s v="CABIFY"/>
    <x v="5"/>
    <s v="UBER,CABIFY, ETC"/>
    <s v="CABIFY"/>
    <n v="1.847"/>
    <d v="2020-06-01T00:00:00"/>
    <x v="8"/>
    <n v="6"/>
    <m/>
    <s v="COMPRA INTERNET EN CABIFY, CABIFY, TARJ. :*571914"/>
  </r>
  <r>
    <x v="1"/>
    <s v="REAL"/>
    <s v="FIJO"/>
    <s v="PERSONAL"/>
    <s v="GASTOS VARIABLES"/>
    <s v="MADRID"/>
    <x v="2"/>
    <s v="GASTOS COMPARTIDOS"/>
    <s v="GASTOS: AGUA, LUZ, WIFI, LIMPIEZA"/>
    <n v="8.5"/>
    <d v="2020-06-01T00:00:00"/>
    <x v="8"/>
    <n v="6"/>
    <m/>
    <s v="Junio"/>
  </r>
  <r>
    <x v="1"/>
    <s v="REAL"/>
    <s v="FIJO"/>
    <s v="PERSONAL"/>
    <s v="GASTOS VARIABLES"/>
    <s v="MADRID"/>
    <x v="2"/>
    <s v="GASTOS COMPARTIDOS"/>
    <s v="GASTOS: AGUA, LUZ, WIFI, LIMPIEZA"/>
    <n v="8.5"/>
    <d v="2020-06-01T00:00:00"/>
    <x v="8"/>
    <n v="6"/>
    <m/>
    <s v="Fianza"/>
  </r>
  <r>
    <x v="1"/>
    <s v="REAL"/>
    <s v="VARIABLE"/>
    <s v="PERSONAL"/>
    <s v="ALDI"/>
    <s v="MADRID"/>
    <x v="4"/>
    <s v="COMIDA"/>
    <s v="ALDI"/>
    <n v="3.4159999999999999"/>
    <d v="2020-06-06T00:00:00"/>
    <x v="8"/>
    <n v="6"/>
    <m/>
    <m/>
  </r>
  <r>
    <x v="1"/>
    <s v="REAL"/>
    <s v="VARIABLE"/>
    <s v="PERSONAL"/>
    <s v="EFECTIVO"/>
    <s v="MADRID"/>
    <x v="0"/>
    <s v="EFECTIVO"/>
    <s v="EFECTIVO"/>
    <n v="5"/>
    <d v="2020-06-07T00:00:00"/>
    <x v="8"/>
    <n v="6"/>
    <m/>
    <m/>
  </r>
  <r>
    <x v="1"/>
    <s v="REAL"/>
    <s v="VARIABLE"/>
    <s v="PERSONAL"/>
    <m/>
    <s v="VALENCIA"/>
    <x v="7"/>
    <s v="BAR"/>
    <s v="CAFÉ"/>
    <n v="0.22500000000000001"/>
    <d v="2020-06-08T00:00:00"/>
    <x v="8"/>
    <n v="6"/>
    <m/>
    <m/>
  </r>
  <r>
    <x v="1"/>
    <s v="REAL"/>
    <s v="VARIABLE"/>
    <s v="PERSONAL"/>
    <s v="ALDI"/>
    <s v="MADRID"/>
    <x v="4"/>
    <s v="COMIDA"/>
    <s v="ALDI"/>
    <n v="5.09"/>
    <d v="2020-06-14T00:00:00"/>
    <x v="8"/>
    <n v="6"/>
    <m/>
    <m/>
  </r>
  <r>
    <x v="1"/>
    <s v="REAL"/>
    <s v="VARIABLE"/>
    <s v="PERSONAL"/>
    <s v="ALDI"/>
    <s v="MADRID"/>
    <x v="4"/>
    <s v="COMIDA"/>
    <s v="ALDI"/>
    <n v="3.2250000000000001"/>
    <d v="2020-06-20T00:00:00"/>
    <x v="8"/>
    <n v="6"/>
    <m/>
    <m/>
  </r>
  <r>
    <x v="1"/>
    <s v="REAL"/>
    <s v="VARIABLE"/>
    <s v="PERSONAL"/>
    <s v="ALDI"/>
    <s v="MADRID"/>
    <x v="4"/>
    <s v="COMIDA"/>
    <s v="ALDI"/>
    <n v="2.3370000000000002"/>
    <d v="2020-06-21T00:00:00"/>
    <x v="8"/>
    <n v="6"/>
    <m/>
    <m/>
  </r>
  <r>
    <x v="1"/>
    <s v="REAL"/>
    <s v="VARIABLE"/>
    <s v="PERSONAL"/>
    <m/>
    <m/>
    <x v="7"/>
    <s v="BAR"/>
    <s v="COMIDA OMAKASE"/>
    <n v="0.36000000000000004"/>
    <d v="2020-06-22T00:00:00"/>
    <x v="8"/>
    <n v="6"/>
    <m/>
    <m/>
  </r>
  <r>
    <x v="0"/>
    <s v="REAL"/>
    <s v="FIJO"/>
    <s v="PERSONAL"/>
    <s v="HMR"/>
    <s v="MADRID"/>
    <x v="12"/>
    <s v="NOMINA HMR"/>
    <s v="HMR"/>
    <n v="491.35499999999996"/>
    <d v="2020-06-24T00:00:00"/>
    <x v="8"/>
    <n v="6"/>
    <m/>
    <s v="Nomina Jun 20"/>
  </r>
  <r>
    <x v="0"/>
    <s v="REAL"/>
    <s v="FIJO"/>
    <s v="PERSONAL"/>
    <s v="HMR"/>
    <s v="MADRID"/>
    <x v="12"/>
    <s v="NOMINA HMR"/>
    <s v="HMR"/>
    <n v="401.37"/>
    <d v="2020-06-24T00:00:00"/>
    <x v="8"/>
    <n v="6"/>
    <m/>
    <s v="Nomina Jul 20"/>
  </r>
  <r>
    <x v="1"/>
    <s v="REAL"/>
    <s v="VARIABLE"/>
    <s v="PERSONAL"/>
    <s v="ALDI"/>
    <s v="MADRID"/>
    <x v="4"/>
    <s v="COMIDA"/>
    <s v="ALDI"/>
    <n v="2.1430000000000002"/>
    <d v="2020-06-28T00:00:00"/>
    <x v="8"/>
    <n v="6"/>
    <m/>
    <m/>
  </r>
  <r>
    <x v="1"/>
    <s v="REAL"/>
    <s v="VARIABLE"/>
    <s v="PERSONAL"/>
    <s v="ZARA"/>
    <s v="MADRID"/>
    <x v="3"/>
    <s v="ROPA"/>
    <s v="ROPA"/>
    <n v="0.99900000000000011"/>
    <d v="2020-06-28T00:00:00"/>
    <x v="8"/>
    <n v="6"/>
    <m/>
    <s v="PAGO MOVIL EN ZARA MADRID PRE, MADRID, TARJ."/>
  </r>
  <r>
    <x v="1"/>
    <s v="REAL"/>
    <s v="FIJO"/>
    <s v="PERSONAL"/>
    <s v="ALQUILER"/>
    <s v="MADRID"/>
    <x v="2"/>
    <s v="PISO FDO CATOLICO"/>
    <s v="ALQUILER FDO CATOLICO"/>
    <n v="45"/>
    <d v="2020-07-01T00:00:00"/>
    <x v="8"/>
    <n v="7"/>
    <m/>
    <s v="Julio"/>
  </r>
  <r>
    <x v="1"/>
    <s v="REAL"/>
    <s v="FIJO"/>
    <s v="PERSONAL"/>
    <s v="GIMNASIO JOSE VALENCIANO"/>
    <s v="MADRID"/>
    <x v="6"/>
    <s v="BOXEO"/>
    <s v="BOXEO"/>
    <n v="3.5"/>
    <d v="2020-07-01T00:00:00"/>
    <x v="8"/>
    <n v="7"/>
    <m/>
    <s v="Julio"/>
  </r>
  <r>
    <x v="1"/>
    <s v="REAL"/>
    <s v="FIJO"/>
    <s v="PERSONAL"/>
    <s v="GASTOS VARIABLES"/>
    <s v="MADRID"/>
    <x v="2"/>
    <s v="GASTOS COMPARTIDOS"/>
    <s v="GASTOS: AGUA, LUZ, WIFI, LIMPIEZA"/>
    <n v="8.5"/>
    <d v="2020-07-01T00:00:00"/>
    <x v="8"/>
    <n v="7"/>
    <m/>
    <s v="Julio"/>
  </r>
  <r>
    <x v="1"/>
    <s v="REAL"/>
    <s v="VARIABLE"/>
    <s v="PERSONAL"/>
    <s v="EN&amp;RESTAURANTE ESP, MADRID"/>
    <s v="VALENCIA"/>
    <x v="7"/>
    <s v="RESTAURANTE"/>
    <s v="RESTAURANTE"/>
    <n v="0.25"/>
    <d v="2020-07-05T00:00:00"/>
    <x v="8"/>
    <n v="7"/>
    <m/>
    <s v="PAGO MOVIL EN RESTAURANTE ESP, MADRID, TARJ."/>
  </r>
  <r>
    <x v="1"/>
    <s v="REAL"/>
    <s v="VARIABLE"/>
    <s v="PERSONAL"/>
    <s v="EN&amp;RESTAURANTE EL, ALMAZAN"/>
    <s v="VALENCIA"/>
    <x v="7"/>
    <s v="RESTAURANTE"/>
    <s v="RESTAURANTE"/>
    <n v="1.08"/>
    <d v="2020-07-09T00:00:00"/>
    <x v="8"/>
    <n v="7"/>
    <m/>
    <s v="PAGO MOVIL EN RESTAURANTE EL, ALMAZAN, TARJ."/>
  </r>
  <r>
    <x v="1"/>
    <s v="REAL"/>
    <s v="VARIABLE"/>
    <s v="PERSONAL"/>
    <s v="RYNAIR"/>
    <m/>
    <x v="11"/>
    <s v="MALLORCA"/>
    <s v="MALLORCA"/>
    <n v="17.868000000000002"/>
    <d v="2020-07-10T00:00:00"/>
    <x v="8"/>
    <n v="7"/>
    <m/>
    <s v="COMPRA RYANAIR I7P0, MADRID, TARJETA"/>
  </r>
  <r>
    <x v="1"/>
    <s v="REAL"/>
    <s v="VARIABLE"/>
    <s v="PERSONAL"/>
    <s v="BAR"/>
    <s v="VALENCIA"/>
    <x v="7"/>
    <s v="BAR"/>
    <s v="BAR"/>
    <n v="0.52"/>
    <d v="2020-07-11T00:00:00"/>
    <x v="8"/>
    <n v="7"/>
    <m/>
    <s v="PAGO MOVIL EN BAR RESTAURANTE, TUDELA, TARJ."/>
  </r>
  <r>
    <x v="0"/>
    <s v="REAL"/>
    <s v="VARIABLE"/>
    <s v="PERSONAL"/>
    <s v="-"/>
    <s v="VALENCIA"/>
    <x v="0"/>
    <s v="PAGA"/>
    <s v="PAGA / TRANSFERENCIA"/>
    <n v="40.799999999999997"/>
    <d v="2020-07-13T00:00:00"/>
    <x v="8"/>
    <n v="7"/>
    <m/>
    <m/>
  </r>
  <r>
    <x v="1"/>
    <s v="REAL"/>
    <s v="VARIABLE"/>
    <s v="PERSONAL"/>
    <s v="EFECTIVO"/>
    <s v="MADRID"/>
    <x v="0"/>
    <s v="EFECTIVO"/>
    <s v="EFECTIVO"/>
    <n v="10"/>
    <d v="2020-07-18T00:00:00"/>
    <x v="8"/>
    <n v="7"/>
    <m/>
    <m/>
  </r>
  <r>
    <x v="1"/>
    <s v="REAL"/>
    <s v="VARIABLE"/>
    <s v="PERSONAL"/>
    <s v="ALDI"/>
    <s v="MADRID"/>
    <x v="4"/>
    <s v="COMIDA"/>
    <s v="ALDI"/>
    <n v="2.2570000000000001"/>
    <d v="2020-07-19T00:00:00"/>
    <x v="8"/>
    <n v="7"/>
    <m/>
    <m/>
  </r>
  <r>
    <x v="0"/>
    <s v="REAL"/>
    <s v="FIJO"/>
    <s v="PERSONAL"/>
    <s v="HMR"/>
    <s v="MADRID"/>
    <x v="12"/>
    <s v="NOMINA HMR"/>
    <s v="HMR"/>
    <n v="487.60499999999996"/>
    <d v="2020-07-23T00:00:00"/>
    <x v="8"/>
    <n v="7"/>
    <m/>
    <s v="Nomina Jul 20"/>
  </r>
  <r>
    <x v="0"/>
    <s v="REAL"/>
    <s v="VARIABLE"/>
    <s v="PERSONAL"/>
    <s v="SANTANDER"/>
    <s v="ONLINE"/>
    <x v="0"/>
    <s v="INTERESES"/>
    <s v="LIQUIDACIONES SANTANDER"/>
    <n v="8.1509999999999998"/>
    <d v="2020-07-24T00:00:00"/>
    <x v="8"/>
    <n v="7"/>
    <m/>
    <m/>
  </r>
  <r>
    <x v="1"/>
    <s v="REAL"/>
    <s v="VARIABLE"/>
    <s v="PERSONAL"/>
    <m/>
    <s v="VALENCIA"/>
    <x v="7"/>
    <s v="BAR"/>
    <s v="CAFÉ"/>
    <n v="0.44000000000000006"/>
    <d v="2020-07-25T00:00:00"/>
    <x v="8"/>
    <n v="7"/>
    <m/>
    <m/>
  </r>
  <r>
    <x v="1"/>
    <s v="REAL"/>
    <s v="VARIABLE"/>
    <s v="PERSONAL"/>
    <s v="EN DTRES"/>
    <s v="VALENCIA"/>
    <x v="7"/>
    <s v="RESTAURANTE"/>
    <s v="RESTAURANTE"/>
    <n v="0.65"/>
    <d v="2020-07-25T00:00:00"/>
    <x v="8"/>
    <n v="7"/>
    <m/>
    <s v="PAGO MOVIL EN DTRES, TUDELA, TARJ. :*571914"/>
  </r>
  <r>
    <x v="1"/>
    <s v="REAL"/>
    <s v="FIJO"/>
    <s v="PERSONAL"/>
    <s v="ALQUILER"/>
    <s v="MADRID"/>
    <x v="2"/>
    <s v="PISO FDO CATOLICO"/>
    <s v="ALQUILER FDO CATOLICO"/>
    <n v="45"/>
    <d v="2020-08-01T00:00:00"/>
    <x v="8"/>
    <n v="8"/>
    <m/>
    <s v="Agosto"/>
  </r>
  <r>
    <x v="1"/>
    <s v="REAL"/>
    <s v="FIJO"/>
    <s v="PERSONAL"/>
    <s v="GIMNASIO JOSE VALENCIANO"/>
    <s v="MADRID"/>
    <x v="6"/>
    <s v="BOXEO"/>
    <s v="BOXEO"/>
    <n v="6"/>
    <d v="2020-08-01T00:00:00"/>
    <x v="8"/>
    <n v="8"/>
    <m/>
    <s v="Agosto"/>
  </r>
  <r>
    <x v="1"/>
    <s v="REAL"/>
    <s v="VARIABLE"/>
    <s v="PERSONAL"/>
    <s v="CABIFY"/>
    <s v="MADRID"/>
    <x v="5"/>
    <s v="UBER,CABIFY, ETC"/>
    <s v="CABIFY"/>
    <n v="1.8370000000000002"/>
    <d v="2020-08-01T00:00:00"/>
    <x v="8"/>
    <n v="8"/>
    <m/>
    <s v="COMPRA Cabify Espana, Madrid, TARJETA"/>
  </r>
  <r>
    <x v="1"/>
    <s v="REAL"/>
    <s v="FIJO"/>
    <s v="PERSONAL"/>
    <s v="GASTOS VARIABLES"/>
    <s v="MADRID"/>
    <x v="2"/>
    <s v="GASTOS COMPARTIDOS"/>
    <s v="GASTOS: AGUA, LUZ, WIFI, LIMPIEZA"/>
    <n v="8.5"/>
    <d v="2020-08-01T00:00:00"/>
    <x v="8"/>
    <n v="8"/>
    <m/>
    <s v="Agosto"/>
  </r>
  <r>
    <x v="1"/>
    <s v="REAL"/>
    <s v="VARIABLE"/>
    <s v="PERSONAL"/>
    <m/>
    <s v="VALENCIA"/>
    <x v="7"/>
    <s v="BAR"/>
    <s v="CAFÉ"/>
    <n v="0.30000000000000004"/>
    <d v="2020-08-06T00:00:00"/>
    <x v="8"/>
    <n v="8"/>
    <m/>
    <m/>
  </r>
  <r>
    <x v="1"/>
    <s v="REAL"/>
    <s v="VARIABLE"/>
    <s v="PERSONAL"/>
    <m/>
    <m/>
    <x v="6"/>
    <s v="BUCEO"/>
    <s v="BUCEO"/>
    <n v="5.6000000000000005"/>
    <d v="2020-08-07T00:00:00"/>
    <x v="8"/>
    <n v="8"/>
    <m/>
    <m/>
  </r>
  <r>
    <x v="1"/>
    <s v="REAL"/>
    <s v="VARIABLE"/>
    <s v="PERSONAL"/>
    <s v="RYNAIR"/>
    <s v="LISBOA"/>
    <x v="5"/>
    <s v="RYNAIR"/>
    <s v="MALLORCA"/>
    <n v="17.868000000000002"/>
    <d v="2020-08-11T00:00:00"/>
    <x v="8"/>
    <n v="8"/>
    <m/>
    <s v="Palma - Madrid , Madrid - Palma"/>
  </r>
  <r>
    <x v="1"/>
    <s v="REAL"/>
    <s v="VARIABLE"/>
    <s v="PERSONAL"/>
    <m/>
    <s v="VALENCIA"/>
    <x v="7"/>
    <s v="BAR"/>
    <s v="CAFÉ"/>
    <n v="2.4500000000000002"/>
    <d v="2020-08-12T00:00:00"/>
    <x v="8"/>
    <n v="8"/>
    <m/>
    <m/>
  </r>
  <r>
    <x v="0"/>
    <s v="REAL"/>
    <s v="VARIABLE"/>
    <s v="PERSONAL"/>
    <s v="-"/>
    <s v="VALENCIA"/>
    <x v="0"/>
    <s v="PAGA"/>
    <s v="PAGA / TRANSFERENCIA"/>
    <n v="-15"/>
    <d v="2020-08-12T00:00:00"/>
    <x v="8"/>
    <n v="8"/>
    <m/>
    <m/>
  </r>
  <r>
    <x v="1"/>
    <s v="REAL"/>
    <s v="VARIABLE"/>
    <s v="PERSONAL"/>
    <s v="EN&amp;CUIT RESTAURANT, PALMA"/>
    <s v="VALENCIA"/>
    <x v="7"/>
    <s v="RESTAURANTE"/>
    <s v="RESTAURANTE"/>
    <n v="0.45"/>
    <d v="2020-08-12T00:00:00"/>
    <x v="8"/>
    <n v="8"/>
    <m/>
    <s v="PAGO MOVIL EN CUIT RESTAURANT, PALMA, TARJ. :*571914"/>
  </r>
  <r>
    <x v="1"/>
    <s v="REAL"/>
    <s v="VARIABLE"/>
    <s v="PERSONAL"/>
    <m/>
    <s v="VALENCIA"/>
    <x v="7"/>
    <s v="BAR"/>
    <s v="CAFÉ"/>
    <n v="1.04"/>
    <d v="2020-08-14T00:00:00"/>
    <x v="8"/>
    <n v="8"/>
    <m/>
    <m/>
  </r>
  <r>
    <x v="1"/>
    <s v="REAL"/>
    <s v="VARIABLE"/>
    <s v="PERSONAL"/>
    <s v="BAR"/>
    <s v="VALENCIA"/>
    <x v="7"/>
    <s v="BAR"/>
    <s v="BAR"/>
    <n v="0.48"/>
    <d v="2020-08-17T00:00:00"/>
    <x v="8"/>
    <n v="8"/>
    <m/>
    <s v="PAGO MOVIL EN BAR PETIT.SUPER, CALA ROMANTIC, TARJ."/>
  </r>
  <r>
    <x v="1"/>
    <s v="REAL"/>
    <s v="VARIABLE"/>
    <s v="PERSONAL"/>
    <s v="ALDI"/>
    <s v="MADRID"/>
    <x v="4"/>
    <s v="COMIDA"/>
    <s v="ALDI"/>
    <n v="5.7680000000000007"/>
    <d v="2020-08-18T00:00:00"/>
    <x v="8"/>
    <n v="8"/>
    <m/>
    <m/>
  </r>
  <r>
    <x v="1"/>
    <s v="REAL"/>
    <s v="VARIABLE"/>
    <s v="PERSONAL"/>
    <s v="SANTANDER"/>
    <s v="EFECTIVO"/>
    <x v="0"/>
    <s v="OTROS"/>
    <s v="OTROS"/>
    <n v="7"/>
    <d v="2020-08-18T00:00:00"/>
    <x v="8"/>
    <n v="8"/>
    <m/>
    <m/>
  </r>
  <r>
    <x v="1"/>
    <s v="REAL"/>
    <s v="VARIABLE"/>
    <s v="PERSONAL"/>
    <s v="DECATHLON PRINC"/>
    <s v="MADRID"/>
    <x v="6"/>
    <s v="DEPORTE"/>
    <m/>
    <n v="2.4980000000000002"/>
    <d v="2020-08-20T00:00:00"/>
    <x v="8"/>
    <n v="8"/>
    <m/>
    <s v="COMPRA EN DECATHLON PRINC, MADRID, TARJ. :*571914"/>
  </r>
  <r>
    <x v="1"/>
    <s v="REAL"/>
    <s v="VARIABLE"/>
    <s v="PERSONAL"/>
    <s v="ALDI"/>
    <s v="MADRID"/>
    <x v="4"/>
    <s v="COMIDA"/>
    <s v="ALDI"/>
    <n v="3.09"/>
    <d v="2020-08-23T00:00:00"/>
    <x v="8"/>
    <n v="8"/>
    <m/>
    <m/>
  </r>
  <r>
    <x v="1"/>
    <s v="REAL"/>
    <s v="VARIABLE"/>
    <s v="PERSONAL"/>
    <s v="DIA"/>
    <s v="MADRID"/>
    <x v="4"/>
    <s v="COMIDA"/>
    <s v="DIA"/>
    <n v="0.41900000000000004"/>
    <d v="2020-08-23T00:00:00"/>
    <x v="8"/>
    <n v="8"/>
    <m/>
    <m/>
  </r>
  <r>
    <x v="0"/>
    <s v="REAL"/>
    <s v="FIJO"/>
    <s v="PERSONAL"/>
    <s v="HMR"/>
    <s v="MADRID"/>
    <x v="12"/>
    <s v="NOMINA HMR"/>
    <s v="HMR"/>
    <n v="488.84699999999998"/>
    <d v="2020-08-24T00:00:00"/>
    <x v="8"/>
    <n v="8"/>
    <m/>
    <s v="Nomina Agosto 20"/>
  </r>
  <r>
    <x v="1"/>
    <s v="REAL"/>
    <s v="VARIABLE"/>
    <s v="PERSONAL"/>
    <s v="ALDI"/>
    <s v="MADRID"/>
    <x v="4"/>
    <s v="COMIDA"/>
    <s v="ALDI"/>
    <n v="2.8070000000000004"/>
    <d v="2020-08-27T00:00:00"/>
    <x v="8"/>
    <n v="8"/>
    <m/>
    <m/>
  </r>
  <r>
    <x v="1"/>
    <s v="REAL"/>
    <s v="FIJO"/>
    <s v="PERSONAL"/>
    <s v="ALQUILER"/>
    <s v="MADRID"/>
    <x v="2"/>
    <s v="PISO FDO CATOLICO"/>
    <s v="ALQUILER FDO CATOLICO"/>
    <n v="45"/>
    <d v="2020-09-01T00:00:00"/>
    <x v="8"/>
    <n v="9"/>
    <m/>
    <s v="Septiembre"/>
  </r>
  <r>
    <x v="1"/>
    <s v="REAL"/>
    <s v="FIJO"/>
    <s v="PERSONAL"/>
    <s v="GIMNASIO JOSE VALENCIANO"/>
    <s v="MADRID"/>
    <x v="6"/>
    <s v="BOXEO"/>
    <s v="BOXEO"/>
    <n v="6"/>
    <d v="2020-09-01T00:00:00"/>
    <x v="8"/>
    <n v="9"/>
    <m/>
    <s v="Septiembre"/>
  </r>
  <r>
    <x v="1"/>
    <s v="REAL"/>
    <s v="FIJO"/>
    <s v="PERSONAL"/>
    <s v="GASTOS VARIABLES"/>
    <s v="MADRID"/>
    <x v="2"/>
    <s v="GASTOS COMPARTIDOS"/>
    <s v="GASTOS: AGUA, LUZ, WIFI, LIMPIEZA"/>
    <n v="8.5"/>
    <d v="2020-09-01T00:00:00"/>
    <x v="8"/>
    <n v="9"/>
    <m/>
    <s v="Septiembre"/>
  </r>
  <r>
    <x v="1"/>
    <s v="REAL"/>
    <s v="VARIABLE"/>
    <s v="PERSONAL"/>
    <s v="UBER"/>
    <s v="UBER"/>
    <x v="7"/>
    <s v="RESTAURANTE"/>
    <s v="COMIDA BASURA"/>
    <n v="1.4590000000000001"/>
    <d v="2020-09-03T00:00:00"/>
    <x v="8"/>
    <n v="9"/>
    <m/>
    <s v="UBER EATS"/>
  </r>
  <r>
    <x v="1"/>
    <s v="REAL"/>
    <s v="VARIABLE"/>
    <s v="PERSONAL"/>
    <s v="CABIFY"/>
    <s v="MADRID"/>
    <x v="5"/>
    <s v="UBER,CABIFY, ETC"/>
    <s v="CABIFY"/>
    <n v="0.80299999999999994"/>
    <d v="2020-09-04T00:00:00"/>
    <x v="8"/>
    <n v="9"/>
    <m/>
    <s v="COMPRA Cabify Espana, Madrid, TARJETA"/>
  </r>
  <r>
    <x v="1"/>
    <s v="REAL"/>
    <s v="VARIABLE"/>
    <s v="PERSONAL"/>
    <s v="ALDI"/>
    <s v="MADRID"/>
    <x v="4"/>
    <s v="COMIDA"/>
    <s v="ALDI"/>
    <n v="3.16"/>
    <d v="2020-09-05T00:00:00"/>
    <x v="8"/>
    <n v="9"/>
    <m/>
    <m/>
  </r>
  <r>
    <x v="1"/>
    <s v="REAL"/>
    <s v="VARIABLE"/>
    <s v="PERSONAL"/>
    <s v="CABIFY"/>
    <s v="MADRID"/>
    <x v="5"/>
    <s v="UBER,CABIFY, ETC"/>
    <s v="CABIFY"/>
    <n v="0.58700000000000008"/>
    <d v="2020-09-05T00:00:00"/>
    <x v="8"/>
    <n v="9"/>
    <m/>
    <s v="COMPRA Cabify Espana, Madrid, TARJETA"/>
  </r>
  <r>
    <x v="1"/>
    <s v="REAL"/>
    <s v="VARIABLE"/>
    <s v="PERSONAL"/>
    <s v="CABIFY"/>
    <s v="MADRID"/>
    <x v="5"/>
    <s v="UBER,CABIFY, ETC"/>
    <s v="CABIFY"/>
    <n v="0.35299999999999998"/>
    <d v="2020-09-08T00:00:00"/>
    <x v="8"/>
    <n v="9"/>
    <m/>
    <s v="COMPRA Cabify Espana, Madrid, TARJETA"/>
  </r>
  <r>
    <x v="1"/>
    <s v="REAL"/>
    <s v="VARIABLE"/>
    <s v="PERSONAL"/>
    <s v="CABIFY"/>
    <s v="MADRID"/>
    <x v="5"/>
    <s v="UBER,CABIFY, ETC"/>
    <s v="CABIFY"/>
    <n v="0.85600000000000009"/>
    <d v="2020-09-14T00:00:00"/>
    <x v="8"/>
    <n v="9"/>
    <m/>
    <s v="COMPRA Cabify Espana, Madrid, TARJETA"/>
  </r>
  <r>
    <x v="1"/>
    <s v="REAL"/>
    <s v="VARIABLE"/>
    <s v="PERSONAL"/>
    <s v="ALDI"/>
    <s v="MADRID"/>
    <x v="4"/>
    <s v="COMIDA"/>
    <s v="ALDI"/>
    <n v="3.4850000000000003"/>
    <d v="2020-09-15T00:00:00"/>
    <x v="8"/>
    <n v="9"/>
    <m/>
    <m/>
  </r>
  <r>
    <x v="1"/>
    <s v="REAL"/>
    <s v="VARIABLE"/>
    <s v="PERSONAL"/>
    <s v="ALDI"/>
    <s v="MADRID"/>
    <x v="4"/>
    <s v="COMIDA"/>
    <s v="ALDI"/>
    <n v="1.0000000000000002E-2"/>
    <d v="2020-09-15T00:00:00"/>
    <x v="8"/>
    <n v="9"/>
    <m/>
    <m/>
  </r>
  <r>
    <x v="1"/>
    <s v="REAL"/>
    <s v="FIJO"/>
    <s v="PERSONAL"/>
    <s v="XFIT"/>
    <s v="BARCELONA"/>
    <x v="6"/>
    <s v="BOXEO"/>
    <s v="BOXEO"/>
    <n v="8.745000000000001"/>
    <d v="2020-09-18T00:00:00"/>
    <x v="8"/>
    <n v="9"/>
    <m/>
    <m/>
  </r>
  <r>
    <x v="1"/>
    <s v="REAL"/>
    <s v="FIJO"/>
    <s v="PERSONAL"/>
    <s v="XFIT"/>
    <s v="BARCELONA"/>
    <x v="6"/>
    <s v="BOXEO"/>
    <s v="CLASE PARTICULAR - VANESSA"/>
    <n v="4"/>
    <d v="2020-09-18T00:00:00"/>
    <x v="8"/>
    <n v="9"/>
    <m/>
    <m/>
  </r>
  <r>
    <x v="1"/>
    <s v="REAL"/>
    <s v="VARIABLE"/>
    <s v="PERSONAL"/>
    <s v="ALDI"/>
    <s v="MADRID"/>
    <x v="4"/>
    <s v="COMIDA"/>
    <s v="ALDI"/>
    <n v="3.7420000000000004"/>
    <d v="2020-09-19T00:00:00"/>
    <x v="8"/>
    <n v="9"/>
    <m/>
    <m/>
  </r>
  <r>
    <x v="1"/>
    <s v="REAL"/>
    <s v="VARIABLE"/>
    <s v="PERSONAL"/>
    <s v="ADESLAS"/>
    <s v="MADRID"/>
    <x v="10"/>
    <s v="DENTISTA"/>
    <s v="ADESLAS"/>
    <n v="4.3"/>
    <d v="2020-09-23T00:00:00"/>
    <x v="8"/>
    <n v="9"/>
    <m/>
    <s v="OBTURACIÓN (PIEZA 28,38,48)"/>
  </r>
  <r>
    <x v="1"/>
    <s v="REAL"/>
    <s v="VARIABLE"/>
    <s v="PERSONAL"/>
    <s v="AMAZON"/>
    <s v="ONLINE"/>
    <x v="3"/>
    <s v="CARTERAS"/>
    <s v="CARTERA"/>
    <n v="1.4990000000000001"/>
    <d v="2020-09-23T00:00:00"/>
    <x v="8"/>
    <n v="9"/>
    <m/>
    <s v="POWR Porta tarjetas de Metal"/>
  </r>
  <r>
    <x v="1"/>
    <s v="REAL"/>
    <s v="VARIABLE"/>
    <s v="PERSONAL"/>
    <s v="DIA"/>
    <s v="MADRID"/>
    <x v="4"/>
    <s v="COMIDA"/>
    <s v="DIA"/>
    <n v="3.7520000000000007"/>
    <d v="2020-09-23T00:00:00"/>
    <x v="8"/>
    <n v="9"/>
    <m/>
    <m/>
  </r>
  <r>
    <x v="0"/>
    <s v="REAL"/>
    <s v="FIJO"/>
    <s v="PERSONAL"/>
    <s v="HMR"/>
    <s v="MADRID"/>
    <x v="12"/>
    <s v="NOMINA HMR"/>
    <s v="HMR"/>
    <n v="487.779"/>
    <d v="2020-09-24T00:00:00"/>
    <x v="8"/>
    <n v="9"/>
    <m/>
    <s v="Nomina Septiembre 20"/>
  </r>
  <r>
    <x v="1"/>
    <s v="REAL"/>
    <s v="VARIABLE"/>
    <s v="PERSONAL"/>
    <s v="AMAZON"/>
    <s v="ONLINE"/>
    <x v="3"/>
    <s v="BOLIS, ESTUCHES, ETC"/>
    <s v="BOLIS"/>
    <n v="0.63800000000000001"/>
    <d v="2020-09-25T00:00:00"/>
    <x v="8"/>
    <n v="9"/>
    <m/>
    <s v="Bolis para pizarra"/>
  </r>
  <r>
    <x v="1"/>
    <s v="REAL"/>
    <s v="VARIABLE"/>
    <s v="PERSONAL"/>
    <s v="AMAZON"/>
    <s v="ONLINE"/>
    <x v="3"/>
    <s v="ACCESORIOS"/>
    <s v="PIZARRA"/>
    <n v="0.59900000000000009"/>
    <d v="2020-09-25T00:00:00"/>
    <x v="8"/>
    <n v="9"/>
    <m/>
    <s v="Borrador magnetico pizarra"/>
  </r>
  <r>
    <x v="1"/>
    <s v="REAL"/>
    <s v="VARIABLE"/>
    <s v="PERSONAL"/>
    <s v="AMAZON"/>
    <s v="ONLINE"/>
    <x v="3"/>
    <s v="BOLIS, ESTUCHES, ETC"/>
    <s v="PIZARRA"/>
    <n v="0.89900000000000002"/>
    <d v="2020-09-25T00:00:00"/>
    <x v="8"/>
    <n v="9"/>
    <m/>
    <s v="Pizarra blanca"/>
  </r>
  <r>
    <x v="1"/>
    <s v="REAL"/>
    <s v="VARIABLE"/>
    <s v="PERSONAL"/>
    <s v="SPRINGFIELD"/>
    <s v="VALENCIA"/>
    <x v="3"/>
    <s v="ROPA"/>
    <s v="ROPA"/>
    <n v="7.5970000000000004"/>
    <d v="2020-09-26T00:00:00"/>
    <x v="8"/>
    <n v="9"/>
    <m/>
    <m/>
  </r>
  <r>
    <x v="1"/>
    <s v="REAL"/>
    <s v="VARIABLE"/>
    <s v="PERSONAL"/>
    <s v="ZARA"/>
    <s v="MADRID"/>
    <x v="3"/>
    <s v="ROPA"/>
    <s v="ROPA"/>
    <n v="1.7949999999999999"/>
    <d v="2020-09-28T00:00:00"/>
    <x v="8"/>
    <n v="9"/>
    <m/>
    <s v="PAGO MOVIL EN ZARA MADRID PRI, MADRID, TARJ."/>
  </r>
  <r>
    <x v="1"/>
    <s v="REAL"/>
    <s v="VARIABLE"/>
    <s v="PERSONAL"/>
    <s v="ADESLAS"/>
    <s v="MADRID"/>
    <x v="10"/>
    <s v="DENTISTA"/>
    <s v="ADESLAS"/>
    <n v="13.65"/>
    <d v="2020-09-29T00:00:00"/>
    <x v="8"/>
    <n v="9"/>
    <m/>
    <s v="ENDODONCIAS MULTIRADICULARES (PIEZA 17)"/>
  </r>
  <r>
    <x v="1"/>
    <s v="REAL"/>
    <s v="VARIABLE"/>
    <s v="PERSONAL"/>
    <s v="VHM0"/>
    <m/>
    <x v="11"/>
    <s v="MALLORCA"/>
    <s v="MALLORCA"/>
    <n v="6.3960000000000008"/>
    <d v="2020-09-30T00:00:00"/>
    <x v="8"/>
    <n v="9"/>
    <m/>
    <s v="COMPRA RYANAIR VHM0, MADRID, TARJETA"/>
  </r>
  <r>
    <x v="1"/>
    <s v="REAL"/>
    <s v="FIJO"/>
    <s v="PERSONAL"/>
    <s v="ALQUILER"/>
    <s v="MADRID"/>
    <x v="2"/>
    <s v="PISO FDO CATOLICO"/>
    <s v="ALQUILER FDO CATOLICO"/>
    <n v="45"/>
    <d v="2020-10-01T00:00:00"/>
    <x v="8"/>
    <n v="10"/>
    <m/>
    <s v="Octubre"/>
  </r>
  <r>
    <x v="1"/>
    <s v="REAL"/>
    <s v="FIJO"/>
    <s v="PERSONAL"/>
    <s v="GIMNASIO JOSE VALENCIANO"/>
    <s v="MADRID"/>
    <x v="6"/>
    <s v="BOXEO"/>
    <s v="BOXEO"/>
    <n v="6"/>
    <d v="2020-10-01T00:00:00"/>
    <x v="8"/>
    <n v="10"/>
    <m/>
    <s v="Octubre"/>
  </r>
  <r>
    <x v="1"/>
    <s v="REAL"/>
    <s v="FIJO"/>
    <s v="PERSONAL"/>
    <s v="GASTOS VARIABLES"/>
    <s v="MADRID"/>
    <x v="2"/>
    <s v="GASTOS COMPARTIDOS"/>
    <s v="GASTOS: AGUA, LUZ, WIFI, LIMPIEZA"/>
    <n v="8.5"/>
    <d v="2020-10-01T00:00:00"/>
    <x v="8"/>
    <n v="10"/>
    <m/>
    <s v="Octubre"/>
  </r>
  <r>
    <x v="1"/>
    <s v="REAL"/>
    <s v="VARIABLE"/>
    <s v="PERSONAL"/>
    <s v="ALDI"/>
    <s v="MADRID"/>
    <x v="4"/>
    <s v="COMIDA"/>
    <s v="ALDI"/>
    <n v="3.3439999999999999"/>
    <d v="2020-10-04T00:00:00"/>
    <x v="8"/>
    <n v="10"/>
    <m/>
    <m/>
  </r>
  <r>
    <x v="2"/>
    <s v="REAL"/>
    <s v="VARIABLE"/>
    <s v="PERSONAL"/>
    <s v="DEGIRO"/>
    <s v="ONLINE"/>
    <x v="16"/>
    <s v="BOLSA"/>
    <s v="BOLSA"/>
    <n v="2250"/>
    <d v="2020-10-04T00:00:00"/>
    <x v="8"/>
    <n v="10"/>
    <m/>
    <m/>
  </r>
  <r>
    <x v="1"/>
    <s v="REAL"/>
    <s v="VARIABLE"/>
    <s v="PERSONAL"/>
    <m/>
    <s v="VALENCIA"/>
    <x v="7"/>
    <s v="BAR"/>
    <s v="CAFÉ"/>
    <n v="0.33"/>
    <d v="2020-10-04T00:00:00"/>
    <x v="8"/>
    <n v="10"/>
    <m/>
    <m/>
  </r>
  <r>
    <x v="1"/>
    <s v="REAL"/>
    <s v="VARIABLE"/>
    <s v="PERSONAL"/>
    <s v="CABIFY"/>
    <s v="MADRID"/>
    <x v="5"/>
    <s v="UBER,CABIFY, ETC"/>
    <s v="CABIFY"/>
    <n v="0.89300000000000002"/>
    <d v="2020-10-06T00:00:00"/>
    <x v="8"/>
    <n v="10"/>
    <m/>
    <s v="COMPRA Cabify Espana, Madrid, TARJETA"/>
  </r>
  <r>
    <x v="1"/>
    <s v="REAL"/>
    <s v="VARIABLE"/>
    <s v="PERSONAL"/>
    <s v="SANTANDER"/>
    <s v="ONLINE"/>
    <x v="0"/>
    <s v="COMISIONES BOLSA"/>
    <s v="COMISIONES SANTANDER"/>
    <n v="0.43700000000000006"/>
    <d v="2020-10-08T00:00:00"/>
    <x v="8"/>
    <n v="10"/>
    <m/>
    <m/>
  </r>
  <r>
    <x v="1"/>
    <s v="REAL"/>
    <s v="VARIABLE"/>
    <s v="PERSONAL"/>
    <s v="CABIFY"/>
    <s v="MADRID"/>
    <x v="5"/>
    <s v="UBER,CABIFY, ETC"/>
    <s v="CABIFY"/>
    <n v="0.55100000000000005"/>
    <d v="2020-10-09T00:00:00"/>
    <x v="8"/>
    <n v="10"/>
    <m/>
    <s v="COMPRA Cabify Espana, Madrid, TARJETA"/>
  </r>
  <r>
    <x v="1"/>
    <s v="REAL"/>
    <s v="VARIABLE"/>
    <s v="PERSONAL"/>
    <s v="ADESLAS"/>
    <s v="MADRID"/>
    <x v="10"/>
    <s v="DENTISTA"/>
    <s v="ADESLAS"/>
    <n v="7.5"/>
    <d v="2020-10-13T00:00:00"/>
    <x v="8"/>
    <n v="10"/>
    <m/>
    <s v="RECONSTRUCCION CORONARIA CON POSTES O PERNOS (PIEZA 17)"/>
  </r>
  <r>
    <x v="1"/>
    <s v="REAL"/>
    <s v="VARIABLE"/>
    <s v="PERSONAL"/>
    <s v="SANTANDER"/>
    <s v="ONLINE"/>
    <x v="0"/>
    <s v="COMISIONES BOLSA"/>
    <s v="COMISIONES SANTANDER"/>
    <n v="0.68200000000000005"/>
    <d v="2020-10-16T00:00:00"/>
    <x v="8"/>
    <n v="10"/>
    <m/>
    <m/>
  </r>
  <r>
    <x v="1"/>
    <s v="REAL"/>
    <s v="VARIABLE"/>
    <s v="PERSONAL"/>
    <s v="EFECTIVO"/>
    <s v="MADRID"/>
    <x v="0"/>
    <s v="EFECTIVO"/>
    <s v="EFECTIVO"/>
    <n v="30"/>
    <d v="2020-10-16T00:00:00"/>
    <x v="8"/>
    <n v="10"/>
    <m/>
    <m/>
  </r>
  <r>
    <x v="1"/>
    <s v="REAL"/>
    <s v="VARIABLE"/>
    <s v="PERSONAL"/>
    <s v="CABIFY"/>
    <s v="MADRID"/>
    <x v="5"/>
    <s v="UBER,CABIFY, ETC"/>
    <s v="CABIFY"/>
    <n v="0.93500000000000005"/>
    <d v="2020-10-17T00:00:00"/>
    <x v="8"/>
    <n v="10"/>
    <m/>
    <s v="COMPRA Cabify Espana, Madrid, TARJETA"/>
  </r>
  <r>
    <x v="1"/>
    <s v="REAL"/>
    <s v="VARIABLE"/>
    <s v="PERSONAL"/>
    <s v="ALDI"/>
    <s v="MADRID"/>
    <x v="4"/>
    <s v="COMIDA"/>
    <s v="ALDI"/>
    <n v="4.0920000000000005"/>
    <d v="2020-10-18T00:00:00"/>
    <x v="8"/>
    <n v="10"/>
    <m/>
    <m/>
  </r>
  <r>
    <x v="1"/>
    <s v="REAL"/>
    <s v="VARIABLE"/>
    <s v="PERSONAL"/>
    <s v="AMAZON"/>
    <s v="ONLINE"/>
    <x v="6"/>
    <s v="DEPORTE"/>
    <s v="BOXEO"/>
    <n v="0.89900000000000002"/>
    <d v="2020-10-21T00:00:00"/>
    <x v="8"/>
    <n v="10"/>
    <m/>
    <s v="Vendas boxeo VENUM Rosas"/>
  </r>
  <r>
    <x v="1"/>
    <s v="REAL"/>
    <s v="VARIABLE"/>
    <s v="PERSONAL"/>
    <s v="ADESLAS"/>
    <s v="MADRID"/>
    <x v="10"/>
    <s v="DENTISTA"/>
    <s v="ADESLAS"/>
    <n v="8.6"/>
    <d v="2020-10-22T00:00:00"/>
    <x v="8"/>
    <n v="10"/>
    <m/>
    <s v="OBTURACIÓN (PIEZA 28,38,48)"/>
  </r>
  <r>
    <x v="1"/>
    <s v="REAL"/>
    <s v="VARIABLE"/>
    <s v="PERSONAL"/>
    <s v="AMAZON"/>
    <s v="ONLINE"/>
    <x v="10"/>
    <s v="BELLEZA"/>
    <s v="BELLEZA"/>
    <n v="1.5990000000000002"/>
    <d v="2020-10-24T00:00:00"/>
    <x v="8"/>
    <n v="10"/>
    <m/>
    <s v="Mascarilla Exfoliante"/>
  </r>
  <r>
    <x v="1"/>
    <s v="REAL"/>
    <s v="VARIABLE"/>
    <s v="PERSONAL"/>
    <s v="AMAZON"/>
    <s v="ONLINE"/>
    <x v="8"/>
    <s v="ELECTRONICA / INTERNET"/>
    <s v="DEPORTE"/>
    <n v="2.6170000000000004"/>
    <d v="2020-10-24T00:00:00"/>
    <x v="8"/>
    <n v="10"/>
    <m/>
    <s v="Xiaomi Mi Band 3 Pulsera de Actividad"/>
  </r>
  <r>
    <x v="1"/>
    <s v="REAL"/>
    <s v="VARIABLE"/>
    <s v="PERSONAL"/>
    <s v="ALDI"/>
    <s v="MADRID"/>
    <x v="4"/>
    <s v="COMIDA"/>
    <s v="ALDI"/>
    <n v="3.1710000000000003"/>
    <d v="2020-10-25T00:00:00"/>
    <x v="8"/>
    <n v="10"/>
    <m/>
    <m/>
  </r>
  <r>
    <x v="1"/>
    <s v="REAL"/>
    <s v="VARIABLE"/>
    <s v="PERSONAL"/>
    <s v="AMAZON"/>
    <s v="ONLINE"/>
    <x v="6"/>
    <s v="DEPORTE"/>
    <s v="DEPORTE"/>
    <n v="1.6989999999999998"/>
    <d v="2020-10-26T00:00:00"/>
    <x v="8"/>
    <n v="10"/>
    <m/>
    <s v="Bandas elasticas para hacer deporte"/>
  </r>
  <r>
    <x v="0"/>
    <s v="REAL"/>
    <s v="FIJO"/>
    <s v="PERSONAL"/>
    <s v="HMR"/>
    <s v="MADRID"/>
    <x v="12"/>
    <s v="NOMINA HMR"/>
    <s v="HMR"/>
    <n v="488.76599999999996"/>
    <d v="2020-10-29T00:00:00"/>
    <x v="8"/>
    <n v="10"/>
    <m/>
    <s v="Nomina Octubre 20"/>
  </r>
  <r>
    <x v="1"/>
    <s v="REAL"/>
    <s v="VARIABLE"/>
    <s v="PERSONAL"/>
    <s v="EN&amp;RESTAURANTE LA, MADRID"/>
    <s v="VALENCIA"/>
    <x v="7"/>
    <s v="RESTAURANTE"/>
    <s v="RESTAURANTE"/>
    <n v="3.6500000000000004"/>
    <d v="2020-10-31T00:00:00"/>
    <x v="8"/>
    <n v="10"/>
    <m/>
    <s v="PAGO MOVIL EN RESTAURANTE LA, MADRID, TARJ. :*571914"/>
  </r>
  <r>
    <x v="1"/>
    <s v="REAL"/>
    <s v="VARIABLE"/>
    <s v="PERSONAL"/>
    <s v="ALDI"/>
    <s v="MADRID"/>
    <x v="4"/>
    <s v="COMIDA"/>
    <s v="ALDI"/>
    <n v="1.72"/>
    <d v="2020-11-01T00:00:00"/>
    <x v="8"/>
    <n v="11"/>
    <m/>
    <m/>
  </r>
  <r>
    <x v="1"/>
    <s v="REAL"/>
    <s v="FIJO"/>
    <s v="PERSONAL"/>
    <s v="ALQUILER"/>
    <s v="MADRID"/>
    <x v="2"/>
    <s v="PISO FDO CATOLICO"/>
    <s v="ALQUILER FDO CATOLICO"/>
    <n v="45"/>
    <d v="2020-11-01T00:00:00"/>
    <x v="8"/>
    <n v="11"/>
    <m/>
    <s v="Noviembre"/>
  </r>
  <r>
    <x v="1"/>
    <s v="REAL"/>
    <s v="FIJO"/>
    <s v="PERSONAL"/>
    <s v="GIMNASIO JOSE VALENCIANO"/>
    <s v="MADRID"/>
    <x v="6"/>
    <s v="BOXEO"/>
    <s v="BOXEO"/>
    <n v="6"/>
    <d v="2020-11-01T00:00:00"/>
    <x v="8"/>
    <n v="11"/>
    <m/>
    <s v="Noviembre"/>
  </r>
  <r>
    <x v="1"/>
    <s v="REAL"/>
    <s v="FIJO"/>
    <s v="PERSONAL"/>
    <s v="GASTOS VARIABLES"/>
    <s v="MADRID"/>
    <x v="2"/>
    <s v="GASTOS COMPARTIDOS"/>
    <s v="GASTOS: AGUA, LUZ, WIFI, LIMPIEZA"/>
    <n v="8.5"/>
    <d v="2020-11-01T00:00:00"/>
    <x v="8"/>
    <n v="11"/>
    <m/>
    <s v="Noviembre"/>
  </r>
  <r>
    <x v="1"/>
    <s v="REAL"/>
    <s v="VARIABLE"/>
    <s v="PERSONAL"/>
    <s v="ALDI"/>
    <s v="MADRID"/>
    <x v="4"/>
    <s v="COMIDA"/>
    <s v="ALDI"/>
    <n v="1.2690000000000001"/>
    <d v="2020-11-02T00:00:00"/>
    <x v="8"/>
    <n v="11"/>
    <m/>
    <m/>
  </r>
  <r>
    <x v="1"/>
    <s v="REAL"/>
    <s v="VARIABLE"/>
    <s v="PERSONAL"/>
    <s v="AMAZON"/>
    <s v="ONLINE"/>
    <x v="6"/>
    <s v="DEPORTE"/>
    <s v="BOXEO"/>
    <n v="0.99900000000000011"/>
    <d v="2020-11-02T00:00:00"/>
    <x v="8"/>
    <n v="11"/>
    <m/>
    <s v="Paos Boxeo Nubstoer "/>
  </r>
  <r>
    <x v="1"/>
    <s v="REAL"/>
    <s v="VARIABLE"/>
    <s v="PERSONAL"/>
    <s v="CONOCIDOS"/>
    <s v="VALENCIA"/>
    <x v="0"/>
    <s v="DESCONOCIDO"/>
    <s v="DESCONOCIDO"/>
    <n v="0.91999999999999993"/>
    <d v="2020-11-06T00:00:00"/>
    <x v="8"/>
    <n v="11"/>
    <m/>
    <s v="GASTOS DESCONOCIDOS"/>
  </r>
  <r>
    <x v="1"/>
    <s v="REAL"/>
    <s v="VARIABLE"/>
    <s v="PERSONAL"/>
    <s v="ALDI"/>
    <s v="MADRID"/>
    <x v="4"/>
    <s v="COMIDA"/>
    <s v="ALDI"/>
    <n v="3.1820000000000004"/>
    <d v="2020-11-09T00:00:00"/>
    <x v="8"/>
    <n v="11"/>
    <m/>
    <m/>
  </r>
  <r>
    <x v="1"/>
    <s v="REAL"/>
    <s v="VARIABLE"/>
    <s v="PERSONAL"/>
    <s v="DIA"/>
    <s v="MADRID"/>
    <x v="4"/>
    <s v="COMIDA"/>
    <s v="DIA"/>
    <n v="2.6930000000000001"/>
    <d v="2020-11-09T00:00:00"/>
    <x v="8"/>
    <n v="11"/>
    <m/>
    <m/>
  </r>
  <r>
    <x v="2"/>
    <s v="REAL"/>
    <s v="VARIABLE"/>
    <s v="PERSONAL"/>
    <s v="COINBASE"/>
    <s v="ONLINE"/>
    <x v="17"/>
    <s v="CRYPTO"/>
    <s v="CRYPTO"/>
    <n v="4.5"/>
    <d v="2020-11-10T00:00:00"/>
    <x v="8"/>
    <n v="11"/>
    <m/>
    <m/>
  </r>
  <r>
    <x v="2"/>
    <s v="REAL"/>
    <s v="VARIABLE"/>
    <s v="PERSONAL"/>
    <s v="COINBASE"/>
    <s v="ONLINE"/>
    <x v="17"/>
    <s v="CRYPTO"/>
    <s v="CRYPTO"/>
    <n v="1350"/>
    <d v="2020-11-11T00:00:00"/>
    <x v="8"/>
    <n v="11"/>
    <m/>
    <m/>
  </r>
  <r>
    <x v="1"/>
    <s v="REAL"/>
    <s v="VARIABLE"/>
    <s v="PERSONAL"/>
    <m/>
    <s v="VALENCIA"/>
    <x v="7"/>
    <s v="BAR"/>
    <s v="CAFÉ"/>
    <n v="3.1640000000000001"/>
    <d v="2020-11-14T00:00:00"/>
    <x v="8"/>
    <n v="11"/>
    <m/>
    <m/>
  </r>
  <r>
    <x v="1"/>
    <s v="REAL"/>
    <s v="VARIABLE"/>
    <s v="PERSONAL"/>
    <m/>
    <s v="VALENCIA"/>
    <x v="7"/>
    <s v="BAR"/>
    <s v="CAFÉ"/>
    <n v="1.9800000000000002"/>
    <d v="2020-11-14T00:00:00"/>
    <x v="8"/>
    <n v="11"/>
    <m/>
    <m/>
  </r>
  <r>
    <x v="1"/>
    <s v="REAL"/>
    <s v="VARIABLE"/>
    <s v="PERSONAL"/>
    <s v="ALDI"/>
    <s v="MADRID"/>
    <x v="4"/>
    <s v="COMIDA"/>
    <s v="ALDI"/>
    <n v="3.8560000000000003"/>
    <d v="2020-11-15T00:00:00"/>
    <x v="8"/>
    <n v="11"/>
    <m/>
    <m/>
  </r>
  <r>
    <x v="1"/>
    <s v="REAL"/>
    <s v="VARIABLE"/>
    <s v="PERSONAL"/>
    <s v="CABIFY"/>
    <s v="MADRID"/>
    <x v="5"/>
    <s v="UBER,CABIFY, ETC"/>
    <s v="CABIFY"/>
    <n v="0.70000000000000007"/>
    <d v="2020-11-17T00:00:00"/>
    <x v="8"/>
    <n v="11"/>
    <m/>
    <s v="COMPRA Cabify Espana, Madrid, TARJETA"/>
  </r>
  <r>
    <x v="1"/>
    <s v="REAL"/>
    <s v="VARIABLE"/>
    <s v="PERSONAL"/>
    <s v="SANTANDER"/>
    <s v="ONLINE"/>
    <x v="0"/>
    <s v="COMISIONES BOLSA"/>
    <s v="COMISIONES SANTANDER"/>
    <n v="0.252"/>
    <d v="2020-11-19T00:00:00"/>
    <x v="8"/>
    <n v="11"/>
    <m/>
    <m/>
  </r>
  <r>
    <x v="0"/>
    <s v="REAL"/>
    <s v="FIJO"/>
    <s v="PERSONAL"/>
    <s v="HMR"/>
    <s v="MADRID"/>
    <x v="12"/>
    <s v="NOMINA HMR"/>
    <s v="HMR"/>
    <n v="489.25499999999994"/>
    <d v="2020-11-24T00:00:00"/>
    <x v="8"/>
    <n v="11"/>
    <m/>
    <s v="Nomina Noviembre 20"/>
  </r>
  <r>
    <x v="1"/>
    <s v="REAL"/>
    <s v="VARIABLE"/>
    <s v="PERSONAL"/>
    <s v="Alejandro&amp;Ibanez"/>
    <s v="VALENCIA"/>
    <x v="7"/>
    <s v="RESTAURANTE"/>
    <s v="RESTAURANTE"/>
    <n v="2.0500000000000003"/>
    <d v="2020-11-27T00:00:00"/>
    <x v="8"/>
    <n v="11"/>
    <m/>
    <s v="BIZUM DE Alejandro Ibanez Lasheras CONCEPTO Goiko"/>
  </r>
  <r>
    <x v="1"/>
    <s v="REAL"/>
    <s v="VARIABLE"/>
    <s v="PERSONAL"/>
    <s v="ALDI"/>
    <s v="MADRID"/>
    <x v="4"/>
    <s v="COMIDA"/>
    <s v="ALDI"/>
    <n v="5.2710000000000008"/>
    <d v="2020-11-29T00:00:00"/>
    <x v="8"/>
    <n v="11"/>
    <m/>
    <m/>
  </r>
  <r>
    <x v="1"/>
    <s v="REAL"/>
    <s v="VARIABLE"/>
    <s v="PERSONAL"/>
    <s v="AMAZON"/>
    <s v="ONLINE"/>
    <x v="8"/>
    <s v="ELECTRONICA / INTERNET"/>
    <s v="AURICULARES"/>
    <n v="2.2269999999999999"/>
    <d v="2020-11-29T00:00:00"/>
    <x v="8"/>
    <n v="11"/>
    <m/>
    <s v="Xiaomi Mi True Auriculares"/>
  </r>
  <r>
    <x v="1"/>
    <s v="REAL"/>
    <s v="VARIABLE"/>
    <s v="PERSONAL"/>
    <s v="AMAZON"/>
    <s v="ONLINE"/>
    <x v="3"/>
    <s v="ACCESORIOS"/>
    <s v="PARCHES"/>
    <n v="0.49900000000000005"/>
    <d v="2020-11-29T00:00:00"/>
    <x v="8"/>
    <n v="11"/>
    <m/>
    <s v="Bandera nacional parche"/>
  </r>
  <r>
    <x v="1"/>
    <s v="REAL"/>
    <s v="VARIABLE"/>
    <s v="PERSONAL"/>
    <s v="AMAZON"/>
    <s v="ONLINE"/>
    <x v="0"/>
    <s v="REGALOS"/>
    <s v="REGALOS PAPA"/>
    <n v="1.5990000000000002"/>
    <d v="2020-11-29T00:00:00"/>
    <x v="8"/>
    <n v="11"/>
    <m/>
    <s v="Gorra Gatsby"/>
  </r>
  <r>
    <x v="1"/>
    <s v="REAL"/>
    <s v="FIJO"/>
    <s v="PERSONAL"/>
    <s v="ALQUILER"/>
    <s v="MADRID"/>
    <x v="2"/>
    <s v="PISO FDO CATOLICO"/>
    <s v="ALQUILER FDO CATOLICO"/>
    <n v="45"/>
    <d v="2020-12-01T00:00:00"/>
    <x v="8"/>
    <n v="12"/>
    <m/>
    <s v="Diciembre"/>
  </r>
  <r>
    <x v="1"/>
    <s v="REAL"/>
    <s v="FIJO"/>
    <s v="PERSONAL"/>
    <s v="GIMNASIO JOSE VALENCIANO"/>
    <s v="MADRID"/>
    <x v="6"/>
    <s v="BOXEO"/>
    <s v="BOXEO"/>
    <n v="3.5"/>
    <d v="2020-12-01T00:00:00"/>
    <x v="8"/>
    <n v="12"/>
    <m/>
    <s v="Diciembre"/>
  </r>
  <r>
    <x v="2"/>
    <s v="REAL"/>
    <s v="VARIABLE"/>
    <s v="PERSONAL"/>
    <s v="COINBASE"/>
    <s v="ONLINE"/>
    <x v="17"/>
    <s v="CRYPTO"/>
    <s v="CRYPTO"/>
    <n v="1350"/>
    <d v="2020-12-01T00:00:00"/>
    <x v="8"/>
    <n v="12"/>
    <m/>
    <m/>
  </r>
  <r>
    <x v="1"/>
    <s v="REAL"/>
    <s v="FIJO"/>
    <s v="PERSONAL"/>
    <s v="GASTOS VARIABLES"/>
    <s v="MADRID"/>
    <x v="2"/>
    <s v="GASTOS COMPARTIDOS"/>
    <s v="GASTOS: AGUA, LUZ, WIFI, LIMPIEZA"/>
    <n v="8.5"/>
    <d v="2020-12-01T00:00:00"/>
    <x v="8"/>
    <n v="12"/>
    <m/>
    <s v="Diciembre"/>
  </r>
  <r>
    <x v="1"/>
    <s v="REAL"/>
    <s v="VARIABLE"/>
    <s v="PERSONAL"/>
    <m/>
    <s v="VALENCIA"/>
    <x v="3"/>
    <s v="ROPA"/>
    <s v="PRIMARK"/>
    <n v="3.1"/>
    <d v="2020-12-05T00:00:00"/>
    <x v="8"/>
    <n v="12"/>
    <m/>
    <m/>
  </r>
  <r>
    <x v="1"/>
    <s v="REAL"/>
    <s v="VARIABLE"/>
    <s v="PERSONAL"/>
    <s v="ALDI"/>
    <s v="MADRID"/>
    <x v="4"/>
    <s v="COMIDA"/>
    <s v="ALDI"/>
    <n v="4.5990000000000002"/>
    <d v="2020-12-06T00:00:00"/>
    <x v="8"/>
    <n v="12"/>
    <m/>
    <m/>
  </r>
  <r>
    <x v="1"/>
    <s v="REAL"/>
    <s v="VARIABLE"/>
    <s v="PERSONAL"/>
    <s v="Alejandro&amp;Ibanez"/>
    <s v="VALENCIA"/>
    <x v="7"/>
    <s v="RESTAURANTE"/>
    <s v="RESTAURANTE"/>
    <n v="1.5"/>
    <d v="2020-12-06T00:00:00"/>
    <x v="8"/>
    <n v="12"/>
    <m/>
    <s v="BIZUM DE Alejandro Ibanez Lasheras CONCEPTO Burger"/>
  </r>
  <r>
    <x v="1"/>
    <s v="REAL"/>
    <s v="VARIABLE"/>
    <s v="PERSONAL"/>
    <s v="CABIFY"/>
    <s v="MADRID"/>
    <x v="5"/>
    <s v="UBER,CABIFY, ETC"/>
    <s v="CABIFY"/>
    <n v="0.84200000000000008"/>
    <d v="2020-12-07T00:00:00"/>
    <x v="8"/>
    <n v="12"/>
    <m/>
    <s v="COMPRA Cabify Espana, Madrid, TARJETA"/>
  </r>
  <r>
    <x v="1"/>
    <s v="REAL"/>
    <s v="VARIABLE"/>
    <s v="PERSONAL"/>
    <s v="ZARA"/>
    <s v="MADRID"/>
    <x v="3"/>
    <s v="ROPA"/>
    <s v="ROPA"/>
    <n v="3.5"/>
    <d v="2020-12-08T00:00:00"/>
    <x v="8"/>
    <n v="12"/>
    <m/>
    <s v="PAGO MOVIL EN ZARA MADRID GRA, MADRID, TARJ."/>
  </r>
  <r>
    <x v="1"/>
    <s v="REAL"/>
    <s v="VARIABLE"/>
    <s v="PERSONAL"/>
    <s v="ACCIONA"/>
    <s v="MADRID"/>
    <x v="5"/>
    <s v="MOTO ALQUILER"/>
    <s v="MOTO ALQUILER"/>
    <n v="0.15600000000000003"/>
    <d v="2020-12-09T00:00:00"/>
    <x v="8"/>
    <n v="12"/>
    <m/>
    <m/>
  </r>
  <r>
    <x v="1"/>
    <s v="REAL"/>
    <s v="VARIABLE"/>
    <s v="PERSONAL"/>
    <s v="EN&amp;RESTAURANTE LA, MADRID"/>
    <s v="VALENCIA"/>
    <x v="7"/>
    <s v="RESTAURANTE"/>
    <s v="RESTAURANTE"/>
    <n v="2.5920000000000005"/>
    <d v="2020-12-09T00:00:00"/>
    <x v="8"/>
    <n v="12"/>
    <m/>
    <s v="PAGO MOVIL EN RESTAURANTE LA, MADRID, TARJ. :*571914"/>
  </r>
  <r>
    <x v="1"/>
    <s v="REAL"/>
    <s v="VARIABLE"/>
    <s v="PERSONAL"/>
    <s v="GASTOS VARIABLES"/>
    <m/>
    <x v="9"/>
    <s v="SUSCRIPCION"/>
    <s v="NETFLIX"/>
    <n v="4.8000000000000007"/>
    <d v="2020-12-10T00:00:00"/>
    <x v="8"/>
    <n v="12"/>
    <m/>
    <s v="Bizum Andreu"/>
  </r>
  <r>
    <x v="1"/>
    <s v="REAL"/>
    <s v="VARIABLE"/>
    <s v="PERSONAL"/>
    <s v="UBER"/>
    <s v="HELP.UBER.COM"/>
    <x v="5"/>
    <s v="UBER,CABIFY, ETC"/>
    <s v="CABIFY"/>
    <n v="0.60499999999999998"/>
    <d v="2020-12-11T00:00:00"/>
    <x v="8"/>
    <n v="12"/>
    <m/>
    <s v="COMPRA UBER *TRIP, HELP.UBER.COM, TARJETA"/>
  </r>
  <r>
    <x v="1"/>
    <s v="REAL"/>
    <s v="VARIABLE"/>
    <s v="PERSONAL"/>
    <s v="UBER"/>
    <s v="Amsterdam"/>
    <x v="5"/>
    <s v="UBER,CABIFY, ETC"/>
    <s v="CABIFY"/>
    <n v="0.62000000000000011"/>
    <d v="2020-12-11T00:00:00"/>
    <x v="8"/>
    <n v="12"/>
    <m/>
    <s v="COMPRA UBER TRIP HELP.UBER.CO, Amsterdam, TARJETA"/>
  </r>
  <r>
    <x v="1"/>
    <s v="REAL"/>
    <s v="VARIABLE"/>
    <s v="PERSONAL"/>
    <s v="ALDI"/>
    <s v="MADRID"/>
    <x v="4"/>
    <s v="COMIDA"/>
    <s v="ALDI"/>
    <n v="1.8690000000000002"/>
    <d v="2020-12-13T00:00:00"/>
    <x v="8"/>
    <n v="12"/>
    <m/>
    <m/>
  </r>
  <r>
    <x v="1"/>
    <s v="REAL"/>
    <s v="VARIABLE"/>
    <s v="PERSONAL"/>
    <s v="ACCIONA"/>
    <s v="MADRID"/>
    <x v="5"/>
    <s v="MOTO ALQUILER"/>
    <s v="MOTO ALQUILER"/>
    <n v="0.67900000000000005"/>
    <d v="2020-12-14T00:00:00"/>
    <x v="8"/>
    <n v="12"/>
    <m/>
    <m/>
  </r>
  <r>
    <x v="1"/>
    <s v="REAL"/>
    <s v="VARIABLE"/>
    <s v="PERSONAL"/>
    <s v="ACCIONA"/>
    <s v="MADRID"/>
    <x v="5"/>
    <s v="MOTO ALQUILER"/>
    <s v="MOTO ALQUILER"/>
    <n v="2.5000000000000001E-2"/>
    <d v="2020-12-14T00:00:00"/>
    <x v="8"/>
    <n v="12"/>
    <m/>
    <m/>
  </r>
  <r>
    <x v="1"/>
    <s v="REAL"/>
    <s v="VARIABLE"/>
    <s v="PERSONAL"/>
    <s v="ACCIONA"/>
    <s v="MADRID"/>
    <x v="5"/>
    <s v="MOTO ALQUILER"/>
    <s v="MOTO ALQUILER"/>
    <n v="0.80700000000000005"/>
    <d v="2020-12-14T00:00:00"/>
    <x v="8"/>
    <n v="12"/>
    <m/>
    <m/>
  </r>
  <r>
    <x v="1"/>
    <s v="REAL"/>
    <s v="VARIABLE"/>
    <s v="PERSONAL"/>
    <s v="UBER"/>
    <m/>
    <x v="5"/>
    <s v="UBER"/>
    <s v="UBER"/>
    <n v="0.60499999999999998"/>
    <d v="2020-12-14T00:00:00"/>
    <x v="8"/>
    <n v="12"/>
    <m/>
    <m/>
  </r>
  <r>
    <x v="1"/>
    <s v="REAL"/>
    <s v="VARIABLE"/>
    <s v="PERSONAL"/>
    <s v="UBER"/>
    <m/>
    <x v="5"/>
    <s v="UBER"/>
    <s v="UBER"/>
    <n v="0.62000000000000011"/>
    <d v="2020-12-14T00:00:00"/>
    <x v="8"/>
    <n v="12"/>
    <m/>
    <m/>
  </r>
  <r>
    <x v="0"/>
    <s v="REAL"/>
    <s v="VARIABLE"/>
    <s v="PERSONAL"/>
    <s v="WALLAPOP"/>
    <s v="ONLINE"/>
    <x v="18"/>
    <s v="SEGUNDA MANO"/>
    <s v="WALLAPOP"/>
    <n v="4.5"/>
    <d v="2020-12-14T00:00:00"/>
    <x v="8"/>
    <n v="12"/>
    <m/>
    <s v="Bateria externa kiwibird"/>
  </r>
  <r>
    <x v="0"/>
    <s v="REAL"/>
    <s v="FIJO"/>
    <s v="PERSONAL"/>
    <s v="HMR"/>
    <s v="MADRID"/>
    <x v="12"/>
    <s v="NOMINA HMR"/>
    <s v="HMR"/>
    <n v="540.47699999999998"/>
    <d v="2020-12-15T00:00:00"/>
    <x v="8"/>
    <n v="12"/>
    <m/>
    <s v="Paga extra Diciembre 20"/>
  </r>
  <r>
    <x v="1"/>
    <s v="REAL"/>
    <s v="VARIABLE"/>
    <s v="PERSONAL"/>
    <s v="CABIFY"/>
    <s v="MADRID"/>
    <x v="5"/>
    <s v="UBER,CABIFY, ETC"/>
    <s v="CABIFY"/>
    <n v="0.91800000000000004"/>
    <d v="2020-12-19T00:00:00"/>
    <x v="8"/>
    <n v="12"/>
    <m/>
    <s v="COMPRA Cabify Espana, Madrid, TARJETA"/>
  </r>
  <r>
    <x v="1"/>
    <s v="REAL"/>
    <s v="VARIABLE"/>
    <s v="PERSONAL"/>
    <m/>
    <s v="VALENCIA"/>
    <x v="7"/>
    <s v="BAR"/>
    <s v="CAFÉ"/>
    <n v="0.75"/>
    <d v="2020-12-19T00:00:00"/>
    <x v="8"/>
    <n v="12"/>
    <m/>
    <m/>
  </r>
  <r>
    <x v="1"/>
    <s v="REAL"/>
    <s v="VARIABLE"/>
    <s v="PERSONAL"/>
    <s v="SPOTIFY"/>
    <m/>
    <x v="9"/>
    <s v="SUSCRIPCION"/>
    <s v="SPOTIFY"/>
    <n v="0.16600000000000001"/>
    <d v="2020-12-22T00:00:00"/>
    <x v="8"/>
    <n v="12"/>
    <m/>
    <s v="Bizum Carlota"/>
  </r>
  <r>
    <x v="1"/>
    <s v="REAL"/>
    <s v="VARIABLE"/>
    <s v="PERSONAL"/>
    <s v="EN DTRES"/>
    <s v="VALENCIA"/>
    <x v="7"/>
    <s v="RESTAURANTE"/>
    <s v="RESTAURANTE"/>
    <n v="0.35000000000000003"/>
    <d v="2020-12-25T00:00:00"/>
    <x v="8"/>
    <n v="12"/>
    <m/>
    <s v="PAGO MOVIL EN DTRES, TUDELA, TARJ. :*571914"/>
  </r>
  <r>
    <x v="1"/>
    <s v="REAL"/>
    <s v="VARIABLE"/>
    <s v="PERSONAL"/>
    <s v="BARRIO"/>
    <s v="TUDELA"/>
    <x v="4"/>
    <s v="COMIDA"/>
    <s v="BARRIO"/>
    <n v="0.41700000000000004"/>
    <d v="2020-12-26T00:00:00"/>
    <x v="8"/>
    <n v="12"/>
    <m/>
    <m/>
  </r>
  <r>
    <x v="1"/>
    <s v="REAL"/>
    <s v="VARIABLE"/>
    <s v="PERSONAL"/>
    <s v="BAR"/>
    <s v="VALENCIA"/>
    <x v="7"/>
    <s v="BAR"/>
    <s v="BAR"/>
    <n v="0.13999999999999999"/>
    <d v="2020-12-27T00:00:00"/>
    <x v="8"/>
    <n v="12"/>
    <m/>
    <s v="PAGO MOVIL EN BAR RESTAURANTE, TUDELA, TARJ."/>
  </r>
  <r>
    <x v="1"/>
    <s v="REAL"/>
    <s v="VARIABLE"/>
    <s v="PERSONAL"/>
    <s v="BAR"/>
    <s v="VALENCIA"/>
    <x v="7"/>
    <s v="BAR"/>
    <s v="BAR"/>
    <n v="0.55999999999999994"/>
    <d v="2020-12-28T00:00:00"/>
    <x v="8"/>
    <n v="12"/>
    <m/>
    <s v="PAGO MOVIL EN BAR JOSE LUIS, TUDELA, TARJ. :*571914"/>
  </r>
  <r>
    <x v="1"/>
    <s v="REAL"/>
    <s v="VARIABLE"/>
    <s v="PERSONAL"/>
    <s v="CINE"/>
    <m/>
    <x v="9"/>
    <s v="CINE"/>
    <s v="OCINE TUDELA"/>
    <n v="0.61"/>
    <d v="2020-12-28T00:00:00"/>
    <x v="8"/>
    <n v="12"/>
    <m/>
    <s v="COMPRA EN OCINE TUDELA, TUDELA, TARJ. :*571914"/>
  </r>
  <r>
    <x v="1"/>
    <s v="REAL"/>
    <s v="VARIABLE"/>
    <s v="PERSONAL"/>
    <s v="DECATHLON"/>
    <s v="TUDELA"/>
    <x v="6"/>
    <s v="DEPORTE"/>
    <m/>
    <n v="3.0990000000000002"/>
    <d v="2020-12-30T00:00:00"/>
    <x v="8"/>
    <n v="12"/>
    <m/>
    <s v="PAGO MOVIL EN DECATHLON TUDEL, TUDELA, TARJ."/>
  </r>
  <r>
    <x v="1"/>
    <s v="REAL"/>
    <s v="VARIABLE"/>
    <s v="PERSONAL"/>
    <s v="SANTANDER"/>
    <s v="ONLINE"/>
    <x v="0"/>
    <s v="COMISIONES BOLSA"/>
    <s v="COMISIONES SANTANDER"/>
    <n v="1.6829999999999998"/>
    <d v="2020-12-31T00:00:00"/>
    <x v="8"/>
    <n v="12"/>
    <m/>
    <m/>
  </r>
  <r>
    <x v="1"/>
    <s v="REAL"/>
    <s v="FIJO"/>
    <s v="PERSONAL"/>
    <s v="ALQUILER"/>
    <s v="MADRID"/>
    <x v="2"/>
    <s v="PISO FDO CATOLICO"/>
    <s v="ALQUILER FDO CATOLICO"/>
    <n v="45"/>
    <d v="2021-01-01T00:00:00"/>
    <x v="9"/>
    <n v="1"/>
    <m/>
    <s v="Enero"/>
  </r>
  <r>
    <x v="1"/>
    <s v="REAL"/>
    <s v="FIJO"/>
    <s v="PERSONAL"/>
    <s v="GIMNASIO JOSE VALENCIANO"/>
    <s v="MADRID"/>
    <x v="6"/>
    <s v="BOXEO"/>
    <s v="BOXEO"/>
    <n v="3.5"/>
    <d v="2021-01-01T00:00:00"/>
    <x v="9"/>
    <n v="1"/>
    <m/>
    <s v="Enero"/>
  </r>
  <r>
    <x v="1"/>
    <s v="REAL"/>
    <s v="FIJO"/>
    <s v="PERSONAL"/>
    <s v="GASTOS VARIABLES"/>
    <s v="MADRID"/>
    <x v="2"/>
    <s v="GASTOS COMPARTIDOS"/>
    <s v="GASTOS: AGUA, LUZ, WIFI, LIMPIEZA"/>
    <n v="8.5"/>
    <d v="2021-01-01T00:00:00"/>
    <x v="9"/>
    <n v="1"/>
    <m/>
    <s v="Enero"/>
  </r>
  <r>
    <x v="1"/>
    <s v="REAL"/>
    <s v="VARIABLE"/>
    <s v="PERSONAL"/>
    <s v="BAR"/>
    <s v="VALENCIA"/>
    <x v="7"/>
    <s v="BAR"/>
    <s v="BAR"/>
    <n v="0.88000000000000012"/>
    <d v="2021-01-04T00:00:00"/>
    <x v="9"/>
    <n v="1"/>
    <m/>
    <s v="PAGO MOVIL EN BAR RESTAURANTE, TUDELA, TARJ."/>
  </r>
  <r>
    <x v="0"/>
    <s v="REAL"/>
    <s v="VARIABLE"/>
    <s v="PERSONAL"/>
    <s v="-"/>
    <s v="VALENCIA"/>
    <x v="0"/>
    <s v="PAGA"/>
    <s v="PAGA / TRANSFERENCIA"/>
    <n v="27"/>
    <d v="2021-01-04T00:00:00"/>
    <x v="9"/>
    <n v="1"/>
    <m/>
    <m/>
  </r>
  <r>
    <x v="2"/>
    <s v="REAL"/>
    <s v="VARIABLE"/>
    <s v="PERSONAL"/>
    <s v="COINBASE"/>
    <s v="ONLINE"/>
    <x v="17"/>
    <s v="CRYPTO"/>
    <s v="CRYPTO"/>
    <n v="900"/>
    <d v="2021-01-05T00:00:00"/>
    <x v="9"/>
    <n v="1"/>
    <m/>
    <m/>
  </r>
  <r>
    <x v="0"/>
    <s v="REAL"/>
    <s v="VARIABLE"/>
    <s v="PERSONAL"/>
    <s v="-"/>
    <s v="VALENCIA"/>
    <x v="0"/>
    <s v="PAGA"/>
    <s v="PAGA / TRANSFERENCIA"/>
    <n v="19.8"/>
    <d v="2021-01-10T00:00:00"/>
    <x v="9"/>
    <n v="1"/>
    <m/>
    <m/>
  </r>
  <r>
    <x v="2"/>
    <s v="REAL"/>
    <s v="VARIABLE"/>
    <s v="PERSONAL"/>
    <s v="COINBASE"/>
    <s v="ONLINE"/>
    <x v="17"/>
    <s v="CRYPTO"/>
    <s v="CRYPTO"/>
    <n v="1350"/>
    <d v="2021-01-12T00:00:00"/>
    <x v="9"/>
    <n v="1"/>
    <m/>
    <m/>
  </r>
  <r>
    <x v="1"/>
    <s v="REAL"/>
    <s v="VARIABLE"/>
    <s v="PERSONAL"/>
    <s v="EN&amp;RESTAURANTE CAR, MEDINACELI"/>
    <s v="VALENCIA"/>
    <x v="7"/>
    <s v="RESTAURANTE"/>
    <s v="RESTAURANTE"/>
    <n v="0.30000000000000004"/>
    <d v="2021-01-18T00:00:00"/>
    <x v="9"/>
    <n v="1"/>
    <m/>
    <s v="PAGO MOVIL EN RESTAURANTE CAR, MEDINACELI, TARJ."/>
  </r>
  <r>
    <x v="0"/>
    <s v="REAL"/>
    <s v="FIJO"/>
    <s v="PERSONAL"/>
    <s v="HMR"/>
    <s v="MADRID"/>
    <x v="12"/>
    <s v="NOMINA HMR"/>
    <s v="HMR"/>
    <n v="481.06199999999995"/>
    <d v="2021-01-22T00:00:00"/>
    <x v="9"/>
    <n v="1"/>
    <m/>
    <s v="Nomina Enero 21"/>
  </r>
  <r>
    <x v="1"/>
    <s v="REAL"/>
    <s v="FIJO"/>
    <s v="PERSONAL"/>
    <s v="ALQUILER"/>
    <s v="MADRID"/>
    <x v="2"/>
    <s v="GASTOS COMPARTIDOS"/>
    <s v="GASTOS: AGUA, LUZ, WIFI, LIMPIEZA"/>
    <n v="3"/>
    <d v="2021-01-25T00:00:00"/>
    <x v="9"/>
    <n v="1"/>
    <m/>
    <s v="Bizum novio limpiadora"/>
  </r>
  <r>
    <x v="1"/>
    <s v="REAL"/>
    <s v="VARIABLE"/>
    <s v="PERSONAL"/>
    <s v="GASTOS DE CASA"/>
    <s v="VALENCIA"/>
    <x v="2"/>
    <s v="AGUA, LUZ, WIFI, LIMPIEZA"/>
    <s v="LIMPIEZA"/>
    <n v="3"/>
    <d v="2021-01-25T00:00:00"/>
    <x v="9"/>
    <n v="1"/>
    <m/>
    <s v="LIMPIADORA"/>
  </r>
  <r>
    <x v="1"/>
    <s v="REAL"/>
    <s v="VARIABLE"/>
    <s v="PERSONAL"/>
    <s v="UBER"/>
    <s v="UBER"/>
    <x v="7"/>
    <s v="RESTAURANTE"/>
    <s v="COMIDA BASURA"/>
    <n v="1.2610000000000001"/>
    <d v="2021-01-30T00:00:00"/>
    <x v="9"/>
    <n v="1"/>
    <m/>
    <s v="UBER EATS"/>
  </r>
  <r>
    <x v="1"/>
    <s v="REAL"/>
    <s v="FIJO"/>
    <s v="PERSONAL"/>
    <s v="ALQUILER"/>
    <s v="MADRID"/>
    <x v="2"/>
    <s v="PISO FDO CATOLICO"/>
    <s v="ALQUILER FDO CATOLICO"/>
    <n v="45"/>
    <d v="2021-02-01T00:00:00"/>
    <x v="9"/>
    <n v="2"/>
    <m/>
    <s v="Febrero"/>
  </r>
  <r>
    <x v="1"/>
    <s v="REAL"/>
    <s v="FIJO"/>
    <s v="PERSONAL"/>
    <s v="GIMNASIO JOSE VALENCIANO"/>
    <s v="MADRID"/>
    <x v="6"/>
    <s v="BOXEO"/>
    <s v="BOXEO"/>
    <n v="6"/>
    <d v="2021-02-01T00:00:00"/>
    <x v="9"/>
    <n v="2"/>
    <m/>
    <s v="Febrero"/>
  </r>
  <r>
    <x v="1"/>
    <s v="REAL"/>
    <s v="FIJO"/>
    <s v="PERSONAL"/>
    <s v="GASTOS VARIABLES"/>
    <s v="MADRID"/>
    <x v="2"/>
    <s v="GASTOS COMPARTIDOS"/>
    <s v="GASTOS: AGUA, LUZ, WIFI, LIMPIEZA"/>
    <n v="8.5"/>
    <d v="2021-02-01T00:00:00"/>
    <x v="9"/>
    <n v="2"/>
    <m/>
    <s v="Febrero"/>
  </r>
  <r>
    <x v="1"/>
    <s v="REAL"/>
    <s v="VARIABLE"/>
    <s v="PERSONAL"/>
    <s v="UBER"/>
    <s v="UBER"/>
    <x v="7"/>
    <s v="RESTAURANTE"/>
    <s v="COMIDA BASURA"/>
    <n v="1.2610000000000001"/>
    <d v="2021-02-02T00:00:00"/>
    <x v="9"/>
    <n v="2"/>
    <m/>
    <s v="UBER EATS"/>
  </r>
  <r>
    <x v="1"/>
    <s v="REAL"/>
    <s v="VARIABLE"/>
    <s v="PERSONAL"/>
    <s v="UBER EATS"/>
    <m/>
    <x v="7"/>
    <s v="BAR"/>
    <s v="COMIDA RAPIDA"/>
    <n v="1.2610000000000001"/>
    <d v="2021-02-02T00:00:00"/>
    <x v="9"/>
    <n v="2"/>
    <m/>
    <m/>
  </r>
  <r>
    <x v="1"/>
    <s v="REAL"/>
    <s v="VARIABLE"/>
    <s v="PERSONAL"/>
    <s v="AMAZON"/>
    <s v="ONLINE"/>
    <x v="3"/>
    <s v="SALUD"/>
    <s v="CORRECTOR POSTURA"/>
    <n v="1.1990000000000001"/>
    <d v="2021-02-02T00:00:00"/>
    <x v="9"/>
    <n v="2"/>
    <m/>
    <s v="Corrector de postura"/>
  </r>
  <r>
    <x v="2"/>
    <s v="REAL"/>
    <s v="VARIABLE"/>
    <s v="PERSONAL"/>
    <s v="COINBASE"/>
    <s v="ONLINE"/>
    <x v="17"/>
    <s v="CRYPTO"/>
    <s v="CRYPTO"/>
    <n v="450"/>
    <d v="2021-02-02T00:00:00"/>
    <x v="9"/>
    <n v="2"/>
    <m/>
    <m/>
  </r>
  <r>
    <x v="1"/>
    <s v="REAL"/>
    <s v="VARIABLE"/>
    <s v="PERSONAL"/>
    <s v="SPOTIFY"/>
    <m/>
    <x v="9"/>
    <s v="SUSCRIPCION"/>
    <s v="SPOTIFY"/>
    <n v="3.2"/>
    <d v="2021-02-02T00:00:00"/>
    <x v="9"/>
    <n v="2"/>
    <m/>
    <s v="Bizum Carlota"/>
  </r>
  <r>
    <x v="1"/>
    <s v="REAL"/>
    <s v="VARIABLE"/>
    <s v="PERSONAL"/>
    <s v="MERCADONA"/>
    <s v="MADRID"/>
    <x v="4"/>
    <s v="COMIDA"/>
    <s v="MERCADONA"/>
    <n v="5.8010000000000002"/>
    <d v="2021-02-03T00:00:00"/>
    <x v="9"/>
    <n v="2"/>
    <m/>
    <m/>
  </r>
  <r>
    <x v="1"/>
    <s v="REAL"/>
    <s v="VARIABLE"/>
    <s v="PERSONAL"/>
    <s v="UBER EATS"/>
    <m/>
    <x v="7"/>
    <s v="BAR"/>
    <s v="COMIDA RAPIDA"/>
    <n v="1.2610000000000001"/>
    <d v="2021-02-04T00:00:00"/>
    <x v="9"/>
    <n v="2"/>
    <m/>
    <m/>
  </r>
  <r>
    <x v="1"/>
    <s v="REAL"/>
    <s v="VARIABLE"/>
    <s v="PERSONAL"/>
    <s v="ALDI"/>
    <s v="MADRID"/>
    <x v="4"/>
    <s v="COMIDA"/>
    <s v="ALDI"/>
    <n v="5.2650000000000006"/>
    <d v="2021-02-07T00:00:00"/>
    <x v="9"/>
    <n v="2"/>
    <m/>
    <m/>
  </r>
  <r>
    <x v="1"/>
    <s v="REAL"/>
    <s v="FIJO"/>
    <s v="PERSONAL"/>
    <s v="ALQUILER"/>
    <s v="MADRID"/>
    <x v="2"/>
    <s v="GASTOS COMPARTIDOS"/>
    <s v="GASTOS: AGUA, LUZ, WIFI, LIMPIEZA"/>
    <n v="1"/>
    <d v="2021-02-08T00:00:00"/>
    <x v="9"/>
    <n v="2"/>
    <m/>
    <s v="Bizum novio limpiadora"/>
  </r>
  <r>
    <x v="1"/>
    <s v="REAL"/>
    <s v="VARIABLE"/>
    <s v="PERSONAL"/>
    <s v="GASTOS DE CASA"/>
    <s v="VALENCIA"/>
    <x v="2"/>
    <s v="AGUA, LUZ, WIFI, LIMPIEZA"/>
    <s v="LIMPIEZA"/>
    <n v="1"/>
    <d v="2021-02-08T00:00:00"/>
    <x v="9"/>
    <n v="2"/>
    <m/>
    <s v="LIMPIADORA"/>
  </r>
  <r>
    <x v="1"/>
    <s v="REAL"/>
    <s v="VARIABLE"/>
    <s v="PERSONAL"/>
    <m/>
    <s v="SIERRA DE MADRID"/>
    <x v="11"/>
    <s v="CABAÑAS"/>
    <s v="CABAÑAS"/>
    <n v="12.200000000000001"/>
    <d v="2021-02-10T00:00:00"/>
    <x v="9"/>
    <n v="2"/>
    <m/>
    <m/>
  </r>
  <r>
    <x v="1"/>
    <s v="REAL"/>
    <s v="VARIABLE"/>
    <s v="PERSONAL"/>
    <m/>
    <s v="VALENCIA"/>
    <x v="4"/>
    <s v="COMIDA SEMANAL"/>
    <s v="AHORRAMAS"/>
    <n v="1.042"/>
    <d v="2021-02-13T00:00:00"/>
    <x v="9"/>
    <n v="2"/>
    <m/>
    <s v="TRANSACCION CONTACTLESS EN EROSKI CENTER P, ABLITAS"/>
  </r>
  <r>
    <x v="1"/>
    <s v="REAL"/>
    <s v="VARIABLE"/>
    <s v="PERSONAL"/>
    <s v="EN&amp;FARMACIA ENCARN, MADRID"/>
    <s v="MADRID"/>
    <x v="10"/>
    <s v="FARMACIA"/>
    <s v="FARMACIA"/>
    <n v="0.65600000000000003"/>
    <d v="2021-02-13T00:00:00"/>
    <x v="9"/>
    <n v="2"/>
    <m/>
    <s v="PAGO MOVIL EN FARMACIA ENCARN, MADRID, TARJ."/>
  </r>
  <r>
    <x v="1"/>
    <s v="REAL"/>
    <s v="FIJO"/>
    <s v="PERSONAL"/>
    <s v="ALQUILER"/>
    <s v="MADRID"/>
    <x v="2"/>
    <s v="GASTOS COMPARTIDOS"/>
    <s v="GASTOS: AGUA, LUZ, WIFI, LIMPIEZA"/>
    <n v="1"/>
    <d v="2021-02-15T00:00:00"/>
    <x v="9"/>
    <n v="2"/>
    <m/>
    <s v="Bizum novio limpiadora"/>
  </r>
  <r>
    <x v="1"/>
    <s v="REAL"/>
    <s v="VARIABLE"/>
    <s v="PERSONAL"/>
    <s v="GASTOS DE CASA"/>
    <s v="VALENCIA"/>
    <x v="2"/>
    <s v="AGUA, LUZ, WIFI, LIMPIEZA"/>
    <s v="LIMPIEZA"/>
    <n v="1"/>
    <d v="2021-02-15T00:00:00"/>
    <x v="9"/>
    <n v="2"/>
    <m/>
    <s v="LIMPIADORA"/>
  </r>
  <r>
    <x v="2"/>
    <s v="REAL"/>
    <s v="VARIABLE"/>
    <s v="PERSONAL"/>
    <s v="COINBASE"/>
    <s v="ONLINE"/>
    <x v="17"/>
    <s v="CRYPTO"/>
    <s v="CRYPTO"/>
    <n v="900"/>
    <d v="2021-02-17T00:00:00"/>
    <x v="9"/>
    <n v="2"/>
    <m/>
    <m/>
  </r>
  <r>
    <x v="1"/>
    <s v="REAL"/>
    <s v="VARIABLE"/>
    <s v="PERSONAL"/>
    <s v="ALDI"/>
    <s v="MADRID"/>
    <x v="4"/>
    <s v="COMIDA"/>
    <s v="ALDI"/>
    <n v="6.0770000000000008"/>
    <d v="2021-02-20T00:00:00"/>
    <x v="9"/>
    <n v="2"/>
    <m/>
    <m/>
  </r>
  <r>
    <x v="1"/>
    <s v="REAL"/>
    <s v="VARIABLE"/>
    <s v="PERSONAL"/>
    <s v="ALDI"/>
    <s v="MADRID"/>
    <x v="4"/>
    <s v="COMIDA"/>
    <s v="ALDI"/>
    <n v="0.94300000000000006"/>
    <d v="2021-02-21T00:00:00"/>
    <x v="9"/>
    <n v="2"/>
    <m/>
    <m/>
  </r>
  <r>
    <x v="1"/>
    <s v="REAL"/>
    <s v="VARIABLE"/>
    <s v="PERSONAL"/>
    <s v="DECATHLON PRINC"/>
    <s v="MADRID"/>
    <x v="6"/>
    <s v="DEPORTE"/>
    <m/>
    <n v="1.4990000000000001"/>
    <d v="2021-02-21T00:00:00"/>
    <x v="9"/>
    <n v="2"/>
    <m/>
    <s v="COMPRA EN DECATHLON PRINC, MADRID, TARJ. :*571914"/>
  </r>
  <r>
    <x v="1"/>
    <s v="REAL"/>
    <s v="VARIABLE"/>
    <s v="PERSONAL"/>
    <s v="SANTANDER"/>
    <s v="ONLINE"/>
    <x v="0"/>
    <s v="COMISIONES BOLSA"/>
    <s v="COMISIONES SANTANDER"/>
    <n v="0.30499999999999999"/>
    <d v="2021-02-22T00:00:00"/>
    <x v="9"/>
    <n v="2"/>
    <m/>
    <m/>
  </r>
  <r>
    <x v="0"/>
    <s v="REAL"/>
    <s v="FIJO"/>
    <s v="PERSONAL"/>
    <s v="HMR"/>
    <s v="MADRID"/>
    <x v="12"/>
    <s v="NOMINA HMR"/>
    <s v="HMR"/>
    <n v="480.76499999999999"/>
    <d v="2021-02-24T00:00:00"/>
    <x v="9"/>
    <n v="2"/>
    <m/>
    <s v="Nomina Feb 21 HMR"/>
  </r>
  <r>
    <x v="1"/>
    <s v="REAL"/>
    <s v="FIJO"/>
    <s v="PERSONAL"/>
    <s v="ALQUILER"/>
    <s v="MADRID"/>
    <x v="2"/>
    <s v="PISO FDO CATOLICO"/>
    <s v="ALQUILER FDO CATOLICO"/>
    <n v="45"/>
    <d v="2021-03-01T00:00:00"/>
    <x v="9"/>
    <n v="3"/>
    <m/>
    <s v="Marzo"/>
  </r>
  <r>
    <x v="1"/>
    <s v="REAL"/>
    <s v="FIJO"/>
    <s v="PERSONAL"/>
    <s v="GIMNASIO JOSE VALENCIANO"/>
    <s v="MADRID"/>
    <x v="6"/>
    <s v="BOXEO"/>
    <s v="BOXEO"/>
    <n v="6"/>
    <d v="2021-03-01T00:00:00"/>
    <x v="9"/>
    <n v="3"/>
    <m/>
    <s v="Marzo"/>
  </r>
  <r>
    <x v="1"/>
    <s v="REAL"/>
    <s v="FIJO"/>
    <s v="PERSONAL"/>
    <s v="GASTOS VARIABLES"/>
    <s v="MADRID"/>
    <x v="2"/>
    <s v="GASTOS COMPARTIDOS"/>
    <s v="GASTOS: AGUA, LUZ, WIFI, LIMPIEZA"/>
    <n v="8.5"/>
    <d v="2021-03-01T00:00:00"/>
    <x v="9"/>
    <n v="3"/>
    <m/>
    <s v="Marzo"/>
  </r>
  <r>
    <x v="2"/>
    <s v="REAL"/>
    <s v="VARIABLE"/>
    <s v="PERSONAL"/>
    <s v="COINBASE"/>
    <s v="ONLINE"/>
    <x v="17"/>
    <s v="CRYPTO"/>
    <s v="CRYPTO"/>
    <n v="900"/>
    <d v="2021-03-03T00:00:00"/>
    <x v="9"/>
    <n v="3"/>
    <m/>
    <m/>
  </r>
  <r>
    <x v="1"/>
    <s v="REAL"/>
    <s v="VARIABLE"/>
    <s v="PERSONAL"/>
    <s v="CINE"/>
    <m/>
    <x v="9"/>
    <s v="CINE"/>
    <s v="LA VAGUADA"/>
    <n v="0.63"/>
    <d v="2021-03-06T00:00:00"/>
    <x v="9"/>
    <n v="3"/>
    <m/>
    <s v="PAGO MOVIL EN CINES LA VAGUAD, MADRID, TARJ."/>
  </r>
  <r>
    <x v="1"/>
    <s v="REAL"/>
    <s v="VARIABLE"/>
    <s v="PERSONAL"/>
    <m/>
    <s v="VALENCIA"/>
    <x v="7"/>
    <s v="BAR"/>
    <s v="CAFÉ"/>
    <n v="0.25"/>
    <d v="2021-03-07T00:00:00"/>
    <x v="9"/>
    <n v="3"/>
    <m/>
    <m/>
  </r>
  <r>
    <x v="1"/>
    <s v="REAL"/>
    <s v="VARIABLE"/>
    <s v="PERSONAL"/>
    <s v="UBER"/>
    <s v="HELP.UBER.COM"/>
    <x v="5"/>
    <s v="UBER,CABIFY, ETC"/>
    <s v="CABIFY"/>
    <n v="0.72599999999999998"/>
    <d v="2021-03-09T00:00:00"/>
    <x v="9"/>
    <n v="3"/>
    <m/>
    <s v="COMPRA UBER *TRIP, HELP.UBER.COM, TARJETA"/>
  </r>
  <r>
    <x v="1"/>
    <s v="REAL"/>
    <s v="VARIABLE"/>
    <s v="PERSONAL"/>
    <s v="EN&amp;M PILA, MADRID"/>
    <s v="MADRID"/>
    <x v="10"/>
    <s v="FARMACIA"/>
    <s v="FARMACIA"/>
    <n v="1.4850000000000001"/>
    <d v="2021-03-11T00:00:00"/>
    <x v="9"/>
    <n v="3"/>
    <m/>
    <s v="PAGO MOVIL EN FARMACIA M PILA, MADRID, TARJ."/>
  </r>
  <r>
    <x v="1"/>
    <s v="REAL"/>
    <s v="VARIABLE"/>
    <s v="PERSONAL"/>
    <s v="ALDI"/>
    <s v="MADRID"/>
    <x v="4"/>
    <s v="COMIDA"/>
    <s v="ALDI"/>
    <n v="6.2950000000000008"/>
    <d v="2021-03-14T00:00:00"/>
    <x v="9"/>
    <n v="3"/>
    <m/>
    <m/>
  </r>
  <r>
    <x v="1"/>
    <s v="REAL"/>
    <s v="VARIABLE"/>
    <s v="PERSONAL"/>
    <m/>
    <s v="VALENCIA"/>
    <x v="7"/>
    <s v="BAR"/>
    <s v="CAFÉ"/>
    <n v="0.63"/>
    <d v="2021-03-20T00:00:00"/>
    <x v="9"/>
    <n v="3"/>
    <m/>
    <m/>
  </r>
  <r>
    <x v="1"/>
    <s v="REAL"/>
    <s v="VARIABLE"/>
    <s v="PERSONAL"/>
    <s v="UBER"/>
    <s v="MADRID"/>
    <x v="5"/>
    <s v="UBER,CABIFY, ETC"/>
    <s v="CABIFY"/>
    <n v="0.68"/>
    <d v="2021-03-21T00:00:00"/>
    <x v="9"/>
    <n v="3"/>
    <m/>
    <s v="COMPRA Cabify Espana, Madrid, TARJETA"/>
  </r>
  <r>
    <x v="1"/>
    <s v="REAL"/>
    <s v="VARIABLE"/>
    <s v="PERSONAL"/>
    <s v="CABIFY"/>
    <s v="MADRID"/>
    <x v="5"/>
    <s v="UBER,CABIFY, ETC"/>
    <s v="CABIFY"/>
    <n v="0.71399999999999997"/>
    <d v="2021-03-22T00:00:00"/>
    <x v="9"/>
    <n v="3"/>
    <m/>
    <s v="COMPRA Cabify Espana, Madrid, TARJETA"/>
  </r>
  <r>
    <x v="1"/>
    <s v="REAL"/>
    <s v="VARIABLE"/>
    <s v="PERSONAL"/>
    <s v="DIA"/>
    <s v="MADRID"/>
    <x v="4"/>
    <s v="COMIDA"/>
    <s v="DIA"/>
    <n v="2.2690000000000001"/>
    <d v="2021-03-22T00:00:00"/>
    <x v="9"/>
    <n v="3"/>
    <m/>
    <m/>
  </r>
  <r>
    <x v="0"/>
    <s v="REAL"/>
    <s v="FIJO"/>
    <s v="PERSONAL"/>
    <s v="HMR"/>
    <s v="MADRID"/>
    <x v="12"/>
    <s v="NOMINA HMR"/>
    <s v="HMR"/>
    <n v="480.10499999999996"/>
    <d v="2021-03-24T00:00:00"/>
    <x v="9"/>
    <n v="3"/>
    <m/>
    <s v="Nomina Marzo 21 HMR"/>
  </r>
  <r>
    <x v="1"/>
    <s v="REAL"/>
    <s v="FIJO"/>
    <s v="PERSONAL"/>
    <s v="ALQUILER"/>
    <s v="MADRID"/>
    <x v="2"/>
    <s v="PISO FDO CATOLICO"/>
    <s v="ALQUILER FDO CATOLICO"/>
    <n v="45"/>
    <d v="2021-04-01T00:00:00"/>
    <x v="9"/>
    <n v="4"/>
    <m/>
    <s v="Abril"/>
  </r>
  <r>
    <x v="1"/>
    <s v="REAL"/>
    <s v="FIJO"/>
    <s v="PERSONAL"/>
    <s v="GIMNASIO JOSE VALENCIANO"/>
    <s v="MADRID"/>
    <x v="6"/>
    <s v="BOXEO"/>
    <s v="BOXEO"/>
    <n v="6"/>
    <d v="2021-04-01T00:00:00"/>
    <x v="9"/>
    <n v="4"/>
    <m/>
    <s v="Abril"/>
  </r>
  <r>
    <x v="2"/>
    <s v="REAL"/>
    <s v="VARIABLE"/>
    <s v="PERSONAL"/>
    <s v="COINBASE"/>
    <s v="ONLINE"/>
    <x v="17"/>
    <s v="CRYPTO"/>
    <s v="CRYPTO"/>
    <n v="900"/>
    <d v="2021-04-01T00:00:00"/>
    <x v="9"/>
    <n v="4"/>
    <m/>
    <m/>
  </r>
  <r>
    <x v="1"/>
    <s v="REAL"/>
    <s v="FIJO"/>
    <s v="PERSONAL"/>
    <s v="GASTOS VARIABLES"/>
    <s v="MADRID"/>
    <x v="2"/>
    <s v="GASTOS COMPARTIDOS"/>
    <s v="GASTOS: AGUA, LUZ, WIFI, LIMPIEZA"/>
    <n v="8.5"/>
    <d v="2021-04-01T00:00:00"/>
    <x v="9"/>
    <n v="4"/>
    <m/>
    <s v="Abril"/>
  </r>
  <r>
    <x v="0"/>
    <s v="REAL"/>
    <s v="VARIABLE"/>
    <s v="PERSONAL"/>
    <s v="-"/>
    <s v="VALENCIA"/>
    <x v="0"/>
    <s v="PAGA"/>
    <s v="PAGA / TRANSFERENCIA"/>
    <n v="8.0699999999999985"/>
    <d v="2021-04-03T00:00:00"/>
    <x v="9"/>
    <n v="4"/>
    <m/>
    <m/>
  </r>
  <r>
    <x v="1"/>
    <s v="REAL"/>
    <s v="VARIABLE"/>
    <s v="PERSONAL"/>
    <m/>
    <s v="VALENCIA"/>
    <x v="7"/>
    <s v="BAR"/>
    <s v="CAFÉ"/>
    <n v="0.45999999999999996"/>
    <d v="2021-04-04T00:00:00"/>
    <x v="9"/>
    <n v="4"/>
    <m/>
    <m/>
  </r>
  <r>
    <x v="1"/>
    <s v="REAL"/>
    <s v="VARIABLE"/>
    <s v="PERSONAL"/>
    <s v="EFECTIVO"/>
    <s v="MADRID"/>
    <x v="0"/>
    <s v="EFECTIVO"/>
    <s v="EFECTIVO"/>
    <n v="7"/>
    <d v="2021-04-04T00:00:00"/>
    <x v="9"/>
    <n v="4"/>
    <m/>
    <m/>
  </r>
  <r>
    <x v="1"/>
    <s v="REAL"/>
    <s v="VARIABLE"/>
    <s v="PERSONAL"/>
    <s v="DECATHLON"/>
    <s v="MADRID"/>
    <x v="6"/>
    <s v="DEPORTE"/>
    <m/>
    <n v="1.4990000000000001"/>
    <d v="2021-04-04T00:00:00"/>
    <x v="9"/>
    <n v="4"/>
    <m/>
    <s v="PAGO MOVIL EN DECATHLON PRINC, MADRID, TARJ."/>
  </r>
  <r>
    <x v="1"/>
    <s v="REAL"/>
    <s v="VARIABLE"/>
    <s v="PERSONAL"/>
    <s v="UBER"/>
    <s v="HELP.UBER.COM"/>
    <x v="5"/>
    <s v="UBER,CABIFY, ETC"/>
    <s v="CABIFY"/>
    <n v="0.64800000000000013"/>
    <d v="2021-04-06T00:00:00"/>
    <x v="9"/>
    <n v="4"/>
    <m/>
    <s v="COMPRA UBER *TRIP, HELP.UBER.COM, TARJETA"/>
  </r>
  <r>
    <x v="1"/>
    <s v="REAL"/>
    <s v="VARIABLE"/>
    <s v="PERSONAL"/>
    <s v="UBER"/>
    <m/>
    <x v="5"/>
    <s v="UBER"/>
    <s v="UBER"/>
    <n v="0.64800000000000013"/>
    <d v="2021-04-06T00:00:00"/>
    <x v="9"/>
    <n v="4"/>
    <m/>
    <m/>
  </r>
  <r>
    <x v="1"/>
    <s v="REAL"/>
    <s v="VARIABLE"/>
    <s v="PERSONAL"/>
    <s v="FOGON&amp;GUILLE, GARGANTILLA D"/>
    <s v="VALENCIA"/>
    <x v="7"/>
    <s v="RESTAURANTE"/>
    <s v="RESTAURANTE"/>
    <n v="1.9350000000000003"/>
    <d v="2021-04-09T00:00:00"/>
    <x v="9"/>
    <n v="4"/>
    <m/>
    <s v="COMPRA EL FOGON DE GUILLE, GARGANTILLA D, TARJETA"/>
  </r>
  <r>
    <x v="1"/>
    <s v="REAL"/>
    <s v="VARIABLE"/>
    <s v="PERSONAL"/>
    <s v="BAR"/>
    <s v="VALENCIA"/>
    <x v="7"/>
    <s v="BAR"/>
    <s v="BAR"/>
    <n v="0.4"/>
    <d v="2021-04-10T00:00:00"/>
    <x v="9"/>
    <n v="4"/>
    <m/>
    <s v="PAGO MOVIL EN BAR SERNA, LOZOYA, TARJ. :*571914"/>
  </r>
  <r>
    <x v="1"/>
    <s v="REAL"/>
    <s v="VARIABLE"/>
    <s v="PERSONAL"/>
    <s v="EN&amp;RESTAURANTE LA, RASCAFRIA"/>
    <s v="VALENCIA"/>
    <x v="7"/>
    <s v="RESTAURANTE"/>
    <s v="RESTAURANTE"/>
    <n v="4.43"/>
    <d v="2021-04-11T00:00:00"/>
    <x v="9"/>
    <n v="4"/>
    <m/>
    <s v="PAGO MOVIL EN RESTAURANTE LA, RASCAFRIA, TARJ."/>
  </r>
  <r>
    <x v="1"/>
    <s v="REAL"/>
    <s v="VARIABLE"/>
    <s v="PERSONAL"/>
    <s v="FOGON&amp;GUILLE, GARGANTILLA D"/>
    <s v="VALENCIA"/>
    <x v="7"/>
    <s v="RESTAURANTE"/>
    <s v="RESTAURANTE"/>
    <n v="0.15000000000000002"/>
    <d v="2021-04-11T00:00:00"/>
    <x v="9"/>
    <n v="4"/>
    <m/>
    <s v="COMPRA EL FOGON DE GUILLE, GARGANTILLA D, TARJETA"/>
  </r>
  <r>
    <x v="1"/>
    <s v="REAL"/>
    <s v="VARIABLE"/>
    <s v="PERSONAL"/>
    <m/>
    <s v="VALENCIA"/>
    <x v="4"/>
    <s v="COMIDA SEMANAL"/>
    <s v="AHORRAMAS"/>
    <n v="5.3580000000000005"/>
    <d v="2021-04-12T00:00:00"/>
    <x v="9"/>
    <n v="4"/>
    <m/>
    <s v="TRANSACCION CONTACTLESS EN EROSKI CENTER P, ABLITAS"/>
  </r>
  <r>
    <x v="1"/>
    <s v="REAL"/>
    <s v="VARIABLE"/>
    <s v="PERSONAL"/>
    <s v="ADESLAS"/>
    <s v="MADRID"/>
    <x v="10"/>
    <s v="DENTISTA"/>
    <s v="ADESLAS"/>
    <n v="0.65"/>
    <d v="2021-04-13T00:00:00"/>
    <x v="9"/>
    <n v="4"/>
    <m/>
    <s v="RECONSTRUCCION CORONARIA CON POSTES O PERNOS (PIEZA 17)"/>
  </r>
  <r>
    <x v="1"/>
    <s v="REAL"/>
    <s v="VARIABLE"/>
    <s v="PERSONAL"/>
    <s v="Video&amp;MP4, primevideo.es"/>
    <s v="ONLINE"/>
    <x v="9"/>
    <s v="SUSCRIPCION"/>
    <s v="AMAZON PRIME"/>
    <n v="1.399"/>
    <d v="2021-04-16T00:00:00"/>
    <x v="9"/>
    <n v="4"/>
    <m/>
    <s v="COMPRA Prime Video*M41OD3MP4, primevideo.es, TARJETA"/>
  </r>
  <r>
    <x v="0"/>
    <s v="REAL"/>
    <s v="VARIABLE"/>
    <s v="PERSONAL"/>
    <s v="VINTED"/>
    <s v="ONLINE"/>
    <x v="18"/>
    <s v="SEGUNDA MANO"/>
    <s v="VINTED"/>
    <n v="0.44999999999999996"/>
    <d v="2021-04-20T00:00:00"/>
    <x v="9"/>
    <n v="4"/>
    <m/>
    <s v="Camiseta Lakers"/>
  </r>
  <r>
    <x v="1"/>
    <s v="REAL"/>
    <s v="VARIABLE"/>
    <s v="PERSONAL"/>
    <s v="ADESLAS"/>
    <s v="MADRID"/>
    <x v="10"/>
    <s v="DENTISTA"/>
    <s v="ADESLAS"/>
    <n v="15.25"/>
    <d v="2021-04-22T00:00:00"/>
    <x v="9"/>
    <n v="4"/>
    <m/>
    <s v="REHABILITACIÓN MEDIANTE CORONA O PUENTE METAL PORCELANA (PIEZA 17)"/>
  </r>
  <r>
    <x v="0"/>
    <s v="REAL"/>
    <s v="FIJO"/>
    <s v="PERSONAL"/>
    <s v="HMR"/>
    <s v="MADRID"/>
    <x v="12"/>
    <s v="NOMINA HMR"/>
    <s v="HMR"/>
    <n v="480.57299999999998"/>
    <d v="2021-04-22T00:00:00"/>
    <x v="9"/>
    <n v="4"/>
    <m/>
    <s v="Nomina Abril 21 HMR"/>
  </r>
  <r>
    <x v="1"/>
    <s v="REAL"/>
    <s v="VARIABLE"/>
    <s v="PERSONAL"/>
    <s v="ALDI"/>
    <s v="MADRID"/>
    <x v="4"/>
    <s v="COMIDA"/>
    <s v="ALDI"/>
    <n v="5.5680000000000005"/>
    <d v="2021-04-25T00:00:00"/>
    <x v="9"/>
    <n v="4"/>
    <m/>
    <m/>
  </r>
  <r>
    <x v="1"/>
    <s v="REAL"/>
    <s v="VARIABLE"/>
    <s v="PERSONAL"/>
    <s v="AMAZON"/>
    <s v="ONLINE"/>
    <x v="8"/>
    <s v="ELECTRONICA / INTERNET / INTERNET"/>
    <s v="AURICULARES"/>
    <n v="6.0990000000000002"/>
    <d v="2021-04-26T00:00:00"/>
    <x v="9"/>
    <n v="4"/>
    <m/>
    <s v="Tao Tronics Cascos Bluetooth"/>
  </r>
  <r>
    <x v="2"/>
    <s v="REAL"/>
    <s v="VARIABLE"/>
    <s v="PERSONAL"/>
    <s v="COINBASE"/>
    <s v="ONLINE"/>
    <x v="17"/>
    <s v="CRYPTO"/>
    <s v="CRYPTO"/>
    <n v="540"/>
    <d v="2021-04-27T00:00:00"/>
    <x v="9"/>
    <n v="4"/>
    <m/>
    <m/>
  </r>
  <r>
    <x v="1"/>
    <s v="REAL"/>
    <s v="FIJO"/>
    <s v="PERSONAL"/>
    <s v="ALQUILER"/>
    <s v="MADRID"/>
    <x v="2"/>
    <s v="PISO FDO CATOLICO"/>
    <s v="ALQUILER FDO CATOLICO"/>
    <n v="45"/>
    <d v="2021-05-01T00:00:00"/>
    <x v="9"/>
    <n v="5"/>
    <m/>
    <s v="Mayo"/>
  </r>
  <r>
    <x v="1"/>
    <s v="REAL"/>
    <s v="FIJO"/>
    <s v="PERSONAL"/>
    <s v="GIMNASIO JOSE VALENCIANO"/>
    <s v="MADRID"/>
    <x v="6"/>
    <s v="BOXEO"/>
    <s v="BOXEO"/>
    <n v="6"/>
    <d v="2021-05-01T00:00:00"/>
    <x v="9"/>
    <n v="5"/>
    <m/>
    <s v="Mayo"/>
  </r>
  <r>
    <x v="1"/>
    <s v="REAL"/>
    <s v="FIJO"/>
    <s v="PERSONAL"/>
    <s v="GASTOS VARIABLES"/>
    <s v="MADRID"/>
    <x v="2"/>
    <s v="GASTOS COMPARTIDOS"/>
    <s v="GASTOS: AGUA, LUZ, WIFI, LIMPIEZA"/>
    <n v="8.5"/>
    <d v="2021-05-01T00:00:00"/>
    <x v="9"/>
    <n v="5"/>
    <m/>
    <s v="Mayo"/>
  </r>
  <r>
    <x v="1"/>
    <s v="REAL"/>
    <s v="VARIABLE"/>
    <s v="PERSONAL"/>
    <s v="ACCIONA"/>
    <s v="MADRID"/>
    <x v="5"/>
    <s v="MOTO ALQUILER"/>
    <s v="MOTO ALQUILER"/>
    <n v="0.53200000000000003"/>
    <d v="2021-05-04T00:00:00"/>
    <x v="9"/>
    <n v="5"/>
    <m/>
    <m/>
  </r>
  <r>
    <x v="0"/>
    <s v="REAL"/>
    <s v="FIJO"/>
    <s v="PERSONAL"/>
    <s v="HMR"/>
    <s v="MADRID"/>
    <x v="12"/>
    <s v="NOMINA HMR"/>
    <s v="HMR"/>
    <n v="480.63599999999997"/>
    <d v="2021-05-05T00:00:00"/>
    <x v="9"/>
    <n v="5"/>
    <m/>
    <s v="Nomina Mayo 21"/>
  </r>
  <r>
    <x v="1"/>
    <s v="REAL"/>
    <s v="VARIABLE"/>
    <s v="PERSONAL"/>
    <s v="ADESLAS"/>
    <s v="MADRID"/>
    <x v="10"/>
    <s v="DENTISTA"/>
    <s v="ADESLAS"/>
    <n v="6"/>
    <d v="2021-05-06T00:00:00"/>
    <x v="9"/>
    <n v="5"/>
    <m/>
    <s v="RECONSTRUCCION CORONARIA (PIEZA 26)"/>
  </r>
  <r>
    <x v="1"/>
    <s v="REAL"/>
    <s v="VARIABLE"/>
    <s v="PERSONAL"/>
    <s v="ADESLAS"/>
    <s v="MADRID"/>
    <x v="10"/>
    <s v="DENTISTA"/>
    <s v="ADESLAS"/>
    <n v="6"/>
    <d v="2021-05-06T00:00:00"/>
    <x v="9"/>
    <n v="5"/>
    <m/>
    <s v="RECONSTRUCCION CORONARIA (PIEZA 27)"/>
  </r>
  <r>
    <x v="1"/>
    <s v="REAL"/>
    <s v="VARIABLE"/>
    <s v="PERSONAL"/>
    <s v="ALDI"/>
    <s v="MADRID"/>
    <x v="4"/>
    <s v="COMIDA"/>
    <s v="ALDI"/>
    <n v="2.081"/>
    <d v="2021-05-06T00:00:00"/>
    <x v="9"/>
    <n v="5"/>
    <m/>
    <m/>
  </r>
  <r>
    <x v="1"/>
    <s v="REAL"/>
    <s v="VARIABLE"/>
    <s v="PERSONAL"/>
    <s v="DIA"/>
    <s v="MADRID"/>
    <x v="4"/>
    <s v="COMIDA"/>
    <s v="DIA"/>
    <n v="1.8510000000000002"/>
    <d v="2021-05-08T00:00:00"/>
    <x v="9"/>
    <n v="5"/>
    <m/>
    <m/>
  </r>
  <r>
    <x v="1"/>
    <s v="REAL"/>
    <s v="VARIABLE"/>
    <s v="PERSONAL"/>
    <s v="BAR"/>
    <s v="VALENCIA"/>
    <x v="7"/>
    <s v="BAR"/>
    <s v="BAR"/>
    <n v="0.15000000000000002"/>
    <d v="2021-05-09T00:00:00"/>
    <x v="9"/>
    <n v="5"/>
    <m/>
    <s v="PAGO MOVIL EN BAR LEONES, MADRID, TARJ. :*571914"/>
  </r>
  <r>
    <x v="1"/>
    <s v="REAL"/>
    <s v="VARIABLE"/>
    <s v="PERSONAL"/>
    <s v="Prime&amp;HP4, amazon.es/prm"/>
    <s v="ONLINE"/>
    <x v="9"/>
    <s v="SUSCRIPCION"/>
    <s v="AMAZON PRIME"/>
    <n v="3.6"/>
    <d v="2021-05-10T00:00:00"/>
    <x v="9"/>
    <n v="5"/>
    <m/>
    <s v="COMPRA Amazon Prime*MK4HQ4HP4, amazon.es/prm,"/>
  </r>
  <r>
    <x v="1"/>
    <s v="REAL"/>
    <s v="VARIABLE"/>
    <s v="PERSONAL"/>
    <s v="ADESLAS"/>
    <s v="MADRID"/>
    <x v="10"/>
    <s v="DENTISTA"/>
    <s v="ADESLAS"/>
    <n v="11.9"/>
    <d v="2021-05-13T00:00:00"/>
    <x v="9"/>
    <n v="5"/>
    <m/>
    <s v="REHABILITACIÓN MEDIANTE CORONA O PUENTE METAL PORCELANA (PIEZA 17)"/>
  </r>
  <r>
    <x v="1"/>
    <s v="REAL"/>
    <s v="VARIABLE"/>
    <s v="PERSONAL"/>
    <m/>
    <s v="VALENCIA"/>
    <x v="4"/>
    <s v="COMIDA SEMANAL"/>
    <s v="AHORRAMAS"/>
    <n v="1.2610000000000001"/>
    <d v="2021-05-13T00:00:00"/>
    <x v="9"/>
    <n v="5"/>
    <m/>
    <s v="TRANSACCION CONTACTLESS EN EROSKI CENTER P, ABLITAS"/>
  </r>
  <r>
    <x v="1"/>
    <s v="REAL"/>
    <s v="VARIABLE"/>
    <s v="PERSONAL"/>
    <s v="CONOCIDOS"/>
    <s v="VALENCIA"/>
    <x v="0"/>
    <s v="DESCONOCIDO"/>
    <s v="DESCONOCIDO"/>
    <n v="0.60000000000000009"/>
    <d v="2021-05-14T00:00:00"/>
    <x v="9"/>
    <n v="5"/>
    <m/>
    <s v="GASTOS DESCONOCIDOS"/>
  </r>
  <r>
    <x v="1"/>
    <s v="REAL"/>
    <s v="VARIABLE"/>
    <s v="PERSONAL"/>
    <s v="ALDI"/>
    <s v="MADRID"/>
    <x v="4"/>
    <s v="COMIDA"/>
    <s v="ALDI"/>
    <n v="2.7010000000000005"/>
    <d v="2021-05-19T00:00:00"/>
    <x v="9"/>
    <n v="5"/>
    <m/>
    <m/>
  </r>
  <r>
    <x v="1"/>
    <s v="REAL"/>
    <s v="VARIABLE"/>
    <s v="PERSONAL"/>
    <s v="EN&amp;RESTAURANTE MIL, MADRID"/>
    <s v="VALENCIA"/>
    <x v="7"/>
    <s v="RESTAURANTE"/>
    <s v="RESTAURANTE"/>
    <n v="1.69"/>
    <d v="2021-05-21T00:00:00"/>
    <x v="9"/>
    <n v="5"/>
    <m/>
    <s v="PAGO MOVIL EN RESTAURANTE MIL, MADRID, TARJ."/>
  </r>
  <r>
    <x v="2"/>
    <s v="REAL"/>
    <s v="VARIABLE"/>
    <s v="PERSONAL"/>
    <s v="COINBASE"/>
    <s v="ONLINE"/>
    <x v="17"/>
    <s v="CRYPTO"/>
    <s v="CRYPTO"/>
    <n v="450"/>
    <d v="2021-05-25T00:00:00"/>
    <x v="9"/>
    <n v="5"/>
    <m/>
    <m/>
  </r>
  <r>
    <x v="1"/>
    <s v="REAL"/>
    <s v="VARIABLE"/>
    <s v="PERSONAL"/>
    <s v="DIA"/>
    <s v="MADRID"/>
    <x v="4"/>
    <s v="COMIDA"/>
    <s v="DIA"/>
    <n v="0.25"/>
    <d v="2021-05-27T00:00:00"/>
    <x v="9"/>
    <n v="5"/>
    <m/>
    <m/>
  </r>
  <r>
    <x v="1"/>
    <s v="REAL"/>
    <s v="VARIABLE"/>
    <s v="PERSONAL"/>
    <s v="EFECTIVO"/>
    <s v="MADRID"/>
    <x v="0"/>
    <s v="EFECTIVO"/>
    <s v="EFECTIVO"/>
    <n v="2"/>
    <d v="2021-05-27T00:00:00"/>
    <x v="9"/>
    <n v="5"/>
    <m/>
    <m/>
  </r>
  <r>
    <x v="1"/>
    <s v="REAL"/>
    <s v="VARIABLE"/>
    <s v="PERSONAL"/>
    <m/>
    <s v="VALENCIA"/>
    <x v="7"/>
    <s v="BAR"/>
    <s v="CAFÉ"/>
    <n v="0.94499999999999995"/>
    <d v="2021-05-28T00:00:00"/>
    <x v="9"/>
    <n v="5"/>
    <m/>
    <m/>
  </r>
  <r>
    <x v="1"/>
    <s v="REAL"/>
    <s v="VARIABLE"/>
    <s v="PERSONAL"/>
    <s v="ACCIONA"/>
    <s v="MADRID"/>
    <x v="5"/>
    <s v="MOTO ALQUILER"/>
    <s v="MOTO ALQUILER"/>
    <n v="0.42000000000000004"/>
    <d v="2021-05-28T00:00:00"/>
    <x v="9"/>
    <n v="5"/>
    <m/>
    <m/>
  </r>
  <r>
    <x v="1"/>
    <s v="REAL"/>
    <s v="VARIABLE"/>
    <s v="PERSONAL"/>
    <s v="ALDI"/>
    <s v="MADRID"/>
    <x v="4"/>
    <s v="COMIDA"/>
    <s v="ALDI"/>
    <n v="4.601"/>
    <d v="2021-05-30T00:00:00"/>
    <x v="9"/>
    <n v="5"/>
    <m/>
    <m/>
  </r>
  <r>
    <x v="1"/>
    <s v="REAL"/>
    <s v="VARIABLE"/>
    <s v="PERSONAL"/>
    <s v="ACCIONA"/>
    <s v="MADRID"/>
    <x v="5"/>
    <s v="MOTO ALQUILER"/>
    <s v="MOTO ALQUILER"/>
    <n v="0.44800000000000006"/>
    <d v="2021-05-31T00:00:00"/>
    <x v="9"/>
    <n v="5"/>
    <m/>
    <m/>
  </r>
  <r>
    <x v="0"/>
    <s v="REAL"/>
    <s v="VARIABLE"/>
    <s v="PERSONAL"/>
    <s v="VINTED"/>
    <s v="ONLINE"/>
    <x v="18"/>
    <s v="SEGUNDA MANO"/>
    <s v="VINTED"/>
    <n v="4.5"/>
    <d v="2021-05-31T00:00:00"/>
    <x v="9"/>
    <n v="5"/>
    <m/>
    <s v="Iciar vendió algo"/>
  </r>
  <r>
    <x v="1"/>
    <s v="REAL"/>
    <s v="FIJO"/>
    <s v="PERSONAL"/>
    <s v="ALQUILER"/>
    <s v="MADRID"/>
    <x v="2"/>
    <s v="PISO FDO CATOLICO"/>
    <s v="ALQUILER FDO CATOLICO"/>
    <n v="45"/>
    <d v="2021-06-01T00:00:00"/>
    <x v="9"/>
    <n v="6"/>
    <m/>
    <s v="Junio"/>
  </r>
  <r>
    <x v="1"/>
    <s v="REAL"/>
    <s v="FIJO"/>
    <s v="PERSONAL"/>
    <s v="GIMNASIO JOSE VALENCIANO"/>
    <s v="MADRID"/>
    <x v="6"/>
    <s v="BOXEO"/>
    <s v="BOXEO"/>
    <n v="6"/>
    <d v="2021-06-01T00:00:00"/>
    <x v="9"/>
    <n v="6"/>
    <m/>
    <s v="Junio"/>
  </r>
  <r>
    <x v="1"/>
    <s v="REAL"/>
    <s v="FIJO"/>
    <s v="PERSONAL"/>
    <s v="GASTOS VARIABLES"/>
    <s v="MADRID"/>
    <x v="2"/>
    <s v="GASTOS COMPARTIDOS"/>
    <s v="GASTOS: AGUA, LUZ, WIFI, LIMPIEZA"/>
    <n v="8.5"/>
    <d v="2021-06-01T00:00:00"/>
    <x v="9"/>
    <n v="6"/>
    <m/>
    <s v="Junio"/>
  </r>
  <r>
    <x v="2"/>
    <s v="REAL"/>
    <s v="VARIABLE"/>
    <s v="PERSONAL"/>
    <s v="COINBASE"/>
    <s v="ONLINE"/>
    <x v="17"/>
    <s v="CRYPTO"/>
    <s v="CRYPTO"/>
    <n v="1350"/>
    <d v="2021-06-02T00:00:00"/>
    <x v="9"/>
    <n v="6"/>
    <m/>
    <m/>
  </r>
  <r>
    <x v="1"/>
    <s v="REAL"/>
    <s v="VARIABLE"/>
    <s v="PERSONAL"/>
    <m/>
    <s v="VALENCIA"/>
    <x v="4"/>
    <s v="COMIDA SEMANAL"/>
    <s v="AHORRAMAS"/>
    <n v="0.91600000000000004"/>
    <d v="2021-06-03T00:00:00"/>
    <x v="9"/>
    <n v="6"/>
    <m/>
    <s v="COMPRA MINIPRECO, ALHOS VEDROS, TARJETA"/>
  </r>
  <r>
    <x v="1"/>
    <s v="REAL"/>
    <s v="VARIABLE"/>
    <s v="PERSONAL"/>
    <s v="AMAZON"/>
    <s v="ONLINE"/>
    <x v="0"/>
    <s v="REGALOS"/>
    <s v="REGALO CRIS"/>
    <n v="1.4990000000000001"/>
    <d v="2021-06-05T00:00:00"/>
    <x v="9"/>
    <n v="6"/>
    <m/>
    <s v="Osito Peluche &quot;I love u&quot;"/>
  </r>
  <r>
    <x v="1"/>
    <s v="REAL"/>
    <s v="VARIABLE"/>
    <s v="PERSONAL"/>
    <s v="ALDI"/>
    <s v="MADRID"/>
    <x v="4"/>
    <s v="COMIDA"/>
    <s v="ALDI"/>
    <n v="3.3890000000000002"/>
    <d v="2021-06-06T00:00:00"/>
    <x v="9"/>
    <n v="6"/>
    <m/>
    <m/>
  </r>
  <r>
    <x v="1"/>
    <s v="REAL"/>
    <s v="VARIABLE"/>
    <s v="PERSONAL"/>
    <s v="SPRINGFIELD"/>
    <s v="VALENCIA"/>
    <x v="3"/>
    <s v="ROPA"/>
    <s v="ROPA"/>
    <n v="2.5990000000000002"/>
    <d v="2021-06-06T00:00:00"/>
    <x v="9"/>
    <n v="6"/>
    <m/>
    <m/>
  </r>
  <r>
    <x v="1"/>
    <s v="REAL"/>
    <s v="VARIABLE"/>
    <s v="PERSONAL"/>
    <s v="CABIFY"/>
    <s v="MADRID"/>
    <x v="5"/>
    <s v="UBER,CABIFY, ETC"/>
    <s v="CABIFY"/>
    <n v="0.58200000000000007"/>
    <d v="2021-06-07T00:00:00"/>
    <x v="9"/>
    <n v="6"/>
    <m/>
    <s v="COMPRA Cabify Espana, Madrid, TARJETA"/>
  </r>
  <r>
    <x v="1"/>
    <s v="REAL"/>
    <s v="VARIABLE"/>
    <s v="PERSONAL"/>
    <s v="CABIFY"/>
    <s v="MADRID"/>
    <x v="5"/>
    <s v="UBER,CABIFY, ETC"/>
    <s v="CABIFY"/>
    <n v="0.6160000000000001"/>
    <d v="2021-06-07T00:00:00"/>
    <x v="9"/>
    <n v="6"/>
    <m/>
    <s v="COMPRA Cabify Espana, Madrid, TARJETA"/>
  </r>
  <r>
    <x v="1"/>
    <s v="REAL"/>
    <s v="VARIABLE"/>
    <s v="PERSONAL"/>
    <s v="ZARA"/>
    <s v="MADRID"/>
    <x v="3"/>
    <s v="ROPA"/>
    <s v="ROPA"/>
    <n v="2.5950000000000002"/>
    <d v="2021-06-07T00:00:00"/>
    <x v="9"/>
    <n v="6"/>
    <m/>
    <s v="PAGO MOVIL EN ZARA MADRID GRA, MADRID, TARJ."/>
  </r>
  <r>
    <x v="1"/>
    <s v="REAL"/>
    <s v="VARIABLE"/>
    <s v="PERSONAL"/>
    <s v="CRISTINA&amp;BLANCO"/>
    <m/>
    <x v="11"/>
    <s v="BENIDORM"/>
    <s v="BENIDORM"/>
    <n v="3.2"/>
    <d v="2021-06-08T00:00:00"/>
    <x v="9"/>
    <n v="6"/>
    <m/>
    <s v="BIZUM DE CRISTINA BLANCO RODRIGUEZ CONCEPTO Benidorm"/>
  </r>
  <r>
    <x v="1"/>
    <s v="REAL"/>
    <s v="FIJO"/>
    <s v="PERSONAL"/>
    <s v="GARAJE"/>
    <m/>
    <x v="2"/>
    <s v="GARAJE"/>
    <s v="GARAJE FDO CATOLICO"/>
    <n v="13.5"/>
    <d v="2021-06-10T00:00:00"/>
    <x v="9"/>
    <n v="6"/>
    <m/>
    <s v="Primera mensualidad fue menos pero he puesto 135"/>
  </r>
  <r>
    <x v="1"/>
    <s v="REAL"/>
    <s v="VARIABLE"/>
    <s v="PERSONAL"/>
    <s v="ACCIONA"/>
    <s v="MADRID"/>
    <x v="5"/>
    <s v="MOTO ALQUILER"/>
    <s v="MOTO ALQUILER"/>
    <n v="0.27999999999999997"/>
    <d v="2021-06-10T00:00:00"/>
    <x v="9"/>
    <n v="6"/>
    <m/>
    <m/>
  </r>
  <r>
    <x v="0"/>
    <s v="REAL"/>
    <s v="VARIABLE"/>
    <s v="PERSONAL"/>
    <s v="-"/>
    <s v="VALENCIA"/>
    <x v="0"/>
    <s v="PAGA"/>
    <s v="PAGA / TRANSFERENCIA"/>
    <n v="40.5"/>
    <d v="2021-06-11T00:00:00"/>
    <x v="9"/>
    <n v="6"/>
    <m/>
    <m/>
  </r>
  <r>
    <x v="1"/>
    <s v="REAL"/>
    <s v="VARIABLE"/>
    <s v="PERSONAL"/>
    <s v="EN&amp;RESTAURANTE EL, ALMAZAN"/>
    <s v="VALENCIA"/>
    <x v="7"/>
    <s v="RESTAURANTE"/>
    <s v="RESTAURANTE"/>
    <n v="0.32000000000000006"/>
    <d v="2021-06-11T00:00:00"/>
    <x v="9"/>
    <n v="6"/>
    <m/>
    <s v="PAGO MOVIL EN RESTAURANTE EL, ALMAZAN, TARJ."/>
  </r>
  <r>
    <x v="1"/>
    <s v="REAL"/>
    <s v="VARIABLE"/>
    <s v="PERSONAL"/>
    <m/>
    <s v="VALENCIA"/>
    <x v="7"/>
    <s v="BAR"/>
    <s v="CAFÉ"/>
    <n v="0.16000000000000003"/>
    <d v="2021-06-13T00:00:00"/>
    <x v="9"/>
    <n v="6"/>
    <m/>
    <m/>
  </r>
  <r>
    <x v="1"/>
    <s v="REAL"/>
    <s v="VARIABLE"/>
    <s v="PERSONAL"/>
    <m/>
    <s v="MADRID"/>
    <x v="7"/>
    <s v="BAR"/>
    <s v="ESPIEDO"/>
    <n v="0.15000000000000002"/>
    <d v="2021-06-14T00:00:00"/>
    <x v="9"/>
    <n v="6"/>
    <m/>
    <m/>
  </r>
  <r>
    <x v="0"/>
    <s v="REAL"/>
    <s v="VARIABLE"/>
    <s v="PERSONAL"/>
    <s v="-"/>
    <s v="VALENCIA"/>
    <x v="0"/>
    <s v="PAGA"/>
    <s v="PAGA / TRANSFERENCIA"/>
    <n v="6"/>
    <d v="2021-06-14T00:00:00"/>
    <x v="9"/>
    <n v="6"/>
    <m/>
    <m/>
  </r>
  <r>
    <x v="1"/>
    <s v="REAL"/>
    <s v="VARIABLE"/>
    <s v="PERSONAL"/>
    <s v="ALDI"/>
    <s v="MADRID"/>
    <x v="4"/>
    <s v="COMIDA"/>
    <s v="ALDI"/>
    <n v="1.9030000000000002"/>
    <d v="2021-06-15T00:00:00"/>
    <x v="9"/>
    <n v="6"/>
    <m/>
    <m/>
  </r>
  <r>
    <x v="1"/>
    <s v="REAL"/>
    <s v="VARIABLE"/>
    <s v="PERSONAL"/>
    <s v="AMAZON"/>
    <s v="ONLINE"/>
    <x v="8"/>
    <s v="ELECTRONICA / INTERNET / INTERNET"/>
    <s v="ORDENADOR"/>
    <n v="88.9"/>
    <d v="2021-06-15T00:00:00"/>
    <x v="9"/>
    <n v="6"/>
    <m/>
    <s v="MSI Modern 14 B10RBSW-419XES - Ordenador portátil de 14&quot; FullHD (Intel Core I7-10510U, 16GB RAM, 1TB SSD , Nvidia MX350-2 GB , Sin Sistema Operativo)"/>
  </r>
  <r>
    <x v="1"/>
    <s v="REAL"/>
    <s v="VARIABLE"/>
    <s v="PERSONAL"/>
    <m/>
    <s v="MADRID"/>
    <x v="7"/>
    <s v="BAR"/>
    <s v="ESPIEDO"/>
    <n v="0.25"/>
    <d v="2021-06-17T00:00:00"/>
    <x v="9"/>
    <n v="6"/>
    <m/>
    <m/>
  </r>
  <r>
    <x v="1"/>
    <s v="REAL"/>
    <s v="OCASIONAL"/>
    <s v="PERSONAL"/>
    <s v="FLORISTERIA"/>
    <m/>
    <x v="0"/>
    <s v="REGALOS"/>
    <s v="REGALOS CRIS"/>
    <n v="1.75"/>
    <d v="2021-06-17T00:00:00"/>
    <x v="9"/>
    <n v="6"/>
    <m/>
    <s v="Flores enviadas con Bea Crespo"/>
  </r>
  <r>
    <x v="1"/>
    <s v="REAL"/>
    <s v="VARIABLE"/>
    <s v="PERSONAL"/>
    <s v="CRISTINA&amp;BLANCO"/>
    <m/>
    <x v="11"/>
    <s v="BENIDORM"/>
    <s v="BENIDORM"/>
    <n v="4"/>
    <d v="2021-06-21T00:00:00"/>
    <x v="9"/>
    <n v="6"/>
    <m/>
    <s v="BIZUM DE CRISTINA BLANCO RODRIGUEZ CONCEPTO Benidorm"/>
  </r>
  <r>
    <x v="1"/>
    <s v="REAL"/>
    <s v="VARIABLE"/>
    <s v="PERSONAL"/>
    <s v="UBER"/>
    <s v="Amsterdam"/>
    <x v="5"/>
    <s v="UBER,CABIFY, ETC"/>
    <s v="CABIFY"/>
    <n v="0.84499999999999997"/>
    <d v="2021-06-21T00:00:00"/>
    <x v="9"/>
    <n v="6"/>
    <m/>
    <s v="COMPRA UBER *TRIP HELP.UBER.C, Amsterdam, TARJETA"/>
  </r>
  <r>
    <x v="1"/>
    <s v="REAL"/>
    <s v="VARIABLE"/>
    <s v="PERSONAL"/>
    <s v="UBER"/>
    <m/>
    <x v="5"/>
    <s v="UBER"/>
    <s v="UBER"/>
    <n v="0.84499999999999997"/>
    <d v="2021-06-21T00:00:00"/>
    <x v="9"/>
    <n v="6"/>
    <m/>
    <m/>
  </r>
  <r>
    <x v="1"/>
    <s v="REAL"/>
    <s v="VARIABLE"/>
    <s v="PERSONAL"/>
    <m/>
    <s v="MADRID"/>
    <x v="7"/>
    <s v="BAR"/>
    <s v="ESPIEDO"/>
    <n v="0.15000000000000002"/>
    <d v="2021-06-22T00:00:00"/>
    <x v="9"/>
    <n v="6"/>
    <m/>
    <m/>
  </r>
  <r>
    <x v="1"/>
    <s v="REAL"/>
    <s v="VARIABLE"/>
    <s v="PERSONAL"/>
    <m/>
    <s v="MADRID"/>
    <x v="7"/>
    <s v="BAR"/>
    <s v="ESPIEDO"/>
    <n v="0.15000000000000002"/>
    <d v="2021-06-24T00:00:00"/>
    <x v="9"/>
    <n v="6"/>
    <m/>
    <m/>
  </r>
  <r>
    <x v="1"/>
    <s v="REAL"/>
    <s v="VARIABLE"/>
    <s v="PERSONAL"/>
    <s v="CABIFY"/>
    <s v="MADRID"/>
    <x v="5"/>
    <s v="UBER,CABIFY, ETC"/>
    <s v="CABIFY"/>
    <n v="0.82699999999999996"/>
    <d v="2021-06-26T00:00:00"/>
    <x v="9"/>
    <n v="6"/>
    <m/>
    <s v="COMPRA Cabify Espana, Madrid, TARJETA"/>
  </r>
  <r>
    <x v="1"/>
    <s v="REAL"/>
    <s v="VARIABLE"/>
    <s v="PERSONAL"/>
    <s v="ALDI"/>
    <s v="MADRID"/>
    <x v="4"/>
    <s v="COMIDA"/>
    <s v="ALDI"/>
    <n v="4.1779999999999999"/>
    <d v="2021-06-27T00:00:00"/>
    <x v="9"/>
    <n v="6"/>
    <m/>
    <m/>
  </r>
  <r>
    <x v="1"/>
    <s v="REAL"/>
    <s v="VARIABLE"/>
    <s v="PERSONAL"/>
    <s v="RENFE"/>
    <s v="VALENCIA"/>
    <x v="5"/>
    <s v="RENFE"/>
    <s v="RENFE"/>
    <n v="11.82"/>
    <d v="2021-06-27T00:00:00"/>
    <x v="9"/>
    <n v="6"/>
    <m/>
    <s v="COMPRA INTERNET EN RENFE VIRTUAL I, MADRID, TARJ."/>
  </r>
  <r>
    <x v="1"/>
    <s v="REAL"/>
    <s v="VARIABLE"/>
    <s v="PERSONAL"/>
    <s v="PARKING CUZCO"/>
    <s v="VALENCIA"/>
    <x v="5"/>
    <s v="PARKING COCHE"/>
    <s v="MADRID"/>
    <n v="1.7000000000000002"/>
    <d v="2021-06-28T00:00:00"/>
    <x v="9"/>
    <n v="6"/>
    <m/>
    <s v="COMPRA EN PARKING CUZCO, MADRID, TARJ. :*571914"/>
  </r>
  <r>
    <x v="0"/>
    <s v="REAL"/>
    <s v="VARIABLE"/>
    <s v="PERSONAL"/>
    <s v="-"/>
    <s v="VALENCIA"/>
    <x v="0"/>
    <s v="PAGA"/>
    <s v="PAGA / TRANSFERENCIA"/>
    <n v="35.46"/>
    <d v="2021-06-28T00:00:00"/>
    <x v="9"/>
    <n v="6"/>
    <m/>
    <m/>
  </r>
  <r>
    <x v="0"/>
    <s v="REAL"/>
    <s v="VARIABLE"/>
    <s v="PERSONAL"/>
    <s v="-"/>
    <s v="VALENCIA"/>
    <x v="0"/>
    <s v="PAGA"/>
    <s v="PAGA / TRANSFERENCIA"/>
    <n v="4.5"/>
    <d v="2021-06-28T00:00:00"/>
    <x v="9"/>
    <n v="6"/>
    <m/>
    <m/>
  </r>
  <r>
    <x v="1"/>
    <s v="REAL"/>
    <s v="VARIABLE"/>
    <s v="PERSONAL"/>
    <m/>
    <s v="MADRID"/>
    <x v="7"/>
    <s v="BAR"/>
    <s v="ESPIEDO"/>
    <n v="0.15000000000000002"/>
    <d v="2021-06-29T00:00:00"/>
    <x v="9"/>
    <n v="6"/>
    <m/>
    <m/>
  </r>
  <r>
    <x v="1"/>
    <s v="REAL"/>
    <s v="VARIABLE"/>
    <s v="PERSONAL"/>
    <m/>
    <s v="MADRID"/>
    <x v="7"/>
    <s v="BAR"/>
    <s v="ESPIEDO"/>
    <n v="0.15000000000000002"/>
    <d v="2021-06-29T00:00:00"/>
    <x v="9"/>
    <n v="6"/>
    <m/>
    <m/>
  </r>
  <r>
    <x v="0"/>
    <s v="REAL"/>
    <s v="FIJO"/>
    <s v="PERSONAL"/>
    <s v="HMR"/>
    <s v="MADRID"/>
    <x v="12"/>
    <s v="NOMINA HMR"/>
    <s v="HMR"/>
    <n v="747.69299999999998"/>
    <d v="2021-06-29T00:00:00"/>
    <x v="9"/>
    <n v="6"/>
    <m/>
    <s v="Nomina Junio 21 HMR"/>
  </r>
  <r>
    <x v="0"/>
    <s v="REAL"/>
    <s v="FIJO"/>
    <s v="PERSONAL"/>
    <s v="INSUD"/>
    <s v="MADRID"/>
    <x v="12"/>
    <s v="NOMINA INSUD"/>
    <s v=" INSUD"/>
    <n v="312.19499999999999"/>
    <d v="2021-06-29T00:00:00"/>
    <x v="9"/>
    <n v="6"/>
    <m/>
    <s v="Nomina Junio 21"/>
  </r>
  <r>
    <x v="1"/>
    <s v="REAL"/>
    <s v="VARIABLE"/>
    <s v="PERSONAL"/>
    <m/>
    <s v="VALENCIA"/>
    <x v="7"/>
    <s v="BAR"/>
    <s v="CAFÉ"/>
    <n v="0.13"/>
    <d v="2021-06-30T00:00:00"/>
    <x v="9"/>
    <n v="6"/>
    <m/>
    <m/>
  </r>
  <r>
    <x v="1"/>
    <s v="REAL"/>
    <s v="VARIABLE"/>
    <s v="PERSONAL"/>
    <s v="SANTANDER"/>
    <s v="ONLINE"/>
    <x v="0"/>
    <s v="COMISIONES BOLSA"/>
    <s v="COMISIONES SANTANDER"/>
    <n v="1.1930000000000001"/>
    <d v="2021-06-30T00:00:00"/>
    <x v="9"/>
    <n v="6"/>
    <m/>
    <m/>
  </r>
  <r>
    <x v="1"/>
    <s v="REAL"/>
    <s v="FIJO"/>
    <s v="PERSONAL"/>
    <s v="ALQUILER"/>
    <s v="MADRID"/>
    <x v="2"/>
    <s v="PISO FDO CATOLICO"/>
    <s v="ALQUILER FDO CATOLICO"/>
    <n v="45"/>
    <d v="2021-07-01T00:00:00"/>
    <x v="9"/>
    <n v="7"/>
    <m/>
    <s v="Julio"/>
  </r>
  <r>
    <x v="1"/>
    <s v="REAL"/>
    <s v="FIJO"/>
    <s v="PERSONAL"/>
    <s v="GIMNASIO JOSE VALENCIANO"/>
    <s v="MADRID"/>
    <x v="6"/>
    <s v="BOXEO"/>
    <s v="BOXEO"/>
    <n v="6"/>
    <d v="2021-07-01T00:00:00"/>
    <x v="9"/>
    <n v="7"/>
    <m/>
    <s v="Julio"/>
  </r>
  <r>
    <x v="1"/>
    <s v="REAL"/>
    <s v="FIJO"/>
    <s v="PERSONAL"/>
    <s v="GARAJE"/>
    <m/>
    <x v="2"/>
    <s v="GARAJE"/>
    <s v="GARAJE FDO CATOLICO"/>
    <n v="13.5"/>
    <d v="2021-07-01T00:00:00"/>
    <x v="9"/>
    <n v="7"/>
    <m/>
    <s v="Julio"/>
  </r>
  <r>
    <x v="1"/>
    <s v="REAL"/>
    <s v="FIJO"/>
    <s v="PERSONAL"/>
    <s v="GASTOS VARIABLES"/>
    <s v="MADRID"/>
    <x v="2"/>
    <s v="GASTOS COMPARTIDOS"/>
    <s v="GASTOS: AGUA, LUZ, WIFI, LIMPIEZA"/>
    <n v="8.5"/>
    <d v="2021-07-01T00:00:00"/>
    <x v="9"/>
    <n v="7"/>
    <m/>
    <s v="Julio"/>
  </r>
  <r>
    <x v="1"/>
    <s v="REAL"/>
    <s v="VARIABLE"/>
    <s v="PERSONAL"/>
    <s v="ACCIONA"/>
    <s v="MADRID"/>
    <x v="5"/>
    <s v="MOTO ALQUILER"/>
    <s v="MOTO ALQUILER"/>
    <n v="0.22400000000000003"/>
    <d v="2021-07-02T00:00:00"/>
    <x v="9"/>
    <n v="7"/>
    <m/>
    <m/>
  </r>
  <r>
    <x v="1"/>
    <s v="REAL"/>
    <s v="VARIABLE"/>
    <s v="PERSONAL"/>
    <s v="ACCIONA"/>
    <s v="MADRID"/>
    <x v="5"/>
    <s v="MOTO ALQUILER"/>
    <s v="MOTO ALQUILER"/>
    <n v="0.22400000000000003"/>
    <d v="2021-07-02T00:00:00"/>
    <x v="9"/>
    <n v="7"/>
    <m/>
    <m/>
  </r>
  <r>
    <x v="1"/>
    <s v="REAL"/>
    <s v="VARIABLE"/>
    <s v="PERSONAL"/>
    <s v="EN&amp;MADRID JUA, GETAFE"/>
    <s v="VALENCIA"/>
    <x v="5"/>
    <s v="UBER,CABIFY, TAXIS, ETC"/>
    <s v="TAXI"/>
    <n v="1.1500000000000001"/>
    <d v="2021-07-02T00:00:00"/>
    <x v="9"/>
    <n v="7"/>
    <m/>
    <s v="PAGO MOVIL EN TAXI MADRID JUA, GETAFE, TARJ."/>
  </r>
  <r>
    <x v="1"/>
    <s v="REAL"/>
    <s v="VARIABLE"/>
    <s v="PERSONAL"/>
    <s v="VIAJES"/>
    <m/>
    <x v="5"/>
    <s v="RENFE"/>
    <s v="VALENCIA"/>
    <n v="5.91"/>
    <d v="2021-07-02T00:00:00"/>
    <x v="9"/>
    <n v="7"/>
    <m/>
    <s v="Madrid - Valencia"/>
  </r>
  <r>
    <x v="1"/>
    <s v="REAL"/>
    <s v="VARIABLE"/>
    <s v="PERSONAL"/>
    <m/>
    <s v="VALENCIA"/>
    <x v="7"/>
    <s v="BAR"/>
    <s v="CAFÉ"/>
    <n v="0.30000000000000004"/>
    <d v="2021-07-04T00:00:00"/>
    <x v="9"/>
    <n v="7"/>
    <m/>
    <m/>
  </r>
  <r>
    <x v="1"/>
    <s v="REAL"/>
    <s v="VARIABLE"/>
    <s v="PERSONAL"/>
    <s v="SANTANDER"/>
    <s v="EFECTIVO"/>
    <x v="0"/>
    <s v="OTROS"/>
    <s v="OTROS"/>
    <n v="7.3950000000000005"/>
    <d v="2021-07-04T00:00:00"/>
    <x v="9"/>
    <n v="7"/>
    <m/>
    <m/>
  </r>
  <r>
    <x v="1"/>
    <s v="REAL"/>
    <s v="VARIABLE"/>
    <s v="PERSONAL"/>
    <s v="SANTANDER"/>
    <s v="EFECTIVO"/>
    <x v="0"/>
    <s v="OTROS"/>
    <s v="OTROS"/>
    <n v="7.3950000000000005"/>
    <d v="2021-07-04T00:00:00"/>
    <x v="9"/>
    <n v="7"/>
    <m/>
    <m/>
  </r>
  <r>
    <x v="1"/>
    <s v="REAL"/>
    <s v="VARIABLE"/>
    <s v="PERSONAL"/>
    <s v="SANTANDER"/>
    <s v="EFECTIVO"/>
    <x v="0"/>
    <s v="OTROS"/>
    <s v="OTROS"/>
    <n v="7.2"/>
    <d v="2021-07-04T00:00:00"/>
    <x v="9"/>
    <n v="7"/>
    <m/>
    <m/>
  </r>
  <r>
    <x v="1"/>
    <s v="REAL"/>
    <s v="VARIABLE"/>
    <s v="PERSONAL"/>
    <s v="VIAJES"/>
    <m/>
    <x v="5"/>
    <s v="RENFE"/>
    <s v="VALENCIA"/>
    <n v="5.91"/>
    <d v="2021-07-04T00:00:00"/>
    <x v="9"/>
    <n v="7"/>
    <m/>
    <s v="Valencia - Madrid"/>
  </r>
  <r>
    <x v="0"/>
    <s v="REAL"/>
    <s v="VARIABLE"/>
    <s v="PERSONAL"/>
    <s v="-"/>
    <s v="VALENCIA"/>
    <x v="0"/>
    <s v="PAGA"/>
    <s v="PAGA / TRANSFERENCIA"/>
    <n v="37.199999999999996"/>
    <d v="2021-07-05T00:00:00"/>
    <x v="9"/>
    <n v="7"/>
    <m/>
    <m/>
  </r>
  <r>
    <x v="1"/>
    <s v="REAL"/>
    <s v="VARIABLE"/>
    <s v="PERSONAL"/>
    <s v="ALDI"/>
    <s v="MADRID"/>
    <x v="4"/>
    <s v="COMIDA"/>
    <s v="ALDI"/>
    <n v="2.4460000000000002"/>
    <d v="2021-07-06T00:00:00"/>
    <x v="9"/>
    <n v="7"/>
    <m/>
    <m/>
  </r>
  <r>
    <x v="0"/>
    <s v="REAL"/>
    <s v="VARIABLE"/>
    <s v="PERSONAL"/>
    <s v="-"/>
    <s v="VALENCIA"/>
    <x v="0"/>
    <s v="PAGA"/>
    <s v="PAGA / TRANSFERENCIA"/>
    <n v="40.5"/>
    <d v="2021-07-06T00:00:00"/>
    <x v="9"/>
    <n v="7"/>
    <m/>
    <m/>
  </r>
  <r>
    <x v="1"/>
    <s v="REAL"/>
    <s v="VARIABLE"/>
    <s v="PERSONAL"/>
    <s v="DIA"/>
    <s v="MADRID"/>
    <x v="4"/>
    <s v="COMIDA"/>
    <s v="DIA"/>
    <n v="1.4660000000000002"/>
    <d v="2021-07-10T00:00:00"/>
    <x v="9"/>
    <n v="7"/>
    <m/>
    <m/>
  </r>
  <r>
    <x v="0"/>
    <s v="REAL"/>
    <s v="VARIABLE"/>
    <s v="PERSONAL"/>
    <m/>
    <m/>
    <x v="0"/>
    <s v="CUMPLEAÑOS"/>
    <s v="TIA EVA"/>
    <n v="27"/>
    <d v="2021-07-12T00:00:00"/>
    <x v="9"/>
    <n v="7"/>
    <m/>
    <s v="Cumpleaños, regalo eva"/>
  </r>
  <r>
    <x v="1"/>
    <s v="REAL"/>
    <s v="VARIABLE"/>
    <s v="PERSONAL"/>
    <s v="UBER"/>
    <s v="MADRID"/>
    <x v="5"/>
    <s v="UBER,CABIFY, ETC"/>
    <s v="BIZUM A CRIS"/>
    <n v="0.4"/>
    <d v="2021-07-13T00:00:00"/>
    <x v="9"/>
    <n v="7"/>
    <m/>
    <s v="BIZUM DE CRISTINA BLANCO RODRIGUEZ CONCEPTO uber"/>
  </r>
  <r>
    <x v="1"/>
    <s v="REAL"/>
    <s v="VARIABLE"/>
    <s v="PERSONAL"/>
    <s v="UBER"/>
    <s v="HELP.UBER.COM"/>
    <x v="5"/>
    <s v="UBER,CABIFY, ETC"/>
    <s v="CABIFY"/>
    <n v="0.77400000000000002"/>
    <d v="2021-07-16T00:00:00"/>
    <x v="9"/>
    <n v="7"/>
    <m/>
    <s v="COMPRA UBER *TRIP, HELP.UBER.COM, TARJETA"/>
  </r>
  <r>
    <x v="1"/>
    <s v="REAL"/>
    <s v="VARIABLE"/>
    <s v="PERSONAL"/>
    <s v="EN&amp;APARCAMIENTO CA, SEGOVIA"/>
    <s v="VALENCIA"/>
    <x v="5"/>
    <s v="PARKING SEGOVIA"/>
    <s v="SEGOCIA"/>
    <n v="0.97500000000000009"/>
    <d v="2021-07-18T00:00:00"/>
    <x v="9"/>
    <n v="7"/>
    <m/>
    <s v="PAGO MOVIL EN APARCAMIENTO CA, SEGOVIA, TARJ."/>
  </r>
  <r>
    <x v="1"/>
    <s v="REAL"/>
    <s v="VARIABLE"/>
    <s v="PERSONAL"/>
    <s v="UBER"/>
    <m/>
    <x v="5"/>
    <s v="UBER"/>
    <s v="UBER"/>
    <n v="0.77400000000000002"/>
    <d v="2021-07-19T00:00:00"/>
    <x v="9"/>
    <n v="7"/>
    <m/>
    <m/>
  </r>
  <r>
    <x v="1"/>
    <s v="REAL"/>
    <s v="VARIABLE"/>
    <s v="PERSONAL"/>
    <s v="RENFE"/>
    <s v="VALENCIA"/>
    <x v="5"/>
    <s v="RENFE"/>
    <s v="RENFE"/>
    <n v="15.430000000000001"/>
    <d v="2021-07-26T00:00:00"/>
    <x v="9"/>
    <n v="7"/>
    <m/>
    <s v="COMPRA INTERNET EN RENFE VIRTUAL I, MADRID, TARJ."/>
  </r>
  <r>
    <x v="1"/>
    <s v="REAL"/>
    <s v="VARIABLE"/>
    <s v="PERSONAL"/>
    <s v="UBER"/>
    <s v="Amsterdam"/>
    <x v="5"/>
    <s v="UBER,CABIFY, ETC"/>
    <s v="CABIFY"/>
    <n v="0.85299999999999998"/>
    <d v="2021-07-27T00:00:00"/>
    <x v="9"/>
    <n v="7"/>
    <m/>
    <s v="COMPRA UBER *TRIP HELP.UBER.C, Amsterdam, TARJETA"/>
  </r>
  <r>
    <x v="1"/>
    <s v="REAL"/>
    <s v="VARIABLE"/>
    <s v="PERSONAL"/>
    <s v="VIAJES"/>
    <s v="ONLINE"/>
    <x v="5"/>
    <s v="RENFE"/>
    <m/>
    <n v="8.120000000000001"/>
    <d v="2021-07-27T00:00:00"/>
    <x v="9"/>
    <n v="7"/>
    <m/>
    <s v="Madrid - Malaga"/>
  </r>
  <r>
    <x v="0"/>
    <s v="REAL"/>
    <s v="FIJO"/>
    <s v="PERSONAL"/>
    <s v="INSUD"/>
    <s v="MADRID"/>
    <x v="12"/>
    <s v="NOMINA INSUD"/>
    <s v=" INSUD"/>
    <n v="576.93899999999996"/>
    <d v="2021-07-28T00:00:00"/>
    <x v="9"/>
    <n v="7"/>
    <m/>
    <s v="Nomina Julio 21"/>
  </r>
  <r>
    <x v="1"/>
    <s v="REAL"/>
    <s v="VARIABLE"/>
    <s v="PERSONAL"/>
    <s v="UBER"/>
    <m/>
    <x v="5"/>
    <s v="UBER"/>
    <s v="UBER"/>
    <n v="0.85299999999999998"/>
    <d v="2021-07-29T00:00:00"/>
    <x v="9"/>
    <n v="7"/>
    <m/>
    <m/>
  </r>
  <r>
    <x v="1"/>
    <s v="REAL"/>
    <s v="VARIABLE"/>
    <s v="PERSONAL"/>
    <s v="SANTANDER"/>
    <s v="EFECTIVO"/>
    <x v="0"/>
    <s v="OTROS"/>
    <m/>
    <n v="2.19"/>
    <d v="2021-07-29T00:00:00"/>
    <x v="9"/>
    <n v="7"/>
    <m/>
    <m/>
  </r>
  <r>
    <x v="1"/>
    <s v="REAL"/>
    <s v="VARIABLE"/>
    <s v="PERSONAL"/>
    <s v="EN&amp;TORRE DEL MAR"/>
    <s v="TORRE DEL MAR"/>
    <x v="10"/>
    <s v="FARMACIA"/>
    <s v="FARMACIA"/>
    <n v="1.99"/>
    <d v="2021-07-30T00:00:00"/>
    <x v="9"/>
    <n v="7"/>
    <m/>
    <s v="PAGO MOVIL EN FARMACIA JORGE, TORRE DEL MAR, TARJ."/>
  </r>
  <r>
    <x v="1"/>
    <s v="REAL"/>
    <s v="FIJO"/>
    <s v="PERSONAL"/>
    <s v="ALQUILER"/>
    <s v="MADRID"/>
    <x v="2"/>
    <s v="PISO FDO CATOLICO"/>
    <s v="ALQUILER FDO CATOLICO"/>
    <n v="45"/>
    <d v="2021-08-01T00:00:00"/>
    <x v="9"/>
    <n v="8"/>
    <m/>
    <s v="Agosto"/>
  </r>
  <r>
    <x v="1"/>
    <s v="REAL"/>
    <s v="FIJO"/>
    <s v="PERSONAL"/>
    <s v="GIMNASIO JOSE VALENCIANO"/>
    <s v="MADRID"/>
    <x v="6"/>
    <s v="BOXEO"/>
    <s v="BOXEO"/>
    <n v="3.5"/>
    <d v="2021-08-01T00:00:00"/>
    <x v="9"/>
    <n v="8"/>
    <m/>
    <s v="Agosto"/>
  </r>
  <r>
    <x v="1"/>
    <s v="REAL"/>
    <s v="VARIABLE"/>
    <s v="PERSONAL"/>
    <s v="EN&amp;M. L., MADRID"/>
    <s v="MADRID"/>
    <x v="10"/>
    <s v="FARMACIA"/>
    <s v="FARMACIA"/>
    <n v="0.59500000000000008"/>
    <d v="2021-08-01T00:00:00"/>
    <x v="9"/>
    <n v="8"/>
    <m/>
    <s v="PAGO MOVIL EN FARMACIA M. L., MADRID, TARJ. :*571914"/>
  </r>
  <r>
    <x v="1"/>
    <s v="REAL"/>
    <s v="FIJO"/>
    <s v="PERSONAL"/>
    <s v="GARAJE"/>
    <m/>
    <x v="2"/>
    <s v="GARAJE"/>
    <s v="GARAJE FDO CATOLICO"/>
    <n v="13.5"/>
    <d v="2021-08-01T00:00:00"/>
    <x v="9"/>
    <n v="8"/>
    <m/>
    <s v="Agosto"/>
  </r>
  <r>
    <x v="1"/>
    <s v="REAL"/>
    <s v="FIJO"/>
    <s v="PERSONAL"/>
    <s v="GASTOS VARIABLES"/>
    <s v="MADRID"/>
    <x v="2"/>
    <s v="GASTOS COMPARTIDOS"/>
    <s v="GASTOS: AGUA, LUZ, WIFI, LIMPIEZA"/>
    <n v="8.5"/>
    <d v="2021-08-01T00:00:00"/>
    <x v="9"/>
    <n v="8"/>
    <m/>
    <s v="Agosto"/>
  </r>
  <r>
    <x v="1"/>
    <s v="REAL"/>
    <s v="VARIABLE"/>
    <s v="PERSONAL"/>
    <s v="VIAJES"/>
    <m/>
    <x v="5"/>
    <s v="RENFE"/>
    <m/>
    <n v="7.31"/>
    <d v="2021-08-01T00:00:00"/>
    <x v="9"/>
    <n v="8"/>
    <m/>
    <s v="Malaga - Madrid"/>
  </r>
  <r>
    <x v="1"/>
    <s v="REAL"/>
    <s v="VARIABLE"/>
    <s v="PERSONAL"/>
    <s v="EN&amp;VICTOR, ALACHES, LOS"/>
    <s v="CIACHES,LACHES"/>
    <x v="10"/>
    <s v="FARMACIA"/>
    <s v="FARMACIA"/>
    <n v="1.046"/>
    <d v="2021-08-02T00:00:00"/>
    <x v="9"/>
    <n v="8"/>
    <m/>
    <s v="PAGO MOVIL EN FARMACIA VICTOR, ALACHES, LOS, TARJ."/>
  </r>
  <r>
    <x v="0"/>
    <s v="REAL"/>
    <s v="VARIABLE"/>
    <s v="PERSONAL"/>
    <s v="-"/>
    <s v="VALENCIA"/>
    <x v="0"/>
    <s v="PAGA"/>
    <s v="PAGA / TRANSFERENCIA"/>
    <n v="40.5"/>
    <d v="2021-08-03T00:00:00"/>
    <x v="9"/>
    <n v="8"/>
    <m/>
    <m/>
  </r>
  <r>
    <x v="1"/>
    <s v="REAL"/>
    <s v="VARIABLE"/>
    <s v="PERSONAL"/>
    <s v="ALDI"/>
    <s v="MADRID"/>
    <x v="4"/>
    <s v="COMIDA"/>
    <s v="ALDI"/>
    <n v="3.3340000000000005"/>
    <d v="2021-08-04T00:00:00"/>
    <x v="9"/>
    <n v="8"/>
    <m/>
    <m/>
  </r>
  <r>
    <x v="2"/>
    <s v="REAL"/>
    <s v="VARIABLE"/>
    <s v="PERSONAL"/>
    <s v="COINBASE"/>
    <s v="ONLINE"/>
    <x v="17"/>
    <s v="CRYPTO"/>
    <s v="CRYPTO"/>
    <n v="1080"/>
    <d v="2021-08-04T00:00:00"/>
    <x v="9"/>
    <n v="8"/>
    <m/>
    <m/>
  </r>
  <r>
    <x v="1"/>
    <s v="REAL"/>
    <s v="VARIABLE"/>
    <s v="PERSONAL"/>
    <s v="EN&amp;M PILA, MADRID"/>
    <s v="MADRID"/>
    <x v="10"/>
    <s v="FARMACIA"/>
    <s v="FARMACIA"/>
    <n v="0.89800000000000013"/>
    <d v="2021-08-05T00:00:00"/>
    <x v="9"/>
    <n v="8"/>
    <m/>
    <s v="PAGO MOVIL EN FARMACIA M PILA, MADRID, TARJ."/>
  </r>
  <r>
    <x v="1"/>
    <s v="REAL"/>
    <s v="VARIABLE"/>
    <s v="PERSONAL"/>
    <s v="BAR"/>
    <s v="VALENCIA"/>
    <x v="7"/>
    <s v="BAR"/>
    <s v="BAR"/>
    <n v="0.75"/>
    <d v="2021-08-09T00:00:00"/>
    <x v="9"/>
    <n v="8"/>
    <m/>
    <s v="PAGO MOVIL EN AKELABAR ALAMED, PARACUELLOS, TARJ."/>
  </r>
  <r>
    <x v="1"/>
    <s v="REAL"/>
    <s v="VARIABLE"/>
    <s v="PERSONAL"/>
    <m/>
    <s v="MADRID"/>
    <x v="7"/>
    <s v="BAR"/>
    <s v="ESPIEDO"/>
    <n v="0.9"/>
    <d v="2021-08-17T00:00:00"/>
    <x v="9"/>
    <n v="8"/>
    <m/>
    <m/>
  </r>
  <r>
    <x v="1"/>
    <s v="REAL"/>
    <s v="VARIABLE"/>
    <s v="PERSONAL"/>
    <s v="EN&amp;N.LICENCIA, LEGANES"/>
    <s v="VALENCIA"/>
    <x v="5"/>
    <s v="UBER,CABIFY, TAXIS, ETC"/>
    <s v="TAXI"/>
    <n v="3"/>
    <d v="2021-08-17T00:00:00"/>
    <x v="9"/>
    <n v="8"/>
    <m/>
    <s v="PAGO MOVIL EN TAXI N.LICENCIA, LEGANES, TARJ."/>
  </r>
  <r>
    <x v="1"/>
    <s v="REAL"/>
    <s v="VARIABLE"/>
    <s v="PERSONAL"/>
    <m/>
    <s v="MADRID"/>
    <x v="7"/>
    <s v="BAR"/>
    <s v="ESPIEDO"/>
    <n v="1.095"/>
    <d v="2021-08-18T00:00:00"/>
    <x v="9"/>
    <n v="8"/>
    <m/>
    <m/>
  </r>
  <r>
    <x v="1"/>
    <s v="REAL"/>
    <s v="VARIABLE"/>
    <s v="PERSONAL"/>
    <s v="ACCIONA"/>
    <s v="MADRID"/>
    <x v="5"/>
    <s v="MOTO ALQUILER"/>
    <s v="MOTO ALQUILER"/>
    <n v="2.8000000000000004E-2"/>
    <d v="2021-08-19T00:00:00"/>
    <x v="9"/>
    <n v="8"/>
    <m/>
    <m/>
  </r>
  <r>
    <x v="1"/>
    <s v="REAL"/>
    <s v="VARIABLE"/>
    <s v="PERSONAL"/>
    <s v="ACCIONA"/>
    <s v="MADRID"/>
    <x v="5"/>
    <s v="MOTO ALQUILER"/>
    <s v="MOTO ALQUILER"/>
    <n v="0.64400000000000013"/>
    <d v="2021-08-19T00:00:00"/>
    <x v="9"/>
    <n v="8"/>
    <m/>
    <m/>
  </r>
  <r>
    <x v="1"/>
    <s v="REAL"/>
    <s v="VARIABLE"/>
    <s v="PERSONAL"/>
    <s v="CONSUM"/>
    <s v="MADRID"/>
    <x v="4"/>
    <s v="COMIDA"/>
    <s v="CONSUM"/>
    <n v="2.1620000000000004"/>
    <d v="2021-08-24T00:00:00"/>
    <x v="9"/>
    <n v="8"/>
    <m/>
    <m/>
  </r>
  <r>
    <x v="1"/>
    <s v="REAL"/>
    <s v="VARIABLE"/>
    <s v="PERSONAL"/>
    <s v="BAR"/>
    <s v="VALENCIA"/>
    <x v="7"/>
    <s v="BAR"/>
    <s v="BAR"/>
    <n v="2.4000000000000004"/>
    <d v="2021-08-25T00:00:00"/>
    <x v="9"/>
    <n v="8"/>
    <m/>
    <s v="PAGO MOVIL EN BAR ARTICO, MADRID, TARJ. :*571914"/>
  </r>
  <r>
    <x v="1"/>
    <s v="REAL"/>
    <s v="VARIABLE"/>
    <s v="PERSONAL"/>
    <m/>
    <s v="MADRID"/>
    <x v="7"/>
    <s v="BAR"/>
    <s v="ESPIEDO"/>
    <n v="0.9"/>
    <d v="2021-08-25T00:00:00"/>
    <x v="9"/>
    <n v="8"/>
    <m/>
    <m/>
  </r>
  <r>
    <x v="1"/>
    <s v="REAL"/>
    <s v="VARIABLE"/>
    <s v="PERSONAL"/>
    <m/>
    <s v="MADRID"/>
    <x v="7"/>
    <s v="BAR"/>
    <s v="ESPIEDO"/>
    <n v="0.1"/>
    <d v="2021-08-26T00:00:00"/>
    <x v="9"/>
    <n v="8"/>
    <m/>
    <m/>
  </r>
  <r>
    <x v="0"/>
    <s v="REAL"/>
    <s v="FIJO"/>
    <s v="PERSONAL"/>
    <s v="INSUD"/>
    <s v="MADRID"/>
    <x v="12"/>
    <s v="NOMINA INSUD"/>
    <s v=" INSUD"/>
    <n v="438.14100000000002"/>
    <d v="2021-08-30T00:00:00"/>
    <x v="9"/>
    <n v="8"/>
    <m/>
    <s v="Nomina Agosto 21"/>
  </r>
  <r>
    <x v="0"/>
    <s v="REAL"/>
    <s v="VARIABLE"/>
    <s v="PERSONAL"/>
    <s v="-"/>
    <s v="VALENCIA"/>
    <x v="0"/>
    <s v="PAGA"/>
    <s v="PAGA / TRANSFERENCIA"/>
    <n v="40.5"/>
    <d v="2021-08-31T00:00:00"/>
    <x v="9"/>
    <n v="8"/>
    <m/>
    <m/>
  </r>
  <r>
    <x v="1"/>
    <s v="REAL"/>
    <s v="FIJO"/>
    <s v="PERSONAL"/>
    <s v="ALQUILER"/>
    <s v="MADRID"/>
    <x v="2"/>
    <s v="PISO FDO CATOLICO"/>
    <s v="ALQUILER FDO CATOLICO"/>
    <n v="45"/>
    <d v="2021-09-01T00:00:00"/>
    <x v="9"/>
    <n v="9"/>
    <m/>
    <s v="Septiembre"/>
  </r>
  <r>
    <x v="1"/>
    <s v="REAL"/>
    <s v="FIJO"/>
    <s v="PERSONAL"/>
    <s v="GIMNASIO JOSE VALENCIANO"/>
    <s v="MADRID"/>
    <x v="6"/>
    <s v="BOXEO"/>
    <s v="BOXEO"/>
    <n v="6.7"/>
    <d v="2021-09-01T00:00:00"/>
    <x v="9"/>
    <n v="9"/>
    <m/>
    <s v="Septiembre"/>
  </r>
  <r>
    <x v="1"/>
    <s v="REAL"/>
    <s v="FIJO"/>
    <s v="PERSONAL"/>
    <s v="GARAJE"/>
    <m/>
    <x v="2"/>
    <s v="GARAJE"/>
    <s v="GARAJE FDO CATOLICO"/>
    <n v="13.5"/>
    <d v="2021-09-01T00:00:00"/>
    <x v="9"/>
    <n v="9"/>
    <m/>
    <s v="Septiembre"/>
  </r>
  <r>
    <x v="1"/>
    <s v="REAL"/>
    <s v="FIJO"/>
    <s v="PERSONAL"/>
    <s v="GASTOS VARIABLES"/>
    <s v="MADRID"/>
    <x v="2"/>
    <s v="GASTOS COMPARTIDOS"/>
    <s v="GASTOS: AGUA, LUZ, WIFI, LIMPIEZA"/>
    <n v="8.5"/>
    <d v="2021-09-01T00:00:00"/>
    <x v="9"/>
    <n v="9"/>
    <m/>
    <s v="Septiembre"/>
  </r>
  <r>
    <x v="1"/>
    <s v="REAL"/>
    <s v="VARIABLE"/>
    <s v="PERSONAL"/>
    <s v="ALDI"/>
    <s v="MADRID"/>
    <x v="4"/>
    <s v="COMIDA"/>
    <s v="ALDI"/>
    <n v="2.7650000000000001"/>
    <d v="2021-09-06T00:00:00"/>
    <x v="9"/>
    <n v="9"/>
    <m/>
    <m/>
  </r>
  <r>
    <x v="1"/>
    <s v="REAL"/>
    <s v="VARIABLE"/>
    <s v="PERSONAL"/>
    <m/>
    <s v="MADRID"/>
    <x v="7"/>
    <s v="BAR"/>
    <s v="ESPIEDO"/>
    <n v="1.095"/>
    <d v="2021-09-08T00:00:00"/>
    <x v="9"/>
    <n v="9"/>
    <m/>
    <m/>
  </r>
  <r>
    <x v="0"/>
    <s v="REAL"/>
    <s v="VARIABLE"/>
    <s v="PERSONAL"/>
    <m/>
    <s v="ONLINE"/>
    <x v="18"/>
    <s v="GASTOS COMPARTIDOS"/>
    <s v="BLABLACAR"/>
    <n v="19.5"/>
    <d v="2021-09-09T00:00:00"/>
    <x v="9"/>
    <n v="9"/>
    <m/>
    <s v="Cris Blanco viaje pozo"/>
  </r>
  <r>
    <x v="2"/>
    <s v="REAL"/>
    <s v="VARIABLE"/>
    <s v="PERSONAL"/>
    <s v="COINBASE"/>
    <s v="ONLINE"/>
    <x v="17"/>
    <s v="CRYPTO"/>
    <s v="CRYPTO"/>
    <n v="900"/>
    <d v="2021-09-10T00:00:00"/>
    <x v="9"/>
    <n v="9"/>
    <m/>
    <m/>
  </r>
  <r>
    <x v="1"/>
    <s v="REAL"/>
    <s v="VARIABLE"/>
    <s v="PERSONAL"/>
    <m/>
    <s v="MADRID"/>
    <x v="7"/>
    <s v="BAR"/>
    <s v="ESPIEDO"/>
    <n v="0.2"/>
    <d v="2021-09-10T00:00:00"/>
    <x v="9"/>
    <n v="9"/>
    <m/>
    <m/>
  </r>
  <r>
    <x v="1"/>
    <s v="REAL"/>
    <s v="VARIABLE"/>
    <s v="PERSONAL"/>
    <s v="RENFE"/>
    <s v="VALENCIA"/>
    <x v="5"/>
    <s v="RENFE"/>
    <s v="RENFE"/>
    <n v="13.3"/>
    <d v="2021-09-14T00:00:00"/>
    <x v="9"/>
    <n v="9"/>
    <m/>
    <s v="COMPRA INTERNET EN RENFE VIRTUAL I, MADRID, TARJ."/>
  </r>
  <r>
    <x v="1"/>
    <s v="REAL"/>
    <s v="VARIABLE"/>
    <s v="PERSONAL"/>
    <m/>
    <s v="MADRID"/>
    <x v="7"/>
    <s v="BAR"/>
    <s v="ESPIEDO"/>
    <n v="0.19500000000000001"/>
    <d v="2021-09-16T00:00:00"/>
    <x v="9"/>
    <n v="9"/>
    <m/>
    <m/>
  </r>
  <r>
    <x v="1"/>
    <s v="REAL"/>
    <s v="VARIABLE"/>
    <s v="PERSONAL"/>
    <s v="CABIFY"/>
    <s v="MADRID"/>
    <x v="5"/>
    <s v="UBER,CABIFY, ETC"/>
    <s v="CABIFY"/>
    <n v="1.1199999999999999"/>
    <d v="2021-09-17T00:00:00"/>
    <x v="9"/>
    <n v="9"/>
    <m/>
    <s v="COMPRA Cabify Espana, Madrid, TARJETA"/>
  </r>
  <r>
    <x v="1"/>
    <s v="REAL"/>
    <s v="VARIABLE"/>
    <s v="PERSONAL"/>
    <s v="EN&amp;RESTAURANTE RAM, MADRID"/>
    <s v="VALENCIA"/>
    <x v="7"/>
    <s v="RESTAURANTE"/>
    <s v="RESTAURANTE"/>
    <n v="0.60000000000000009"/>
    <d v="2021-09-17T00:00:00"/>
    <x v="9"/>
    <n v="9"/>
    <m/>
    <s v="PAGO MOVIL EN RESTAURANTE RAM, MADRID, TARJ."/>
  </r>
  <r>
    <x v="1"/>
    <s v="REAL"/>
    <s v="VARIABLE"/>
    <s v="PERSONAL"/>
    <s v="VIAJES"/>
    <m/>
    <x v="5"/>
    <s v="RENFE"/>
    <s v="VALENCIA"/>
    <n v="6.65"/>
    <d v="2021-09-17T00:00:00"/>
    <x v="9"/>
    <n v="9"/>
    <m/>
    <s v="Madrid - Valencia"/>
  </r>
  <r>
    <x v="1"/>
    <s v="REAL"/>
    <s v="VARIABLE"/>
    <s v="PERSONAL"/>
    <s v="EN&amp;RESTAURANTE MIR, VALENCIA"/>
    <s v="VALENCIA"/>
    <x v="7"/>
    <s v="RESTAURANTE"/>
    <s v="RESTAURANTE"/>
    <n v="4.1500000000000004"/>
    <d v="2021-09-19T00:00:00"/>
    <x v="9"/>
    <n v="9"/>
    <m/>
    <s v="PAGO MOVIL EN RESTAURANTE MIR, VALENCIA, TARJ."/>
  </r>
  <r>
    <x v="1"/>
    <s v="REAL"/>
    <s v="VARIABLE"/>
    <s v="PERSONAL"/>
    <s v="EN&amp;EL, EL PALMAR"/>
    <s v="VALENCIA"/>
    <x v="7"/>
    <s v="RESTAURANTE"/>
    <s v="RESTAURANTE"/>
    <n v="8.7309999999999999"/>
    <d v="2021-09-19T00:00:00"/>
    <x v="9"/>
    <n v="9"/>
    <m/>
    <s v="PAGO MOVIL EN RESTAURANTE EL, EL PALMAR, TARJ."/>
  </r>
  <r>
    <x v="1"/>
    <s v="REAL"/>
    <s v="VARIABLE"/>
    <s v="PERSONAL"/>
    <s v="VIAJES"/>
    <m/>
    <x v="5"/>
    <s v="RENFE"/>
    <s v="VALENCIA"/>
    <n v="6.65"/>
    <d v="2021-09-19T00:00:00"/>
    <x v="9"/>
    <n v="9"/>
    <m/>
    <s v="Valencia - Madrid"/>
  </r>
  <r>
    <x v="1"/>
    <s v="REAL"/>
    <s v="VARIABLE"/>
    <s v="PERSONAL"/>
    <m/>
    <s v="MADRID"/>
    <x v="7"/>
    <s v="BAR"/>
    <s v="ESPIEDO"/>
    <n v="0.12"/>
    <d v="2021-09-22T00:00:00"/>
    <x v="9"/>
    <n v="9"/>
    <m/>
    <m/>
  </r>
  <r>
    <x v="1"/>
    <s v="REAL"/>
    <s v="VARIABLE"/>
    <s v="PERSONAL"/>
    <s v="AMAZON"/>
    <s v="ONLINE"/>
    <x v="3"/>
    <s v="COMIDA"/>
    <s v="MOCHILA"/>
    <n v="1.5990000000000002"/>
    <d v="2021-09-22T00:00:00"/>
    <x v="9"/>
    <n v="9"/>
    <m/>
    <s v="Porta aliemntos negra"/>
  </r>
  <r>
    <x v="1"/>
    <s v="REAL"/>
    <s v="VARIABLE"/>
    <s v="PERSONAL"/>
    <s v="AMAZON"/>
    <s v="ONLINE"/>
    <x v="3"/>
    <s v="ACCESORIOS"/>
    <s v="BOXEO"/>
    <n v="3.4740000000000002"/>
    <d v="2021-09-23T00:00:00"/>
    <x v="9"/>
    <n v="9"/>
    <m/>
    <s v="Guantes Boxeo Leone 14oz"/>
  </r>
  <r>
    <x v="1"/>
    <s v="REAL"/>
    <s v="VARIABLE"/>
    <s v="PERSONAL"/>
    <s v="AMAZON"/>
    <s v="ONLINE"/>
    <x v="3"/>
    <s v="ACCESORIOS"/>
    <s v="BOXEO"/>
    <n v="1.29"/>
    <d v="2021-09-23T00:00:00"/>
    <x v="9"/>
    <n v="9"/>
    <m/>
    <s v="Portector Bucal Premium"/>
  </r>
  <r>
    <x v="1"/>
    <s v="REAL"/>
    <s v="VARIABLE"/>
    <s v="PERSONAL"/>
    <s v="REGALOS"/>
    <m/>
    <x v="0"/>
    <s v="REGALOS"/>
    <s v="REGALOS INSUD"/>
    <n v="0.5"/>
    <d v="2021-09-24T00:00:00"/>
    <x v="9"/>
    <n v="9"/>
    <m/>
    <s v="Regalo Despedida Sebas"/>
  </r>
  <r>
    <x v="1"/>
    <s v="REAL"/>
    <s v="VARIABLE"/>
    <s v="PERSONAL"/>
    <s v="CINE"/>
    <s v="VALENCIA"/>
    <x v="9"/>
    <s v="CINE"/>
    <s v="AUTOCINE"/>
    <n v="1.29"/>
    <d v="2021-09-25T00:00:00"/>
    <x v="9"/>
    <n v="9"/>
    <m/>
    <s v="PAGO MOVIL EN AUTOCINE MADRID, MADRID, TARJ."/>
  </r>
  <r>
    <x v="1"/>
    <s v="REAL"/>
    <s v="VARIABLE"/>
    <s v="PERSONAL"/>
    <s v="ALDI"/>
    <s v="MADRID"/>
    <x v="4"/>
    <s v="COMIDA"/>
    <s v="ALDI"/>
    <n v="4.0640000000000001"/>
    <d v="2021-09-26T00:00:00"/>
    <x v="9"/>
    <n v="9"/>
    <m/>
    <m/>
  </r>
  <r>
    <x v="1"/>
    <s v="REAL"/>
    <s v="VARIABLE"/>
    <s v="PERSONAL"/>
    <s v="AMAZON"/>
    <s v="ONLINE"/>
    <x v="3"/>
    <s v="ROPA"/>
    <s v="ROPA"/>
    <n v="1.849"/>
    <d v="2021-09-26T00:00:00"/>
    <x v="9"/>
    <n v="9"/>
    <m/>
    <s v="Camiseta Cobra Kai"/>
  </r>
  <r>
    <x v="1"/>
    <s v="REAL"/>
    <s v="VARIABLE"/>
    <s v="PERSONAL"/>
    <m/>
    <s v="MADRID"/>
    <x v="7"/>
    <s v="BAR"/>
    <s v="ESPIEDO"/>
    <n v="0.19500000000000001"/>
    <d v="2021-09-28T00:00:00"/>
    <x v="9"/>
    <n v="9"/>
    <m/>
    <m/>
  </r>
  <r>
    <x v="0"/>
    <s v="REAL"/>
    <s v="FIJO"/>
    <s v="PERSONAL"/>
    <s v="INSUD"/>
    <s v="MADRID"/>
    <x v="12"/>
    <s v="NOMINA INSUD"/>
    <s v=" INSUD"/>
    <n v="441.54899999999998"/>
    <d v="2021-09-29T00:00:00"/>
    <x v="9"/>
    <n v="9"/>
    <m/>
    <s v="Nomina Septiembre 21"/>
  </r>
  <r>
    <x v="1"/>
    <s v="REAL"/>
    <s v="VARIABLE"/>
    <s v="PERSONAL"/>
    <s v="ALDI"/>
    <s v="MADRID"/>
    <x v="4"/>
    <s v="COMIDA"/>
    <s v="ALDI"/>
    <n v="1.738"/>
    <d v="2021-09-30T00:00:00"/>
    <x v="9"/>
    <n v="9"/>
    <m/>
    <m/>
  </r>
  <r>
    <x v="0"/>
    <s v="REAL"/>
    <s v="VARIABLE"/>
    <s v="PERSONAL"/>
    <m/>
    <s v="ONLINE"/>
    <x v="18"/>
    <s v="GASTOS COMPARTIDOS"/>
    <s v="BLABLACAR"/>
    <n v="3"/>
    <d v="2021-09-30T00:00:00"/>
    <x v="9"/>
    <n v="9"/>
    <m/>
    <s v="Marta Amador"/>
  </r>
  <r>
    <x v="0"/>
    <s v="REAL"/>
    <s v="VARIABLE"/>
    <s v="PERSONAL"/>
    <s v="-"/>
    <s v="VALENCIA"/>
    <x v="0"/>
    <s v="PAGA"/>
    <s v="PAGA / TRANSFERENCIA"/>
    <n v="40.5"/>
    <d v="2021-09-30T00:00:00"/>
    <x v="9"/>
    <n v="9"/>
    <m/>
    <m/>
  </r>
  <r>
    <x v="1"/>
    <s v="REAL"/>
    <s v="FIJO"/>
    <s v="PERSONAL"/>
    <s v="ALQUILER"/>
    <s v="MADRID"/>
    <x v="2"/>
    <s v="PISO FDO CATOLICO"/>
    <s v="ALQUILER FDO CATOLICO"/>
    <n v="45"/>
    <d v="2021-10-01T00:00:00"/>
    <x v="9"/>
    <n v="10"/>
    <m/>
    <s v="Octubre"/>
  </r>
  <r>
    <x v="1"/>
    <s v="REAL"/>
    <s v="FIJO"/>
    <s v="PERSONAL"/>
    <s v="GIMNASIO JOSE VALENCIANO"/>
    <s v="MADRID"/>
    <x v="6"/>
    <s v="BOXEO"/>
    <s v="BOXEO"/>
    <n v="6.7"/>
    <d v="2021-10-01T00:00:00"/>
    <x v="9"/>
    <n v="10"/>
    <m/>
    <s v="Octubre"/>
  </r>
  <r>
    <x v="1"/>
    <s v="REAL"/>
    <s v="FIJO"/>
    <s v="PERSONAL"/>
    <s v="GARAJE"/>
    <m/>
    <x v="2"/>
    <s v="GARAJE"/>
    <s v="GARAJE FDO CATOLICO"/>
    <n v="13.5"/>
    <d v="2021-10-01T00:00:00"/>
    <x v="9"/>
    <n v="10"/>
    <m/>
    <s v="Octubre"/>
  </r>
  <r>
    <x v="1"/>
    <s v="REAL"/>
    <s v="FIJO"/>
    <s v="PERSONAL"/>
    <s v="GASTOS VARIABLES"/>
    <s v="MADRID"/>
    <x v="2"/>
    <s v="GASTOS COMPARTIDOS"/>
    <s v="GASTOS: AGUA, LUZ, WIFI, LIMPIEZA"/>
    <n v="8.5"/>
    <d v="2021-10-01T00:00:00"/>
    <x v="9"/>
    <n v="10"/>
    <m/>
    <s v="Octubre"/>
  </r>
  <r>
    <x v="1"/>
    <s v="REAL"/>
    <s v="VARIABLE"/>
    <s v="PERSONAL"/>
    <s v="EN&amp;RESTAURANTE RAM, MADRID"/>
    <s v="VALENCIA"/>
    <x v="7"/>
    <s v="RESTAURANTE"/>
    <s v="RESTAURANTE"/>
    <n v="0.30000000000000004"/>
    <d v="2021-10-01T00:00:00"/>
    <x v="9"/>
    <n v="10"/>
    <m/>
    <s v="PAGO MOVIL EN RESTAURANTE RAM, MADRID, TARJ."/>
  </r>
  <r>
    <x v="1"/>
    <s v="REAL"/>
    <s v="VARIABLE"/>
    <s v="PERSONAL"/>
    <s v="BAR"/>
    <s v="VALENCIA"/>
    <x v="7"/>
    <s v="BAR"/>
    <s v="BAR"/>
    <n v="2.74"/>
    <d v="2021-10-04T00:00:00"/>
    <x v="9"/>
    <n v="10"/>
    <m/>
    <s v="PAGO MOVIL EN BAR DE LOS BOCA, MADRID, TARJ."/>
  </r>
  <r>
    <x v="1"/>
    <s v="REAL"/>
    <s v="VARIABLE"/>
    <s v="PERSONAL"/>
    <s v="CABIFY"/>
    <s v="MADRID"/>
    <x v="5"/>
    <s v="UBER,CABIFY, ETC"/>
    <s v="CABIFY"/>
    <n v="1.2990000000000002"/>
    <d v="2021-10-05T00:00:00"/>
    <x v="9"/>
    <n v="10"/>
    <m/>
    <s v="COMPRA Cabify Espana, Madrid, TARJETA"/>
  </r>
  <r>
    <x v="0"/>
    <s v="REAL"/>
    <s v="VARIABLE"/>
    <s v="PERSONAL"/>
    <m/>
    <s v="ONLINE"/>
    <x v="18"/>
    <s v="GASTOS COMPARTIDOS"/>
    <s v="BLABLACAR"/>
    <n v="6"/>
    <d v="2021-10-06T00:00:00"/>
    <x v="9"/>
    <n v="10"/>
    <m/>
    <s v="Salim"/>
  </r>
  <r>
    <x v="0"/>
    <s v="REAL"/>
    <s v="VARIABLE"/>
    <s v="PERSONAL"/>
    <s v="INTELIGENCIA FARMACEUTICA"/>
    <s v="MADRID"/>
    <x v="14"/>
    <s v="RUNE - INTELIGENCIA FARMACEUTICA"/>
    <s v="AYUDAS / SUBVENCIONES"/>
    <n v="18"/>
    <d v="2021-10-07T00:00:00"/>
    <x v="9"/>
    <n v="10"/>
    <m/>
    <m/>
  </r>
  <r>
    <x v="1"/>
    <s v="REAL"/>
    <s v="VARIABLE"/>
    <s v="PERSONAL"/>
    <m/>
    <s v="MADRID"/>
    <x v="7"/>
    <s v="BAR"/>
    <s v="ESPIEDO"/>
    <n v="0.19500000000000001"/>
    <d v="2021-10-07T00:00:00"/>
    <x v="9"/>
    <n v="10"/>
    <m/>
    <m/>
  </r>
  <r>
    <x v="0"/>
    <s v="REAL"/>
    <s v="VARIABLE"/>
    <s v="PERSONAL"/>
    <s v="INTELIGENCIA FARMACEUTICA"/>
    <s v="MADRID"/>
    <x v="14"/>
    <s v="RUNE - INTELIGENCIA FARMACEUTICA"/>
    <s v="PHARMA"/>
    <n v="18"/>
    <d v="2021-10-07T00:00:00"/>
    <x v="9"/>
    <n v="10"/>
    <m/>
    <s v="OTC study"/>
  </r>
  <r>
    <x v="1"/>
    <s v="REAL"/>
    <s v="VARIABLE"/>
    <s v="PERSONAL"/>
    <s v="EN&amp;IBERIA CC, CACERES"/>
    <m/>
    <x v="11"/>
    <s v="CÁCERES"/>
    <s v="CÁCERES"/>
    <n v="22"/>
    <d v="2021-10-10T00:00:00"/>
    <x v="9"/>
    <n v="10"/>
    <m/>
    <s v="PAGO MOVIL EN HOTEL IBERIA CC, CACERES, TARJ."/>
  </r>
  <r>
    <x v="1"/>
    <s v="REAL"/>
    <s v="VARIABLE"/>
    <s v="PERSONAL"/>
    <m/>
    <s v="MADRID"/>
    <x v="7"/>
    <s v="BAR"/>
    <s v="ESPIEDO"/>
    <n v="0.9"/>
    <d v="2021-10-11T00:00:00"/>
    <x v="9"/>
    <n v="10"/>
    <m/>
    <m/>
  </r>
  <r>
    <x v="1"/>
    <s v="REAL"/>
    <s v="VARIABLE"/>
    <s v="PERSONAL"/>
    <s v="EN&amp;RESTAURANTE ALA, AVILA"/>
    <s v="VALENCIA"/>
    <x v="7"/>
    <s v="RESTAURANTE"/>
    <s v="RESTAURANTE"/>
    <n v="2.8000000000000003"/>
    <d v="2021-10-12T00:00:00"/>
    <x v="9"/>
    <n v="10"/>
    <m/>
    <s v="PAGO MOVIL EN RESTAURANTE ALA, AVILA, TARJ. :*571914"/>
  </r>
  <r>
    <x v="0"/>
    <s v="REAL"/>
    <s v="VARIABLE"/>
    <s v="PERSONAL"/>
    <m/>
    <s v="ONLINE"/>
    <x v="18"/>
    <s v="GASTOS COMPARTIDOS"/>
    <s v="BLABLACAR"/>
    <n v="4.8"/>
    <d v="2021-10-13T00:00:00"/>
    <x v="9"/>
    <n v="10"/>
    <m/>
    <m/>
  </r>
  <r>
    <x v="1"/>
    <s v="REAL"/>
    <s v="VARIABLE"/>
    <s v="PERSONAL"/>
    <s v="AMAZON"/>
    <s v="ONLINE"/>
    <x v="3"/>
    <s v="ROPA"/>
    <s v="ROPA"/>
    <n v="1.399"/>
    <d v="2021-10-13T00:00:00"/>
    <x v="9"/>
    <n v="10"/>
    <m/>
    <s v="Camiseta Naruto Negra "/>
  </r>
  <r>
    <x v="0"/>
    <s v="REAL"/>
    <s v="VARIABLE"/>
    <s v="PERSONAL"/>
    <m/>
    <s v="ONLINE"/>
    <x v="18"/>
    <s v="GASTOS COMPARTIDOS"/>
    <s v="BLABLACAR"/>
    <n v="1.2"/>
    <d v="2021-10-15T00:00:00"/>
    <x v="9"/>
    <n v="10"/>
    <m/>
    <s v="Marta Amador"/>
  </r>
  <r>
    <x v="1"/>
    <s v="REAL"/>
    <s v="OCASIONAL"/>
    <s v="PERSONAL"/>
    <s v="CONCESIONARIO FILIPINAS UNIMOTO"/>
    <m/>
    <x v="5"/>
    <s v="COMPRA MOTO"/>
    <s v="MOTO"/>
    <n v="280.90900000000005"/>
    <d v="2021-10-15T00:00:00"/>
    <x v="9"/>
    <n v="10"/>
    <m/>
    <s v="Moto NEW MEDLEY 125 AZUL COBALTO"/>
  </r>
  <r>
    <x v="1"/>
    <s v="REAL"/>
    <s v="OCASIONAL"/>
    <s v="PERSONAL"/>
    <s v="CONCESIONARIO FILIPINAS UNIMOTO"/>
    <m/>
    <x v="5"/>
    <s v="COMPRA MOTO"/>
    <s v="MOTO"/>
    <n v="10.39"/>
    <d v="2021-10-15T00:00:00"/>
    <x v="9"/>
    <n v="10"/>
    <m/>
    <s v="Honorarios Matricula Sup 50cc"/>
  </r>
  <r>
    <x v="1"/>
    <s v="REAL"/>
    <s v="OCASIONAL"/>
    <s v="PERSONAL"/>
    <s v="CONCESIONARIO FILIPINAS UNIMOTO"/>
    <m/>
    <x v="5"/>
    <s v="COMPRA MOTO"/>
    <s v="MOTO"/>
    <n v="10.428000000000001"/>
    <d v="2021-10-15T00:00:00"/>
    <x v="9"/>
    <n v="10"/>
    <m/>
    <s v="Tasas matricula Sup 50cc"/>
  </r>
  <r>
    <x v="1"/>
    <s v="REAL"/>
    <s v="OCASIONAL"/>
    <s v="PERSONAL"/>
    <s v="CONCESIONARIO FILIPINAS UNIMOTO"/>
    <m/>
    <x v="5"/>
    <s v="COMPRA MOTO"/>
    <s v="MOTO"/>
    <n v="8.2650000000000006"/>
    <d v="2021-10-15T00:00:00"/>
    <x v="9"/>
    <n v="10"/>
    <m/>
    <s v="Casco Integral"/>
  </r>
  <r>
    <x v="1"/>
    <s v="REAL"/>
    <s v="VARIABLE"/>
    <s v="PERSONAL"/>
    <s v="RENFE"/>
    <s v="VALENCIA"/>
    <x v="5"/>
    <s v="RENFE"/>
    <s v="RENFE"/>
    <n v="7.3900000000000006"/>
    <d v="2021-10-15T00:00:00"/>
    <x v="9"/>
    <n v="10"/>
    <m/>
    <s v="COMPRA BIZUM VENTA BILLETES RENFE 14/10/2021"/>
  </r>
  <r>
    <x v="0"/>
    <s v="REAL"/>
    <s v="VARIABLE"/>
    <s v="PERSONAL"/>
    <s v="INTELIGENCIA FARMACEUTICA"/>
    <s v="MADRID"/>
    <x v="14"/>
    <s v="RUNE - INTELIGENCIA FARMACEUTICA"/>
    <s v="AYUDAS / SUBVENCIONES"/>
    <n v="12"/>
    <d v="2021-10-17T00:00:00"/>
    <x v="9"/>
    <n v="10"/>
    <m/>
    <m/>
  </r>
  <r>
    <x v="0"/>
    <s v="REAL"/>
    <s v="VARIABLE"/>
    <s v="PERSONAL"/>
    <m/>
    <m/>
    <x v="0"/>
    <s v="OTROS"/>
    <s v="MOTO REGALO PAPA"/>
    <n v="210"/>
    <d v="2021-10-18T00:00:00"/>
    <x v="9"/>
    <n v="10"/>
    <m/>
    <s v="Papá regalo 18 cumpleaños"/>
  </r>
  <r>
    <x v="0"/>
    <s v="REAL"/>
    <s v="VARIABLE"/>
    <s v="PERSONAL"/>
    <s v="INTELIGENCIA FARMACEUTICA"/>
    <s v="MADRID"/>
    <x v="14"/>
    <s v="RUNE - INTELIGENCIA FARMACEUTICA"/>
    <s v="PHARMA"/>
    <n v="12"/>
    <d v="2021-10-18T00:00:00"/>
    <x v="9"/>
    <n v="10"/>
    <m/>
    <s v="Heliocare study"/>
  </r>
  <r>
    <x v="1"/>
    <s v="REAL"/>
    <s v="VARIABLE"/>
    <s v="PERSONAL"/>
    <s v="EN&amp;RESTAURANTE RAM, MADRID"/>
    <s v="VALENCIA"/>
    <x v="7"/>
    <s v="RESTAURANTE"/>
    <s v="RESTAURANTE"/>
    <n v="0.30000000000000004"/>
    <d v="2021-10-19T00:00:00"/>
    <x v="9"/>
    <n v="10"/>
    <m/>
    <s v="PAGO MOVIL EN RESTAURANTE RAM, MADRID, TARJ."/>
  </r>
  <r>
    <x v="0"/>
    <s v="REAL"/>
    <s v="VARIABLE"/>
    <s v="PERSONAL"/>
    <m/>
    <s v="ONLINE"/>
    <x v="18"/>
    <s v="GASTOS COMPARTIDOS"/>
    <s v="BLABLACAR"/>
    <n v="4.5"/>
    <d v="2021-10-20T00:00:00"/>
    <x v="9"/>
    <n v="10"/>
    <m/>
    <s v="Salim"/>
  </r>
  <r>
    <x v="1"/>
    <s v="REAL"/>
    <s v="VARIABLE"/>
    <s v="PERSONAL"/>
    <s v="ALDI"/>
    <s v="MADRID"/>
    <x v="4"/>
    <s v="COMIDA"/>
    <s v="ALDI"/>
    <n v="2.4470000000000001"/>
    <d v="2021-10-21T00:00:00"/>
    <x v="9"/>
    <n v="10"/>
    <m/>
    <m/>
  </r>
  <r>
    <x v="1"/>
    <s v="REAL"/>
    <s v="VARIABLE"/>
    <s v="PERSONAL"/>
    <m/>
    <s v="MADRID"/>
    <x v="7"/>
    <s v="BAR"/>
    <s v="ESPIEDO"/>
    <n v="0.2"/>
    <d v="2021-10-22T00:00:00"/>
    <x v="9"/>
    <n v="10"/>
    <m/>
    <m/>
  </r>
  <r>
    <x v="1"/>
    <s v="REAL"/>
    <s v="VARIABLE"/>
    <s v="PERSONAL"/>
    <s v="AMAZON"/>
    <s v="ONLINE"/>
    <x v="5"/>
    <s v="MOTO"/>
    <s v="MOTO"/>
    <n v="1.6989999999999998"/>
    <d v="2021-10-22T00:00:00"/>
    <x v="9"/>
    <n v="10"/>
    <m/>
    <s v="Guantes moto verano"/>
  </r>
  <r>
    <x v="1"/>
    <s v="REAL"/>
    <s v="VARIABLE"/>
    <s v="PERSONAL"/>
    <s v="AMAZON"/>
    <s v="ONLINE"/>
    <x v="5"/>
    <s v="MOTO"/>
    <s v="MOTO"/>
    <n v="2.9990000000000001"/>
    <d v="2021-10-22T00:00:00"/>
    <x v="9"/>
    <n v="10"/>
    <m/>
    <s v="Guantes moto invierno"/>
  </r>
  <r>
    <x v="1"/>
    <s v="REAL"/>
    <s v="VARIABLE"/>
    <s v="PERSONAL"/>
    <s v="AMAZON"/>
    <s v="ONLINE"/>
    <x v="5"/>
    <s v="MOTO"/>
    <s v="MOTO"/>
    <n v="2.294"/>
    <d v="2021-10-22T00:00:00"/>
    <x v="9"/>
    <n v="10"/>
    <m/>
    <s v="Candado moto"/>
  </r>
  <r>
    <x v="1"/>
    <s v="REAL"/>
    <s v="VARIABLE"/>
    <s v="PERSONAL"/>
    <s v="AMAZON"/>
    <s v="ONLINE"/>
    <x v="5"/>
    <s v="MOTO"/>
    <s v="MOTO"/>
    <n v="1.4950000000000001"/>
    <d v="2021-10-22T00:00:00"/>
    <x v="9"/>
    <n v="10"/>
    <m/>
    <s v="Quadlock Adaptador Universal"/>
  </r>
  <r>
    <x v="1"/>
    <s v="REAL"/>
    <s v="VARIABLE"/>
    <s v="PERSONAL"/>
    <s v="AMAZON"/>
    <s v="ONLINE"/>
    <x v="5"/>
    <s v="MOTO"/>
    <s v="MOTO"/>
    <n v="3.9950000000000006"/>
    <d v="2021-10-22T00:00:00"/>
    <x v="9"/>
    <n v="10"/>
    <m/>
    <s v="Quadlock Soporte Espejo Scooter"/>
  </r>
  <r>
    <x v="1"/>
    <s v="REAL"/>
    <s v="VARIABLE"/>
    <s v="PERSONAL"/>
    <s v="BAR"/>
    <s v="VALENCIA"/>
    <x v="7"/>
    <s v="BAR"/>
    <s v="BAR"/>
    <n v="0.91"/>
    <d v="2021-10-24T00:00:00"/>
    <x v="9"/>
    <n v="10"/>
    <m/>
    <s v="PAGO MOVIL EN BAR CAFETERIA M, CABRERA, LA, TARJ."/>
  </r>
  <r>
    <x v="1"/>
    <s v="REAL"/>
    <s v="VARIABLE"/>
    <s v="PERSONAL"/>
    <s v="BAR"/>
    <s v="VALENCIA"/>
    <x v="7"/>
    <s v="BAR"/>
    <s v="BAR"/>
    <n v="0.30000000000000004"/>
    <d v="2021-10-24T00:00:00"/>
    <x v="9"/>
    <n v="10"/>
    <m/>
    <s v="PAGO MOVIL EN BAR LA EMBAJADA, MADRID, TARJ."/>
  </r>
  <r>
    <x v="1"/>
    <s v="REAL"/>
    <s v="VARIABLE"/>
    <s v="PERSONAL"/>
    <m/>
    <s v="VALENCIA"/>
    <x v="7"/>
    <s v="BAR"/>
    <s v="CAFÉ"/>
    <n v="0.13"/>
    <d v="2021-10-24T00:00:00"/>
    <x v="9"/>
    <n v="10"/>
    <m/>
    <m/>
  </r>
  <r>
    <x v="1"/>
    <s v="REAL"/>
    <s v="VARIABLE"/>
    <s v="PERSONAL"/>
    <m/>
    <s v="MADRID"/>
    <x v="7"/>
    <s v="BAR"/>
    <s v="ESPIEDO"/>
    <n v="0.12"/>
    <d v="2021-10-25T00:00:00"/>
    <x v="9"/>
    <n v="10"/>
    <m/>
    <m/>
  </r>
  <r>
    <x v="0"/>
    <s v="REAL"/>
    <s v="FIJO"/>
    <s v="PERSONAL"/>
    <s v="INSUD"/>
    <s v="MADRID"/>
    <x v="12"/>
    <s v="NOMINA INSUD"/>
    <s v=" INSUD"/>
    <n v="438.29399999999998"/>
    <d v="2021-10-28T00:00:00"/>
    <x v="9"/>
    <n v="10"/>
    <m/>
    <s v="Nomina Octubre 21"/>
  </r>
  <r>
    <x v="0"/>
    <s v="REAL"/>
    <s v="VARIABLE"/>
    <s v="PERSONAL"/>
    <m/>
    <s v="ONLINE"/>
    <x v="18"/>
    <s v="GASTOS COMPARTIDOS"/>
    <s v="BLABLACAR"/>
    <n v="4.2"/>
    <d v="2021-10-29T00:00:00"/>
    <x v="9"/>
    <n v="10"/>
    <m/>
    <s v="Salim"/>
  </r>
  <r>
    <x v="2"/>
    <s v="REAL"/>
    <s v="VARIABLE"/>
    <s v="PERSONAL"/>
    <s v="DEGIRO"/>
    <s v="ONLINE"/>
    <x v="16"/>
    <s v="BOLSA"/>
    <s v="BOLSA"/>
    <n v="1800"/>
    <d v="2021-10-29T00:00:00"/>
    <x v="9"/>
    <n v="10"/>
    <m/>
    <m/>
  </r>
  <r>
    <x v="1"/>
    <s v="REAL"/>
    <s v="VARIABLE"/>
    <s v="PERSONAL"/>
    <m/>
    <s v="MADRID"/>
    <x v="7"/>
    <s v="BAR"/>
    <s v="ESPIEDO"/>
    <n v="0.2"/>
    <d v="2021-10-29T00:00:00"/>
    <x v="9"/>
    <n v="10"/>
    <m/>
    <m/>
  </r>
  <r>
    <x v="1"/>
    <s v="REAL"/>
    <s v="VARIABLE"/>
    <s v="PERSONAL"/>
    <s v="EN&amp;RESTAURANTE RAM, MADRID"/>
    <s v="VALENCIA"/>
    <x v="7"/>
    <s v="RESTAURANTE"/>
    <s v="RESTAURANTE"/>
    <n v="0.30000000000000004"/>
    <d v="2021-10-29T00:00:00"/>
    <x v="9"/>
    <n v="10"/>
    <m/>
    <s v="PAGO MOVIL EN RESTAURANTE RAM, MADRID, TARJ."/>
  </r>
  <r>
    <x v="1"/>
    <s v="REAL"/>
    <s v="FIJO"/>
    <s v="PERSONAL"/>
    <s v="ALQUILER"/>
    <s v="MADRID"/>
    <x v="2"/>
    <s v="PISO FDO CATOLICO"/>
    <s v="ALQUILER FDO CATOLICO"/>
    <n v="45"/>
    <d v="2021-11-01T00:00:00"/>
    <x v="9"/>
    <n v="11"/>
    <m/>
    <s v="Noviembre"/>
  </r>
  <r>
    <x v="1"/>
    <s v="REAL"/>
    <s v="FIJO"/>
    <s v="PERSONAL"/>
    <s v="GIMNASIO JOSE VALENCIANO"/>
    <s v="MADRID"/>
    <x v="6"/>
    <s v="BOXEO"/>
    <s v="BOXEO"/>
    <n v="6.7"/>
    <d v="2021-11-01T00:00:00"/>
    <x v="9"/>
    <n v="11"/>
    <m/>
    <s v="Noviembre"/>
  </r>
  <r>
    <x v="1"/>
    <s v="REAL"/>
    <s v="FIJO"/>
    <s v="PERSONAL"/>
    <s v="GARAJE"/>
    <m/>
    <x v="2"/>
    <s v="GARAJE"/>
    <s v="GARAJE FDO CATOLICO"/>
    <n v="13.5"/>
    <d v="2021-11-01T00:00:00"/>
    <x v="9"/>
    <n v="11"/>
    <m/>
    <s v="Noviembre"/>
  </r>
  <r>
    <x v="1"/>
    <s v="REAL"/>
    <s v="FIJO"/>
    <s v="PERSONAL"/>
    <s v="GASTOS VARIABLES"/>
    <s v="MADRID"/>
    <x v="2"/>
    <s v="GASTOS COMPARTIDOS"/>
    <s v="GASTOS: AGUA, LUZ, WIFI, LIMPIEZA"/>
    <n v="8.5"/>
    <d v="2021-11-01T00:00:00"/>
    <x v="9"/>
    <n v="11"/>
    <m/>
    <s v="Noviembre"/>
  </r>
  <r>
    <x v="0"/>
    <s v="REAL"/>
    <s v="VARIABLE"/>
    <s v="PERSONAL"/>
    <m/>
    <s v="ONLINE"/>
    <x v="18"/>
    <s v="GASTOS COMPARTIDOS"/>
    <s v="BLABLACAR"/>
    <n v="4.8"/>
    <d v="2021-11-02T00:00:00"/>
    <x v="9"/>
    <n v="11"/>
    <m/>
    <s v="Salim"/>
  </r>
  <r>
    <x v="0"/>
    <s v="REAL"/>
    <s v="VARIABLE"/>
    <s v="PERSONAL"/>
    <s v="-"/>
    <s v="VALENCIA"/>
    <x v="0"/>
    <s v="PAGA"/>
    <s v="PAGA / TRANSFERENCIA"/>
    <n v="40.5"/>
    <d v="2021-11-02T00:00:00"/>
    <x v="9"/>
    <n v="11"/>
    <m/>
    <m/>
  </r>
  <r>
    <x v="1"/>
    <s v="REAL"/>
    <s v="VARIABLE"/>
    <s v="PERSONAL"/>
    <s v="SEGUROS"/>
    <m/>
    <x v="19"/>
    <s v="MOTO ALLIANZ"/>
    <m/>
    <n v="6.3040000000000003"/>
    <d v="2021-11-02T00:00:00"/>
    <x v="9"/>
    <n v="11"/>
    <m/>
    <s v="Seguro vida"/>
  </r>
  <r>
    <x v="1"/>
    <s v="REAL"/>
    <s v="VARIABLE"/>
    <s v="PERSONAL"/>
    <m/>
    <s v="MADRID"/>
    <x v="7"/>
    <s v="BAR"/>
    <s v="ESPIEDO"/>
    <n v="0.12"/>
    <d v="2021-11-03T00:00:00"/>
    <x v="9"/>
    <n v="11"/>
    <m/>
    <m/>
  </r>
  <r>
    <x v="2"/>
    <s v="REAL"/>
    <s v="VARIABLE"/>
    <s v="PERSONAL"/>
    <s v="MINTOS"/>
    <s v="ONLINE"/>
    <x v="20"/>
    <s v="PRÉSTAMOS"/>
    <s v="PRÉSTAMOS"/>
    <n v="90"/>
    <d v="2021-11-03T00:00:00"/>
    <x v="9"/>
    <n v="11"/>
    <m/>
    <m/>
  </r>
  <r>
    <x v="1"/>
    <s v="REAL"/>
    <s v="VARIABLE"/>
    <s v="PERSONAL"/>
    <s v="EN"/>
    <s v="VALENCIA"/>
    <x v="4"/>
    <s v="COMIDA"/>
    <s v="EN"/>
    <n v="1.3760000000000001"/>
    <d v="2021-11-06T00:00:00"/>
    <x v="9"/>
    <n v="11"/>
    <m/>
    <m/>
  </r>
  <r>
    <x v="1"/>
    <s v="REAL"/>
    <s v="VARIABLE"/>
    <s v="PERSONAL"/>
    <s v="MENTTA"/>
    <s v="MADRID"/>
    <x v="10"/>
    <s v="CUIDADO PERSONAL"/>
    <s v="SUPLEMENTOS"/>
    <n v="2.37"/>
    <d v="2021-11-06T00:00:00"/>
    <x v="9"/>
    <n v="11"/>
    <m/>
    <s v="Suplementos"/>
  </r>
  <r>
    <x v="1"/>
    <s v="REAL"/>
    <s v="VARIABLE"/>
    <s v="PERSONAL"/>
    <s v="CABIFY"/>
    <s v="MADRID"/>
    <x v="5"/>
    <s v="UBER,CABIFY, ETC"/>
    <s v="CABIFY"/>
    <n v="1.56"/>
    <d v="2021-11-07T00:00:00"/>
    <x v="9"/>
    <n v="11"/>
    <m/>
    <s v="COMPRA Cabify Espana, Madrid, TARJETA"/>
  </r>
  <r>
    <x v="1"/>
    <s v="REAL"/>
    <s v="VARIABLE"/>
    <s v="PERSONAL"/>
    <m/>
    <s v="MADRID"/>
    <x v="7"/>
    <s v="BAR"/>
    <s v="ESPIEDO"/>
    <n v="0.9"/>
    <d v="2021-11-08T00:00:00"/>
    <x v="9"/>
    <n v="11"/>
    <m/>
    <m/>
  </r>
  <r>
    <x v="1"/>
    <s v="REAL"/>
    <s v="VARIABLE"/>
    <s v="PERSONAL"/>
    <m/>
    <s v="MADRID"/>
    <x v="7"/>
    <s v="BAR"/>
    <s v="ESPIEDO"/>
    <n v="0.1"/>
    <d v="2021-11-16T00:00:00"/>
    <x v="9"/>
    <n v="11"/>
    <m/>
    <m/>
  </r>
  <r>
    <x v="2"/>
    <s v="REAL"/>
    <s v="VARIABLE"/>
    <s v="PERSONAL"/>
    <s v="COINBASE"/>
    <s v="ONLINE"/>
    <x v="17"/>
    <s v="CRYPTO"/>
    <s v="CRYPTO"/>
    <n v="1350"/>
    <d v="2021-11-19T00:00:00"/>
    <x v="9"/>
    <n v="11"/>
    <m/>
    <m/>
  </r>
  <r>
    <x v="1"/>
    <s v="REAL"/>
    <s v="VARIABLE"/>
    <s v="PERSONAL"/>
    <s v="DECATHLON"/>
    <s v="MADRID"/>
    <x v="3"/>
    <s v="ACCESORIOS"/>
    <s v="DESCONOCIDO"/>
    <n v="0.39900000000000002"/>
    <d v="2021-11-19T00:00:00"/>
    <x v="9"/>
    <n v="11"/>
    <m/>
    <s v="PAGO MOVIL EN DECATHLON PRINC, MADRID, TARJ."/>
  </r>
  <r>
    <x v="1"/>
    <s v="REAL"/>
    <s v="VARIABLE"/>
    <s v="PERSONAL"/>
    <s v="EN&amp;RESTAURANTE EL, MADRID"/>
    <s v="VALENCIA"/>
    <x v="7"/>
    <s v="RESTAURANTE"/>
    <s v="RESTAURANTE"/>
    <n v="0.35000000000000003"/>
    <d v="2021-11-19T00:00:00"/>
    <x v="9"/>
    <n v="11"/>
    <m/>
    <s v="PAGO MOVIL EN RESTAURANTE EL, MADRID, TARJ. :*571914"/>
  </r>
  <r>
    <x v="1"/>
    <s v="REAL"/>
    <s v="VARIABLE"/>
    <s v="PERSONAL"/>
    <s v="EFECTIVO"/>
    <s v="MADRID"/>
    <x v="0"/>
    <s v="EFECTIVO"/>
    <s v="EFECTIVO"/>
    <n v="7"/>
    <d v="2021-11-20T00:00:00"/>
    <x v="9"/>
    <n v="11"/>
    <m/>
    <m/>
  </r>
  <r>
    <x v="1"/>
    <s v="REAL"/>
    <s v="VARIABLE"/>
    <s v="PERSONAL"/>
    <m/>
    <s v="MADRID"/>
    <x v="7"/>
    <s v="BAR"/>
    <s v="ESPIEDO"/>
    <n v="0.19500000000000001"/>
    <d v="2021-11-29T00:00:00"/>
    <x v="9"/>
    <n v="11"/>
    <m/>
    <m/>
  </r>
  <r>
    <x v="0"/>
    <s v="REAL"/>
    <s v="FIJO"/>
    <s v="PERSONAL"/>
    <s v="INSUD"/>
    <s v="MADRID"/>
    <x v="12"/>
    <s v="NOMINA INSUD"/>
    <s v=" INSUD"/>
    <n v="438.12299999999999"/>
    <d v="2021-11-29T00:00:00"/>
    <x v="9"/>
    <n v="11"/>
    <m/>
    <s v="Nomina Noviembre 21"/>
  </r>
  <r>
    <x v="0"/>
    <s v="REAL"/>
    <s v="VARIABLE"/>
    <s v="PERSONAL"/>
    <s v="-"/>
    <s v="VALENCIA"/>
    <x v="0"/>
    <s v="PAGA"/>
    <s v="PAGA / TRANSFERENCIA"/>
    <n v="40.5"/>
    <d v="2021-11-30T00:00:00"/>
    <x v="9"/>
    <n v="11"/>
    <m/>
    <m/>
  </r>
  <r>
    <x v="1"/>
    <s v="REAL"/>
    <s v="FIJO"/>
    <s v="PERSONAL"/>
    <s v="ALQUILER"/>
    <s v="MADRID"/>
    <x v="2"/>
    <s v="PISO FDO CATOLICO"/>
    <s v="ALQUILER FDO CATOLICO"/>
    <n v="45"/>
    <d v="2021-12-01T00:00:00"/>
    <x v="9"/>
    <n v="12"/>
    <m/>
    <s v="Diciembre"/>
  </r>
  <r>
    <x v="1"/>
    <s v="REAL"/>
    <s v="FIJO"/>
    <s v="PERSONAL"/>
    <s v="GIMNASIO JOSE VALENCIANO"/>
    <s v="MADRID"/>
    <x v="6"/>
    <s v="BOXEO"/>
    <s v="BOXEO"/>
    <n v="6.7"/>
    <d v="2021-12-01T00:00:00"/>
    <x v="9"/>
    <n v="12"/>
    <m/>
    <s v="Diciembre"/>
  </r>
  <r>
    <x v="1"/>
    <s v="REAL"/>
    <s v="FIJO"/>
    <s v="PERSONAL"/>
    <s v="GARAJE"/>
    <m/>
    <x v="2"/>
    <s v="GARAJE"/>
    <s v="GARAJE FDO CATOLICO"/>
    <n v="13.5"/>
    <d v="2021-12-01T00:00:00"/>
    <x v="9"/>
    <n v="12"/>
    <m/>
    <s v="Diciembre"/>
  </r>
  <r>
    <x v="1"/>
    <s v="REAL"/>
    <s v="FIJO"/>
    <s v="PERSONAL"/>
    <s v="GASTOS VARIABLES"/>
    <s v="MADRID"/>
    <x v="2"/>
    <s v="GASTOS COMPARTIDOS"/>
    <s v="GASTOS: AGUA, LUZ, WIFI, LIMPIEZA"/>
    <n v="8.5"/>
    <d v="2021-12-01T00:00:00"/>
    <x v="9"/>
    <n v="12"/>
    <m/>
    <s v="Diciembre"/>
  </r>
  <r>
    <x v="1"/>
    <s v="REAL"/>
    <s v="VARIABLE"/>
    <s v="PERSONAL"/>
    <s v="EN&amp;RESTAURANTE RAM, MADRID"/>
    <s v="VALENCIA"/>
    <x v="7"/>
    <s v="RESTAURANTE"/>
    <s v="RESTAURANTE"/>
    <n v="0.9"/>
    <d v="2021-12-03T00:00:00"/>
    <x v="9"/>
    <n v="12"/>
    <m/>
    <s v="PAGO MOVIL EN RESTAURANTE RAM, MADRID, TARJ."/>
  </r>
  <r>
    <x v="2"/>
    <s v="REAL"/>
    <s v="VARIABLE"/>
    <s v="PERSONAL"/>
    <s v="DEGIRO"/>
    <s v="ONLINE"/>
    <x v="16"/>
    <s v="BOLSA"/>
    <s v="BOLSA"/>
    <n v="1350"/>
    <d v="2021-12-04T00:00:00"/>
    <x v="9"/>
    <n v="12"/>
    <m/>
    <m/>
  </r>
  <r>
    <x v="1"/>
    <s v="REAL"/>
    <s v="VARIABLE"/>
    <s v="PERSONAL"/>
    <s v="REGALOS"/>
    <m/>
    <x v="0"/>
    <s v="NAVIDAD"/>
    <s v="CRIS"/>
    <n v="11.9"/>
    <d v="2021-12-04T00:00:00"/>
    <x v="9"/>
    <n v="12"/>
    <m/>
    <s v="Reloj Cris Mickeal Kors"/>
  </r>
  <r>
    <x v="1"/>
    <s v="REAL"/>
    <s v="VARIABLE"/>
    <s v="PERSONAL"/>
    <s v="ALDI"/>
    <s v="MADRID"/>
    <x v="4"/>
    <s v="COMIDA"/>
    <s v="ALDI"/>
    <n v="2.5260000000000002"/>
    <d v="2021-12-08T00:00:00"/>
    <x v="9"/>
    <n v="12"/>
    <m/>
    <m/>
  </r>
  <r>
    <x v="0"/>
    <s v="REAL"/>
    <s v="VARIABLE"/>
    <s v="PERSONAL"/>
    <s v="-"/>
    <s v="VALENCIA"/>
    <x v="0"/>
    <s v="PAGA"/>
    <s v="PAGA / TRANSFERENCIA"/>
    <n v="4.5"/>
    <d v="2021-12-09T00:00:00"/>
    <x v="9"/>
    <n v="12"/>
    <m/>
    <m/>
  </r>
  <r>
    <x v="1"/>
    <s v="REAL"/>
    <s v="VARIABLE"/>
    <s v="PERSONAL"/>
    <s v="MENTTA"/>
    <m/>
    <x v="0"/>
    <s v="REGALOS NAVIDAD"/>
    <s v="PAPA"/>
    <n v="2.7"/>
    <d v="2021-12-09T00:00:00"/>
    <x v="9"/>
    <n v="12"/>
    <m/>
    <s v="3 botellas de aceite trufado"/>
  </r>
  <r>
    <x v="1"/>
    <s v="REAL"/>
    <s v="VARIABLE"/>
    <s v="PERSONAL"/>
    <m/>
    <s v="MADRID"/>
    <x v="7"/>
    <s v="BAR"/>
    <s v="ESPIEDO"/>
    <n v="0.2"/>
    <d v="2021-12-10T00:00:00"/>
    <x v="9"/>
    <n v="12"/>
    <m/>
    <m/>
  </r>
  <r>
    <x v="1"/>
    <s v="REAL"/>
    <s v="VARIABLE"/>
    <s v="PERSONAL"/>
    <s v="GASTOS VARIABLES"/>
    <m/>
    <x v="9"/>
    <s v="SUSCRIPCION"/>
    <s v="AMAZON PRIME"/>
    <n v="3.6"/>
    <d v="2021-12-12T00:00:00"/>
    <x v="9"/>
    <n v="12"/>
    <m/>
    <m/>
  </r>
  <r>
    <x v="1"/>
    <s v="REAL"/>
    <s v="VARIABLE"/>
    <s v="PERSONAL"/>
    <s v="DECATHLON"/>
    <s v="MADRID"/>
    <x v="3"/>
    <s v="ACCESORIOS"/>
    <s v="GUANTES BOXEO"/>
    <n v="2.8980000000000001"/>
    <d v="2021-12-12T00:00:00"/>
    <x v="9"/>
    <n v="12"/>
    <m/>
    <s v="PAGO MOVIL EN DECATHLON PRINC, MADRID, TARJ."/>
  </r>
  <r>
    <x v="1"/>
    <s v="REAL"/>
    <s v="VARIABLE"/>
    <s v="PERSONAL"/>
    <s v="BARRIO"/>
    <s v="MADRID"/>
    <x v="4"/>
    <s v="COMIDA"/>
    <s v="BARRIO"/>
    <n v="0.61"/>
    <d v="2021-12-13T00:00:00"/>
    <x v="9"/>
    <n v="12"/>
    <m/>
    <m/>
  </r>
  <r>
    <x v="1"/>
    <s v="REAL"/>
    <s v="VARIABLE"/>
    <s v="PERSONAL"/>
    <s v="AMAZON"/>
    <s v="ONLINE"/>
    <x v="3"/>
    <s v="ACCESORIOS"/>
    <s v="GOMAS DE PELO"/>
    <n v="0.69900000000000007"/>
    <d v="2021-12-14T00:00:00"/>
    <x v="9"/>
    <n v="12"/>
    <m/>
    <s v="4 diademas Deportivas"/>
  </r>
  <r>
    <x v="1"/>
    <s v="REAL"/>
    <s v="VARIABLE"/>
    <s v="PERSONAL"/>
    <s v="GASTOS VARIABLES"/>
    <m/>
    <x v="9"/>
    <s v="SUSCRIPCION"/>
    <s v="NETFLIX"/>
    <n v="3.8000000000000003"/>
    <d v="2021-12-14T00:00:00"/>
    <x v="9"/>
    <n v="12"/>
    <m/>
    <s v="Bizum Andreu"/>
  </r>
  <r>
    <x v="0"/>
    <s v="REAL"/>
    <s v="VARIABLE"/>
    <s v="PERSONAL"/>
    <s v="-"/>
    <s v="VALENCIA"/>
    <x v="0"/>
    <s v="PAGA"/>
    <s v="PAGA / TRANSFERENCIA"/>
    <n v="27"/>
    <d v="2021-12-21T00:00:00"/>
    <x v="9"/>
    <n v="12"/>
    <m/>
    <m/>
  </r>
  <r>
    <x v="1"/>
    <s v="REAL"/>
    <s v="VARIABLE"/>
    <s v="PERSONAL"/>
    <s v="RENFE"/>
    <s v="VALENCIA"/>
    <x v="5"/>
    <s v="RENFE"/>
    <s v="RENFE"/>
    <n v="8.93"/>
    <d v="2021-12-21T00:00:00"/>
    <x v="9"/>
    <n v="12"/>
    <m/>
    <s v="COMPRA BIZUM VENTA BILLETES RENFE 21/12/2021"/>
  </r>
  <r>
    <x v="1"/>
    <s v="REAL"/>
    <s v="VARIABLE"/>
    <s v="PERSONAL"/>
    <s v="SPOTIFY"/>
    <m/>
    <x v="9"/>
    <s v="SUSCRIPCION"/>
    <s v="SPOTIFY"/>
    <n v="3"/>
    <d v="2021-12-23T00:00:00"/>
    <x v="9"/>
    <n v="12"/>
    <m/>
    <s v="Bizum Carlota"/>
  </r>
  <r>
    <x v="1"/>
    <s v="REAL"/>
    <s v="VARIABLE"/>
    <s v="PERSONAL"/>
    <m/>
    <s v="VALENCIA"/>
    <x v="7"/>
    <s v="BAR"/>
    <s v="CAFÉ"/>
    <n v="0.11000000000000001"/>
    <d v="2021-12-26T00:00:00"/>
    <x v="9"/>
    <n v="12"/>
    <m/>
    <m/>
  </r>
  <r>
    <x v="1"/>
    <s v="REAL"/>
    <s v="VARIABLE"/>
    <s v="PERSONAL"/>
    <s v="AMAZON"/>
    <s v="ONLINE"/>
    <x v="8"/>
    <s v="CRYPTO"/>
    <s v="CRYPTO"/>
    <n v="5.9"/>
    <d v="2021-12-26T00:00:00"/>
    <x v="9"/>
    <n v="12"/>
    <m/>
    <s v="Ledger Nano S"/>
  </r>
  <r>
    <x v="2"/>
    <s v="REAL"/>
    <s v="VARIABLE"/>
    <s v="PERSONAL"/>
    <s v="KUCOIN"/>
    <s v="ONLINE"/>
    <x v="17"/>
    <s v="CRYPTO"/>
    <s v="CRYPTO"/>
    <n v="270"/>
    <d v="2021-12-27T00:00:00"/>
    <x v="9"/>
    <n v="12"/>
    <m/>
    <m/>
  </r>
  <r>
    <x v="0"/>
    <s v="REAL"/>
    <s v="VARIABLE"/>
    <s v="PERSONAL"/>
    <s v="-"/>
    <s v="VALENCIA"/>
    <x v="0"/>
    <s v="PAGA"/>
    <s v="PAGA / TRANSFERENCIA"/>
    <n v="13.799999999999999"/>
    <d v="2021-12-27T00:00:00"/>
    <x v="9"/>
    <n v="12"/>
    <m/>
    <m/>
  </r>
  <r>
    <x v="2"/>
    <s v="REAL"/>
    <s v="VARIABLE"/>
    <s v="PERSONAL"/>
    <s v="BIT2ME"/>
    <s v="ONLINE"/>
    <x v="17"/>
    <s v="CRYPTO"/>
    <s v="B2M TOKEN"/>
    <n v="90"/>
    <d v="2021-12-29T00:00:00"/>
    <x v="9"/>
    <n v="12"/>
    <m/>
    <s v="COMPRA INTERNET EN BITCOINFORME SL, ELCHE/ELX, TARJ."/>
  </r>
  <r>
    <x v="2"/>
    <s v="REAL"/>
    <s v="VARIABLE"/>
    <s v="PERSONAL"/>
    <s v="BIT2ME"/>
    <s v="ONLINE"/>
    <x v="17"/>
    <s v="CRYPTO"/>
    <s v="CRYPTO"/>
    <n v="90"/>
    <d v="2021-12-29T00:00:00"/>
    <x v="9"/>
    <n v="12"/>
    <m/>
    <m/>
  </r>
  <r>
    <x v="0"/>
    <s v="REAL"/>
    <s v="VARIABLE"/>
    <s v="PERSONAL"/>
    <s v="-"/>
    <s v="VALENCIA"/>
    <x v="0"/>
    <s v="PAGA"/>
    <s v="PAGA / TRANSFERENCIA"/>
    <n v="3"/>
    <d v="2021-12-29T00:00:00"/>
    <x v="9"/>
    <n v="12"/>
    <m/>
    <m/>
  </r>
  <r>
    <x v="1"/>
    <s v="REAL"/>
    <s v="VARIABLE"/>
    <s v="PERSONAL"/>
    <s v="SANTANDER"/>
    <s v="ONLINE"/>
    <x v="0"/>
    <s v="COMISIONES BOLSA"/>
    <s v="COMISIONES SANTANDER"/>
    <n v="1.212"/>
    <d v="2021-12-31T00:00:00"/>
    <x v="9"/>
    <n v="12"/>
    <m/>
    <m/>
  </r>
  <r>
    <x v="0"/>
    <s v="REAL"/>
    <s v="FIJO"/>
    <s v="PERSONAL"/>
    <s v="INSUD"/>
    <s v="MADRID"/>
    <x v="12"/>
    <s v="NOMINA INSUD"/>
    <s v=" INSUD"/>
    <n v="704.24400000000003"/>
    <d v="2021-12-31T00:00:00"/>
    <x v="9"/>
    <n v="12"/>
    <m/>
    <s v="Nomina Diciembre 21"/>
  </r>
  <r>
    <x v="0"/>
    <s v="REAL"/>
    <s v="VARIABLE"/>
    <s v="PERSONAL"/>
    <s v="-"/>
    <s v="VALENCIA"/>
    <x v="0"/>
    <s v="PAGA"/>
    <s v="PAGA / TRANSFERENCIA"/>
    <n v="40.5"/>
    <d v="2021-12-31T00:00:00"/>
    <x v="9"/>
    <n v="12"/>
    <m/>
    <m/>
  </r>
  <r>
    <x v="1"/>
    <s v="REAL"/>
    <s v="FIJO"/>
    <s v="PERSONAL"/>
    <s v="ALQUILER"/>
    <s v="MADRID"/>
    <x v="2"/>
    <s v="PISO FDO CATOLICO"/>
    <s v="ALQUILER FDO CATOLICO"/>
    <n v="45"/>
    <d v="2022-01-01T00:00:00"/>
    <x v="10"/>
    <n v="1"/>
    <m/>
    <s v="Enero"/>
  </r>
  <r>
    <x v="1"/>
    <s v="ESTIMADO"/>
    <s v="VARIABLE"/>
    <s v="PERSONAL"/>
    <s v="GASTOS VARIABLES"/>
    <s v="MADRID"/>
    <x v="9"/>
    <s v="SUSCRIPCION"/>
    <s v="AMAZON"/>
    <n v="3.6"/>
    <d v="2022-01-01T00:00:00"/>
    <x v="10"/>
    <n v="1"/>
    <m/>
    <m/>
  </r>
  <r>
    <x v="1"/>
    <s v="REAL"/>
    <s v="FIJO"/>
    <s v="PERSONAL"/>
    <s v="GIMNASIO JOSE VALENCIANO"/>
    <s v="MADRID"/>
    <x v="6"/>
    <s v="BOXEO"/>
    <s v="BOXEO"/>
    <n v="6.7"/>
    <d v="2022-01-01T00:00:00"/>
    <x v="10"/>
    <n v="1"/>
    <m/>
    <s v="Enero"/>
  </r>
  <r>
    <x v="1"/>
    <s v="REAL"/>
    <s v="VARIABLE"/>
    <s v="PERSONAL"/>
    <s v="INSUD"/>
    <s v="MADRID"/>
    <x v="4"/>
    <s v="VENDING"/>
    <s v="CAFÉ"/>
    <n v="4.0000000000000008E-2"/>
    <d v="2022-01-01T00:00:00"/>
    <x v="10"/>
    <n v="1"/>
    <m/>
    <m/>
  </r>
  <r>
    <x v="1"/>
    <s v="REAL"/>
    <s v="FIJO"/>
    <s v="PERSONAL"/>
    <s v="GARAJE"/>
    <m/>
    <x v="2"/>
    <s v="GARAJE"/>
    <s v="GARAJE FDO CATOLICO"/>
    <n v="13.5"/>
    <d v="2022-01-01T00:00:00"/>
    <x v="10"/>
    <n v="1"/>
    <m/>
    <s v="Enero"/>
  </r>
  <r>
    <x v="1"/>
    <s v="REAL"/>
    <s v="FIJO"/>
    <s v="PERSONAL"/>
    <s v="GASTOS VARIABLES"/>
    <s v="MADRID"/>
    <x v="2"/>
    <s v="GASTOS COMPARTIDOS"/>
    <s v="GASTOS: AGUA, LUZ, WIFI, LIMPIEZA"/>
    <n v="8.5"/>
    <d v="2022-01-01T00:00:00"/>
    <x v="10"/>
    <n v="1"/>
    <m/>
    <s v="Enero"/>
  </r>
  <r>
    <x v="1"/>
    <s v="ESTIMADO"/>
    <s v="VARIABLE"/>
    <s v="PERSONAL"/>
    <s v="INSUD"/>
    <s v="MADRID"/>
    <x v="7"/>
    <s v="COMIDA"/>
    <s v="INSUD"/>
    <n v="0.27"/>
    <d v="2022-01-01T00:00:00"/>
    <x v="10"/>
    <n v="1"/>
    <m/>
    <m/>
  </r>
  <r>
    <x v="1"/>
    <s v="REAL"/>
    <s v="VARIABLE"/>
    <s v="PERSONAL"/>
    <s v="CINE"/>
    <m/>
    <x v="9"/>
    <s v="CINE"/>
    <s v="OCINE TUDELA"/>
    <n v="0.44000000000000006"/>
    <d v="2022-01-01T00:00:00"/>
    <x v="10"/>
    <n v="1"/>
    <m/>
    <s v="PAGO MOVIL EN OCINE TUDELA, TUDELA, TARJ. :*571914"/>
  </r>
  <r>
    <x v="0"/>
    <s v="REAL"/>
    <s v="VARIABLE"/>
    <s v="PERSONAL"/>
    <s v="INTELIGENCIA FARMACEUTICA"/>
    <s v="MADRID"/>
    <x v="14"/>
    <s v="RUNE - INTELIGENCIA FARMACEUTICA"/>
    <s v="POWER BI"/>
    <n v="67.451999999999998"/>
    <d v="2022-01-01T00:00:00"/>
    <x v="10"/>
    <n v="1"/>
    <m/>
    <s v="ADVANA POWER BI (325 era lo que me correspondía, al final acordamos 224,84)"/>
  </r>
  <r>
    <x v="1"/>
    <s v="ESTIMADO"/>
    <s v="VARIABLE"/>
    <s v="PERSONAL"/>
    <s v="AMAZON"/>
    <s v="MADRID"/>
    <x v="5"/>
    <s v="MOTO"/>
    <s v="QUADLOCK"/>
    <n v="1.7949999999999999"/>
    <d v="2022-01-01T00:00:00"/>
    <x v="10"/>
    <n v="1"/>
    <m/>
    <s v="Quad Lock Amortiguador de Vibraciones de Moto"/>
  </r>
  <r>
    <x v="1"/>
    <s v="ESTIMADO"/>
    <s v="VARIABLE"/>
    <s v="PERSONAL"/>
    <s v="AMAZON"/>
    <s v="MADRID"/>
    <x v="5"/>
    <s v="MOTO"/>
    <s v="QUADLOCK"/>
    <n v="2.9950000000000001"/>
    <d v="2022-01-01T00:00:00"/>
    <x v="10"/>
    <n v="1"/>
    <m/>
    <s v="Quad Lock Carcasa para iPhone 12/12 Pro"/>
  </r>
  <r>
    <x v="1"/>
    <s v="ESTIMADO"/>
    <s v="VARIABLE"/>
    <s v="PERSONAL"/>
    <s v="AMAZON"/>
    <s v="MADRID"/>
    <x v="3"/>
    <s v="ROPA"/>
    <s v="ROPA"/>
    <n v="1.6989999999999998"/>
    <d v="2022-01-01T00:00:00"/>
    <x v="10"/>
    <n v="1"/>
    <m/>
    <s v="Gorra Bitcoin"/>
  </r>
  <r>
    <x v="1"/>
    <s v="ESTIMADO"/>
    <s v="VARIABLE"/>
    <s v="PERSONAL"/>
    <s v="SEGUROS ALLIANZ"/>
    <s v="MADRID"/>
    <x v="5"/>
    <s v="SEGUROS"/>
    <s v="SEGURO DE MOTO TODO RIESGO"/>
    <n v="24.011000000000003"/>
    <d v="2022-01-01T00:00:00"/>
    <x v="10"/>
    <n v="1"/>
    <m/>
    <s v="Seguro de moto semestral"/>
  </r>
  <r>
    <x v="1"/>
    <s v="ESTIMADO"/>
    <s v="VARIABLE"/>
    <s v="PERSONAL"/>
    <s v="SEGUROS ALLIANZ"/>
    <s v="MADRID"/>
    <x v="19"/>
    <s v="SEGUROS"/>
    <s v="SEGURO DE VIDA"/>
    <n v="6.3040000000000003"/>
    <d v="2022-01-01T00:00:00"/>
    <x v="10"/>
    <n v="1"/>
    <m/>
    <s v="Seguro de vida anual"/>
  </r>
  <r>
    <x v="1"/>
    <s v="ESTIMADO"/>
    <s v="VARIABLE"/>
    <s v="PERSONAL"/>
    <s v="AMAZON"/>
    <s v="MADRID"/>
    <x v="3"/>
    <s v="COMIDA"/>
    <s v="TUPPER"/>
    <n v="2.6989999999999998"/>
    <d v="2022-01-01T00:00:00"/>
    <x v="10"/>
    <n v="1"/>
    <m/>
    <s v="Tupper calentador"/>
  </r>
  <r>
    <x v="1"/>
    <s v="ESTIMADO"/>
    <s v="VARIABLE"/>
    <s v="PERSONAL"/>
    <s v="UBER"/>
    <s v="MADRID"/>
    <x v="5"/>
    <s v="UBER"/>
    <s v="UBER"/>
    <n v="0.72599999999999998"/>
    <d v="2022-01-01T00:00:00"/>
    <x v="10"/>
    <n v="1"/>
    <m/>
    <m/>
  </r>
  <r>
    <x v="0"/>
    <s v="ESTIMADO"/>
    <s v="VARIABLE"/>
    <s v="PERSONAL"/>
    <s v="VINTED"/>
    <s v="ONLINE"/>
    <x v="18"/>
    <s v="VINTED"/>
    <s v="VINTED"/>
    <n v="4.5"/>
    <d v="2022-01-01T00:00:00"/>
    <x v="10"/>
    <n v="1"/>
    <m/>
    <s v="Gorra Nike"/>
  </r>
  <r>
    <x v="0"/>
    <s v="ESTIMADO"/>
    <s v="VARIABLE"/>
    <s v="PERSONAL"/>
    <s v="VINTED"/>
    <s v="ONLINE"/>
    <x v="18"/>
    <s v="VINTED"/>
    <s v="VINTED"/>
    <n v="3"/>
    <d v="2022-01-01T00:00:00"/>
    <x v="10"/>
    <n v="1"/>
    <m/>
    <s v="Gafas Sol Ryban"/>
  </r>
  <r>
    <x v="0"/>
    <s v="ESTIMADO"/>
    <s v="VARIABLE"/>
    <s v="PERSONAL"/>
    <s v="VINTED"/>
    <s v="ONLINE"/>
    <x v="18"/>
    <s v="VINTED"/>
    <s v="VINTED"/>
    <n v="2.4"/>
    <d v="2022-01-01T00:00:00"/>
    <x v="10"/>
    <n v="1"/>
    <m/>
    <s v="Camiseta running Nike"/>
  </r>
  <r>
    <x v="0"/>
    <s v="ESTIMADO"/>
    <s v="VARIABLE"/>
    <s v="PERSONAL"/>
    <s v="VINTED"/>
    <s v="ONLINE"/>
    <x v="18"/>
    <s v="VINTED"/>
    <s v="VINTED"/>
    <n v="3"/>
    <d v="2022-01-01T00:00:00"/>
    <x v="10"/>
    <n v="1"/>
    <m/>
    <s v="Camiseta Carhart"/>
  </r>
  <r>
    <x v="0"/>
    <s v="ESTIMADO"/>
    <s v="VARIABLE"/>
    <s v="PERSONAL"/>
    <s v="VINTED"/>
    <s v="ONLINE"/>
    <x v="18"/>
    <s v="VINTED"/>
    <s v="VINTED"/>
    <n v="2.6999999999999997"/>
    <d v="2022-01-01T00:00:00"/>
    <x v="10"/>
    <n v="1"/>
    <m/>
    <s v="Chancletas Hilfiguer"/>
  </r>
  <r>
    <x v="0"/>
    <s v="ESTIMADO"/>
    <s v="VARIABLE"/>
    <s v="PERSONAL"/>
    <s v="VINTED"/>
    <s v="ONLINE"/>
    <x v="18"/>
    <s v="VINTED"/>
    <s v="VINTED"/>
    <n v="3"/>
    <d v="2022-01-01T00:00:00"/>
    <x v="10"/>
    <n v="1"/>
    <m/>
    <s v="Gorra Adidas"/>
  </r>
  <r>
    <x v="1"/>
    <s v="REAL"/>
    <s v="VARIABLE"/>
    <s v="PERSONAL"/>
    <s v="EFECTIVO"/>
    <s v="MADRID"/>
    <x v="0"/>
    <s v="EFECTIVO"/>
    <s v="EFECTIVO"/>
    <n v="5"/>
    <d v="2022-01-03T00:00:00"/>
    <x v="10"/>
    <n v="1"/>
    <m/>
    <m/>
  </r>
  <r>
    <x v="1"/>
    <s v="REAL"/>
    <s v="VARIABLE"/>
    <s v="PERSONAL"/>
    <s v="EN DTRES"/>
    <s v="VALENCIA"/>
    <x v="7"/>
    <s v="RESTAURANTE"/>
    <s v="RESTAURANTE"/>
    <n v="1.2000000000000002"/>
    <d v="2022-01-05T00:00:00"/>
    <x v="10"/>
    <n v="1"/>
    <m/>
    <s v="PAGO MOVIL EN DTRES, TUDELA, TARJ. :*571914"/>
  </r>
  <r>
    <x v="1"/>
    <s v="REAL"/>
    <s v="VARIABLE"/>
    <s v="PERSONAL"/>
    <s v="CONOCIDOS"/>
    <s v="VALENCIA"/>
    <x v="0"/>
    <s v="DESCONOCIDO"/>
    <s v="DESCONOCIDO"/>
    <n v="1.7489999999999999"/>
    <d v="2022-01-07T00:00:00"/>
    <x v="10"/>
    <n v="1"/>
    <m/>
    <s v="GASTOS DESCONOCIDOS"/>
  </r>
  <r>
    <x v="1"/>
    <s v="REAL"/>
    <s v="VARIABLE"/>
    <s v="PERSONAL"/>
    <m/>
    <s v="MADRID"/>
    <x v="7"/>
    <s v="BAR"/>
    <s v="ESPIEDO"/>
    <n v="0.05"/>
    <d v="2022-01-07T00:00:00"/>
    <x v="10"/>
    <n v="1"/>
    <m/>
    <m/>
  </r>
  <r>
    <x v="1"/>
    <s v="REAL"/>
    <s v="OCASIONAL"/>
    <s v="PERSONAL"/>
    <s v="RESTAURANTE TRINQUETE"/>
    <m/>
    <x v="7"/>
    <s v="RESTAURANTE"/>
    <s v="RESTAURANTE"/>
    <n v="6.0200000000000005"/>
    <d v="2022-01-07T00:00:00"/>
    <x v="10"/>
    <n v="1"/>
    <m/>
    <s v="Comida amigos navidad"/>
  </r>
  <r>
    <x v="1"/>
    <s v="REAL"/>
    <s v="VARIABLE"/>
    <s v="PERSONAL"/>
    <s v="TARJETA SANITARIA EU"/>
    <m/>
    <x v="13"/>
    <s v="TARJETA SANITARIA EU"/>
    <s v="TARJETA SANITARIA EU"/>
    <n v="2.99"/>
    <d v="2022-01-08T00:00:00"/>
    <x v="10"/>
    <n v="1"/>
    <m/>
    <s v="tarjeta sanitaria eu"/>
  </r>
  <r>
    <x v="1"/>
    <s v="REAL"/>
    <s v="VARIABLE"/>
    <s v="PERSONAL"/>
    <s v="ALDI"/>
    <s v="MADRID"/>
    <x v="4"/>
    <s v="COMIDA"/>
    <s v="ALDI"/>
    <n v="3.6840000000000006"/>
    <d v="2022-01-09T00:00:00"/>
    <x v="10"/>
    <n v="1"/>
    <m/>
    <m/>
  </r>
  <r>
    <x v="0"/>
    <s v="REAL"/>
    <s v="VARIABLE"/>
    <s v="PERSONAL"/>
    <s v="INTELIGENCIA FARMACEUTICA"/>
    <s v="MADRID"/>
    <x v="14"/>
    <s v="RUNE - INTELIGENCIA FARMACEUTICA"/>
    <s v="AYUDAS / SUBVENCIONES"/>
    <n v="30"/>
    <d v="2022-01-11T00:00:00"/>
    <x v="10"/>
    <n v="1"/>
    <m/>
    <s v="Fijo por reuniones clientes varios"/>
  </r>
  <r>
    <x v="0"/>
    <s v="REAL"/>
    <s v="VARIABLE"/>
    <s v="PERSONAL"/>
    <s v="VINTED"/>
    <s v="ONLINE"/>
    <x v="18"/>
    <s v="SEGUNDA MANO"/>
    <s v="VINTED"/>
    <n v="3.75"/>
    <d v="2022-01-11T00:00:00"/>
    <x v="10"/>
    <n v="1"/>
    <m/>
    <s v="Zapatillas Nike Verdes Futbol Sala y Cinturón hebilla diesel"/>
  </r>
  <r>
    <x v="1"/>
    <s v="REAL"/>
    <s v="VARIABLE"/>
    <s v="PERSONAL"/>
    <m/>
    <s v="VALENCIA"/>
    <x v="7"/>
    <s v="BAR"/>
    <s v="CAFÉ"/>
    <n v="2.2000000000000002"/>
    <d v="2022-01-16T00:00:00"/>
    <x v="10"/>
    <n v="1"/>
    <m/>
    <m/>
  </r>
  <r>
    <x v="1"/>
    <s v="REAL"/>
    <s v="VARIABLE"/>
    <s v="PERSONAL"/>
    <s v="ZARA"/>
    <s v="MADRID"/>
    <x v="3"/>
    <s v="ROPA"/>
    <s v="ROPA"/>
    <n v="4.6030000000000006"/>
    <d v="2022-01-17T00:00:00"/>
    <x v="10"/>
    <n v="1"/>
    <m/>
    <s v="PAGO MOVIL EN ZARA MADRID VAG, MADRID, TARJ."/>
  </r>
  <r>
    <x v="1"/>
    <s v="REAL"/>
    <s v="VARIABLE"/>
    <s v="PERSONAL"/>
    <s v="ZARA"/>
    <s v="MADRID"/>
    <x v="3"/>
    <s v="ROPA"/>
    <s v="ROPA"/>
    <n v="0.99600000000000011"/>
    <d v="2022-01-18T00:00:00"/>
    <x v="10"/>
    <n v="1"/>
    <m/>
    <s v="PAGO MOVIL EN ZARA MADRID VAG, MADRID, TARJ."/>
  </r>
  <r>
    <x v="0"/>
    <s v="REAL"/>
    <s v="VARIABLE"/>
    <s v="PERSONAL"/>
    <m/>
    <m/>
    <x v="0"/>
    <s v="SIMPA"/>
    <m/>
    <n v="3"/>
    <d v="2022-01-21T00:00:00"/>
    <x v="10"/>
    <n v="1"/>
    <m/>
    <s v="Sinpa Italia pasteleria"/>
  </r>
  <r>
    <x v="0"/>
    <s v="REAL"/>
    <s v="VARIABLE"/>
    <s v="PERSONAL"/>
    <m/>
    <m/>
    <x v="0"/>
    <s v="ANTIGENOS"/>
    <m/>
    <n v="15"/>
    <d v="2022-01-21T00:00:00"/>
    <x v="10"/>
    <n v="1"/>
    <m/>
    <s v="Antigeno falseado Cris y Javi para viajar a Italia"/>
  </r>
  <r>
    <x v="0"/>
    <s v="REAL"/>
    <s v="VARIABLE"/>
    <s v="PERSONAL"/>
    <m/>
    <m/>
    <x v="0"/>
    <s v="SIMPA"/>
    <m/>
    <n v="2.25"/>
    <d v="2022-01-21T00:00:00"/>
    <x v="10"/>
    <n v="1"/>
    <m/>
    <s v="Sinpa pasteleria Avila"/>
  </r>
  <r>
    <x v="0"/>
    <s v="REAL"/>
    <s v="VARIABLE"/>
    <s v="PERSONAL"/>
    <m/>
    <m/>
    <x v="0"/>
    <s v="SIMPA"/>
    <m/>
    <n v="2.4"/>
    <d v="2022-01-21T00:00:00"/>
    <x v="10"/>
    <n v="1"/>
    <m/>
    <s v="Sinpa Retiro Chiringo tardaron mucho"/>
  </r>
  <r>
    <x v="1"/>
    <s v="REAL"/>
    <s v="VARIABLE"/>
    <s v="PERSONAL"/>
    <s v="AMAZON"/>
    <s v="ONLINE"/>
    <x v="6"/>
    <s v="BUCEO"/>
    <s v="BUCEO"/>
    <n v="0.77900000000000003"/>
    <d v="2022-01-23T00:00:00"/>
    <x v="10"/>
    <n v="1"/>
    <m/>
    <s v="Libro buceo"/>
  </r>
  <r>
    <x v="1"/>
    <s v="REAL"/>
    <s v="VARIABLE"/>
    <s v="PERSONAL"/>
    <s v="ALDI"/>
    <s v="MADRID"/>
    <x v="4"/>
    <s v="COMIDA"/>
    <s v="ALDI"/>
    <n v="1.4000000000000001"/>
    <d v="2022-01-24T00:00:00"/>
    <x v="10"/>
    <n v="1"/>
    <m/>
    <m/>
  </r>
  <r>
    <x v="1"/>
    <s v="REAL"/>
    <s v="VARIABLE"/>
    <s v="PERSONAL"/>
    <s v="PERIOCENTRUM"/>
    <s v="MADRID"/>
    <x v="10"/>
    <s v="DENTISTA"/>
    <s v="PERIOCENTRUM CLINICA DENTAL "/>
    <n v="6"/>
    <d v="2022-01-24T00:00:00"/>
    <x v="10"/>
    <n v="1"/>
    <m/>
    <s v="LIMPIEZA DENTAL (50€ PAGADOS EN EFECTIVO, 10 CON TARJETA)"/>
  </r>
  <r>
    <x v="1"/>
    <s v="REAL"/>
    <s v="VARIABLE"/>
    <s v="PERSONAL"/>
    <s v="PERIOCENTRUM"/>
    <s v="MADRID"/>
    <x v="10"/>
    <s v="DENTISTA"/>
    <s v="PERIOCENTRUM CLINICA DENTAL "/>
    <n v="2.5"/>
    <d v="2022-01-24T00:00:00"/>
    <x v="10"/>
    <n v="1"/>
    <m/>
    <s v="CONSULTA ODONTOLÓGICA"/>
  </r>
  <r>
    <x v="1"/>
    <s v="REAL"/>
    <s v="VARIABLE"/>
    <s v="PERSONAL"/>
    <s v="PERIOCENTRUM"/>
    <s v="MADRID"/>
    <x v="10"/>
    <s v="DENTISTA"/>
    <s v="PERIOCENTRUM CLINICA DENTAL "/>
    <n v="20"/>
    <d v="2022-01-25T00:00:00"/>
    <x v="10"/>
    <n v="1"/>
    <m/>
    <s v="ENDODONCIA MULTIRADICULAR 3 CONDUCTOS (PIEZA 36)"/>
  </r>
  <r>
    <x v="2"/>
    <s v="REAL"/>
    <s v="VARIABLE"/>
    <s v="PERSONAL"/>
    <s v="DEGIRO"/>
    <s v="ONLINE"/>
    <x v="16"/>
    <s v="BOLSA"/>
    <s v="BOLSA"/>
    <n v="180"/>
    <d v="2022-01-26T00:00:00"/>
    <x v="10"/>
    <n v="1"/>
    <m/>
    <m/>
  </r>
  <r>
    <x v="2"/>
    <s v="REAL"/>
    <s v="VARIABLE"/>
    <s v="PERSONAL"/>
    <s v="COINBASE"/>
    <s v="ONLINE"/>
    <x v="17"/>
    <s v="CRYPTO"/>
    <s v="CRYPTO"/>
    <n v="225"/>
    <d v="2022-01-26T00:00:00"/>
    <x v="10"/>
    <n v="1"/>
    <m/>
    <m/>
  </r>
  <r>
    <x v="2"/>
    <s v="REAL"/>
    <s v="VARIABLE"/>
    <s v="PERSONAL"/>
    <s v="COINBASE"/>
    <s v="ONLINE"/>
    <x v="17"/>
    <s v="CRYPTO"/>
    <s v="CRYPTO"/>
    <n v="450"/>
    <d v="2022-01-26T00:00:00"/>
    <x v="10"/>
    <n v="1"/>
    <m/>
    <m/>
  </r>
  <r>
    <x v="0"/>
    <s v="REAL"/>
    <s v="VARIABLE"/>
    <s v="PERSONAL"/>
    <s v="-"/>
    <s v="VALENCIA"/>
    <x v="0"/>
    <s v="PAGA"/>
    <s v="PAGA / TRANSFERENCIA"/>
    <n v="7.26"/>
    <d v="2022-01-26T00:00:00"/>
    <x v="10"/>
    <n v="1"/>
    <m/>
    <m/>
  </r>
  <r>
    <x v="0"/>
    <s v="REAL"/>
    <s v="FIJO"/>
    <s v="PERSONAL"/>
    <s v="INSUD"/>
    <s v="MADRID"/>
    <x v="12"/>
    <s v="NOMINA INSUD"/>
    <s v=" INSUD"/>
    <n v="469.59899999999993"/>
    <d v="2022-01-28T00:00:00"/>
    <x v="10"/>
    <n v="1"/>
    <m/>
    <s v="Nomina Enero 22"/>
  </r>
  <r>
    <x v="2"/>
    <s v="REAL"/>
    <s v="VARIABLE"/>
    <s v="PERSONAL"/>
    <s v="DEGIRO"/>
    <s v="ONLINE"/>
    <x v="16"/>
    <s v="BOLSA"/>
    <s v="BOLSA"/>
    <n v="180"/>
    <d v="2022-01-31T00:00:00"/>
    <x v="10"/>
    <n v="1"/>
    <m/>
    <m/>
  </r>
  <r>
    <x v="0"/>
    <s v="REAL"/>
    <s v="VARIABLE"/>
    <s v="PERSONAL"/>
    <s v="-"/>
    <s v="VALENCIA"/>
    <x v="0"/>
    <s v="PAGA"/>
    <s v="PAGA / TRANSFERENCIA"/>
    <n v="40.5"/>
    <d v="2022-01-31T00:00:00"/>
    <x v="10"/>
    <n v="1"/>
    <m/>
    <m/>
  </r>
  <r>
    <x v="1"/>
    <s v="REAL"/>
    <s v="VARIABLE"/>
    <s v="PERSONAL"/>
    <s v="ALDI"/>
    <s v="MADRID"/>
    <x v="4"/>
    <s v="COMIDA"/>
    <s v="ALDI"/>
    <n v="2.7930000000000001"/>
    <d v="2022-02-01T00:00:00"/>
    <x v="10"/>
    <n v="2"/>
    <m/>
    <m/>
  </r>
  <r>
    <x v="1"/>
    <s v="REAL"/>
    <s v="FIJO"/>
    <s v="PERSONAL"/>
    <s v="ALQUILER"/>
    <s v="MADRID"/>
    <x v="2"/>
    <s v="PISO FDO CATOLICO"/>
    <s v="ALQUILER FDO CATOLICO"/>
    <n v="45"/>
    <d v="2022-02-01T00:00:00"/>
    <x v="10"/>
    <n v="2"/>
    <m/>
    <s v="Febrero"/>
  </r>
  <r>
    <x v="2"/>
    <s v="REAL"/>
    <s v="VARIABLE"/>
    <s v="PERSONAL"/>
    <s v="DEGIRO"/>
    <s v="ONLINE"/>
    <x v="16"/>
    <s v="BOLSA"/>
    <s v="BOLSA"/>
    <n v="180"/>
    <d v="2022-02-01T00:00:00"/>
    <x v="10"/>
    <n v="2"/>
    <m/>
    <m/>
  </r>
  <r>
    <x v="1"/>
    <s v="REAL"/>
    <s v="FIJO"/>
    <s v="PERSONAL"/>
    <s v="GIMNASIO JOSE VALENCIANO"/>
    <s v="MADRID"/>
    <x v="6"/>
    <s v="BOXEO"/>
    <s v="BOXEO"/>
    <n v="6.7"/>
    <d v="2022-02-01T00:00:00"/>
    <x v="10"/>
    <n v="2"/>
    <m/>
    <s v="Febrero"/>
  </r>
  <r>
    <x v="1"/>
    <s v="REAL"/>
    <s v="FIJO"/>
    <s v="PERSONAL"/>
    <s v="GARAJE"/>
    <m/>
    <x v="2"/>
    <s v="GARAJE"/>
    <s v="GARAJE FDO CATOLICO"/>
    <n v="13.5"/>
    <d v="2022-02-01T00:00:00"/>
    <x v="10"/>
    <n v="2"/>
    <m/>
    <s v="Febrero"/>
  </r>
  <r>
    <x v="1"/>
    <s v="REAL"/>
    <s v="FIJO"/>
    <s v="PERSONAL"/>
    <s v="GASTOS VARIABLES"/>
    <s v="MADRID"/>
    <x v="2"/>
    <s v="GASTOS COMPARTIDOS"/>
    <s v="GASTOS: AGUA, LUZ, WIFI, LIMPIEZA"/>
    <n v="8.5"/>
    <d v="2022-02-01T00:00:00"/>
    <x v="10"/>
    <n v="2"/>
    <m/>
    <s v="Febrero"/>
  </r>
  <r>
    <x v="2"/>
    <s v="REAL"/>
    <s v="VARIABLE"/>
    <s v="PERSONAL"/>
    <s v="DEGIRO"/>
    <s v="ONLINE"/>
    <x v="16"/>
    <s v="BOLSA"/>
    <s v="BOLSA"/>
    <n v="180"/>
    <d v="2022-02-02T00:00:00"/>
    <x v="10"/>
    <n v="2"/>
    <m/>
    <m/>
  </r>
  <r>
    <x v="1"/>
    <s v="REAL"/>
    <s v="OCASIONAL"/>
    <s v="PERSONAL"/>
    <s v="TALLER (MOTOS ELVIRA)"/>
    <m/>
    <x v="5"/>
    <s v="MOTO"/>
    <s v="REVISION MOTO"/>
    <n v="9.5170000000000012"/>
    <d v="2022-02-02T00:00:00"/>
    <x v="10"/>
    <n v="2"/>
    <m/>
    <s v="Revision moto 1000km"/>
  </r>
  <r>
    <x v="1"/>
    <s v="REAL"/>
    <s v="VARIABLE"/>
    <s v="PERSONAL"/>
    <s v="PERIOCENTRUM"/>
    <s v="MADRID"/>
    <x v="10"/>
    <s v="DENTISTA"/>
    <s v="PERIOCENTRUM CLINICA DENTAL "/>
    <n v="6"/>
    <d v="2022-02-07T00:00:00"/>
    <x v="10"/>
    <n v="2"/>
    <m/>
    <s v="LIMPIEZA DENTAL (50€ PAGADOS EN EFECTIVO, 10 CON TARJETA)"/>
  </r>
  <r>
    <x v="1"/>
    <s v="REAL"/>
    <s v="VARIABLE"/>
    <s v="PERSONAL"/>
    <s v="CONOCIDOS"/>
    <s v="VALENCIA"/>
    <x v="0"/>
    <s v="DESCONOCIDO"/>
    <s v="DESCONOCIDO"/>
    <n v="1.337"/>
    <d v="2022-02-14T00:00:00"/>
    <x v="10"/>
    <n v="2"/>
    <m/>
    <s v="GASTOS DESCONOCIDOS"/>
  </r>
  <r>
    <x v="0"/>
    <s v="REAL"/>
    <s v="VARIABLE"/>
    <s v="PERSONAL"/>
    <s v="INTELIGENCIA FARMACEUTICA"/>
    <s v="MADRID"/>
    <x v="14"/>
    <s v="RUNE - INTELIGENCIA FARMACEUTICA"/>
    <s v="AYUDAS / SUBVENCIONES"/>
    <n v="66"/>
    <d v="2022-02-16T00:00:00"/>
    <x v="10"/>
    <n v="2"/>
    <m/>
    <s v="Fijo Innovainvest Medcann"/>
  </r>
  <r>
    <x v="1"/>
    <s v="REAL"/>
    <s v="VARIABLE"/>
    <s v="PERSONAL"/>
    <m/>
    <s v="MADRID"/>
    <x v="7"/>
    <s v="BAR"/>
    <s v="ESPIEDO"/>
    <n v="0.05"/>
    <d v="2022-02-18T00:00:00"/>
    <x v="10"/>
    <n v="2"/>
    <m/>
    <m/>
  </r>
  <r>
    <x v="1"/>
    <s v="REAL"/>
    <s v="VARIABLE"/>
    <s v="PERSONAL"/>
    <s v="EN&amp;RESTAURANTE RAM, MADRID"/>
    <s v="VALENCIA"/>
    <x v="7"/>
    <s v="RESTAURANTE"/>
    <s v="RESTAURANTE"/>
    <n v="0.27999999999999997"/>
    <d v="2022-02-18T00:00:00"/>
    <x v="10"/>
    <n v="2"/>
    <m/>
    <s v="PAGO MOVIL EN RESTAURANTE RAM, MADRID, TARJ."/>
  </r>
  <r>
    <x v="0"/>
    <s v="REAL"/>
    <s v="VARIABLE"/>
    <s v="PERSONAL"/>
    <s v="GAME"/>
    <s v="ONLINE"/>
    <x v="18"/>
    <s v="SEGUNDA MANO"/>
    <s v="VIDEOJUEGOS - GAME"/>
    <n v="13.799999999999999"/>
    <d v="2022-02-19T00:00:00"/>
    <x v="10"/>
    <n v="2"/>
    <m/>
    <s v="Vendida PlayStation 3 en Game"/>
  </r>
  <r>
    <x v="1"/>
    <s v="REAL"/>
    <s v="VARIABLE"/>
    <s v="PERSONAL"/>
    <s v="MENTTA"/>
    <s v="MADRID"/>
    <x v="10"/>
    <s v="SUPLEMENTOS"/>
    <s v="SUPLEMENTOS"/>
    <n v="1.161"/>
    <d v="2022-02-23T00:00:00"/>
    <x v="10"/>
    <n v="2"/>
    <m/>
    <s v="Magnesio"/>
  </r>
  <r>
    <x v="1"/>
    <s v="REAL"/>
    <s v="VARIABLE"/>
    <s v="PERSONAL"/>
    <s v="MENTTA"/>
    <s v="MADRID"/>
    <x v="10"/>
    <s v="SUPLEMENTOS"/>
    <s v="SUPLEMENTOS"/>
    <n v="2.37"/>
    <d v="2022-02-23T00:00:00"/>
    <x v="10"/>
    <n v="2"/>
    <m/>
    <s v="Vitamina D"/>
  </r>
  <r>
    <x v="1"/>
    <s v="REAL"/>
    <s v="VARIABLE"/>
    <s v="PERSONAL"/>
    <s v="ALDI"/>
    <s v="MADRID"/>
    <x v="4"/>
    <s v="SUPLEMENTOS"/>
    <s v="ALDI"/>
    <n v="3.516"/>
    <d v="2022-02-26T00:00:00"/>
    <x v="10"/>
    <n v="2"/>
    <m/>
    <m/>
  </r>
  <r>
    <x v="1"/>
    <s v="REAL"/>
    <s v="VARIABLE"/>
    <s v="PERSONAL"/>
    <s v="ALDI"/>
    <s v="MADRID"/>
    <x v="4"/>
    <s v="SUPLEMENTOS"/>
    <s v="ALDI"/>
    <n v="3.4020000000000006"/>
    <d v="2022-02-28T00:00:00"/>
    <x v="10"/>
    <n v="2"/>
    <m/>
    <m/>
  </r>
  <r>
    <x v="0"/>
    <s v="ESTIMADO"/>
    <s v="FIJO"/>
    <s v="PERSONAL"/>
    <s v="INSUD"/>
    <s v="MADRID"/>
    <x v="12"/>
    <s v="NOMINA INSUD"/>
    <s v=" INSUD"/>
    <n v="465.83699999999999"/>
    <d v="2022-02-28T00:00:00"/>
    <x v="10"/>
    <n v="2"/>
    <m/>
    <s v="Nomina Feb 22"/>
  </r>
  <r>
    <x v="0"/>
    <s v="REAL"/>
    <s v="VARIABLE"/>
    <s v="PERSONAL"/>
    <s v="-"/>
    <s v="VALENCIA"/>
    <x v="0"/>
    <s v="SUPLEMENTOS"/>
    <s v="PAGA / TRANSFERENCIA"/>
    <n v="40.5"/>
    <d v="2022-02-28T00:00:00"/>
    <x v="10"/>
    <n v="2"/>
    <m/>
    <m/>
  </r>
  <r>
    <x v="1"/>
    <s v="REAL"/>
    <s v="FIJO"/>
    <s v="PERSONAL"/>
    <s v="ALQUILER"/>
    <s v="MADRID"/>
    <x v="2"/>
    <s v="PISO FDO CATOLICO"/>
    <s v="ALQUILER FDO CATOLICO"/>
    <n v="45"/>
    <d v="2022-03-01T00:00:00"/>
    <x v="10"/>
    <n v="3"/>
    <m/>
    <s v="Marzo"/>
  </r>
  <r>
    <x v="1"/>
    <s v="REAL"/>
    <s v="FIJO"/>
    <s v="PERSONAL"/>
    <s v="GIMNASIO JOSE VALENCIANO"/>
    <s v="MADRID"/>
    <x v="6"/>
    <s v="SUPLEMENTOS"/>
    <s v="BOXEO"/>
    <n v="6.7"/>
    <d v="2022-03-01T00:00:00"/>
    <x v="10"/>
    <n v="3"/>
    <m/>
    <s v="Marzo"/>
  </r>
  <r>
    <x v="1"/>
    <s v="REAL"/>
    <s v="FIJO"/>
    <s v="PERSONAL"/>
    <s v="GARAJE"/>
    <m/>
    <x v="2"/>
    <s v="GARAJE"/>
    <s v="GARAJE FDO CATOLICO"/>
    <n v="13.5"/>
    <d v="2022-03-01T00:00:00"/>
    <x v="10"/>
    <n v="3"/>
    <m/>
    <s v="Marzo"/>
  </r>
  <r>
    <x v="1"/>
    <s v="REAL"/>
    <s v="FIJO"/>
    <s v="PERSONAL"/>
    <s v="GASTOS VARIABLES"/>
    <s v="MADRID"/>
    <x v="2"/>
    <s v="GASTOS COMPARTIDOS"/>
    <s v="GASTOS: AGUA, LUZ, WIFI, LIMPIEZA"/>
    <n v="8.5"/>
    <d v="2022-03-01T00:00:00"/>
    <x v="10"/>
    <n v="3"/>
    <m/>
    <s v="Marzo"/>
  </r>
  <r>
    <x v="0"/>
    <s v="REAL"/>
    <s v="VARIABLE"/>
    <s v="PERSONAL"/>
    <s v="VINTED"/>
    <s v="ONLINE"/>
    <x v="18"/>
    <s v="SEGUNDA MANO"/>
    <s v="VINTED"/>
    <n v="0.97499999999999998"/>
    <d v="2022-03-01T00:00:00"/>
    <x v="10"/>
    <n v="3"/>
    <m/>
    <s v="Zapatillas ganso naranja"/>
  </r>
  <r>
    <x v="2"/>
    <s v="REAL"/>
    <s v="VARIABLE"/>
    <s v="PERSONAL"/>
    <s v="DEGIRO"/>
    <s v="ONLINE"/>
    <x v="16"/>
    <s v="BOLSA"/>
    <s v="BOLSA"/>
    <n v="180"/>
    <d v="2022-03-03T00:00:00"/>
    <x v="10"/>
    <n v="3"/>
    <m/>
    <m/>
  </r>
  <r>
    <x v="1"/>
    <s v="REAL"/>
    <s v="VARIABLE"/>
    <s v="PERSONAL"/>
    <s v="ALDI"/>
    <s v="MADRID"/>
    <x v="4"/>
    <s v="COMIDA"/>
    <s v="ALDI"/>
    <n v="3.1470000000000002"/>
    <d v="2022-03-06T00:00:00"/>
    <x v="10"/>
    <n v="3"/>
    <m/>
    <m/>
  </r>
  <r>
    <x v="1"/>
    <s v="REAL"/>
    <s v="VARIABLE"/>
    <s v="PERSONAL"/>
    <s v="CINE"/>
    <m/>
    <x v="9"/>
    <s v="CINE"/>
    <s v="CINESA PROYECCIONES"/>
    <n v="1.34"/>
    <d v="2022-03-07T00:00:00"/>
    <x v="10"/>
    <n v="3"/>
    <m/>
    <s v="PAGO MOVIL EN CINESA PROYECCI, MADRID, TARJ."/>
  </r>
  <r>
    <x v="0"/>
    <s v="REAL"/>
    <s v="VARIABLE"/>
    <s v="PERSONAL"/>
    <s v="INTELIGENCIA FARMACEUTICA"/>
    <s v="MADRID"/>
    <x v="14"/>
    <s v="RUNE - INTELIGENCIA FARMACEUTICA"/>
    <s v="AYUDAS / SUBVENCIONES"/>
    <n v="141"/>
    <d v="2022-03-11T00:00:00"/>
    <x v="10"/>
    <n v="3"/>
    <m/>
    <s v="Fijo por Industrialización Niagra y Dojo"/>
  </r>
  <r>
    <x v="1"/>
    <s v="REAL"/>
    <s v="VARIABLE"/>
    <s v="PERSONAL"/>
    <s v="BARRIO"/>
    <s v="TORRE DEL MAR"/>
    <x v="4"/>
    <s v="COMIDA"/>
    <s v="BARRIO"/>
    <n v="1.1660000000000001"/>
    <d v="2022-03-11T00:00:00"/>
    <x v="10"/>
    <n v="3"/>
    <m/>
    <m/>
  </r>
  <r>
    <x v="1"/>
    <s v="REAL"/>
    <s v="VARIABLE"/>
    <s v="PERSONAL"/>
    <s v="EN&amp;TORRE DEL MAR"/>
    <s v="VALENCIA"/>
    <x v="5"/>
    <s v="GASOLINA"/>
    <s v="COCHE"/>
    <n v="9.4659999999999993"/>
    <d v="2022-03-11T00:00:00"/>
    <x v="10"/>
    <n v="3"/>
    <m/>
    <s v="PAGO MOVIL EN ESTACION SERVIC, TORRE DEL MAR, TARJ."/>
  </r>
  <r>
    <x v="1"/>
    <s v="REAL"/>
    <s v="VARIABLE"/>
    <s v="PERSONAL"/>
    <m/>
    <s v="VALENCIA"/>
    <x v="7"/>
    <s v="BAR"/>
    <s v="CAFÉ"/>
    <n v="0.65"/>
    <d v="2022-03-12T00:00:00"/>
    <x v="10"/>
    <n v="3"/>
    <m/>
    <m/>
  </r>
  <r>
    <x v="1"/>
    <s v="REAL"/>
    <s v="VARIABLE"/>
    <s v="PERSONAL"/>
    <s v="MERCADONA"/>
    <s v="VELEZ MALAGA"/>
    <x v="4"/>
    <s v="COMIDA"/>
    <s v="MERCADONA"/>
    <n v="5.6930000000000005"/>
    <d v="2022-03-14T00:00:00"/>
    <x v="10"/>
    <n v="3"/>
    <m/>
    <m/>
  </r>
  <r>
    <x v="2"/>
    <s v="REAL"/>
    <s v="VARIABLE"/>
    <s v="PERSONAL"/>
    <s v="DEGIRO"/>
    <s v="ONLINE"/>
    <x v="16"/>
    <s v="BOLSA"/>
    <s v="BOLSA"/>
    <n v="225"/>
    <d v="2022-03-15T00:00:00"/>
    <x v="10"/>
    <n v="3"/>
    <m/>
    <m/>
  </r>
  <r>
    <x v="0"/>
    <s v="REAL"/>
    <s v="VARIABLE"/>
    <s v="PERSONAL"/>
    <m/>
    <m/>
    <x v="0"/>
    <s v="GASOLINA"/>
    <m/>
    <n v="30"/>
    <d v="2022-03-19T00:00:00"/>
    <x v="10"/>
    <n v="3"/>
    <m/>
    <s v="Regalo de papá, 100€ gasolina para viaje a torre"/>
  </r>
  <r>
    <x v="1"/>
    <s v="REAL"/>
    <s v="VARIABLE"/>
    <s v="PERSONAL"/>
    <s v="ALDI"/>
    <s v="MADRID"/>
    <x v="4"/>
    <s v="COMIDA"/>
    <s v="ALDI"/>
    <n v="2.8670000000000004"/>
    <d v="2022-03-20T00:00:00"/>
    <x v="10"/>
    <n v="3"/>
    <m/>
    <m/>
  </r>
  <r>
    <x v="1"/>
    <s v="REAL"/>
    <s v="VARIABLE"/>
    <s v="PERSONAL"/>
    <m/>
    <s v="VALENCIA"/>
    <x v="7"/>
    <s v="BAR"/>
    <s v="CAFÉ"/>
    <n v="3.2"/>
    <d v="2022-03-21T00:00:00"/>
    <x v="10"/>
    <n v="3"/>
    <m/>
    <m/>
  </r>
  <r>
    <x v="1"/>
    <s v="REAL"/>
    <s v="VARIABLE"/>
    <s v="PERSONAL"/>
    <s v="EN&amp;RESTAURANTE QUE, MADRID"/>
    <s v="VALENCIA"/>
    <x v="7"/>
    <s v="RESTAURANTE"/>
    <s v="RESTAURANTE"/>
    <n v="0.43"/>
    <d v="2022-03-22T00:00:00"/>
    <x v="10"/>
    <n v="3"/>
    <m/>
    <s v="PAGO MOVIL EN RESTAURANTE QUE, MADRID, TARJ."/>
  </r>
  <r>
    <x v="1"/>
    <s v="REAL"/>
    <s v="VARIABLE"/>
    <s v="PERSONAL"/>
    <s v="REGALOS"/>
    <s v="MADRID"/>
    <x v="0"/>
    <s v="REGALOS INSUD"/>
    <m/>
    <n v="0.5"/>
    <d v="2022-03-22T00:00:00"/>
    <x v="10"/>
    <n v="3"/>
    <m/>
    <s v="Regalo despedida David"/>
  </r>
  <r>
    <x v="1"/>
    <s v="REAL"/>
    <s v="VARIABLE"/>
    <s v="PERSONAL"/>
    <s v="EN&amp;RESTAURANTE RAM, MADRID"/>
    <s v="VALENCIA"/>
    <x v="7"/>
    <s v="RESTAURANTE"/>
    <s v="RESTAURANTE"/>
    <n v="0.57999999999999996"/>
    <d v="2022-03-23T00:00:00"/>
    <x v="10"/>
    <n v="3"/>
    <m/>
    <s v="PAGO MOVIL EN RESTAURANTE RAM, MADRID, TARJ."/>
  </r>
  <r>
    <x v="1"/>
    <s v="REAL"/>
    <s v="VARIABLE"/>
    <s v="PERSONAL"/>
    <s v="DECATHLON"/>
    <s v="MADRID"/>
    <x v="6"/>
    <s v="DEPORTE"/>
    <s v="DEPORTE"/>
    <n v="1.1990000000000001"/>
    <d v="2022-03-28T00:00:00"/>
    <x v="10"/>
    <n v="3"/>
    <m/>
    <s v="PAGO MOVIL EN DECATHLON PRINC, MADRID, TARJ."/>
  </r>
  <r>
    <x v="0"/>
    <s v="REAL"/>
    <s v="FIJO"/>
    <s v="PERSONAL"/>
    <s v="INSUD"/>
    <s v="MADRID"/>
    <x v="12"/>
    <s v="NOMINA INSUD"/>
    <s v=" INSUD"/>
    <n v="464.86199999999997"/>
    <d v="2022-03-28T00:00:00"/>
    <x v="10"/>
    <n v="3"/>
    <m/>
    <s v="Nomina Marzo 22"/>
  </r>
  <r>
    <x v="0"/>
    <s v="REAL"/>
    <s v="VARIABLE"/>
    <s v="PERSONAL"/>
    <s v="-"/>
    <s v="VALENCIA"/>
    <x v="0"/>
    <s v="PAGA"/>
    <s v="PAGA / TRANSFERENCIA"/>
    <n v="40.5"/>
    <d v="2022-03-31T00:00:00"/>
    <x v="10"/>
    <n v="3"/>
    <m/>
    <m/>
  </r>
  <r>
    <x v="1"/>
    <s v="REAL"/>
    <s v="FIJO"/>
    <s v="PERSONAL"/>
    <s v="ALQUILER"/>
    <s v="MADRID"/>
    <x v="2"/>
    <s v="PISO FDO CATOLICO"/>
    <s v="ALQUILER FDO CATOLICO"/>
    <n v="45"/>
    <d v="2022-04-01T00:00:00"/>
    <x v="10"/>
    <n v="4"/>
    <m/>
    <s v="Abril"/>
  </r>
  <r>
    <x v="1"/>
    <s v="REAL"/>
    <s v="FIJO"/>
    <s v="PERSONAL"/>
    <s v="GIMNASIO JOSE VALENCIANO"/>
    <s v="MADRID"/>
    <x v="6"/>
    <s v="BOXEO"/>
    <s v="BOXEO"/>
    <n v="6.7"/>
    <d v="2022-04-01T00:00:00"/>
    <x v="10"/>
    <n v="4"/>
    <m/>
    <s v="Abril"/>
  </r>
  <r>
    <x v="1"/>
    <s v="REAL"/>
    <s v="FIJO"/>
    <s v="PERSONAL"/>
    <s v="GARAJE"/>
    <m/>
    <x v="2"/>
    <s v="GARAJE"/>
    <s v="GARAJE FDO CATOLICO"/>
    <n v="13.5"/>
    <d v="2022-04-01T00:00:00"/>
    <x v="10"/>
    <n v="4"/>
    <m/>
    <s v="Abril"/>
  </r>
  <r>
    <x v="1"/>
    <s v="REAL"/>
    <s v="VARIABLE"/>
    <s v="PERSONAL"/>
    <s v="GASTOS VARIABLES"/>
    <s v="MADRID"/>
    <x v="2"/>
    <s v="GASTOS COMPARTIDOS"/>
    <s v="GASTOS: AGUA, LUZ, WIFI, LIMPIEZA"/>
    <n v="8.5"/>
    <d v="2022-04-01T00:00:00"/>
    <x v="10"/>
    <n v="4"/>
    <m/>
    <s v="Abril"/>
  </r>
  <r>
    <x v="1"/>
    <s v="REAL"/>
    <s v="OCASIONAL"/>
    <s v="PERSONAL"/>
    <s v="GOOGLE"/>
    <s v="ONLINE"/>
    <x v="1"/>
    <s v="PYTHON"/>
    <s v="MIMO"/>
    <n v="2.9990000000000001"/>
    <d v="2022-04-07T00:00:00"/>
    <x v="10"/>
    <n v="4"/>
    <m/>
    <s v="MIMO Learning Programming"/>
  </r>
  <r>
    <x v="0"/>
    <s v="REAL"/>
    <s v="VARIABLE"/>
    <s v="PERSONAL"/>
    <m/>
    <m/>
    <x v="0"/>
    <s v="REGALOS CRIS"/>
    <m/>
    <n v="4.5"/>
    <d v="2022-04-11T00:00:00"/>
    <x v="10"/>
    <n v="4"/>
    <m/>
    <s v="Ciudad Jara camiseta"/>
  </r>
  <r>
    <x v="0"/>
    <s v="REAL"/>
    <s v="VARIABLE"/>
    <s v="PERSONAL"/>
    <m/>
    <m/>
    <x v="0"/>
    <s v="GASOLINA"/>
    <m/>
    <n v="30"/>
    <d v="2022-04-12T00:00:00"/>
    <x v="10"/>
    <n v="4"/>
    <m/>
    <s v="Papa Gasolina por traaer a Iciar"/>
  </r>
  <r>
    <x v="1"/>
    <s v="REAL"/>
    <s v="VARIABLE"/>
    <s v="PERSONAL"/>
    <s v="REPSOL"/>
    <m/>
    <x v="5"/>
    <s v="GASOLINA"/>
    <s v="COCHE"/>
    <n v="8.359"/>
    <d v="2022-04-13T00:00:00"/>
    <x v="10"/>
    <n v="4"/>
    <m/>
    <s v="waylet"/>
  </r>
  <r>
    <x v="0"/>
    <s v="REAL"/>
    <s v="VARIABLE"/>
    <s v="PERSONAL"/>
    <m/>
    <s v="ONLINE"/>
    <x v="18"/>
    <s v="GASTOS COMPARTIDOS"/>
    <s v="BLABLACAR"/>
    <n v="9"/>
    <d v="2022-04-14T00:00:00"/>
    <x v="10"/>
    <n v="4"/>
    <m/>
    <s v="Miriam y Alberto Semana Santa Madrid-Tudela"/>
  </r>
  <r>
    <x v="1"/>
    <s v="REAL"/>
    <s v="VARIABLE"/>
    <s v="PERSONAL"/>
    <s v="CINE"/>
    <m/>
    <x v="9"/>
    <s v="CINE"/>
    <s v="OCINE TUDELA"/>
    <n v="0.30000000000000004"/>
    <d v="2022-04-15T00:00:00"/>
    <x v="10"/>
    <n v="4"/>
    <m/>
    <s v="PAGO MOVIL EN OCINE TUDELA, TUDELA, TARJ. :*571914"/>
  </r>
  <r>
    <x v="1"/>
    <s v="REAL"/>
    <s v="VARIABLE"/>
    <s v="PERSONAL"/>
    <s v="BAR"/>
    <s v="VALENCIA"/>
    <x v="7"/>
    <s v="BAR"/>
    <s v="BAR"/>
    <n v="0.78"/>
    <d v="2022-04-17T00:00:00"/>
    <x v="10"/>
    <n v="4"/>
    <m/>
    <s v="BIZUM A FAVOR DE Pablo Lanz Alonso CONCEPTO: bar la"/>
  </r>
  <r>
    <x v="1"/>
    <s v="REAL"/>
    <s v="VARIABLE"/>
    <s v="PERSONAL"/>
    <s v="DIA"/>
    <s v="MADRID"/>
    <x v="4"/>
    <s v="COMIDA"/>
    <s v="DIA"/>
    <n v="2.056"/>
    <d v="2022-04-19T00:00:00"/>
    <x v="10"/>
    <n v="4"/>
    <m/>
    <m/>
  </r>
  <r>
    <x v="0"/>
    <s v="REAL"/>
    <s v="VARIABLE"/>
    <s v="PERSONAL"/>
    <s v="BLABLACAR"/>
    <s v="ONLINE"/>
    <x v="18"/>
    <s v="GASTOS COMPARTIDOS"/>
    <s v="BLABLACAR"/>
    <n v="10.199999999999999"/>
    <d v="2022-04-20T00:00:00"/>
    <x v="10"/>
    <n v="4"/>
    <m/>
    <s v="Semana Santa Pozo-Madrid"/>
  </r>
  <r>
    <x v="0"/>
    <s v="REAL"/>
    <s v="VARIABLE"/>
    <s v="PERSONAL"/>
    <s v="BLABLACAR"/>
    <s v="ONLINE"/>
    <x v="18"/>
    <s v="GASTOS COMPARTIDOS"/>
    <s v="BLABLACAR"/>
    <n v="8.4"/>
    <d v="2022-04-21T00:00:00"/>
    <x v="10"/>
    <n v="4"/>
    <m/>
    <s v="Semana Santa Madrid-Cordoba"/>
  </r>
  <r>
    <x v="1"/>
    <s v="REAL"/>
    <s v="VARIABLE"/>
    <s v="PERSONAL"/>
    <s v="ALDI"/>
    <s v="MADRID"/>
    <x v="4"/>
    <s v="COMIDA"/>
    <s v="ALDI"/>
    <n v="3.2170000000000005"/>
    <d v="2022-04-25T00:00:00"/>
    <x v="10"/>
    <n v="4"/>
    <m/>
    <m/>
  </r>
  <r>
    <x v="0"/>
    <s v="REAL"/>
    <s v="VARIABLE"/>
    <s v="PERSONAL"/>
    <s v="VINTED"/>
    <s v="ONLINE"/>
    <x v="18"/>
    <s v="SEGUNDA MANO"/>
    <s v="VINTED"/>
    <n v="1.1850000000000001"/>
    <d v="2022-04-27T00:00:00"/>
    <x v="10"/>
    <n v="4"/>
    <m/>
    <s v="Camisa rosa rayas montepicaza"/>
  </r>
  <r>
    <x v="0"/>
    <s v="REAL"/>
    <s v="FIJO"/>
    <s v="PERSONAL"/>
    <s v="INSUD"/>
    <s v="MADRID"/>
    <x v="12"/>
    <s v="NOMINA INSUD"/>
    <s v=" INSUD"/>
    <n v="465.41099999999994"/>
    <d v="2022-04-28T00:00:00"/>
    <x v="10"/>
    <n v="4"/>
    <m/>
    <s v="Nomina Abril 22"/>
  </r>
  <r>
    <x v="0"/>
    <s v="REAL"/>
    <s v="VARIABLE"/>
    <s v="PERSONAL"/>
    <s v="VINTED"/>
    <s v="ONLINE"/>
    <x v="18"/>
    <s v="SEGUNDA MANO"/>
    <s v="VINTED"/>
    <n v="4.4969999999999999"/>
    <d v="2022-04-28T00:00:00"/>
    <x v="10"/>
    <n v="4"/>
    <m/>
    <s v="Converse zapatillas"/>
  </r>
  <r>
    <x v="1"/>
    <s v="REAL"/>
    <s v="VARIABLE"/>
    <s v="PERSONAL"/>
    <s v="REPSOL"/>
    <m/>
    <x v="5"/>
    <s v="GASOLINA"/>
    <s v="COCHE"/>
    <n v="10.475000000000001"/>
    <d v="2022-04-29T00:00:00"/>
    <x v="10"/>
    <n v="4"/>
    <m/>
    <s v="waylet"/>
  </r>
  <r>
    <x v="0"/>
    <s v="REAL"/>
    <s v="VARIABLE"/>
    <s v="PERSONAL"/>
    <s v="-"/>
    <s v="VALENCIA"/>
    <x v="0"/>
    <s v="PAGA"/>
    <s v="PAGA / TRANSFERENCIA"/>
    <n v="40.5"/>
    <d v="2022-04-29T00:00:00"/>
    <x v="10"/>
    <n v="4"/>
    <m/>
    <m/>
  </r>
  <r>
    <x v="1"/>
    <s v="REAL"/>
    <s v="FIJO"/>
    <s v="PERSONAL"/>
    <s v="ALQUILER"/>
    <s v="MADRID"/>
    <x v="2"/>
    <s v="PISO FDO CATOLICO"/>
    <s v="ALQUILER FDO CATOLICO"/>
    <n v="45"/>
    <d v="2022-05-01T00:00:00"/>
    <x v="10"/>
    <n v="5"/>
    <m/>
    <s v="Mayo"/>
  </r>
  <r>
    <x v="1"/>
    <s v="REAL"/>
    <s v="FIJO"/>
    <s v="PERSONAL"/>
    <s v="GIMNASIO JOSE VALENCIANO"/>
    <s v="MADRID"/>
    <x v="6"/>
    <s v="BOXEO"/>
    <s v="BOXEO"/>
    <n v="6.7"/>
    <d v="2022-05-01T00:00:00"/>
    <x v="10"/>
    <n v="5"/>
    <m/>
    <s v="Mayo"/>
  </r>
  <r>
    <x v="1"/>
    <s v="REAL"/>
    <s v="FIJO"/>
    <s v="PERSONAL"/>
    <s v="GARAJE"/>
    <m/>
    <x v="2"/>
    <s v="GARAJE"/>
    <s v="GARAJE FDO CATOLICO"/>
    <n v="13.5"/>
    <d v="2022-05-01T00:00:00"/>
    <x v="10"/>
    <n v="5"/>
    <m/>
    <s v="Mayo"/>
  </r>
  <r>
    <x v="1"/>
    <s v="REAL"/>
    <s v="VARIABLE"/>
    <s v="PERSONAL"/>
    <s v="GASTOS VARIABLES"/>
    <s v="MADRID"/>
    <x v="2"/>
    <s v="GASTOS COMPARTIDOS"/>
    <s v="GASTOS: AGUA, LUZ, WIFI, LIMPIEZA"/>
    <n v="8.5"/>
    <d v="2022-05-01T00:00:00"/>
    <x v="10"/>
    <n v="5"/>
    <m/>
    <s v="Mayo"/>
  </r>
  <r>
    <x v="2"/>
    <s v="REAL"/>
    <s v="VARIABLE"/>
    <s v="PERSONAL"/>
    <s v="DEGIRO"/>
    <s v="ONLINE"/>
    <x v="16"/>
    <s v="BOLSA"/>
    <s v="BOLSA"/>
    <n v="180"/>
    <d v="2022-05-03T00:00:00"/>
    <x v="10"/>
    <n v="5"/>
    <m/>
    <m/>
  </r>
  <r>
    <x v="1"/>
    <s v="REAL"/>
    <s v="VARIABLE"/>
    <s v="PERSONAL"/>
    <s v="REGALOS"/>
    <m/>
    <x v="0"/>
    <s v="REGALOS"/>
    <s v="BODA"/>
    <n v="30"/>
    <d v="2022-05-04T00:00:00"/>
    <x v="10"/>
    <n v="5"/>
    <m/>
    <s v="BIZUM PABLO BODA VANESA"/>
  </r>
  <r>
    <x v="1"/>
    <s v="REAL"/>
    <s v="VARIABLE"/>
    <s v="PERSONAL"/>
    <s v="Prime&amp;X4, amazon.es/prm"/>
    <s v="ONLINE"/>
    <x v="9"/>
    <s v="SUSCRIPCION"/>
    <s v="AMAZON PRIME"/>
    <n v="3.6"/>
    <d v="2022-05-10T00:00:00"/>
    <x v="10"/>
    <n v="5"/>
    <m/>
    <s v="COMPRA Amazon Prime*2D9XX16X4, amazon.es/prm,"/>
  </r>
  <r>
    <x v="1"/>
    <s v="REAL"/>
    <s v="VARIABLE"/>
    <s v="PERSONAL"/>
    <s v="REPSOL"/>
    <s v="MADRID"/>
    <x v="5"/>
    <s v="GASOLINA"/>
    <s v="MOTO"/>
    <n v="0.71300000000000008"/>
    <d v="2022-05-11T00:00:00"/>
    <x v="10"/>
    <n v="5"/>
    <m/>
    <s v="waylet"/>
  </r>
  <r>
    <x v="1"/>
    <s v="REAL"/>
    <s v="VARIABLE"/>
    <s v="PERSONAL"/>
    <s v="GASTOS VARIABLES"/>
    <m/>
    <x v="9"/>
    <s v="SUSCRIPCION"/>
    <s v="AMAZON PRIME"/>
    <n v="3.6"/>
    <d v="2022-05-12T00:00:00"/>
    <x v="10"/>
    <n v="5"/>
    <m/>
    <m/>
  </r>
  <r>
    <x v="1"/>
    <s v="REAL"/>
    <s v="VARIABLE"/>
    <s v="PERSONAL"/>
    <m/>
    <s v="MADRID"/>
    <x v="7"/>
    <s v="BAR"/>
    <s v="ESPIEDO"/>
    <n v="0.1"/>
    <d v="2022-05-17T00:00:00"/>
    <x v="10"/>
    <n v="5"/>
    <m/>
    <m/>
  </r>
  <r>
    <x v="1"/>
    <s v="REAL"/>
    <s v="VARIABLE"/>
    <s v="PERSONAL"/>
    <s v="MENTTA"/>
    <m/>
    <x v="4"/>
    <s v="COMIDA GOURMET"/>
    <s v="JAMON"/>
    <n v="11.495000000000001"/>
    <d v="2022-05-18T00:00:00"/>
    <x v="10"/>
    <n v="5"/>
    <m/>
    <s v="Jamon bellota iberico 10 sobres"/>
  </r>
  <r>
    <x v="0"/>
    <s v="REAL"/>
    <s v="VARIABLE"/>
    <s v="PERSONAL"/>
    <s v="VINTED"/>
    <s v="ONLINE"/>
    <x v="18"/>
    <s v="SEGUNDA MANO"/>
    <s v="VINTED"/>
    <n v="1.95"/>
    <d v="2022-05-19T00:00:00"/>
    <x v="10"/>
    <n v="5"/>
    <m/>
    <s v="Polo aeronautica militare"/>
  </r>
  <r>
    <x v="1"/>
    <s v="REAL"/>
    <s v="VARIABLE"/>
    <s v="PERSONAL"/>
    <s v="KTV0"/>
    <m/>
    <x v="11"/>
    <s v="CÁCERES"/>
    <s v="CÁCERES"/>
    <n v="11.244"/>
    <d v="2022-05-20T00:00:00"/>
    <x v="10"/>
    <n v="5"/>
    <m/>
    <s v="COMPRA RYANAIR KTV0, MADRID, TARJETA"/>
  </r>
  <r>
    <x v="1"/>
    <s v="REAL"/>
    <s v="VARIABLE"/>
    <s v="PERSONAL"/>
    <s v="GOOGLE"/>
    <s v="ONLINE"/>
    <x v="9"/>
    <s v="SUSCRIPCION"/>
    <s v="GOOGLEONE"/>
    <n v="4.9000000000000002E-2"/>
    <d v="2022-05-20T00:00:00"/>
    <x v="10"/>
    <n v="5"/>
    <m/>
    <s v="Primer pago google one"/>
  </r>
  <r>
    <x v="1"/>
    <s v="REAL"/>
    <s v="VARIABLE"/>
    <s v="PERSONAL"/>
    <s v="MENTTA"/>
    <s v="MADRID"/>
    <x v="10"/>
    <s v="SUPLEMENTOS"/>
    <s v="SUPLEMENTOS"/>
    <n v="2.37"/>
    <d v="2022-05-20T00:00:00"/>
    <x v="10"/>
    <n v="5"/>
    <m/>
    <s v="Vitamina D"/>
  </r>
  <r>
    <x v="1"/>
    <s v="REAL"/>
    <s v="VARIABLE"/>
    <s v="PERSONAL"/>
    <s v="MENTTA"/>
    <s v="MADRID"/>
    <x v="10"/>
    <s v="SUPLEMENTOS"/>
    <s v="SUPLEMENTOS"/>
    <n v="0.79"/>
    <d v="2022-05-20T00:00:00"/>
    <x v="10"/>
    <n v="5"/>
    <m/>
    <s v="Zinc"/>
  </r>
  <r>
    <x v="1"/>
    <s v="REAL"/>
    <s v="VARIABLE"/>
    <s v="PERSONAL"/>
    <s v="MENTTA"/>
    <s v="MADRID"/>
    <x v="10"/>
    <s v="SUPLEMENTOS"/>
    <s v="SUPLEMENTOS"/>
    <n v="1.1900000000000002"/>
    <d v="2022-05-20T00:00:00"/>
    <x v="10"/>
    <n v="5"/>
    <m/>
    <s v="Vitamina C"/>
  </r>
  <r>
    <x v="1"/>
    <s v="REAL"/>
    <s v="OCASIONAL"/>
    <s v="PERSONAL"/>
    <s v="VACACIONES 22"/>
    <m/>
    <x v="11"/>
    <s v="MENORCA"/>
    <s v="TOTALES"/>
    <n v="45.221000000000004"/>
    <d v="2022-05-20T00:00:00"/>
    <x v="10"/>
    <n v="5"/>
    <m/>
    <s v="TOTAL VACACIONES MENORCA"/>
  </r>
  <r>
    <x v="1"/>
    <s v="REAL"/>
    <s v="VARIABLE"/>
    <s v="PERSONAL"/>
    <s v="BAR"/>
    <s v="VALENCIA"/>
    <x v="7"/>
    <s v="BAR"/>
    <s v="BAR"/>
    <n v="1.7000000000000002"/>
    <d v="2022-05-22T00:00:00"/>
    <x v="10"/>
    <n v="5"/>
    <m/>
    <s v="PAGO MOVIL EN BAR RONDA, MADRID, TARJ. :*571914"/>
  </r>
  <r>
    <x v="1"/>
    <s v="REAL"/>
    <s v="VARIABLE"/>
    <s v="PERSONAL"/>
    <m/>
    <s v="MENORCA"/>
    <x v="11"/>
    <s v="MENORCA"/>
    <s v="MENORCA"/>
    <n v="14.504"/>
    <d v="2022-05-22T00:00:00"/>
    <x v="10"/>
    <n v="5"/>
    <m/>
    <m/>
  </r>
  <r>
    <x v="1"/>
    <s v="REAL"/>
    <s v="VARIABLE"/>
    <s v="PERSONAL"/>
    <s v="EN&amp;LAS TABLA, MADRID"/>
    <s v="VALENCIA"/>
    <x v="7"/>
    <s v="RESTAURANTE"/>
    <s v="RESTAURANTE"/>
    <n v="0.51200000000000001"/>
    <d v="2022-05-23T00:00:00"/>
    <x v="10"/>
    <n v="5"/>
    <m/>
    <s v="PAGO MOVIL EN SAONA LAS TABLA, MADRID, TARJ."/>
  </r>
  <r>
    <x v="0"/>
    <s v="REAL"/>
    <s v="VARIABLE"/>
    <s v="PERSONAL"/>
    <s v="MINTOS"/>
    <s v="ONLINE"/>
    <x v="0"/>
    <s v="INTERESES"/>
    <s v="MINTOS"/>
    <n v="0.29399999999999998"/>
    <d v="2022-05-25T00:00:00"/>
    <x v="10"/>
    <n v="5"/>
    <m/>
    <s v="Intereses Mintos"/>
  </r>
  <r>
    <x v="0"/>
    <s v="REAL"/>
    <s v="FIJO"/>
    <s v="PERSONAL"/>
    <s v="INSUD"/>
    <s v="MADRID"/>
    <x v="12"/>
    <s v="NOMINA INSUD"/>
    <s v=" INSUD"/>
    <n v="508.89"/>
    <d v="2022-05-30T00:00:00"/>
    <x v="10"/>
    <n v="5"/>
    <m/>
    <s v="Nomina Mayo 22"/>
  </r>
  <r>
    <x v="1"/>
    <s v="REAL"/>
    <s v="VARIABLE"/>
    <s v="PERSONAL"/>
    <s v="ALDI"/>
    <s v="MADRID"/>
    <x v="4"/>
    <s v="COMIDA"/>
    <s v="ALDI"/>
    <n v="5.1100000000000003"/>
    <d v="2022-05-31T00:00:00"/>
    <x v="10"/>
    <n v="5"/>
    <m/>
    <m/>
  </r>
  <r>
    <x v="0"/>
    <s v="REAL"/>
    <s v="VARIABLE"/>
    <s v="PERSONAL"/>
    <s v="-"/>
    <s v="VALENCIA"/>
    <x v="0"/>
    <s v="PAGA"/>
    <s v="PAGA / TRANSFERENCIA"/>
    <n v="40.5"/>
    <d v="2022-05-31T00:00:00"/>
    <x v="10"/>
    <n v="5"/>
    <m/>
    <m/>
  </r>
  <r>
    <x v="1"/>
    <s v="REAL"/>
    <s v="FIJO"/>
    <s v="PERSONAL"/>
    <s v="ALQUILER"/>
    <s v="MADRID"/>
    <x v="2"/>
    <s v="PISO FDO CATOLICO"/>
    <s v="ALQUILER FDO CATOLICO"/>
    <n v="45"/>
    <d v="2022-06-01T00:00:00"/>
    <x v="10"/>
    <n v="6"/>
    <m/>
    <s v="Junio"/>
  </r>
  <r>
    <x v="2"/>
    <s v="REAL"/>
    <s v="VARIABLE"/>
    <s v="PERSONAL"/>
    <s v="DEGIRO"/>
    <s v="ONLINE"/>
    <x v="16"/>
    <s v="BOLSA"/>
    <s v="BOLSA"/>
    <n v="180"/>
    <d v="2022-06-01T00:00:00"/>
    <x v="10"/>
    <n v="6"/>
    <m/>
    <m/>
  </r>
  <r>
    <x v="1"/>
    <s v="REAL"/>
    <s v="FIJO"/>
    <s v="PERSONAL"/>
    <s v="GIMNASIO JOSE VALENCIANO"/>
    <s v="MADRID"/>
    <x v="6"/>
    <s v="BOXEO"/>
    <s v="BOXEO"/>
    <n v="6.7"/>
    <d v="2022-06-01T00:00:00"/>
    <x v="10"/>
    <n v="6"/>
    <m/>
    <s v="Junio"/>
  </r>
  <r>
    <x v="1"/>
    <s v="REAL"/>
    <s v="OCASIONAL"/>
    <s v="PERSONAL"/>
    <s v="GIMNASIO JOSE VALENCIANO"/>
    <s v="MADRID"/>
    <x v="6"/>
    <s v="BOXEO"/>
    <s v="CLASE PARTICULAR - JAVICHU"/>
    <n v="4"/>
    <d v="2022-06-01T00:00:00"/>
    <x v="10"/>
    <n v="6"/>
    <m/>
    <s v="Clase particular boxeo"/>
  </r>
  <r>
    <x v="1"/>
    <s v="REAL"/>
    <s v="FIJO"/>
    <s v="PERSONAL"/>
    <s v="GARAJE"/>
    <m/>
    <x v="2"/>
    <s v="GARAJE"/>
    <s v="GARAJE FDO CATOLICO"/>
    <n v="13.5"/>
    <d v="2022-06-01T00:00:00"/>
    <x v="10"/>
    <n v="6"/>
    <m/>
    <s v="Junio"/>
  </r>
  <r>
    <x v="1"/>
    <s v="REAL"/>
    <s v="VARIABLE"/>
    <s v="PERSONAL"/>
    <s v="GASTOS VARIABLES"/>
    <s v="MADRID"/>
    <x v="2"/>
    <s v="GASTOS COMPARTIDOS"/>
    <s v="GASTOS: AGUA, LUZ, WIFI, LIMPIEZA"/>
    <n v="8.5"/>
    <d v="2022-06-01T00:00:00"/>
    <x v="10"/>
    <n v="6"/>
    <m/>
    <s v="Junio"/>
  </r>
  <r>
    <x v="1"/>
    <s v="REAL"/>
    <s v="VARIABLE"/>
    <s v="PERSONAL"/>
    <s v="REGALOS"/>
    <m/>
    <x v="0"/>
    <s v="REGALOS"/>
    <s v="REGALOS INSUD"/>
    <n v="0.5"/>
    <d v="2022-06-02T00:00:00"/>
    <x v="10"/>
    <n v="6"/>
    <m/>
    <s v="Regalo despedida Eduardo"/>
  </r>
  <r>
    <x v="1"/>
    <s v="REAL"/>
    <s v="VARIABLE"/>
    <s v="PERSONAL"/>
    <m/>
    <s v="MADRID"/>
    <x v="7"/>
    <s v="BAR"/>
    <s v="ESPIEDO"/>
    <n v="6.9999999999999993E-2"/>
    <d v="2022-06-03T00:00:00"/>
    <x v="10"/>
    <n v="6"/>
    <m/>
    <m/>
  </r>
  <r>
    <x v="0"/>
    <s v="REAL"/>
    <s v="VARIABLE"/>
    <s v="PERSONAL"/>
    <m/>
    <s v="ONLINE"/>
    <x v="0"/>
    <s v="INTERESES"/>
    <s v="MINTOS"/>
    <n v="6.702"/>
    <d v="2022-06-03T00:00:00"/>
    <x v="10"/>
    <n v="6"/>
    <m/>
    <s v="Intereses Mintos"/>
  </r>
  <r>
    <x v="1"/>
    <s v="REAL"/>
    <s v="FIJO"/>
    <s v="PERSONAL"/>
    <s v="GIMNASIO JOSE VALENCIANO"/>
    <s v="MADRID"/>
    <x v="6"/>
    <s v="BOXEO"/>
    <s v="TARJETA PERDIDA"/>
    <n v="0.5"/>
    <d v="2022-06-03T00:00:00"/>
    <x v="10"/>
    <n v="6"/>
    <m/>
    <s v="Tarjeta perdida"/>
  </r>
  <r>
    <x v="0"/>
    <s v="REAL"/>
    <s v="VARIABLE"/>
    <s v="PERSONAL"/>
    <s v="WALLAPOP"/>
    <s v="ONLINE"/>
    <x v="18"/>
    <s v="SEGUNDA MANO"/>
    <s v="WALLAPOP"/>
    <n v="3"/>
    <d v="2022-06-03T00:00:00"/>
    <x v="10"/>
    <n v="6"/>
    <m/>
    <s v="Funda con quadlock movil Samsung A71"/>
  </r>
  <r>
    <x v="1"/>
    <s v="REAL"/>
    <s v="VARIABLE"/>
    <s v="PERSONAL"/>
    <s v="REPSOL"/>
    <s v="MADRID"/>
    <x v="5"/>
    <s v="GASOLINA"/>
    <s v="MOTO"/>
    <n v="1.0029999999999999"/>
    <d v="2022-06-05T00:00:00"/>
    <x v="10"/>
    <n v="6"/>
    <m/>
    <s v="waylet"/>
  </r>
  <r>
    <x v="1"/>
    <s v="REAL"/>
    <s v="VARIABLE"/>
    <s v="PERSONAL"/>
    <s v="REGALOS"/>
    <m/>
    <x v="0"/>
    <s v="REGALOS"/>
    <s v="REGALOS INSUD"/>
    <n v="0.22500000000000001"/>
    <d v="2022-06-07T00:00:00"/>
    <x v="10"/>
    <n v="6"/>
    <m/>
    <m/>
  </r>
  <r>
    <x v="1"/>
    <s v="REAL"/>
    <s v="FIJO"/>
    <s v="PERSONAL"/>
    <s v="IMPUESTOS"/>
    <s v="NACIONAL"/>
    <x v="13"/>
    <s v="TAX DOWN"/>
    <s v="TAX DOWN"/>
    <n v="2.5"/>
    <d v="2022-06-07T00:00:00"/>
    <x v="10"/>
    <n v="6"/>
    <m/>
    <s v="Suscripción Tax Down premium - Declaración 21"/>
  </r>
  <r>
    <x v="1"/>
    <s v="REAL"/>
    <s v="VARIABLE"/>
    <s v="PERSONAL"/>
    <s v="REPSOL"/>
    <s v="MADRID"/>
    <x v="5"/>
    <s v="GASOLINA"/>
    <s v="MOTO"/>
    <n v="0.98399999999999999"/>
    <d v="2022-06-12T00:00:00"/>
    <x v="10"/>
    <n v="6"/>
    <m/>
    <s v="waylet"/>
  </r>
  <r>
    <x v="1"/>
    <s v="REAL"/>
    <s v="VARIABLE"/>
    <s v="PERSONAL"/>
    <s v="EFECTIVO"/>
    <s v="MADRID"/>
    <x v="0"/>
    <s v="EFECTIVO"/>
    <s v="EFECTIVO"/>
    <n v="13"/>
    <d v="2022-06-13T00:00:00"/>
    <x v="10"/>
    <n v="6"/>
    <m/>
    <m/>
  </r>
  <r>
    <x v="1"/>
    <s v="REAL"/>
    <s v="VARIABLE"/>
    <s v="PERSONAL"/>
    <s v="DIA"/>
    <s v="MADRID"/>
    <x v="4"/>
    <s v="COMIDA"/>
    <s v="DIA"/>
    <n v="4.04"/>
    <d v="2022-06-16T00:00:00"/>
    <x v="10"/>
    <n v="6"/>
    <m/>
    <m/>
  </r>
  <r>
    <x v="1"/>
    <s v="REAL"/>
    <s v="VARIABLE"/>
    <s v="PERSONAL"/>
    <m/>
    <s v="MENORCA"/>
    <x v="11"/>
    <s v="MENORCA"/>
    <s v="MENORCA"/>
    <n v="13.295"/>
    <d v="2022-06-19T00:00:00"/>
    <x v="10"/>
    <n v="6"/>
    <m/>
    <m/>
  </r>
  <r>
    <x v="0"/>
    <s v="REAL"/>
    <s v="VARIABLE"/>
    <s v="PERSONAL"/>
    <m/>
    <m/>
    <x v="0"/>
    <s v="SIMPA"/>
    <m/>
    <n v="0.89999999999999991"/>
    <d v="2022-06-19T00:00:00"/>
    <x v="10"/>
    <n v="6"/>
    <m/>
    <s v="Sinpa Postal Menorca"/>
  </r>
  <r>
    <x v="1"/>
    <s v="REAL"/>
    <s v="VARIABLE"/>
    <s v="PERSONAL"/>
    <m/>
    <m/>
    <x v="6"/>
    <s v="BUCEO"/>
    <s v="BUCEO"/>
    <n v="14.3"/>
    <d v="2022-06-21T00:00:00"/>
    <x v="10"/>
    <n v="6"/>
    <m/>
    <m/>
  </r>
  <r>
    <x v="1"/>
    <s v="REAL"/>
    <s v="VARIABLE"/>
    <s v="PERSONAL"/>
    <s v="GOOGLE"/>
    <s v="ONLINE"/>
    <x v="8"/>
    <s v="SUSCRIPCION"/>
    <s v="GOOGLEONE"/>
    <n v="1.9989999999999999"/>
    <d v="2022-06-21T00:00:00"/>
    <x v="10"/>
    <n v="6"/>
    <m/>
    <s v="Segundo pago google one"/>
  </r>
  <r>
    <x v="1"/>
    <s v="REAL"/>
    <s v="OCASIONAL"/>
    <s v="PERSONAL"/>
    <s v="GOBIERNO"/>
    <s v="MADRID"/>
    <x v="13"/>
    <s v="IMPUESTOS"/>
    <m/>
    <n v="1.9989999999999999"/>
    <d v="2022-06-21T00:00:00"/>
    <x v="10"/>
    <n v="6"/>
    <m/>
    <s v="Segundo pago google one"/>
  </r>
  <r>
    <x v="1"/>
    <s v="REAL"/>
    <s v="VARIABLE"/>
    <s v="PERSONAL"/>
    <s v="REPSOL"/>
    <s v="MADRID"/>
    <x v="5"/>
    <s v="GASOLINA"/>
    <s v="MOTO"/>
    <n v="3.2950000000000004"/>
    <d v="2022-06-22T00:00:00"/>
    <x v="10"/>
    <n v="6"/>
    <m/>
    <s v="waylet"/>
  </r>
  <r>
    <x v="0"/>
    <s v="REAL"/>
    <s v="VARIABLE"/>
    <s v="PERSONAL"/>
    <s v="INTELIGENCIA FARMACEUTICA"/>
    <s v="MADRID"/>
    <x v="14"/>
    <s v="RUNE - INTELIGENCIA FARMACEUTICA"/>
    <s v="PHARMA STUDY IQVIA"/>
    <n v="15"/>
    <d v="2022-06-27T00:00:00"/>
    <x v="10"/>
    <n v="6"/>
    <m/>
    <s v="Ecuador"/>
  </r>
  <r>
    <x v="1"/>
    <s v="REAL"/>
    <s v="VARIABLE"/>
    <s v="PERSONAL"/>
    <s v="REPSOL"/>
    <s v="MADRID"/>
    <x v="5"/>
    <s v="GASOLINA"/>
    <s v="MOTO"/>
    <n v="0.92700000000000005"/>
    <d v="2022-06-29T00:00:00"/>
    <x v="10"/>
    <n v="6"/>
    <m/>
    <s v="waylet"/>
  </r>
  <r>
    <x v="0"/>
    <s v="REAL"/>
    <s v="FIJO"/>
    <s v="PERSONAL"/>
    <s v="INSUD"/>
    <s v="MADRID"/>
    <x v="12"/>
    <s v="NOMINA INSUD"/>
    <s v=" INSUD"/>
    <n v="485.36099999999993"/>
    <d v="2022-06-29T00:00:00"/>
    <x v="10"/>
    <n v="6"/>
    <m/>
    <s v="Nomina Junio 22"/>
  </r>
  <r>
    <x v="1"/>
    <s v="REAL"/>
    <s v="VARIABLE"/>
    <s v="PERSONAL"/>
    <s v="SANTANDER"/>
    <s v="ONLINE"/>
    <x v="0"/>
    <s v="COMISIONES BOLSA"/>
    <s v="COMISIONES SANTANDER"/>
    <n v="1.1930000000000001"/>
    <d v="2022-06-30T00:00:00"/>
    <x v="10"/>
    <n v="6"/>
    <m/>
    <m/>
  </r>
  <r>
    <x v="2"/>
    <s v="REAL"/>
    <s v="VARIABLE"/>
    <s v="PERSONAL"/>
    <s v="COINBASE"/>
    <s v="ONLINE"/>
    <x v="17"/>
    <s v="CRYPTO"/>
    <s v="CRYPTO"/>
    <n v="630"/>
    <d v="2022-06-30T00:00:00"/>
    <x v="10"/>
    <n v="6"/>
    <m/>
    <m/>
  </r>
  <r>
    <x v="0"/>
    <s v="REAL"/>
    <s v="VARIABLE"/>
    <s v="PERSONAL"/>
    <s v="-"/>
    <s v="VALENCIA"/>
    <x v="0"/>
    <s v="PAGA"/>
    <s v="PAGA / TRANSFERENCIA"/>
    <n v="40.5"/>
    <d v="2022-06-30T00:00:00"/>
    <x v="10"/>
    <n v="6"/>
    <m/>
    <m/>
  </r>
  <r>
    <x v="0"/>
    <s v="REAL"/>
    <s v="VARIABLE"/>
    <s v="PERSONAL"/>
    <s v="INTELIGENCIA FARMACEUTICA"/>
    <s v="MADRID"/>
    <x v="14"/>
    <s v="RUNE - INTELIGENCIA FARMACEUTICA"/>
    <s v="PHARMA STUDY IQVIA"/>
    <n v="15"/>
    <d v="2022-06-30T00:00:00"/>
    <x v="10"/>
    <n v="6"/>
    <m/>
    <s v="Spain"/>
  </r>
  <r>
    <x v="0"/>
    <s v="REAL"/>
    <s v="VARIABLE"/>
    <s v="PERSONAL"/>
    <s v="VINTED"/>
    <s v="ONLINE"/>
    <x v="18"/>
    <s v="SEGUNDA MANO"/>
    <s v="VINTED"/>
    <n v="0.89999999999999991"/>
    <d v="2022-06-30T00:00:00"/>
    <x v="10"/>
    <n v="6"/>
    <m/>
    <s v="Camisa Azul Harmont"/>
  </r>
  <r>
    <x v="0"/>
    <s v="REAL"/>
    <s v="VARIABLE"/>
    <s v="PERSONAL"/>
    <s v="VINTED"/>
    <s v="ONLINE"/>
    <x v="18"/>
    <s v="SEGUNDA MANO"/>
    <s v="VINTED"/>
    <n v="0.75"/>
    <d v="2022-06-30T00:00:00"/>
    <x v="10"/>
    <n v="6"/>
    <m/>
    <s v="Camiseta Adidas Negra deprote"/>
  </r>
  <r>
    <x v="0"/>
    <s v="REAL"/>
    <s v="VARIABLE"/>
    <s v="PERSONAL"/>
    <s v="WALLAPOP"/>
    <s v="ONLINE"/>
    <x v="18"/>
    <s v="SEGUNDA MANO"/>
    <s v="WALLAPOP"/>
    <n v="1.5"/>
    <d v="2022-06-30T00:00:00"/>
    <x v="10"/>
    <n v="6"/>
    <m/>
    <s v="Móvil BQ sin funcionar"/>
  </r>
  <r>
    <x v="1"/>
    <s v="REAL"/>
    <s v="VARIABLE"/>
    <s v="PERSONAL"/>
    <s v="COMISION ADMINISTRACION SANTANDER"/>
    <s v="MADRID"/>
    <x v="13"/>
    <s v="SANTANDER"/>
    <m/>
    <n v="1.1930000000000001"/>
    <d v="2022-06-30T00:00:00"/>
    <x v="10"/>
    <n v="6"/>
    <m/>
    <s v="Comision Santander Bolsa acciones IAG"/>
  </r>
  <r>
    <x v="1"/>
    <s v="REAL"/>
    <s v="FIJO"/>
    <s v="PERSONAL"/>
    <s v="ALQUILER"/>
    <s v="MADRID"/>
    <x v="2"/>
    <s v="PISO FDO CATOLICO"/>
    <s v="ALQUILER FDO CATOLICO"/>
    <n v="45"/>
    <d v="2022-07-01T00:00:00"/>
    <x v="10"/>
    <n v="7"/>
    <m/>
    <s v="Julio"/>
  </r>
  <r>
    <x v="1"/>
    <s v="REAL"/>
    <s v="FIJO"/>
    <s v="PERSONAL"/>
    <s v="GIMNASIO JOSE VALENCIANO"/>
    <s v="MADRID"/>
    <x v="6"/>
    <s v="BOXEO"/>
    <s v="BOXEO"/>
    <n v="6"/>
    <d v="2022-07-01T00:00:00"/>
    <x v="10"/>
    <n v="7"/>
    <m/>
    <s v="Julio"/>
  </r>
  <r>
    <x v="1"/>
    <s v="REAL"/>
    <s v="FIJO"/>
    <s v="PERSONAL"/>
    <s v="GOBIERNO"/>
    <s v="MADRID"/>
    <x v="13"/>
    <s v="IMPUESTOS"/>
    <s v="DECLARACION RENTA"/>
    <n v="42.042000000000002"/>
    <d v="2022-07-01T00:00:00"/>
    <x v="10"/>
    <n v="7"/>
    <m/>
    <s v="Impuesto 2021"/>
  </r>
  <r>
    <x v="1"/>
    <s v="REAL"/>
    <s v="FIJO"/>
    <s v="PERSONAL"/>
    <s v="GARAJE"/>
    <m/>
    <x v="2"/>
    <s v="GARAJE"/>
    <s v="GARAJE FDO CATOLICO"/>
    <n v="13.5"/>
    <d v="2022-07-01T00:00:00"/>
    <x v="10"/>
    <n v="7"/>
    <m/>
    <s v="Julio"/>
  </r>
  <r>
    <x v="1"/>
    <s v="REAL"/>
    <s v="VARIABLE"/>
    <s v="PERSONAL"/>
    <s v="GASTOS VARIABLES"/>
    <s v="MADRID"/>
    <x v="2"/>
    <s v="GASTOS COMPARTIDOS"/>
    <s v="GASTOS: AGUA, LUZ, WIFI, LIMPIEZA"/>
    <n v="8.5"/>
    <d v="2022-07-01T00:00:00"/>
    <x v="10"/>
    <n v="7"/>
    <m/>
    <s v="Julio"/>
  </r>
  <r>
    <x v="1"/>
    <s v="REAL"/>
    <s v="VARIABLE"/>
    <s v="PERSONAL"/>
    <s v="EN&amp;RESTAURANTE QUE, MADRID"/>
    <s v="VALENCIA"/>
    <x v="7"/>
    <s v="RESTAURANTE"/>
    <s v="RESTAURANTE"/>
    <n v="0.8"/>
    <d v="2022-07-01T00:00:00"/>
    <x v="10"/>
    <n v="7"/>
    <m/>
    <s v="PAGO MOVIL EN RESTAURANTE QUE, MADRID, TARJ."/>
  </r>
  <r>
    <x v="1"/>
    <s v="REAL"/>
    <s v="VARIABLE"/>
    <s v="PERSONAL"/>
    <s v="REPSOL"/>
    <m/>
    <x v="5"/>
    <s v="GASOLINA"/>
    <s v="COCHE"/>
    <n v="6.8560000000000008"/>
    <d v="2022-07-02T00:00:00"/>
    <x v="10"/>
    <n v="7"/>
    <m/>
    <s v="waylet"/>
  </r>
  <r>
    <x v="1"/>
    <s v="REAL"/>
    <s v="VARIABLE"/>
    <s v="PERSONAL"/>
    <s v="ALDI"/>
    <s v="MADRID"/>
    <x v="4"/>
    <s v="COMIDA"/>
    <s v="ALDI"/>
    <n v="2.6030000000000002"/>
    <d v="2022-07-04T00:00:00"/>
    <x v="10"/>
    <n v="7"/>
    <m/>
    <m/>
  </r>
  <r>
    <x v="0"/>
    <s v="REAL"/>
    <s v="VARIABLE"/>
    <s v="PERSONAL"/>
    <s v="INTELIGENCIA FARMACEUTICA"/>
    <s v="MADRID"/>
    <x v="14"/>
    <s v="RUNE - INTELIGENCIA FARMACEUTICA"/>
    <s v="POWER BI"/>
    <n v="7.5"/>
    <d v="2022-07-04T00:00:00"/>
    <x v="10"/>
    <n v="7"/>
    <m/>
    <s v="Stada diseño gráficas"/>
  </r>
  <r>
    <x v="1"/>
    <s v="REAL"/>
    <s v="OCASIONAL"/>
    <s v="PERSONAL"/>
    <s v="VACACIONES 22"/>
    <m/>
    <x v="11"/>
    <s v="CASA RURAL 2 JULIO"/>
    <s v="TOTALES"/>
    <n v="10.753"/>
    <d v="2022-07-04T00:00:00"/>
    <x v="10"/>
    <n v="7"/>
    <m/>
    <s v="TOTAL CASA RURAL VACACIONES"/>
  </r>
  <r>
    <x v="1"/>
    <s v="REAL"/>
    <s v="VARIABLE"/>
    <s v="PERSONAL"/>
    <s v="REPSOL"/>
    <s v="MADRID"/>
    <x v="5"/>
    <s v="GASOLINA"/>
    <s v="MOTO"/>
    <n v="0.63200000000000012"/>
    <d v="2022-07-06T00:00:00"/>
    <x v="10"/>
    <n v="7"/>
    <m/>
    <s v="waylet"/>
  </r>
  <r>
    <x v="1"/>
    <s v="REAL"/>
    <s v="VARIABLE"/>
    <s v="PERSONAL"/>
    <s v="EN&amp;RESTAURANTE RAM, MADRID"/>
    <s v="VALENCIA"/>
    <x v="7"/>
    <s v="RESTAURANTE"/>
    <s v="RESTAURANTE"/>
    <n v="0.39500000000000002"/>
    <d v="2022-07-07T00:00:00"/>
    <x v="10"/>
    <n v="7"/>
    <m/>
    <s v="PAGO MOVIL EN RESTAURANTE RAM, MADRID, TARJ."/>
  </r>
  <r>
    <x v="1"/>
    <s v="REAL"/>
    <s v="VARIABLE"/>
    <s v="PERSONAL"/>
    <s v="VINTED"/>
    <m/>
    <x v="3"/>
    <s v="ROPA"/>
    <s v="CAMISETA"/>
    <n v="1.579"/>
    <d v="2022-07-08T00:00:00"/>
    <x v="10"/>
    <n v="7"/>
    <m/>
    <s v="Camiseta Kaotiko negra"/>
  </r>
  <r>
    <x v="1"/>
    <s v="REAL"/>
    <s v="VARIABLE"/>
    <s v="PERSONAL"/>
    <m/>
    <s v="VALENCIA"/>
    <x v="7"/>
    <s v="BAR"/>
    <s v="CAFÉ"/>
    <n v="0.11000000000000001"/>
    <d v="2022-07-10T00:00:00"/>
    <x v="10"/>
    <n v="7"/>
    <m/>
    <m/>
  </r>
  <r>
    <x v="1"/>
    <s v="REAL"/>
    <s v="VARIABLE"/>
    <s v="PERSONAL"/>
    <s v="NEGROS"/>
    <m/>
    <x v="3"/>
    <s v="ROPA"/>
    <s v="CALZONCILLOS"/>
    <n v="1.5"/>
    <d v="2022-07-11T00:00:00"/>
    <x v="10"/>
    <n v="7"/>
    <m/>
    <s v="bizum barham dio"/>
  </r>
  <r>
    <x v="0"/>
    <s v="REAL"/>
    <s v="VARIABLE"/>
    <s v="PERSONAL"/>
    <s v="BLABLACAR"/>
    <s v="ONLINE"/>
    <x v="18"/>
    <s v="GASTOS COMPARTIDOS"/>
    <s v="BLABLACAR"/>
    <n v="18"/>
    <d v="2022-07-12T00:00:00"/>
    <x v="10"/>
    <n v="7"/>
    <m/>
    <s v="Blablacar Cumpleaños en torre del mar"/>
  </r>
  <r>
    <x v="1"/>
    <s v="REAL"/>
    <s v="VARIABLE"/>
    <s v="PERSONAL"/>
    <s v="REPSOL"/>
    <m/>
    <x v="5"/>
    <s v="GASOLINA"/>
    <s v="COCHE"/>
    <n v="11.771000000000001"/>
    <d v="2022-07-12T00:00:00"/>
    <x v="10"/>
    <n v="7"/>
    <m/>
    <s v="waylet"/>
  </r>
  <r>
    <x v="0"/>
    <s v="REAL"/>
    <s v="VARIABLE"/>
    <s v="PERSONAL"/>
    <m/>
    <m/>
    <x v="0"/>
    <s v="SIMPA"/>
    <m/>
    <n v="12"/>
    <d v="2022-07-12T00:00:00"/>
    <x v="10"/>
    <n v="7"/>
    <m/>
    <s v="Sinpa chiringuito torrox"/>
  </r>
  <r>
    <x v="1"/>
    <s v="REAL"/>
    <s v="VARIABLE"/>
    <s v="PERSONAL"/>
    <s v="GASTOS"/>
    <s v="MADRID"/>
    <x v="5"/>
    <s v="MOTO"/>
    <m/>
    <n v="1.6146900000000004"/>
    <d v="2022-07-12T00:00:00"/>
    <x v="10"/>
    <n v="7"/>
    <m/>
    <s v="IVA (sobre 2995,64) no tiene en cuenta la tasa matriculacion para el iva"/>
  </r>
  <r>
    <x v="0"/>
    <s v="REAL"/>
    <s v="VARIABLE"/>
    <s v="PERSONAL"/>
    <s v="WALLAPOP"/>
    <s v="ONLINE"/>
    <x v="18"/>
    <s v="SEGUNDA MANO"/>
    <s v="WALLAPOP"/>
    <n v="12"/>
    <d v="2022-07-13T00:00:00"/>
    <x v="10"/>
    <n v="7"/>
    <m/>
    <s v="Funda Quadlock y antivibrador"/>
  </r>
  <r>
    <x v="1"/>
    <s v="REAL"/>
    <s v="VARIABLE"/>
    <s v="PERSONAL"/>
    <s v="CONOCIDOS"/>
    <s v="VALENCIA"/>
    <x v="0"/>
    <s v="DESCONOCIDO"/>
    <s v="DESCONOCIDO"/>
    <n v="1.87"/>
    <d v="2022-07-16T00:00:00"/>
    <x v="10"/>
    <n v="7"/>
    <m/>
    <s v="GASTOS DESCONOCIDOS"/>
  </r>
  <r>
    <x v="0"/>
    <s v="REAL"/>
    <s v="VARIABLE"/>
    <s v="PERSONAL"/>
    <s v="WALLAPOP"/>
    <s v="ONLINE"/>
    <x v="18"/>
    <s v="SEGUNDA MANO"/>
    <s v="WALLAPOP"/>
    <n v="1.5"/>
    <d v="2022-07-18T00:00:00"/>
    <x v="10"/>
    <n v="7"/>
    <m/>
    <s v="Libro feminismo"/>
  </r>
  <r>
    <x v="1"/>
    <s v="REAL"/>
    <s v="VARIABLE"/>
    <s v="PERSONAL"/>
    <s v="REPSOL"/>
    <s v="MADRID"/>
    <x v="5"/>
    <s v="GASOLINA"/>
    <s v="MOTO"/>
    <n v="0.8640000000000001"/>
    <d v="2022-07-19T00:00:00"/>
    <x v="10"/>
    <n v="7"/>
    <m/>
    <s v="waylet"/>
  </r>
  <r>
    <x v="1"/>
    <s v="REAL"/>
    <s v="VARIABLE"/>
    <s v="PERSONAL"/>
    <m/>
    <s v="VALENCIA"/>
    <x v="7"/>
    <s v="BAR"/>
    <s v="CAFÉ"/>
    <n v="0.45999999999999996"/>
    <d v="2022-07-21T00:00:00"/>
    <x v="10"/>
    <n v="7"/>
    <m/>
    <m/>
  </r>
  <r>
    <x v="1"/>
    <s v="REAL"/>
    <s v="VARIABLE"/>
    <s v="PERSONAL"/>
    <s v="BAR"/>
    <s v="VALENCIA"/>
    <x v="7"/>
    <s v="BAR"/>
    <s v="BAR"/>
    <n v="1.9600000000000002"/>
    <d v="2022-07-25T00:00:00"/>
    <x v="10"/>
    <n v="7"/>
    <m/>
    <s v="PAGO MOVIL EN BAR JOSE LUIS, TUDELA, TARJ. :*571914"/>
  </r>
  <r>
    <x v="1"/>
    <s v="REAL"/>
    <s v="VARIABLE"/>
    <s v="PERSONAL"/>
    <s v="EFECTIVO"/>
    <s v="MADRID"/>
    <x v="0"/>
    <s v="EFECTIVO"/>
    <s v="EFECTIVO"/>
    <n v="4"/>
    <d v="2022-07-25T00:00:00"/>
    <x v="10"/>
    <n v="7"/>
    <m/>
    <m/>
  </r>
  <r>
    <x v="1"/>
    <s v="REAL"/>
    <s v="VARIABLE"/>
    <s v="PERSONAL"/>
    <s v="CINE"/>
    <s v="VALENCIA"/>
    <x v="9"/>
    <s v="CINE"/>
    <s v="CAPITOL"/>
    <n v="0.38"/>
    <d v="2022-07-28T00:00:00"/>
    <x v="10"/>
    <n v="7"/>
    <m/>
    <s v="PAGO MOVIL EN CINE CAPITOL, MADRID, TARJ. :*571914"/>
  </r>
  <r>
    <x v="0"/>
    <s v="REAL"/>
    <s v="FIJO"/>
    <s v="PERSONAL"/>
    <s v="INSUD"/>
    <s v="MADRID"/>
    <x v="12"/>
    <s v="NOMINA INSUD"/>
    <s v=" INSUD"/>
    <n v="989.56799999999998"/>
    <d v="2022-07-29T00:00:00"/>
    <x v="10"/>
    <n v="7"/>
    <m/>
    <s v="Nomina Julio 22"/>
  </r>
  <r>
    <x v="0"/>
    <s v="REAL"/>
    <s v="VARIABLE"/>
    <s v="PERSONAL"/>
    <s v="-"/>
    <s v="VALENCIA"/>
    <x v="0"/>
    <s v="PAGA"/>
    <s v="PAGA / TRANSFERENCIA"/>
    <n v="40.5"/>
    <d v="2022-07-29T00:00:00"/>
    <x v="10"/>
    <n v="7"/>
    <m/>
    <m/>
  </r>
  <r>
    <x v="1"/>
    <s v="REAL"/>
    <s v="VARIABLE"/>
    <s v="PERSONAL"/>
    <s v="REPSOL"/>
    <s v="MADRID"/>
    <x v="5"/>
    <s v="GASOLINA"/>
    <s v="MOTO"/>
    <n v="0.82200000000000006"/>
    <d v="2022-07-30T00:00:00"/>
    <x v="10"/>
    <n v="7"/>
    <m/>
    <s v="waylet"/>
  </r>
  <r>
    <x v="1"/>
    <s v="REAL"/>
    <s v="VARIABLE"/>
    <s v="PERSONAL"/>
    <s v="ALDI"/>
    <m/>
    <x v="4"/>
    <s v="ALDI"/>
    <s v="ALDI"/>
    <n v="3.2"/>
    <d v="2022-08-01T00:00:00"/>
    <x v="10"/>
    <n v="8"/>
    <m/>
    <s v="Comida semanal"/>
  </r>
  <r>
    <x v="1"/>
    <s v="REAL"/>
    <s v="VARIABLE"/>
    <s v="PERSONAL"/>
    <s v="ALDI"/>
    <s v="MADRID"/>
    <x v="4"/>
    <s v="COMIDA"/>
    <s v="ALDI"/>
    <n v="3.2060000000000004"/>
    <d v="2022-08-01T00:00:00"/>
    <x v="10"/>
    <n v="8"/>
    <m/>
    <m/>
  </r>
  <r>
    <x v="1"/>
    <s v="REAL"/>
    <s v="FIJO"/>
    <s v="PERSONAL"/>
    <s v="ALQUILER"/>
    <s v="MADRID"/>
    <x v="2"/>
    <s v="PISO FDO CATOLICO"/>
    <s v="ALQUILER FDO CATOLICO"/>
    <n v="45"/>
    <d v="2022-08-01T00:00:00"/>
    <x v="10"/>
    <n v="8"/>
    <m/>
    <s v="Agosto"/>
  </r>
  <r>
    <x v="2"/>
    <s v="REAL"/>
    <s v="VARIABLE"/>
    <s v="PERSONAL"/>
    <s v="DEGIRO"/>
    <s v="ONLINE"/>
    <x v="16"/>
    <s v="BOLSA"/>
    <s v="BOLSA"/>
    <n v="180"/>
    <d v="2022-08-01T00:00:00"/>
    <x v="10"/>
    <n v="8"/>
    <m/>
    <m/>
  </r>
  <r>
    <x v="1"/>
    <s v="REAL"/>
    <s v="FIJO"/>
    <s v="PERSONAL"/>
    <s v="GIMNASIO JOSE VALENCIANO"/>
    <s v="MADRID"/>
    <x v="6"/>
    <s v="BOXEO"/>
    <s v="BOXEO"/>
    <n v="6.5"/>
    <d v="2022-08-01T00:00:00"/>
    <x v="10"/>
    <n v="8"/>
    <m/>
    <s v="Agosto"/>
  </r>
  <r>
    <x v="1"/>
    <s v="REAL"/>
    <s v="FIJO"/>
    <s v="PERSONAL"/>
    <s v="GARAJE"/>
    <m/>
    <x v="2"/>
    <s v="GARAJE"/>
    <s v="GARAJE FDO CATOLICO"/>
    <n v="13.5"/>
    <d v="2022-08-01T00:00:00"/>
    <x v="10"/>
    <n v="8"/>
    <m/>
    <s v="Agosto"/>
  </r>
  <r>
    <x v="1"/>
    <s v="REAL"/>
    <s v="VARIABLE"/>
    <s v="PERSONAL"/>
    <s v="GASTOS VARIABLES"/>
    <s v="MADRID"/>
    <x v="2"/>
    <s v="GASTOS COMPARTIDOS"/>
    <s v="GASTOS: AGUA, LUZ, WIFI, LIMPIEZA"/>
    <n v="8.5"/>
    <d v="2022-08-01T00:00:00"/>
    <x v="10"/>
    <n v="8"/>
    <m/>
    <s v="Agosto"/>
  </r>
  <r>
    <x v="2"/>
    <s v="REAL"/>
    <s v="VARIABLE"/>
    <s v="PERSONAL"/>
    <s v="DEGIRO"/>
    <s v="ONLINE"/>
    <x v="16"/>
    <s v="BOLSA"/>
    <s v="BOLSA"/>
    <n v="180"/>
    <d v="2022-08-02T00:00:00"/>
    <x v="10"/>
    <n v="8"/>
    <m/>
    <m/>
  </r>
  <r>
    <x v="1"/>
    <s v="REAL"/>
    <s v="VARIABLE"/>
    <s v="PERSONAL"/>
    <s v="GASTOS VARIABLES"/>
    <m/>
    <x v="4"/>
    <s v="VENDING"/>
    <s v="CAFÉ"/>
    <n v="2.0000000000000004E-2"/>
    <d v="2022-08-03T00:00:00"/>
    <x v="10"/>
    <n v="8"/>
    <m/>
    <s v="café insud"/>
  </r>
  <r>
    <x v="1"/>
    <s v="REAL"/>
    <s v="OCASIONAL"/>
    <s v="PERSONAL"/>
    <s v="VIAJES"/>
    <m/>
    <x v="5"/>
    <s v="RENFE"/>
    <s v="RENFE"/>
    <n v="6.23"/>
    <d v="2022-08-03T00:00:00"/>
    <x v="10"/>
    <n v="8"/>
    <m/>
    <s v="Lleida - madrid"/>
  </r>
  <r>
    <x v="1"/>
    <s v="REAL"/>
    <s v="VARIABLE"/>
    <s v="PERSONAL"/>
    <s v="RENFE"/>
    <s v="VALENCIA"/>
    <x v="5"/>
    <s v="RENFE"/>
    <s v="RENFE"/>
    <n v="6.23"/>
    <d v="2022-08-03T00:00:00"/>
    <x v="10"/>
    <n v="8"/>
    <m/>
    <s v="COMPRA INTERNET EN RENFE VIRTUAL I, MADRID, TARJ."/>
  </r>
  <r>
    <x v="1"/>
    <s v="REAL"/>
    <s v="VARIABLE"/>
    <s v="PERSONAL"/>
    <s v="GASTOS VARIABLES"/>
    <m/>
    <x v="4"/>
    <s v="VENDING"/>
    <s v="CAFÉ"/>
    <n v="0.44500000000000006"/>
    <d v="2022-08-04T00:00:00"/>
    <x v="10"/>
    <n v="8"/>
    <m/>
    <s v="vending insud"/>
  </r>
  <r>
    <x v="1"/>
    <s v="REAL"/>
    <s v="VARIABLE"/>
    <s v="PERSONAL"/>
    <s v="GASTOS VARIABLES"/>
    <m/>
    <x v="4"/>
    <s v="VENDING"/>
    <s v="CAFÉ"/>
    <n v="2.0000000000000004E-2"/>
    <d v="2022-08-04T00:00:00"/>
    <x v="10"/>
    <n v="8"/>
    <m/>
    <s v="vending insud"/>
  </r>
  <r>
    <x v="1"/>
    <s v="REAL"/>
    <s v="VARIABLE"/>
    <s v="PERSONAL"/>
    <s v="RENFE"/>
    <s v="VALENCIA"/>
    <x v="5"/>
    <s v="RENFE"/>
    <s v="RENFE"/>
    <n v="3.5"/>
    <d v="2022-08-04T00:00:00"/>
    <x v="10"/>
    <n v="8"/>
    <m/>
    <s v="COMPRA INTERNET EN RENFE VIRTUAL I, MADRID, TARJ."/>
  </r>
  <r>
    <x v="1"/>
    <s v="REAL"/>
    <s v="VARIABLE"/>
    <s v="PERSONAL"/>
    <s v="EN&amp;SAN BERNA, MADRID"/>
    <s v="VALENCIA"/>
    <x v="7"/>
    <s v="RESTAURANTE"/>
    <s v="RESTAURANTE"/>
    <n v="2.702"/>
    <d v="2022-08-05T00:00:00"/>
    <x v="10"/>
    <n v="8"/>
    <m/>
    <s v="PAGO MOVIL EN SAONA SAN BERNA, MADRID, TARJ."/>
  </r>
  <r>
    <x v="1"/>
    <s v="REAL"/>
    <s v="VARIABLE"/>
    <s v="PERSONAL"/>
    <s v="RESTAURANTE SAONA"/>
    <m/>
    <x v="7"/>
    <s v="RESTAURANTE"/>
    <s v="SAONA"/>
    <n v="2.702"/>
    <d v="2022-08-05T00:00:00"/>
    <x v="10"/>
    <n v="8"/>
    <m/>
    <s v="Saona con Alex"/>
  </r>
  <r>
    <x v="1"/>
    <s v="REAL"/>
    <s v="VARIABLE"/>
    <s v="PERSONAL"/>
    <s v="ESPECTACULOS"/>
    <s v="MADRID"/>
    <x v="9"/>
    <s v="PARQUES DE ATRACCIONES"/>
    <s v="WARNER"/>
    <n v="3.2"/>
    <d v="2022-08-05T00:00:00"/>
    <x v="10"/>
    <n v="8"/>
    <m/>
    <s v="Parque de Atracciones Warner Bros"/>
  </r>
  <r>
    <x v="1"/>
    <s v="REAL"/>
    <s v="VARIABLE"/>
    <s v="PERSONAL"/>
    <s v="REPSOL"/>
    <s v="MADRID"/>
    <x v="5"/>
    <s v="GASOLINA"/>
    <s v="MOTO"/>
    <n v="0.81800000000000006"/>
    <d v="2022-08-07T00:00:00"/>
    <x v="10"/>
    <n v="8"/>
    <m/>
    <s v="waylet"/>
  </r>
  <r>
    <x v="1"/>
    <s v="REAL"/>
    <s v="VARIABLE"/>
    <s v="PERSONAL"/>
    <s v="AMAZON"/>
    <s v="ONLINE"/>
    <x v="6"/>
    <s v="BUCEO"/>
    <s v="BUCEO"/>
    <n v="0.39900000000000002"/>
    <d v="2022-08-08T00:00:00"/>
    <x v="10"/>
    <n v="8"/>
    <m/>
    <s v="Palo selfie flotante"/>
  </r>
  <r>
    <x v="1"/>
    <s v="REAL"/>
    <s v="VARIABLE"/>
    <s v="PERSONAL"/>
    <s v="GASTOS VARIABLES"/>
    <m/>
    <x v="4"/>
    <s v="VENDING"/>
    <s v="CAFÉ"/>
    <n v="8.0000000000000016E-2"/>
    <d v="2022-08-08T00:00:00"/>
    <x v="10"/>
    <n v="8"/>
    <m/>
    <s v="café insud"/>
  </r>
  <r>
    <x v="1"/>
    <s v="REAL"/>
    <s v="VARIABLE"/>
    <s v="PERSONAL"/>
    <s v="EFECTIVO"/>
    <s v="MADRID"/>
    <x v="0"/>
    <s v="EFECTIVO"/>
    <s v="EFECTIVO"/>
    <n v="6"/>
    <d v="2022-08-08T00:00:00"/>
    <x v="10"/>
    <n v="8"/>
    <m/>
    <m/>
  </r>
  <r>
    <x v="1"/>
    <s v="REAL"/>
    <s v="VARIABLE"/>
    <s v="PERSONAL"/>
    <s v="REGALOS"/>
    <m/>
    <x v="0"/>
    <s v="REGALOS CUADRILLA"/>
    <s v="FLORES MARTA J"/>
    <n v="1.05"/>
    <d v="2022-08-08T00:00:00"/>
    <x v="10"/>
    <n v="8"/>
    <m/>
    <s v="Flores Madre de Marta J"/>
  </r>
  <r>
    <x v="1"/>
    <s v="REAL"/>
    <s v="VARIABLE"/>
    <s v="PERSONAL"/>
    <s v="GASTOS VARIABLES"/>
    <m/>
    <x v="2"/>
    <s v="DECORACION Y REPARACIONES DEL HOGAR"/>
    <s v="SARTEN "/>
    <n v="1"/>
    <d v="2022-08-08T00:00:00"/>
    <x v="10"/>
    <n v="8"/>
    <m/>
    <s v="Bizum Alex "/>
  </r>
  <r>
    <x v="0"/>
    <s v="REAL"/>
    <s v="VARIABLE"/>
    <s v="PERSONAL"/>
    <s v="INTELIGENCIA FARMACEUTICA"/>
    <s v="MADRID"/>
    <x v="14"/>
    <s v="RUNE - INTELIGENCIA FARMACEUTICA"/>
    <s v="AYUDAS / SUBVENCIONES"/>
    <n v="239.95499999999998"/>
    <d v="2022-08-10T00:00:00"/>
    <x v="10"/>
    <n v="8"/>
    <m/>
    <s v="Variable concesión ayuda NIAGRA"/>
  </r>
  <r>
    <x v="0"/>
    <s v="REAL"/>
    <s v="VARIABLE"/>
    <s v="PERSONAL"/>
    <s v="VINTED"/>
    <s v="ONLINE"/>
    <x v="18"/>
    <s v="SEGUNDA MANO"/>
    <s v="VINTED"/>
    <n v="2.4"/>
    <d v="2022-08-10T00:00:00"/>
    <x v="10"/>
    <n v="8"/>
    <m/>
    <s v="Mochila Primark Negra"/>
  </r>
  <r>
    <x v="0"/>
    <s v="REAL"/>
    <s v="VARIABLE"/>
    <s v="PERSONAL"/>
    <s v="WALLAPOP"/>
    <s v="ONLINE"/>
    <x v="18"/>
    <s v="SEGUNDA MANO"/>
    <s v="WALLAPOP"/>
    <n v="37.5"/>
    <d v="2022-08-10T00:00:00"/>
    <x v="10"/>
    <n v="8"/>
    <m/>
    <s v="Movil Samsung A71"/>
  </r>
  <r>
    <x v="0"/>
    <s v="REAL"/>
    <s v="VARIABLE"/>
    <s v="PERSONAL"/>
    <s v="WALLAPOP"/>
    <s v="ONLINE"/>
    <x v="18"/>
    <s v="SEGUNDA MANO"/>
    <s v="WALLAPOP"/>
    <n v="1.5"/>
    <d v="2022-08-10T00:00:00"/>
    <x v="10"/>
    <n v="8"/>
    <m/>
    <s v="Caja auriculares i18"/>
  </r>
  <r>
    <x v="0"/>
    <s v="REAL"/>
    <s v="VARIABLE"/>
    <s v="PERSONAL"/>
    <s v="-"/>
    <s v="VALENCIA"/>
    <x v="0"/>
    <s v="PAGA"/>
    <s v="PAGA / TRANSFERENCIA"/>
    <n v="240"/>
    <d v="2022-08-12T00:00:00"/>
    <x v="10"/>
    <n v="8"/>
    <m/>
    <m/>
  </r>
  <r>
    <x v="1"/>
    <s v="REAL"/>
    <s v="VARIABLE"/>
    <s v="PERSONAL"/>
    <s v="MENTTA"/>
    <m/>
    <x v="4"/>
    <s v="COMIDA GOURMET"/>
    <s v="JAMON"/>
    <n v="6.9"/>
    <d v="2022-08-18T00:00:00"/>
    <x v="10"/>
    <n v="8"/>
    <m/>
    <s v="Maletin Jamon Paleta Cebo de Campo"/>
  </r>
  <r>
    <x v="1"/>
    <s v="REAL"/>
    <s v="VARIABLE"/>
    <s v="PERSONAL"/>
    <s v="VINTED"/>
    <m/>
    <x v="3"/>
    <s v="ROPA"/>
    <s v="CAMISETA"/>
    <n v="0.93400000000000005"/>
    <d v="2022-08-22T00:00:00"/>
    <x v="10"/>
    <n v="8"/>
    <m/>
    <s v="Camiseta Volcom Azul"/>
  </r>
  <r>
    <x v="1"/>
    <s v="REAL"/>
    <s v="VARIABLE"/>
    <s v="PERSONAL"/>
    <s v="METRO MADRID"/>
    <m/>
    <x v="5"/>
    <s v="METRO"/>
    <s v="METRO"/>
    <n v="1.22"/>
    <d v="2022-08-22T00:00:00"/>
    <x v="10"/>
    <n v="8"/>
    <m/>
    <s v="METRO MADRID RECARGA 10 VIAJES"/>
  </r>
  <r>
    <x v="1"/>
    <s v="REAL"/>
    <s v="VARIABLE"/>
    <s v="PERSONAL"/>
    <s v="GASTOS VARIABLES"/>
    <m/>
    <x v="5"/>
    <s v="METRO"/>
    <s v="METRO"/>
    <n v="1.22"/>
    <d v="2022-08-22T00:00:00"/>
    <x v="10"/>
    <n v="8"/>
    <m/>
    <s v="Tarjeta 10 viajes metro"/>
  </r>
  <r>
    <x v="1"/>
    <s v="REAL"/>
    <s v="OCASIONAL"/>
    <s v="PERSONAL"/>
    <s v="VIAJES"/>
    <m/>
    <x v="5"/>
    <s v="RENFE"/>
    <s v="RENFE"/>
    <n v="3.5"/>
    <d v="2022-08-22T00:00:00"/>
    <x v="10"/>
    <n v="8"/>
    <m/>
    <s v="Madrid - Tudela"/>
  </r>
  <r>
    <x v="1"/>
    <s v="REAL"/>
    <s v="VARIABLE"/>
    <s v="PERSONAL"/>
    <s v="REGALOS"/>
    <m/>
    <x v="0"/>
    <s v="REGALOS"/>
    <s v="REGALOS INSUD"/>
    <n v="0.5"/>
    <d v="2022-08-24T00:00:00"/>
    <x v="10"/>
    <n v="8"/>
    <m/>
    <s v="Regalo despedida Salim"/>
  </r>
  <r>
    <x v="1"/>
    <s v="REAL"/>
    <s v="VARIABLE"/>
    <s v="PERSONAL"/>
    <s v="ALDI"/>
    <m/>
    <x v="4"/>
    <s v="ALDI"/>
    <s v="ALDI"/>
    <n v="2.9000000000000004"/>
    <d v="2022-08-26T00:00:00"/>
    <x v="10"/>
    <n v="8"/>
    <m/>
    <s v="Comida semanal"/>
  </r>
  <r>
    <x v="1"/>
    <s v="REAL"/>
    <s v="VARIABLE"/>
    <s v="PERSONAL"/>
    <s v="ALDI"/>
    <s v="MADRID"/>
    <x v="4"/>
    <s v="COMIDA"/>
    <s v="ALDI"/>
    <n v="2.9000000000000004"/>
    <d v="2022-08-26T00:00:00"/>
    <x v="10"/>
    <n v="8"/>
    <m/>
    <m/>
  </r>
  <r>
    <x v="1"/>
    <s v="REAL"/>
    <s v="VARIABLE"/>
    <s v="PERSONAL"/>
    <s v="ELECTRONICA"/>
    <s v="MADRID"/>
    <x v="8"/>
    <s v="IPHONE 12"/>
    <s v="CABLE CARGAR IPHONE"/>
    <n v="0.70000000000000007"/>
    <d v="2022-08-26T00:00:00"/>
    <x v="10"/>
    <n v="8"/>
    <m/>
    <s v="Cable cargar Iphone 12"/>
  </r>
  <r>
    <x v="1"/>
    <s v="REAL"/>
    <s v="VARIABLE"/>
    <s v="PERSONAL"/>
    <s v="REPSOL"/>
    <s v="MADRID"/>
    <x v="5"/>
    <s v="GASOLINA"/>
    <s v="MOTO"/>
    <n v="0.84100000000000008"/>
    <d v="2022-08-26T00:00:00"/>
    <x v="10"/>
    <n v="8"/>
    <m/>
    <s v="waylet"/>
  </r>
  <r>
    <x v="1"/>
    <s v="REAL"/>
    <s v="VARIABLE"/>
    <s v="PERSONAL"/>
    <s v="REGALOS"/>
    <m/>
    <x v="0"/>
    <s v="REGALOS"/>
    <s v="REGALOS INSUD"/>
    <n v="0.5"/>
    <d v="2022-08-26T00:00:00"/>
    <x v="10"/>
    <n v="8"/>
    <m/>
    <s v="Regalo despedida Mariia API"/>
  </r>
  <r>
    <x v="1"/>
    <s v="REAL"/>
    <s v="VARIABLE"/>
    <s v="PERSONAL"/>
    <s v="ALDI"/>
    <s v="MADRID"/>
    <x v="4"/>
    <s v="COMIDA"/>
    <s v="ALDI"/>
    <n v="1.512"/>
    <d v="2022-08-28T00:00:00"/>
    <x v="10"/>
    <n v="8"/>
    <m/>
    <m/>
  </r>
  <r>
    <x v="1"/>
    <s v="REAL"/>
    <s v="VARIABLE"/>
    <s v="PERSONAL"/>
    <s v="ALDI"/>
    <m/>
    <x v="4"/>
    <s v="ALDI"/>
    <s v="ALDI"/>
    <n v="1.512"/>
    <d v="2022-08-29T00:00:00"/>
    <x v="10"/>
    <n v="8"/>
    <m/>
    <s v="Comida semanal"/>
  </r>
  <r>
    <x v="1"/>
    <s v="REAL"/>
    <s v="VARIABLE"/>
    <s v="PERSONAL"/>
    <s v="GASTOS VARIABLES"/>
    <m/>
    <x v="4"/>
    <s v="VENDING"/>
    <s v="CAFÉ"/>
    <n v="0.1"/>
    <d v="2022-08-29T00:00:00"/>
    <x v="10"/>
    <n v="8"/>
    <m/>
    <s v="café insud"/>
  </r>
  <r>
    <x v="1"/>
    <s v="REAL"/>
    <s v="VARIABLE"/>
    <s v="PERSONAL"/>
    <s v="GASTOS VARIABLES"/>
    <m/>
    <x v="4"/>
    <s v="SUPERMERCADO"/>
    <s v="CHINO BARRIO"/>
    <n v="0.15000000000000002"/>
    <d v="2022-08-29T00:00:00"/>
    <x v="10"/>
    <n v="8"/>
    <m/>
    <s v="agua co ngas"/>
  </r>
  <r>
    <x v="1"/>
    <s v="REAL"/>
    <s v="VARIABLE"/>
    <s v="PERSONAL"/>
    <s v="HBO"/>
    <s v="ONLINE"/>
    <x v="9"/>
    <s v="SUSCRIPCION"/>
    <s v="HBO"/>
    <n v="0.30000000000000004"/>
    <d v="2022-08-29T00:00:00"/>
    <x v="10"/>
    <n v="8"/>
    <m/>
    <s v="Bizum Isabel Medina, HBO MAX (Sep)"/>
  </r>
  <r>
    <x v="0"/>
    <s v="REAL"/>
    <s v="FIJO"/>
    <s v="PERSONAL"/>
    <s v="INSUD"/>
    <s v="MADRID"/>
    <x v="12"/>
    <s v="NOMINA INSUD"/>
    <s v=" INSUD"/>
    <n v="475.28099999999995"/>
    <d v="2022-08-29T00:00:00"/>
    <x v="10"/>
    <n v="8"/>
    <m/>
    <s v="Nomina Agosto 22"/>
  </r>
  <r>
    <x v="1"/>
    <s v="REAL"/>
    <s v="VARIABLE"/>
    <s v="PERSONAL"/>
    <s v="UDEMY"/>
    <s v="ONLINE"/>
    <x v="1"/>
    <s v="PYTHON"/>
    <s v="PYTHON"/>
    <n v="1.6989999999999998"/>
    <d v="2022-08-29T00:00:00"/>
    <x v="10"/>
    <n v="8"/>
    <m/>
    <s v="Formacion Udemy Python"/>
  </r>
  <r>
    <x v="0"/>
    <s v="REAL"/>
    <s v="VARIABLE"/>
    <s v="PERSONAL"/>
    <s v="-"/>
    <s v="VALENCIA"/>
    <x v="0"/>
    <s v="PAGA"/>
    <s v="PAGA / TRANSFERENCIA"/>
    <n v="40.5"/>
    <d v="2022-08-31T00:00:00"/>
    <x v="10"/>
    <n v="8"/>
    <m/>
    <m/>
  </r>
  <r>
    <x v="1"/>
    <s v="REAL"/>
    <s v="FIJO"/>
    <s v="PERSONAL"/>
    <s v="ALQUILER"/>
    <s v="MADRID"/>
    <x v="2"/>
    <s v="PISO FDO CATOLICO"/>
    <s v="ALQUILER FDO CATOLICO"/>
    <n v="45"/>
    <d v="2022-09-01T00:00:00"/>
    <x v="10"/>
    <n v="9"/>
    <m/>
    <s v="Septiembre"/>
  </r>
  <r>
    <x v="0"/>
    <s v="REAL"/>
    <s v="VARIABLE"/>
    <s v="PERSONAL"/>
    <s v="BLABLACAR"/>
    <s v="ONLINE"/>
    <x v="18"/>
    <s v="GASTOS COMPARTIDOS"/>
    <s v="BLABLACAR"/>
    <n v="6.8999999999999995"/>
    <d v="2022-09-01T00:00:00"/>
    <x v="10"/>
    <n v="9"/>
    <m/>
    <s v="Madrid-Pozo Cristofer"/>
  </r>
  <r>
    <x v="1"/>
    <s v="REAL"/>
    <s v="FIJO"/>
    <s v="PERSONAL"/>
    <s v="GIMNASIO JOSE VALENCIANO"/>
    <s v="MADRID"/>
    <x v="6"/>
    <s v="BOXEO"/>
    <s v="BOXEO"/>
    <n v="17.5"/>
    <d v="2022-09-01T00:00:00"/>
    <x v="10"/>
    <n v="9"/>
    <m/>
    <s v="Septiembre, Octubre, Noviembre"/>
  </r>
  <r>
    <x v="1"/>
    <s v="REAL"/>
    <s v="VARIABLE"/>
    <s v="PERSONAL"/>
    <s v="GASTOS VARIABLES"/>
    <m/>
    <x v="4"/>
    <s v="VENDING"/>
    <s v="CAFÉ"/>
    <n v="0.1"/>
    <d v="2022-09-01T00:00:00"/>
    <x v="10"/>
    <n v="9"/>
    <m/>
    <s v="café insud"/>
  </r>
  <r>
    <x v="1"/>
    <s v="REAL"/>
    <s v="FIJO"/>
    <s v="PERSONAL"/>
    <s v="GARAJE"/>
    <m/>
    <x v="2"/>
    <s v="GARAJE"/>
    <s v="GARAJE FDO CATOLICO"/>
    <n v="13.5"/>
    <d v="2022-09-01T00:00:00"/>
    <x v="10"/>
    <n v="9"/>
    <m/>
    <s v="Septiembre"/>
  </r>
  <r>
    <x v="0"/>
    <s v="REAL"/>
    <s v="VARIABLE"/>
    <s v="PERSONAL"/>
    <s v="BLABLACAR"/>
    <s v="ONLINE"/>
    <x v="18"/>
    <s v="GASTOS COMPARTIDOS"/>
    <s v="BLABLACAR"/>
    <n v="5.3999999999999995"/>
    <d v="2022-09-04T00:00:00"/>
    <x v="10"/>
    <n v="9"/>
    <m/>
    <s v="Pozoblanco - Madrid  Francisco Jose"/>
  </r>
  <r>
    <x v="0"/>
    <s v="REAL"/>
    <s v="VARIABLE"/>
    <s v="PERSONAL"/>
    <s v="BLABLACAR"/>
    <s v="ONLINE"/>
    <x v="18"/>
    <s v="GASTOS COMPARTIDOS"/>
    <s v="BLABLACAR"/>
    <n v="5.3999999999999995"/>
    <d v="2022-09-04T00:00:00"/>
    <x v="10"/>
    <n v="9"/>
    <m/>
    <s v="Pozoblanco - Madrid  Rosa"/>
  </r>
  <r>
    <x v="0"/>
    <s v="REAL"/>
    <s v="VARIABLE"/>
    <s v="PERSONAL"/>
    <s v="BLABLACAR"/>
    <s v="ONLINE"/>
    <x v="18"/>
    <s v="GASTOS COMPARTIDOS"/>
    <s v="BLABLACAR"/>
    <n v="6"/>
    <d v="2022-09-04T00:00:00"/>
    <x v="10"/>
    <n v="9"/>
    <m/>
    <s v="Pozoblanco - Madrid  Sara_Paqui"/>
  </r>
  <r>
    <x v="1"/>
    <s v="REAL"/>
    <s v="VARIABLE"/>
    <s v="PERSONAL"/>
    <s v="REPSOL"/>
    <m/>
    <x v="5"/>
    <s v="GASOLINA"/>
    <s v="COCHE"/>
    <n v="2.5579999999999998"/>
    <d v="2022-09-05T00:00:00"/>
    <x v="10"/>
    <n v="9"/>
    <m/>
    <s v="waylet"/>
  </r>
  <r>
    <x v="1"/>
    <s v="REAL"/>
    <s v="VARIABLE"/>
    <s v="PERSONAL"/>
    <s v="RESTAURANTE NAPOLI"/>
    <m/>
    <x v="7"/>
    <s v="RESTAURANTE"/>
    <s v="RESTAURANTE"/>
    <n v="0.9"/>
    <d v="2022-09-05T00:00:00"/>
    <x v="10"/>
    <n v="9"/>
    <m/>
    <s v="Pago con tarjeta contraria"/>
  </r>
  <r>
    <x v="1"/>
    <s v="REAL"/>
    <s v="VARIABLE"/>
    <s v="PERSONAL"/>
    <s v="REPSOL"/>
    <m/>
    <x v="5"/>
    <s v="GASOLINA"/>
    <s v="COCHE"/>
    <n v="2.5579999999999998"/>
    <d v="2022-09-07T00:00:00"/>
    <x v="10"/>
    <n v="9"/>
    <m/>
    <s v="waylet"/>
  </r>
  <r>
    <x v="1"/>
    <s v="REAL"/>
    <s v="VARIABLE"/>
    <s v="PERSONAL"/>
    <s v="REPSOL"/>
    <m/>
    <x v="5"/>
    <s v="GASOLINA"/>
    <s v="COCHE"/>
    <n v="2.5579999999999998"/>
    <d v="2022-09-07T00:00:00"/>
    <x v="10"/>
    <n v="9"/>
    <m/>
    <s v="waylet"/>
  </r>
  <r>
    <x v="0"/>
    <s v="REAL"/>
    <s v="VARIABLE"/>
    <s v="PERSONAL"/>
    <s v="VINTED"/>
    <s v="ONLINE"/>
    <x v="18"/>
    <s v="SEGUNDA MANO"/>
    <s v="VINTED"/>
    <n v="2.97"/>
    <d v="2022-09-07T00:00:00"/>
    <x v="10"/>
    <n v="9"/>
    <m/>
    <s v="Zapatillas Tommy Hilfiguer"/>
  </r>
  <r>
    <x v="1"/>
    <s v="REAL"/>
    <s v="OCASIONAL"/>
    <s v="PERSONAL"/>
    <s v="TALLER (MOTOS ELVIRA)"/>
    <m/>
    <x v="5"/>
    <s v="MOTO"/>
    <s v="BAUL"/>
    <n v="43.372999999999998"/>
    <d v="2022-09-08T00:00:00"/>
    <x v="10"/>
    <n v="9"/>
    <m/>
    <s v="BAUL 37Litros  y montaje"/>
  </r>
  <r>
    <x v="1"/>
    <s v="REAL"/>
    <s v="VARIABLE"/>
    <s v="PERSONAL"/>
    <s v="BAR VAGABUNDOS"/>
    <m/>
    <x v="7"/>
    <s v="BAR"/>
    <s v="CAFÉ"/>
    <n v="0.16500000000000001"/>
    <d v="2022-09-08T00:00:00"/>
    <x v="10"/>
    <n v="9"/>
    <m/>
    <s v="Café Bar vagabundos"/>
  </r>
  <r>
    <x v="1"/>
    <s v="REAL"/>
    <s v="VARIABLE"/>
    <s v="PERSONAL"/>
    <s v="FRJTERÍA"/>
    <m/>
    <x v="4"/>
    <s v="COMIDA"/>
    <s v="FRUTERIA BARRIO"/>
    <n v="0.5"/>
    <d v="2022-09-08T00:00:00"/>
    <x v="10"/>
    <n v="9"/>
    <m/>
    <s v="Uva y 2 aguacates. Pagado en efectivo"/>
  </r>
  <r>
    <x v="1"/>
    <s v="REAL"/>
    <s v="VARIABLE"/>
    <s v="PERSONAL"/>
    <s v="BAR VAGABUNDOS"/>
    <m/>
    <x v="7"/>
    <s v="BAR"/>
    <s v="HELADO"/>
    <n v="0.47000000000000003"/>
    <d v="2022-09-08T00:00:00"/>
    <x v="10"/>
    <n v="9"/>
    <m/>
    <s v="Helado con Alex"/>
  </r>
  <r>
    <x v="1"/>
    <s v="REAL"/>
    <s v="VARIABLE"/>
    <s v="PERSONAL"/>
    <s v="CHINO"/>
    <m/>
    <x v="4"/>
    <s v="COMIDA"/>
    <s v="MARKET CHINO"/>
    <n v="0.15000000000000002"/>
    <d v="2022-09-08T00:00:00"/>
    <x v="10"/>
    <n v="9"/>
    <m/>
    <s v="&quot;MINIMARK&quot;"/>
  </r>
  <r>
    <x v="1"/>
    <s v="REAL"/>
    <s v="VARIABLE"/>
    <s v="PERSONAL"/>
    <s v="REPSOL"/>
    <s v="MADRID"/>
    <x v="5"/>
    <s v="GASOLINA"/>
    <s v="MOTO"/>
    <n v="0.79100000000000004"/>
    <d v="2022-09-08T00:00:00"/>
    <x v="10"/>
    <n v="9"/>
    <m/>
    <s v="waylet"/>
  </r>
  <r>
    <x v="1"/>
    <s v="REAL"/>
    <s v="OCASIONAL"/>
    <s v="PERSONAL"/>
    <s v="TALLER (MOTOS ELVIRA)"/>
    <m/>
    <x v="5"/>
    <s v="MOTO"/>
    <s v="REVISION MOTO"/>
    <n v="0.98600000000000143"/>
    <d v="2022-09-08T00:00:00"/>
    <x v="10"/>
    <n v="9"/>
    <m/>
    <s v="Revision moto 5000km"/>
  </r>
  <r>
    <x v="1"/>
    <s v="REAL"/>
    <s v="OCASIONAL"/>
    <s v="PERSONAL"/>
    <s v="TALLER (MOTOS ELVIRA)"/>
    <m/>
    <x v="5"/>
    <s v="MOTO"/>
    <s v="REVISION MOTO"/>
    <n v="0.98599999999999999"/>
    <d v="2022-09-08T00:00:00"/>
    <x v="10"/>
    <n v="9"/>
    <m/>
    <s v="Revision 5000km"/>
  </r>
  <r>
    <x v="1"/>
    <s v="REAL"/>
    <s v="VARIABLE"/>
    <s v="PERSONAL"/>
    <s v="CARREFOUR"/>
    <m/>
    <x v="4"/>
    <s v="COMIDA"/>
    <s v="CERVEZA"/>
    <n v="1.1539999999999999"/>
    <d v="2022-09-10T00:00:00"/>
    <x v="10"/>
    <n v="9"/>
    <m/>
    <s v="UVA , cerveza, agua con gas, etc Eva y Artur"/>
  </r>
  <r>
    <x v="1"/>
    <s v="REAL"/>
    <s v="VARIABLE"/>
    <s v="PERSONAL"/>
    <s v="DIA"/>
    <m/>
    <x v="4"/>
    <s v="COMIDA"/>
    <s v="COMIDA"/>
    <n v="3.2970000000000002"/>
    <d v="2022-09-10T00:00:00"/>
    <x v="10"/>
    <n v="9"/>
    <m/>
    <s v="Comida semanal"/>
  </r>
  <r>
    <x v="1"/>
    <s v="REAL"/>
    <s v="VARIABLE"/>
    <s v="PERSONAL"/>
    <s v="BAR CASTELLANA"/>
    <m/>
    <x v="7"/>
    <s v="BAR"/>
    <s v="CERVEZA"/>
    <n v="0.60000000000000009"/>
    <d v="2022-09-11T00:00:00"/>
    <x v="10"/>
    <n v="9"/>
    <m/>
    <s v="Dos cervezas bar castellana con los del padel"/>
  </r>
  <r>
    <x v="1"/>
    <s v="REAL"/>
    <s v="VARIABLE"/>
    <s v="PERSONAL"/>
    <s v="GASTOS VARIABLES"/>
    <s v="MADRID"/>
    <x v="2"/>
    <s v="GASTOS COMPARTIDOS"/>
    <s v="GASTOS: AGUA, LUZ, WIFI, LIMPIEZA"/>
    <n v="0.15000000000000002"/>
    <d v="2022-09-11T00:00:00"/>
    <x v="10"/>
    <n v="9"/>
    <m/>
    <s v="Agua padel"/>
  </r>
  <r>
    <x v="1"/>
    <s v="REAL"/>
    <s v="VARIABLE"/>
    <s v="PERSONAL"/>
    <s v="PLAYTOMIC"/>
    <m/>
    <x v="6"/>
    <s v="DEPORTE"/>
    <s v="PADEL"/>
    <n v="0.252"/>
    <d v="2022-09-11T00:00:00"/>
    <x v="10"/>
    <n v="9"/>
    <m/>
    <s v="Reserva pista padel playtomic"/>
  </r>
  <r>
    <x v="1"/>
    <s v="REAL"/>
    <s v="VARIABLE"/>
    <s v="PERSONAL"/>
    <s v="GASTOS VARIABLES"/>
    <m/>
    <x v="4"/>
    <s v="VENDING"/>
    <s v="REFRESCO"/>
    <n v="0.15000000000000002"/>
    <d v="2022-09-11T00:00:00"/>
    <x v="10"/>
    <n v="9"/>
    <m/>
    <s v="Coca-Cola Padel"/>
  </r>
  <r>
    <x v="2"/>
    <s v="REAL"/>
    <s v="VARIABLE"/>
    <s v="PERSONAL"/>
    <s v="DEGIRO"/>
    <s v="ONLINE"/>
    <x v="16"/>
    <s v="BOLSA"/>
    <s v="BOLSA"/>
    <n v="180"/>
    <d v="2022-09-12T00:00:00"/>
    <x v="10"/>
    <n v="9"/>
    <m/>
    <m/>
  </r>
  <r>
    <x v="1"/>
    <s v="REAL"/>
    <s v="VARIABLE"/>
    <s v="PERSONAL"/>
    <s v="TEATRO"/>
    <s v="MADRID"/>
    <x v="9"/>
    <s v="ESPECTACULOS"/>
    <s v="MUSICAL REY LEON"/>
    <n v="14"/>
    <d v="2022-09-14T00:00:00"/>
    <x v="10"/>
    <n v="9"/>
    <m/>
    <s v="Regalo atrasado de hace dos años de Navidad"/>
  </r>
  <r>
    <x v="1"/>
    <s v="REAL"/>
    <s v="VARIABLE"/>
    <s v="PERSONAL"/>
    <s v="GASTOS VARIABLES"/>
    <m/>
    <x v="4"/>
    <s v="VENDING"/>
    <s v="CAFÉ"/>
    <n v="2.0000000000000004E-2"/>
    <d v="2022-09-15T00:00:00"/>
    <x v="10"/>
    <n v="9"/>
    <m/>
    <s v="vending insud"/>
  </r>
  <r>
    <x v="1"/>
    <s v="REAL"/>
    <s v="VARIABLE"/>
    <s v="PERSONAL"/>
    <s v="REPSOL"/>
    <s v="MADRID"/>
    <x v="5"/>
    <s v="GASOLINA"/>
    <s v="MOTO"/>
    <n v="0.73799999999999999"/>
    <d v="2022-09-15T00:00:00"/>
    <x v="10"/>
    <n v="9"/>
    <m/>
    <s v="waylet"/>
  </r>
  <r>
    <x v="1"/>
    <s v="REAL"/>
    <s v="VARIABLE"/>
    <s v="PERSONAL"/>
    <s v="EL GRAN JAMONAL"/>
    <m/>
    <x v="7"/>
    <s v="RESTAURANTE"/>
    <s v="RESTAURANTE"/>
    <n v="1.4000000000000001"/>
    <d v="2022-09-15T00:00:00"/>
    <x v="10"/>
    <n v="9"/>
    <m/>
    <s v="Cena con Ignacio Onda que vino a Madrid"/>
  </r>
  <r>
    <x v="1"/>
    <s v="REAL"/>
    <s v="VARIABLE"/>
    <s v="PERSONAL"/>
    <s v="PRIMARK"/>
    <s v="MADRID"/>
    <x v="8"/>
    <s v="ELECTRONICA"/>
    <s v="BATERIA PORTATIL"/>
    <n v="1"/>
    <d v="2022-09-17T00:00:00"/>
    <x v="10"/>
    <n v="9"/>
    <m/>
    <s v="PAGADO EN EFECTIVO"/>
  </r>
  <r>
    <x v="1"/>
    <s v="REAL"/>
    <s v="VARIABLE"/>
    <s v="PERSONAL"/>
    <s v="DIA"/>
    <m/>
    <x v="4"/>
    <s v="COMIDA"/>
    <s v="COMIDA"/>
    <n v="2.37"/>
    <d v="2022-09-18T00:00:00"/>
    <x v="10"/>
    <n v="9"/>
    <m/>
    <s v="Comida semanal"/>
  </r>
  <r>
    <x v="1"/>
    <s v="REAL"/>
    <s v="VARIABLE"/>
    <s v="PERSONAL"/>
    <s v="ALDI"/>
    <m/>
    <x v="4"/>
    <s v="COMIDA"/>
    <s v="COMIDA"/>
    <n v="3.1870000000000003"/>
    <d v="2022-09-18T00:00:00"/>
    <x v="10"/>
    <n v="9"/>
    <m/>
    <s v="Comida semanal"/>
  </r>
  <r>
    <x v="1"/>
    <s v="REAL"/>
    <s v="VARIABLE"/>
    <s v="PERSONAL"/>
    <s v="PIXUM"/>
    <m/>
    <x v="0"/>
    <s v="REGALOS"/>
    <s v="REGALOS CRIS"/>
    <n v="3.0500000000000003"/>
    <d v="2022-09-18T00:00:00"/>
    <x v="10"/>
    <n v="9"/>
    <m/>
    <s v="Album de fotos 20-22"/>
  </r>
  <r>
    <x v="1"/>
    <s v="REAL"/>
    <s v="VARIABLE"/>
    <s v="PERSONAL"/>
    <s v="Taberna Bai"/>
    <m/>
    <x v="7"/>
    <s v="RESTAURANTE"/>
    <s v="RESTAURANTE"/>
    <n v="1.97"/>
    <d v="2022-09-18T00:00:00"/>
    <x v="10"/>
    <n v="9"/>
    <m/>
    <s v="Cena con Jose Angel y Morales"/>
  </r>
  <r>
    <x v="0"/>
    <s v="REAL"/>
    <s v="VARIABLE"/>
    <s v="PERSONAL"/>
    <s v="VINTED"/>
    <s v="ONLINE"/>
    <x v="18"/>
    <s v="SEGUNDA MANO"/>
    <s v="VINTED"/>
    <n v="1.7999999999999998"/>
    <d v="2022-09-19T00:00:00"/>
    <x v="10"/>
    <n v="9"/>
    <m/>
    <s v="Cartera solera com bandera españa"/>
  </r>
  <r>
    <x v="1"/>
    <s v="REAL"/>
    <s v="VARIABLE"/>
    <s v="PERSONAL"/>
    <s v="ALDI"/>
    <s v="MADRID"/>
    <x v="4"/>
    <s v="COMIDA"/>
    <s v="ALDI"/>
    <n v="3.1850000000000005"/>
    <d v="2022-09-20T00:00:00"/>
    <x v="10"/>
    <n v="9"/>
    <m/>
    <m/>
  </r>
  <r>
    <x v="1"/>
    <s v="REAL"/>
    <s v="VARIABLE"/>
    <s v="PERSONAL"/>
    <s v="AMAZON"/>
    <s v="ONLINE"/>
    <x v="8"/>
    <s v="AURICULARES DEPORTE"/>
    <s v="AURICULARES"/>
    <n v="1.7760000000000002"/>
    <d v="2022-09-22T00:00:00"/>
    <x v="10"/>
    <n v="9"/>
    <m/>
    <s v="PAGADO EN EFECTIVO"/>
  </r>
  <r>
    <x v="1"/>
    <s v="REAL"/>
    <s v="VARIABLE"/>
    <s v="PERSONAL"/>
    <s v="JAPO"/>
    <m/>
    <x v="7"/>
    <s v="RESTAURANTE"/>
    <s v="JAPO"/>
    <n v="0.19"/>
    <d v="2022-09-23T00:00:00"/>
    <x v="10"/>
    <n v="9"/>
    <m/>
    <s v="Bizum a Daniel Caldevilla"/>
  </r>
  <r>
    <x v="0"/>
    <s v="REAL"/>
    <s v="VARIABLE"/>
    <s v="PERSONAL"/>
    <m/>
    <m/>
    <x v="0"/>
    <s v="Paga"/>
    <m/>
    <n v="30"/>
    <d v="2022-09-23T00:00:00"/>
    <x v="10"/>
    <n v="9"/>
    <m/>
    <s v="Regalos papas en rey leon musical"/>
  </r>
  <r>
    <x v="1"/>
    <s v="REAL"/>
    <s v="VARIABLE"/>
    <s v="PERSONAL"/>
    <s v="REPSOL"/>
    <s v="MADRID"/>
    <x v="5"/>
    <s v="GASOLINA"/>
    <s v="MOTO"/>
    <n v="0.746"/>
    <d v="2022-09-24T00:00:00"/>
    <x v="10"/>
    <n v="9"/>
    <m/>
    <s v="waylet"/>
  </r>
  <r>
    <x v="1"/>
    <s v="REAL"/>
    <s v="VARIABLE"/>
    <s v="PERSONAL"/>
    <s v="JUNK BURGER"/>
    <m/>
    <x v="7"/>
    <s v="BAR"/>
    <s v="COMIDA"/>
    <n v="3.0700000000000003"/>
    <d v="2022-09-25T00:00:00"/>
    <x v="10"/>
    <n v="9"/>
    <m/>
    <s v="cerveza cocacola y hamburguesa festival con cris"/>
  </r>
  <r>
    <x v="1"/>
    <s v="REAL"/>
    <s v="VARIABLE"/>
    <s v="PERSONAL"/>
    <s v="GASTOS VARIABLES"/>
    <m/>
    <x v="4"/>
    <s v="VENDING"/>
    <s v="CAFÉ"/>
    <n v="0.1"/>
    <d v="2022-09-26T00:00:00"/>
    <x v="10"/>
    <n v="9"/>
    <m/>
    <s v="vending insud"/>
  </r>
  <r>
    <x v="1"/>
    <s v="REAL"/>
    <s v="VARIABLE"/>
    <s v="PERSONAL"/>
    <s v="GASTOS VARIABLES"/>
    <m/>
    <x v="4"/>
    <s v="VENDING"/>
    <s v="CAFÉ"/>
    <n v="0.34"/>
    <d v="2022-09-26T00:00:00"/>
    <x v="10"/>
    <n v="9"/>
    <m/>
    <s v="vending insud"/>
  </r>
  <r>
    <x v="1"/>
    <s v="REAL"/>
    <s v="VARIABLE"/>
    <s v="PERSONAL"/>
    <s v="DIA"/>
    <m/>
    <x v="4"/>
    <s v="COMIDA"/>
    <s v="COMIDA"/>
    <n v="2.4450000000000003"/>
    <d v="2022-09-27T00:00:00"/>
    <x v="10"/>
    <n v="9"/>
    <m/>
    <s v="Comida semanal"/>
  </r>
  <r>
    <x v="1"/>
    <s v="REAL"/>
    <s v="VARIABLE"/>
    <s v="PERSONAL"/>
    <s v="HBO"/>
    <s v="ONLINE"/>
    <x v="9"/>
    <s v="SUSCRIPCION"/>
    <s v="HBO"/>
    <n v="0.30000000000000004"/>
    <d v="2022-09-27T00:00:00"/>
    <x v="10"/>
    <n v="9"/>
    <m/>
    <s v="Bizum Isabel Medina, HBO MAX (Oct)"/>
  </r>
  <r>
    <x v="0"/>
    <s v="REAL"/>
    <s v="FIJO"/>
    <s v="PERSONAL"/>
    <s v="INSUD"/>
    <s v="MADRID"/>
    <x v="12"/>
    <s v="NOMINA INSUD"/>
    <s v=" INSUD"/>
    <n v="475.416"/>
    <d v="2022-09-29T00:00:00"/>
    <x v="10"/>
    <n v="9"/>
    <m/>
    <s v="Nomina Septiembre 22"/>
  </r>
  <r>
    <x v="1"/>
    <s v="REAL"/>
    <s v="VARIABLE"/>
    <s v="PERSONAL"/>
    <s v="GASTOS VARIABLES"/>
    <m/>
    <x v="4"/>
    <s v="VENDING"/>
    <s v="CAFÉ"/>
    <n v="0.68500000000000005"/>
    <d v="2022-09-30T00:00:00"/>
    <x v="10"/>
    <n v="9"/>
    <m/>
    <s v="vending insud"/>
  </r>
  <r>
    <x v="1"/>
    <s v="REAL"/>
    <s v="VARIABLE"/>
    <s v="PERSONAL"/>
    <s v="GASTOS VARIABLES"/>
    <m/>
    <x v="4"/>
    <s v="VENDING"/>
    <s v="CAFÉ"/>
    <n v="0.30000000000000004"/>
    <d v="2022-09-30T00:00:00"/>
    <x v="10"/>
    <n v="9"/>
    <m/>
    <s v="vending insud"/>
  </r>
  <r>
    <x v="1"/>
    <s v="REAL"/>
    <s v="VARIABLE"/>
    <s v="PERSONAL"/>
    <s v="TAPAS"/>
    <m/>
    <x v="7"/>
    <s v="RESTAURANTE"/>
    <s v="CENA Y CERVEZAS"/>
    <n v="2.1350000000000002"/>
    <d v="2022-09-30T00:00:00"/>
    <x v="10"/>
    <n v="9"/>
    <m/>
    <s v="CENA VIERNES CON FRAN Y ADRIAN Y CHOCOLATE"/>
  </r>
  <r>
    <x v="1"/>
    <s v="REAL"/>
    <s v="VARIABLE"/>
    <s v="PERSONAL"/>
    <s v="PIZZA NAPOLI"/>
    <m/>
    <x v="7"/>
    <s v="RESTAURANTE"/>
    <s v="CERVEZA"/>
    <n v="0.19500000000000001"/>
    <d v="2022-09-30T00:00:00"/>
    <x v="10"/>
    <n v="9"/>
    <m/>
    <s v="BIRRA pizza napoli viernes"/>
  </r>
  <r>
    <x v="1"/>
    <s v="REAL"/>
    <s v="VARIABLE"/>
    <s v="PERSONAL"/>
    <s v="REPSOL"/>
    <s v="MADRID"/>
    <x v="5"/>
    <s v="GASOLINA"/>
    <s v="MOTO"/>
    <n v="0.67800000000000005"/>
    <d v="2022-09-30T00:00:00"/>
    <x v="10"/>
    <n v="9"/>
    <m/>
    <s v="waylet"/>
  </r>
  <r>
    <x v="0"/>
    <s v="REAL"/>
    <s v="VARIABLE"/>
    <s v="PERSONAL"/>
    <s v="-"/>
    <s v="VALENCIA"/>
    <x v="0"/>
    <s v="PAGA"/>
    <s v="PAGA / TRANSFERENCIA"/>
    <n v="40.5"/>
    <d v="2022-09-30T00:00:00"/>
    <x v="10"/>
    <n v="9"/>
    <m/>
    <m/>
  </r>
  <r>
    <x v="1"/>
    <s v="REAL"/>
    <s v="FIJO"/>
    <s v="PERSONAL"/>
    <s v="ALQUILER"/>
    <s v="MADRID"/>
    <x v="2"/>
    <s v="PISO FDO CATOLICO"/>
    <s v="ALQUILER FDO CATOLICO"/>
    <n v="45"/>
    <d v="2022-10-01T00:00:00"/>
    <x v="10"/>
    <n v="10"/>
    <m/>
    <s v="Octubre"/>
  </r>
  <r>
    <x v="1"/>
    <s v="REAL"/>
    <s v="VARIABLE"/>
    <s v="PERSONAL"/>
    <s v="TABERNA SOL"/>
    <m/>
    <x v="7"/>
    <s v="BAR"/>
    <s v="CERVEZA"/>
    <n v="1.25"/>
    <d v="2022-10-01T00:00:00"/>
    <x v="10"/>
    <n v="10"/>
    <m/>
    <s v="CERVEZAS SABADO POR LA MAÑANA CON FRAN (BIZUM ADRIAN)"/>
  </r>
  <r>
    <x v="1"/>
    <s v="REAL"/>
    <s v="VARIABLE"/>
    <s v="PERSONAL"/>
    <s v="GARELOS"/>
    <m/>
    <x v="7"/>
    <s v="RESTAURANTE"/>
    <s v="CERVEZA"/>
    <n v="2.1309999999999998"/>
    <d v="2022-10-01T00:00:00"/>
    <x v="10"/>
    <n v="10"/>
    <m/>
    <s v="COMIDA SABADO CON FRAN"/>
  </r>
  <r>
    <x v="1"/>
    <s v="REAL"/>
    <s v="VARIABLE"/>
    <s v="PERSONAL"/>
    <s v="CORTE INGLES"/>
    <m/>
    <x v="7"/>
    <s v="BAR"/>
    <s v="CERVEZA"/>
    <n v="1.6"/>
    <d v="2022-10-01T00:00:00"/>
    <x v="10"/>
    <n v="10"/>
    <m/>
    <s v="CERVEZAS CORTE INGLES + MOJITO + AGUA CO NGAS (BIZUM ADRIAN Y SHEILA)"/>
  </r>
  <r>
    <x v="1"/>
    <s v="REAL"/>
    <s v="VARIABLE"/>
    <s v="PERSONAL"/>
    <s v="CATARSIS"/>
    <m/>
    <x v="7"/>
    <s v="BAR"/>
    <s v="CERVEZA"/>
    <n v="1"/>
    <d v="2022-10-01T00:00:00"/>
    <x v="10"/>
    <n v="10"/>
    <m/>
    <s v="CERVEZAS BAR CATARSIS"/>
  </r>
  <r>
    <x v="1"/>
    <s v="REAL"/>
    <s v="VARIABLE"/>
    <s v="PERSONAL"/>
    <s v="GASOLINERA"/>
    <m/>
    <x v="4"/>
    <s v="VENDING"/>
    <s v="CHOCOLATE"/>
    <n v="0.45"/>
    <d v="2022-10-01T00:00:00"/>
    <x v="10"/>
    <n v="10"/>
    <m/>
    <s v="KINDER BUENO Y AGUA CON FRAN + PIZZA"/>
  </r>
  <r>
    <x v="1"/>
    <s v="REAL"/>
    <s v="FIJO"/>
    <s v="PERSONAL"/>
    <s v="GARAJE"/>
    <m/>
    <x v="2"/>
    <s v="GARAJE"/>
    <s v="GARAJE FDO CATOLICO"/>
    <n v="13.5"/>
    <d v="2022-10-01T00:00:00"/>
    <x v="10"/>
    <n v="10"/>
    <m/>
    <s v="Octubre"/>
  </r>
  <r>
    <x v="1"/>
    <s v="REAL"/>
    <s v="VARIABLE"/>
    <s v="PERSONAL"/>
    <s v="GASTOS VARIABLES"/>
    <s v="MADRID"/>
    <x v="2"/>
    <s v="GASTOS COMPARTIDOS"/>
    <s v="GASTOS: AGUA, LUZ, WIFI, LIMPIEZA"/>
    <n v="8.5"/>
    <d v="2022-10-01T00:00:00"/>
    <x v="10"/>
    <n v="10"/>
    <m/>
    <s v="Octubre"/>
  </r>
  <r>
    <x v="1"/>
    <s v="REAL"/>
    <s v="VARIABLE"/>
    <s v="PERSONAL"/>
    <s v="EN&amp;RESTAURANTE CAT, MADRID"/>
    <s v="VALENCIA"/>
    <x v="7"/>
    <s v="RESTAURANTE"/>
    <s v="RESTAURANTE"/>
    <n v="1"/>
    <d v="2022-10-01T00:00:00"/>
    <x v="10"/>
    <n v="10"/>
    <m/>
    <s v="PAGO MOVIL EN RESTAURANTE CAT, MADRID, TARJ."/>
  </r>
  <r>
    <x v="1"/>
    <s v="REAL"/>
    <s v="VARIABLE"/>
    <s v="PERSONAL"/>
    <s v="KIOSKO"/>
    <m/>
    <x v="4"/>
    <s v="VENDING"/>
    <s v="AGUA Y CHOCOLATE"/>
    <n v="0.33500000000000002"/>
    <d v="2022-10-02T00:00:00"/>
    <x v="10"/>
    <n v="10"/>
    <m/>
    <s v="AGUA Y CHOCOLATE POST BERNABEU"/>
  </r>
  <r>
    <x v="1"/>
    <s v="REAL"/>
    <s v="VARIABLE"/>
    <s v="PERSONAL"/>
    <s v="PAPELON"/>
    <m/>
    <x v="7"/>
    <s v="BAR"/>
    <s v="DESAYUNO"/>
    <n v="0.97"/>
    <d v="2022-10-02T00:00:00"/>
    <x v="10"/>
    <n v="10"/>
    <m/>
    <s v="DESAYUNO CON FRAN"/>
  </r>
  <r>
    <x v="2"/>
    <s v="REAL"/>
    <s v="VARIABLE"/>
    <s v="PERSONAL"/>
    <s v="DEGIRO"/>
    <s v="ONLINE"/>
    <x v="16"/>
    <s v="BOLSA"/>
    <s v="BOLSA"/>
    <n v="180"/>
    <d v="2022-10-03T00:00:00"/>
    <x v="10"/>
    <n v="10"/>
    <m/>
    <m/>
  </r>
  <r>
    <x v="1"/>
    <s v="REAL"/>
    <s v="VARIABLE"/>
    <s v="PERSONAL"/>
    <s v="ALDI"/>
    <s v="MADRID"/>
    <x v="4"/>
    <s v="COMIDA"/>
    <s v="ALDI"/>
    <n v="3.6360000000000001"/>
    <d v="2022-10-05T00:00:00"/>
    <x v="10"/>
    <n v="10"/>
    <m/>
    <m/>
  </r>
  <r>
    <x v="1"/>
    <s v="REAL"/>
    <s v="VARIABLE"/>
    <s v="PERSONAL"/>
    <s v="UDEMY"/>
    <s v="ONLINE"/>
    <x v="1"/>
    <s v="POWER EXCEL"/>
    <s v="POWER EXCEL"/>
    <n v="1.4990000000000001"/>
    <d v="2022-10-07T00:00:00"/>
    <x v="10"/>
    <n v="10"/>
    <m/>
    <s v="Formacion Udemy Power Excel"/>
  </r>
  <r>
    <x v="1"/>
    <s v="REAL"/>
    <s v="VARIABLE"/>
    <s v="PERSONAL"/>
    <s v="MACDONALDS"/>
    <s v="MADRID"/>
    <x v="7"/>
    <s v="RESTAURANTE"/>
    <s v="COMIDA"/>
    <n v="0.95000000000000007"/>
    <d v="2022-10-08T00:00:00"/>
    <x v="10"/>
    <n v="10"/>
    <m/>
    <s v="HAMBURGUESAS SABADO CON CRIS"/>
  </r>
  <r>
    <x v="1"/>
    <s v="REAL"/>
    <s v="VARIABLE"/>
    <s v="PERSONAL"/>
    <s v="EN&amp;DONALDS CUAT, MADRID"/>
    <s v="LISBOA"/>
    <x v="7"/>
    <s v="RESTAURANTE"/>
    <s v="MACDONALDS"/>
    <n v="0.9900000000000001"/>
    <d v="2022-10-08T00:00:00"/>
    <x v="10"/>
    <n v="10"/>
    <m/>
    <s v="PAGO MOVIL EN MC-DONALDS CUAT, MADRID, TARJ."/>
  </r>
  <r>
    <x v="1"/>
    <s v="REAL"/>
    <s v="VARIABLE"/>
    <s v="PERSONAL"/>
    <s v="REPSOL"/>
    <s v="MADRID"/>
    <x v="5"/>
    <s v="GASOLINA"/>
    <s v="MOTO"/>
    <n v="0.76400000000000001"/>
    <d v="2022-10-08T00:00:00"/>
    <x v="10"/>
    <n v="10"/>
    <m/>
    <s v="waylet"/>
  </r>
  <r>
    <x v="1"/>
    <s v="REAL"/>
    <s v="VARIABLE"/>
    <s v="PERSONAL"/>
    <s v="LAS VENTAS"/>
    <s v="MADRID"/>
    <x v="9"/>
    <s v="ESPECTACULOS"/>
    <s v="TOROS"/>
    <n v="1.05"/>
    <d v="2022-10-08T00:00:00"/>
    <x v="10"/>
    <n v="10"/>
    <m/>
    <s v="Sillines, bebidas pipas LAS VENTAS"/>
  </r>
  <r>
    <x v="1"/>
    <s v="REAL"/>
    <s v="VARIABLE"/>
    <s v="PERSONAL"/>
    <s v="GORILLAS"/>
    <m/>
    <x v="4"/>
    <s v="COMIDA"/>
    <s v="GORILLAS"/>
    <n v="2.8580000000000001"/>
    <d v="2022-10-09T00:00:00"/>
    <x v="10"/>
    <n v="10"/>
    <m/>
    <s v="Comida semanal"/>
  </r>
  <r>
    <x v="0"/>
    <s v="REAL"/>
    <s v="VARIABLE"/>
    <s v="PERSONAL"/>
    <s v="WALLAPOP"/>
    <s v="ONLINE"/>
    <x v="18"/>
    <s v="SEGUNDA MANO"/>
    <s v="WALLAPOP"/>
    <n v="3"/>
    <d v="2022-10-09T00:00:00"/>
    <x v="10"/>
    <n v="10"/>
    <m/>
    <s v="Samsung para piezas"/>
  </r>
  <r>
    <x v="1"/>
    <s v="REAL"/>
    <s v="VARIABLE"/>
    <s v="PERSONAL"/>
    <s v="BACK MARKET"/>
    <s v="ONLINE"/>
    <x v="8"/>
    <s v="IPHONE 12"/>
    <m/>
    <n v="63.5"/>
    <d v="2022-10-09T00:00:00"/>
    <x v="10"/>
    <n v="10"/>
    <m/>
    <s v="Moto pago"/>
  </r>
  <r>
    <x v="1"/>
    <s v="REAL"/>
    <s v="VARIABLE"/>
    <s v="PERSONAL"/>
    <s v="GASTOS VARIABLES"/>
    <m/>
    <x v="4"/>
    <s v="VENDING"/>
    <s v="CHOCOLATE"/>
    <n v="0.1"/>
    <d v="2022-10-11T00:00:00"/>
    <x v="10"/>
    <n v="10"/>
    <m/>
    <s v="vending insud"/>
  </r>
  <r>
    <x v="1"/>
    <s v="REAL"/>
    <s v="VARIABLE"/>
    <s v="PERSONAL"/>
    <s v="TERRAZA EB2"/>
    <m/>
    <x v="7"/>
    <s v="RESTAURANTE"/>
    <s v="COMIDA"/>
    <n v="1.6"/>
    <d v="2022-10-12T00:00:00"/>
    <x v="10"/>
    <n v="10"/>
    <m/>
    <s v="comida con sheila sonia 12 octubre"/>
  </r>
  <r>
    <x v="1"/>
    <s v="REAL"/>
    <s v="VARIABLE"/>
    <s v="PERSONAL"/>
    <s v="ALDI"/>
    <m/>
    <x v="4"/>
    <s v="COMIDA"/>
    <s v="COMIDA"/>
    <n v="1.9170000000000003"/>
    <d v="2022-10-13T00:00:00"/>
    <x v="10"/>
    <n v="10"/>
    <m/>
    <s v="Comida semanal"/>
  </r>
  <r>
    <x v="1"/>
    <s v="REAL"/>
    <s v="VARIABLE"/>
    <s v="PERSONAL"/>
    <s v="ALDI"/>
    <s v="MADRID"/>
    <x v="4"/>
    <s v="COMIDA"/>
    <s v="ALDI"/>
    <n v="1.9170000000000003"/>
    <d v="2022-10-14T00:00:00"/>
    <x v="10"/>
    <n v="10"/>
    <m/>
    <m/>
  </r>
  <r>
    <x v="1"/>
    <s v="REAL"/>
    <s v="VARIABLE"/>
    <s v="PERSONAL"/>
    <s v="BICAI"/>
    <s v="MADRID"/>
    <x v="9"/>
    <s v="RESTAURANTE"/>
    <s v="INSUD"/>
    <n v="3.2"/>
    <d v="2022-10-14T00:00:00"/>
    <x v="10"/>
    <n v="10"/>
    <m/>
    <s v="PAGO PARA LA FIESTA DE OTOÑO, DIA 21/10/2022"/>
  </r>
  <r>
    <x v="1"/>
    <s v="REAL"/>
    <s v="VARIABLE"/>
    <s v="PERSONAL"/>
    <s v="AMAZON"/>
    <s v="ONLINE"/>
    <x v="8"/>
    <s v="ACCESORIOS"/>
    <s v="FUNDA IPHONE"/>
    <n v="1.6989999999999998"/>
    <d v="2022-10-16T00:00:00"/>
    <x v="10"/>
    <n v="10"/>
    <m/>
    <s v="Funda iphone"/>
  </r>
  <r>
    <x v="1"/>
    <s v="REAL"/>
    <s v="OCASIONAL"/>
    <s v="PERSONAL"/>
    <s v="AMAZON"/>
    <s v="ONLINE"/>
    <x v="8"/>
    <s v="ELECTRONICA"/>
    <s v="MONITOR XIAOMI"/>
    <n v="13.599000000000002"/>
    <d v="2022-10-16T00:00:00"/>
    <x v="10"/>
    <n v="10"/>
    <m/>
    <s v="MONITOR XIAOMI"/>
  </r>
  <r>
    <x v="1"/>
    <s v="REAL"/>
    <s v="VARIABLE"/>
    <s v="PERSONAL"/>
    <s v="GASTOS VARIABLES"/>
    <m/>
    <x v="4"/>
    <s v="VENDING"/>
    <s v="CHOCOLATE"/>
    <n v="0.42000000000000004"/>
    <d v="2022-10-17T00:00:00"/>
    <x v="10"/>
    <n v="10"/>
    <m/>
    <s v="café chcoolate y chicles, otros varios"/>
  </r>
  <r>
    <x v="1"/>
    <s v="REAL"/>
    <s v="VARIABLE"/>
    <s v="PERSONAL"/>
    <s v="REPSOL"/>
    <s v="MADRID"/>
    <x v="5"/>
    <s v="GASOLINA"/>
    <s v="MOTO"/>
    <n v="0.8580000000000001"/>
    <d v="2022-10-18T00:00:00"/>
    <x v="10"/>
    <n v="10"/>
    <m/>
    <s v="waylet"/>
  </r>
  <r>
    <x v="1"/>
    <s v="REAL"/>
    <s v="VARIABLE"/>
    <s v="PERSONAL"/>
    <s v="GASTOS VARIABLES"/>
    <m/>
    <x v="4"/>
    <s v="VENDING"/>
    <s v="CHOCOLATE"/>
    <n v="0.42500000000000004"/>
    <d v="2022-10-19T00:00:00"/>
    <x v="10"/>
    <n v="10"/>
    <m/>
    <m/>
  </r>
  <r>
    <x v="1"/>
    <s v="REAL"/>
    <s v="VARIABLE"/>
    <s v="PERSONAL"/>
    <s v="CONOCIDOS"/>
    <s v="VALENCIA"/>
    <x v="0"/>
    <s v="DESCONOCIDO"/>
    <s v="DESCONOCIDO"/>
    <n v="1.3380000000000001"/>
    <d v="2022-10-21T00:00:00"/>
    <x v="10"/>
    <n v="10"/>
    <m/>
    <s v="GASTOS DESCONOCIDOS"/>
  </r>
  <r>
    <x v="1"/>
    <s v="REAL"/>
    <s v="VARIABLE"/>
    <s v="PERSONAL"/>
    <s v="GLOBO"/>
    <m/>
    <x v="0"/>
    <s v="REGALOS"/>
    <s v="REGALOS CRIS"/>
    <n v="1.3380000000000001"/>
    <d v="2022-10-21T00:00:00"/>
    <x v="10"/>
    <n v="10"/>
    <m/>
    <s v="MANOLITOS ENVIADOS PARA DARLE ANIMOS 19-10"/>
  </r>
  <r>
    <x v="1"/>
    <s v="REAL"/>
    <s v="VARIABLE"/>
    <s v="PERSONAL"/>
    <s v="ALDI"/>
    <s v="MADRID"/>
    <x v="4"/>
    <s v="COMIDA"/>
    <s v="ALDI"/>
    <n v="3.0030000000000001"/>
    <d v="2022-10-22T00:00:00"/>
    <x v="10"/>
    <n v="10"/>
    <m/>
    <m/>
  </r>
  <r>
    <x v="1"/>
    <s v="REAL"/>
    <s v="VARIABLE"/>
    <s v="PERSONAL"/>
    <s v="ALDI"/>
    <m/>
    <x v="4"/>
    <s v="COMIDA"/>
    <s v="COMIDA"/>
    <n v="3.0030000000000001"/>
    <d v="2022-10-24T00:00:00"/>
    <x v="10"/>
    <n v="10"/>
    <m/>
    <s v="Comida semanal"/>
  </r>
  <r>
    <x v="1"/>
    <s v="REAL"/>
    <s v="VARIABLE"/>
    <s v="PERSONAL"/>
    <s v="BICAI"/>
    <s v="MADRID"/>
    <x v="9"/>
    <s v="RESTAURANTE"/>
    <s v="INSUD"/>
    <n v="0.60000000000000009"/>
    <d v="2022-10-24T00:00:00"/>
    <x v="10"/>
    <n v="10"/>
    <m/>
    <s v="AGUA CON GAS"/>
  </r>
  <r>
    <x v="2"/>
    <s v="REAL"/>
    <s v="VARIABLE"/>
    <s v="PERSONAL"/>
    <s v="COINBASE"/>
    <s v="ONLINE"/>
    <x v="17"/>
    <s v="CRYPTO"/>
    <s v="CRYPTO"/>
    <n v="180"/>
    <d v="2022-10-27T00:00:00"/>
    <x v="10"/>
    <n v="10"/>
    <m/>
    <m/>
  </r>
  <r>
    <x v="1"/>
    <s v="REAL"/>
    <s v="VARIABLE"/>
    <s v="PERSONAL"/>
    <s v="RAMPUJO"/>
    <s v="MADRID"/>
    <x v="9"/>
    <s v="BAR"/>
    <s v="INSUD"/>
    <n v="1.2000000000000002"/>
    <d v="2022-10-27T00:00:00"/>
    <x v="10"/>
    <n v="10"/>
    <m/>
    <s v="CERVES CON PAULA Y JON"/>
  </r>
  <r>
    <x v="1"/>
    <s v="REAL"/>
    <s v="VARIABLE"/>
    <s v="PERSONAL"/>
    <s v="REPSOL"/>
    <s v="MADRID"/>
    <x v="5"/>
    <s v="GASOLINA"/>
    <s v="MOTO"/>
    <n v="0.73099999999999998"/>
    <d v="2022-10-27T00:00:00"/>
    <x v="10"/>
    <n v="10"/>
    <m/>
    <s v="waylet"/>
  </r>
  <r>
    <x v="1"/>
    <s v="REAL"/>
    <s v="VARIABLE"/>
    <s v="PERSONAL"/>
    <s v="EN&amp;RESTAURANTE RAM, MADRID"/>
    <s v="VALENCIA"/>
    <x v="7"/>
    <s v="RESTAURANTE"/>
    <s v="RESTAURANTE"/>
    <n v="2.4000000000000004"/>
    <d v="2022-10-27T00:00:00"/>
    <x v="10"/>
    <n v="10"/>
    <m/>
    <s v="PAGO MOVIL EN RESTAURANTE RAM, MADRID, TARJ."/>
  </r>
  <r>
    <x v="1"/>
    <s v="REAL"/>
    <s v="VARIABLE"/>
    <s v="PERSONAL"/>
    <s v="ESPIEDO"/>
    <s v="MADRID"/>
    <x v="7"/>
    <s v="RESTAURANTE"/>
    <s v="EXTRA MENU COMPLETO"/>
    <n v="0.11000000000000001"/>
    <d v="2022-10-28T00:00:00"/>
    <x v="10"/>
    <n v="10"/>
    <m/>
    <s v="Entrecot suplemento"/>
  </r>
  <r>
    <x v="0"/>
    <s v="REAL"/>
    <s v="FIJO"/>
    <s v="PERSONAL"/>
    <s v="INSUD"/>
    <s v="MADRID"/>
    <x v="12"/>
    <s v="NOMINA INSUD"/>
    <s v=" INSUD"/>
    <n v="475.03199999999998"/>
    <d v="2022-10-28T00:00:00"/>
    <x v="10"/>
    <n v="10"/>
    <m/>
    <s v="Nomina Octubre 22"/>
  </r>
  <r>
    <x v="0"/>
    <s v="REAL"/>
    <s v="VARIABLE"/>
    <s v="PERSONAL"/>
    <s v="-"/>
    <s v="VALENCIA"/>
    <x v="0"/>
    <s v="PAGA"/>
    <s v="PAGA / TRANSFERENCIA"/>
    <n v="40.5"/>
    <d v="2022-10-28T00:00:00"/>
    <x v="10"/>
    <n v="10"/>
    <m/>
    <m/>
  </r>
  <r>
    <x v="1"/>
    <s v="REAL"/>
    <s v="VARIABLE"/>
    <s v="PERSONAL"/>
    <s v="GASTOS VARIABLES"/>
    <m/>
    <x v="4"/>
    <s v="VENDING"/>
    <s v="CHOCOLATE"/>
    <n v="0.13999999999999999"/>
    <d v="2022-10-31T00:00:00"/>
    <x v="10"/>
    <n v="10"/>
    <m/>
    <m/>
  </r>
  <r>
    <x v="1"/>
    <s v="REAL"/>
    <s v="VARIABLE"/>
    <s v="PERSONAL"/>
    <s v="REPSOL"/>
    <m/>
    <x v="5"/>
    <s v="GASOLINA"/>
    <s v="COCHE"/>
    <n v="6.8610000000000007"/>
    <d v="2022-10-31T00:00:00"/>
    <x v="10"/>
    <n v="10"/>
    <m/>
    <s v="waylet"/>
  </r>
  <r>
    <x v="1"/>
    <s v="REAL"/>
    <s v="VARIABLE"/>
    <s v="PERSONAL"/>
    <s v="SALUD"/>
    <s v="MADRID"/>
    <x v="10"/>
    <s v="FARMACIA"/>
    <s v="FARMACIA"/>
    <n v="1.556"/>
    <d v="2022-10-31T00:00:00"/>
    <x v="10"/>
    <n v="10"/>
    <m/>
    <s v="FARMACIA - VICK VAPORUB Y VENDAS"/>
  </r>
  <r>
    <x v="1"/>
    <s v="REAL"/>
    <s v="VARIABLE"/>
    <s v="PERSONAL"/>
    <s v="EN&amp;FARMACIA MPILAR, MADRID"/>
    <s v="MADRID"/>
    <x v="10"/>
    <s v="FARMACIA"/>
    <s v="FARMACIA"/>
    <n v="1.556"/>
    <d v="2022-10-31T00:00:00"/>
    <x v="10"/>
    <n v="10"/>
    <m/>
    <s v="PAGO MOVIL EN FARMACIA MPILAR, MADRID, TARJ."/>
  </r>
  <r>
    <x v="1"/>
    <s v="REAL"/>
    <s v="VARIABLE"/>
    <s v="PERSONAL"/>
    <s v="RESTAURANTE GRANJA"/>
    <m/>
    <x v="7"/>
    <s v="RESTAURANTE"/>
    <s v="GRANJA SAN ILDEFONSO"/>
    <n v="3"/>
    <d v="2022-10-31T00:00:00"/>
    <x v="10"/>
    <n v="10"/>
    <m/>
    <s v="RESTAURANTE GRANJA"/>
  </r>
  <r>
    <x v="1"/>
    <s v="REAL"/>
    <s v="VARIABLE"/>
    <s v="PERSONAL"/>
    <s v="MANGO OUTLET"/>
    <m/>
    <x v="3"/>
    <s v="ROPA"/>
    <s v="ROPA"/>
    <n v="7.8370000000000006"/>
    <d v="2022-10-31T00:00:00"/>
    <x v="10"/>
    <n v="10"/>
    <m/>
    <s v="Dos pantalones y nauticos Mango Outlet"/>
  </r>
  <r>
    <x v="1"/>
    <s v="REAL"/>
    <s v="VARIABLE"/>
    <s v="PERSONAL"/>
    <s v="ZARA"/>
    <s v="BARCELONA"/>
    <x v="3"/>
    <s v="ROPA"/>
    <s v="ROPA"/>
    <n v="14.195"/>
    <d v="2022-10-31T00:00:00"/>
    <x v="10"/>
    <n v="10"/>
    <m/>
    <s v="COMPRA Mango.com, BARCELONA, TARJETA"/>
  </r>
  <r>
    <x v="1"/>
    <s v="REAL"/>
    <s v="VARIABLE"/>
    <s v="PERSONAL"/>
    <s v="REGALOS"/>
    <m/>
    <x v="0"/>
    <s v="REGALOS"/>
    <s v="SONIA"/>
    <n v="1.0640000000000001"/>
    <d v="2022-10-31T00:00:00"/>
    <x v="10"/>
    <n v="10"/>
    <m/>
    <s v="REGALO SONIA"/>
  </r>
  <r>
    <x v="1"/>
    <s v="REAL"/>
    <s v="FIJO"/>
    <s v="PERSONAL"/>
    <s v="ALQUILER"/>
    <s v="MADRID"/>
    <x v="2"/>
    <s v="PISO FDO CATOLICO"/>
    <s v="ALQUILER FDO CATOLICO"/>
    <n v="45"/>
    <d v="2022-11-01T00:00:00"/>
    <x v="10"/>
    <n v="11"/>
    <m/>
    <s v="Noviembre"/>
  </r>
  <r>
    <x v="1"/>
    <s v="REAL"/>
    <s v="FIJO"/>
    <s v="PERSONAL"/>
    <s v="GARAJE"/>
    <m/>
    <x v="2"/>
    <s v="GARAJE"/>
    <s v="GARAJE FDO CATOLICO"/>
    <n v="13.5"/>
    <d v="2022-11-01T00:00:00"/>
    <x v="10"/>
    <n v="11"/>
    <m/>
    <s v="Noviembre"/>
  </r>
  <r>
    <x v="1"/>
    <s v="REAL"/>
    <s v="VARIABLE"/>
    <s v="PERSONAL"/>
    <s v="GASTOS VARIABLES"/>
    <s v="MADRID"/>
    <x v="2"/>
    <s v="GASTOS COMPARTIDOS"/>
    <s v="GASTOS: AGUA, LUZ, WIFI, LIMPIEZA"/>
    <n v="8.5"/>
    <d v="2022-11-01T00:00:00"/>
    <x v="10"/>
    <n v="11"/>
    <m/>
    <s v="Noviembre"/>
  </r>
  <r>
    <x v="2"/>
    <s v="REAL"/>
    <s v="VARIABLE"/>
    <s v="PERSONAL"/>
    <s v="DEGIRO"/>
    <s v="ONLINE"/>
    <x v="16"/>
    <s v="BOLSA"/>
    <s v="BOLSA"/>
    <n v="90"/>
    <d v="2022-11-02T00:00:00"/>
    <x v="10"/>
    <n v="11"/>
    <m/>
    <m/>
  </r>
  <r>
    <x v="2"/>
    <s v="REAL"/>
    <s v="VARIABLE"/>
    <s v="PERSONAL"/>
    <s v="DEGIRO"/>
    <s v="ONLINE"/>
    <x v="16"/>
    <s v="BOLSA"/>
    <s v="BOLSA"/>
    <n v="180"/>
    <d v="2022-11-02T00:00:00"/>
    <x v="10"/>
    <n v="11"/>
    <m/>
    <m/>
  </r>
  <r>
    <x v="1"/>
    <s v="REAL"/>
    <s v="VARIABLE"/>
    <s v="PERSONAL"/>
    <s v="ALLIANZ"/>
    <m/>
    <x v="19"/>
    <s v="MOTO"/>
    <m/>
    <n v="26.080000000000002"/>
    <d v="2022-11-02T00:00:00"/>
    <x v="10"/>
    <n v="11"/>
    <m/>
    <m/>
  </r>
  <r>
    <x v="1"/>
    <s v="REAL"/>
    <s v="VARIABLE"/>
    <s v="PERSONAL"/>
    <s v="ALLIANZ"/>
    <m/>
    <x v="19"/>
    <s v="VIDA"/>
    <m/>
    <n v="6.2060000000000004"/>
    <d v="2022-11-02T00:00:00"/>
    <x v="10"/>
    <n v="11"/>
    <m/>
    <m/>
  </r>
  <r>
    <x v="1"/>
    <s v="REAL"/>
    <s v="VARIABLE"/>
    <s v="PERSONAL"/>
    <s v="PELUQUERIA DOS HERMANOS"/>
    <s v="MADRID"/>
    <x v="10"/>
    <s v="PELUQUERIA"/>
    <s v="PELUQUERIA MADRID"/>
    <n v="0.9"/>
    <d v="2022-11-03T00:00:00"/>
    <x v="10"/>
    <n v="11"/>
    <m/>
    <s v="peluqueria"/>
  </r>
  <r>
    <x v="1"/>
    <s v="REAL"/>
    <s v="VARIABLE"/>
    <s v="PERSONAL"/>
    <s v="SEGUROS ALLIANZ"/>
    <s v="MADRID"/>
    <x v="19"/>
    <s v="SEGUROS"/>
    <s v="SEGURO DE VIDA"/>
    <n v="6.2060000000000004"/>
    <d v="2022-11-03T00:00:00"/>
    <x v="10"/>
    <n v="11"/>
    <m/>
    <s v="seguros"/>
  </r>
  <r>
    <x v="1"/>
    <s v="REAL"/>
    <s v="VARIABLE"/>
    <s v="PERSONAL"/>
    <s v="ALDI"/>
    <s v="MADRID"/>
    <x v="4"/>
    <s v="COMIDA"/>
    <s v="ALDI"/>
    <n v="4.4610000000000003"/>
    <d v="2022-11-04T00:00:00"/>
    <x v="10"/>
    <n v="11"/>
    <m/>
    <m/>
  </r>
  <r>
    <x v="1"/>
    <s v="REAL"/>
    <s v="VARIABLE"/>
    <s v="PERSONAL"/>
    <s v="INSUD"/>
    <m/>
    <x v="4"/>
    <s v="VENDING"/>
    <s v="CHOCOLATE"/>
    <n v="0.44500000000000006"/>
    <d v="2022-11-04T00:00:00"/>
    <x v="10"/>
    <n v="11"/>
    <m/>
    <s v="waylet"/>
  </r>
  <r>
    <x v="1"/>
    <s v="REAL"/>
    <s v="VARIABLE"/>
    <s v="PERSONAL"/>
    <s v="ALDI"/>
    <m/>
    <x v="4"/>
    <s v="COMIDA"/>
    <s v="COMIDA"/>
    <n v="4.4610000000000003"/>
    <d v="2022-11-04T00:00:00"/>
    <x v="10"/>
    <n v="11"/>
    <m/>
    <m/>
  </r>
  <r>
    <x v="1"/>
    <s v="REAL"/>
    <s v="VARIABLE"/>
    <s v="PERSONAL"/>
    <s v="REPSOL"/>
    <s v="MADRID"/>
    <x v="5"/>
    <s v="GASOLINA"/>
    <s v="MOTO"/>
    <n v="0.64700000000000002"/>
    <d v="2022-11-04T00:00:00"/>
    <x v="10"/>
    <n v="11"/>
    <m/>
    <m/>
  </r>
  <r>
    <x v="1"/>
    <s v="REAL"/>
    <s v="VARIABLE"/>
    <s v="PERSONAL"/>
    <s v="INSUD"/>
    <m/>
    <x v="0"/>
    <s v="REGALOS"/>
    <s v="REGALO INSUD"/>
    <n v="0.68"/>
    <d v="2022-11-04T00:00:00"/>
    <x v="10"/>
    <n v="11"/>
    <m/>
    <s v="REGALO MUJER JOAQUIN POR CENA"/>
  </r>
  <r>
    <x v="1"/>
    <s v="REAL"/>
    <s v="VARIABLE"/>
    <s v="PERSONAL"/>
    <s v="BAR"/>
    <s v="VALENCIA"/>
    <x v="7"/>
    <s v="BAR"/>
    <s v="BAR"/>
    <n v="0.66"/>
    <d v="2022-11-05T00:00:00"/>
    <x v="10"/>
    <n v="11"/>
    <m/>
    <s v="PAGO MOVIL EN BAR AGUILAS, MADRID, TARJ. :*571914"/>
  </r>
  <r>
    <x v="1"/>
    <s v="REAL"/>
    <s v="VARIABLE"/>
    <s v="PERSONAL"/>
    <m/>
    <s v="VALENCIA"/>
    <x v="7"/>
    <s v="BAR"/>
    <s v="CAFÉ"/>
    <n v="0.30000000000000004"/>
    <d v="2022-11-06T00:00:00"/>
    <x v="10"/>
    <n v="11"/>
    <m/>
    <m/>
  </r>
  <r>
    <x v="1"/>
    <s v="REAL"/>
    <s v="VARIABLE"/>
    <s v="PERSONAL"/>
    <s v="PANTHER"/>
    <m/>
    <x v="7"/>
    <s v="BAR"/>
    <s v="BAR"/>
    <n v="1.0900000000000001"/>
    <d v="2022-11-07T00:00:00"/>
    <x v="10"/>
    <n v="11"/>
    <m/>
    <s v="Panther con Ricardo y Marian"/>
  </r>
  <r>
    <x v="1"/>
    <s v="REAL"/>
    <s v="VARIABLE"/>
    <s v="PERSONAL"/>
    <s v="OUTLET SAN SEBASTIAN REYES"/>
    <m/>
    <x v="7"/>
    <s v="BAR"/>
    <s v="BAR"/>
    <n v="0.30000000000000004"/>
    <d v="2022-11-07T00:00:00"/>
    <x v="10"/>
    <n v="11"/>
    <m/>
    <s v="Café con Cris"/>
  </r>
  <r>
    <x v="1"/>
    <s v="REAL"/>
    <s v="VARIABLE"/>
    <s v="PERSONAL"/>
    <s v="OUTLET SAN SEBASTIAN REYES"/>
    <m/>
    <x v="7"/>
    <s v="BAR"/>
    <s v="BAR"/>
    <n v="0.66"/>
    <d v="2022-11-07T00:00:00"/>
    <x v="10"/>
    <n v="11"/>
    <m/>
    <s v="Dos cocacolas con Cris, Gran Vía"/>
  </r>
  <r>
    <x v="1"/>
    <s v="REAL"/>
    <s v="VARIABLE"/>
    <s v="PERSONAL"/>
    <s v="DECATHLON"/>
    <s v="MADRID"/>
    <x v="6"/>
    <s v="DEPORTE"/>
    <s v="CAMISETAS TERMICAS Y GUANTES"/>
    <n v="5.6960000000000006"/>
    <d v="2022-11-07T00:00:00"/>
    <x v="10"/>
    <n v="11"/>
    <m/>
    <s v="COMPRA EN DECATHLON FUENC, MADRID, TARJ. :*571914"/>
  </r>
  <r>
    <x v="1"/>
    <s v="REAL"/>
    <s v="VARIABLE"/>
    <s v="PERSONAL"/>
    <s v="DECATHLON"/>
    <m/>
    <x v="3"/>
    <s v="ROPA"/>
    <s v="ROPA"/>
    <n v="5.6960000000000006"/>
    <d v="2022-11-07T00:00:00"/>
    <x v="10"/>
    <n v="11"/>
    <m/>
    <s v="Decathlon, guantes, pasamontañas y camiseta termica (una regalo a Cris)"/>
  </r>
  <r>
    <x v="1"/>
    <s v="REAL"/>
    <s v="VARIABLE"/>
    <s v="PERSONAL"/>
    <s v="OSOM"/>
    <m/>
    <x v="7"/>
    <s v="BAR"/>
    <s v="BAR"/>
    <n v="0.30000000000000004"/>
    <d v="2022-11-08T00:00:00"/>
    <x v="10"/>
    <n v="11"/>
    <m/>
    <s v="Zumo Narannja con Patricia y Cris"/>
  </r>
  <r>
    <x v="1"/>
    <s v="REAL"/>
    <s v="VARIABLE"/>
    <s v="PERSONAL"/>
    <s v="ADIDAS"/>
    <m/>
    <x v="3"/>
    <s v="ROPA"/>
    <s v="ROPA"/>
    <n v="3.5"/>
    <d v="2022-11-08T00:00:00"/>
    <x v="10"/>
    <n v="11"/>
    <m/>
    <s v="Pantalon Adidas Outlet San Sebastian de los Reyes"/>
  </r>
  <r>
    <x v="1"/>
    <s v="REAL"/>
    <s v="VARIABLE"/>
    <s v="PERSONAL"/>
    <m/>
    <s v="VALENCIA"/>
    <x v="11"/>
    <s v="SANTANDER"/>
    <s v="SANTANDER"/>
    <n v="0.30000000000000004"/>
    <d v="2022-11-08T00:00:00"/>
    <x v="10"/>
    <n v="11"/>
    <m/>
    <m/>
  </r>
  <r>
    <x v="1"/>
    <s v="REAL"/>
    <s v="VARIABLE"/>
    <s v="PERSONAL"/>
    <s v="TABERNA MOCNLOA"/>
    <m/>
    <x v="7"/>
    <s v="BAR"/>
    <s v="BAR"/>
    <n v="1.79"/>
    <d v="2022-11-09T00:00:00"/>
    <x v="10"/>
    <n v="11"/>
    <m/>
    <s v="Taberna Moncloa (comida) + Papelon (desayuno)"/>
  </r>
  <r>
    <x v="1"/>
    <s v="REAL"/>
    <s v="VARIABLE"/>
    <s v="PERSONAL"/>
    <s v="CONOCIDOS"/>
    <s v="VALENCIA"/>
    <x v="0"/>
    <s v="DESCONOCIDO"/>
    <s v="DESCONOCIDO"/>
    <n v="2.5"/>
    <d v="2022-11-09T00:00:00"/>
    <x v="10"/>
    <n v="11"/>
    <m/>
    <s v="GASTOS DESCONOCIDOS"/>
  </r>
  <r>
    <x v="1"/>
    <s v="REAL"/>
    <s v="VARIABLE"/>
    <s v="PERSONAL"/>
    <s v="UDEMY"/>
    <s v="ONLINE"/>
    <x v="1"/>
    <s v="FORMACION"/>
    <s v="PYTHON"/>
    <n v="1.2990000000000002"/>
    <d v="2022-11-09T00:00:00"/>
    <x v="10"/>
    <n v="11"/>
    <m/>
    <s v="Formacion automatización python"/>
  </r>
  <r>
    <x v="1"/>
    <s v="REAL"/>
    <s v="VARIABLE"/>
    <s v="PERSONAL"/>
    <s v="ZARA"/>
    <m/>
    <x v="3"/>
    <s v="ROPA"/>
    <s v="ROPA"/>
    <n v="1.7989999999999999"/>
    <d v="2022-11-09T00:00:00"/>
    <x v="10"/>
    <n v="11"/>
    <m/>
    <s v="Chaleco Zara gris"/>
  </r>
  <r>
    <x v="1"/>
    <s v="REAL"/>
    <s v="VARIABLE"/>
    <s v="PERSONAL"/>
    <s v="ZARA"/>
    <s v="MADRID"/>
    <x v="3"/>
    <s v="ROPA"/>
    <s v="ROPA"/>
    <n v="1.7989999999999999"/>
    <d v="2022-11-09T00:00:00"/>
    <x v="10"/>
    <n v="11"/>
    <m/>
    <s v="PAGO MOVIL EN ZARA MADRID PRI, MADRID, TARJ."/>
  </r>
  <r>
    <x v="1"/>
    <s v="REAL"/>
    <s v="VARIABLE"/>
    <s v="PERSONAL"/>
    <s v="SEGUROS ALLIANZ"/>
    <s v="MADRID"/>
    <x v="5"/>
    <s v="SEGURO MOTO"/>
    <s v="SEGURO DE MOTO TODO RIESGO"/>
    <n v="26.080000000000002"/>
    <d v="2022-11-09T00:00:00"/>
    <x v="10"/>
    <n v="11"/>
    <m/>
    <s v="seguros"/>
  </r>
  <r>
    <x v="1"/>
    <s v="REAL"/>
    <s v="VARIABLE"/>
    <s v="PERSONAL"/>
    <s v="VINTED"/>
    <m/>
    <x v="3"/>
    <s v="ROPA"/>
    <s v="DEPORTE"/>
    <n v="1.5270000000000001"/>
    <d v="2022-11-10T00:00:00"/>
    <x v="10"/>
    <n v="11"/>
    <m/>
    <s v="Pantalon Jordan deporte"/>
  </r>
  <r>
    <x v="1"/>
    <s v="REAL"/>
    <s v="VARIABLE"/>
    <s v="PERSONAL"/>
    <s v="VINTED"/>
    <s v="MADRID"/>
    <x v="3"/>
    <s v="ROPA"/>
    <s v="MOTO"/>
    <n v="0.95399999999999996"/>
    <d v="2022-11-10T00:00:00"/>
    <x v="10"/>
    <n v="11"/>
    <m/>
    <s v="Pantalon lluvia moto"/>
  </r>
  <r>
    <x v="1"/>
    <s v="REAL"/>
    <s v="VARIABLE"/>
    <s v="PERSONAL"/>
    <s v="BLABLACAR"/>
    <m/>
    <x v="5"/>
    <s v="BLABLACAR"/>
    <s v="BLABLACAR"/>
    <n v="2.5"/>
    <d v="2022-11-11T00:00:00"/>
    <x v="10"/>
    <n v="11"/>
    <m/>
    <s v="blablacar para la boda de marta"/>
  </r>
  <r>
    <x v="1"/>
    <s v="REAL"/>
    <s v="VARIABLE"/>
    <s v="PERSONAL"/>
    <s v="REGALOS"/>
    <m/>
    <x v="0"/>
    <s v="REGALOS"/>
    <s v="BODA"/>
    <n v="15"/>
    <d v="2022-11-11T00:00:00"/>
    <x v="10"/>
    <n v="11"/>
    <m/>
    <s v="BIZUM ALEX BODA MARTA J"/>
  </r>
  <r>
    <x v="1"/>
    <s v="REAL"/>
    <s v="VARIABLE"/>
    <s v="PERSONAL"/>
    <s v="CABIFY"/>
    <m/>
    <x v="5"/>
    <s v="CABIFY"/>
    <s v="CABIFY"/>
    <n v="1.9930000000000001"/>
    <d v="2022-11-11T00:00:00"/>
    <x v="10"/>
    <n v="11"/>
    <m/>
    <s v="cabi al trabajo"/>
  </r>
  <r>
    <x v="1"/>
    <s v="REAL"/>
    <s v="VARIABLE"/>
    <s v="PERSONAL"/>
    <s v="CABIFY"/>
    <s v="MADRID"/>
    <x v="5"/>
    <s v="UBER,CABIFY, ETC"/>
    <s v="CABIFY"/>
    <n v="1.9930000000000001"/>
    <d v="2022-11-11T00:00:00"/>
    <x v="10"/>
    <n v="11"/>
    <m/>
    <s v="COMPRA Cabify Espana, Madrid, TARJETA"/>
  </r>
  <r>
    <x v="1"/>
    <s v="REAL"/>
    <s v="VARIABLE"/>
    <s v="PERSONAL"/>
    <s v="GASOLINERA"/>
    <m/>
    <x v="7"/>
    <s v="VENDING"/>
    <s v="CHOCOLATE"/>
    <n v="0.25"/>
    <d v="2022-11-11T00:00:00"/>
    <x v="10"/>
    <n v="11"/>
    <m/>
    <m/>
  </r>
  <r>
    <x v="1"/>
    <s v="REAL"/>
    <s v="VARIABLE"/>
    <s v="PERSONAL"/>
    <s v="HBO"/>
    <s v="ONLINE"/>
    <x v="9"/>
    <s v="SUSCRIPCION"/>
    <s v="HBO"/>
    <n v="0.30000000000000004"/>
    <d v="2022-11-11T00:00:00"/>
    <x v="10"/>
    <n v="11"/>
    <m/>
    <s v="Bizum Isabel Medina, HBO MAX (Nov)"/>
  </r>
  <r>
    <x v="1"/>
    <s v="REAL"/>
    <s v="VARIABLE"/>
    <s v="PERSONAL"/>
    <s v="SANTA MARIA"/>
    <m/>
    <x v="7"/>
    <s v="BAR"/>
    <s v="BAR"/>
    <n v="0.30000000000000004"/>
    <d v="2022-11-14T00:00:00"/>
    <x v="10"/>
    <n v="11"/>
    <m/>
    <s v="BIZUM ONDA CAFÉ SANTAMARIA POST BODA"/>
  </r>
  <r>
    <x v="1"/>
    <s v="REAL"/>
    <s v="VARIABLE"/>
    <s v="PERSONAL"/>
    <s v="CORTE INGLES"/>
    <m/>
    <x v="0"/>
    <s v="REGALOS"/>
    <s v="REGALOS CRIS"/>
    <n v="5.99"/>
    <d v="2022-11-15T00:00:00"/>
    <x v="10"/>
    <n v="11"/>
    <m/>
    <s v="REGALO PULSERA VERDE CRISTINA"/>
  </r>
  <r>
    <x v="1"/>
    <s v="REAL"/>
    <s v="VARIABLE"/>
    <s v="PERSONAL"/>
    <s v="GASTOS VARIABLES"/>
    <m/>
    <x v="4"/>
    <s v="VENDING"/>
    <s v="CHOCOLATE"/>
    <n v="0.13999999999999999"/>
    <d v="2022-11-16T00:00:00"/>
    <x v="10"/>
    <n v="11"/>
    <m/>
    <s v="CAFÉ Y KINDER BUENO"/>
  </r>
  <r>
    <x v="0"/>
    <s v="REAL"/>
    <s v="VARIABLE"/>
    <s v="PERSONAL"/>
    <m/>
    <s v="ONLINE"/>
    <x v="0"/>
    <s v="INTERESES"/>
    <s v="MINTOS"/>
    <n v="5.4389999999999992"/>
    <d v="2022-11-16T00:00:00"/>
    <x v="10"/>
    <n v="11"/>
    <m/>
    <s v="Intereses Mintos"/>
  </r>
  <r>
    <x v="1"/>
    <s v="REAL"/>
    <s v="VARIABLE"/>
    <s v="PERSONAL"/>
    <s v="REPSOL"/>
    <s v="MADRID"/>
    <x v="5"/>
    <s v="GASOLINA"/>
    <s v="MOTO"/>
    <n v="0.79200000000000004"/>
    <d v="2022-11-16T00:00:00"/>
    <x v="10"/>
    <n v="11"/>
    <m/>
    <m/>
  </r>
  <r>
    <x v="0"/>
    <s v="REAL"/>
    <s v="VARIABLE"/>
    <s v="PERSONAL"/>
    <s v="VINTED"/>
    <s v="ONLINE"/>
    <x v="18"/>
    <s v="SEGUNDA MANO"/>
    <s v="VINTED"/>
    <n v="0.89999999999999991"/>
    <d v="2022-11-16T00:00:00"/>
    <x v="10"/>
    <n v="11"/>
    <m/>
    <s v="Vinted Camiseta Levis "/>
  </r>
  <r>
    <x v="0"/>
    <s v="REAL"/>
    <s v="VARIABLE"/>
    <s v="PERSONAL"/>
    <s v="VINTED"/>
    <s v="ONLINE"/>
    <x v="18"/>
    <s v="SEGUNDA MANO"/>
    <s v="VINTED"/>
    <n v="2.4"/>
    <d v="2022-11-16T00:00:00"/>
    <x v="10"/>
    <n v="11"/>
    <m/>
    <s v="Polera Brubaker Vinted"/>
  </r>
  <r>
    <x v="1"/>
    <s v="REAL"/>
    <s v="VARIABLE"/>
    <s v="PERSONAL"/>
    <s v="DIA"/>
    <m/>
    <x v="4"/>
    <s v="COMIDA"/>
    <s v="COMIDA"/>
    <n v="1.1320000000000001"/>
    <d v="2022-11-21T00:00:00"/>
    <x v="10"/>
    <n v="11"/>
    <m/>
    <s v="FRUTA DIA"/>
  </r>
  <r>
    <x v="1"/>
    <s v="REAL"/>
    <s v="VARIABLE"/>
    <s v="PERSONAL"/>
    <s v="DIA"/>
    <m/>
    <x v="4"/>
    <s v="COMIDA"/>
    <s v="COMIDA"/>
    <n v="1.1140000000000001"/>
    <d v="2022-11-21T00:00:00"/>
    <x v="10"/>
    <n v="11"/>
    <m/>
    <s v="COMPRA DIA CON CRIS"/>
  </r>
  <r>
    <x v="1"/>
    <s v="REAL"/>
    <s v="VARIABLE"/>
    <s v="PERSONAL"/>
    <s v="PANADERIA"/>
    <m/>
    <x v="7"/>
    <s v="BAR"/>
    <s v="COMIDA"/>
    <n v="0.4"/>
    <d v="2022-11-21T00:00:00"/>
    <x v="10"/>
    <n v="11"/>
    <m/>
    <s v="DESAYUNO PANADERIA CON CRIS"/>
  </r>
  <r>
    <x v="1"/>
    <s v="REAL"/>
    <s v="VARIABLE"/>
    <s v="PERSONAL"/>
    <s v="GOIKO"/>
    <m/>
    <x v="7"/>
    <s v="RESTAURANTE"/>
    <s v="COMIDA"/>
    <n v="1.04"/>
    <d v="2022-11-21T00:00:00"/>
    <x v="10"/>
    <n v="11"/>
    <m/>
    <s v="COMIDA VIERNES EMPRESA . EQUIVOCACION DE TARJETA"/>
  </r>
  <r>
    <x v="1"/>
    <s v="REAL"/>
    <s v="VARIABLE"/>
    <s v="PERSONAL"/>
    <s v="REPSOL"/>
    <s v="MADRID"/>
    <x v="5"/>
    <s v="GASOLINA"/>
    <s v="MOTO"/>
    <n v="0.81500000000000006"/>
    <d v="2022-11-23T00:00:00"/>
    <x v="10"/>
    <n v="11"/>
    <m/>
    <m/>
  </r>
  <r>
    <x v="0"/>
    <s v="REAL"/>
    <s v="VARIABLE"/>
    <s v="PERSONAL"/>
    <s v="BINGO CANOE"/>
    <s v="MADRID"/>
    <x v="0"/>
    <s v="BINGO"/>
    <s v="BINGO CANOE"/>
    <n v="75"/>
    <d v="2022-11-26T00:00:00"/>
    <x v="10"/>
    <n v="11"/>
    <m/>
    <s v="250€ en efectivo en bingos canoe, en la despedida de tivi. Los otros 250 se los regale a cris"/>
  </r>
  <r>
    <x v="1"/>
    <s v="REAL"/>
    <s v="VARIABLE"/>
    <s v="PERSONAL"/>
    <s v="VOLAPIE"/>
    <m/>
    <x v="7"/>
    <s v="RESTAURANTE"/>
    <s v="COMIDA"/>
    <n v="1.5820000000000001"/>
    <d v="2022-11-28T00:00:00"/>
    <x v="10"/>
    <n v="11"/>
    <m/>
    <s v="CENA VIERNES CON CRIS, MODESTO, JUANMI"/>
  </r>
  <r>
    <x v="1"/>
    <s v="REAL"/>
    <s v="VARIABLE"/>
    <s v="PERSONAL"/>
    <s v="SAONA"/>
    <m/>
    <x v="7"/>
    <s v="RESTAURANTE"/>
    <s v="COMIDA"/>
    <n v="2.258"/>
    <d v="2022-11-28T00:00:00"/>
    <x v="10"/>
    <n v="11"/>
    <m/>
    <s v="COMIDA SÁBADO  CON CRIS, Y MIS PRIMOS"/>
  </r>
  <r>
    <x v="0"/>
    <s v="REAL"/>
    <s v="FIJO"/>
    <s v="PERSONAL"/>
    <s v="INSUD"/>
    <s v="MADRID"/>
    <x v="12"/>
    <s v="NOMINA INSUD"/>
    <s v=" INSUD"/>
    <n v="476.226"/>
    <d v="2022-11-29T00:00:00"/>
    <x v="10"/>
    <n v="11"/>
    <m/>
    <s v="Nomina Noviembre 22"/>
  </r>
  <r>
    <x v="1"/>
    <s v="REAL"/>
    <s v="OCASIONAL"/>
    <s v="PERSONAL"/>
    <s v="AMAZON"/>
    <s v="ONLINE"/>
    <x v="0"/>
    <s v="REGALOS"/>
    <s v="REGALOS NAVIDAD"/>
    <n v="3.1989999999999998"/>
    <d v="2022-11-29T00:00:00"/>
    <x v="10"/>
    <n v="11"/>
    <m/>
    <s v="REGALO MAQUINILLA DE PELO APRA PAPA NAVIDAD"/>
  </r>
  <r>
    <x v="1"/>
    <s v="REAL"/>
    <s v="OCASIONAL"/>
    <s v="PERSONAL"/>
    <s v="SINGULARU"/>
    <m/>
    <x v="0"/>
    <s v="REGALOS"/>
    <s v="REGALOS NAVIDAD"/>
    <n v="2.5920000000000005"/>
    <d v="2022-11-29T00:00:00"/>
    <x v="10"/>
    <n v="11"/>
    <m/>
    <s v="REGALO PENDIENTES MAMA SINGULARU NAVIDAD"/>
  </r>
  <r>
    <x v="1"/>
    <s v="REAL"/>
    <s v="VARIABLE"/>
    <s v="PERSONAL"/>
    <s v="REPSOL"/>
    <s v="MADRID"/>
    <x v="5"/>
    <s v="GASOLINA"/>
    <s v="MOTO"/>
    <n v="0.7410000000000001"/>
    <d v="2022-11-30T00:00:00"/>
    <x v="10"/>
    <n v="11"/>
    <m/>
    <m/>
  </r>
  <r>
    <x v="1"/>
    <s v="REAL"/>
    <s v="FIJO"/>
    <s v="PERSONAL"/>
    <s v="ALQUILER"/>
    <s v="MADRID"/>
    <x v="2"/>
    <s v="PISO FDO CATOLICO"/>
    <s v="ALQUILER FDO CATOLICO"/>
    <n v="45"/>
    <d v="2022-12-01T00:00:00"/>
    <x v="10"/>
    <n v="12"/>
    <m/>
    <s v="Diciembre"/>
  </r>
  <r>
    <x v="1"/>
    <s v="REAL"/>
    <s v="FIJO"/>
    <s v="PERSONAL"/>
    <s v="GIMNASIO JOSE VALENCIANO"/>
    <s v="MADRID"/>
    <x v="6"/>
    <s v="BOXEO"/>
    <s v="BOXEO"/>
    <n v="6.7"/>
    <d v="2022-12-01T00:00:00"/>
    <x v="10"/>
    <n v="12"/>
    <m/>
    <s v="Diciembre"/>
  </r>
  <r>
    <x v="1"/>
    <s v="REAL"/>
    <s v="FIJO"/>
    <s v="PERSONAL"/>
    <s v="GIMNASIO JOSE VALENCIANO"/>
    <s v="MADRID"/>
    <x v="6"/>
    <s v="DEPORTE"/>
    <s v="BOXEO"/>
    <n v="3.7"/>
    <d v="2022-12-01T00:00:00"/>
    <x v="10"/>
    <n v="12"/>
    <m/>
    <s v="15 DIAS DE DICIEMBRE 22"/>
  </r>
  <r>
    <x v="1"/>
    <s v="REAL"/>
    <s v="FIJO"/>
    <s v="PERSONAL"/>
    <s v="GARAJE"/>
    <m/>
    <x v="2"/>
    <s v="GARAJE"/>
    <s v="GARAJE FDO CATOLICO"/>
    <n v="13.5"/>
    <d v="2022-12-01T00:00:00"/>
    <x v="10"/>
    <n v="12"/>
    <m/>
    <s v="Diciembre"/>
  </r>
  <r>
    <x v="1"/>
    <s v="REAL"/>
    <s v="VARIABLE"/>
    <s v="PERSONAL"/>
    <s v="GASTOS VARIABLES"/>
    <s v="MADRID"/>
    <x v="2"/>
    <s v="GASTOS COMPARTIDOS"/>
    <s v="GASTOS: AGUA, LUZ, WIFI, LIMPIEZA"/>
    <n v="8.5"/>
    <d v="2022-12-01T00:00:00"/>
    <x v="10"/>
    <n v="12"/>
    <m/>
    <s v="Diciembre"/>
  </r>
  <r>
    <x v="1"/>
    <s v="REAL"/>
    <s v="OCASIONAL"/>
    <s v="PERSONAL"/>
    <s v="ZARA"/>
    <m/>
    <x v="0"/>
    <s v="REGALOS"/>
    <s v="REGALOS NAVIDAD"/>
    <n v="3.85"/>
    <d v="2022-12-01T00:00:00"/>
    <x v="10"/>
    <n v="12"/>
    <m/>
    <s v="BIZUM A ICIAR PARA REGAL ONAVIDAD MAMA"/>
  </r>
  <r>
    <x v="1"/>
    <s v="REAL"/>
    <s v="VARIABLE"/>
    <s v="PERSONAL"/>
    <s v="KEBAB"/>
    <m/>
    <x v="7"/>
    <s v="BAR"/>
    <s v="COMIDA RAPIDA"/>
    <n v="0.98000000000000009"/>
    <d v="2022-12-02T00:00:00"/>
    <x v="10"/>
    <n v="12"/>
    <m/>
    <s v="KEBAB"/>
  </r>
  <r>
    <x v="1"/>
    <s v="REAL"/>
    <s v="VARIABLE"/>
    <s v="PERSONAL"/>
    <s v="LAS ROZAS"/>
    <s v="MADRID"/>
    <x v="0"/>
    <s v="REGALOS NAVIDAD"/>
    <s v="CRIS"/>
    <n v="12.9"/>
    <d v="2022-12-03T00:00:00"/>
    <x v="10"/>
    <n v="12"/>
    <m/>
    <s v="REGALO BOLSO KARL LAGERFIELD DE LAS ROZAS"/>
  </r>
  <r>
    <x v="0"/>
    <s v="REAL"/>
    <s v="VARIABLE"/>
    <s v="PERSONAL"/>
    <s v="INTELIGENCIA FARMACEUTICA"/>
    <s v="MADRID"/>
    <x v="14"/>
    <s v="RUNE - INTELIGENCIA FARMACEUTICA"/>
    <s v="AYUDAS / SUBVENCIONES"/>
    <n v="57.24"/>
    <d v="2022-12-05T00:00:00"/>
    <x v="10"/>
    <n v="12"/>
    <m/>
    <s v="Diferencia de la presentacion de ayuda de Dojo con el fijo con lo cobrado del principio"/>
  </r>
  <r>
    <x v="1"/>
    <s v="REAL"/>
    <s v="VARIABLE"/>
    <s v="PERSONAL"/>
    <s v="EL CORTE INGLES"/>
    <m/>
    <x v="7"/>
    <s v="BAR"/>
    <s v="COMIDA RAPIDA"/>
    <n v="0.27500000000000002"/>
    <d v="2022-12-05T00:00:00"/>
    <x v="10"/>
    <n v="12"/>
    <m/>
    <s v="NAPOLITANA"/>
  </r>
  <r>
    <x v="1"/>
    <s v="REAL"/>
    <s v="VARIABLE"/>
    <s v="PERSONAL"/>
    <s v="ALDI"/>
    <m/>
    <x v="4"/>
    <s v="COMIDA"/>
    <s v="COMIDA"/>
    <n v="4.7119999999999997"/>
    <d v="2022-12-07T00:00:00"/>
    <x v="10"/>
    <n v="12"/>
    <m/>
    <m/>
  </r>
  <r>
    <x v="1"/>
    <s v="REAL"/>
    <s v="VARIABLE"/>
    <s v="PERSONAL"/>
    <s v="INSUD"/>
    <m/>
    <x v="4"/>
    <s v="VENDING"/>
    <s v="INSUD"/>
    <n v="0.47500000000000003"/>
    <d v="2022-12-07T00:00:00"/>
    <x v="10"/>
    <n v="12"/>
    <m/>
    <m/>
  </r>
  <r>
    <x v="1"/>
    <s v="REAL"/>
    <s v="VARIABLE"/>
    <s v="PERSONAL"/>
    <s v="REY TALLARIN"/>
    <m/>
    <x v="7"/>
    <s v="BAR"/>
    <s v="COMIDA RAPIDA"/>
    <n v="1.1000000000000001"/>
    <d v="2022-12-09T00:00:00"/>
    <x v="10"/>
    <n v="12"/>
    <m/>
    <s v="FIDEOS REY TALLARI NCON ALEX BIZUM HECHO A ALEX"/>
  </r>
  <r>
    <x v="1"/>
    <s v="REAL"/>
    <s v="VARIABLE"/>
    <s v="PERSONAL"/>
    <s v="HBO"/>
    <s v="ONLINE"/>
    <x v="9"/>
    <s v="SUSCRIPCION"/>
    <s v="HBO"/>
    <n v="0.30000000000000004"/>
    <d v="2022-12-09T00:00:00"/>
    <x v="10"/>
    <n v="12"/>
    <m/>
    <s v="HBO DICIEMBRE"/>
  </r>
  <r>
    <x v="1"/>
    <s v="REAL"/>
    <s v="VARIABLE"/>
    <s v="PERSONAL"/>
    <s v="REPSOL"/>
    <s v="MADRID"/>
    <x v="5"/>
    <s v="GASOLINA"/>
    <s v="MOTO"/>
    <n v="0.67900000000000005"/>
    <d v="2022-12-09T00:00:00"/>
    <x v="10"/>
    <n v="12"/>
    <m/>
    <m/>
  </r>
  <r>
    <x v="1"/>
    <s v="REAL"/>
    <s v="VARIABLE"/>
    <s v="PERSONAL"/>
    <s v="DIA"/>
    <m/>
    <x v="4"/>
    <s v="COMIDA"/>
    <s v="COMIDA"/>
    <n v="1.7410000000000001"/>
    <d v="2022-12-12T00:00:00"/>
    <x v="10"/>
    <n v="12"/>
    <m/>
    <s v="COMPRA DIA "/>
  </r>
  <r>
    <x v="1"/>
    <s v="REAL"/>
    <s v="VARIABLE"/>
    <s v="PERSONAL"/>
    <s v="WOMAN SECRET"/>
    <m/>
    <x v="0"/>
    <s v="REGALOS"/>
    <s v="CRIS"/>
    <n v="2.5129999999999999"/>
    <d v="2022-12-12T00:00:00"/>
    <x v="10"/>
    <n v="12"/>
    <m/>
    <s v="REGALO CRIS WOMAN SECRET"/>
  </r>
  <r>
    <x v="1"/>
    <s v="REAL"/>
    <s v="VARIABLE"/>
    <s v="PERSONAL"/>
    <s v="BAKEA"/>
    <m/>
    <x v="7"/>
    <s v="BAR"/>
    <s v="OCIO"/>
    <n v="1.1000000000000001"/>
    <d v="2022-12-12T00:00:00"/>
    <x v="10"/>
    <n v="12"/>
    <m/>
    <s v="CERVEZAS Y CAFÉ CON ANA MORALES Y SU NOVIO"/>
  </r>
  <r>
    <x v="0"/>
    <s v="REAL"/>
    <s v="VARIABLE"/>
    <s v="PERSONAL"/>
    <m/>
    <m/>
    <x v="0"/>
    <s v="MENTTA"/>
    <s v="REGALOS NAVIDAD FAMILIA"/>
    <n v="47.652000000000001"/>
    <d v="2022-12-12T00:00:00"/>
    <x v="10"/>
    <n v="12"/>
    <m/>
    <s v="PEDIDO MENTTA PARA NAVIDAD, LOMO y ACEITE QUE LUEGO ME PAGARON"/>
  </r>
  <r>
    <x v="1"/>
    <s v="REAL"/>
    <s v="VARIABLE"/>
    <s v="PERSONAL"/>
    <s v="SANTANDER"/>
    <s v="ONLINE"/>
    <x v="0"/>
    <s v="COMISIONES BOLSA"/>
    <s v="COMISIONES SANTANDER"/>
    <n v="1.06"/>
    <d v="2022-12-14T00:00:00"/>
    <x v="10"/>
    <n v="12"/>
    <m/>
    <m/>
  </r>
  <r>
    <x v="1"/>
    <s v="REAL"/>
    <s v="VARIABLE"/>
    <s v="PERSONAL"/>
    <s v="INSUD"/>
    <m/>
    <x v="4"/>
    <s v="VENDING"/>
    <s v="INSUD"/>
    <n v="0.44500000000000006"/>
    <d v="2022-12-15T00:00:00"/>
    <x v="10"/>
    <n v="12"/>
    <m/>
    <m/>
  </r>
  <r>
    <x v="1"/>
    <s v="REAL"/>
    <s v="VARIABLE"/>
    <s v="PERSONAL"/>
    <s v="FRUTERIA BARRIO"/>
    <m/>
    <x v="4"/>
    <s v="COMIDA"/>
    <s v="FRUTERIA BARRIO"/>
    <n v="0.27999999999999997"/>
    <d v="2022-12-16T00:00:00"/>
    <x v="10"/>
    <n v="12"/>
    <m/>
    <m/>
  </r>
  <r>
    <x v="1"/>
    <s v="REAL"/>
    <s v="VARIABLE"/>
    <s v="PERSONAL"/>
    <s v="REPSOL"/>
    <m/>
    <x v="5"/>
    <s v="GASOLINA"/>
    <s v="COCHE"/>
    <n v="7.0220000000000002"/>
    <d v="2022-12-18T00:00:00"/>
    <x v="10"/>
    <n v="12"/>
    <m/>
    <m/>
  </r>
  <r>
    <x v="0"/>
    <s v="REAL"/>
    <s v="VARIABLE"/>
    <s v="PERSONAL"/>
    <s v="BLABLACAR"/>
    <s v="ONLINE"/>
    <x v="18"/>
    <s v="GASTOS COMPARTIDOS"/>
    <s v="BLABLACAR"/>
    <n v="3.5999999999999996"/>
    <d v="2022-12-19T00:00:00"/>
    <x v="10"/>
    <n v="12"/>
    <m/>
    <s v="Pozoblanco - Ciudad Real Saida"/>
  </r>
  <r>
    <x v="1"/>
    <s v="REAL"/>
    <s v="VARIABLE"/>
    <s v="PERSONAL"/>
    <s v="CHINO"/>
    <m/>
    <x v="4"/>
    <s v="COSAS DE CASA"/>
    <s v="COSAS DE CASA"/>
    <n v="0.63"/>
    <d v="2022-12-19T00:00:00"/>
    <x v="10"/>
    <n v="12"/>
    <m/>
    <s v="BIZUM A ALEX POR COSAS DE CASA"/>
  </r>
  <r>
    <x v="0"/>
    <s v="REAL"/>
    <s v="VARIABLE"/>
    <s v="PERSONAL"/>
    <m/>
    <s v="ONLINE"/>
    <x v="18"/>
    <s v="GASTOS COMPARTIDOS"/>
    <s v="GASOLINA"/>
    <n v="18"/>
    <d v="2022-12-19T00:00:00"/>
    <x v="10"/>
    <n v="12"/>
    <m/>
    <s v="Cristina BIZUM pozoblanco Navidad 2022"/>
  </r>
  <r>
    <x v="1"/>
    <s v="REAL"/>
    <s v="OCASIONAL"/>
    <s v="PERSONAL"/>
    <s v="DON DOMINIO"/>
    <m/>
    <x v="9"/>
    <s v="SUSCRIPCION"/>
    <s v="PAGINA WEB PROFESIONAL"/>
    <n v="1.6879999999999999"/>
    <d v="2022-12-19T00:00:00"/>
    <x v="10"/>
    <n v="12"/>
    <m/>
    <m/>
  </r>
  <r>
    <x v="1"/>
    <s v="REAL"/>
    <s v="VARIABLE"/>
    <s v="PERSONAL"/>
    <s v="CORTE INGLES"/>
    <m/>
    <x v="0"/>
    <s v="REGALOS"/>
    <s v="REGALOS NAVIDAD"/>
    <n v="3.3000000000000003"/>
    <d v="2022-12-19T00:00:00"/>
    <x v="10"/>
    <n v="12"/>
    <m/>
    <s v="REGALO PAPA CHALECO"/>
  </r>
  <r>
    <x v="1"/>
    <s v="REAL"/>
    <s v="VARIABLE"/>
    <s v="PERSONAL"/>
    <s v="ARISTOCRAZY"/>
    <m/>
    <x v="21"/>
    <s v="REGALOS"/>
    <s v="REGALOS NAVIDAD"/>
    <n v="5.9"/>
    <d v="2022-12-19T00:00:00"/>
    <x v="10"/>
    <n v="12"/>
    <m/>
    <s v="REGALO PARA ICIAR, PENDIENTES ARISTOCRAZY"/>
  </r>
  <r>
    <x v="1"/>
    <s v="REAL"/>
    <s v="VARIABLE"/>
    <s v="PERSONAL"/>
    <s v="SPOTIFY"/>
    <m/>
    <x v="9"/>
    <s v="SUSCRIPCION"/>
    <s v="SPOTIFY"/>
    <n v="3.2"/>
    <d v="2022-12-22T00:00:00"/>
    <x v="10"/>
    <n v="12"/>
    <m/>
    <s v="Bizum Carlota SPOTIFY"/>
  </r>
  <r>
    <x v="1"/>
    <s v="REAL"/>
    <s v="VARIABLE"/>
    <s v="PERSONAL"/>
    <s v="YPUNTO"/>
    <m/>
    <x v="7"/>
    <s v="BAR"/>
    <s v="COPAS NOCHEBUENA"/>
    <n v="4.2"/>
    <d v="2022-12-24T00:00:00"/>
    <x v="10"/>
    <n v="12"/>
    <m/>
    <s v="COPAS PRIMOS, INVITADO"/>
  </r>
  <r>
    <x v="1"/>
    <s v="REAL"/>
    <s v="VARIABLE"/>
    <s v="PERSONAL"/>
    <s v="SILBIS"/>
    <m/>
    <x v="7"/>
    <s v="BAR"/>
    <s v="BAR"/>
    <n v="1.3650000000000002"/>
    <d v="2022-12-26T00:00:00"/>
    <x v="10"/>
    <n v="12"/>
    <m/>
    <m/>
  </r>
  <r>
    <x v="1"/>
    <s v="REAL"/>
    <s v="VARIABLE"/>
    <s v="PERSONAL"/>
    <s v="PASTELERIA POZOBLANCO"/>
    <m/>
    <x v="21"/>
    <s v="REGALOS CRIS"/>
    <s v="REGALOS CRIS"/>
    <n v="1.5"/>
    <d v="2022-12-26T00:00:00"/>
    <x v="10"/>
    <n v="12"/>
    <m/>
    <s v="PASTELES POR MUERTE DE COQUE"/>
  </r>
  <r>
    <x v="1"/>
    <s v="REAL"/>
    <s v="VARIABLE"/>
    <s v="PERSONAL"/>
    <s v="CINE"/>
    <s v="MADRID"/>
    <x v="9"/>
    <s v="CINE"/>
    <s v="AVATAR"/>
    <n v="0.94000000000000006"/>
    <d v="2022-12-27T00:00:00"/>
    <x v="10"/>
    <n v="12"/>
    <m/>
    <s v="CINE AVATAR ENTRADA"/>
  </r>
  <r>
    <x v="1"/>
    <s v="REAL"/>
    <s v="VARIABLE"/>
    <s v="PERSONAL"/>
    <s v="DECATHLON"/>
    <s v="MADRID"/>
    <x v="6"/>
    <s v="BOXEO"/>
    <s v="BOXEO"/>
    <n v="3.8979999999999997"/>
    <d v="2022-12-27T00:00:00"/>
    <x v="10"/>
    <n v="12"/>
    <m/>
    <s v="GUANTES BOXEO DECATHLON 14OZ"/>
  </r>
  <r>
    <x v="1"/>
    <s v="REAL"/>
    <s v="VARIABLE"/>
    <s v="PERSONAL"/>
    <s v="CARREFOUR"/>
    <s v="TUDELA"/>
    <x v="8"/>
    <s v="ELECTRONICA"/>
    <s v="CARGADORES"/>
    <n v="4.7600000000000007"/>
    <d v="2022-12-27T00:00:00"/>
    <x v="10"/>
    <n v="12"/>
    <m/>
    <s v="CARGADORES ORDENADOR UNIVERSAL , DOS DE IPHONE"/>
  </r>
  <r>
    <x v="2"/>
    <s v="REAL"/>
    <s v="VARIABLE"/>
    <s v="PERSONAL"/>
    <s v="DEGIRO"/>
    <s v="ONLINE"/>
    <x v="16"/>
    <s v="BOLSA"/>
    <s v="BOLSA"/>
    <n v="180"/>
    <d v="2022-12-28T00:00:00"/>
    <x v="10"/>
    <n v="12"/>
    <m/>
    <m/>
  </r>
  <r>
    <x v="2"/>
    <s v="REAL"/>
    <s v="VARIABLE"/>
    <s v="PERSONAL"/>
    <s v="COINBASE"/>
    <s v="ONLINE"/>
    <x v="17"/>
    <s v="CRYPTO"/>
    <s v="CRYPTO"/>
    <n v="180"/>
    <d v="2022-12-28T00:00:00"/>
    <x v="10"/>
    <n v="12"/>
    <m/>
    <m/>
  </r>
  <r>
    <x v="0"/>
    <s v="REAL"/>
    <s v="FIJO"/>
    <s v="PERSONAL"/>
    <s v="INSUD"/>
    <s v="MADRID"/>
    <x v="12"/>
    <s v="NOMINA INSUD"/>
    <s v=" INSUD"/>
    <n v="1009.2629999999999"/>
    <d v="2022-12-29T00:00:00"/>
    <x v="10"/>
    <n v="12"/>
    <m/>
    <s v="Nomina Diciembr 22"/>
  </r>
  <r>
    <x v="1"/>
    <s v="REAL"/>
    <s v="VARIABLE"/>
    <s v="PERSONAL"/>
    <s v="SANTAMARIA"/>
    <m/>
    <x v="7"/>
    <s v="BAR"/>
    <s v="BAR"/>
    <n v="1.79"/>
    <d v="2022-12-30T00:00:00"/>
    <x v="10"/>
    <n v="12"/>
    <m/>
    <s v="INVITACION A ESTOS, COSAS VARIAS"/>
  </r>
  <r>
    <x v="1"/>
    <s v="REAL"/>
    <s v="VARIABLE"/>
    <s v="PERSONAL"/>
    <s v="TOPERO"/>
    <m/>
    <x v="7"/>
    <s v="RESTAURANTE"/>
    <s v="RESTAURANTE TUDELA"/>
    <n v="3.5"/>
    <d v="2022-12-30T00:00:00"/>
    <x v="10"/>
    <n v="12"/>
    <m/>
    <s v="CENA PIÑATOS"/>
  </r>
  <r>
    <x v="1"/>
    <s v="REAL"/>
    <s v="FIJO"/>
    <s v="PERSONAL"/>
    <s v="ALQUILER"/>
    <s v="MADRID"/>
    <x v="2"/>
    <s v="PISO FDO CATOLICO"/>
    <s v="ALQUILER FDO CATOLICO"/>
    <n v="45"/>
    <d v="2023-01-01T00:00:00"/>
    <x v="11"/>
    <n v="1"/>
    <m/>
    <m/>
  </r>
  <r>
    <x v="1"/>
    <s v="ESTIMADO"/>
    <s v="FIJO"/>
    <s v="PERSONAL"/>
    <s v="GARAJE"/>
    <m/>
    <x v="2"/>
    <s v="GARAJE"/>
    <s v="GARAJE FDO CATOLICO"/>
    <n v="13.5"/>
    <d v="2023-01-01T00:00:00"/>
    <x v="11"/>
    <n v="1"/>
    <m/>
    <m/>
  </r>
  <r>
    <x v="1"/>
    <s v="REAL"/>
    <s v="VARIABLE"/>
    <s v="PERSONAL"/>
    <s v="OPTIKE"/>
    <s v="MADRID"/>
    <x v="10"/>
    <s v="GAFAS"/>
    <s v="GAFAS DE VER"/>
    <n v="17.900000000000002"/>
    <d v="2023-01-04T00:00:00"/>
    <x v="11"/>
    <n v="1"/>
    <m/>
    <s v="GAFAS NUEVAS"/>
  </r>
  <r>
    <x v="1"/>
    <s v="REAL"/>
    <s v="VARIABLE"/>
    <s v="PERSONAL"/>
    <s v="ITV TUDELA"/>
    <m/>
    <x v="5"/>
    <s v="ITV TUDELA"/>
    <s v="ITV TUDELA"/>
    <n v="4.7549999999999999"/>
    <d v="2023-01-04T00:00:00"/>
    <x v="11"/>
    <n v="1"/>
    <m/>
    <s v="ITV COCHE"/>
  </r>
  <r>
    <x v="0"/>
    <s v="REAL"/>
    <s v="VARIABLE"/>
    <s v="PERSONAL"/>
    <m/>
    <m/>
    <x v="0"/>
    <s v="DEVOLUCION"/>
    <s v="AMAZON"/>
    <n v="1.575"/>
    <d v="2023-01-05T00:00:00"/>
    <x v="11"/>
    <n v="1"/>
    <m/>
    <s v="Devolucion por pistola"/>
  </r>
  <r>
    <x v="1"/>
    <s v="REAL"/>
    <s v="VARIABLE"/>
    <s v="PERSONAL"/>
    <s v="ARENAS"/>
    <s v="TUDELA"/>
    <x v="7"/>
    <s v="BAR"/>
    <s v="ARENAS"/>
    <n v="0.43"/>
    <d v="2023-01-05T00:00:00"/>
    <x v="11"/>
    <n v="1"/>
    <m/>
    <s v="COSAS ARENAS"/>
  </r>
  <r>
    <x v="0"/>
    <s v="REAL"/>
    <s v="VARIABLE"/>
    <s v="PERSONAL"/>
    <m/>
    <m/>
    <x v="0"/>
    <s v="PAGA"/>
    <s v="PAPAS"/>
    <n v="67.965000000000003"/>
    <d v="2023-01-05T00:00:00"/>
    <x v="11"/>
    <n v="1"/>
    <m/>
    <s v="BIZUM PAPA GAFAS E ITV"/>
  </r>
  <r>
    <x v="1"/>
    <s v="REAL"/>
    <s v="VARIABLE"/>
    <s v="PERSONAL"/>
    <s v="CENA REYES CASA PABLO"/>
    <s v="MADRID"/>
    <x v="9"/>
    <s v="REYES"/>
    <s v="REYES"/>
    <n v="1.5"/>
    <d v="2023-01-05T00:00:00"/>
    <x v="11"/>
    <n v="1"/>
    <m/>
    <s v="CHULETONES  Y ENSALADA CSA PABLO"/>
  </r>
  <r>
    <x v="1"/>
    <s v="REAL"/>
    <s v="VARIABLE"/>
    <s v="PERSONAL"/>
    <s v="PIZZAS TUDELA"/>
    <m/>
    <x v="7"/>
    <s v="BAR"/>
    <s v="PIZZAS"/>
    <n v="1.5300000000000002"/>
    <d v="2023-01-06T00:00:00"/>
    <x v="11"/>
    <n v="1"/>
    <m/>
    <s v="PIZZAS EN CASA DE PABLO"/>
  </r>
  <r>
    <x v="0"/>
    <s v="REAL"/>
    <s v="VARIABLE"/>
    <s v="PERSONAL"/>
    <s v="BLABLACAR"/>
    <s v="ONLINE"/>
    <x v="18"/>
    <s v="GASTOS COMPARTIDOS"/>
    <s v="BLABLACAR"/>
    <n v="13.2"/>
    <d v="2023-01-08T00:00:00"/>
    <x v="11"/>
    <n v="1"/>
    <m/>
    <s v="Tudela - Madrid (Viaje con Claudia y con Carlos)"/>
  </r>
  <r>
    <x v="1"/>
    <s v="REAL"/>
    <s v="VARIABLE"/>
    <s v="PERSONAL"/>
    <s v="ALDI"/>
    <m/>
    <x v="4"/>
    <s v="COMIDA"/>
    <s v="ALDI"/>
    <n v="2.673"/>
    <d v="2023-01-09T00:00:00"/>
    <x v="11"/>
    <n v="1"/>
    <m/>
    <s v="COMIDA SEMANAL"/>
  </r>
  <r>
    <x v="1"/>
    <s v="REAL"/>
    <s v="VARIABLE"/>
    <s v="PERSONAL"/>
    <s v="ESTRELLA"/>
    <s v="MADRID"/>
    <x v="9"/>
    <s v="BAR"/>
    <s v="PINCHOS"/>
    <n v="1.2300000000000002"/>
    <d v="2023-01-09T00:00:00"/>
    <x v="11"/>
    <n v="1"/>
    <m/>
    <s v="PINCHOS TUDELA"/>
  </r>
  <r>
    <x v="0"/>
    <s v="REAL"/>
    <s v="VARIABLE"/>
    <s v="PERSONAL"/>
    <s v="VINTED"/>
    <s v="ONLINE"/>
    <x v="18"/>
    <s v="VINTED"/>
    <s v="VINTED"/>
    <n v="1.3499999999999999"/>
    <d v="2023-01-10T00:00:00"/>
    <x v="11"/>
    <n v="1"/>
    <m/>
    <s v="Guantes Boxeo Leone"/>
  </r>
  <r>
    <x v="1"/>
    <s v="REAL"/>
    <s v="VARIABLE"/>
    <s v="PERSONAL"/>
    <s v="GIMNASIO JOSE VALENCIANO"/>
    <s v="MADRID"/>
    <x v="6"/>
    <s v="BOXEO"/>
    <s v="BOXEO"/>
    <n v="17.5"/>
    <d v="2023-01-11T00:00:00"/>
    <x v="11"/>
    <n v="1"/>
    <m/>
    <s v="TRIMESTRE ENE-FEB-MARZO (DÍA 11)"/>
  </r>
  <r>
    <x v="1"/>
    <s v="REAL"/>
    <s v="VARIABLE"/>
    <s v="PERSONAL"/>
    <s v="JJ"/>
    <m/>
    <x v="7"/>
    <s v="BAR"/>
    <s v="CAFÉ"/>
    <n v="0.26"/>
    <d v="2023-01-11T00:00:00"/>
    <x v="11"/>
    <n v="1"/>
    <m/>
    <s v="CAFÉ JJ + AGUA CON GAS BAR MENDIGOS"/>
  </r>
  <r>
    <x v="0"/>
    <s v="REAL"/>
    <s v="VARIABLE"/>
    <s v="PERSONAL"/>
    <s v="VINTED"/>
    <s v="ONLINE"/>
    <x v="18"/>
    <s v="VINTED"/>
    <s v="VINTED"/>
    <n v="1.5"/>
    <d v="2023-01-11T00:00:00"/>
    <x v="11"/>
    <n v="1"/>
    <m/>
    <s v="Polo Solera M"/>
  </r>
  <r>
    <x v="1"/>
    <s v="REAL"/>
    <s v="VARIABLE"/>
    <s v="PERSONAL"/>
    <s v="LA MARITERRANIA"/>
    <m/>
    <x v="7"/>
    <s v="RESTAURANTE"/>
    <s v="COMIDA"/>
    <n v="0.8"/>
    <d v="2023-01-10T00:00:00"/>
    <x v="11"/>
    <n v="1"/>
    <m/>
    <s v="COMIDA CON CRIS QUE ME REGALO LA MARITERRANIA. PAGADOS 8€ DE EXTRA (AGUA Y CAFÉ)"/>
  </r>
  <r>
    <x v="1"/>
    <s v="REAL"/>
    <s v="VARIABLE"/>
    <s v="PERSONAL"/>
    <s v="BICAI"/>
    <s v="MADRID"/>
    <x v="9"/>
    <s v="BAR"/>
    <s v="BAR"/>
    <n v="1.4500000000000002"/>
    <d v="2023-01-13T00:00:00"/>
    <x v="11"/>
    <n v="1"/>
    <m/>
    <s v="BICAI CON DANI Y RAMON"/>
  </r>
  <r>
    <x v="0"/>
    <s v="REAL"/>
    <s v="VARIABLE"/>
    <s v="PERSONAL"/>
    <s v="VINTED"/>
    <s v="ONLINE"/>
    <x v="18"/>
    <s v="VINTED"/>
    <s v="VINTED"/>
    <n v="1.5"/>
    <d v="2023-01-14T00:00:00"/>
    <x v="11"/>
    <n v="1"/>
    <m/>
    <s v="Chaleco Hollister"/>
  </r>
  <r>
    <x v="0"/>
    <s v="REAL"/>
    <s v="VARIABLE"/>
    <s v="PERSONAL"/>
    <m/>
    <m/>
    <x v="0"/>
    <s v="DEVOLUCION"/>
    <s v="AMAZON"/>
    <n v="10.433999999999999"/>
    <d v="2023-01-15T00:00:00"/>
    <x v="11"/>
    <n v="1"/>
    <m/>
    <s v="Devolucion Guantes Boxeo Leone"/>
  </r>
  <r>
    <x v="1"/>
    <s v="REAL"/>
    <s v="VARIABLE"/>
    <s v="PERSONAL"/>
    <s v="ALDI"/>
    <m/>
    <x v="4"/>
    <s v="COMIDA"/>
    <s v="ALDI"/>
    <n v="5.0310000000000006"/>
    <d v="2023-01-16T00:00:00"/>
    <x v="11"/>
    <n v="1"/>
    <m/>
    <s v="COMIDA SEMANAL"/>
  </r>
  <r>
    <x v="1"/>
    <s v="REAL"/>
    <s v="VARIABLE"/>
    <s v="PERSONAL"/>
    <s v="UDEMY"/>
    <s v="ONLINE"/>
    <x v="1"/>
    <s v="PYTHON"/>
    <s v="PYTHON"/>
    <n v="2.9980000000000002"/>
    <d v="2023-01-16T00:00:00"/>
    <x v="11"/>
    <n v="1"/>
    <m/>
    <s v="FORMACION"/>
  </r>
  <r>
    <x v="1"/>
    <s v="REAL"/>
    <s v="VARIABLE"/>
    <s v="PERSONAL"/>
    <s v="TABERNA DE PEÑALVER"/>
    <m/>
    <x v="7"/>
    <s v="RESTAURANTE"/>
    <s v="RESTAURANTE"/>
    <n v="2.85"/>
    <d v="2023-01-16T00:00:00"/>
    <x v="11"/>
    <n v="1"/>
    <m/>
    <s v="COMIDA CON CRIS DESPUES DE REENCUENTRO"/>
  </r>
  <r>
    <x v="1"/>
    <s v="REAL"/>
    <s v="VARIABLE"/>
    <s v="PERSONAL"/>
    <s v="TRAMAS"/>
    <m/>
    <x v="3"/>
    <s v="ROPA"/>
    <s v="ROPA"/>
    <n v="2.0089999999999999"/>
    <d v="2023-01-16T00:00:00"/>
    <x v="11"/>
    <n v="1"/>
    <m/>
    <s v="BATA EN TRAMAS"/>
  </r>
  <r>
    <x v="0"/>
    <s v="REAL"/>
    <s v="VARIABLE"/>
    <s v="PERSONAL"/>
    <s v="WALLAPOP"/>
    <s v="ONLINE"/>
    <x v="18"/>
    <s v="WALLAPOP"/>
    <s v="WALLAPOP"/>
    <n v="3"/>
    <d v="2023-01-16T00:00:00"/>
    <x v="11"/>
    <n v="1"/>
    <m/>
    <s v="juegos xbox guitar hero"/>
  </r>
  <r>
    <x v="1"/>
    <s v="REAL"/>
    <s v="VARIABLE"/>
    <s v="PERSONAL"/>
    <s v="REPSOL"/>
    <s v="MADRID"/>
    <x v="5"/>
    <s v="GASOLINA"/>
    <s v="MOTO"/>
    <n v="0.79800000000000004"/>
    <d v="2023-01-18T00:00:00"/>
    <x v="11"/>
    <n v="1"/>
    <m/>
    <s v="GASOLINA"/>
  </r>
  <r>
    <x v="1"/>
    <s v="REAL"/>
    <s v="VARIABLE"/>
    <s v="PERSONAL"/>
    <s v="POLIDEPORTIVO"/>
    <m/>
    <x v="6"/>
    <s v="DEPORTE"/>
    <s v="NATACION"/>
    <n v="0.25"/>
    <d v="2023-01-20T00:00:00"/>
    <x v="11"/>
    <n v="1"/>
    <m/>
    <s v="ENTRADA VIERNES PARA NADAR CON CRIS"/>
  </r>
  <r>
    <x v="1"/>
    <s v="REAL"/>
    <s v="VARIABLE"/>
    <s v="PERSONAL"/>
    <s v="DECATHLON"/>
    <m/>
    <x v="6"/>
    <s v="DEPORTE"/>
    <s v="NATACION"/>
    <n v="1.4470000000000001"/>
    <d v="2023-01-20T00:00:00"/>
    <x v="11"/>
    <n v="1"/>
    <m/>
    <s v="GORRO, GAFAS Y TOALLA PARA NADAR"/>
  </r>
  <r>
    <x v="1"/>
    <s v="REAL"/>
    <s v="VARIABLE"/>
    <s v="PERSONAL"/>
    <s v="TABERNA DE CEA"/>
    <m/>
    <x v="7"/>
    <s v="BAR"/>
    <s v="CERVEZA"/>
    <n v="1.05"/>
    <d v="2023-01-21T00:00:00"/>
    <x v="11"/>
    <n v="1"/>
    <m/>
    <s v="INVITE A ALEX Y MIKEL A UNAS CERVES"/>
  </r>
  <r>
    <x v="1"/>
    <s v="REAL"/>
    <s v="VARIABLE"/>
    <s v="PERSONAL"/>
    <s v="ESQUINITA DE MACHADO"/>
    <m/>
    <x v="7"/>
    <s v="BAR"/>
    <s v="COMIDA"/>
    <n v="3.16"/>
    <d v="2023-01-21T00:00:00"/>
    <x v="11"/>
    <n v="1"/>
    <m/>
    <s v="COMIDA CON CRIS DESPUES DE PASEO"/>
  </r>
  <r>
    <x v="1"/>
    <s v="REAL"/>
    <s v="OCASIONAL"/>
    <s v="PERSONAL"/>
    <s v="GROUP ON"/>
    <s v="MADRID"/>
    <x v="10"/>
    <s v="DENTISTA"/>
    <s v="FERULA DESCARGA"/>
    <n v="5.5920000000000005"/>
    <d v="2023-01-21T00:00:00"/>
    <x v="11"/>
    <n v="1"/>
    <m/>
    <s v="FERULA DESCARGA COMPRADA EN GROUP ON"/>
  </r>
  <r>
    <x v="1"/>
    <s v="REAL"/>
    <s v="VARIABLE"/>
    <s v="PERSONAL"/>
    <s v="GOIKO"/>
    <m/>
    <x v="7"/>
    <s v="RESTAURANTE"/>
    <s v="HAMBURGUESA"/>
    <n v="1.9300000000000002"/>
    <d v="2023-01-21T00:00:00"/>
    <x v="11"/>
    <n v="1"/>
    <m/>
    <s v="HAMBURGUESA CON ALEX Y MIKEL"/>
  </r>
  <r>
    <x v="1"/>
    <s v="REAL"/>
    <s v="VARIABLE"/>
    <s v="PERSONAL"/>
    <s v="DIA"/>
    <m/>
    <x v="4"/>
    <s v="COMIDA"/>
    <s v="DIA"/>
    <n v="2.5270000000000001"/>
    <d v="2023-01-22T00:00:00"/>
    <x v="11"/>
    <n v="1"/>
    <m/>
    <m/>
  </r>
  <r>
    <x v="1"/>
    <s v="REAL"/>
    <s v="VARIABLE"/>
    <s v="PERSONAL"/>
    <s v="INSUD"/>
    <m/>
    <x v="7"/>
    <s v="VENDING"/>
    <s v="CHOCOLATE"/>
    <n v="0.45"/>
    <d v="2023-01-23T00:00:00"/>
    <x v="11"/>
    <n v="1"/>
    <m/>
    <s v="CAFÉ Y CHOCOLATE INSUD VENDING"/>
  </r>
  <r>
    <x v="1"/>
    <s v="REAL"/>
    <s v="VARIABLE"/>
    <s v="PERSONAL"/>
    <s v="CORREOS"/>
    <m/>
    <x v="3"/>
    <s v="ENVIOS"/>
    <s v="WALLAPOP"/>
    <n v="0.46500000000000008"/>
    <d v="2023-01-24T00:00:00"/>
    <x v="11"/>
    <n v="1"/>
    <m/>
    <s v="PAGO CAJA DE CORREOS PARA ENVIAR LA GUITARRA DE WALLAPOP"/>
  </r>
  <r>
    <x v="0"/>
    <s v="REAL"/>
    <s v="VARIABLE"/>
    <s v="PERSONAL"/>
    <s v="WALLAPOP"/>
    <s v="ONLINE"/>
    <x v="18"/>
    <s v="WALLAPOP"/>
    <s v="WALLAPOP"/>
    <n v="9"/>
    <d v="2023-01-24T00:00:00"/>
    <x v="11"/>
    <n v="1"/>
    <m/>
    <s v="guitarra guitar hero"/>
  </r>
  <r>
    <x v="1"/>
    <s v="REAL"/>
    <s v="VARIABLE"/>
    <s v="PERSONAL"/>
    <s v="INSUD"/>
    <m/>
    <x v="7"/>
    <s v="VENDING"/>
    <s v="CAFÉ"/>
    <n v="4.0000000000000008E-2"/>
    <d v="2023-01-27T00:00:00"/>
    <x v="11"/>
    <n v="1"/>
    <m/>
    <s v="CAFÉ Y CHOCOLATE INSUD VENDING"/>
  </r>
  <r>
    <x v="1"/>
    <s v="REAL"/>
    <s v="VARIABLE"/>
    <s v="PERSONAL"/>
    <s v="MENTTA"/>
    <m/>
    <x v="4"/>
    <s v="CAFÉ"/>
    <s v="CAFE"/>
    <n v="1.17"/>
    <d v="2023-01-29T00:00:00"/>
    <x v="11"/>
    <n v="1"/>
    <m/>
    <s v="2 BOLSAS CAFÉ DESCAFEINADO Y 3 DE CAFÉ NATURAL 100% ARABICA"/>
  </r>
  <r>
    <x v="1"/>
    <s v="REAL"/>
    <s v="VARIABLE"/>
    <s v="PERSONAL"/>
    <s v="REPSOL"/>
    <s v="MADRID"/>
    <x v="5"/>
    <s v="GASOLINA"/>
    <s v="MOTO"/>
    <n v="0.89900000000000002"/>
    <d v="2023-01-29T00:00:00"/>
    <x v="11"/>
    <n v="1"/>
    <m/>
    <m/>
  </r>
  <r>
    <x v="1"/>
    <s v="REAL"/>
    <s v="VARIABLE"/>
    <s v="PERSONAL"/>
    <s v="MENTTA"/>
    <s v="MADRID"/>
    <x v="10"/>
    <s v="CUIDADO PERSONAL"/>
    <s v="SUPLEMENTOS"/>
    <n v="1.609"/>
    <d v="2023-01-29T00:00:00"/>
    <x v="11"/>
    <n v="1"/>
    <m/>
    <s v="2 BOTES DE MAGNESIO Y COLÁGENO"/>
  </r>
  <r>
    <x v="1"/>
    <s v="REAL"/>
    <s v="VARIABLE"/>
    <s v="PERSONAL"/>
    <s v="BAR MENDIGOS"/>
    <m/>
    <x v="7"/>
    <s v="BAR"/>
    <s v="AGUA CON GAS"/>
    <n v="0.15000000000000002"/>
    <d v="2023-01-30T00:00:00"/>
    <x v="11"/>
    <n v="1"/>
    <m/>
    <s v="AGUA CON GAS DESPUES DE ENTRENAR"/>
  </r>
  <r>
    <x v="1"/>
    <s v="REAL"/>
    <s v="VARIABLE"/>
    <s v="PERSONAL"/>
    <s v="INSUD"/>
    <m/>
    <x v="7"/>
    <s v="VENDING"/>
    <s v="CAFE"/>
    <n v="6.0000000000000012E-2"/>
    <d v="2023-01-30T00:00:00"/>
    <x v="11"/>
    <n v="1"/>
    <m/>
    <m/>
  </r>
  <r>
    <x v="1"/>
    <s v="REAL"/>
    <s v="VARIABLE"/>
    <s v="PERSONAL"/>
    <s v="JOYERIA PRIETO"/>
    <m/>
    <x v="3"/>
    <s v="JOYERIA"/>
    <s v="CRUZ CARAVACA"/>
    <n v="1.4000000000000001"/>
    <d v="2023-01-30T00:00:00"/>
    <x v="11"/>
    <n v="1"/>
    <m/>
    <s v="JOYERIA PRIETO, HAN ARREGLADO LA CRUZ DE CARAVACA METIENDOLA EN FUEGO. LO PAGUÉ EN EFECTIVO"/>
  </r>
  <r>
    <x v="1"/>
    <s v="REAL"/>
    <s v="VARIABLE"/>
    <s v="PERSONAL"/>
    <s v="INSUD"/>
    <m/>
    <x v="7"/>
    <s v="VENDING"/>
    <s v="DONETES"/>
    <n v="0.127"/>
    <d v="2023-01-30T00:00:00"/>
    <x v="11"/>
    <n v="1"/>
    <m/>
    <m/>
  </r>
  <r>
    <x v="1"/>
    <s v="REAL"/>
    <s v="VARIABLE"/>
    <s v="PERSONAL"/>
    <s v="HAMBURGUESA NOSTRA"/>
    <m/>
    <x v="7"/>
    <s v="RESTAURANTE"/>
    <s v="HAMBURGUESA"/>
    <n v="1.9000000000000001"/>
    <d v="2023-01-30T00:00:00"/>
    <x v="11"/>
    <n v="1"/>
    <m/>
    <s v="HAMBURGUESA CON CRIS DESPUES DEL CINE DE BABYLON SABADO 28 ENERO"/>
  </r>
  <r>
    <x v="0"/>
    <s v="REAL"/>
    <s v="FIJO"/>
    <s v="PERSONAL"/>
    <s v="INSUD"/>
    <s v="MADRID"/>
    <x v="12"/>
    <s v="NOMINA INSUD"/>
    <s v=" INSUD"/>
    <n v="482.10299999999995"/>
    <d v="2023-01-30T00:00:00"/>
    <x v="11"/>
    <n v="1"/>
    <m/>
    <s v="Nomina Enero 23"/>
  </r>
  <r>
    <x v="1"/>
    <s v="REAL"/>
    <s v="VARIABLE"/>
    <s v="PERSONAL"/>
    <s v="GROUP ON"/>
    <s v="MADRID"/>
    <x v="9"/>
    <s v="CINE"/>
    <s v="BABYLON"/>
    <n v="0.52200000000000002"/>
    <d v="2023-01-31T00:00:00"/>
    <x v="11"/>
    <n v="1"/>
    <m/>
    <s v="CINE BABYLON COMPRADO EN GROUPON SABADO 28 ENERO"/>
  </r>
  <r>
    <x v="1"/>
    <s v="REAL"/>
    <s v="FIJO"/>
    <s v="PERSONAL"/>
    <s v="ALQUILER"/>
    <s v="MADRID"/>
    <x v="2"/>
    <s v="PISO FDO CATOLICO"/>
    <s v="ALQUILER FDO CATOLICO"/>
    <n v="45"/>
    <d v="2023-02-01T00:00:00"/>
    <x v="11"/>
    <n v="2"/>
    <m/>
    <m/>
  </r>
  <r>
    <x v="1"/>
    <s v="REAL"/>
    <s v="VARIABLE"/>
    <s v="PERSONAL"/>
    <s v="INSUD"/>
    <m/>
    <x v="7"/>
    <s v="VENDING"/>
    <s v="CHOCOLATE"/>
    <n v="0.25200000000000006"/>
    <d v="2023-02-01T00:00:00"/>
    <x v="11"/>
    <n v="2"/>
    <m/>
    <m/>
  </r>
  <r>
    <x v="1"/>
    <s v="ESTIMADO"/>
    <s v="FIJO"/>
    <s v="PERSONAL"/>
    <s v="GARAJE"/>
    <m/>
    <x v="2"/>
    <s v="GARAJE"/>
    <s v="GARAJE FDO CATOLICO"/>
    <n v="13.5"/>
    <d v="2023-02-01T00:00:00"/>
    <x v="11"/>
    <n v="2"/>
    <m/>
    <m/>
  </r>
  <r>
    <x v="2"/>
    <s v="REAL"/>
    <s v="VARIABLE"/>
    <s v="PERSONAL"/>
    <s v="DEGIRO"/>
    <s v="ONLINE"/>
    <x v="16"/>
    <s v="BOLSA"/>
    <s v="BOLSA"/>
    <n v="180"/>
    <d v="2023-02-02T00:00:00"/>
    <x v="11"/>
    <n v="2"/>
    <m/>
    <m/>
  </r>
  <r>
    <x v="1"/>
    <s v="REAL"/>
    <s v="VARIABLE"/>
    <s v="PERSONAL"/>
    <s v="RAMPUJO"/>
    <s v="MADRID"/>
    <x v="9"/>
    <s v="BAR"/>
    <s v="INSUD"/>
    <n v="0.35000000000000003"/>
    <d v="2023-02-03T00:00:00"/>
    <x v="11"/>
    <n v="2"/>
    <m/>
    <s v="CERVEZA DANI"/>
  </r>
  <r>
    <x v="1"/>
    <s v="REAL"/>
    <s v="VARIABLE"/>
    <s v="PERSONAL"/>
    <s v="DIA"/>
    <m/>
    <x v="4"/>
    <s v="COMIDA"/>
    <s v="DIA"/>
    <n v="3.516"/>
    <d v="2023-02-06T00:00:00"/>
    <x v="11"/>
    <n v="2"/>
    <m/>
    <s v="COMIDA SEMANAL"/>
  </r>
  <r>
    <x v="1"/>
    <s v="REAL"/>
    <s v="VARIABLE"/>
    <s v="PERSONAL"/>
    <s v="BIZUM"/>
    <m/>
    <x v="21"/>
    <s v="CUMPLEAÑOS"/>
    <s v="SHEILA"/>
    <n v="0.89200000000000002"/>
    <d v="2023-02-06T00:00:00"/>
    <x v="11"/>
    <n v="2"/>
    <m/>
    <s v="REGALO CUMPLEAÑOS SHEILA "/>
  </r>
  <r>
    <x v="1"/>
    <s v="REAL"/>
    <s v="VARIABLE"/>
    <s v="PERSONAL"/>
    <s v="CHINO"/>
    <m/>
    <x v="2"/>
    <s v="DECORACION"/>
    <s v="TERRARIOS"/>
    <n v="0.96500000000000008"/>
    <d v="2023-02-06T00:00:00"/>
    <x v="11"/>
    <n v="2"/>
    <m/>
    <s v="COMPRA TERRARIOS PARA CRIS"/>
  </r>
  <r>
    <x v="1"/>
    <s v="REAL"/>
    <s v="VARIABLE"/>
    <s v="PERSONAL"/>
    <s v="ALDI"/>
    <m/>
    <x v="4"/>
    <s v="COMIDA"/>
    <s v="ALDI"/>
    <n v="2.9640000000000004"/>
    <d v="2023-02-07T00:00:00"/>
    <x v="11"/>
    <n v="2"/>
    <m/>
    <s v="COMIDA SEMANAL"/>
  </r>
  <r>
    <x v="1"/>
    <s v="REAL"/>
    <s v="VARIABLE"/>
    <s v="PERSONAL"/>
    <s v="HBO"/>
    <s v="ONLINE"/>
    <x v="9"/>
    <s v="SUSCRIPCION"/>
    <s v="HBO"/>
    <n v="0.30000000000000004"/>
    <d v="2023-02-09T00:00:00"/>
    <x v="11"/>
    <n v="2"/>
    <m/>
    <s v="HBO FEBRERO BIZUM ISA"/>
  </r>
  <r>
    <x v="1"/>
    <s v="REAL"/>
    <s v="VARIABLE"/>
    <s v="PERSONAL"/>
    <s v="RAMPUJO"/>
    <s v="MADRID"/>
    <x v="9"/>
    <s v="BAR"/>
    <s v="INSUD"/>
    <n v="0.64000000000000012"/>
    <d v="2023-02-09T00:00:00"/>
    <x v="11"/>
    <n v="2"/>
    <m/>
    <s v="CERVEZA DANI CON API"/>
  </r>
  <r>
    <x v="1"/>
    <s v="REAL"/>
    <s v="VARIABLE"/>
    <s v="PERSONAL"/>
    <s v="CORTE INGLES"/>
    <m/>
    <x v="21"/>
    <s v="REGALOS"/>
    <s v="ANDREA BLANCO"/>
    <n v="0.995"/>
    <d v="2023-02-10T00:00:00"/>
    <x v="11"/>
    <n v="2"/>
    <m/>
    <m/>
  </r>
  <r>
    <x v="1"/>
    <s v="REAL"/>
    <s v="VARIABLE"/>
    <s v="PERSONAL"/>
    <s v="GROUP ON"/>
    <s v="MADRID"/>
    <x v="10"/>
    <s v="FISIOTERAPEUTA"/>
    <s v="FISIO GRUPON"/>
    <n v="3.4390000000000001"/>
    <d v="2023-02-10T00:00:00"/>
    <x v="11"/>
    <n v="2"/>
    <m/>
    <m/>
  </r>
  <r>
    <x v="1"/>
    <s v="REAL"/>
    <s v="VARIABLE"/>
    <s v="PERSONAL"/>
    <s v="REPSOL"/>
    <s v="MADRID"/>
    <x v="5"/>
    <s v="GASOLINA"/>
    <s v="MOTO"/>
    <n v="0.79600000000000004"/>
    <d v="2023-02-10T00:00:00"/>
    <x v="11"/>
    <n v="2"/>
    <m/>
    <m/>
  </r>
  <r>
    <x v="1"/>
    <s v="REAL"/>
    <s v="VARIABLE"/>
    <s v="PERSONAL"/>
    <s v="CORTE INGLES"/>
    <s v="MADRID"/>
    <x v="9"/>
    <s v="LIBROS"/>
    <s v="NACIDOS DE LA BRUMA"/>
    <n v="2.09"/>
    <d v="2023-02-10T00:00:00"/>
    <x v="11"/>
    <n v="2"/>
    <m/>
    <m/>
  </r>
  <r>
    <x v="1"/>
    <s v="REAL"/>
    <s v="VARIABLE"/>
    <s v="PERSONAL"/>
    <s v="LA TAPA"/>
    <s v="MADRID"/>
    <x v="7"/>
    <s v="BAR"/>
    <s v="CERVEZA"/>
    <n v="1.7100000000000002"/>
    <d v="2023-02-11T00:00:00"/>
    <x v="11"/>
    <n v="2"/>
    <m/>
    <s v="11/02 CERVES CON ADRIAN VIENDO REAL MADRID MUNDIALITO CLUBES"/>
  </r>
  <r>
    <x v="1"/>
    <s v="REAL"/>
    <s v="VARIABLE"/>
    <s v="PERSONAL"/>
    <s v="ALDI"/>
    <m/>
    <x v="4"/>
    <s v="COMIDA"/>
    <s v="ALDI"/>
    <n v="3.254"/>
    <d v="2023-02-13T00:00:00"/>
    <x v="11"/>
    <n v="2"/>
    <m/>
    <s v="COMIDA SEMANAL"/>
  </r>
  <r>
    <x v="1"/>
    <s v="REAL"/>
    <s v="VARIABLE"/>
    <s v="PERSONAL"/>
    <s v="ALDI"/>
    <m/>
    <x v="2"/>
    <s v="COSAS DE CASA"/>
    <s v="COSAS DE CASA"/>
    <n v="0.91400000000000015"/>
    <d v="2023-02-13T00:00:00"/>
    <x v="11"/>
    <n v="2"/>
    <m/>
    <s v="PAPEL HIGIENICO, ETC"/>
  </r>
  <r>
    <x v="1"/>
    <s v="REAL"/>
    <s v="VARIABLE"/>
    <s v="PERSONAL"/>
    <s v="RAMPUJO"/>
    <m/>
    <x v="7"/>
    <s v="BAR"/>
    <s v="INSUD"/>
    <n v="0.1"/>
    <d v="2023-02-14T00:00:00"/>
    <x v="11"/>
    <n v="2"/>
    <m/>
    <s v="CERVEZA DANI CON API"/>
  </r>
  <r>
    <x v="1"/>
    <s v="REAL"/>
    <s v="VARIABLE"/>
    <s v="PERSONAL"/>
    <s v="CHINO"/>
    <m/>
    <x v="4"/>
    <s v="CHINO"/>
    <s v="CHINO BARRIO"/>
    <n v="0.63500000000000001"/>
    <d v="2023-02-15T00:00:00"/>
    <x v="11"/>
    <n v="2"/>
    <m/>
    <s v="CHOCOLATE CHINO SABADO 11 + COMPRAS DE PAN PARA CRIS"/>
  </r>
  <r>
    <x v="1"/>
    <s v="REAL"/>
    <s v="VARIABLE"/>
    <s v="PERSONAL"/>
    <s v="INSUD"/>
    <m/>
    <x v="7"/>
    <s v="VENDING"/>
    <s v="CHOCOLATE"/>
    <n v="0.45"/>
    <d v="2023-02-15T00:00:00"/>
    <x v="11"/>
    <n v="2"/>
    <m/>
    <m/>
  </r>
  <r>
    <x v="1"/>
    <s v="REAL"/>
    <s v="VARIABLE"/>
    <s v="PERSONAL"/>
    <s v="REPSOL"/>
    <s v="MADRID"/>
    <x v="5"/>
    <s v="GASOLINA"/>
    <s v="MOTO"/>
    <n v="0.82199999999999995"/>
    <d v="2023-02-15T00:00:00"/>
    <x v="11"/>
    <n v="2"/>
    <m/>
    <s v="WAYLET + 1E EN EFECTIVO PARA HINCHAR LAS RUEDAS"/>
  </r>
  <r>
    <x v="0"/>
    <s v="REAL"/>
    <s v="VARIABLE"/>
    <s v="PERSONAL"/>
    <s v="WALLAPOP"/>
    <s v="ONLINE"/>
    <x v="18"/>
    <s v="WALLAPOP"/>
    <s v="WALLAPOP"/>
    <n v="7.5"/>
    <d v="2023-02-17T00:00:00"/>
    <x v="11"/>
    <n v="2"/>
    <m/>
    <s v="Cafetera nespresso. Pagado por bizum &quot;Clara&quot;"/>
  </r>
  <r>
    <x v="1"/>
    <s v="REAL"/>
    <s v="VARIABLE"/>
    <s v="PERSONAL"/>
    <s v="CRUSTO"/>
    <m/>
    <x v="7"/>
    <s v="BAR"/>
    <s v="DESAYUNO"/>
    <n v="2.4649999999999999"/>
    <d v="2023-02-18T00:00:00"/>
    <x v="11"/>
    <n v="2"/>
    <m/>
    <s v="DESAYUNO CON SARA"/>
  </r>
  <r>
    <x v="2"/>
    <s v="REAL"/>
    <s v="VARIABLE"/>
    <s v="PERSONAL"/>
    <s v="COINBASE"/>
    <s v="ONLINE"/>
    <x v="17"/>
    <s v="CRYPTO"/>
    <s v="CRYPTO"/>
    <n v="225"/>
    <d v="2023-02-19T00:00:00"/>
    <x v="11"/>
    <n v="2"/>
    <m/>
    <m/>
  </r>
  <r>
    <x v="1"/>
    <s v="REAL"/>
    <s v="VARIABLE"/>
    <s v="PERSONAL"/>
    <s v="NAPOLI"/>
    <s v="MADRID"/>
    <x v="9"/>
    <s v="BAR"/>
    <s v="INSUD"/>
    <n v="0.13"/>
    <d v="2023-02-20T00:00:00"/>
    <x v="11"/>
    <n v="2"/>
    <m/>
    <m/>
  </r>
  <r>
    <x v="1"/>
    <s v="REAL"/>
    <s v="VARIABLE"/>
    <s v="PERSONAL"/>
    <s v="REPSOL"/>
    <s v="MADRID"/>
    <x v="5"/>
    <s v="GASOLINA"/>
    <s v="MOTO"/>
    <n v="0.73099999999999998"/>
    <d v="2023-02-21T00:00:00"/>
    <x v="11"/>
    <n v="2"/>
    <m/>
    <m/>
  </r>
  <r>
    <x v="1"/>
    <s v="REAL"/>
    <s v="VARIABLE"/>
    <s v="PERSONAL"/>
    <s v="NAPOLI"/>
    <m/>
    <x v="7"/>
    <s v="RESTAURANTE"/>
    <s v="COMIDA EXTRA"/>
    <n v="0.13"/>
    <d v="2023-02-22T00:00:00"/>
    <x v="11"/>
    <n v="2"/>
    <m/>
    <m/>
  </r>
  <r>
    <x v="1"/>
    <s v="REAL"/>
    <s v="VARIABLE"/>
    <s v="PERSONAL"/>
    <s v="RAMPUJO"/>
    <m/>
    <x v="7"/>
    <s v="RESTAURANTE"/>
    <s v="COMIDA EXTRA"/>
    <n v="0.38"/>
    <d v="2023-02-23T00:00:00"/>
    <x v="11"/>
    <n v="2"/>
    <m/>
    <m/>
  </r>
  <r>
    <x v="1"/>
    <s v="REAL"/>
    <s v="VARIABLE"/>
    <s v="PERSONAL"/>
    <s v="LEON"/>
    <m/>
    <x v="5"/>
    <s v="PEAJE"/>
    <s v="PEAJE"/>
    <n v="1.6"/>
    <d v="2023-02-24T00:00:00"/>
    <x v="11"/>
    <n v="2"/>
    <m/>
    <s v="PEAJES PAPA, PAGADO CON COCHE"/>
  </r>
  <r>
    <x v="1"/>
    <s v="REAL"/>
    <s v="VARIABLE"/>
    <s v="PERSONAL"/>
    <s v="LEON"/>
    <s v="MADRID"/>
    <x v="9"/>
    <s v="BAR"/>
    <s v="CERVEZA"/>
    <n v="1.5"/>
    <d v="2023-02-25T00:00:00"/>
    <x v="11"/>
    <n v="2"/>
    <m/>
    <s v="CERVEZAS EN EL BARRIO HUMEDO, EFECTIVO"/>
  </r>
  <r>
    <x v="1"/>
    <s v="REAL"/>
    <s v="VARIABLE"/>
    <s v="PERSONAL"/>
    <s v="LEON"/>
    <s v="MADRID"/>
    <x v="9"/>
    <s v="MUSEO"/>
    <s v="MUSEO SAN ISIDORO"/>
    <n v="1.4000000000000001"/>
    <d v="2023-02-26T00:00:00"/>
    <x v="11"/>
    <n v="2"/>
    <m/>
    <s v="MUSEO SAN ISIDORO, EL CALZI DE DOÑA URRACA, PAGADO EN EFECITVO"/>
  </r>
  <r>
    <x v="1"/>
    <s v="REAL"/>
    <s v="VARIABLE"/>
    <s v="PERSONAL"/>
    <s v="REPSOL"/>
    <m/>
    <x v="5"/>
    <s v="GASOLINA"/>
    <s v="COCHE"/>
    <n v="9.5960000000000001"/>
    <d v="2023-02-27T00:00:00"/>
    <x v="11"/>
    <n v="2"/>
    <m/>
    <s v="GASOLINA COCHE EN LEON"/>
  </r>
  <r>
    <x v="0"/>
    <s v="REAL"/>
    <s v="FIJO"/>
    <s v="PERSONAL"/>
    <s v="INSUD"/>
    <s v="MADRID"/>
    <x v="12"/>
    <s v="NOMINA INSUD"/>
    <s v=" INSUD"/>
    <n v="481.34699999999998"/>
    <d v="2023-02-27T00:00:00"/>
    <x v="11"/>
    <n v="2"/>
    <m/>
    <s v="Nomina Febrero 23"/>
  </r>
  <r>
    <x v="1"/>
    <s v="REAL"/>
    <s v="VARIABLE"/>
    <s v="PERSONAL"/>
    <s v="LA MARY"/>
    <m/>
    <x v="7"/>
    <s v="RESTAURANTE"/>
    <s v="RESTAURANTE LEON"/>
    <n v="7.7"/>
    <d v="2023-02-27T00:00:00"/>
    <x v="11"/>
    <n v="2"/>
    <m/>
    <s v="INVITO A DANI A COMER"/>
  </r>
  <r>
    <x v="1"/>
    <s v="REAL"/>
    <s v="FIJO"/>
    <s v="PERSONAL"/>
    <s v="ALQUILER"/>
    <s v="MADRID"/>
    <x v="2"/>
    <s v="PISO FDO CATOLICO"/>
    <s v="ALQUILER FDO CATOLICO"/>
    <n v="45"/>
    <d v="2023-03-01T00:00:00"/>
    <x v="11"/>
    <n v="3"/>
    <m/>
    <m/>
  </r>
  <r>
    <x v="1"/>
    <s v="ESTIMADO"/>
    <s v="FIJO"/>
    <s v="PERSONAL"/>
    <s v="GARAJE"/>
    <m/>
    <x v="2"/>
    <s v="GARAJE"/>
    <s v="GARAJE FDO CATOLICO"/>
    <n v="13.5"/>
    <d v="2023-03-01T00:00:00"/>
    <x v="11"/>
    <n v="3"/>
    <m/>
    <m/>
  </r>
  <r>
    <x v="1"/>
    <s v="REAL"/>
    <s v="VARIABLE"/>
    <s v="PERSONAL"/>
    <s v="CORTE INGLES"/>
    <s v="MADRID"/>
    <x v="9"/>
    <s v="LIBROS"/>
    <s v="NACIDOS DE LA BRUMA"/>
    <n v="2.09"/>
    <d v="2023-03-02T00:00:00"/>
    <x v="11"/>
    <n v="3"/>
    <m/>
    <s v="NACIDOS DE LA BRUMA VOL 2"/>
  </r>
  <r>
    <x v="0"/>
    <s v="REAL"/>
    <s v="VARIABLE"/>
    <s v="PERSONAL"/>
    <s v="WALLAPOP"/>
    <s v="ONLINE"/>
    <x v="18"/>
    <s v="WALLAPOP"/>
    <s v="WALLAPOP"/>
    <n v="1.5"/>
    <d v="2023-03-02T00:00:00"/>
    <x v="11"/>
    <n v="3"/>
    <m/>
    <s v="Soporte con altura, enviado por correos"/>
  </r>
  <r>
    <x v="1"/>
    <s v="REAL"/>
    <s v="VARIABLE"/>
    <s v="PERSONAL"/>
    <s v="DIA"/>
    <m/>
    <x v="4"/>
    <s v="COMIDA"/>
    <s v="DIA"/>
    <n v="2.895"/>
    <d v="2023-03-03T00:00:00"/>
    <x v="11"/>
    <n v="3"/>
    <m/>
    <m/>
  </r>
  <r>
    <x v="1"/>
    <s v="REAL"/>
    <s v="VARIABLE"/>
    <s v="PERSONAL"/>
    <s v="NEW YORK BURGER"/>
    <m/>
    <x v="7"/>
    <s v="RESTAURANTE"/>
    <s v="HAMBURGUESA"/>
    <n v="2.9350000000000005"/>
    <d v="2023-03-04T00:00:00"/>
    <x v="11"/>
    <n v="3"/>
    <m/>
    <s v="HAMBURGUESA NEW YORK BURGER CON ARTUR"/>
  </r>
  <r>
    <x v="1"/>
    <s v="REAL"/>
    <s v="VARIABLE"/>
    <s v="PERSONAL"/>
    <s v="NEW YORK BURGER"/>
    <s v="MADRID"/>
    <x v="9"/>
    <s v="BAR"/>
    <s v="OCIO"/>
    <n v="0.5"/>
    <d v="2023-03-04T00:00:00"/>
    <x v="11"/>
    <n v="3"/>
    <m/>
    <s v="COCACOLA Y AGUA CON GAS ARTUR"/>
  </r>
  <r>
    <x v="0"/>
    <s v="REAL"/>
    <s v="VARIABLE"/>
    <s v="PERSONAL"/>
    <s v="VINTED"/>
    <s v="ONLINE"/>
    <x v="18"/>
    <s v="VINTED"/>
    <s v="VINTED"/>
    <n v="7.8"/>
    <d v="2023-03-04T00:00:00"/>
    <x v="11"/>
    <n v="3"/>
    <m/>
    <s v="Chaqueta chandal zara gris + Cascos Taotronics"/>
  </r>
  <r>
    <x v="1"/>
    <s v="REAL"/>
    <s v="VARIABLE"/>
    <s v="PERSONAL"/>
    <s v="BM"/>
    <m/>
    <x v="4"/>
    <s v="COMIDA"/>
    <s v="BM"/>
    <n v="0.502"/>
    <d v="2023-03-05T00:00:00"/>
    <x v="11"/>
    <n v="3"/>
    <m/>
    <s v="CENA PARA SABADO CON CRIS . PIZZA"/>
  </r>
  <r>
    <x v="1"/>
    <s v="REAL"/>
    <s v="VARIABLE"/>
    <s v="PERSONAL"/>
    <s v="AHORRA MAS"/>
    <s v="MADRID"/>
    <x v="4"/>
    <s v="COMIDA"/>
    <s v="AHORRA MAS"/>
    <n v="2.9260000000000002"/>
    <d v="2023-03-06T00:00:00"/>
    <x v="11"/>
    <n v="3"/>
    <m/>
    <s v="COMIDA PARA CRIS, PORQUE ELLA PAGÓ EL SABADO LA COMIDA, ARROZ CON BAGAVANTE"/>
  </r>
  <r>
    <x v="1"/>
    <s v="REAL"/>
    <s v="VARIABLE"/>
    <s v="PERSONAL"/>
    <s v="GROUP ON"/>
    <s v="MADRID"/>
    <x v="10"/>
    <s v="FISIOTERAPEUTA"/>
    <s v="FISIO GRUPON"/>
    <n v="0"/>
    <d v="2023-03-06T00:00:00"/>
    <x v="11"/>
    <n v="3"/>
    <m/>
    <s v="FISIO GRUPON, FUERON 62,99 PERO LO DEVOLVIERON"/>
  </r>
  <r>
    <x v="1"/>
    <s v="REAL"/>
    <s v="VARIABLE"/>
    <s v="PERSONAL"/>
    <s v="CASA DE LAS FLORES"/>
    <m/>
    <x v="21"/>
    <s v="REGALOS CRIS"/>
    <s v="CRIS"/>
    <n v="0.9"/>
    <d v="2023-03-07T00:00:00"/>
    <x v="11"/>
    <n v="3"/>
    <m/>
    <s v="CLAVELES QUE LE REGALE ANTES DEL EXAMEN"/>
  </r>
  <r>
    <x v="1"/>
    <s v="REAL"/>
    <s v="VARIABLE"/>
    <s v="PERSONAL"/>
    <s v="HBO"/>
    <s v="ONLINE"/>
    <x v="9"/>
    <s v="SUSCRIPCION"/>
    <s v="HBO"/>
    <n v="0.30000000000000004"/>
    <d v="2023-03-08T00:00:00"/>
    <x v="11"/>
    <n v="3"/>
    <m/>
    <s v="BIZUM A ISABEL POR HBO MARZO"/>
  </r>
  <r>
    <x v="1"/>
    <s v="REAL"/>
    <s v="VARIABLE"/>
    <s v="PERSONAL"/>
    <s v="INSUD"/>
    <m/>
    <x v="7"/>
    <s v="VENDING"/>
    <s v="CHOCOLATE"/>
    <n v="1.0550000000000002"/>
    <d v="2023-03-10T00:00:00"/>
    <x v="11"/>
    <n v="3"/>
    <m/>
    <s v="CONSOLIDACION CHOCOLATES, GALLETAS Y CAFÉ"/>
  </r>
  <r>
    <x v="1"/>
    <s v="REAL"/>
    <s v="VARIABLE"/>
    <s v="PERSONAL"/>
    <s v="REPSOL"/>
    <s v="MADRID"/>
    <x v="5"/>
    <s v="GASOLINA"/>
    <s v="MOTO"/>
    <n v="0.9"/>
    <d v="2023-03-10T00:00:00"/>
    <x v="11"/>
    <n v="3"/>
    <m/>
    <m/>
  </r>
  <r>
    <x v="1"/>
    <s v="REAL"/>
    <s v="VARIABLE"/>
    <s v="PERSONAL"/>
    <s v="AHORRA MAS"/>
    <s v="MADRID"/>
    <x v="4"/>
    <s v="COMIDA"/>
    <s v="AHORRA MAS"/>
    <n v="2.84"/>
    <d v="2023-03-13T00:00:00"/>
    <x v="11"/>
    <n v="3"/>
    <m/>
    <s v="COMPRA GRANDE AHORRA MAS PARA CRISTINA Y PARA MI QUE INCLUYE PESCADO, SECRETO…CRIS ME HIZO BIZUM DE 15"/>
  </r>
  <r>
    <x v="1"/>
    <s v="REAL"/>
    <s v="VARIABLE"/>
    <s v="PERSONAL"/>
    <s v="WALLAPOP"/>
    <s v="MADRID"/>
    <x v="10"/>
    <s v="LUZ ROJA"/>
    <s v="TERAPIA LUZ ROJA"/>
    <n v="6.2670000000000003"/>
    <d v="2023-03-13T00:00:00"/>
    <x v="11"/>
    <n v="3"/>
    <m/>
    <m/>
  </r>
  <r>
    <x v="1"/>
    <s v="REAL"/>
    <s v="VARIABLE"/>
    <s v="PERSONAL"/>
    <s v="REPSOL"/>
    <s v="MADRID"/>
    <x v="5"/>
    <s v="GASOLINA"/>
    <s v="MOTO"/>
    <n v="0.82100000000000017"/>
    <d v="2023-03-16T00:00:00"/>
    <x v="11"/>
    <n v="3"/>
    <m/>
    <m/>
  </r>
  <r>
    <x v="1"/>
    <s v="REAL"/>
    <s v="VARIABLE"/>
    <s v="PERSONAL"/>
    <s v="CARREFOUR EXPRESS"/>
    <m/>
    <x v="4"/>
    <s v="CARREFOUR"/>
    <s v="CARREFOUR EXPRESS"/>
    <n v="0.69700000000000006"/>
    <d v="2023-03-20T00:00:00"/>
    <x v="11"/>
    <n v="3"/>
    <m/>
    <s v="ALGUANS COMPRAN EN CARREGOUR EXPRESS DELDOMINGO"/>
  </r>
  <r>
    <x v="1"/>
    <s v="REAL"/>
    <s v="VARIABLE"/>
    <s v="PERSONAL"/>
    <s v="LAS JARRITAS"/>
    <s v="MADRID"/>
    <x v="7"/>
    <s v="BAR"/>
    <s v="CERVEZA"/>
    <n v="4.6500000000000004"/>
    <d v="2023-03-20T00:00:00"/>
    <x v="11"/>
    <n v="3"/>
    <m/>
    <s v="COMIDA Y CERVEZAS INVITADAS EN GENERAL"/>
  </r>
  <r>
    <x v="1"/>
    <s v="REAL"/>
    <s v="VARIABLE"/>
    <s v="PERSONAL"/>
    <s v="INSUD"/>
    <m/>
    <x v="7"/>
    <s v="VENDING"/>
    <s v="CHOCOLATE"/>
    <n v="0.25"/>
    <d v="2023-03-20T00:00:00"/>
    <x v="11"/>
    <n v="3"/>
    <m/>
    <s v="Huesitos y café del vending insud"/>
  </r>
  <r>
    <x v="1"/>
    <s v="REAL"/>
    <s v="FIJO"/>
    <s v="PERSONAL"/>
    <s v="GARAJE"/>
    <m/>
    <x v="2"/>
    <s v="GARAJE"/>
    <s v="GARAJE VALDEZARZA"/>
    <n v="6.5"/>
    <d v="2023-03-20T00:00:00"/>
    <x v="11"/>
    <n v="3"/>
    <m/>
    <s v="GARAJE ABRIL PAGADO EN MARZO RESERVA"/>
  </r>
  <r>
    <x v="1"/>
    <s v="REAL"/>
    <s v="VARIABLE"/>
    <s v="PERSONAL"/>
    <s v="LA QUE FALTABA"/>
    <s v="MADRID"/>
    <x v="9"/>
    <s v="DISCOTECA"/>
    <s v="LA QUE FALTABA"/>
    <n v="6.3000000000000007"/>
    <d v="2023-03-20T00:00:00"/>
    <x v="11"/>
    <n v="3"/>
    <m/>
    <s v="COPAS INVITÉ (48€) Y ENTRADA 15€"/>
  </r>
  <r>
    <x v="1"/>
    <s v="REAL"/>
    <s v="VARIABLE"/>
    <s v="PERSONAL"/>
    <s v="CHINO"/>
    <m/>
    <x v="21"/>
    <s v="REGALOS"/>
    <s v="REGALOS CRIS"/>
    <n v="0.55000000000000004"/>
    <d v="2023-03-20T00:00:00"/>
    <x v="11"/>
    <n v="3"/>
    <m/>
    <s v="Regalo de Chuches a Cris para apoyarla en ele studio"/>
  </r>
  <r>
    <x v="1"/>
    <s v="REAL"/>
    <s v="VARIABLE"/>
    <s v="PERSONAL"/>
    <s v="TAXI"/>
    <m/>
    <x v="5"/>
    <s v="TAXI"/>
    <s v="TAXI FIESTA"/>
    <n v="0.60000000000000009"/>
    <d v="2023-03-20T00:00:00"/>
    <x v="11"/>
    <n v="3"/>
    <m/>
    <s v="TAXI DE VUETLA A CASA EL SABADO, PAGADO EN EFEECTIVO DESDE LA QUE FALTABA"/>
  </r>
  <r>
    <x v="1"/>
    <s v="REAL"/>
    <s v="VARIABLE"/>
    <s v="PERSONAL"/>
    <s v="INSUD"/>
    <m/>
    <x v="7"/>
    <s v="VENDING"/>
    <s v="CHOCOLATE"/>
    <n v="0.41500000000000004"/>
    <d v="2023-03-23T00:00:00"/>
    <x v="11"/>
    <n v="3"/>
    <m/>
    <m/>
  </r>
  <r>
    <x v="1"/>
    <s v="REAL"/>
    <s v="VARIABLE"/>
    <s v="PERSONAL"/>
    <s v="CLINTU"/>
    <m/>
    <x v="2"/>
    <s v="LIMPIEZA DE CASA"/>
    <s v="LIMPIEZA DE CASA"/>
    <n v="5.3000000000000007"/>
    <d v="2023-03-23T00:00:00"/>
    <x v="11"/>
    <n v="3"/>
    <m/>
    <s v="Limpieza casa - CLINTU"/>
  </r>
  <r>
    <x v="1"/>
    <s v="REAL"/>
    <s v="VARIABLE"/>
    <s v="PERSONAL"/>
    <s v="REPSOL"/>
    <s v="MADRID"/>
    <x v="5"/>
    <s v="GASOLINA"/>
    <s v="MOTO"/>
    <n v="0.68800000000000006"/>
    <d v="2023-03-23T00:00:00"/>
    <x v="11"/>
    <n v="3"/>
    <m/>
    <m/>
  </r>
  <r>
    <x v="1"/>
    <s v="REAL"/>
    <s v="VARIABLE"/>
    <s v="PERSONAL"/>
    <s v="AMAZON"/>
    <s v="ONLINE"/>
    <x v="9"/>
    <s v="LIBROS"/>
    <s v="NACIDOS DE LA BRUMA: EL HEROE DE LAS ERAS"/>
    <n v="1.9850000000000003"/>
    <d v="2023-03-23T00:00:00"/>
    <x v="11"/>
    <n v="3"/>
    <m/>
    <m/>
  </r>
  <r>
    <x v="1"/>
    <s v="REAL"/>
    <s v="VARIABLE"/>
    <s v="PERSONAL"/>
    <s v="ASIRI"/>
    <s v="MADRID"/>
    <x v="10"/>
    <s v="FISIOTERAPEUTA"/>
    <s v="ASIRI FISIO"/>
    <n v="4.5"/>
    <d v="2023-03-24T00:00:00"/>
    <x v="11"/>
    <n v="3"/>
    <m/>
    <m/>
  </r>
  <r>
    <x v="1"/>
    <s v="REAL"/>
    <s v="VARIABLE"/>
    <s v="PERSONAL"/>
    <s v="AMAZON"/>
    <s v="ONLINE"/>
    <x v="3"/>
    <s v="OFICINA"/>
    <s v="TERMO CAFÉ"/>
    <n v="1.4900000000000002"/>
    <d v="2023-03-24T00:00:00"/>
    <x v="11"/>
    <n v="3"/>
    <m/>
    <m/>
  </r>
  <r>
    <x v="0"/>
    <s v="REAL"/>
    <s v="VARIABLE"/>
    <s v="PERSONAL"/>
    <s v="INTELIGENCIA FARMACEUTICA"/>
    <s v="MADRID"/>
    <x v="14"/>
    <s v="RUNE - INTELIGENCIA FARMACEUTICA"/>
    <s v="AYUDAS / SUBVENCIONES"/>
    <n v="243.72899999999998"/>
    <d v="2023-03-27T00:00:00"/>
    <x v="11"/>
    <n v="3"/>
    <m/>
    <s v="JUSTIFICACION NIAGRA"/>
  </r>
  <r>
    <x v="1"/>
    <s v="REAL"/>
    <s v="VARIABLE"/>
    <s v="PERSONAL"/>
    <s v="BOCA NEGRA"/>
    <m/>
    <x v="7"/>
    <s v="RESTAURANTE"/>
    <s v="MOJITOS"/>
    <n v="2.4000000000000004"/>
    <d v="2023-03-27T00:00:00"/>
    <x v="11"/>
    <n v="3"/>
    <m/>
    <s v="MOJITOS CON HERMAN OCRIS Y LAURA"/>
  </r>
  <r>
    <x v="1"/>
    <s v="REAL"/>
    <s v="VARIABLE"/>
    <s v="PERSONAL"/>
    <s v="OCHENTA GRADOS"/>
    <m/>
    <x v="7"/>
    <s v="RESTAURANTE"/>
    <s v="OCHENTA GRADOS"/>
    <n v="3.1300000000000003"/>
    <d v="2023-03-27T00:00:00"/>
    <x v="11"/>
    <n v="3"/>
    <m/>
    <s v="COMIDA CON JAVI DESPUES DEL EXAMEN DE CRIS"/>
  </r>
  <r>
    <x v="1"/>
    <s v="REAL"/>
    <s v="VARIABLE"/>
    <s v="PERSONAL"/>
    <s v="BURGUER KING"/>
    <m/>
    <x v="7"/>
    <s v="BAR"/>
    <s v="BURGUER KING"/>
    <n v="2.0409999999999999"/>
    <d v="2023-03-30T00:00:00"/>
    <x v="11"/>
    <n v="3"/>
    <m/>
    <m/>
  </r>
  <r>
    <x v="1"/>
    <s v="REAL"/>
    <s v="VARIABLE"/>
    <s v="PERSONAL"/>
    <s v="AMPARTIRO ROCA"/>
    <m/>
    <x v="7"/>
    <s v="BAR"/>
    <s v="CERVEZA"/>
    <n v="0.95000000000000007"/>
    <d v="2023-03-30T00:00:00"/>
    <x v="11"/>
    <n v="3"/>
    <m/>
    <s v="CERVEZAS CUANDO FUI A BUSCAR VESTIDO CON CRIS POR SALAMANCA"/>
  </r>
  <r>
    <x v="1"/>
    <s v="REAL"/>
    <s v="VARIABLE"/>
    <s v="PERSONAL"/>
    <s v="REPSOL"/>
    <s v="MADRID"/>
    <x v="5"/>
    <s v="GASOLINA"/>
    <s v="MOTO"/>
    <n v="0.85899999999999999"/>
    <d v="2023-03-30T00:00:00"/>
    <x v="11"/>
    <n v="3"/>
    <m/>
    <m/>
  </r>
  <r>
    <x v="0"/>
    <s v="REAL"/>
    <s v="FIJO"/>
    <s v="PERSONAL"/>
    <s v="INSUD"/>
    <s v="MADRID"/>
    <x v="12"/>
    <s v="NOMINA INSUD"/>
    <s v=" INSUD"/>
    <n v="481.29599999999994"/>
    <d v="2023-03-30T00:00:00"/>
    <x v="11"/>
    <n v="3"/>
    <m/>
    <s v="Nomina Marzo 23"/>
  </r>
  <r>
    <x v="0"/>
    <s v="REAL"/>
    <s v="VARIABLE"/>
    <s v="PERSONAL"/>
    <s v="BLABLACAR"/>
    <s v="ONLINE"/>
    <x v="18"/>
    <s v="GASTOS COMPARTIDOS"/>
    <s v="BLABLACAR"/>
    <n v="12"/>
    <d v="2023-03-31T00:00:00"/>
    <x v="11"/>
    <n v="3"/>
    <m/>
    <s v="Madrid - Tudela (Sergio y latino)"/>
  </r>
  <r>
    <x v="1"/>
    <s v="REAL"/>
    <s v="FIJO"/>
    <s v="PERSONAL"/>
    <s v="IMPUESTOS"/>
    <s v="NACIONAL"/>
    <x v="13"/>
    <s v="TAX DOWN"/>
    <s v="TAX DOWN"/>
    <n v="2.5"/>
    <d v="2023-03-31T00:00:00"/>
    <x v="11"/>
    <n v="3"/>
    <m/>
    <s v="Suscripción Tax Down premium - Declaración 22"/>
  </r>
  <r>
    <x v="1"/>
    <s v="REAL"/>
    <s v="FIJO"/>
    <s v="PERSONAL"/>
    <s v="GARAJE"/>
    <m/>
    <x v="2"/>
    <s v="GARAJE"/>
    <s v="GARAJE VALDEZARZA"/>
    <n v="6.5"/>
    <d v="2023-04-01T00:00:00"/>
    <x v="11"/>
    <n v="4"/>
    <m/>
    <s v="GARAJE VALDEZARZA PARA MAYO."/>
  </r>
  <r>
    <x v="1"/>
    <s v="REAL"/>
    <s v="VARIABLE"/>
    <s v="PERSONAL"/>
    <s v="ZURICH"/>
    <m/>
    <x v="7"/>
    <s v="RESTAURANTE"/>
    <s v="CENA"/>
    <n v="1.7000000000000002"/>
    <d v="2023-04-03T00:00:00"/>
    <x v="11"/>
    <n v="4"/>
    <m/>
    <s v="BIZUM HECHO A DANI DE UN ZURICH VIENDO SU CASA CON CRISTINA"/>
  </r>
  <r>
    <x v="1"/>
    <s v="REAL"/>
    <s v="VARIABLE"/>
    <s v="PERSONAL"/>
    <s v="SANTO TUDELA"/>
    <m/>
    <x v="7"/>
    <s v="RESTAURANTE"/>
    <s v="CERVEZA"/>
    <n v="1.1199999999999999"/>
    <d v="2023-04-03T00:00:00"/>
    <x v="11"/>
    <n v="4"/>
    <m/>
    <m/>
  </r>
  <r>
    <x v="1"/>
    <s v="REAL"/>
    <s v="VARIABLE"/>
    <s v="PERSONAL"/>
    <s v="ARENAS"/>
    <s v="TUDELA"/>
    <x v="7"/>
    <s v="RESTAURANTE"/>
    <s v="CERVEZA"/>
    <n v="0.70000000000000007"/>
    <d v="2023-04-03T00:00:00"/>
    <x v="11"/>
    <n v="4"/>
    <m/>
    <m/>
  </r>
  <r>
    <x v="1"/>
    <s v="REAL"/>
    <s v="VARIABLE"/>
    <s v="PERSONAL"/>
    <s v="DON PASCUAL"/>
    <m/>
    <x v="3"/>
    <s v="ROPA"/>
    <s v="CHAQUETA TANTA VERDE"/>
    <n v="9.7200000000000006"/>
    <d v="2023-04-03T00:00:00"/>
    <x v="11"/>
    <n v="4"/>
    <m/>
    <m/>
  </r>
  <r>
    <x v="1"/>
    <s v="REAL"/>
    <s v="VARIABLE"/>
    <s v="PERSONAL"/>
    <s v="INSUD"/>
    <m/>
    <x v="7"/>
    <s v="VENDING"/>
    <s v="CHOCOLATE"/>
    <n v="0.23200000000000004"/>
    <d v="2023-04-03T00:00:00"/>
    <x v="11"/>
    <n v="4"/>
    <m/>
    <m/>
  </r>
  <r>
    <x v="1"/>
    <s v="REAL"/>
    <s v="VARIABLE"/>
    <s v="PERSONAL"/>
    <s v="PARKING BUEN PASTOR"/>
    <m/>
    <x v="5"/>
    <s v="PARKING"/>
    <s v="PARKING"/>
    <n v="1.7050000000000001"/>
    <d v="2023-04-03T00:00:00"/>
    <x v="11"/>
    <n v="4"/>
    <m/>
    <m/>
  </r>
  <r>
    <x v="0"/>
    <s v="REAL"/>
    <s v="VARIABLE"/>
    <s v="PERSONAL"/>
    <s v="BLABLACAR"/>
    <s v="ONLINE"/>
    <x v="18"/>
    <s v="GASTOS COMPARTIDOS"/>
    <s v="BLABLACAR"/>
    <n v="6.6"/>
    <d v="2023-04-05T00:00:00"/>
    <x v="11"/>
    <n v="4"/>
    <m/>
    <s v="Andrea Madrid Pozoblanco"/>
  </r>
  <r>
    <x v="0"/>
    <s v="REAL"/>
    <s v="VARIABLE"/>
    <s v="PERSONAL"/>
    <s v="BLABLACAR"/>
    <s v="ONLINE"/>
    <x v="18"/>
    <s v="GASTOS COMPARTIDOS"/>
    <s v="BLABLACAR"/>
    <n v="6.8999999999999995"/>
    <d v="2023-04-05T00:00:00"/>
    <x v="11"/>
    <n v="4"/>
    <m/>
    <s v="Amilbia Tudela Madrid"/>
  </r>
  <r>
    <x v="0"/>
    <s v="REAL"/>
    <s v="VARIABLE"/>
    <s v="PERSONAL"/>
    <s v="BLABLACAR"/>
    <s v="ONLINE"/>
    <x v="18"/>
    <s v="GASTOS COMPARTIDOS"/>
    <s v="BLABLACAR"/>
    <n v="7.5"/>
    <d v="2023-04-05T00:00:00"/>
    <x v="11"/>
    <n v="4"/>
    <m/>
    <s v="Cecilia Tudela - Madrid en efectivo"/>
  </r>
  <r>
    <x v="1"/>
    <s v="REAL"/>
    <s v="VARIABLE"/>
    <s v="PERSONAL"/>
    <s v="DEVAS"/>
    <m/>
    <x v="7"/>
    <s v="RESTAURANTE"/>
    <s v="CERVEZA"/>
    <n v="0.49000000000000005"/>
    <d v="2023-04-05T00:00:00"/>
    <x v="11"/>
    <n v="4"/>
    <m/>
    <m/>
  </r>
  <r>
    <x v="1"/>
    <s v="REAL"/>
    <s v="VARIABLE"/>
    <s v="PERSONAL"/>
    <s v="GASOLINERA PUERTO LLANO"/>
    <m/>
    <x v="7"/>
    <s v="RESTAURANTE"/>
    <s v="CHOCOLATE"/>
    <n v="0.26900000000000002"/>
    <d v="2023-04-05T00:00:00"/>
    <x v="11"/>
    <n v="4"/>
    <m/>
    <s v="FILIPINOS COM'RADOS EN GASOLIENRA YENDO A POZOBLANCO CON CRISTINA"/>
  </r>
  <r>
    <x v="1"/>
    <s v="REAL"/>
    <s v="VARIABLE"/>
    <s v="PERSONAL"/>
    <s v="BAR POZO"/>
    <m/>
    <x v="7"/>
    <s v="BAR"/>
    <s v="CERVEZA"/>
    <n v="0.55999999999999994"/>
    <d v="2023-04-06T00:00:00"/>
    <x v="11"/>
    <n v="4"/>
    <m/>
    <s v="CERVEZA CON AMIGOS CRIS EN POZO"/>
  </r>
  <r>
    <x v="1"/>
    <s v="REAL"/>
    <s v="VARIABLE"/>
    <s v="PERSONAL"/>
    <s v="LIDEL"/>
    <m/>
    <x v="2"/>
    <s v="COSAS DE CASA"/>
    <s v="SARTEN "/>
    <n v="1.4630000000000001"/>
    <d v="2023-04-06T00:00:00"/>
    <x v="11"/>
    <n v="4"/>
    <m/>
    <s v="SARTEN PARA GOFRES Y TORTILLAS"/>
  </r>
  <r>
    <x v="0"/>
    <s v="REAL"/>
    <s v="VARIABLE"/>
    <s v="PERSONAL"/>
    <s v="BLABLACAR"/>
    <s v="ONLINE"/>
    <x v="18"/>
    <s v="GASTOS COMPARTIDOS"/>
    <s v="BLABLACAR"/>
    <n v="7.5"/>
    <d v="2023-04-09T00:00:00"/>
    <x v="11"/>
    <n v="4"/>
    <m/>
    <s v="Maria Pozoblanco Madrid"/>
  </r>
  <r>
    <x v="0"/>
    <s v="REAL"/>
    <s v="VARIABLE"/>
    <s v="PERSONAL"/>
    <s v="BLABLACAR"/>
    <s v="ONLINE"/>
    <x v="18"/>
    <s v="GASTOS COMPARTIDOS"/>
    <s v="BLABLACAR"/>
    <n v="6"/>
    <d v="2023-04-10T00:00:00"/>
    <x v="11"/>
    <n v="4"/>
    <m/>
    <s v="Pozo - Madrid (Ana Morales y hermano)"/>
  </r>
  <r>
    <x v="1"/>
    <s v="REAL"/>
    <s v="VARIABLE"/>
    <s v="PERSONAL"/>
    <s v="REPSOL"/>
    <m/>
    <x v="5"/>
    <s v="GASOLINA"/>
    <s v="COCHE"/>
    <n v="8.61"/>
    <d v="2023-04-10T00:00:00"/>
    <x v="11"/>
    <n v="4"/>
    <m/>
    <s v="GASOLINA COCHE EN POZOBLANCO"/>
  </r>
  <r>
    <x v="1"/>
    <s v="REAL"/>
    <s v="VARIABLE"/>
    <s v="PERSONAL"/>
    <s v="PIZZA NAPOLI"/>
    <m/>
    <x v="7"/>
    <s v="RESTAURANTE"/>
    <s v="PIZZA NAPOLI"/>
    <n v="0.17"/>
    <d v="2023-04-11T00:00:00"/>
    <x v="11"/>
    <n v="4"/>
    <m/>
    <s v="EXTRA DE MENU COMPLETO"/>
  </r>
  <r>
    <x v="1"/>
    <s v="REAL"/>
    <s v="VARIABLE"/>
    <s v="PERSONAL"/>
    <s v="ALDI"/>
    <m/>
    <x v="4"/>
    <s v="COMIDA"/>
    <s v="ALDI"/>
    <n v="3.5619999999999998"/>
    <d v="2023-04-12T00:00:00"/>
    <x v="11"/>
    <n v="4"/>
    <m/>
    <m/>
  </r>
  <r>
    <x v="1"/>
    <s v="REAL"/>
    <s v="FIJO"/>
    <s v="PERSONAL"/>
    <s v="ALQUILER"/>
    <s v="MADRID"/>
    <x v="2"/>
    <s v="PISO FDO CATOLICO"/>
    <s v="ALQUILER FDO CATOLICO"/>
    <n v="45"/>
    <d v="2023-04-12T00:00:00"/>
    <x v="11"/>
    <n v="4"/>
    <m/>
    <m/>
  </r>
  <r>
    <x v="0"/>
    <s v="REAL"/>
    <s v="VARIABLE"/>
    <s v="PERSONAL"/>
    <s v="BLABLACAR"/>
    <s v="ONLINE"/>
    <x v="18"/>
    <s v="GASTOS COMPARTIDOS"/>
    <s v="BLABLACAR"/>
    <n v="13.5"/>
    <d v="2023-04-12T00:00:00"/>
    <x v="11"/>
    <n v="4"/>
    <m/>
    <s v="Madrid - Pozo"/>
  </r>
  <r>
    <x v="1"/>
    <s v="REAL"/>
    <s v="VARIABLE"/>
    <s v="PERSONAL"/>
    <s v="NENUFAR"/>
    <s v="TUDELA"/>
    <x v="21"/>
    <s v="REGALOS"/>
    <s v="FLORES MAMA"/>
    <n v="2"/>
    <d v="2023-04-14T00:00:00"/>
    <x v="11"/>
    <n v="4"/>
    <m/>
    <s v="FLROES POR REGALO DE CUMPLE, ORQUIDEAS"/>
  </r>
  <r>
    <x v="1"/>
    <s v="REAL"/>
    <s v="VARIABLE"/>
    <s v="PERSONAL"/>
    <s v="WINCHESTER CAFÉ JAEN"/>
    <s v="JAEN"/>
    <x v="7"/>
    <s v="BAR"/>
    <s v="CAFE"/>
    <n v="0.39"/>
    <d v="2023-04-17T00:00:00"/>
    <x v="11"/>
    <n v="4"/>
    <m/>
    <s v="CAFES PARA DESAYUNAR"/>
  </r>
  <r>
    <x v="1"/>
    <s v="REAL"/>
    <s v="VARIABLE"/>
    <s v="PERSONAL"/>
    <s v="MESON NAVARRO UBEDA"/>
    <s v="JAEN"/>
    <x v="7"/>
    <s v="RESTAURANTE"/>
    <s v="CENA UBEDA"/>
    <n v="2.4800000000000004"/>
    <d v="2023-04-17T00:00:00"/>
    <x v="11"/>
    <n v="4"/>
    <m/>
    <m/>
  </r>
  <r>
    <x v="1"/>
    <s v="REAL"/>
    <s v="VARIABLE"/>
    <s v="PERSONAL"/>
    <s v="CHINO JAEN"/>
    <s v="JAEN"/>
    <x v="4"/>
    <s v="COMIDA"/>
    <s v="CHINO BARRIO"/>
    <n v="0.54"/>
    <d v="2023-04-17T00:00:00"/>
    <x v="11"/>
    <n v="4"/>
    <m/>
    <s v="EN JAEN CUCHILLAS AFEITAR"/>
  </r>
  <r>
    <x v="1"/>
    <s v="REAL"/>
    <s v="VARIABLE"/>
    <s v="PERSONAL"/>
    <s v="TASKBERNA JAEN"/>
    <s v="JAEN"/>
    <x v="7"/>
    <s v="RESTAURANTE"/>
    <s v="COMIDA JAEN"/>
    <n v="2.5100000000000002"/>
    <d v="2023-04-17T00:00:00"/>
    <x v="11"/>
    <n v="4"/>
    <m/>
    <m/>
  </r>
  <r>
    <x v="1"/>
    <s v="REAL"/>
    <s v="VARIABLE"/>
    <s v="PERSONAL"/>
    <s v="MESON NAVARRO UBEDA"/>
    <s v="JAEN"/>
    <x v="7"/>
    <s v="RESTAURANTE"/>
    <s v="COMIDA UBEDA"/>
    <n v="2.83"/>
    <d v="2023-04-17T00:00:00"/>
    <x v="11"/>
    <n v="4"/>
    <m/>
    <m/>
  </r>
  <r>
    <x v="1"/>
    <s v="REAL"/>
    <s v="VARIABLE"/>
    <s v="PERSONAL"/>
    <s v="PANADERIA DESAYUNO JAEN"/>
    <s v="JAEN"/>
    <x v="7"/>
    <s v="BAR"/>
    <s v="DESAYUNO JAEN"/>
    <n v="0.5"/>
    <d v="2023-04-17T00:00:00"/>
    <x v="11"/>
    <n v="4"/>
    <m/>
    <m/>
  </r>
  <r>
    <x v="1"/>
    <s v="REAL"/>
    <s v="VARIABLE"/>
    <s v="PERSONAL"/>
    <s v="CHINO BARRIO"/>
    <s v="JAEN"/>
    <x v="2"/>
    <s v="COSAS DE CASA"/>
    <s v="COSAS DE CASA"/>
    <n v="1.095"/>
    <d v="2023-04-18T00:00:00"/>
    <x v="11"/>
    <n v="4"/>
    <m/>
    <m/>
  </r>
  <r>
    <x v="1"/>
    <s v="REAL"/>
    <s v="VARIABLE"/>
    <s v="PERSONAL"/>
    <s v="REPSOL"/>
    <s v="MADRID"/>
    <x v="5"/>
    <s v="GASOLINA"/>
    <s v="MOTO"/>
    <n v="0.79300000000000004"/>
    <d v="2023-04-18T00:00:00"/>
    <x v="11"/>
    <n v="4"/>
    <m/>
    <m/>
  </r>
  <r>
    <x v="1"/>
    <s v="REAL"/>
    <s v="VARIABLE"/>
    <s v="PERSONAL"/>
    <s v="UÑAS CHINO FRANCOS RODRIGUEZ"/>
    <s v="MADRID"/>
    <x v="10"/>
    <s v="UÑAS"/>
    <s v="UÑAS"/>
    <n v="2.6"/>
    <d v="2023-04-18T00:00:00"/>
    <x v="11"/>
    <n v="4"/>
    <m/>
    <s v="UÑAS HECHAS EN FRANCOS RODRIGUEZ PARA NO MORDERMELAS"/>
  </r>
  <r>
    <x v="1"/>
    <s v="REAL"/>
    <s v="VARIABLE"/>
    <s v="PERSONAL"/>
    <s v="BAR RODRIGO"/>
    <m/>
    <x v="7"/>
    <s v="BAR"/>
    <s v="CENA"/>
    <n v="2.25"/>
    <d v="2023-04-19T00:00:00"/>
    <x v="11"/>
    <n v="4"/>
    <m/>
    <m/>
  </r>
  <r>
    <x v="1"/>
    <s v="REAL"/>
    <s v="VARIABLE"/>
    <s v="PERSONAL"/>
    <s v="INSUD"/>
    <m/>
    <x v="7"/>
    <s v="VENDING"/>
    <s v="CHOCOLATE"/>
    <n v="0.49000000000000005"/>
    <d v="2023-04-19T00:00:00"/>
    <x v="11"/>
    <n v="4"/>
    <m/>
    <m/>
  </r>
  <r>
    <x v="1"/>
    <s v="REAL"/>
    <s v="VARIABLE"/>
    <s v="PERSONAL"/>
    <s v="DALU BURGER"/>
    <m/>
    <x v="7"/>
    <s v="RESTAURANTE"/>
    <s v="HAMBURGUESA"/>
    <n v="1.6500000000000001"/>
    <d v="2023-04-21T00:00:00"/>
    <x v="11"/>
    <n v="4"/>
    <m/>
    <s v="BIZUM HECHO A ALEX PARA DALU BURGER VIENDO UTHRED PELICULA"/>
  </r>
  <r>
    <x v="1"/>
    <s v="REAL"/>
    <s v="VARIABLE"/>
    <s v="PERSONAL"/>
    <s v="SFERA"/>
    <m/>
    <x v="3"/>
    <s v="ROPA"/>
    <s v="PANTALON VERDE LINO"/>
    <n v="3"/>
    <d v="2023-04-24T00:00:00"/>
    <x v="11"/>
    <n v="4"/>
    <m/>
    <m/>
  </r>
  <r>
    <x v="1"/>
    <s v="REAL"/>
    <s v="VARIABLE"/>
    <s v="PERSONAL"/>
    <s v="ZARA"/>
    <m/>
    <x v="21"/>
    <s v="REGALOS CRIS"/>
    <s v="REGALO CRIS BOLSA DE TUPPER"/>
    <n v="9.7989999999999995"/>
    <d v="2023-04-24T00:00:00"/>
    <x v="11"/>
    <n v="4"/>
    <m/>
    <m/>
  </r>
  <r>
    <x v="1"/>
    <s v="REAL"/>
    <s v="VARIABLE"/>
    <s v="PERSONAL"/>
    <s v="WOMAN SECRET"/>
    <m/>
    <x v="21"/>
    <s v="REGALOS CRIS"/>
    <s v="REGALO CRIS ROPA DE OFICINA"/>
    <n v="0.49400000000000005"/>
    <d v="2023-04-24T00:00:00"/>
    <x v="11"/>
    <n v="4"/>
    <m/>
    <m/>
  </r>
  <r>
    <x v="1"/>
    <s v="REAL"/>
    <s v="VARIABLE"/>
    <s v="PERSONAL"/>
    <s v="HOTELES VARIOS"/>
    <s v="JAEN"/>
    <x v="9"/>
    <s v="HOTELES"/>
    <s v="UBEDA Y BAEZA"/>
    <n v="7.9"/>
    <d v="2023-04-24T00:00:00"/>
    <x v="11"/>
    <n v="4"/>
    <m/>
    <s v="BODA CRIS Y MODES, PAGO A CRISTINA EN COMPENSACION DE OTROS GASTOS COMO HOTELES Y COMIDAS DE UBEDA Y BAEZA"/>
  </r>
  <r>
    <x v="1"/>
    <s v="REAL"/>
    <s v="VARIABLE"/>
    <s v="PERSONAL"/>
    <s v="REPSOL"/>
    <s v="MADRID"/>
    <x v="5"/>
    <s v="GASOLINA"/>
    <s v="MOTO"/>
    <n v="0.85199999999999998"/>
    <d v="2023-04-26T00:00:00"/>
    <x v="11"/>
    <n v="4"/>
    <m/>
    <m/>
  </r>
  <r>
    <x v="0"/>
    <s v="REAL"/>
    <s v="FIJO"/>
    <s v="PERSONAL"/>
    <s v="INSUD"/>
    <s v="MADRID"/>
    <x v="12"/>
    <s v="NOMINA INSUD"/>
    <s v=" INSUD"/>
    <n v="480.72300000000001"/>
    <d v="2023-04-27T00:00:00"/>
    <x v="11"/>
    <n v="4"/>
    <m/>
    <s v="Nomina Marzo 23"/>
  </r>
  <r>
    <x v="1"/>
    <s v="REAL"/>
    <s v="VARIABLE"/>
    <s v="PERSONAL"/>
    <s v="CEPSA"/>
    <m/>
    <x v="5"/>
    <s v="GASOLINA"/>
    <s v="COCHE"/>
    <n v="9.1900000000000013"/>
    <d v="2023-04-28T00:00:00"/>
    <x v="11"/>
    <n v="4"/>
    <m/>
    <s v="GASOLINERA CEPSA EN VALDEMORO"/>
  </r>
  <r>
    <x v="1"/>
    <s v="REAL"/>
    <s v="VARIABLE"/>
    <s v="PERSONAL"/>
    <s v="ALFARO BAR"/>
    <s v="TORRE DEL MAR"/>
    <x v="7"/>
    <s v="BAR"/>
    <s v="CENA BOCADILLOS"/>
    <n v="0.505"/>
    <d v="2023-04-29T00:00:00"/>
    <x v="11"/>
    <n v="4"/>
    <m/>
    <s v="CENA BOCADILLOS TORRE DEL MAR"/>
  </r>
  <r>
    <x v="1"/>
    <s v="REAL"/>
    <s v="VARIABLE"/>
    <s v="PERSONAL"/>
    <s v="FARMACIA"/>
    <s v="TORRE DEL MAR"/>
    <x v="10"/>
    <s v="FARMACIA"/>
    <s v="CLEARBLUE TEST CRISTINA"/>
    <n v="0.36499999999999999"/>
    <d v="2023-04-29T00:00:00"/>
    <x v="11"/>
    <n v="4"/>
    <m/>
    <s v="TEST CRISTINA, SALIO NEGATIVO"/>
  </r>
  <r>
    <x v="1"/>
    <s v="REAL"/>
    <s v="VARIABLE"/>
    <s v="PERSONAL"/>
    <s v="CHIRINGUITO"/>
    <s v="TORRE DEL MAR"/>
    <x v="7"/>
    <s v="BAR"/>
    <s v="DESAYUNO"/>
    <n v="0.67"/>
    <d v="2023-04-29T00:00:00"/>
    <x v="11"/>
    <n v="4"/>
    <m/>
    <s v="DESAYUNO EN TORRE DEL MAR"/>
  </r>
  <r>
    <x v="0"/>
    <s v="REAL"/>
    <s v="VARIABLE"/>
    <s v="PERSONAL"/>
    <s v="BLABLACAR"/>
    <s v="ONLINE"/>
    <x v="18"/>
    <s v="GASTOS COMPARTIDOS"/>
    <s v="BLABLACAR"/>
    <n v="21.9"/>
    <d v="2023-04-30T00:00:00"/>
    <x v="11"/>
    <n v="4"/>
    <m/>
    <s v="Madrid - Torre Juan Antonio+1 + Royer"/>
  </r>
  <r>
    <x v="1"/>
    <s v="REAL"/>
    <s v="VARIABLE"/>
    <s v="PERSONAL"/>
    <s v="AQUALIABUCEO"/>
    <s v="TORRE DEL MAR"/>
    <x v="6"/>
    <s v="BUCEO"/>
    <s v="BUCEO LA HERRADURA"/>
    <n v="6"/>
    <d v="2023-04-30T00:00:00"/>
    <x v="11"/>
    <n v="4"/>
    <m/>
    <s v="BUCEO Y BAUTISMO DE CRISTINA EN LA HERRADURA"/>
  </r>
  <r>
    <x v="1"/>
    <s v="REAL"/>
    <s v="VARIABLE"/>
    <s v="PERSONAL"/>
    <s v="CHIRINGUITO LA ESTRELLA"/>
    <s v="TORRE DEL MAR"/>
    <x v="7"/>
    <s v="BAR"/>
    <s v="COMIDA CHIRINGUITO PLAYA"/>
    <n v="1.51"/>
    <d v="2023-04-30T00:00:00"/>
    <x v="11"/>
    <n v="4"/>
    <m/>
    <s v="COMDIA LA ESTRELLA, TORRE DEL MAR"/>
  </r>
  <r>
    <x v="1"/>
    <s v="REAL"/>
    <s v="VARIABLE"/>
    <s v="PERSONAL"/>
    <s v="MERCADONA"/>
    <s v="TORRE DEL MAR"/>
    <x v="4"/>
    <s v="COMIDA"/>
    <s v="COMIDA TORRE DEL MAR"/>
    <n v="2.2440000000000002"/>
    <d v="2023-04-30T00:00:00"/>
    <x v="11"/>
    <n v="4"/>
    <m/>
    <s v="COMIDA MERCADONA PARA EL TIEMPO EN TORRE"/>
  </r>
  <r>
    <x v="1"/>
    <s v="REAL"/>
    <s v="VARIABLE"/>
    <s v="PERSONAL"/>
    <s v="FARMACIA"/>
    <s v="TORRE DEL MAR"/>
    <x v="10"/>
    <s v="FARMACIA"/>
    <s v="CONDONES"/>
    <n v="0.34800000000000003"/>
    <d v="2023-04-30T00:00:00"/>
    <x v="11"/>
    <n v="4"/>
    <m/>
    <s v="CONDONES TORRE DEL MAR"/>
  </r>
  <r>
    <x v="1"/>
    <s v="REAL"/>
    <s v="VARIABLE"/>
    <s v="PERSONAL"/>
    <s v="HELADERIA LA ALICANTINA"/>
    <s v="TORRE DEL MAR"/>
    <x v="7"/>
    <s v="HELADERIA"/>
    <s v="HELADO"/>
    <n v="0.33"/>
    <d v="2023-04-30T00:00:00"/>
    <x v="11"/>
    <n v="4"/>
    <m/>
    <s v="HELADO PLAYA CON CRIS EN TORRE DEL MAR"/>
  </r>
  <r>
    <x v="1"/>
    <s v="REAL"/>
    <s v="FIJO"/>
    <s v="PERSONAL"/>
    <s v="ALQUILER"/>
    <s v="MADRID"/>
    <x v="2"/>
    <s v="PISO FDO CATOLICO"/>
    <s v="ALQUILER FDO CATOLICO"/>
    <n v="30"/>
    <d v="2023-05-01T00:00:00"/>
    <x v="11"/>
    <n v="5"/>
    <m/>
    <m/>
  </r>
  <r>
    <x v="1"/>
    <s v="REAL"/>
    <s v="FIJO"/>
    <s v="PERSONAL"/>
    <s v="GARAJE"/>
    <s v="MADRID"/>
    <x v="2"/>
    <s v="GARAJE"/>
    <s v="GARAJE VALDEZARZA"/>
    <n v="6.5"/>
    <d v="2023-05-01T00:00:00"/>
    <x v="11"/>
    <n v="5"/>
    <m/>
    <m/>
  </r>
  <r>
    <x v="1"/>
    <s v="REAL"/>
    <s v="FIJO"/>
    <s v="PERSONAL"/>
    <s v="ALQUILER"/>
    <s v="MADRID"/>
    <x v="2"/>
    <s v="PISO VALDEZARZA"/>
    <s v="ALQUILER VALDEZARZA"/>
    <n v="30"/>
    <d v="2023-05-02T00:00:00"/>
    <x v="11"/>
    <n v="5"/>
    <m/>
    <s v="MAYO 23 VALDEZARZA"/>
  </r>
  <r>
    <x v="0"/>
    <s v="REAL"/>
    <s v="VARIABLE"/>
    <s v="PERSONAL"/>
    <s v="BLABLACAR"/>
    <s v="ONLINE"/>
    <x v="18"/>
    <s v="GASTOS COMPARTIDOS"/>
    <s v="BLABLACAR"/>
    <n v="14.399999999999999"/>
    <d v="2023-05-02T00:00:00"/>
    <x v="11"/>
    <n v="5"/>
    <m/>
    <s v="Torre - Madrid Richar+1"/>
  </r>
  <r>
    <x v="2"/>
    <s v="REAL"/>
    <s v="VARIABLE"/>
    <s v="PERSONAL"/>
    <s v="DEGIRO"/>
    <s v="ONLINE"/>
    <x v="16"/>
    <s v="BOLSA"/>
    <s v="BOLSA"/>
    <n v="180"/>
    <d v="2023-05-02T00:00:00"/>
    <x v="11"/>
    <n v="5"/>
    <m/>
    <m/>
  </r>
  <r>
    <x v="1"/>
    <s v="REAL"/>
    <s v="VARIABLE"/>
    <s v="PERSONAL"/>
    <s v="CABIFY"/>
    <m/>
    <x v="5"/>
    <s v="CABIFY"/>
    <s v="CABIFY"/>
    <n v="0.76200000000000001"/>
    <d v="2023-05-02T00:00:00"/>
    <x v="11"/>
    <n v="5"/>
    <m/>
    <s v="CABIFY PARA HACER MUDANZA"/>
  </r>
  <r>
    <x v="1"/>
    <s v="REAL"/>
    <s v="VARIABLE"/>
    <s v="PERSONAL"/>
    <s v="ZARA"/>
    <m/>
    <x v="3"/>
    <s v="ROPA"/>
    <s v="CAMISAS"/>
    <n v="9.98"/>
    <d v="2023-05-02T00:00:00"/>
    <x v="11"/>
    <n v="5"/>
    <m/>
    <s v="CAMISAS COMPRADAS EN TORRE DEL MAR"/>
  </r>
  <r>
    <x v="1"/>
    <s v="REAL"/>
    <s v="VARIABLE"/>
    <s v="PERSONAL"/>
    <s v="CHIRINGUITO LA ESTRELLA"/>
    <s v="TORRE DEL MAR"/>
    <x v="7"/>
    <s v="BAR"/>
    <s v="COMIDA CHIRINGUITO PLAYA"/>
    <n v="1.6600000000000001"/>
    <d v="2023-05-02T00:00:00"/>
    <x v="11"/>
    <n v="5"/>
    <m/>
    <s v="COMDIA LA ESTRELLA, TORRE DEL MAR"/>
  </r>
  <r>
    <x v="1"/>
    <s v="REAL"/>
    <s v="VARIABLE"/>
    <s v="PERSONAL"/>
    <s v="CHIRINGUITO LA HERRADURA"/>
    <s v="TORRE DEL MAR"/>
    <x v="7"/>
    <s v="BAR"/>
    <s v="REFRESCOS"/>
    <n v="0.22500000000000001"/>
    <d v="2023-05-02T00:00:00"/>
    <x v="11"/>
    <n v="5"/>
    <m/>
    <s v="REFRESCOS CHIRINGUITO LA HERRADURA POST BUCEO"/>
  </r>
  <r>
    <x v="1"/>
    <s v="REAL"/>
    <s v="VARIABLE"/>
    <s v="PERSONAL"/>
    <s v="INSUD"/>
    <m/>
    <x v="7"/>
    <s v="VENDING"/>
    <s v="CHOCOLATE"/>
    <n v="1.125"/>
    <d v="2023-05-03T00:00:00"/>
    <x v="11"/>
    <n v="5"/>
    <m/>
    <s v="CONSOLIDACION VARIOS PAGOS VENDING (HUESITOS, CAFÉ Y CHOCOLATE)"/>
  </r>
  <r>
    <x v="1"/>
    <s v="REAL"/>
    <s v="FIJO"/>
    <s v="PERSONAL"/>
    <s v="GARAJE"/>
    <m/>
    <x v="2"/>
    <s v="GARAJE"/>
    <s v="GARAJE VALDEZARZA"/>
    <n v="6.5"/>
    <d v="2023-05-03T00:00:00"/>
    <x v="11"/>
    <n v="5"/>
    <m/>
    <s v="GARAJE VALDEZARZA PARA MAYO."/>
  </r>
  <r>
    <x v="1"/>
    <s v="REAL"/>
    <s v="VARIABLE"/>
    <s v="PERSONAL"/>
    <s v="GANDARIO"/>
    <m/>
    <x v="7"/>
    <s v="RESTAURANTE"/>
    <s v="CARNE Y CERVEZA"/>
    <n v="1.6"/>
    <d v="2023-05-04T00:00:00"/>
    <x v="11"/>
    <n v="5"/>
    <m/>
    <s v="DESPEDIDA CN ALEX EN GANDARIO DESPUES DE REVISAR FIANZA"/>
  </r>
  <r>
    <x v="2"/>
    <s v="REAL"/>
    <s v="VARIABLE"/>
    <s v="PERSONAL"/>
    <s v="COINBASE"/>
    <s v="ONLINE"/>
    <x v="17"/>
    <s v="CRYPTO"/>
    <s v="CRYPTO"/>
    <n v="180"/>
    <d v="2023-05-04T00:00:00"/>
    <x v="11"/>
    <n v="5"/>
    <m/>
    <m/>
  </r>
  <r>
    <x v="1"/>
    <s v="REAL"/>
    <s v="VARIABLE"/>
    <s v="PERSONAL"/>
    <s v="PUYDOFOU"/>
    <s v="TOLEDO"/>
    <x v="9"/>
    <s v="ESPECTACULOS"/>
    <s v="PUYDOFOU TOLEDO"/>
    <n v="6.8000000000000007"/>
    <d v="2023-05-05T00:00:00"/>
    <x v="11"/>
    <n v="5"/>
    <m/>
    <s v="ENTRADAS PUYDOFOU PARA MI Y PARA ICIAR"/>
  </r>
  <r>
    <x v="0"/>
    <s v="REAL"/>
    <s v="VARIABLE"/>
    <s v="PERSONAL"/>
    <s v="FIANZA"/>
    <s v="MADRID"/>
    <x v="0"/>
    <s v="FIANZA"/>
    <s v="FIANZA"/>
    <n v="150"/>
    <d v="2023-05-06T00:00:00"/>
    <x v="11"/>
    <n v="5"/>
    <m/>
    <s v="Devolucion fianza fernando el catolico"/>
  </r>
  <r>
    <x v="1"/>
    <s v="REAL"/>
    <s v="VARIABLE"/>
    <s v="PERSONAL"/>
    <s v="BAR AVENIDA AMERICA"/>
    <s v="MADRID"/>
    <x v="7"/>
    <s v="BAR"/>
    <s v="CERVEZA"/>
    <n v="2.2000000000000002"/>
    <d v="2023-05-08T00:00:00"/>
    <x v="11"/>
    <n v="5"/>
    <m/>
    <s v="CERVEZA CON AMIGOS CRIS EN POZO"/>
  </r>
  <r>
    <x v="1"/>
    <s v="REAL"/>
    <s v="VARIABLE"/>
    <s v="PERSONAL"/>
    <s v="CARREFOUR"/>
    <s v="MADRID"/>
    <x v="4"/>
    <s v="CARREFOUR"/>
    <s v="COMIDA"/>
    <n v="3.0730000000000004"/>
    <d v="2023-05-08T00:00:00"/>
    <x v="11"/>
    <n v="5"/>
    <m/>
    <s v="FRUTA, AGUA DESTILADA, RECOGEDOR en cuatro caminos"/>
  </r>
  <r>
    <x v="1"/>
    <s v="REAL"/>
    <s v="VARIABLE"/>
    <s v="PERSONAL"/>
    <s v="CARREFOUR"/>
    <s v="MADRID"/>
    <x v="4"/>
    <s v="CARREFOUR"/>
    <s v="COMIDA SEMANA"/>
    <n v="3.2035"/>
    <d v="2023-05-08T00:00:00"/>
    <x v="11"/>
    <n v="5"/>
    <m/>
    <s v="COMPRA DE FRESCOS EN CARREFOUR"/>
  </r>
  <r>
    <x v="1"/>
    <s v="REAL"/>
    <s v="VARIABLE"/>
    <s v="PERSONAL"/>
    <s v="CHINO BARRIO"/>
    <s v="MADRID"/>
    <x v="2"/>
    <s v="COSAS DE CASA"/>
    <s v="COSAS DE CASA"/>
    <n v="1.1000000000000001"/>
    <d v="2023-05-08T00:00:00"/>
    <x v="11"/>
    <n v="5"/>
    <m/>
    <s v="Macetas y cosas para la casa"/>
  </r>
  <r>
    <x v="1"/>
    <s v="REAL"/>
    <s v="VARIABLE"/>
    <s v="PERSONAL"/>
    <s v="CINE VAGUADA"/>
    <s v="MADRID"/>
    <x v="9"/>
    <s v="CINE"/>
    <s v="GUARDIANES DE LA GALAXIA VOL 3"/>
    <n v="0.82500000000000007"/>
    <d v="2023-05-08T00:00:00"/>
    <x v="11"/>
    <n v="5"/>
    <m/>
    <s v="ENTRADAS PUYDOFOU PARA MI Y PARA ICIAR"/>
  </r>
  <r>
    <x v="1"/>
    <s v="REAL"/>
    <s v="VARIABLE"/>
    <s v="PERSONAL"/>
    <s v="PIZZA NAPOLI"/>
    <s v="MADRID"/>
    <x v="7"/>
    <s v="RESTAURANTE"/>
    <s v="PIZZA"/>
    <n v="1.05"/>
    <d v="2023-05-09T00:00:00"/>
    <x v="11"/>
    <n v="5"/>
    <m/>
    <s v="EQUIVOCACIÓN MEDIO MENU"/>
  </r>
  <r>
    <x v="1"/>
    <s v="REAL"/>
    <s v="VARIABLE"/>
    <s v="PERSONAL"/>
    <s v="INSUD"/>
    <s v="MADRID"/>
    <x v="7"/>
    <s v="VENDING"/>
    <s v="CHOCOLATE"/>
    <n v="0.315"/>
    <d v="2023-05-11T00:00:00"/>
    <x v="11"/>
    <n v="5"/>
    <m/>
    <s v="CHOCOLATE VENDING"/>
  </r>
  <r>
    <x v="1"/>
    <s v="REAL"/>
    <s v="VARIABLE"/>
    <s v="PERSONAL"/>
    <s v="PG"/>
    <s v="MADRID"/>
    <x v="10"/>
    <s v="HIGIENE"/>
    <s v="CUCHILLAS AFEITAR PG"/>
    <n v="1.9000000000000001"/>
    <d v="2023-05-11T00:00:00"/>
    <x v="11"/>
    <n v="5"/>
    <m/>
    <s v="6 CUCHILLAS AFEITAR Y NECESER"/>
  </r>
  <r>
    <x v="1"/>
    <s v="REAL"/>
    <s v="VARIABLE"/>
    <s v="PERSONAL"/>
    <s v="CEPSA"/>
    <s v="MADRID"/>
    <x v="5"/>
    <s v="GASOLINA"/>
    <s v="MOTO"/>
    <n v="0.8580000000000001"/>
    <d v="2023-05-11T00:00:00"/>
    <x v="11"/>
    <n v="5"/>
    <m/>
    <s v="GASOLINA MOTO E HINCHADO DE RUEDAS GRATIS"/>
  </r>
  <r>
    <x v="1"/>
    <s v="REAL"/>
    <s v="VARIABLE"/>
    <s v="PERSONAL"/>
    <s v="AMAZON"/>
    <s v="ONLINE"/>
    <x v="9"/>
    <s v="SUSCRIPCION"/>
    <s v="AMAZON PRIME"/>
    <n v="4.99"/>
    <d v="2023-05-12T00:00:00"/>
    <x v="11"/>
    <n v="5"/>
    <m/>
    <s v="SUSCRIPCION AMAZON PRIME"/>
  </r>
  <r>
    <x v="1"/>
    <s v="REAL"/>
    <s v="VARIABLE"/>
    <s v="PERSONAL"/>
    <s v="APPLE"/>
    <s v="ONLINE"/>
    <x v="9"/>
    <s v="SUSCRIPCION"/>
    <s v="COMPRA GEMINI FOTOS"/>
    <n v="1.9989999999999999"/>
    <d v="2023-05-12T00:00:00"/>
    <x v="11"/>
    <n v="5"/>
    <m/>
    <s v="SUSCRIPCION AMAZON PRIME"/>
  </r>
  <r>
    <x v="1"/>
    <s v="REAL"/>
    <s v="VARIABLE"/>
    <s v="PERSONAL"/>
    <s v="INSUD"/>
    <s v="MADRID"/>
    <x v="7"/>
    <s v="VENDING"/>
    <s v="CHOCOLATE"/>
    <n v="0.32500000000000001"/>
    <d v="2023-05-15T00:00:00"/>
    <x v="11"/>
    <n v="5"/>
    <m/>
    <s v="CHOCOLATE VENDING"/>
  </r>
  <r>
    <x v="1"/>
    <s v="REAL"/>
    <s v="VARIABLE"/>
    <s v="PERSONAL"/>
    <s v="MEDIA MARKT"/>
    <s v="MADRID"/>
    <x v="8"/>
    <s v="ELECTRONICA"/>
    <s v="CHROMECAST"/>
    <n v="3.5"/>
    <d v="2023-05-15T00:00:00"/>
    <x v="11"/>
    <n v="5"/>
    <m/>
    <s v="MEDIA MARTK CHROMECAST"/>
  </r>
  <r>
    <x v="1"/>
    <s v="REAL"/>
    <s v="VARIABLE"/>
    <s v="PERSONAL"/>
    <s v="MEDIA MARKT"/>
    <s v="MADRID"/>
    <x v="3"/>
    <s v="COSAS DE CASA"/>
    <s v="EXPRIMIDOR"/>
    <n v="1.2000000000000002"/>
    <d v="2023-05-15T00:00:00"/>
    <x v="11"/>
    <n v="5"/>
    <m/>
    <s v="MEDIAMARKT EXPRIMIDOR"/>
  </r>
  <r>
    <x v="1"/>
    <s v="REAL"/>
    <s v="VARIABLE"/>
    <s v="PERSONAL"/>
    <s v="PUYDOFOU"/>
    <s v="TOLEDO"/>
    <x v="9"/>
    <s v="ESPECTACULOS"/>
    <s v="PUYDOFOU TOLEDO"/>
    <n v="0.60000000000000009"/>
    <d v="2023-05-15T00:00:00"/>
    <x v="11"/>
    <n v="5"/>
    <m/>
    <s v="HELADOS Y COCACOLAS PUYDUFOU"/>
  </r>
  <r>
    <x v="1"/>
    <s v="REAL"/>
    <s v="VARIABLE"/>
    <s v="PERSONAL"/>
    <s v="MORALES BOX"/>
    <s v="MADRID"/>
    <x v="6"/>
    <s v="BOXEO"/>
    <s v="BOXEO"/>
    <n v="4"/>
    <d v="2023-05-16T00:00:00"/>
    <x v="11"/>
    <n v="5"/>
    <m/>
    <s v="MEDIO MES"/>
  </r>
  <r>
    <x v="1"/>
    <s v="REAL"/>
    <s v="VARIABLE"/>
    <s v="PERSONAL"/>
    <s v="MORALES BOX"/>
    <s v="MADRID"/>
    <x v="6"/>
    <s v="BOXEO"/>
    <s v="BOXEO"/>
    <n v="4.2"/>
    <d v="2023-05-16T00:00:00"/>
    <x v="11"/>
    <n v="5"/>
    <m/>
    <s v="MATRICULA Y LLAVERO"/>
  </r>
  <r>
    <x v="1"/>
    <s v="REAL"/>
    <s v="VARIABLE"/>
    <s v="PERSONAL"/>
    <s v="PELUQUERÍA SAID"/>
    <s v="MADRID"/>
    <x v="10"/>
    <s v="PELUQUERIA"/>
    <s v="PELUQUERIA VALDEZARZA"/>
    <n v="0.9"/>
    <d v="2023-05-17T00:00:00"/>
    <x v="11"/>
    <n v="5"/>
    <m/>
    <s v="PELUQUERIA SAID"/>
  </r>
  <r>
    <x v="1"/>
    <s v="REAL"/>
    <s v="VARIABLE"/>
    <s v="PERSONAL"/>
    <s v="PIZZA NAPOLI"/>
    <s v="MADRID"/>
    <x v="7"/>
    <s v="NAPOLI"/>
    <s v="PIZZA"/>
    <n v="1.05"/>
    <d v="2023-05-18T00:00:00"/>
    <x v="11"/>
    <n v="5"/>
    <m/>
    <m/>
  </r>
  <r>
    <x v="1"/>
    <s v="REAL"/>
    <s v="VARIABLE"/>
    <s v="PERSONAL"/>
    <s v="INSUD"/>
    <s v="MADRID"/>
    <x v="7"/>
    <s v="VENDING"/>
    <s v="CHOCOLATE"/>
    <n v="0.11499999999999999"/>
    <d v="2023-05-19T00:00:00"/>
    <x v="11"/>
    <n v="5"/>
    <m/>
    <s v="CHOCOLATE VENDING KITKAT"/>
  </r>
  <r>
    <x v="1"/>
    <s v="REAL"/>
    <s v="VARIABLE"/>
    <s v="PERSONAL"/>
    <s v="CIUDAD DE LA RAQUETA"/>
    <s v="MADRID"/>
    <x v="7"/>
    <s v="CIU"/>
    <s v="DESAYUNO"/>
    <n v="0.30000000000000004"/>
    <d v="2023-05-19T00:00:00"/>
    <x v="11"/>
    <n v="5"/>
    <m/>
    <m/>
  </r>
  <r>
    <x v="1"/>
    <s v="REAL"/>
    <s v="VARIABLE"/>
    <s v="PERSONAL"/>
    <s v="PIZZA NAPOLI"/>
    <s v="MADRID"/>
    <x v="7"/>
    <s v="QUEEN"/>
    <s v="HAMBURGUESA"/>
    <n v="0.72000000000000008"/>
    <d v="2023-05-19T00:00:00"/>
    <x v="11"/>
    <n v="5"/>
    <m/>
    <m/>
  </r>
  <r>
    <x v="1"/>
    <s v="REAL"/>
    <s v="VARIABLE"/>
    <s v="PERSONAL"/>
    <s v="CIUDAD DE LA RAQUETA"/>
    <s v="MADRID"/>
    <x v="3"/>
    <s v="PADEL"/>
    <s v="GRIPS"/>
    <n v="0.85000000000000009"/>
    <d v="2023-05-20T00:00:00"/>
    <x v="11"/>
    <n v="5"/>
    <m/>
    <m/>
  </r>
  <r>
    <x v="1"/>
    <s v="REAL"/>
    <s v="VARIABLE"/>
    <s v="PERSONAL"/>
    <s v="CIUDAD DE LA RAQUETA"/>
    <s v="MADRID"/>
    <x v="3"/>
    <s v="PADEL"/>
    <s v="OVER GRIP"/>
    <n v="0.9"/>
    <d v="2023-05-21T00:00:00"/>
    <x v="11"/>
    <n v="5"/>
    <m/>
    <m/>
  </r>
  <r>
    <x v="1"/>
    <s v="REAL"/>
    <s v="VARIABLE"/>
    <s v="PERSONAL"/>
    <s v="CHINO BARRIO"/>
    <s v="MADRID"/>
    <x v="4"/>
    <s v="FRUTA BARRIO"/>
    <s v="FRUTA"/>
    <n v="0.78"/>
    <d v="2023-05-22T00:00:00"/>
    <x v="11"/>
    <n v="5"/>
    <m/>
    <m/>
  </r>
  <r>
    <x v="1"/>
    <s v="REAL"/>
    <s v="VARIABLE"/>
    <s v="PERSONAL"/>
    <s v="REPSOL"/>
    <s v="MADRID"/>
    <x v="5"/>
    <s v="GASOLINA"/>
    <s v="MOTO"/>
    <n v="0.63900000000000001"/>
    <d v="2023-05-22T00:00:00"/>
    <x v="11"/>
    <n v="5"/>
    <m/>
    <m/>
  </r>
  <r>
    <x v="1"/>
    <s v="REAL"/>
    <s v="VARIABLE"/>
    <s v="PERSONAL"/>
    <s v="QUEEN"/>
    <s v="MADRID"/>
    <x v="7"/>
    <s v="QUEEN"/>
    <s v="EXTRA MENU COMPLETO"/>
    <n v="0.19"/>
    <d v="2023-05-23T00:00:00"/>
    <x v="11"/>
    <n v="5"/>
    <m/>
    <m/>
  </r>
  <r>
    <x v="1"/>
    <s v="REAL"/>
    <s v="VARIABLE"/>
    <s v="PERSONAL"/>
    <s v="PLAYTOMIC"/>
    <s v="MADRID"/>
    <x v="6"/>
    <s v="PADEL"/>
    <s v="PISTA"/>
    <n v="0.23100000000000001"/>
    <d v="2023-05-23T00:00:00"/>
    <x v="11"/>
    <n v="5"/>
    <m/>
    <m/>
  </r>
  <r>
    <x v="0"/>
    <s v="REAL"/>
    <s v="FIJO"/>
    <s v="PERSONAL"/>
    <s v="GOBIERNO"/>
    <m/>
    <x v="13"/>
    <s v="GESTIONES ADMINISTRATIVAS / IMPUESTOS"/>
    <s v="AEAT"/>
    <n v="77.030999999999992"/>
    <d v="2023-05-24T00:00:00"/>
    <x v="11"/>
    <n v="5"/>
    <m/>
    <s v="DEVOLUCIÓN DE IMPUESTOS POR EL AÑO 2022"/>
  </r>
  <r>
    <x v="1"/>
    <s v="REAL"/>
    <s v="VARIABLE"/>
    <s v="PERSONAL"/>
    <s v="PIZZA NAPOLI"/>
    <s v="MADRID"/>
    <x v="7"/>
    <s v="PIZZA NAPOLI"/>
    <s v="EXTRA MENU COMPLETO"/>
    <n v="0.31000000000000005"/>
    <d v="2023-05-24T00:00:00"/>
    <x v="11"/>
    <n v="5"/>
    <m/>
    <m/>
  </r>
  <r>
    <x v="1"/>
    <s v="REAL"/>
    <s v="VARIABLE"/>
    <s v="PERSONAL"/>
    <s v="INSUD"/>
    <s v="MADRID"/>
    <x v="7"/>
    <s v="VENDING"/>
    <s v="CHOCOLATE"/>
    <n v="0.45"/>
    <d v="2023-05-25T00:00:00"/>
    <x v="11"/>
    <n v="5"/>
    <m/>
    <m/>
  </r>
  <r>
    <x v="0"/>
    <s v="REAL"/>
    <s v="VARIABLE"/>
    <s v="PERSONAL"/>
    <s v="BLABLACAR"/>
    <s v="MADRID"/>
    <x v="18"/>
    <s v="GASTOS COMPARTIDOS"/>
    <s v="BLABLACAR"/>
    <n v="9"/>
    <d v="2023-05-26T00:00:00"/>
    <x v="11"/>
    <n v="5"/>
    <m/>
    <s v="Madrid - Pozo (pagado en efectivo)"/>
  </r>
  <r>
    <x v="1"/>
    <s v="REAL"/>
    <s v="VARIABLE"/>
    <s v="PERSONAL"/>
    <s v="GASOLINERA"/>
    <s v="MADRID"/>
    <x v="4"/>
    <s v="VENDING"/>
    <s v="CHOCOLATE"/>
    <n v="0.45"/>
    <d v="2023-05-26T00:00:00"/>
    <x v="11"/>
    <n v="5"/>
    <m/>
    <m/>
  </r>
  <r>
    <x v="1"/>
    <s v="REAL"/>
    <s v="VARIABLE"/>
    <s v="PERSONAL"/>
    <s v="GASOLINERA"/>
    <s v="MADRID"/>
    <x v="5"/>
    <s v="GASOLINA"/>
    <s v="COCHE"/>
    <n v="3.54"/>
    <d v="2023-05-26T00:00:00"/>
    <x v="11"/>
    <n v="5"/>
    <m/>
    <m/>
  </r>
  <r>
    <x v="1"/>
    <s v="REAL"/>
    <s v="VARIABLE"/>
    <s v="PERSONAL"/>
    <s v="REPSOL"/>
    <s v="POZOBLANCO"/>
    <x v="5"/>
    <s v="GASOLINA"/>
    <s v="COCHE"/>
    <n v="8.8140000000000001"/>
    <d v="2023-05-26T00:00:00"/>
    <x v="11"/>
    <n v="5"/>
    <m/>
    <m/>
  </r>
  <r>
    <x v="0"/>
    <s v="REAL"/>
    <s v="VARIABLE"/>
    <s v="PERSONAL"/>
    <s v="BLABLACAR"/>
    <s v="ONLINE"/>
    <x v="18"/>
    <s v="GASTOS COMPARTIDOS"/>
    <s v="BLABLACAR"/>
    <n v="3.5999999999999996"/>
    <d v="2023-05-28T00:00:00"/>
    <x v="11"/>
    <n v="5"/>
    <m/>
    <s v="Pozo Madrid"/>
  </r>
  <r>
    <x v="1"/>
    <s v="REAL"/>
    <s v="VARIABLE"/>
    <s v="PERSONAL"/>
    <s v="INSUD"/>
    <s v="MADRID"/>
    <x v="7"/>
    <s v="VENDING"/>
    <s v="CHOCOLATE"/>
    <n v="0.125"/>
    <d v="2023-05-29T00:00:00"/>
    <x v="11"/>
    <n v="5"/>
    <m/>
    <s v="CHOCOLATE VENDING KITKAT"/>
  </r>
  <r>
    <x v="1"/>
    <s v="REAL"/>
    <s v="VARIABLE"/>
    <s v="PERSONAL"/>
    <s v="CARREFOUR"/>
    <s v="MADRID"/>
    <x v="4"/>
    <s v="CARREFOUR"/>
    <s v="COMIDA"/>
    <n v="3.9810000000000003"/>
    <d v="2023-05-29T00:00:00"/>
    <x v="11"/>
    <n v="5"/>
    <m/>
    <s v="DECONTADO 40 DEL BIZUM DE CRISTINA"/>
  </r>
  <r>
    <x v="1"/>
    <s v="REAL"/>
    <s v="VARIABLE"/>
    <s v="PERSONAL"/>
    <s v="PIZZA NAPOLI"/>
    <s v="MADRID"/>
    <x v="7"/>
    <s v="PIZZA NAPOLI"/>
    <s v="EXTRA MENU COMPLETO"/>
    <n v="4.0000000000000008E-2"/>
    <d v="2023-05-30T00:00:00"/>
    <x v="11"/>
    <n v="5"/>
    <m/>
    <m/>
  </r>
  <r>
    <x v="1"/>
    <s v="REAL"/>
    <s v="VARIABLE"/>
    <s v="PERSONAL"/>
    <s v="REPSOL"/>
    <s v="POZOBLANCO"/>
    <x v="5"/>
    <s v="GASOLINA"/>
    <s v="MOTO"/>
    <n v="0.8660000000000001"/>
    <d v="2023-05-30T00:00:00"/>
    <x v="11"/>
    <n v="5"/>
    <m/>
    <m/>
  </r>
  <r>
    <x v="0"/>
    <s v="REAL"/>
    <s v="FIJO"/>
    <s v="PERSONAL"/>
    <s v="INSUD"/>
    <s v="MADRID"/>
    <x v="12"/>
    <s v="NOMINA INSUD"/>
    <s v=" INSUD"/>
    <n v="704.52"/>
    <d v="2023-05-30T00:00:00"/>
    <x v="11"/>
    <n v="5"/>
    <m/>
    <s v="Nomina Mayo 23 + resto subida de sueldo abril"/>
  </r>
  <r>
    <x v="1"/>
    <s v="REAL"/>
    <s v="VARIABLE"/>
    <s v="PERSONAL"/>
    <s v="INSUD"/>
    <s v="MADRID"/>
    <x v="7"/>
    <s v="VENDING"/>
    <s v="ENSALADA"/>
    <n v="0.72500000000000009"/>
    <d v="2023-05-31T00:00:00"/>
    <x v="11"/>
    <n v="5"/>
    <m/>
    <s v="CHOCOLATE VENDING KITKAT"/>
  </r>
  <r>
    <x v="1"/>
    <s v="REAL"/>
    <s v="VARIABLE"/>
    <s v="PERSONAL"/>
    <s v="INSUD"/>
    <s v="MADRID"/>
    <x v="7"/>
    <s v="VENDING"/>
    <s v="ENSALADA"/>
    <n v="0.72500000000000009"/>
    <d v="2023-05-31T00:00:00"/>
    <x v="11"/>
    <n v="5"/>
    <m/>
    <s v="CHOCOLATE VENDING KITKAT"/>
  </r>
  <r>
    <x v="1"/>
    <s v="REAL"/>
    <s v="FIJO"/>
    <s v="PERSONAL"/>
    <s v="ALQUILER"/>
    <s v="MADRID"/>
    <x v="2"/>
    <s v="PISO FDO CATOLICO"/>
    <s v="ALQUILER VALDEZARZA"/>
    <n v="30"/>
    <d v="2023-06-01T00:00:00"/>
    <x v="11"/>
    <n v="6"/>
    <m/>
    <m/>
  </r>
  <r>
    <x v="2"/>
    <s v="REAL"/>
    <s v="VARIABLE"/>
    <s v="PERSONAL"/>
    <s v="DEGIRO"/>
    <s v="ONLINE"/>
    <x v="16"/>
    <s v="BOLSA"/>
    <s v="BOLSA"/>
    <n v="180"/>
    <d v="2023-06-01T00:00:00"/>
    <x v="11"/>
    <n v="6"/>
    <m/>
    <m/>
  </r>
  <r>
    <x v="1"/>
    <s v="REAL"/>
    <s v="FIJO"/>
    <s v="PERSONAL"/>
    <s v="GARAJE"/>
    <s v="MADRID"/>
    <x v="2"/>
    <s v="GARAJE"/>
    <s v="GARAJE VALDEZARZA"/>
    <n v="6.5"/>
    <d v="2023-06-01T00:00:00"/>
    <x v="11"/>
    <n v="6"/>
    <m/>
    <m/>
  </r>
  <r>
    <x v="1"/>
    <s v="REAL"/>
    <s v="VARIABLE"/>
    <s v="PERSONAL"/>
    <s v="GASTOS"/>
    <s v="MADRID"/>
    <x v="2"/>
    <s v="GASTOS COMPARTIDOS"/>
    <s v="GASTOS: AGUA, LUZ, WIFI, LIMPIEZA"/>
    <n v="3.8119999999999998"/>
    <d v="2023-06-01T00:00:00"/>
    <x v="11"/>
    <n v="6"/>
    <m/>
    <m/>
  </r>
  <r>
    <x v="1"/>
    <s v="REAL"/>
    <s v="VARIABLE"/>
    <s v="PERSONAL"/>
    <s v="INSUD"/>
    <s v="MADRID"/>
    <x v="5"/>
    <s v="TALLER"/>
    <s v="REVISION MOTO"/>
    <n v="19.603000000000002"/>
    <d v="2023-06-01T00:00:00"/>
    <x v="11"/>
    <n v="6"/>
    <m/>
    <m/>
  </r>
  <r>
    <x v="1"/>
    <s v="REAL"/>
    <s v="VARIABLE"/>
    <s v="PERSONAL"/>
    <s v="MORALES BOX"/>
    <s v="MADRID"/>
    <x v="6"/>
    <s v="BOXEO"/>
    <s v="BOXEO MORALES BOX"/>
    <n v="8"/>
    <d v="2023-06-02T00:00:00"/>
    <x v="11"/>
    <n v="6"/>
    <m/>
    <m/>
  </r>
  <r>
    <x v="1"/>
    <s v="REAL"/>
    <s v="VARIABLE"/>
    <s v="PERSONAL"/>
    <s v="CARREFOUR"/>
    <s v="MADRID"/>
    <x v="4"/>
    <s v="CARREFOUR"/>
    <s v="COMIDA SEMANA"/>
    <n v="5.1680000000000001"/>
    <d v="2023-06-05T00:00:00"/>
    <x v="11"/>
    <n v="6"/>
    <m/>
    <m/>
  </r>
  <r>
    <x v="1"/>
    <s v="REAL"/>
    <s v="VARIABLE"/>
    <s v="PERSONAL"/>
    <s v="EL CORTE INGLES"/>
    <s v="MADRID"/>
    <x v="9"/>
    <s v="LIBROS"/>
    <s v="EL CAMINO DE LOS REYES"/>
    <n v="1.42"/>
    <d v="2023-06-05T00:00:00"/>
    <x v="11"/>
    <n v="6"/>
    <m/>
    <m/>
  </r>
  <r>
    <x v="1"/>
    <s v="REAL"/>
    <s v="VARIABLE"/>
    <s v="PERSONAL"/>
    <s v="DECATHLON"/>
    <s v="MADRID"/>
    <x v="21"/>
    <s v="REGALOS CRIS"/>
    <s v="FALDA DE PADEL"/>
    <n v="1.7000000000000002"/>
    <d v="2023-06-05T00:00:00"/>
    <x v="11"/>
    <n v="6"/>
    <m/>
    <s v="FALDA DE PADEL CRISTINA"/>
  </r>
  <r>
    <x v="1"/>
    <s v="REAL"/>
    <s v="VARIABLE"/>
    <s v="PERSONAL"/>
    <s v="EL CORTE INGLES"/>
    <s v="MADRID"/>
    <x v="3"/>
    <s v="ELECTRODOMESTICOS"/>
    <s v="FREIDORA DE AIRE"/>
    <n v="5.3000000000000007"/>
    <d v="2023-06-05T00:00:00"/>
    <x v="11"/>
    <n v="6"/>
    <m/>
    <m/>
  </r>
  <r>
    <x v="1"/>
    <s v="REAL"/>
    <s v="VARIABLE"/>
    <s v="PERSONAL"/>
    <s v="ALQUILER"/>
    <s v="MADRID"/>
    <x v="2"/>
    <s v="GASTOS COMPARTIDOS"/>
    <s v="GASTOS: AGUA, LUZ, WIFI, LIMPIEZA"/>
    <n v="7.9830000000000005"/>
    <d v="2023-06-05T00:00:00"/>
    <x v="11"/>
    <n v="6"/>
    <m/>
    <s v="ÚLTIMOS GASTOS DE PISO FERNANDO EL CATOLICO. BIZUM A ALEX"/>
  </r>
  <r>
    <x v="1"/>
    <s v="REAL"/>
    <s v="VARIABLE"/>
    <s v="PERSONAL"/>
    <s v="MESON LA PALOMA"/>
    <s v="MADRID"/>
    <x v="7"/>
    <s v="MENUS"/>
    <s v="MENU DEL DÍA"/>
    <n v="3.3000000000000003"/>
    <d v="2023-06-05T00:00:00"/>
    <x v="11"/>
    <n v="6"/>
    <m/>
    <m/>
  </r>
  <r>
    <x v="1"/>
    <s v="REAL"/>
    <s v="VARIABLE"/>
    <s v="PERSONAL"/>
    <s v="PEPPE FUSCO"/>
    <s v="MADRID"/>
    <x v="7"/>
    <s v="ITALIANO"/>
    <s v="PASTA"/>
    <n v="3.19"/>
    <d v="2023-06-05T00:00:00"/>
    <x v="11"/>
    <n v="6"/>
    <m/>
    <m/>
  </r>
  <r>
    <x v="1"/>
    <s v="REAL"/>
    <s v="VARIABLE"/>
    <s v="PERSONAL"/>
    <s v="INSUD"/>
    <s v="MADRID"/>
    <x v="4"/>
    <s v="VENDING"/>
    <s v="CHOCOLATE"/>
    <n v="0.45200000000000007"/>
    <d v="2023-06-07T00:00:00"/>
    <x v="11"/>
    <n v="6"/>
    <m/>
    <m/>
  </r>
  <r>
    <x v="1"/>
    <s v="REAL"/>
    <s v="VARIABLE"/>
    <s v="PERSONAL"/>
    <s v="INSUD"/>
    <s v="MADRID"/>
    <x v="4"/>
    <s v="VENDING"/>
    <s v="CHOCOLATE"/>
    <n v="0.53700000000000003"/>
    <d v="2023-06-12T00:00:00"/>
    <x v="11"/>
    <n v="6"/>
    <m/>
    <m/>
  </r>
  <r>
    <x v="1"/>
    <s v="REAL"/>
    <s v="VARIABLE"/>
    <s v="PERSONAL"/>
    <s v="EL SOPO PEDRAZA"/>
    <s v="MADRID"/>
    <x v="7"/>
    <s v="CAMPING"/>
    <s v="CARNE"/>
    <n v="5.2650000000000006"/>
    <d v="2023-06-14T00:00:00"/>
    <x v="11"/>
    <n v="6"/>
    <m/>
    <s v="LUBINA, SOLOMILLO,  EN PEDRAZA CUANDO FUIMOS DE CAMPING"/>
  </r>
  <r>
    <x v="1"/>
    <s v="REAL"/>
    <s v="VARIABLE"/>
    <s v="PERSONAL"/>
    <s v="QUEEN"/>
    <s v="MADRID"/>
    <x v="7"/>
    <s v="QUEEN"/>
    <s v="EXTRA MENU COMPLETO"/>
    <n v="0.22999999999999998"/>
    <d v="2023-06-14T00:00:00"/>
    <x v="11"/>
    <n v="6"/>
    <m/>
    <m/>
  </r>
  <r>
    <x v="2"/>
    <s v="REAL"/>
    <s v="VARIABLE"/>
    <s v="PERSONAL"/>
    <s v="INDEXA CAPITAL"/>
    <s v="ONLINE"/>
    <x v="22"/>
    <s v="FONDOS"/>
    <s v="INDEXA"/>
    <n v="18"/>
    <d v="2023-06-14T00:00:00"/>
    <x v="11"/>
    <n v="6"/>
    <m/>
    <m/>
  </r>
  <r>
    <x v="1"/>
    <s v="REAL"/>
    <s v="VARIABLE"/>
    <s v="PERSONAL"/>
    <s v="CEPSA"/>
    <s v="MADRID"/>
    <x v="5"/>
    <s v="GASOLINA"/>
    <s v="MOTO"/>
    <n v="0.84100000000000008"/>
    <d v="2023-06-14T00:00:00"/>
    <x v="11"/>
    <n v="6"/>
    <m/>
    <m/>
  </r>
  <r>
    <x v="1"/>
    <s v="REAL"/>
    <s v="VARIABLE"/>
    <s v="PERSONAL"/>
    <s v="RAMPUJO"/>
    <s v="MADRID"/>
    <x v="7"/>
    <s v="BAR"/>
    <s v="CERVEZA"/>
    <n v="0.64000000000000012"/>
    <d v="2023-06-15T00:00:00"/>
    <x v="11"/>
    <n v="6"/>
    <m/>
    <s v="CERVEZAS CON EL EQUIPO"/>
  </r>
  <r>
    <x v="1"/>
    <s v="REAL"/>
    <s v="VARIABLE"/>
    <s v="PERSONAL"/>
    <s v="INSUD"/>
    <s v="MADRID"/>
    <x v="4"/>
    <s v="VENDING"/>
    <s v="CHOCOLATE"/>
    <n v="0.10500000000000001"/>
    <d v="2023-06-16T00:00:00"/>
    <x v="11"/>
    <n v="6"/>
    <m/>
    <s v="HUESITO"/>
  </r>
  <r>
    <x v="2"/>
    <s v="REAL"/>
    <s v="VARIABLE"/>
    <s v="PERSONAL"/>
    <s v="INDEXA CAPITAL"/>
    <s v="ONLINE"/>
    <x v="22"/>
    <s v="FONDOS"/>
    <s v="INDEXA"/>
    <n v="2700"/>
    <d v="2023-06-16T00:00:00"/>
    <x v="11"/>
    <n v="6"/>
    <m/>
    <m/>
  </r>
  <r>
    <x v="1"/>
    <s v="REAL"/>
    <s v="VARIABLE"/>
    <s v="PERSONAL"/>
    <s v="CAMPING EL CALONGE"/>
    <s v="MADRID"/>
    <x v="9"/>
    <s v="CAMPING"/>
    <s v="CAFÉ Y CERVEZAS"/>
    <n v="0.89000000000000012"/>
    <d v="2023-06-19T00:00:00"/>
    <x v="11"/>
    <n v="6"/>
    <m/>
    <s v="CAFÉ Y CERVEZAS CUANDO HABIA TORMENTA"/>
  </r>
  <r>
    <x v="1"/>
    <s v="REAL"/>
    <s v="VARIABLE"/>
    <s v="PERSONAL"/>
    <s v="MAS QUE VELAS"/>
    <s v="PEDRAZA"/>
    <x v="9"/>
    <s v="COLECCIÓN MINERALES"/>
    <s v="MINERALES"/>
    <n v="0.48"/>
    <d v="2023-06-19T00:00:00"/>
    <x v="11"/>
    <n v="6"/>
    <m/>
    <s v="COMPRA DE MINERAL PARA LA COLECCIÓN"/>
  </r>
  <r>
    <x v="1"/>
    <s v="REAL"/>
    <s v="VARIABLE"/>
    <s v="PERSONAL"/>
    <m/>
    <s v="ONLINE"/>
    <x v="9"/>
    <s v="SUSCRIPCION"/>
    <s v="GOOGLEONE"/>
    <n v="1.9989999999999999"/>
    <d v="2023-06-20T00:00:00"/>
    <x v="11"/>
    <n v="6"/>
    <m/>
    <m/>
  </r>
  <r>
    <x v="1"/>
    <s v="REAL"/>
    <s v="VARIABLE"/>
    <s v="PERSONAL"/>
    <s v="INSUD"/>
    <s v="MADRID"/>
    <x v="7"/>
    <s v="VENDING"/>
    <s v="CHOCOLATE"/>
    <n v="0.15000000000000002"/>
    <d v="2023-06-21T00:00:00"/>
    <x v="11"/>
    <n v="6"/>
    <m/>
    <s v="CHOCOLATE VENDING KITKAT"/>
  </r>
  <r>
    <x v="1"/>
    <s v="REAL"/>
    <s v="VARIABLE"/>
    <s v="PERSONAL"/>
    <m/>
    <s v="MADRID"/>
    <x v="13"/>
    <s v="MULTA"/>
    <s v="MULTA VELOCIDAD"/>
    <n v="5"/>
    <d v="2023-06-22T00:00:00"/>
    <x v="11"/>
    <n v="6"/>
    <m/>
    <m/>
  </r>
  <r>
    <x v="1"/>
    <s v="REAL"/>
    <s v="VARIABLE"/>
    <s v="PERSONAL"/>
    <s v="BROKER"/>
    <s v="MADRID"/>
    <x v="9"/>
    <s v="AMIGOS"/>
    <s v="CERVEZA"/>
    <n v="1.6"/>
    <d v="2023-06-23T00:00:00"/>
    <x v="11"/>
    <n v="6"/>
    <m/>
    <s v="CERVEZAS EN BROKER"/>
  </r>
  <r>
    <x v="1"/>
    <s v="REAL"/>
    <s v="VARIABLE"/>
    <s v="PERSONAL"/>
    <s v="QUEEN"/>
    <s v="MADRID"/>
    <x v="7"/>
    <s v="QUEEN"/>
    <s v="EXTRA MENU COMPLETO"/>
    <n v="0.44000000000000006"/>
    <d v="2023-06-23T00:00:00"/>
    <x v="11"/>
    <n v="6"/>
    <m/>
    <m/>
  </r>
  <r>
    <x v="1"/>
    <s v="REAL"/>
    <s v="VARIABLE"/>
    <s v="PERSONAL"/>
    <s v="NAPOLI"/>
    <s v="MADRID"/>
    <x v="7"/>
    <s v="NAPOLI"/>
    <s v="EXTRA MENU COMPLETO"/>
    <n v="0.22000000000000003"/>
    <d v="2023-06-23T00:00:00"/>
    <x v="11"/>
    <n v="6"/>
    <m/>
    <s v="EXTRA DE MENU COMPLETO"/>
  </r>
  <r>
    <x v="1"/>
    <s v="REAL"/>
    <s v="VARIABLE"/>
    <s v="PERSONAL"/>
    <s v="INSUD"/>
    <s v="MADRID"/>
    <x v="7"/>
    <s v="VENDING"/>
    <s v="CHOCOLATE"/>
    <n v="0.12"/>
    <d v="2023-06-27T00:00:00"/>
    <x v="11"/>
    <n v="6"/>
    <m/>
    <s v="CHOCOLATE VENDING KITKAT"/>
  </r>
  <r>
    <x v="1"/>
    <s v="REAL"/>
    <s v="VARIABLE"/>
    <s v="PERSONAL"/>
    <s v="CEPSA"/>
    <s v="MADRID"/>
    <x v="5"/>
    <s v="GASOLINA"/>
    <s v="MOTO"/>
    <n v="0.81600000000000006"/>
    <d v="2023-06-27T00:00:00"/>
    <x v="11"/>
    <n v="6"/>
    <m/>
    <m/>
  </r>
  <r>
    <x v="1"/>
    <s v="REAL"/>
    <s v="VARIABLE"/>
    <s v="PERSONAL"/>
    <s v="CERVECERIA RETIRO"/>
    <s v="MADRID"/>
    <x v="9"/>
    <s v="CRISTINA"/>
    <s v="CERVEZA"/>
    <n v="1.1500000000000001"/>
    <d v="2023-06-29T00:00:00"/>
    <x v="11"/>
    <n v="6"/>
    <m/>
    <s v="CELEBRACIÓN OPOSICIÓN CRISTINA"/>
  </r>
  <r>
    <x v="0"/>
    <s v="REAL"/>
    <s v="FIJO"/>
    <s v="PERSONAL"/>
    <s v="INSUD"/>
    <s v="MADRID"/>
    <x v="12"/>
    <s v="NOMINA INSUD"/>
    <s v=" INSUD"/>
    <n v="584.98199999999997"/>
    <d v="2023-06-29T00:00:00"/>
    <x v="11"/>
    <n v="6"/>
    <m/>
    <s v="Nomina Junio 23, será la nomina habitual ahora"/>
  </r>
  <r>
    <x v="1"/>
    <s v="REAL"/>
    <s v="VARIABLE"/>
    <s v="PERSONAL"/>
    <s v="VIVERO SHANGAI"/>
    <s v="MADRID"/>
    <x v="0"/>
    <s v="CRISTINA"/>
    <s v="OPOSICION"/>
    <n v="4.1820000000000004"/>
    <d v="2023-06-29T00:00:00"/>
    <x v="11"/>
    <n v="6"/>
    <m/>
    <s v="RAMO DE GIRASOLES Y ROSAS"/>
  </r>
  <r>
    <x v="0"/>
    <s v="REAL"/>
    <s v="VARIABLE"/>
    <s v="PERSONAL"/>
    <s v="BLABLACAR"/>
    <s v="ONLINE"/>
    <x v="18"/>
    <s v="GASTOS COMPARTIDOS"/>
    <s v="BLABLACAR"/>
    <n v="13.2"/>
    <d v="2023-06-30T00:00:00"/>
    <x v="11"/>
    <n v="6"/>
    <m/>
    <s v="Vuelta de pozo a madrid despues de pañerada"/>
  </r>
  <r>
    <x v="2"/>
    <s v="REAL"/>
    <s v="VARIABLE"/>
    <s v="PERSONAL"/>
    <s v="DEGIRO"/>
    <s v="ONLINE"/>
    <x v="16"/>
    <s v="BOLSA"/>
    <s v="BOLSA"/>
    <n v="180"/>
    <d v="2023-06-30T00:00:00"/>
    <x v="11"/>
    <n v="6"/>
    <m/>
    <m/>
  </r>
  <r>
    <x v="1"/>
    <s v="REAL"/>
    <s v="VARIABLE"/>
    <s v="PERSONAL"/>
    <s v="ESPIEDO"/>
    <s v="MADRID"/>
    <x v="7"/>
    <s v="ESPIEDO"/>
    <s v="EXTRA MENU COMPLETO"/>
    <n v="0.19"/>
    <d v="2023-06-30T00:00:00"/>
    <x v="11"/>
    <n v="6"/>
    <m/>
    <m/>
  </r>
  <r>
    <x v="2"/>
    <s v="REAL"/>
    <s v="VARIABLE"/>
    <s v="PERSONAL"/>
    <s v="INDEXA CAPITAL"/>
    <s v="ONLINE"/>
    <x v="22"/>
    <s v="FONDOS"/>
    <s v="INDEXA"/>
    <n v="180"/>
    <d v="2023-06-30T00:00:00"/>
    <x v="11"/>
    <n v="6"/>
    <m/>
    <m/>
  </r>
  <r>
    <x v="1"/>
    <s v="REAL"/>
    <s v="FIJO"/>
    <s v="PERSONAL"/>
    <s v="ALQUILER"/>
    <s v="MADRID"/>
    <x v="2"/>
    <s v="PISO FDO CATOLICO"/>
    <s v="ALQUILER FDO CATOLICO"/>
    <n v="30"/>
    <d v="2023-07-01T00:00:00"/>
    <x v="11"/>
    <n v="7"/>
    <m/>
    <m/>
  </r>
  <r>
    <x v="1"/>
    <s v="REAL"/>
    <s v="FIJO"/>
    <s v="PERSONAL"/>
    <s v="GARAJE"/>
    <s v="MADRID"/>
    <x v="2"/>
    <s v="GARAJE"/>
    <s v="GARAJE VALDEZARZA"/>
    <n v="6.5"/>
    <d v="2023-07-01T00:00:00"/>
    <x v="11"/>
    <n v="7"/>
    <m/>
    <m/>
  </r>
  <r>
    <x v="2"/>
    <s v="REAL"/>
    <s v="VARIABLE"/>
    <s v="PERSONAL"/>
    <s v="INDEXA CAPITAL"/>
    <s v="ONLINE"/>
    <x v="22"/>
    <s v="FONDOS"/>
    <s v="INDEXA"/>
    <n v="270"/>
    <d v="2023-07-02T00:00:00"/>
    <x v="11"/>
    <n v="7"/>
    <m/>
    <s v="TRASPASO DE FONDOS JULIO"/>
  </r>
  <r>
    <x v="1"/>
    <s v="REAL"/>
    <s v="FIJO"/>
    <s v="PERSONAL"/>
    <s v="ALQUILER"/>
    <s v="MADRID"/>
    <x v="2"/>
    <s v="PISO"/>
    <s v="ALQUILER VALDEZARZA"/>
    <n v="30"/>
    <d v="2023-07-03T00:00:00"/>
    <x v="11"/>
    <n v="7"/>
    <m/>
    <m/>
  </r>
  <r>
    <x v="1"/>
    <s v="REAL"/>
    <s v="VARIABLE"/>
    <s v="PERSONAL"/>
    <s v="MERCADO ÑANDUT"/>
    <s v="MADRID"/>
    <x v="9"/>
    <s v="JON"/>
    <s v="AREPAS"/>
    <n v="0.8"/>
    <d v="2023-07-03T00:00:00"/>
    <x v="11"/>
    <n v="7"/>
    <m/>
    <s v="QUESO LATINO, CERVEZAS QUE COMPRE PARA LAS AREPAS DE JON"/>
  </r>
  <r>
    <x v="2"/>
    <s v="REAL"/>
    <s v="VARIABLE"/>
    <s v="PERSONAL"/>
    <s v="DEGIRO"/>
    <s v="ONLINE"/>
    <x v="16"/>
    <s v="BOLSA"/>
    <s v="BOLSA"/>
    <n v="180"/>
    <d v="2023-07-03T00:00:00"/>
    <x v="11"/>
    <n v="7"/>
    <m/>
    <m/>
  </r>
  <r>
    <x v="1"/>
    <s v="REAL"/>
    <s v="VARIABLE"/>
    <s v="PERSONAL"/>
    <s v="SFERA"/>
    <s v="MADRID"/>
    <x v="3"/>
    <s v="ROPA"/>
    <s v="CAMISETA"/>
    <n v="2.0489999999999999"/>
    <d v="2023-07-03T00:00:00"/>
    <x v="11"/>
    <n v="7"/>
    <m/>
    <s v="CAMISETA GATO SUSHI Y CALCETINES"/>
  </r>
  <r>
    <x v="2"/>
    <s v="REAL"/>
    <s v="VARIABLE"/>
    <s v="PERSONAL"/>
    <s v="COINBASE"/>
    <s v="ONLINE"/>
    <x v="17"/>
    <s v="CRYPTO"/>
    <s v="CRYPTO"/>
    <n v="180"/>
    <d v="2023-07-03T00:00:00"/>
    <x v="11"/>
    <n v="7"/>
    <m/>
    <m/>
  </r>
  <r>
    <x v="1"/>
    <s v="REAL"/>
    <s v="VARIABLE"/>
    <s v="PERSONAL"/>
    <s v="ALQUILER"/>
    <s v="MADRID"/>
    <x v="2"/>
    <s v="GASTOS COMPARTIDOS"/>
    <s v="GASTOS: AGUA, LUZ, WIFI, LIMPIEZA"/>
    <n v="9.8000000000000007"/>
    <d v="2023-07-03T00:00:00"/>
    <x v="11"/>
    <n v="7"/>
    <m/>
    <m/>
  </r>
  <r>
    <x v="2"/>
    <s v="REAL"/>
    <s v="VARIABLE"/>
    <s v="PERSONAL"/>
    <s v="INDEXA CAPITAL"/>
    <s v="ONLINE"/>
    <x v="22"/>
    <s v="FONDOS"/>
    <s v="INDEXA"/>
    <n v="180"/>
    <d v="2023-07-03T00:00:00"/>
    <x v="11"/>
    <n v="7"/>
    <m/>
    <m/>
  </r>
  <r>
    <x v="1"/>
    <s v="REAL"/>
    <s v="VARIABLE"/>
    <s v="PERSONAL"/>
    <s v="ALIEXPRESS"/>
    <s v="MADRID"/>
    <x v="3"/>
    <s v="ACCESORIOS"/>
    <s v="IPHONE CONECTOR DE AURICULARES"/>
    <n v="0.59500000000000008"/>
    <d v="2023-07-03T00:00:00"/>
    <x v="11"/>
    <n v="7"/>
    <m/>
    <m/>
  </r>
  <r>
    <x v="1"/>
    <s v="REAL"/>
    <s v="VARIABLE"/>
    <s v="PERSONAL"/>
    <s v="CHINO BARRIO"/>
    <s v="MADRID"/>
    <x v="4"/>
    <s v="FRUTA BARRIO"/>
    <s v="MANGO"/>
    <n v="0.8"/>
    <d v="2023-07-03T00:00:00"/>
    <x v="11"/>
    <n v="7"/>
    <m/>
    <s v="MANGOS QUE COMPRE PARA COMER CON JON Y AREPAS. EN EFECTIVO"/>
  </r>
  <r>
    <x v="1"/>
    <s v="REAL"/>
    <s v="VARIABLE"/>
    <s v="PERSONAL"/>
    <s v="PIZZERIA PORTEÑO"/>
    <s v="MADRID"/>
    <x v="7"/>
    <s v="PORTEÑO"/>
    <s v="PIZZA"/>
    <n v="5.63"/>
    <d v="2023-07-03T00:00:00"/>
    <x v="11"/>
    <n v="7"/>
    <m/>
    <s v="PIZZAS CON JON Y CRISTINA. LES INVITÉ A CENAR POR EL APROBADO DE LA OPO"/>
  </r>
  <r>
    <x v="1"/>
    <s v="REAL"/>
    <s v="VARIABLE"/>
    <s v="PERSONAL"/>
    <s v="VIVERO SHANGAI"/>
    <s v="MADRID"/>
    <x v="2"/>
    <s v="DECORACION"/>
    <s v="PLANTAS"/>
    <n v="2.93"/>
    <d v="2023-07-03T00:00:00"/>
    <x v="11"/>
    <n v="7"/>
    <m/>
    <s v="ROSAL, ALOCASIA, CACTUS, FLORES DE LA ALEGRÍA MORADAS Y NARANJAS"/>
  </r>
  <r>
    <x v="1"/>
    <s v="REAL"/>
    <s v="VARIABLE"/>
    <s v="PERSONAL"/>
    <s v="MERCADO ÑANDUT"/>
    <s v="MADRID"/>
    <x v="4"/>
    <s v="SUPER BARRIO"/>
    <s v="QUESO LATINO"/>
    <n v="0.59500000000000008"/>
    <d v="2023-07-03T00:00:00"/>
    <x v="11"/>
    <n v="7"/>
    <m/>
    <s v="QUESO LATINO (para mi) Y MAIZ PARA HACER PALOMITAS"/>
  </r>
  <r>
    <x v="1"/>
    <s v="REAL"/>
    <s v="VARIABLE"/>
    <s v="PERSONAL"/>
    <m/>
    <s v="MADRID"/>
    <x v="0"/>
    <s v="OTROS"/>
    <s v="OTROS"/>
    <n v="0.63500000000000012"/>
    <d v="2023-07-04T00:00:00"/>
    <x v="11"/>
    <n v="7"/>
    <m/>
    <m/>
  </r>
  <r>
    <x v="1"/>
    <s v="REAL"/>
    <s v="VARIABLE"/>
    <s v="PERSONAL"/>
    <s v="INSUD"/>
    <s v="MADRID"/>
    <x v="7"/>
    <s v="VENDING"/>
    <s v="CHOCOLATE"/>
    <n v="9.5000000000000001E-2"/>
    <d v="2023-07-05T00:00:00"/>
    <x v="11"/>
    <n v="7"/>
    <m/>
    <m/>
  </r>
  <r>
    <x v="1"/>
    <s v="REAL"/>
    <s v="VARIABLE"/>
    <s v="PERSONAL"/>
    <s v="PATIO DE MAHOU"/>
    <s v="MADRID"/>
    <x v="9"/>
    <s v="AFTERWORK INSUD"/>
    <s v="CERVEZAS"/>
    <n v="1.3"/>
    <d v="2023-07-06T00:00:00"/>
    <x v="11"/>
    <n v="7"/>
    <m/>
    <s v="CERVEZAS PATIO DE MAHOU (3 MIAS, BIZUM A RAMON POR OTRA Y 2 AGUAS CON GAS)"/>
  </r>
  <r>
    <x v="1"/>
    <s v="REAL"/>
    <s v="VARIABLE"/>
    <s v="PERSONAL"/>
    <s v="INSUD"/>
    <s v="MADRID"/>
    <x v="7"/>
    <s v="VENDING"/>
    <s v="CHOCOLATE"/>
    <n v="0.62500000000000011"/>
    <d v="2023-07-06T00:00:00"/>
    <x v="11"/>
    <n v="7"/>
    <m/>
    <s v="TODOS LOS CHOCOLATES DEL MES. SON DE FECHAS DE 03JUL A 15JUL"/>
  </r>
  <r>
    <x v="1"/>
    <s v="REAL"/>
    <s v="VARIABLE"/>
    <s v="PERSONAL"/>
    <s v="FORTUNY"/>
    <s v="MADRID"/>
    <x v="9"/>
    <s v="AFTERWORK INSUD"/>
    <s v="ENTRADA FORTUNY"/>
    <n v="2.5"/>
    <d v="2023-07-06T00:00:00"/>
    <x v="11"/>
    <n v="7"/>
    <m/>
    <m/>
  </r>
  <r>
    <x v="1"/>
    <s v="REAL"/>
    <s v="VARIABLE"/>
    <s v="PERSONAL"/>
    <s v="DIFUSION NUTRIC"/>
    <s v="MADRID"/>
    <x v="9"/>
    <s v="AFTERWORK INSUD"/>
    <s v="ENTRADA FORTUNY"/>
    <n v="0.17"/>
    <d v="2023-07-06T00:00:00"/>
    <x v="11"/>
    <n v="7"/>
    <m/>
    <m/>
  </r>
  <r>
    <x v="1"/>
    <s v="REAL"/>
    <s v="VARIABLE"/>
    <s v="PERSONAL"/>
    <s v="NAPOLI"/>
    <s v="MADRID"/>
    <x v="7"/>
    <s v="NAPOLI"/>
    <s v="EXTRA MENU COMPLETO"/>
    <n v="0.2"/>
    <d v="2023-07-06T00:00:00"/>
    <x v="11"/>
    <n v="7"/>
    <m/>
    <m/>
  </r>
  <r>
    <x v="1"/>
    <s v="REAL"/>
    <s v="VARIABLE"/>
    <s v="PERSONAL"/>
    <s v="CEPSA"/>
    <s v="MADRID"/>
    <x v="5"/>
    <s v="GASOLINA"/>
    <s v="MOTO"/>
    <n v="0.85299999999999998"/>
    <d v="2023-07-06T00:00:00"/>
    <x v="11"/>
    <n v="7"/>
    <m/>
    <m/>
  </r>
  <r>
    <x v="1"/>
    <s v="REAL"/>
    <s v="VARIABLE"/>
    <s v="PERSONAL"/>
    <s v="BLABLACAR"/>
    <s v="ONLINE"/>
    <x v="5"/>
    <s v="BLABLACAR"/>
    <s v="BLABLACAR PAMPLONA MADRID"/>
    <n v="1.4000000000000001"/>
    <d v="2023-07-10T00:00:00"/>
    <x v="11"/>
    <n v="7"/>
    <m/>
    <m/>
  </r>
  <r>
    <x v="1"/>
    <s v="REAL"/>
    <s v="VARIABLE"/>
    <s v="PERSONAL"/>
    <s v="BOCADILLOS JARAUTA"/>
    <s v="PAMPLONA"/>
    <x v="7"/>
    <s v="SAN FERMINES"/>
    <s v="BOCADILLOS"/>
    <n v="1.3"/>
    <d v="2023-07-10T00:00:00"/>
    <x v="11"/>
    <n v="7"/>
    <m/>
    <s v="BOCADILLOS DE NOCHE CON CRIS EN SAN FERMINES. ES UN BIZUM A ZUECO"/>
  </r>
  <r>
    <x v="1"/>
    <s v="REAL"/>
    <s v="VARIABLE"/>
    <s v="PERSONAL"/>
    <s v="MORALES BOX"/>
    <s v="MADRID"/>
    <x v="6"/>
    <s v="GIMNASIO"/>
    <s v="BOXEO"/>
    <n v="8"/>
    <d v="2023-07-10T00:00:00"/>
    <x v="11"/>
    <n v="7"/>
    <m/>
    <s v="MES DE JULIO "/>
  </r>
  <r>
    <x v="1"/>
    <s v="REAL"/>
    <s v="VARIABLE"/>
    <s v="PERSONAL"/>
    <s v="SIDRERIA RUNA"/>
    <s v="PAMPLONA"/>
    <x v="7"/>
    <s v="SAN FERMINES"/>
    <s v="COMIDA Y CHULETON"/>
    <n v="14.77"/>
    <d v="2023-07-10T00:00:00"/>
    <x v="11"/>
    <n v="7"/>
    <m/>
    <s v="INVITE A LA FAMILIA A COMER EN SAN FERMINES POR MI CUMPLE"/>
  </r>
  <r>
    <x v="0"/>
    <s v="REAL"/>
    <s v="VARIABLE"/>
    <s v="PERSONAL"/>
    <s v="PAGA"/>
    <s v="PAMPLONA"/>
    <x v="23"/>
    <s v="Paga"/>
    <s v="PAGA PAPA"/>
    <n v="30"/>
    <d v="2023-07-10T00:00:00"/>
    <x v="11"/>
    <n v="7"/>
    <m/>
    <s v="paga papa"/>
  </r>
  <r>
    <x v="1"/>
    <s v="REAL"/>
    <s v="VARIABLE"/>
    <s v="PERSONAL"/>
    <m/>
    <s v="PAMPLONA"/>
    <x v="21"/>
    <s v="REGALOS FAMILIA"/>
    <s v="PASCUAL"/>
    <n v="6"/>
    <d v="2023-07-10T00:00:00"/>
    <x v="11"/>
    <n v="7"/>
    <m/>
    <s v="BIZUM A MIS PRIMAS SOPHIE Y EMILY POR ACOGERME EN SAN FERMIN"/>
  </r>
  <r>
    <x v="1"/>
    <s v="REAL"/>
    <s v="VARIABLE"/>
    <s v="PERSONAL"/>
    <m/>
    <s v="ONLINE"/>
    <x v="9"/>
    <s v="VACACIONES ASTURIAS"/>
    <s v="AIRBNB"/>
    <n v="17.797000000000001"/>
    <d v="2023-07-12T00:00:00"/>
    <x v="11"/>
    <n v="7"/>
    <m/>
    <s v="COMPRA DEL AIRBN. ESTÁ PENDIENTE DE DESCONTAR LO QUE DIJIMOS"/>
  </r>
  <r>
    <x v="1"/>
    <s v="REAL"/>
    <s v="VARIABLE"/>
    <s v="PERSONAL"/>
    <s v="PASTELERIA LA MENORQUINA"/>
    <s v="MADRID"/>
    <x v="21"/>
    <s v="REGALOS"/>
    <s v="PASTELES CUMPLEAÑOS"/>
    <n v="1.72"/>
    <d v="2023-07-12T00:00:00"/>
    <x v="11"/>
    <n v="7"/>
    <m/>
    <s v="LAS PASTAS QUE LLEVÉ POR MI CUMPLEAÑOS"/>
  </r>
  <r>
    <x v="1"/>
    <s v="REAL"/>
    <s v="VARIABLE"/>
    <s v="PERSONAL"/>
    <s v="SOTOVERDE CASTELLANA"/>
    <s v="MADRID"/>
    <x v="7"/>
    <s v="AGUA CON GAS"/>
    <s v="AGUA CON GAS"/>
    <n v="0.85000000000000009"/>
    <d v="2023-07-13T00:00:00"/>
    <x v="11"/>
    <n v="7"/>
    <m/>
    <s v="QUEDADA CON ONDA Y ALEX"/>
  </r>
  <r>
    <x v="1"/>
    <s v="REAL"/>
    <s v="VARIABLE"/>
    <s v="PERSONAL"/>
    <s v="CARREFOUR"/>
    <s v="MADRID"/>
    <x v="4"/>
    <s v="CARREFOUR"/>
    <s v="COMPRA SEMANAL"/>
    <n v="6.7140000000000004"/>
    <d v="2023-07-14T00:00:00"/>
    <x v="11"/>
    <n v="7"/>
    <m/>
    <s v="COMPRA PARA "/>
  </r>
  <r>
    <x v="1"/>
    <s v="REAL"/>
    <s v="VARIABLE"/>
    <s v="PERSONAL"/>
    <s v="NAPOLI"/>
    <s v="MADRID"/>
    <x v="7"/>
    <s v="NAPOLI"/>
    <s v="EXTRA MENU COMPLETO"/>
    <n v="0.2"/>
    <d v="2023-07-14T00:00:00"/>
    <x v="11"/>
    <n v="7"/>
    <m/>
    <m/>
  </r>
  <r>
    <x v="0"/>
    <s v="REAL"/>
    <s v="FIJO"/>
    <s v="PERSONAL"/>
    <s v="INSUD"/>
    <s v="MADRID"/>
    <x v="12"/>
    <s v="NOMINA INSUD"/>
    <s v=" INSUD"/>
    <n v="560.19899999999996"/>
    <d v="2023-07-16T00:00:00"/>
    <x v="11"/>
    <n v="7"/>
    <m/>
    <s v="Extra Julio 23"/>
  </r>
  <r>
    <x v="1"/>
    <s v="REAL"/>
    <s v="VARIABLE"/>
    <s v="PERSONAL"/>
    <s v="CATARSIS"/>
    <s v="MADRID"/>
    <x v="7"/>
    <s v="BAR"/>
    <s v="AGUA CON GAS"/>
    <n v="0.31000000000000005"/>
    <d v="2023-07-17T00:00:00"/>
    <x v="11"/>
    <n v="7"/>
    <m/>
    <m/>
  </r>
  <r>
    <x v="1"/>
    <s v="REAL"/>
    <s v="VARIABLE"/>
    <s v="PERSONAL"/>
    <s v="ESQUINITA DE MACHADO"/>
    <s v="MADRID"/>
    <x v="7"/>
    <s v="BAR"/>
    <s v="CERVEZAS"/>
    <n v="1.1399999999999999"/>
    <d v="2023-07-17T00:00:00"/>
    <x v="11"/>
    <n v="7"/>
    <m/>
    <s v="QUEDADA CON DANI RAMON Y JON. CERVEZAS POST PADEL (VICOTIRA). EL BIZUM DE JON SE DESCUENTA DE LA ENTRADA DE PADEL QUE PAGÓ"/>
  </r>
  <r>
    <x v="1"/>
    <s v="REAL"/>
    <s v="VARIABLE"/>
    <s v="PERSONAL"/>
    <s v="CERVEZAS LA VIRGEN"/>
    <s v="MADRID"/>
    <x v="7"/>
    <s v="BAR"/>
    <s v="CERVEZAS"/>
    <n v="0.52"/>
    <d v="2023-07-17T00:00:00"/>
    <x v="11"/>
    <n v="7"/>
    <m/>
    <m/>
  </r>
  <r>
    <x v="1"/>
    <s v="REAL"/>
    <s v="VARIABLE"/>
    <s v="PERSONAL"/>
    <s v="CATARSIS"/>
    <s v="MADRID"/>
    <x v="7"/>
    <s v="BAR"/>
    <s v="CERVEZAS"/>
    <n v="0.4"/>
    <d v="2023-07-17T00:00:00"/>
    <x v="11"/>
    <n v="7"/>
    <m/>
    <s v="ALHAMBRA"/>
  </r>
  <r>
    <x v="1"/>
    <s v="REAL"/>
    <s v="VARIABLE"/>
    <s v="PERSONAL"/>
    <s v="CAFETERIA BRAVO MURILLO"/>
    <s v="MADRID"/>
    <x v="13"/>
    <s v="FOTOS PARA DNI PASAPORTE"/>
    <s v="FOTOS"/>
    <n v="0.65"/>
    <d v="2023-07-17T00:00:00"/>
    <x v="11"/>
    <n v="7"/>
    <m/>
    <m/>
  </r>
  <r>
    <x v="1"/>
    <s v="REAL"/>
    <s v="OCASIONAL"/>
    <s v="PERSONAL"/>
    <s v="CARREFOUR"/>
    <s v="MADRID"/>
    <x v="4"/>
    <s v="CARREFOUR"/>
    <s v="FRUTA"/>
    <n v="0.89300000000000002"/>
    <d v="2023-07-17T00:00:00"/>
    <x v="11"/>
    <n v="7"/>
    <m/>
    <s v="CARREFOUR DE PEÑALVER, COMIDA SEMANAL"/>
  </r>
  <r>
    <x v="1"/>
    <s v="REAL"/>
    <s v="OCASIONAL"/>
    <s v="PERSONAL"/>
    <s v="REPSOL"/>
    <s v="ONLINE"/>
    <x v="5"/>
    <s v="GASOLINA"/>
    <s v="MOTO"/>
    <n v="0.77600000000000002"/>
    <d v="2023-07-17T00:00:00"/>
    <x v="11"/>
    <n v="7"/>
    <m/>
    <s v="WAYLEYT"/>
  </r>
  <r>
    <x v="1"/>
    <s v="REAL"/>
    <s v="VARIABLE"/>
    <s v="PERSONAL"/>
    <s v="TAXI"/>
    <s v="MADRID"/>
    <x v="5"/>
    <s v="TAXI"/>
    <s v="TAXI"/>
    <n v="1.0250000000000001"/>
    <d v="2023-07-17T00:00:00"/>
    <x v="11"/>
    <n v="7"/>
    <m/>
    <m/>
  </r>
  <r>
    <x v="1"/>
    <s v="REAL"/>
    <s v="VARIABLE"/>
    <s v="PERSONAL"/>
    <s v="INSUD"/>
    <s v="MADRID"/>
    <x v="4"/>
    <s v="VENDING"/>
    <s v="CHOCOLATE"/>
    <n v="9.5000000000000001E-2"/>
    <d v="2023-07-18T00:00:00"/>
    <x v="11"/>
    <n v="7"/>
    <m/>
    <m/>
  </r>
  <r>
    <x v="1"/>
    <s v="REAL"/>
    <s v="VARIABLE"/>
    <s v="PERSONAL"/>
    <s v="INSUD"/>
    <s v="MADRID"/>
    <x v="4"/>
    <s v="VENDING"/>
    <s v="CHOCOLATE"/>
    <n v="9.5000000000000001E-2"/>
    <d v="2023-07-18T00:00:00"/>
    <x v="11"/>
    <n v="7"/>
    <m/>
    <m/>
  </r>
  <r>
    <x v="1"/>
    <s v="REAL"/>
    <s v="OCASIONAL"/>
    <s v="PERSONAL"/>
    <s v="PALA PADEL"/>
    <s v="TUDELA"/>
    <x v="6"/>
    <s v="PADEL"/>
    <s v="PALA DE PADEL"/>
    <n v="10.5"/>
    <d v="2023-07-18T00:00:00"/>
    <x v="11"/>
    <n v="7"/>
    <m/>
    <m/>
  </r>
  <r>
    <x v="3"/>
    <s v="REAL"/>
    <s v="OCASIONAL"/>
    <s v="PERSONAL"/>
    <s v="SANTANDER"/>
    <s v="ONLINE"/>
    <x v="0"/>
    <s v="TRASPASO COLECTIVOS"/>
    <s v="TEST"/>
    <n v="0"/>
    <d v="2023-07-18T00:00:00"/>
    <x v="11"/>
    <n v="7"/>
    <m/>
    <m/>
  </r>
  <r>
    <x v="3"/>
    <s v="REAL"/>
    <s v="OCASIONAL"/>
    <s v="PERSONAL"/>
    <s v="SANTANDER"/>
    <s v="ONLINE"/>
    <x v="0"/>
    <s v="TRASPASO COLECTIVOS"/>
    <s v="VACACIONES"/>
    <n v="0"/>
    <d v="2023-07-18T00:00:00"/>
    <x v="11"/>
    <n v="7"/>
    <m/>
    <m/>
  </r>
  <r>
    <x v="1"/>
    <s v="REAL"/>
    <s v="OCASIONAL"/>
    <s v="PERSONAL"/>
    <s v="GOBIERNO"/>
    <s v="MADRID"/>
    <x v="13"/>
    <s v="CERTIFICADO DIGITAL"/>
    <s v="CERTIFICADO DIGITAL"/>
    <n v="0.36200000000000004"/>
    <d v="2023-07-19T00:00:00"/>
    <x v="11"/>
    <n v="7"/>
    <m/>
    <m/>
  </r>
  <r>
    <x v="1"/>
    <s v="REAL"/>
    <s v="OCASIONAL"/>
    <s v="PERSONAL"/>
    <s v="GOBIERNO"/>
    <s v="MADRID"/>
    <x v="13"/>
    <s v="DNI"/>
    <s v="DNI"/>
    <n v="1.2000000000000002"/>
    <d v="2023-07-19T00:00:00"/>
    <x v="11"/>
    <n v="7"/>
    <m/>
    <m/>
  </r>
  <r>
    <x v="1"/>
    <s v="REAL"/>
    <s v="OCASIONAL"/>
    <s v="PERSONAL"/>
    <s v="GOBIERNO"/>
    <s v="MADRID"/>
    <x v="13"/>
    <s v="PASAPORTE"/>
    <s v="PASAPORTE"/>
    <n v="3"/>
    <d v="2023-07-19T00:00:00"/>
    <x v="11"/>
    <n v="7"/>
    <m/>
    <m/>
  </r>
  <r>
    <x v="1"/>
    <s v="REAL"/>
    <s v="VARIABLE"/>
    <s v="PERSONAL"/>
    <s v="BOMBILLA STA ENGRANCIA"/>
    <s v="MADRID"/>
    <x v="7"/>
    <s v="RESTAURANTE"/>
    <s v="CENA CON AMIGOS CRIS, BODA MODESTO"/>
    <n v="2.2250000000000001"/>
    <d v="2023-07-20T00:00:00"/>
    <x v="11"/>
    <n v="7"/>
    <m/>
    <s v="CENA DE AMIGOS MODESTO"/>
  </r>
  <r>
    <x v="1"/>
    <s v="REAL"/>
    <s v="VARIABLE"/>
    <s v="PERSONAL"/>
    <s v="RAMPUJO"/>
    <s v="MADRID"/>
    <x v="9"/>
    <s v="BAR"/>
    <s v="INSUD"/>
    <n v="0.60000000000000009"/>
    <d v="2023-07-20T00:00:00"/>
    <x v="11"/>
    <n v="7"/>
    <m/>
    <s v="CERVEZA DESPUES DE TEAMBUILDING"/>
  </r>
  <r>
    <x v="0"/>
    <s v="REAL"/>
    <s v="VARIABLE"/>
    <s v="PERSONAL"/>
    <s v="PAGA"/>
    <s v="TUDELA"/>
    <x v="18"/>
    <s v="GASTOS COMPARTIDOS"/>
    <s v="PAPA"/>
    <n v="30"/>
    <d v="2023-07-23T00:00:00"/>
    <x v="11"/>
    <n v="7"/>
    <m/>
    <s v="Papa Gasolina para irme a asturias. Ha llenado el deposito, valorado en 100€"/>
  </r>
  <r>
    <x v="1"/>
    <s v="REAL"/>
    <s v="VARIABLE"/>
    <s v="PERSONAL"/>
    <s v="D3"/>
    <s v="TUDELA"/>
    <x v="7"/>
    <s v="BAR"/>
    <s v="CERVEZA"/>
    <n v="0.25"/>
    <d v="2023-07-24T00:00:00"/>
    <x v="11"/>
    <n v="7"/>
    <m/>
    <s v="CERVEZA ESTRELLA GALICIA D3 EN FIESTAS"/>
  </r>
  <r>
    <x v="1"/>
    <s v="REAL"/>
    <s v="VARIABLE"/>
    <s v="PERSONAL"/>
    <s v="-"/>
    <s v="TUDELA"/>
    <x v="9"/>
    <s v="FIESTAS DE TUDELA"/>
    <s v="FIESTAS DE TUDELA"/>
    <n v="1.4000000000000001"/>
    <d v="2023-07-24T00:00:00"/>
    <x v="11"/>
    <n v="7"/>
    <m/>
    <s v="ALMUERZO CRIS Y JAVI"/>
  </r>
  <r>
    <x v="1"/>
    <s v="REAL"/>
    <s v="VARIABLE"/>
    <s v="PERSONAL"/>
    <s v="OCINE TUDELA"/>
    <s v="TUDELA"/>
    <x v="9"/>
    <s v="FIESTAS DE TUDELA"/>
    <s v="FIESTAS DE TUDELA"/>
    <n v="5.0600000000000005"/>
    <d v="2023-07-24T00:00:00"/>
    <x v="11"/>
    <n v="7"/>
    <m/>
    <s v="BEBIDAS  PARA TODOS EN EL ALMUERZO, CRIS Y JAVI"/>
  </r>
  <r>
    <x v="1"/>
    <s v="REAL"/>
    <s v="VARIABLE"/>
    <s v="PERSONAL"/>
    <s v="BARES DE TUDELA"/>
    <s v="TUDELA"/>
    <x v="9"/>
    <s v="FIESTAS DE TUDELA"/>
    <s v="FIESTAS DE TUDELA"/>
    <n v="2.5"/>
    <d v="2023-07-24T00:00:00"/>
    <x v="11"/>
    <n v="7"/>
    <m/>
    <s v="UNA CERVEZA, DOS CUBATAS, UN AGUA CON GAS, DOS CUBATAS ONDA, 3 CERVEZAS, 1 CUBATA ALEX EN EFECTIVO"/>
  </r>
  <r>
    <x v="1"/>
    <s v="REAL"/>
    <s v="VARIABLE"/>
    <s v="PERSONAL"/>
    <s v="L'ECALIERE"/>
    <s v="BIARRITZ"/>
    <x v="9"/>
    <s v="BIARRITZ"/>
    <s v="GAMBAS"/>
    <n v="0.60000000000000009"/>
    <d v="2023-07-24T00:00:00"/>
    <x v="11"/>
    <n v="7"/>
    <m/>
    <s v="GAMBAS EN BIARRITZ"/>
  </r>
  <r>
    <x v="1"/>
    <s v="REAL"/>
    <s v="VARIABLE"/>
    <s v="PERSONAL"/>
    <s v="BARES DE TUDELA"/>
    <s v="TUDELA"/>
    <x v="9"/>
    <s v="CINE"/>
    <s v="OPPENHAIMER"/>
    <n v="1.4800000000000002"/>
    <d v="2023-07-24T00:00:00"/>
    <x v="11"/>
    <n v="7"/>
    <m/>
    <s v="DIA 23, CINE DE OPPENHAIMER, CRIS Y JAVI"/>
  </r>
  <r>
    <x v="1"/>
    <s v="REAL"/>
    <s v="VARIABLE"/>
    <s v="PERSONAL"/>
    <s v="JOSE LUIS"/>
    <s v="TUDELA"/>
    <x v="7"/>
    <s v="RESTAURANTE"/>
    <s v="PINCHOS"/>
    <n v="2.46"/>
    <d v="2023-07-24T00:00:00"/>
    <x v="11"/>
    <n v="7"/>
    <m/>
    <s v="PINCHOS JOSE LUIS CON CRISTINA"/>
  </r>
  <r>
    <x v="1"/>
    <s v="REAL"/>
    <s v="VARIABLE"/>
    <s v="COLECTIVOS"/>
    <s v="PALACIO DE LA MAGDALENAÇ"/>
    <s v="ASTURIAS"/>
    <x v="11"/>
    <s v="SANTANDER Y ASTURIAS"/>
    <s v="COMIDA CABALLERIZAS"/>
    <n v="4.91"/>
    <d v="2023-07-26T00:00:00"/>
    <x v="11"/>
    <n v="7"/>
    <m/>
    <s v="PAGADO EN EFECTIVO"/>
  </r>
  <r>
    <x v="1"/>
    <s v="REAL"/>
    <s v="VARIABLE"/>
    <s v="PERSONAL"/>
    <s v="-"/>
    <s v="TUDELA"/>
    <x v="9"/>
    <s v="FIESTAS DE TUDELA"/>
    <s v="FIESTAS DE TUDELA"/>
    <n v="2.6"/>
    <d v="2023-07-26T00:00:00"/>
    <x v="11"/>
    <n v="7"/>
    <m/>
    <m/>
  </r>
  <r>
    <x v="1"/>
    <s v="REAL"/>
    <s v="VARIABLE"/>
    <s v="COLECTIVOS"/>
    <m/>
    <s v="ASTURIAS"/>
    <x v="11"/>
    <s v="SANTANDER Y ASTURIAS"/>
    <s v="IMAN"/>
    <n v="0.30000000000000004"/>
    <d v="2023-07-26T00:00:00"/>
    <x v="11"/>
    <n v="7"/>
    <m/>
    <m/>
  </r>
  <r>
    <x v="1"/>
    <s v="REAL"/>
    <s v="VARIABLE"/>
    <s v="COLECTIVOS"/>
    <m/>
    <s v="ASTURIAS"/>
    <x v="11"/>
    <s v="SANTANDER Y ASTURIAS"/>
    <s v="PARKING"/>
    <n v="1.04"/>
    <d v="2023-07-26T00:00:00"/>
    <x v="11"/>
    <n v="7"/>
    <m/>
    <m/>
  </r>
  <r>
    <x v="1"/>
    <s v="REAL"/>
    <s v="VARIABLE"/>
    <s v="COLECTIVOS"/>
    <m/>
    <s v="ASTURIAS"/>
    <x v="11"/>
    <s v="SANTANDER Y ASTURIAS"/>
    <s v="REFRESCOS"/>
    <n v="0.54"/>
    <d v="2023-07-26T00:00:00"/>
    <x v="11"/>
    <n v="7"/>
    <m/>
    <m/>
  </r>
  <r>
    <x v="1"/>
    <s v="REAL"/>
    <s v="VARIABLE"/>
    <s v="COLECTIVOS"/>
    <s v="CAFETERIA LOCAL"/>
    <s v="ASTURIAS"/>
    <x v="11"/>
    <s v="SANTANDER Y ASTURIAS"/>
    <s v="CAFES LLANES"/>
    <n v="0.30000000000000004"/>
    <d v="2023-07-27T00:00:00"/>
    <x v="11"/>
    <n v="7"/>
    <m/>
    <m/>
  </r>
  <r>
    <x v="1"/>
    <s v="REAL"/>
    <s v="VARIABLE"/>
    <s v="COLECTIVOS"/>
    <m/>
    <s v="ASTURIAS"/>
    <x v="11"/>
    <s v="SANTANDER Y ASTURIAS"/>
    <s v="CENA SANTILLANA"/>
    <n v="2.2800000000000002"/>
    <d v="2023-07-27T00:00:00"/>
    <x v="11"/>
    <n v="7"/>
    <m/>
    <m/>
  </r>
  <r>
    <x v="1"/>
    <s v="REAL"/>
    <s v="VARIABLE"/>
    <s v="COLECTIVOS"/>
    <m/>
    <s v="ASTURIAS"/>
    <x v="11"/>
    <s v="SANTANDER Y ASTURIAS"/>
    <s v="CERVEZA"/>
    <n v="0.37400000000000005"/>
    <d v="2023-07-27T00:00:00"/>
    <x v="11"/>
    <n v="7"/>
    <m/>
    <m/>
  </r>
  <r>
    <x v="1"/>
    <s v="REAL"/>
    <s v="VARIABLE"/>
    <s v="COLECTIVOS"/>
    <s v="EL ANCLA"/>
    <s v="ASTURIAS"/>
    <x v="11"/>
    <s v="SANTANDER Y ASTURIAS"/>
    <s v="COMIDA ARROZ EL ANLCA"/>
    <n v="5.5600000000000005"/>
    <d v="2023-07-27T00:00:00"/>
    <x v="11"/>
    <n v="7"/>
    <m/>
    <m/>
  </r>
  <r>
    <x v="1"/>
    <s v="REAL"/>
    <s v="VARIABLE"/>
    <s v="COLECTIVOS"/>
    <m/>
    <s v="ASTURIAS"/>
    <x v="11"/>
    <s v="SANTANDER Y ASTURIAS"/>
    <s v="ENTRADA CAPRICHO GAUDI"/>
    <n v="1"/>
    <d v="2023-07-27T00:00:00"/>
    <x v="11"/>
    <n v="7"/>
    <m/>
    <m/>
  </r>
  <r>
    <x v="1"/>
    <s v="REAL"/>
    <s v="VARIABLE"/>
    <s v="COLECTIVOS"/>
    <m/>
    <s v="ASTURIAS"/>
    <x v="11"/>
    <s v="SANTANDER Y ASTURIAS"/>
    <s v="HELADO LLANES"/>
    <n v="0.49400000000000005"/>
    <d v="2023-07-27T00:00:00"/>
    <x v="11"/>
    <n v="7"/>
    <m/>
    <m/>
  </r>
  <r>
    <x v="1"/>
    <s v="REAL"/>
    <s v="VARIABLE"/>
    <s v="COLECTIVOS"/>
    <s v="ESPIGA D'OR"/>
    <s v="CUDILLERO"/>
    <x v="11"/>
    <s v="SANTANDER Y ASTURIAS"/>
    <s v="PAN PARA BOCADILLOS"/>
    <n v="0.14499999999999999"/>
    <d v="2023-07-27T00:00:00"/>
    <x v="11"/>
    <n v="7"/>
    <m/>
    <m/>
  </r>
  <r>
    <x v="1"/>
    <s v="REAL"/>
    <s v="VARIABLE"/>
    <s v="COLECTIVOS"/>
    <m/>
    <s v="ASTURIAS"/>
    <x v="11"/>
    <s v="SANTANDER Y ASTURIAS"/>
    <s v="PARKING SAN VICENTE DE LA BARQUERA"/>
    <n v="0.435"/>
    <d v="2023-07-27T00:00:00"/>
    <x v="11"/>
    <n v="7"/>
    <m/>
    <m/>
  </r>
  <r>
    <x v="1"/>
    <s v="REAL"/>
    <s v="VARIABLE"/>
    <s v="COLECTIVOS"/>
    <m/>
    <s v="ASTURIAS"/>
    <x v="11"/>
    <s v="SANTANDER Y ASTURIAS"/>
    <s v="PARKING ZONA AZUL"/>
    <n v="0.1"/>
    <d v="2023-07-27T00:00:00"/>
    <x v="11"/>
    <n v="7"/>
    <m/>
    <m/>
  </r>
  <r>
    <x v="1"/>
    <s v="REAL"/>
    <s v="VARIABLE"/>
    <s v="COLECTIVOS"/>
    <m/>
    <s v="ASTURIAS"/>
    <x v="11"/>
    <s v="SANTANDER Y ASTURIAS"/>
    <s v="QUESO LLANES"/>
    <n v="1"/>
    <d v="2023-07-27T00:00:00"/>
    <x v="11"/>
    <n v="7"/>
    <m/>
    <m/>
  </r>
  <r>
    <x v="1"/>
    <s v="REAL"/>
    <s v="VARIABLE"/>
    <s v="COLECTIVOS"/>
    <m/>
    <s v="ASTURIAS"/>
    <x v="11"/>
    <s v="SANTANDER Y ASTURIAS"/>
    <s v="SOBAOS"/>
    <n v="0.45"/>
    <d v="2023-07-27T00:00:00"/>
    <x v="11"/>
    <n v="7"/>
    <m/>
    <m/>
  </r>
  <r>
    <x v="1"/>
    <s v="REAL"/>
    <s v="VARIABLE"/>
    <s v="COLECTIVOS"/>
    <m/>
    <s v="ASTURIAS"/>
    <x v="11"/>
    <s v="SANTANDER Y ASTURIAS"/>
    <s v="SOBAOS Y LECHE"/>
    <n v="0.38"/>
    <d v="2023-07-27T00:00:00"/>
    <x v="11"/>
    <n v="7"/>
    <m/>
    <m/>
  </r>
  <r>
    <x v="1"/>
    <s v="REAL"/>
    <s v="VARIABLE"/>
    <s v="COLECTIVOS"/>
    <m/>
    <s v="ASTURIAS"/>
    <x v="11"/>
    <s v="SANTANDER Y ASTURIAS"/>
    <s v="AUTOBUSES"/>
    <n v="1.8"/>
    <d v="2023-07-28T00:00:00"/>
    <x v="11"/>
    <n v="7"/>
    <m/>
    <m/>
  </r>
  <r>
    <x v="1"/>
    <s v="REAL"/>
    <s v="VARIABLE"/>
    <s v="COLECTIVOS"/>
    <m/>
    <s v="ASTURIAS"/>
    <x v="11"/>
    <s v="SANTANDER Y ASTURIAS"/>
    <s v="CERVEZA Y AGUA"/>
    <n v="0.43"/>
    <d v="2023-07-28T00:00:00"/>
    <x v="11"/>
    <n v="7"/>
    <m/>
    <m/>
  </r>
  <r>
    <x v="1"/>
    <s v="REAL"/>
    <s v="VARIABLE"/>
    <s v="COLECTIVOS"/>
    <m/>
    <s v="ASTURIAS"/>
    <x v="11"/>
    <s v="SANTANDER Y ASTURIAS"/>
    <s v="CERVEZAS PLAYA MADRE"/>
    <n v="0.70000000000000007"/>
    <d v="2023-07-28T00:00:00"/>
    <x v="11"/>
    <n v="7"/>
    <m/>
    <m/>
  </r>
  <r>
    <x v="0"/>
    <s v="REAL"/>
    <s v="FIJO"/>
    <s v="PERSONAL"/>
    <s v="INSUD"/>
    <s v="MADRID"/>
    <x v="12"/>
    <s v="NOMINA INSUD"/>
    <s v=" INSUD"/>
    <n v="584.98799999999994"/>
    <d v="2023-07-28T00:00:00"/>
    <x v="11"/>
    <n v="7"/>
    <m/>
    <m/>
  </r>
  <r>
    <x v="1"/>
    <s v="REAL"/>
    <s v="VARIABLE"/>
    <s v="COLECTIVOS"/>
    <s v="CASA CARMEN (GIJON)"/>
    <s v="ASTURIAS"/>
    <x v="11"/>
    <s v="SANTANDER Y ASTURIAS"/>
    <s v="CACHOPOS"/>
    <n v="4.415"/>
    <d v="2023-07-29T00:00:00"/>
    <x v="11"/>
    <n v="7"/>
    <m/>
    <m/>
  </r>
  <r>
    <x v="1"/>
    <s v="REAL"/>
    <s v="VARIABLE"/>
    <s v="COLECTIVOS"/>
    <s v="CAFETERIA LOCAL"/>
    <s v="ASTURIAS"/>
    <x v="11"/>
    <s v="SANTANDER Y ASTURIAS"/>
    <s v="CAFES"/>
    <n v="0.72500000000000009"/>
    <d v="2023-07-29T00:00:00"/>
    <x v="11"/>
    <n v="7"/>
    <m/>
    <m/>
  </r>
  <r>
    <x v="1"/>
    <s v="REAL"/>
    <s v="VARIABLE"/>
    <s v="COLECTIVOS"/>
    <s v="CAFETERIA LOCAL"/>
    <s v="ASTURIAS"/>
    <x v="11"/>
    <s v="SANTANDER Y ASTURIAS"/>
    <s v="CAFES"/>
    <n v="0.82"/>
    <d v="2023-07-29T00:00:00"/>
    <x v="11"/>
    <n v="7"/>
    <m/>
    <m/>
  </r>
  <r>
    <x v="1"/>
    <s v="REAL"/>
    <s v="VARIABLE"/>
    <s v="COLECTIVOS"/>
    <s v="DECATHLON"/>
    <s v="ASTURIAS"/>
    <x v="11"/>
    <s v="SANTANDER Y ASTURIAS"/>
    <s v="DECATHLON"/>
    <n v="2.8970000000000002"/>
    <d v="2023-07-29T00:00:00"/>
    <x v="11"/>
    <n v="7"/>
    <m/>
    <m/>
  </r>
  <r>
    <x v="1"/>
    <s v="REAL"/>
    <s v="VARIABLE"/>
    <s v="COLECTIVOS"/>
    <s v="MACDONALDS"/>
    <s v="ASTURIAS"/>
    <x v="11"/>
    <s v="SANTANDER Y ASTURIAS"/>
    <s v="MACDONALDS"/>
    <n v="1.1500000000000001"/>
    <d v="2023-07-29T00:00:00"/>
    <x v="11"/>
    <n v="7"/>
    <m/>
    <m/>
  </r>
  <r>
    <x v="1"/>
    <s v="REAL"/>
    <s v="VARIABLE"/>
    <s v="COLECTIVOS"/>
    <m/>
    <s v="ASTURIAS"/>
    <x v="11"/>
    <s v="SANTANDER Y ASTURIAS"/>
    <s v="PARKING"/>
    <n v="0.89500000000000002"/>
    <d v="2023-07-29T00:00:00"/>
    <x v="11"/>
    <n v="7"/>
    <m/>
    <m/>
  </r>
  <r>
    <x v="1"/>
    <s v="REAL"/>
    <s v="VARIABLE"/>
    <s v="COLECTIVOS"/>
    <s v="LANZATE AL SELLA, CANOAS EL MOYAU"/>
    <s v="ASTURIAS"/>
    <x v="11"/>
    <s v="SANTANDER Y ASTURIAS"/>
    <s v="CANOAS DESCENSO SELLA Y BOCATAS"/>
    <n v="4.2"/>
    <d v="2023-07-30T00:00:00"/>
    <x v="11"/>
    <n v="7"/>
    <m/>
    <m/>
  </r>
  <r>
    <x v="1"/>
    <s v="REAL"/>
    <s v="VARIABLE"/>
    <s v="COLECTIVOS"/>
    <m/>
    <s v="ASTURIAS"/>
    <x v="11"/>
    <s v="SANTANDER Y ASTURIAS"/>
    <s v="CENA"/>
    <n v="2.1550000000000002"/>
    <d v="2023-07-30T00:00:00"/>
    <x v="11"/>
    <n v="7"/>
    <m/>
    <m/>
  </r>
  <r>
    <x v="1"/>
    <s v="REAL"/>
    <s v="VARIABLE"/>
    <s v="COLECTIVOS"/>
    <m/>
    <s v="ASTURIAS"/>
    <x v="11"/>
    <s v="SANTANDER Y ASTURIAS"/>
    <s v="CHIRINGUITO"/>
    <n v="0.8"/>
    <d v="2023-07-30T00:00:00"/>
    <x v="11"/>
    <n v="7"/>
    <m/>
    <m/>
  </r>
  <r>
    <x v="1"/>
    <s v="REAL"/>
    <s v="VARIABLE"/>
    <s v="COLECTIVOS"/>
    <m/>
    <s v="ASTURIAS"/>
    <x v="11"/>
    <s v="SANTANDER Y ASTURIAS"/>
    <s v="COMIDA"/>
    <n v="3.54"/>
    <d v="2023-07-30T00:00:00"/>
    <x v="11"/>
    <n v="7"/>
    <m/>
    <m/>
  </r>
  <r>
    <x v="1"/>
    <s v="REAL"/>
    <s v="VARIABLE"/>
    <s v="COLECTIVOS"/>
    <s v="LANZATE AL SELLA, CANOAS EL MOYAU"/>
    <s v="ASTURIAS"/>
    <x v="11"/>
    <s v="SANTANDER Y ASTURIAS"/>
    <s v="IMPERMEABLES MOVIL"/>
    <n v="0.60000000000000009"/>
    <d v="2023-07-30T00:00:00"/>
    <x v="11"/>
    <n v="7"/>
    <m/>
    <m/>
  </r>
  <r>
    <x v="1"/>
    <s v="REAL"/>
    <s v="VARIABLE"/>
    <s v="PERSONAL"/>
    <s v="RIO DE LA PLATA"/>
    <s v="ASTURIAS"/>
    <x v="7"/>
    <s v="BAR"/>
    <s v="CAFÉ"/>
    <n v="0.13"/>
    <d v="2023-07-31T00:00:00"/>
    <x v="11"/>
    <n v="7"/>
    <m/>
    <s v="CAFÉ OVIEDO ANTES DE COGER COCHE PARA MADRID"/>
  </r>
  <r>
    <x v="1"/>
    <s v="REAL"/>
    <s v="VARIABLE"/>
    <s v="COLECTIVOS"/>
    <s v="SIDRERIA LA REC CANGAS"/>
    <s v="ASTURIAS"/>
    <x v="11"/>
    <s v="SANTANDER Y ASTURIAS"/>
    <s v="CAFES Y HELADOS COVADONGA"/>
    <n v="0.91999999999999993"/>
    <d v="2023-07-31T00:00:00"/>
    <x v="11"/>
    <n v="7"/>
    <m/>
    <m/>
  </r>
  <r>
    <x v="1"/>
    <s v="REAL"/>
    <s v="VARIABLE"/>
    <s v="PERSONAL"/>
    <s v="SIDRERIA PRE ROMANICO"/>
    <s v="ASTURIAS"/>
    <x v="7"/>
    <s v="BAR"/>
    <s v="CERVEZAS"/>
    <n v="0.48"/>
    <d v="2023-07-31T00:00:00"/>
    <x v="11"/>
    <n v="7"/>
    <m/>
    <s v="CERVEZAS PREROMANICO"/>
  </r>
  <r>
    <x v="1"/>
    <s v="REAL"/>
    <s v="VARIABLE"/>
    <s v="COLECTIVOS"/>
    <s v="REPSOL"/>
    <s v="MADRID"/>
    <x v="5"/>
    <s v="GASOLINA"/>
    <s v="COCHE"/>
    <n v="11.673000000000002"/>
    <d v="2023-07-31T00:00:00"/>
    <x v="11"/>
    <n v="7"/>
    <m/>
    <m/>
  </r>
  <r>
    <x v="1"/>
    <s v="REAL"/>
    <s v="VARIABLE"/>
    <s v="COLECTIVOS"/>
    <s v="TIERRA ASTUR"/>
    <s v="ASTURIAS"/>
    <x v="11"/>
    <s v="SANTANDER Y ASTURIAS"/>
    <s v="COMIDA TIERRA ASTUR"/>
    <n v="4.8220000000000001"/>
    <d v="2023-07-31T00:00:00"/>
    <x v="11"/>
    <n v="7"/>
    <m/>
    <m/>
  </r>
  <r>
    <x v="1"/>
    <s v="REAL"/>
    <s v="VARIABLE"/>
    <s v="COLECTIVOS"/>
    <s v="NEGRA LUNA"/>
    <s v="ASTURIAS"/>
    <x v="2"/>
    <s v="ACCESORIOS"/>
    <s v="DECORACION"/>
    <n v="2.4000000000000004"/>
    <d v="2023-07-31T00:00:00"/>
    <x v="11"/>
    <n v="7"/>
    <m/>
    <s v="ROCA DE SAL, ILUMINACIÓN NARANJA, BUENAS ENERGIAS, COMPRADA EN RIBADESELLA"/>
  </r>
  <r>
    <x v="1"/>
    <s v="REAL"/>
    <s v="VARIABLE"/>
    <s v="COLECTIVOS"/>
    <s v="RECUERDOS RAFAE"/>
    <s v="ASTURIAS"/>
    <x v="11"/>
    <s v="SANTANDER Y ASTURIAS"/>
    <s v="IMANES"/>
    <n v="0.52"/>
    <d v="2023-07-31T00:00:00"/>
    <x v="11"/>
    <n v="7"/>
    <m/>
    <m/>
  </r>
  <r>
    <x v="1"/>
    <s v="REAL"/>
    <s v="VARIABLE"/>
    <s v="PERSONAL"/>
    <s v="DONDE NANCY"/>
    <s v="ASTURIAS"/>
    <x v="3"/>
    <s v="ACCESORIOS"/>
    <s v="LLAVERO BUCEADORES DE COMBATE"/>
    <n v="0.4"/>
    <d v="2023-07-31T00:00:00"/>
    <x v="11"/>
    <n v="7"/>
    <m/>
    <m/>
  </r>
  <r>
    <x v="1"/>
    <s v="REAL"/>
    <s v="VARIABLE"/>
    <s v="PERSONAL"/>
    <s v="DON PELAYO GIJON"/>
    <s v="ASTURIAS"/>
    <x v="11"/>
    <s v="SANTANDER Y ASTURIAS"/>
    <s v="LLAVEROS TRISQUEL Y TRISQUETA"/>
    <n v="0.29500000000000004"/>
    <d v="2023-07-31T00:00:00"/>
    <x v="11"/>
    <n v="7"/>
    <m/>
    <m/>
  </r>
  <r>
    <x v="1"/>
    <s v="REAL"/>
    <s v="VARIABLE"/>
    <s v="COLECTIVOS"/>
    <m/>
    <s v="ASTURIAS"/>
    <x v="11"/>
    <s v="SANTANDER Y ASTURIAS"/>
    <s v="PASTELES DE POSTRE"/>
    <n v="0.37000000000000005"/>
    <d v="2023-07-31T00:00:00"/>
    <x v="11"/>
    <n v="7"/>
    <m/>
    <m/>
  </r>
  <r>
    <x v="1"/>
    <s v="REAL"/>
    <s v="VARIABLE"/>
    <s v="PERSONAL"/>
    <s v="CEDIPSA"/>
    <s v="ASTURIAS"/>
    <x v="11"/>
    <s v="SANTANDER Y ASTURIAS"/>
    <m/>
    <n v="0.54500000000000004"/>
    <d v="2023-07-31T00:00:00"/>
    <x v="11"/>
    <n v="7"/>
    <m/>
    <m/>
  </r>
  <r>
    <x v="1"/>
    <s v="REAL"/>
    <s v="VARIABLE"/>
    <s v="PERSONAL"/>
    <s v="ONFLY"/>
    <s v="ASTURIAS"/>
    <x v="11"/>
    <s v="SANTANDER Y ASTURIAS"/>
    <m/>
    <n v="0.30000000000000004"/>
    <d v="2023-07-31T00:00:00"/>
    <x v="11"/>
    <n v="7"/>
    <m/>
    <m/>
  </r>
  <r>
    <x v="1"/>
    <s v="REAL"/>
    <s v="VARIABLE"/>
    <s v="PERSONAL"/>
    <s v="MORALES BOX"/>
    <s v="MADRID"/>
    <x v="6"/>
    <s v="BOXEO"/>
    <s v="MORALES BOX"/>
    <n v="8"/>
    <d v="2023-08-01T00:00:00"/>
    <x v="11"/>
    <n v="8"/>
    <m/>
    <s v="BOXEO MORALES BOX"/>
  </r>
  <r>
    <x v="1"/>
    <s v="REAL"/>
    <s v="VARIABLE"/>
    <s v="PERSONAL"/>
    <s v="PELUQUERIA LEONARDO"/>
    <s v="MADRID"/>
    <x v="10"/>
    <s v="PELUQUERIA"/>
    <s v="PELUQUERIA VALDEZARZA"/>
    <n v="0.9"/>
    <d v="2023-08-01T00:00:00"/>
    <x v="11"/>
    <n v="8"/>
    <m/>
    <s v="PELUQUERO NEUVO LEONARDO"/>
  </r>
  <r>
    <x v="1"/>
    <s v="REAL"/>
    <s v="FIJO"/>
    <s v="PERSONAL"/>
    <s v="ALQUILER"/>
    <s v="MADRID"/>
    <x v="2"/>
    <s v="PISO VALDEZARZA"/>
    <s v="ALQUILER VALDEZARZA"/>
    <n v="40"/>
    <d v="2023-08-02T00:00:00"/>
    <x v="11"/>
    <n v="8"/>
    <m/>
    <s v="AGO 23 VALDEZARZA"/>
  </r>
  <r>
    <x v="2"/>
    <s v="REAL"/>
    <s v="VARIABLE"/>
    <s v="PERSONAL"/>
    <s v="DEGIRO"/>
    <s v="ONLINE"/>
    <x v="22"/>
    <s v="FONDOS"/>
    <s v="DEGIRO"/>
    <n v="180"/>
    <d v="2023-08-02T00:00:00"/>
    <x v="11"/>
    <n v="8"/>
    <m/>
    <m/>
  </r>
  <r>
    <x v="1"/>
    <s v="REAL"/>
    <s v="FIJO"/>
    <s v="PERSONAL"/>
    <s v="GARAJE"/>
    <s v="MADRID"/>
    <x v="2"/>
    <s v="GARAJE"/>
    <s v="GARAJE VALDEZARZA"/>
    <n v="6.5"/>
    <d v="2023-08-02T00:00:00"/>
    <x v="11"/>
    <n v="8"/>
    <m/>
    <s v="AGO 23 VALDEZARZA"/>
  </r>
  <r>
    <x v="1"/>
    <s v="REAL"/>
    <s v="VARIABLE"/>
    <s v="PERSONAL"/>
    <s v="ALQUILER"/>
    <s v="MADRID"/>
    <x v="2"/>
    <s v="GASTOS COMPARTIDOS"/>
    <s v="GASTOS: AGUA, LUZ, WIFI, LIMPIEZA"/>
    <n v="4.9820000000000002"/>
    <d v="2023-08-02T00:00:00"/>
    <x v="11"/>
    <n v="8"/>
    <m/>
    <s v="GASTOS JULIO 23"/>
  </r>
  <r>
    <x v="3"/>
    <s v="REAL"/>
    <s v="FIJO"/>
    <s v="PERSONAL"/>
    <s v="ONLINE"/>
    <s v="MADRID"/>
    <x v="24"/>
    <s v="TRASPASO COLECTIVOS"/>
    <s v="TRASPASO COLECTIVO"/>
    <n v="0"/>
    <d v="2023-08-02T00:00:00"/>
    <x v="11"/>
    <n v="8"/>
    <m/>
    <m/>
  </r>
  <r>
    <x v="3"/>
    <s v="REAL"/>
    <s v="OCASIONAL"/>
    <s v="PERSONAL"/>
    <s v="SANTANDER"/>
    <s v="ONLINE"/>
    <x v="24"/>
    <s v="TRASPASO COLECTIVOS"/>
    <s v="VACACIONES"/>
    <n v="0"/>
    <d v="2023-08-02T00:00:00"/>
    <x v="11"/>
    <n v="8"/>
    <m/>
    <m/>
  </r>
  <r>
    <x v="1"/>
    <s v="REAL"/>
    <s v="VARIABLE"/>
    <s v="PERSONAL"/>
    <s v="INSUD"/>
    <m/>
    <x v="4"/>
    <s v="VENDING"/>
    <s v="CHOCOLATE"/>
    <n v="0.19"/>
    <d v="2023-08-03T00:00:00"/>
    <x v="11"/>
    <n v="8"/>
    <m/>
    <m/>
  </r>
  <r>
    <x v="1"/>
    <s v="REAL"/>
    <s v="VARIABLE"/>
    <s v="PERSONAL"/>
    <s v="SANTANDER"/>
    <s v="MADRID"/>
    <x v="0"/>
    <s v="EFECTIVO"/>
    <s v="EFECTIVO"/>
    <n v="6"/>
    <d v="2023-08-03T00:00:00"/>
    <x v="11"/>
    <n v="8"/>
    <m/>
    <s v="M1J"/>
  </r>
  <r>
    <x v="1"/>
    <s v="REAL"/>
    <s v="VARIABLE"/>
    <s v="PERSONAL"/>
    <s v="PIZZA NAPOLI"/>
    <s v="MADRID"/>
    <x v="7"/>
    <s v="NAPOLI"/>
    <s v="EXTRA MENU COMPLETO"/>
    <n v="0.26"/>
    <d v="2023-08-03T00:00:00"/>
    <x v="11"/>
    <n v="8"/>
    <m/>
    <s v="EXTRA MENU COMPLETO, EN EFECTIVO"/>
  </r>
  <r>
    <x v="1"/>
    <s v="REAL"/>
    <s v="VARIABLE"/>
    <s v="PERSONAL"/>
    <s v="CHINO BARRIO"/>
    <s v="MADRID"/>
    <x v="4"/>
    <s v="CHINO BARRIO"/>
    <s v="FRUTA"/>
    <n v="0.30000000000000004"/>
    <d v="2023-08-03T00:00:00"/>
    <x v="11"/>
    <n v="8"/>
    <m/>
    <s v="3 MANGOS, EN EFECTIVO"/>
  </r>
  <r>
    <x v="1"/>
    <s v="REAL"/>
    <s v="VARIABLE"/>
    <s v="PERSONAL"/>
    <s v="UBER EATS"/>
    <s v="MADRID"/>
    <x v="7"/>
    <s v="RESTAURANTE"/>
    <s v="HAMBURGUESA MCDONALDS"/>
    <n v="1.4460000000000002"/>
    <d v="2023-08-03T00:00:00"/>
    <x v="11"/>
    <n v="8"/>
    <m/>
    <m/>
  </r>
  <r>
    <x v="1"/>
    <s v="REAL"/>
    <s v="VARIABLE"/>
    <s v="COLECTIVOS"/>
    <s v="MADRID"/>
    <s v="CORTE INGLES"/>
    <x v="3"/>
    <s v="GRIFO AGUA"/>
    <s v="GRIFO AGUA"/>
    <n v="5.1960000000000006"/>
    <d v="2023-08-04T00:00:00"/>
    <x v="11"/>
    <n v="8"/>
    <m/>
    <m/>
  </r>
  <r>
    <x v="1"/>
    <s v="REAL"/>
    <s v="VARIABLE"/>
    <s v="PERSONAL"/>
    <s v="UBER EATS"/>
    <s v="MADRID"/>
    <x v="7"/>
    <s v="UBER"/>
    <s v="BURGER KING"/>
    <n v="1.4460000000000002"/>
    <d v="2023-08-07T00:00:00"/>
    <x v="11"/>
    <n v="8"/>
    <m/>
    <m/>
  </r>
  <r>
    <x v="1"/>
    <s v="REAL"/>
    <s v="VARIABLE"/>
    <s v="PERSONAL"/>
    <s v="CARREFOUR CUATRO CAMINOS"/>
    <s v="MADRID"/>
    <x v="4"/>
    <s v="CARREFOUR"/>
    <s v="CARREFOUR"/>
    <n v="3.298"/>
    <d v="2023-08-07T00:00:00"/>
    <x v="11"/>
    <n v="8"/>
    <m/>
    <m/>
  </r>
  <r>
    <x v="0"/>
    <s v="REAL"/>
    <s v="VARIABLE"/>
    <s v="PERSONAL"/>
    <s v="DECATHLON"/>
    <s v="MADRID"/>
    <x v="0"/>
    <s v="DEVOLUCION"/>
    <s v="DECATHLON"/>
    <n v="14.997"/>
    <d v="2023-08-07T00:00:00"/>
    <x v="11"/>
    <n v="8"/>
    <m/>
    <s v="DEVOLUCION PALA DE PADEL"/>
  </r>
  <r>
    <x v="0"/>
    <s v="REAL"/>
    <s v="VARIABLE"/>
    <s v="PERSONAL"/>
    <s v="DECATHLON"/>
    <s v="MADRID"/>
    <x v="0"/>
    <s v="DEVOLUCION"/>
    <s v="DECATHLON"/>
    <n v="6.5940000000000003"/>
    <d v="2023-08-07T00:00:00"/>
    <x v="11"/>
    <n v="8"/>
    <m/>
    <s v="DEVOLUCION CHUBASQUEROS DECATHLON"/>
  </r>
  <r>
    <x v="1"/>
    <s v="REAL"/>
    <s v="VARIABLE"/>
    <s v="PERSONAL"/>
    <m/>
    <m/>
    <x v="4"/>
    <s v="VENDING"/>
    <s v="INSUD"/>
    <n v="0.20999999999999996"/>
    <d v="2023-08-07T00:00:00"/>
    <x v="11"/>
    <n v="8"/>
    <m/>
    <m/>
  </r>
  <r>
    <x v="1"/>
    <s v="REAL"/>
    <s v="VARIABLE"/>
    <s v="PERSONAL"/>
    <s v="ALCAMPO"/>
    <s v="MADRID"/>
    <x v="4"/>
    <s v="ACCESORIOS"/>
    <s v="NECESER PARA LLEVAR EN LA MOCHILA"/>
    <n v="0.56900000000000006"/>
    <d v="2023-08-07T00:00:00"/>
    <x v="11"/>
    <n v="8"/>
    <m/>
    <m/>
  </r>
  <r>
    <x v="1"/>
    <s v="REAL"/>
    <s v="VARIABLE"/>
    <s v="PERSONAL"/>
    <s v="DECATHLON"/>
    <s v="MADRID"/>
    <x v="21"/>
    <s v="REGALOS CRIS"/>
    <s v="PALA DE PADEL CRIS"/>
    <n v="5.4990000000000006"/>
    <d v="2023-08-07T00:00:00"/>
    <x v="11"/>
    <n v="8"/>
    <m/>
    <m/>
  </r>
  <r>
    <x v="1"/>
    <s v="REAL"/>
    <s v="VARIABLE"/>
    <s v="PERSONAL"/>
    <m/>
    <s v="CROACIA"/>
    <x v="21"/>
    <s v="REGALOS CRIS"/>
    <s v="COLGANTE CRIS DE DUBROVNIK"/>
    <n v="3.5"/>
    <d v="2023-08-14T00:00:00"/>
    <x v="11"/>
    <n v="8"/>
    <m/>
    <m/>
  </r>
  <r>
    <x v="1"/>
    <s v="REAL"/>
    <s v="VARIABLE"/>
    <s v="PERSONAL"/>
    <s v="BUCEO AQUALIA"/>
    <s v="LA HERRADURA"/>
    <x v="6"/>
    <s v="BUCEO"/>
    <s v="CURSO AVANZADO BUCEO"/>
    <n v="31"/>
    <d v="2023-08-14T00:00:00"/>
    <x v="11"/>
    <n v="8"/>
    <m/>
    <s v="CURSO AVANZADO BUCEO"/>
  </r>
  <r>
    <x v="1"/>
    <s v="REAL"/>
    <s v="VARIABLE"/>
    <s v="PERSONAL"/>
    <m/>
    <s v="CROACIA"/>
    <x v="3"/>
    <s v="IMANES"/>
    <s v="IMANES VACACIONES CROACIA"/>
    <n v="1.06"/>
    <d v="2023-08-14T00:00:00"/>
    <x v="11"/>
    <n v="8"/>
    <m/>
    <m/>
  </r>
  <r>
    <x v="1"/>
    <s v="REAL"/>
    <s v="VARIABLE"/>
    <s v="PERSONAL"/>
    <s v="UBER"/>
    <s v="SPLIT"/>
    <x v="5"/>
    <s v="UBER"/>
    <s v="UBER SPLIT"/>
    <n v="0.71500000000000008"/>
    <d v="2023-08-14T00:00:00"/>
    <x v="11"/>
    <n v="8"/>
    <m/>
    <m/>
  </r>
  <r>
    <x v="1"/>
    <s v="REAL"/>
    <s v="VARIABLE"/>
    <s v="PERSONAL"/>
    <s v="PLAYA"/>
    <s v="CROACIA"/>
    <x v="6"/>
    <s v="PADDLE SURF"/>
    <s v="PADEL SURF MAKARSKA BEACH"/>
    <n v="2"/>
    <d v="2023-08-16T00:00:00"/>
    <x v="11"/>
    <n v="8"/>
    <m/>
    <m/>
  </r>
  <r>
    <x v="0"/>
    <s v="REAL"/>
    <s v="VARIABLE"/>
    <s v="PERSONAL"/>
    <m/>
    <m/>
    <x v="0"/>
    <s v="PAGA"/>
    <s v="PAGA PAPA"/>
    <n v="15"/>
    <d v="2023-08-17T00:00:00"/>
    <x v="11"/>
    <n v="8"/>
    <m/>
    <m/>
  </r>
  <r>
    <x v="1"/>
    <s v="REAL"/>
    <s v="VARIABLE"/>
    <s v="PERSONAL"/>
    <s v="POMODORO LA VAGUADA"/>
    <s v="MADRID"/>
    <x v="7"/>
    <s v="BAR"/>
    <s v="POMODORO "/>
    <n v="2.75"/>
    <d v="2023-08-17T00:00:00"/>
    <x v="11"/>
    <n v="8"/>
    <m/>
    <s v="COMIDA FAMILIA A LA VUELTA DE CROACIA EN POMODORO LA VAGUADA"/>
  </r>
  <r>
    <x v="1"/>
    <s v="REAL"/>
    <s v="VARIABLE"/>
    <s v="PERSONAL"/>
    <m/>
    <s v="CROACIA"/>
    <x v="7"/>
    <s v="BAR"/>
    <s v="AGUA CON GAS"/>
    <n v="9.5000000000000001E-2"/>
    <d v="2023-08-18T00:00:00"/>
    <x v="11"/>
    <n v="8"/>
    <m/>
    <m/>
  </r>
  <r>
    <x v="1"/>
    <s v="REAL"/>
    <s v="VARIABLE"/>
    <s v="COLECTIVOS"/>
    <s v="LA HERRADURA"/>
    <s v="TORRE DEL MAR"/>
    <x v="7"/>
    <s v="RESTAURANTE"/>
    <s v="COMIDA BODEGON"/>
    <n v="3.83"/>
    <d v="2023-08-18T00:00:00"/>
    <x v="11"/>
    <n v="8"/>
    <m/>
    <s v="COMIDA BODEGÓN, 2 BEBIDAS, 1 CAFÉ Y 4 RACIONES"/>
  </r>
  <r>
    <x v="1"/>
    <s v="REAL"/>
    <s v="VARIABLE"/>
    <s v="PERSONAL"/>
    <s v="BUCEO AQUALIA"/>
    <s v="LA HERRADURA"/>
    <x v="21"/>
    <s v="REGALOS CRIS"/>
    <s v="CURSO OPEN WATER PARA CRIS"/>
    <n v="36"/>
    <d v="2023-08-18T00:00:00"/>
    <x v="11"/>
    <n v="8"/>
    <m/>
    <m/>
  </r>
  <r>
    <x v="1"/>
    <s v="REAL"/>
    <s v="VARIABLE"/>
    <s v="PERSONAL"/>
    <m/>
    <m/>
    <x v="4"/>
    <s v="GASOLINERA"/>
    <s v="DONETES GASOLINERA"/>
    <n v="0.32500000000000001"/>
    <d v="2023-08-18T00:00:00"/>
    <x v="11"/>
    <n v="8"/>
    <m/>
    <m/>
  </r>
  <r>
    <x v="1"/>
    <s v="REAL"/>
    <s v="VARIABLE"/>
    <s v="PERSONAL"/>
    <s v="BUCEO AQUALIA"/>
    <s v="LA HERRADURA"/>
    <x v="19"/>
    <s v="BUCEO AQUALIA"/>
    <s v="SEGURO BUCEO"/>
    <n v="3.9000000000000004"/>
    <d v="2023-08-18T00:00:00"/>
    <x v="11"/>
    <n v="8"/>
    <m/>
    <m/>
  </r>
  <r>
    <x v="2"/>
    <s v="REAL"/>
    <s v="VARIABLE"/>
    <s v="PERSONAL"/>
    <s v="COINBASE"/>
    <s v="ONLINE"/>
    <x v="17"/>
    <s v="CRYPTO"/>
    <s v="BITCOIN"/>
    <n v="90"/>
    <d v="2023-08-21T00:00:00"/>
    <x v="11"/>
    <n v="8"/>
    <m/>
    <m/>
  </r>
  <r>
    <x v="1"/>
    <s v="REAL"/>
    <s v="VARIABLE"/>
    <s v="PERSONAL"/>
    <s v="CHINO BARRIO"/>
    <s v="MADRID"/>
    <x v="4"/>
    <s v="CHINO BARRIO"/>
    <s v="CACAHUETES"/>
    <n v="0.27900000000000003"/>
    <d v="2023-08-21T00:00:00"/>
    <x v="11"/>
    <n v="8"/>
    <m/>
    <m/>
  </r>
  <r>
    <x v="1"/>
    <s v="REAL"/>
    <s v="VARIABLE"/>
    <s v="PERSONAL"/>
    <s v="AEROPUERTO MILAN"/>
    <s v="AEROPUERTO MILAN"/>
    <x v="7"/>
    <s v="BAR"/>
    <s v="CAFE BAR AEROPUERTO"/>
    <n v="0.60000000000000009"/>
    <d v="2023-08-21T00:00:00"/>
    <x v="11"/>
    <n v="8"/>
    <m/>
    <s v="CAFÉ PARA MAMA Y PARA MI"/>
  </r>
  <r>
    <x v="1"/>
    <s v="REAL"/>
    <s v="VARIABLE"/>
    <s v="PERSONAL"/>
    <s v="REPSOL"/>
    <s v="PUERTO LLANO"/>
    <x v="5"/>
    <s v="GASOLINA"/>
    <s v="COCHE"/>
    <n v="10.843000000000002"/>
    <d v="2023-08-21T00:00:00"/>
    <x v="11"/>
    <n v="8"/>
    <m/>
    <m/>
  </r>
  <r>
    <x v="1"/>
    <s v="REAL"/>
    <s v="VARIABLE"/>
    <s v="COLECTIVOS"/>
    <s v="LA HERRADURA"/>
    <s v="TORRE DEL MAR"/>
    <x v="4"/>
    <s v="MERCADONA"/>
    <s v="COMPRA FINDE"/>
    <n v="4.6779999999999999"/>
    <d v="2023-08-21T00:00:00"/>
    <x v="11"/>
    <n v="8"/>
    <m/>
    <m/>
  </r>
  <r>
    <x v="1"/>
    <s v="REAL"/>
    <s v="VARIABLE"/>
    <s v="PERSONAL"/>
    <s v="REPSOL"/>
    <s v="PUERTO LLANO"/>
    <x v="4"/>
    <s v="GASOLINERA"/>
    <s v="DONETES GASOLINERA"/>
    <n v="0.26"/>
    <d v="2023-08-21T00:00:00"/>
    <x v="11"/>
    <n v="8"/>
    <m/>
    <m/>
  </r>
  <r>
    <x v="1"/>
    <s v="REAL"/>
    <s v="VARIABLE"/>
    <s v="PERSONAL"/>
    <s v="HBO"/>
    <s v="ONLINE"/>
    <x v="9"/>
    <s v="SUSCRIPCION"/>
    <s v="HBO"/>
    <n v="1.2000000000000002"/>
    <d v="2023-08-21T00:00:00"/>
    <x v="11"/>
    <n v="8"/>
    <m/>
    <s v="BIZUM A ISABEL POR HBO abril, mayo, junio, julio (3€x4 =12)"/>
  </r>
  <r>
    <x v="2"/>
    <s v="REAL"/>
    <s v="VARIABLE"/>
    <s v="PERSONAL"/>
    <s v="INDEXA CAPITAL"/>
    <s v="ONLINE"/>
    <x v="22"/>
    <s v="FONDOS"/>
    <s v="INDEXA"/>
    <n v="135"/>
    <d v="2023-08-21T00:00:00"/>
    <x v="11"/>
    <n v="8"/>
    <m/>
    <m/>
  </r>
  <r>
    <x v="1"/>
    <s v="REAL"/>
    <s v="VARIABLE"/>
    <s v="PERSONAL"/>
    <s v="CEPSA"/>
    <s v="MADRID"/>
    <x v="5"/>
    <s v="GASOLINA"/>
    <s v="MOTO"/>
    <n v="0.9880000000000001"/>
    <d v="2023-08-21T00:00:00"/>
    <x v="11"/>
    <n v="8"/>
    <m/>
    <m/>
  </r>
  <r>
    <x v="1"/>
    <s v="REAL"/>
    <s v="VARIABLE"/>
    <s v="COLECTIVOS"/>
    <s v="LA HERRADURA"/>
    <s v="MARINA"/>
    <x v="5"/>
    <s v="PARKING"/>
    <s v="PARKING BUCEO"/>
    <n v="1"/>
    <d v="2023-08-21T00:00:00"/>
    <x v="11"/>
    <n v="8"/>
    <m/>
    <m/>
  </r>
  <r>
    <x v="1"/>
    <s v="REAL"/>
    <s v="VARIABLE"/>
    <s v="PERSONAL"/>
    <s v="SANTANDER"/>
    <s v="MADRID"/>
    <x v="0"/>
    <s v="EFECTIVO"/>
    <s v="EFECTIVO"/>
    <n v="13"/>
    <d v="2023-08-22T00:00:00"/>
    <x v="11"/>
    <n v="8"/>
    <m/>
    <s v="SAQUÉ EFECTIVOOO PARA TENER SEGURIDAD"/>
  </r>
  <r>
    <x v="1"/>
    <s v="REAL"/>
    <s v="VARIABLE"/>
    <s v="PERSONAL"/>
    <s v="CHINO BARRIO"/>
    <s v="MADRID"/>
    <x v="3"/>
    <s v="ACCESORIOS"/>
    <s v="PEGATINAS"/>
    <n v="0.18000000000000002"/>
    <d v="2023-08-22T00:00:00"/>
    <x v="11"/>
    <n v="8"/>
    <m/>
    <s v="PEGATINAS PARA PONER NOMBRE A LAS COSAS DE CASA"/>
  </r>
  <r>
    <x v="1"/>
    <s v="REAL"/>
    <s v="VARIABLE"/>
    <s v="PERSONAL"/>
    <s v="MADRID APP DEPORTES"/>
    <s v="MADRID"/>
    <x v="6"/>
    <s v="PADEL"/>
    <s v="PISTA"/>
    <n v="1.3800000000000001"/>
    <d v="2023-08-22T00:00:00"/>
    <x v="11"/>
    <n v="8"/>
    <m/>
    <s v="PADEL APP DE MADRID"/>
  </r>
  <r>
    <x v="1"/>
    <s v="REAL"/>
    <s v="VARIABLE"/>
    <s v="PERSONAL"/>
    <s v="UÑAS CHINO FRANCOS RODRIGUEZ"/>
    <s v="MADRID"/>
    <x v="10"/>
    <s v="UÑAS"/>
    <s v="UÑAS"/>
    <n v="2.6"/>
    <d v="2023-08-22T00:00:00"/>
    <x v="11"/>
    <n v="8"/>
    <m/>
    <s v="UÑAS HECHAS EN FRANCOS RODRIGUEZ PARA NO MORDERMELAS"/>
  </r>
  <r>
    <x v="4"/>
    <s v="REAL"/>
    <s v="VARIABLE"/>
    <s v="PERSONAL"/>
    <m/>
    <m/>
    <x v="25"/>
    <s v="CASH SANTANDER COLECTIVOS"/>
    <m/>
    <n v="0"/>
    <d v="2023-08-22T00:00:00"/>
    <x v="11"/>
    <n v="8"/>
    <m/>
    <d v="2025-02-10T00:00:00"/>
  </r>
  <r>
    <x v="4"/>
    <s v="REAL"/>
    <s v="VARIABLE"/>
    <s v="PERSONAL"/>
    <m/>
    <m/>
    <x v="25"/>
    <s v="CASH SANTANDER JGG"/>
    <m/>
    <n v="0"/>
    <d v="2023-08-22T00:00:00"/>
    <x v="11"/>
    <n v="8"/>
    <m/>
    <d v="2025-02-10T00:00:00"/>
  </r>
  <r>
    <x v="4"/>
    <s v="REAL"/>
    <s v="VARIABLE"/>
    <s v="PERSONAL"/>
    <m/>
    <m/>
    <x v="26"/>
    <s v="DEGIRO"/>
    <m/>
    <n v="0"/>
    <d v="2023-08-22T00:00:00"/>
    <x v="11"/>
    <n v="8"/>
    <m/>
    <d v="2025-02-10T00:00:00"/>
  </r>
  <r>
    <x v="4"/>
    <s v="REAL"/>
    <s v="VARIABLE"/>
    <s v="PERSONAL"/>
    <m/>
    <m/>
    <x v="26"/>
    <s v="LEDGER"/>
    <m/>
    <n v="0"/>
    <d v="2023-08-22T00:00:00"/>
    <x v="11"/>
    <n v="8"/>
    <m/>
    <d v="2025-02-10T00:00:00"/>
  </r>
  <r>
    <x v="4"/>
    <s v="REAL"/>
    <s v="VARIABLE"/>
    <s v="PERSONAL"/>
    <m/>
    <m/>
    <x v="26"/>
    <s v="BIT2ME"/>
    <m/>
    <n v="0"/>
    <d v="2023-08-22T00:00:00"/>
    <x v="11"/>
    <n v="8"/>
    <m/>
    <d v="2025-02-10T00:00:00"/>
  </r>
  <r>
    <x v="4"/>
    <s v="REAL"/>
    <s v="VARIABLE"/>
    <s v="PERSONAL"/>
    <m/>
    <m/>
    <x v="26"/>
    <s v="COINBASE"/>
    <m/>
    <n v="0"/>
    <d v="2023-08-22T00:00:00"/>
    <x v="11"/>
    <n v="8"/>
    <m/>
    <d v="2025-02-10T00:00:00"/>
  </r>
  <r>
    <x v="4"/>
    <s v="REAL"/>
    <s v="VARIABLE"/>
    <s v="PERSONAL"/>
    <m/>
    <m/>
    <x v="26"/>
    <s v="MINTOS"/>
    <m/>
    <n v="0"/>
    <d v="2023-08-22T00:00:00"/>
    <x v="11"/>
    <n v="8"/>
    <m/>
    <d v="2025-02-10T00:00:00"/>
  </r>
  <r>
    <x v="4"/>
    <s v="REAL"/>
    <s v="VARIABLE"/>
    <s v="PERSONAL"/>
    <m/>
    <m/>
    <x v="26"/>
    <s v="INDEXA"/>
    <m/>
    <n v="0"/>
    <d v="2023-08-22T00:00:00"/>
    <x v="11"/>
    <n v="8"/>
    <m/>
    <d v="2025-02-10T00:00:00"/>
  </r>
  <r>
    <x v="4"/>
    <s v="REAL"/>
    <s v="VARIABLE"/>
    <s v="PERSONAL"/>
    <m/>
    <m/>
    <x v="26"/>
    <s v="KUCOIN"/>
    <m/>
    <n v="0"/>
    <d v="2023-08-22T00:00:00"/>
    <x v="11"/>
    <n v="8"/>
    <m/>
    <d v="2025-02-10T00:00:00"/>
  </r>
  <r>
    <x v="4"/>
    <s v="REAL"/>
    <s v="VARIABLE"/>
    <s v="PERSONAL"/>
    <m/>
    <m/>
    <x v="26"/>
    <s v="METAMASK"/>
    <m/>
    <n v="0"/>
    <d v="2023-08-22T00:00:00"/>
    <x v="11"/>
    <n v="8"/>
    <m/>
    <d v="2025-02-10T00:00:00"/>
  </r>
  <r>
    <x v="4"/>
    <s v="REAL"/>
    <s v="VARIABLE"/>
    <s v="PERSONAL"/>
    <m/>
    <m/>
    <x v="26"/>
    <s v="CAPITAL CELL"/>
    <m/>
    <n v="0"/>
    <d v="2023-08-22T00:00:00"/>
    <x v="11"/>
    <n v="8"/>
    <m/>
    <d v="2025-02-10T00:00:00"/>
  </r>
  <r>
    <x v="1"/>
    <s v="REAL"/>
    <s v="VARIABLE"/>
    <s v="PERSONAL"/>
    <s v="EL PESCADOR"/>
    <s v="MADRID"/>
    <x v="7"/>
    <s v="BAR"/>
    <s v="CERVEZA"/>
    <n v="1.5"/>
    <d v="2023-08-23T00:00:00"/>
    <x v="11"/>
    <n v="8"/>
    <m/>
    <s v="CERVEZAS POST PADEL"/>
  </r>
  <r>
    <x v="1"/>
    <s v="REAL"/>
    <s v="VARIABLE"/>
    <s v="PERSONAL"/>
    <s v="CHINO BARRIO"/>
    <s v="MADRID"/>
    <x v="2"/>
    <s v="REPARACIONES"/>
    <s v="CANDADO Y PEGAMENTO PARA ARREGLAR COSAS"/>
    <n v="0.60000000000000009"/>
    <d v="2023-08-25T00:00:00"/>
    <x v="11"/>
    <n v="8"/>
    <m/>
    <m/>
  </r>
  <r>
    <x v="1"/>
    <s v="REAL"/>
    <s v="VARIABLE"/>
    <s v="PERSONAL"/>
    <s v="RIV"/>
    <s v="MADRID"/>
    <x v="7"/>
    <s v="BAR"/>
    <s v="CENA"/>
    <n v="1.57"/>
    <d v="2023-08-28T00:00:00"/>
    <x v="11"/>
    <n v="8"/>
    <m/>
    <s v="CENA CON JON VIENDO EL REAL MADRID EÑ 25/08/2023"/>
  </r>
  <r>
    <x v="1"/>
    <s v="REAL"/>
    <s v="VARIABLE"/>
    <s v="PERSONAL"/>
    <s v="INSUD"/>
    <s v="MADRID"/>
    <x v="4"/>
    <s v="VENDING"/>
    <s v="CHOCOLATE Y CAFÉ"/>
    <n v="0.22999999999999998"/>
    <d v="2023-08-28T00:00:00"/>
    <x v="11"/>
    <n v="8"/>
    <m/>
    <m/>
  </r>
  <r>
    <x v="1"/>
    <s v="REAL"/>
    <s v="VARIABLE"/>
    <s v="PERSONAL"/>
    <s v="ALDI"/>
    <s v="MADRID"/>
    <x v="4"/>
    <s v="COMIDA"/>
    <s v="COMPRA SEMANAL"/>
    <n v="3.165"/>
    <d v="2023-08-28T00:00:00"/>
    <x v="11"/>
    <n v="8"/>
    <m/>
    <m/>
  </r>
  <r>
    <x v="1"/>
    <s v="REAL"/>
    <s v="VARIABLE"/>
    <s v="PERSONAL"/>
    <s v="DECATHLON"/>
    <s v="MADRID"/>
    <x v="3"/>
    <s v="DEPORTE"/>
    <s v="GEL DE FRIO, BOLA DE MASAJE, CALCETINES Y SUJETA ROTULAS"/>
    <n v="3.0960000000000001"/>
    <d v="2023-08-28T00:00:00"/>
    <x v="11"/>
    <n v="8"/>
    <m/>
    <m/>
  </r>
  <r>
    <x v="1"/>
    <s v="REAL"/>
    <s v="VARIABLE"/>
    <s v="PERSONAL"/>
    <s v="CEPSA"/>
    <s v="MADRID"/>
    <x v="5"/>
    <s v="GASOLINA"/>
    <s v="MOTO"/>
    <n v="0.46300000000000002"/>
    <d v="2023-08-28T00:00:00"/>
    <x v="11"/>
    <n v="8"/>
    <m/>
    <m/>
  </r>
  <r>
    <x v="1"/>
    <s v="REAL"/>
    <s v="VARIABLE"/>
    <s v="PERSONAL"/>
    <s v="CHINO BARRIO"/>
    <s v="MADRID"/>
    <x v="2"/>
    <s v="REPARACIONES"/>
    <s v="BOMBILLAS Y DESTORNILLADORES"/>
    <n v="1.1400000000000001"/>
    <d v="2023-08-29T00:00:00"/>
    <x v="11"/>
    <n v="8"/>
    <m/>
    <m/>
  </r>
  <r>
    <x v="1"/>
    <s v="REAL"/>
    <s v="VARIABLE"/>
    <s v="PERSONAL"/>
    <s v="LA ESQUINITA DE MACHADO"/>
    <s v="MADRID"/>
    <x v="7"/>
    <s v="BAR"/>
    <s v="CENA"/>
    <n v="1.85"/>
    <d v="2023-08-29T00:00:00"/>
    <x v="11"/>
    <n v="8"/>
    <m/>
    <s v="FUE UN BIZUM A MANU QUEDAMOS Y TOMAMOS TOSTAS, ALITAS Y CERVEZAS"/>
  </r>
  <r>
    <x v="1"/>
    <s v="REAL"/>
    <s v="VARIABLE"/>
    <s v="PERSONAL"/>
    <s v="LA MARUCA"/>
    <s v="MADRID"/>
    <x v="7"/>
    <s v="BAR"/>
    <s v="DESAYUNO"/>
    <n v="0.9900000000000001"/>
    <d v="2023-08-29T00:00:00"/>
    <x v="11"/>
    <n v="8"/>
    <m/>
    <s v="DESAYUNO LA MARUCA CON JOSE ANGEL, PEDRO Y JON DESPUES DE PADEL EN  VICENTE DEL BOSQUE"/>
  </r>
  <r>
    <x v="1"/>
    <s v="REAL"/>
    <s v="VARIABLE"/>
    <s v="PERSONAL"/>
    <s v="CHINO BARRIO"/>
    <s v="MADRID"/>
    <x v="2"/>
    <s v="REPARACIONES"/>
    <s v="BOMBILLAS Y DESTORNILLADORES"/>
    <n v="0.74500000000000011"/>
    <d v="2023-08-30T00:00:00"/>
    <x v="11"/>
    <n v="8"/>
    <m/>
    <s v="BOMBILLAS DEL SALON, GU 10"/>
  </r>
  <r>
    <x v="0"/>
    <s v="REAL"/>
    <s v="FIJO"/>
    <s v="PERSONAL"/>
    <s v="INSUD"/>
    <s v="MADRID"/>
    <x v="12"/>
    <s v="NOMINA INSUD"/>
    <s v=" INSUD"/>
    <n v="586.24199999999996"/>
    <d v="2023-08-30T00:00:00"/>
    <x v="11"/>
    <n v="8"/>
    <m/>
    <s v="NOMINA AGOSTO 2023"/>
  </r>
  <r>
    <x v="3"/>
    <s v="REAL"/>
    <s v="FIJO"/>
    <s v="PERSONAL"/>
    <s v="ONLINE"/>
    <s v="MADRID"/>
    <x v="24"/>
    <s v="TRASPASO COLECTIVOS"/>
    <s v="TRASPASO COLECTIVO"/>
    <n v="0"/>
    <d v="2023-08-30T00:00:00"/>
    <x v="11"/>
    <n v="8"/>
    <m/>
    <s v="TRASPASO COLECTIVOS PARA SEPTIEMBRE"/>
  </r>
  <r>
    <x v="1"/>
    <s v="REAL"/>
    <s v="VARIABLE"/>
    <s v="PERSONAL"/>
    <s v="IBERIA"/>
    <s v="MADRID"/>
    <x v="11"/>
    <s v="PARIS"/>
    <s v="VUELOS"/>
    <n v="11.281000000000001"/>
    <d v="2023-08-30T00:00:00"/>
    <x v="11"/>
    <n v="8"/>
    <m/>
    <m/>
  </r>
  <r>
    <x v="1"/>
    <s v="REAL"/>
    <s v="FIJO"/>
    <s v="PERSONAL"/>
    <s v="ALQUILER"/>
    <s v="MADRID"/>
    <x v="2"/>
    <s v="PISO VALDEZARZA"/>
    <s v="ALQUILER VALDEZARZA"/>
    <n v="40"/>
    <d v="2023-09-01T00:00:00"/>
    <x v="11"/>
    <n v="9"/>
    <m/>
    <m/>
  </r>
  <r>
    <x v="1"/>
    <s v="REAL"/>
    <s v="FIJO"/>
    <s v="PERSONAL"/>
    <s v="GARAJE"/>
    <s v="MADRID"/>
    <x v="2"/>
    <s v="GARAJE"/>
    <s v="GARAJE VALDEZARZA"/>
    <n v="6.5"/>
    <d v="2023-09-01T00:00:00"/>
    <x v="11"/>
    <n v="9"/>
    <m/>
    <m/>
  </r>
  <r>
    <x v="1"/>
    <s v="REAL"/>
    <s v="VARIABLE"/>
    <s v="PERSONAL"/>
    <s v="ALQUILER"/>
    <s v="MADRID"/>
    <x v="2"/>
    <s v="GASTOS COMPARTIDOS"/>
    <s v="GASTOS: AGUA, LUZ, WIFI, LIMPIEZA"/>
    <n v="10.778"/>
    <d v="2023-09-01T00:00:00"/>
    <x v="11"/>
    <n v="9"/>
    <m/>
    <m/>
  </r>
  <r>
    <x v="2"/>
    <s v="REAL"/>
    <s v="VARIABLE"/>
    <s v="PERSONAL"/>
    <s v="INDEXA CAPITAL"/>
    <s v="ONLINE"/>
    <x v="22"/>
    <s v="FONDOS"/>
    <s v="INDEXA"/>
    <n v="180"/>
    <d v="2023-09-01T00:00:00"/>
    <x v="11"/>
    <n v="9"/>
    <m/>
    <m/>
  </r>
  <r>
    <x v="0"/>
    <s v="REAL"/>
    <s v="VARIABLE"/>
    <s v="PERSONAL"/>
    <m/>
    <s v="MADRID"/>
    <x v="0"/>
    <s v="BIZUM"/>
    <s v="BIZUM DE SONIA PRA COMPENSAR"/>
    <n v="3.5999999999999996"/>
    <d v="2023-09-04T00:00:00"/>
    <x v="11"/>
    <n v="9"/>
    <m/>
    <s v="ME HIZO BIZUM COMPENSANDO OTRAS COSAS QUE PAGÓ ELLA"/>
  </r>
  <r>
    <x v="1"/>
    <s v="REAL"/>
    <s v="VARIABLE"/>
    <s v="PERSONAL"/>
    <s v="INSUD"/>
    <s v="MADRID"/>
    <x v="4"/>
    <s v="INSUD"/>
    <s v="CAFÉ"/>
    <n v="4.0000000000000008E-2"/>
    <d v="2023-09-04T00:00:00"/>
    <x v="11"/>
    <n v="9"/>
    <m/>
    <m/>
  </r>
  <r>
    <x v="1"/>
    <s v="REAL"/>
    <s v="VARIABLE"/>
    <s v="PERSONAL"/>
    <s v="CARREFOUR"/>
    <s v="MADRID"/>
    <x v="4"/>
    <s v="CARREFOUR"/>
    <s v="COMPRA SEMANAL"/>
    <n v="2.649"/>
    <d v="2023-09-04T00:00:00"/>
    <x v="11"/>
    <n v="9"/>
    <m/>
    <m/>
  </r>
  <r>
    <x v="1"/>
    <s v="REAL"/>
    <s v="VARIABLE"/>
    <s v="PERSONAL"/>
    <s v="IBERIA"/>
    <s v="MADRID"/>
    <x v="11"/>
    <s v="PARIS"/>
    <s v="HOTEL"/>
    <n v="13.700000000000001"/>
    <d v="2023-09-04T00:00:00"/>
    <x v="11"/>
    <n v="9"/>
    <m/>
    <m/>
  </r>
  <r>
    <x v="1"/>
    <s v="REAL"/>
    <s v="VARIABLE"/>
    <s v="PERSONAL"/>
    <s v="JUANCHOS MERCADO CHAMBERI"/>
    <s v="MADRID"/>
    <x v="7"/>
    <s v="RESTAURANTE"/>
    <s v="JUANCHOS"/>
    <n v="3.18"/>
    <d v="2023-09-04T00:00:00"/>
    <x v="11"/>
    <n v="9"/>
    <m/>
    <m/>
  </r>
  <r>
    <x v="1"/>
    <s v="REAL"/>
    <s v="VARIABLE"/>
    <s v="PERSONAL"/>
    <s v="CLINTU"/>
    <s v="MADRID"/>
    <x v="2"/>
    <s v="PISO VALDEZARZA"/>
    <s v="LIMPIEZA DE CASA"/>
    <n v="2.2989999999999999"/>
    <d v="2023-09-04T00:00:00"/>
    <x v="11"/>
    <n v="9"/>
    <m/>
    <m/>
  </r>
  <r>
    <x v="1"/>
    <s v="REAL"/>
    <s v="VARIABLE"/>
    <s v="PERSONAL"/>
    <s v="MORALES BOX"/>
    <s v="MADRID"/>
    <x v="6"/>
    <s v="BOXEO"/>
    <s v="MORALES BOX"/>
    <n v="8"/>
    <d v="2023-09-04T00:00:00"/>
    <x v="11"/>
    <n v="9"/>
    <m/>
    <m/>
  </r>
  <r>
    <x v="0"/>
    <s v="REAL"/>
    <s v="VARIABLE"/>
    <s v="PERSONAL"/>
    <s v="APLICACION MADRID DEPORTE"/>
    <s v="MADRID"/>
    <x v="0"/>
    <s v="PADEL"/>
    <s v="PADEL"/>
    <n v="3"/>
    <d v="2023-09-04T00:00:00"/>
    <x v="11"/>
    <n v="9"/>
    <m/>
    <s v="Bizxums de los chicos con lso que jugé al padel con dani"/>
  </r>
  <r>
    <x v="1"/>
    <s v="REAL"/>
    <s v="VARIABLE"/>
    <s v="PERSONAL"/>
    <s v="PLAYTOMIC"/>
    <s v="MADRID"/>
    <x v="6"/>
    <s v="PADEL"/>
    <s v="PISTA"/>
    <n v="0.42900000000000005"/>
    <d v="2023-09-04T00:00:00"/>
    <x v="11"/>
    <n v="9"/>
    <m/>
    <m/>
  </r>
  <r>
    <x v="1"/>
    <s v="REAL"/>
    <s v="VARIABLE"/>
    <s v="PERSONAL"/>
    <s v="METROMADRID"/>
    <s v="MADRID"/>
    <x v="5"/>
    <s v="METRO"/>
    <s v="TARJETA METRO"/>
    <n v="0.61"/>
    <d v="2023-09-04T00:00:00"/>
    <x v="11"/>
    <n v="9"/>
    <m/>
    <s v="RECARGA DE LA TARJETA DE METRO PARA QUEDAR CON SONIA"/>
  </r>
  <r>
    <x v="1"/>
    <s v="REAL"/>
    <s v="VARIABLE"/>
    <s v="PERSONAL"/>
    <m/>
    <s v="MADRID"/>
    <x v="0"/>
    <s v="OTROS"/>
    <s v="OTRO"/>
    <n v="0.61"/>
    <d v="2023-09-04T00:00:00"/>
    <x v="11"/>
    <n v="9"/>
    <m/>
    <s v="CHEQUEAR"/>
  </r>
  <r>
    <x v="1"/>
    <s v="REAL"/>
    <s v="VARIABLE"/>
    <s v="PERSONAL"/>
    <s v="CARREFOUR"/>
    <s v="MADRID"/>
    <x v="4"/>
    <s v="CARREFOUR"/>
    <s v="COMPRA SEMANAL"/>
    <n v="3.94"/>
    <d v="2023-09-05T00:00:00"/>
    <x v="11"/>
    <n v="9"/>
    <m/>
    <m/>
  </r>
  <r>
    <x v="1"/>
    <s v="REAL"/>
    <s v="VARIABLE"/>
    <s v="PERSONAL"/>
    <s v="REPSOL"/>
    <s v="MADRID"/>
    <x v="5"/>
    <s v="GASOLINA"/>
    <s v="MOTO"/>
    <n v="0.93500000000000005"/>
    <d v="2023-09-05T00:00:00"/>
    <x v="11"/>
    <n v="9"/>
    <m/>
    <m/>
  </r>
  <r>
    <x v="1"/>
    <s v="REAL"/>
    <s v="VARIABLE"/>
    <s v="PERSONAL"/>
    <s v="INSUD"/>
    <s v="MADRID"/>
    <x v="4"/>
    <s v="INSUD"/>
    <s v="CAFÉ"/>
    <n v="0.30499999999999999"/>
    <d v="2023-09-08T00:00:00"/>
    <x v="11"/>
    <n v="9"/>
    <m/>
    <m/>
  </r>
  <r>
    <x v="1"/>
    <s v="REAL"/>
    <s v="VARIABLE"/>
    <s v="PERSONAL"/>
    <s v="CARREFOUR"/>
    <s v="MADRID"/>
    <x v="4"/>
    <s v="CARREFOUR"/>
    <s v="COMPRA SEMANAL"/>
    <n v="2.0350000000000001"/>
    <d v="2023-09-08T00:00:00"/>
    <x v="11"/>
    <n v="9"/>
    <m/>
    <m/>
  </r>
  <r>
    <x v="1"/>
    <s v="REAL"/>
    <s v="VARIABLE"/>
    <s v="PERSONAL"/>
    <s v="APLICACION MADRID DEPORTE"/>
    <s v="MADRID"/>
    <x v="6"/>
    <s v="PADEL"/>
    <s v="PISTA"/>
    <n v="1.3800000000000001"/>
    <d v="2023-09-08T00:00:00"/>
    <x v="11"/>
    <n v="9"/>
    <m/>
    <m/>
  </r>
  <r>
    <x v="0"/>
    <s v="REAL"/>
    <s v="VARIABLE"/>
    <s v="PERSONAL"/>
    <s v="MADRID DEPORTES"/>
    <s v="MADRID"/>
    <x v="0"/>
    <s v="BIZUM"/>
    <s v="PADEL PISTA"/>
    <n v="3"/>
    <d v="2023-09-10T00:00:00"/>
    <x v="11"/>
    <n v="9"/>
    <m/>
    <s v="COBRE 5 EN EFECTIVO Y 5 EN BIZUM DEL PARTIDO DEL DOMINGO CON DANI"/>
  </r>
  <r>
    <x v="1"/>
    <s v="REAL"/>
    <s v="VARIABLE"/>
    <s v="PERSONAL"/>
    <s v="HIPER ASIA"/>
    <s v="MADRID"/>
    <x v="2"/>
    <s v="REPARACIONES"/>
    <s v="BOMBILLAS"/>
    <n v="0.55000000000000004"/>
    <d v="2023-09-11T00:00:00"/>
    <x v="11"/>
    <n v="9"/>
    <m/>
    <s v="UNA BOMBILLA GU 10 Y otra filamentosa"/>
  </r>
  <r>
    <x v="1"/>
    <s v="REAL"/>
    <s v="VARIABLE"/>
    <s v="PERSONAL"/>
    <s v="PIZZA NAPOLI"/>
    <s v="MADRID"/>
    <x v="7"/>
    <s v="RESTAURANTE"/>
    <s v="EXTRA MENU COMPLETO"/>
    <n v="0.16000000000000003"/>
    <d v="2023-09-11T00:00:00"/>
    <x v="11"/>
    <n v="9"/>
    <m/>
    <m/>
  </r>
  <r>
    <x v="1"/>
    <s v="REAL"/>
    <s v="VARIABLE"/>
    <s v="PERSONAL"/>
    <s v="CARREFOUR"/>
    <s v="MADRID"/>
    <x v="4"/>
    <s v="CARREFOUR"/>
    <s v="COMPRA SEMANAL"/>
    <n v="3.8079999999999998"/>
    <d v="2023-09-12T00:00:00"/>
    <x v="11"/>
    <n v="9"/>
    <m/>
    <m/>
  </r>
  <r>
    <x v="1"/>
    <s v="REAL"/>
    <s v="VARIABLE"/>
    <s v="PERSONAL"/>
    <s v="CARREFOUR"/>
    <s v="MADRID"/>
    <x v="4"/>
    <s v="CARREFOUR"/>
    <s v="COMPRA SEMANAL"/>
    <n v="2.9600000000000004"/>
    <d v="2023-09-14T00:00:00"/>
    <x v="11"/>
    <n v="9"/>
    <m/>
    <m/>
  </r>
  <r>
    <x v="1"/>
    <s v="REAL"/>
    <s v="VARIABLE"/>
    <s v="PERSONAL"/>
    <s v="CHIRINGUITO LA HERRADURA"/>
    <s v="LA HERRADURA"/>
    <x v="7"/>
    <s v="BAR"/>
    <s v="AGUA CON GAS"/>
    <n v="0.2"/>
    <d v="2023-09-18T00:00:00"/>
    <x v="11"/>
    <n v="9"/>
    <d v="2023-09-16T00:00:00"/>
    <s v="AGUA CON GAS ANTES DE LA INMERSION NOCTURNA EL 16/09"/>
  </r>
  <r>
    <x v="1"/>
    <s v="REAL"/>
    <s v="VARIABLE"/>
    <s v="COLECTIVOS"/>
    <s v="AL FARO BURGER"/>
    <s v="TORRE DEL MAR"/>
    <x v="7"/>
    <s v="RESTAURANTE"/>
    <s v="CENA"/>
    <n v="2.4500000000000002"/>
    <d v="2023-09-18T00:00:00"/>
    <x v="11"/>
    <n v="9"/>
    <d v="2023-09-16T00:00:00"/>
    <m/>
  </r>
  <r>
    <x v="1"/>
    <s v="REAL"/>
    <s v="VARIABLE"/>
    <s v="COLECTIVOS"/>
    <s v="BODEGON LA CALETA"/>
    <s v="TORRE DEL MAR"/>
    <x v="7"/>
    <s v="RESTAURANTE"/>
    <s v="CHIRINGUITO LA ESTRELLA"/>
    <n v="2.04"/>
    <d v="2023-09-18T00:00:00"/>
    <x v="11"/>
    <n v="9"/>
    <d v="2023-09-18T00:00:00"/>
    <m/>
  </r>
  <r>
    <x v="1"/>
    <s v="REAL"/>
    <s v="VARIABLE"/>
    <s v="PERSONAL"/>
    <s v="GASOLINERA"/>
    <s v="GUARROMAN"/>
    <x v="4"/>
    <s v="GASOLINERA"/>
    <s v="CHOCOLATE"/>
    <n v="0.215"/>
    <d v="2023-09-18T00:00:00"/>
    <x v="11"/>
    <n v="9"/>
    <d v="2023-09-16T00:00:00"/>
    <s v="GASOLINERA 16/09 RUMBO TORRE DEL MAR"/>
  </r>
  <r>
    <x v="1"/>
    <s v="REAL"/>
    <s v="VARIABLE"/>
    <s v="COLECTIVOS"/>
    <s v="BODEGON LA CALETA"/>
    <s v="TORRE DEL MAR"/>
    <x v="7"/>
    <s v="RESTAURANTE"/>
    <s v="COMIDA BODEGON"/>
    <n v="3.2"/>
    <d v="2023-09-18T00:00:00"/>
    <x v="11"/>
    <n v="9"/>
    <d v="2023-09-17T00:00:00"/>
    <m/>
  </r>
  <r>
    <x v="1"/>
    <s v="REAL"/>
    <s v="VARIABLE"/>
    <s v="COLECTIVOS"/>
    <s v="CARREFOUR"/>
    <s v="TORRE DEL MAR"/>
    <x v="4"/>
    <s v="CARREFOUR"/>
    <s v="COMPRA FINDE"/>
    <n v="1.4570000000000001"/>
    <d v="2023-09-18T00:00:00"/>
    <x v="11"/>
    <n v="9"/>
    <d v="2023-09-17T00:00:00"/>
    <m/>
  </r>
  <r>
    <x v="1"/>
    <s v="REAL"/>
    <s v="VARIABLE"/>
    <s v="PERSONAL"/>
    <s v="PIZZA NAPOLI"/>
    <s v="MADRID"/>
    <x v="7"/>
    <s v="RESTAURANTE"/>
    <s v="EXTRA MENU COMPLETO"/>
    <n v="0.5"/>
    <d v="2023-09-18T00:00:00"/>
    <x v="11"/>
    <n v="9"/>
    <d v="2023-09-15T00:00:00"/>
    <m/>
  </r>
  <r>
    <x v="1"/>
    <s v="REAL"/>
    <s v="VARIABLE"/>
    <s v="PERSONAL"/>
    <s v="RESTAURANTE DE CARRETERA"/>
    <s v="GUARROMAN"/>
    <x v="7"/>
    <s v="BAR"/>
    <s v="MENU DE CARRETERA"/>
    <n v="1.27"/>
    <d v="2023-09-18T00:00:00"/>
    <x v="11"/>
    <n v="9"/>
    <d v="2023-09-16T00:00:00"/>
    <s v="MENU DE CARRETERA, POLLO EN GUARROMAN EL 16/09"/>
  </r>
  <r>
    <x v="1"/>
    <s v="REAL"/>
    <s v="VARIABLE"/>
    <s v="PERSONAL"/>
    <s v="REPSOL"/>
    <s v="MADRID"/>
    <x v="5"/>
    <s v="GASOLINA"/>
    <s v="COCHE"/>
    <n v="10.685"/>
    <d v="2023-09-19T00:00:00"/>
    <x v="11"/>
    <n v="9"/>
    <m/>
    <m/>
  </r>
  <r>
    <x v="1"/>
    <s v="REAL"/>
    <s v="VARIABLE"/>
    <s v="PERSONAL"/>
    <s v="REGALOS"/>
    <s v="MADRID"/>
    <x v="0"/>
    <s v="REGALOS"/>
    <s v="BODA"/>
    <n v="30"/>
    <d v="2023-09-21T00:00:00"/>
    <x v="11"/>
    <n v="9"/>
    <m/>
    <s v="BIZUM DIRECTO A DEBORA "/>
  </r>
  <r>
    <x v="1"/>
    <s v="REAL"/>
    <s v="VARIABLE"/>
    <s v="PERSONAL"/>
    <s v="INSUD"/>
    <s v="MADRID"/>
    <x v="4"/>
    <s v="VENDING"/>
    <s v="CHOCOLATE"/>
    <n v="0.22000000000000003"/>
    <d v="2023-09-21T00:00:00"/>
    <x v="11"/>
    <n v="9"/>
    <m/>
    <m/>
  </r>
  <r>
    <x v="0"/>
    <s v="REAL"/>
    <s v="VARIABLE"/>
    <s v="PERSONAL"/>
    <s v="INTELIGENCIA FARMACEUTICA"/>
    <s v="MADRID"/>
    <x v="14"/>
    <s v="RUNE - INTELIGENCIA FARMACEUTICA"/>
    <s v="INFORME COLOMBIA GD"/>
    <n v="25.5"/>
    <d v="2023-09-21T00:00:00"/>
    <x v="11"/>
    <n v="9"/>
    <d v="2023-09-21T00:00:00"/>
    <s v="BIZUM"/>
  </r>
  <r>
    <x v="0"/>
    <s v="REAL"/>
    <s v="VARIABLE"/>
    <s v="PERSONAL"/>
    <s v="INSUD"/>
    <s v="MADRID"/>
    <x v="0"/>
    <s v="OTROS"/>
    <s v="MEDIO MENU CHEMO"/>
    <n v="3.3"/>
    <d v="2023-09-21T00:00:00"/>
    <x v="11"/>
    <n v="9"/>
    <m/>
    <m/>
  </r>
  <r>
    <x v="1"/>
    <s v="REAL"/>
    <s v="VARIABLE"/>
    <s v="PERSONAL"/>
    <s v="REPSOL"/>
    <s v="MADRID"/>
    <x v="5"/>
    <s v="AIRE"/>
    <s v="MOTO"/>
    <n v="0.1"/>
    <d v="2023-09-21T00:00:00"/>
    <x v="11"/>
    <n v="9"/>
    <d v="2023-09-21T00:00:00"/>
    <s v="presion neumatico ruedas moto en gasolinera cerca de insud"/>
  </r>
  <r>
    <x v="1"/>
    <s v="REAL"/>
    <s v="VARIABLE"/>
    <s v="PERSONAL"/>
    <s v="SECRETS PICASSO"/>
    <s v="MADRID"/>
    <x v="9"/>
    <s v="AFTERWORK INSUD"/>
    <s v="CERVEZA"/>
    <n v="1.05"/>
    <d v="2023-09-22T00:00:00"/>
    <x v="11"/>
    <n v="9"/>
    <m/>
    <m/>
  </r>
  <r>
    <x v="1"/>
    <s v="REAL"/>
    <s v="VARIABLE"/>
    <s v="PERSONAL"/>
    <s v="QUEENS"/>
    <s v="MADRID"/>
    <x v="7"/>
    <s v="RESTAURANTE"/>
    <s v="EXTRA MENU COMPLETO"/>
    <n v="0.24"/>
    <d v="2023-09-22T00:00:00"/>
    <x v="11"/>
    <n v="9"/>
    <m/>
    <m/>
  </r>
  <r>
    <x v="1"/>
    <s v="REAL"/>
    <s v="VARIABLE"/>
    <s v="PERSONAL"/>
    <s v="INSUD"/>
    <s v="MADRID"/>
    <x v="4"/>
    <s v="VENDING"/>
    <s v="CAFÉ"/>
    <n v="0.1"/>
    <d v="2023-09-25T00:00:00"/>
    <x v="11"/>
    <n v="9"/>
    <m/>
    <m/>
  </r>
  <r>
    <x v="0"/>
    <s v="REAL"/>
    <s v="VARIABLE"/>
    <s v="PERSONAL"/>
    <s v="INTELIGENCIA FARMACEUTICA"/>
    <s v="MADRID"/>
    <x v="14"/>
    <s v="RUNE - INTELIGENCIA FARMACEUTICA"/>
    <s v="DATOS MIDAS ESPAÑA AÑO NATURAL"/>
    <n v="25.5"/>
    <d v="2023-09-25T00:00:00"/>
    <x v="11"/>
    <n v="9"/>
    <d v="2023-09-25T00:00:00"/>
    <s v="BIZUM"/>
  </r>
  <r>
    <x v="1"/>
    <s v="REAL"/>
    <s v="VARIABLE"/>
    <s v="PERSONAL"/>
    <s v="SANTAMARIA"/>
    <s v="TUDELA"/>
    <x v="7"/>
    <s v="BAR"/>
    <s v="DESAYUNO"/>
    <n v="0.60000000000000009"/>
    <d v="2023-09-25T00:00:00"/>
    <x v="11"/>
    <n v="9"/>
    <m/>
    <s v="BIZUM A GUILLE; AGUA CON GAS Y DOS CAFES"/>
  </r>
  <r>
    <x v="0"/>
    <s v="REAL"/>
    <s v="VARIABLE"/>
    <s v="PERSONAL"/>
    <s v="INTELIGENCIA FARMACEUTICA"/>
    <s v="MADRID"/>
    <x v="14"/>
    <s v="RUNE - INTELIGENCIA FARMACEUTICA"/>
    <s v="INFORME ESPAÑA IQVIA"/>
    <n v="25.5"/>
    <d v="2023-09-25T00:00:00"/>
    <x v="11"/>
    <n v="9"/>
    <d v="2023-09-25T00:00:00"/>
    <s v="ESPAÑA  INFORME IQVIA"/>
  </r>
  <r>
    <x v="1"/>
    <s v="REAL"/>
    <s v="VARIABLE"/>
    <s v="PERSONAL"/>
    <s v="QUEENS"/>
    <s v="MADRID"/>
    <x v="7"/>
    <s v="BAR"/>
    <s v="VALTIERRA BODA DE DEBORA"/>
    <n v="0.1"/>
    <d v="2023-09-25T00:00:00"/>
    <x v="11"/>
    <n v="9"/>
    <m/>
    <m/>
  </r>
  <r>
    <x v="1"/>
    <s v="REAL"/>
    <s v="VARIABLE"/>
    <s v="PERSONAL"/>
    <s v="QUEENS"/>
    <s v="MADRID"/>
    <x v="7"/>
    <s v="RESTAURANTE"/>
    <s v="EXTRA MENU COMPLETO"/>
    <n v="0.22000000000000003"/>
    <d v="2023-09-27T00:00:00"/>
    <x v="11"/>
    <n v="9"/>
    <m/>
    <m/>
  </r>
  <r>
    <x v="1"/>
    <s v="REAL"/>
    <s v="VARIABLE"/>
    <s v="PERSONAL"/>
    <s v="INSUD"/>
    <s v="MADRID"/>
    <x v="4"/>
    <s v="VENDING"/>
    <s v="CAFÉ"/>
    <n v="4.0000000000000008E-2"/>
    <d v="2023-09-28T00:00:00"/>
    <x v="11"/>
    <n v="9"/>
    <m/>
    <m/>
  </r>
  <r>
    <x v="1"/>
    <s v="REAL"/>
    <s v="VARIABLE"/>
    <s v="PERSONAL"/>
    <s v="ENTRADAS"/>
    <s v="MADRID"/>
    <x v="21"/>
    <s v="REGALO CRIS"/>
    <s v="ENTRADAS ALADIN"/>
    <n v="15.336000000000002"/>
    <d v="2023-09-28T00:00:00"/>
    <x v="11"/>
    <n v="9"/>
    <m/>
    <m/>
  </r>
  <r>
    <x v="0"/>
    <s v="REAL"/>
    <s v="FIJO"/>
    <s v="PERSONAL"/>
    <s v="INSUD"/>
    <s v="MADRID"/>
    <x v="12"/>
    <s v="NOMINA INSUD"/>
    <s v=" INSUD"/>
    <n v="587.18700000000001"/>
    <d v="2023-09-28T00:00:00"/>
    <x v="11"/>
    <n v="9"/>
    <m/>
    <s v="Nomina Septiembre 2023"/>
  </r>
  <r>
    <x v="1"/>
    <s v="REAL"/>
    <s v="VARIABLE"/>
    <s v="PERSONAL"/>
    <s v="PAL DENTAL"/>
    <s v="MADRID"/>
    <x v="10"/>
    <s v="DENTISTA PAL DENTAL"/>
    <s v="RE-TRATAMIENTO ENDODONCIA PARTE 1 (PIEZA 17)"/>
    <n v="9.5"/>
    <d v="2023-09-28T00:00:00"/>
    <x v="11"/>
    <n v="9"/>
    <m/>
    <m/>
  </r>
  <r>
    <x v="1"/>
    <s v="REAL"/>
    <s v="VARIABLE"/>
    <s v="PERSONAL"/>
    <s v="HIPER ASIA"/>
    <s v="MADRID"/>
    <x v="2"/>
    <s v="REPARACIONES"/>
    <s v="PILA PARA BASCULA"/>
    <n v="0.15000000000000002"/>
    <d v="2023-09-29T00:00:00"/>
    <x v="11"/>
    <n v="9"/>
    <m/>
    <m/>
  </r>
  <r>
    <x v="1"/>
    <s v="REAL"/>
    <s v="VARIABLE"/>
    <s v="PERSONAL"/>
    <s v="BIZUM"/>
    <s v="MADRID"/>
    <x v="21"/>
    <s v="REGALO INSUD"/>
    <s v="REGALO PABLO FERNANDEZ"/>
    <n v="0.5"/>
    <d v="2023-09-29T00:00:00"/>
    <x v="11"/>
    <n v="9"/>
    <m/>
    <m/>
  </r>
  <r>
    <x v="1"/>
    <s v="REAL"/>
    <s v="FIJO"/>
    <s v="COLECTIVOS"/>
    <s v="MAC DONALDS"/>
    <s v="MADRID"/>
    <x v="7"/>
    <s v="BAR"/>
    <s v="MAC DONALDS"/>
    <n v="1.33"/>
    <d v="2023-10-01T00:00:00"/>
    <x v="11"/>
    <n v="10"/>
    <m/>
    <s v="DESPUES DE MUSICLA"/>
  </r>
  <r>
    <x v="1"/>
    <s v="REAL"/>
    <s v="FIJO"/>
    <s v="PERSONAL"/>
    <s v="PAL DENTAL"/>
    <s v="MADRID"/>
    <x v="10"/>
    <s v="DENTISTA PAL DENTAL"/>
    <s v="3 CARIES (PIEZAS: 26,27,28 )"/>
    <n v="18"/>
    <d v="2023-10-02T00:00:00"/>
    <x v="11"/>
    <n v="10"/>
    <m/>
    <m/>
  </r>
  <r>
    <x v="1"/>
    <s v="REAL"/>
    <s v="FIJO"/>
    <s v="PERSONAL"/>
    <s v="ALQUILER"/>
    <s v="MADRID"/>
    <x v="2"/>
    <s v="PISO VALDEZARZA"/>
    <s v="ALQUILER VALDEZARZA"/>
    <n v="40"/>
    <d v="2023-10-02T00:00:00"/>
    <x v="11"/>
    <n v="10"/>
    <m/>
    <m/>
  </r>
  <r>
    <x v="1"/>
    <s v="REAL"/>
    <s v="FIJO"/>
    <s v="COLECTIVOS"/>
    <s v="CARREFOUR"/>
    <s v="MADRID"/>
    <x v="4"/>
    <s v="CARREFOUR"/>
    <s v="CARREFOUR"/>
    <n v="8.82"/>
    <d v="2023-10-02T00:00:00"/>
    <x v="11"/>
    <n v="10"/>
    <m/>
    <m/>
  </r>
  <r>
    <x v="1"/>
    <s v="REAL"/>
    <s v="FIJO"/>
    <s v="PERSONAL"/>
    <s v="INSUD"/>
    <s v="MADRID"/>
    <x v="4"/>
    <s v="VENDING"/>
    <s v="CHOCOLATE"/>
    <n v="0.13500000000000001"/>
    <d v="2023-10-02T00:00:00"/>
    <x v="11"/>
    <n v="10"/>
    <m/>
    <m/>
  </r>
  <r>
    <x v="1"/>
    <s v="REAL"/>
    <s v="VARIABLE"/>
    <s v="PERSONAL"/>
    <s v="JARRITAS"/>
    <s v="MADRID"/>
    <x v="7"/>
    <s v="BAR"/>
    <s v="COMIDA JARRITAS"/>
    <n v="1.6"/>
    <d v="2023-10-02T00:00:00"/>
    <x v="11"/>
    <n v="10"/>
    <m/>
    <m/>
  </r>
  <r>
    <x v="1"/>
    <s v="REAL"/>
    <s v="FIJO"/>
    <s v="COLECTIVOS"/>
    <s v="DIA"/>
    <s v="MADRID"/>
    <x v="4"/>
    <s v="CARREFOUR"/>
    <s v="DIA"/>
    <n v="3.4380000000000006"/>
    <d v="2023-10-02T00:00:00"/>
    <x v="11"/>
    <n v="10"/>
    <m/>
    <m/>
  </r>
  <r>
    <x v="1"/>
    <s v="REAL"/>
    <s v="FIJO"/>
    <s v="PERSONAL"/>
    <s v="GARAJE"/>
    <s v="MADRID"/>
    <x v="2"/>
    <s v="GARAJE"/>
    <s v="GARAJE VALDEZARZA"/>
    <n v="6.5"/>
    <d v="2023-10-02T00:00:00"/>
    <x v="11"/>
    <n v="10"/>
    <m/>
    <m/>
  </r>
  <r>
    <x v="1"/>
    <s v="REAL"/>
    <s v="VARIABLE"/>
    <s v="PERSONAL"/>
    <s v="ALQUILER"/>
    <s v="MADRID"/>
    <x v="2"/>
    <s v="GASTOS COMPARTIDOS"/>
    <s v="GASTOS: AGUA, LUZ, WIFI, LIMPIEZA"/>
    <n v="3.1"/>
    <d v="2023-10-02T00:00:00"/>
    <x v="11"/>
    <n v="10"/>
    <m/>
    <m/>
  </r>
  <r>
    <x v="1"/>
    <s v="REAL"/>
    <s v="VARIABLE"/>
    <s v="PERSONAL"/>
    <s v="BIZUM"/>
    <s v="MADRID"/>
    <x v="6"/>
    <s v="PADEL"/>
    <s v="PISTA PADEL"/>
    <n v="0.35000000000000003"/>
    <d v="2023-10-02T00:00:00"/>
    <x v="11"/>
    <n v="10"/>
    <m/>
    <m/>
  </r>
  <r>
    <x v="1"/>
    <s v="REAL"/>
    <s v="FIJO"/>
    <s v="COLECTIVOS"/>
    <s v="RODILLA"/>
    <s v="MADRID"/>
    <x v="7"/>
    <s v="BAR"/>
    <s v="CAFÉ"/>
    <n v="0.55000000000000004"/>
    <d v="2023-10-03T00:00:00"/>
    <x v="11"/>
    <n v="10"/>
    <m/>
    <m/>
  </r>
  <r>
    <x v="0"/>
    <s v="REAL"/>
    <s v="FIJO"/>
    <s v="PERSONAL"/>
    <s v="WALLAPOP"/>
    <s v="MADRID"/>
    <x v="0"/>
    <s v="WALLAPOP"/>
    <s v="CALCULADORA"/>
    <n v="3"/>
    <d v="2023-10-03T00:00:00"/>
    <x v="11"/>
    <n v="10"/>
    <m/>
    <m/>
  </r>
  <r>
    <x v="1"/>
    <s v="REAL"/>
    <s v="FIJO"/>
    <s v="PERSONAL"/>
    <s v="AYUNTAMIENTO DE MADRID"/>
    <s v="MADRID"/>
    <x v="6"/>
    <s v="GIMNASIO"/>
    <s v="GIMNASIO LISBOA"/>
    <n v="0.5"/>
    <d v="2023-10-03T00:00:00"/>
    <x v="11"/>
    <n v="10"/>
    <m/>
    <m/>
  </r>
  <r>
    <x v="2"/>
    <s v="REAL"/>
    <s v="VARIABLE"/>
    <s v="PERSONAL"/>
    <s v="INDEXA CAPITAL"/>
    <s v="ONLINE"/>
    <x v="22"/>
    <s v="FONDOS"/>
    <s v="INDEXA"/>
    <n v="180"/>
    <d v="2023-10-03T00:00:00"/>
    <x v="11"/>
    <n v="10"/>
    <m/>
    <m/>
  </r>
  <r>
    <x v="1"/>
    <s v="REAL"/>
    <s v="FIJO"/>
    <s v="PERSONAL"/>
    <s v="MORALES BOX"/>
    <s v="MADRID"/>
    <x v="6"/>
    <s v="BOXEO"/>
    <s v="MORALES BOX"/>
    <n v="8"/>
    <d v="2023-10-03T00:00:00"/>
    <x v="11"/>
    <n v="10"/>
    <m/>
    <m/>
  </r>
  <r>
    <x v="1"/>
    <s v="REAL"/>
    <s v="FIJO"/>
    <s v="PERSONAL"/>
    <s v="AUTOCINE"/>
    <s v="MADRID"/>
    <x v="9"/>
    <s v="ENTRADAS AUTOCINE"/>
    <s v="ENTRADA CUMPLE CRIS PARA JON"/>
    <n v="1.6500000000000001"/>
    <d v="2023-10-04T00:00:00"/>
    <x v="11"/>
    <n v="10"/>
    <m/>
    <m/>
  </r>
  <r>
    <x v="1"/>
    <s v="REAL"/>
    <s v="FIJO"/>
    <s v="PERSONAL"/>
    <s v="PIZZA NAPOLI"/>
    <s v="MADRID"/>
    <x v="7"/>
    <s v="RESTAURANTE"/>
    <s v="EXTRA MENU COMPLETO"/>
    <n v="0.15000000000000002"/>
    <d v="2023-10-04T00:00:00"/>
    <x v="11"/>
    <n v="10"/>
    <m/>
    <m/>
  </r>
  <r>
    <x v="1"/>
    <s v="REAL"/>
    <s v="FIJO"/>
    <s v="PERSONAL"/>
    <s v="AYUNTAMIENTO DE MADRID"/>
    <s v="MADRID"/>
    <x v="6"/>
    <s v="GIMNASIO"/>
    <s v="GIMNASIO MADRID DEPORTES"/>
    <n v="2.95"/>
    <d v="2023-10-04T00:00:00"/>
    <x v="11"/>
    <n v="10"/>
    <m/>
    <m/>
  </r>
  <r>
    <x v="1"/>
    <s v="REAL"/>
    <s v="FIJO"/>
    <s v="COLECTIVOS"/>
    <s v="BIZUM ANA MORALES"/>
    <s v="MADRID"/>
    <x v="9"/>
    <s v="SUSCRIPCION"/>
    <s v="NETFLIX"/>
    <n v="0.60000000000000009"/>
    <d v="2023-10-04T00:00:00"/>
    <x v="11"/>
    <n v="10"/>
    <m/>
    <s v="TRANSFER ANA MOIRALES"/>
  </r>
  <r>
    <x v="1"/>
    <s v="REAL"/>
    <s v="FIJO"/>
    <s v="COLECTIVOS"/>
    <s v="BIZUM ANA MORALES"/>
    <s v="MADRID"/>
    <x v="9"/>
    <s v="SUSCRIPCION"/>
    <s v="NETFLIX"/>
    <n v="0.60000000000000009"/>
    <d v="2023-10-04T00:00:00"/>
    <x v="11"/>
    <n v="10"/>
    <m/>
    <m/>
  </r>
  <r>
    <x v="1"/>
    <s v="REAL"/>
    <s v="FIJO"/>
    <s v="COLECTIVOS"/>
    <s v="PRIMARK"/>
    <s v="MADRID"/>
    <x v="2"/>
    <s v="DECORACION"/>
    <s v="3 CAJAS PRIMARK Y PANTALONES PARA PARIS"/>
    <n v="1.05"/>
    <d v="2023-10-05T00:00:00"/>
    <x v="11"/>
    <n v="10"/>
    <m/>
    <m/>
  </r>
  <r>
    <x v="1"/>
    <s v="REAL"/>
    <s v="FIJO"/>
    <s v="PERSONAL"/>
    <s v="NEW YORK BURGER"/>
    <s v="MADRID"/>
    <x v="7"/>
    <s v="RESTAURANTE"/>
    <s v="EXTRA MENU COMPLETO"/>
    <n v="0.56500000000000006"/>
    <d v="2023-10-05T00:00:00"/>
    <x v="11"/>
    <n v="10"/>
    <m/>
    <m/>
  </r>
  <r>
    <x v="1"/>
    <s v="REAL"/>
    <s v="FIJO"/>
    <s v="PERSONAL"/>
    <s v="STARBUCKS"/>
    <s v="MADRID"/>
    <x v="7"/>
    <s v="BAR"/>
    <s v="GALLETA CHOCOLATE STARBUCKS"/>
    <n v="0.26"/>
    <d v="2023-10-05T00:00:00"/>
    <x v="11"/>
    <n v="10"/>
    <m/>
    <m/>
  </r>
  <r>
    <x v="2"/>
    <s v="REAL"/>
    <s v="VARIABLE"/>
    <s v="PERSONAL"/>
    <s v="INDEXA CAPITAL"/>
    <s v="ONLINE"/>
    <x v="22"/>
    <s v="FONDOS"/>
    <s v="INDEXA"/>
    <n v="180"/>
    <d v="2023-10-05T00:00:00"/>
    <x v="11"/>
    <n v="10"/>
    <m/>
    <m/>
  </r>
  <r>
    <x v="1"/>
    <s v="REAL"/>
    <s v="FIJO"/>
    <s v="COLECTIVOS"/>
    <m/>
    <s v="MADRID"/>
    <x v="9"/>
    <s v="MUSICAL"/>
    <s v="PALOMITAS MUSICAL"/>
    <n v="1.6"/>
    <d v="2023-10-05T00:00:00"/>
    <x v="11"/>
    <n v="10"/>
    <m/>
    <m/>
  </r>
  <r>
    <x v="1"/>
    <s v="REAL"/>
    <s v="FIJO"/>
    <s v="PERSONAL"/>
    <s v="SANTANDER"/>
    <s v="MADRID"/>
    <x v="24"/>
    <s v="TRASPASO COLECTIVOS"/>
    <s v="TRASPASO COLECTIVO"/>
    <n v="15"/>
    <d v="2023-10-05T00:00:00"/>
    <x v="11"/>
    <n v="10"/>
    <m/>
    <m/>
  </r>
  <r>
    <x v="0"/>
    <s v="ESTIMADO"/>
    <s v="VARIABLE"/>
    <s v="PERSONAL"/>
    <s v="INTELIGENCIA FARMACEUTICA"/>
    <s v="MADRID"/>
    <x v="14"/>
    <s v="RUNE - INTELIGENCIA FARMACEUTICA"/>
    <s v="AYUDAS / SUBVENCIONES"/>
    <n v="45"/>
    <d v="2023-10-06T00:00:00"/>
    <x v="11"/>
    <n v="10"/>
    <m/>
    <m/>
  </r>
  <r>
    <x v="1"/>
    <s v="REAL"/>
    <s v="FIJO"/>
    <s v="PERSONAL"/>
    <s v="INSUD"/>
    <s v="MADRID"/>
    <x v="4"/>
    <s v="VENDING"/>
    <s v="CAFÉ"/>
    <n v="4.0000000000000008E-2"/>
    <d v="2023-10-06T00:00:00"/>
    <x v="11"/>
    <n v="10"/>
    <m/>
    <m/>
  </r>
  <r>
    <x v="1"/>
    <s v="REAL"/>
    <s v="FIJO"/>
    <s v="PERSONAL"/>
    <s v="PAL DENTAL"/>
    <s v="MADRID"/>
    <x v="10"/>
    <s v="DENTISTA PAL DENTAL"/>
    <s v="RE-TRATAMIENTO ENDODONCIA PARTE 2 (PIEZA 17)"/>
    <n v="9.5"/>
    <d v="2023-10-06T00:00:00"/>
    <x v="11"/>
    <n v="10"/>
    <m/>
    <m/>
  </r>
  <r>
    <x v="1"/>
    <s v="REAL"/>
    <s v="FIJO"/>
    <s v="PERSONAL"/>
    <s v="PAL DENTAL"/>
    <s v="MADRID"/>
    <x v="10"/>
    <s v="DENTISTA PAL DENTAL"/>
    <s v="2 CARIES (PIEZAS: 46, 18)"/>
    <n v="12"/>
    <d v="2023-10-09T00:00:00"/>
    <x v="11"/>
    <n v="10"/>
    <m/>
    <m/>
  </r>
  <r>
    <x v="1"/>
    <s v="REAL"/>
    <s v="FIJO"/>
    <s v="PERSONAL"/>
    <s v="AMAZON"/>
    <s v="MADRID"/>
    <x v="3"/>
    <s v="ACCESORIOS"/>
    <s v="AIRTAG, LLAVERO AIRTAG Y FUNDA IPHONE"/>
    <n v="5.7970000000000006"/>
    <d v="2023-10-09T00:00:00"/>
    <x v="11"/>
    <n v="10"/>
    <m/>
    <m/>
  </r>
  <r>
    <x v="1"/>
    <s v="REAL"/>
    <s v="FIJO"/>
    <s v="PERSONAL"/>
    <s v="BIZUM"/>
    <s v="MADRID"/>
    <x v="7"/>
    <s v="RESTAURANTE"/>
    <s v="BEL MONDO"/>
    <n v="3.7130000000000005"/>
    <d v="2023-10-09T00:00:00"/>
    <x v="11"/>
    <n v="10"/>
    <d v="2023-10-10T00:00:00"/>
    <s v="BEL MONDO POR EL CUMPLE DE CRIS"/>
  </r>
  <r>
    <x v="1"/>
    <s v="REAL"/>
    <s v="FIJO"/>
    <s v="PERSONAL"/>
    <s v="MANGO"/>
    <s v="MADRID"/>
    <x v="3"/>
    <s v="MANGO"/>
    <s v="CALCETINES MANGO"/>
    <n v="1.2990000000000002"/>
    <d v="2023-10-09T00:00:00"/>
    <x v="11"/>
    <n v="10"/>
    <m/>
    <m/>
  </r>
  <r>
    <x v="1"/>
    <s v="REAL"/>
    <s v="FIJO"/>
    <s v="PERSONAL"/>
    <s v="AUTOCINE"/>
    <s v="MADRID"/>
    <x v="7"/>
    <s v="BAR"/>
    <s v="CERVEZA"/>
    <n v="0.60000000000000009"/>
    <d v="2023-10-09T00:00:00"/>
    <x v="11"/>
    <n v="10"/>
    <m/>
    <m/>
  </r>
  <r>
    <x v="1"/>
    <s v="REAL"/>
    <s v="FIJO"/>
    <s v="PERSONAL"/>
    <s v="INSUD"/>
    <s v="MADRID"/>
    <x v="4"/>
    <s v="VENDING"/>
    <s v="CHOCOLATE"/>
    <n v="0.17499999999999999"/>
    <d v="2023-10-09T00:00:00"/>
    <x v="11"/>
    <n v="10"/>
    <m/>
    <m/>
  </r>
  <r>
    <x v="1"/>
    <s v="REAL"/>
    <s v="FIJO"/>
    <s v="PERSONAL"/>
    <s v="MINIT - LA VAGUADA"/>
    <s v="MADRID"/>
    <x v="2"/>
    <s v="COPIA DE LLAVE"/>
    <s v="COPIA LLAVE GARAJE VALDEZARZA"/>
    <n v="1.4750000000000001"/>
    <d v="2023-10-09T00:00:00"/>
    <x v="11"/>
    <n v="10"/>
    <m/>
    <m/>
  </r>
  <r>
    <x v="1"/>
    <s v="REAL"/>
    <s v="FIJO"/>
    <s v="PERSONAL"/>
    <s v="AMAZON"/>
    <s v="MADRID"/>
    <x v="5"/>
    <s v="MOTO"/>
    <s v="HINCHADOR DE RUEDAS MOTO"/>
    <n v="3.8659999999999997"/>
    <d v="2023-10-09T00:00:00"/>
    <x v="11"/>
    <n v="10"/>
    <m/>
    <m/>
  </r>
  <r>
    <x v="1"/>
    <s v="REAL"/>
    <s v="FIJO"/>
    <s v="PERSONAL"/>
    <s v="AUTOCINE"/>
    <s v="MADRID"/>
    <x v="7"/>
    <s v="BAR"/>
    <s v="PLATO ARROZ"/>
    <n v="0.98000000000000009"/>
    <d v="2023-10-09T00:00:00"/>
    <x v="11"/>
    <n v="10"/>
    <m/>
    <m/>
  </r>
  <r>
    <x v="0"/>
    <s v="ESTIMADO"/>
    <s v="VARIABLE"/>
    <s v="PERSONAL"/>
    <s v="INTELIGENCIA FARMACEUTICA"/>
    <s v="MADRID"/>
    <x v="14"/>
    <s v="RUNE - INTELIGENCIA FARMACEUTICA"/>
    <s v="AYUDAS / SUBVENCIONES"/>
    <n v="45"/>
    <d v="2023-10-10T00:00:00"/>
    <x v="11"/>
    <n v="10"/>
    <m/>
    <m/>
  </r>
  <r>
    <x v="0"/>
    <s v="REAL"/>
    <s v="FIJO"/>
    <s v="PERSONAL"/>
    <s v="CONSULTOR"/>
    <s v="MADRID"/>
    <x v="14"/>
    <s v="RUNE - INTELIGENCIA FARMACEUTICA"/>
    <s v="AYUDAS / SUBVENCIONES"/>
    <n v="45"/>
    <d v="2023-10-10T00:00:00"/>
    <x v="11"/>
    <n v="10"/>
    <s v="SEGUNDO PAGO"/>
    <m/>
  </r>
  <r>
    <x v="1"/>
    <s v="REAL"/>
    <s v="FIJO"/>
    <s v="PERSONAL"/>
    <s v="INSUD"/>
    <s v="MADRID"/>
    <x v="4"/>
    <s v="VENDING"/>
    <s v="CHOCOALTE"/>
    <n v="0.28999999999999998"/>
    <d v="2023-10-10T00:00:00"/>
    <x v="11"/>
    <n v="10"/>
    <m/>
    <m/>
  </r>
  <r>
    <x v="0"/>
    <s v="REAL"/>
    <s v="FIJO"/>
    <s v="PERSONAL"/>
    <s v="WALLAPOP"/>
    <s v="MADRID"/>
    <x v="0"/>
    <s v="VINTED"/>
    <s v="NAUTICOS INVIERNO MARRONES PIELSA TIPO TIMBERLAND"/>
    <n v="4.5"/>
    <d v="2023-10-10T00:00:00"/>
    <x v="11"/>
    <n v="10"/>
    <m/>
    <m/>
  </r>
  <r>
    <x v="1"/>
    <s v="REAL"/>
    <s v="FIJO"/>
    <s v="PERSONAL"/>
    <m/>
    <s v="MADRID"/>
    <x v="5"/>
    <s v="MOTO"/>
    <s v="HINCHADOR DE RUEDAS MOTO"/>
    <n v="5.7970000000000006"/>
    <d v="2023-10-11T00:00:00"/>
    <x v="11"/>
    <n v="10"/>
    <s v="BOMBA DE HINCHAR RUEDAS"/>
    <m/>
  </r>
  <r>
    <x v="1"/>
    <s v="REAL"/>
    <s v="FIJO"/>
    <s v="PERSONAL"/>
    <s v="PADEL LAS TABLAS"/>
    <s v="MADRID"/>
    <x v="7"/>
    <s v="BAR"/>
    <s v="CAFÉ"/>
    <n v="0.311"/>
    <d v="2023-10-16T00:00:00"/>
    <x v="11"/>
    <n v="10"/>
    <s v="CAFÉ DESPUES DEL PADEL CON JON"/>
    <m/>
  </r>
  <r>
    <x v="1"/>
    <s v="REAL"/>
    <s v="FIJO"/>
    <s v="PERSONAL"/>
    <m/>
    <s v="MADRID"/>
    <x v="4"/>
    <s v="INSUD"/>
    <s v="CAFÉ Y CHOCOLATE"/>
    <n v="0.90000000000000024"/>
    <d v="2023-10-16T00:00:00"/>
    <x v="11"/>
    <n v="10"/>
    <m/>
    <m/>
  </r>
  <r>
    <x v="1"/>
    <s v="REAL"/>
    <s v="FIJO"/>
    <s v="COLECTIVOS"/>
    <m/>
    <s v="MADRID"/>
    <x v="4"/>
    <s v="CARREG"/>
    <s v="COMPRA SEMANAL"/>
    <n v="2.3740000000000001"/>
    <d v="2023-10-16T00:00:00"/>
    <x v="11"/>
    <n v="10"/>
    <m/>
    <m/>
  </r>
  <r>
    <x v="2"/>
    <s v="REAL"/>
    <s v="VARIABLE"/>
    <s v="PERSONAL"/>
    <s v="INDEXA CAPITAL"/>
    <s v="ONLINE"/>
    <x v="22"/>
    <s v="FONDOS"/>
    <s v="INDEXA"/>
    <n v="135"/>
    <d v="2023-10-16T00:00:00"/>
    <x v="11"/>
    <n v="10"/>
    <m/>
    <m/>
  </r>
  <r>
    <x v="1"/>
    <s v="REAL"/>
    <s v="FIJO"/>
    <s v="PERSONAL"/>
    <m/>
    <s v="MADRID"/>
    <x v="5"/>
    <s v="MOTO"/>
    <s v="PEGATINAS"/>
    <n v="0.71900000000000008"/>
    <d v="2023-10-16T00:00:00"/>
    <x v="11"/>
    <n v="10"/>
    <m/>
    <m/>
  </r>
  <r>
    <x v="1"/>
    <s v="REAL"/>
    <s v="FIJO"/>
    <s v="PERSONAL"/>
    <s v="PLAYTOMIC"/>
    <s v="MADRID"/>
    <x v="6"/>
    <s v="PADEL"/>
    <s v="PISTA PADEL"/>
    <n v="0.39"/>
    <d v="2023-10-16T00:00:00"/>
    <x v="11"/>
    <n v="10"/>
    <s v="PADEL JON Y YO CON TRA DOS DE PLAYTOMIC, PERDIMOS"/>
    <m/>
  </r>
  <r>
    <x v="1"/>
    <s v="REAL"/>
    <s v="FIJO"/>
    <s v="COLECTIVOS"/>
    <m/>
    <s v="MADRID"/>
    <x v="3"/>
    <s v="ACCESORIOS"/>
    <s v="ACCESORIOS"/>
    <n v="0.57999999999999996"/>
    <d v="2023-10-17T00:00:00"/>
    <x v="11"/>
    <n v="10"/>
    <m/>
    <m/>
  </r>
  <r>
    <x v="1"/>
    <s v="REAL"/>
    <s v="FIJO"/>
    <s v="COLECTIVOS"/>
    <m/>
    <s v="MADRID"/>
    <x v="5"/>
    <s v="METRO"/>
    <s v="METRO BUS CRIS"/>
    <n v="0.15000000000000002"/>
    <d v="2023-10-17T00:00:00"/>
    <x v="11"/>
    <n v="10"/>
    <m/>
    <m/>
  </r>
  <r>
    <x v="1"/>
    <s v="REAL"/>
    <s v="FIJO"/>
    <s v="PERSONAL"/>
    <m/>
    <s v="MADRID"/>
    <x v="10"/>
    <s v="FARMACIA"/>
    <s v="CREMA DERMATOLOGIA + IBUPROFENO OTC"/>
    <n v="2.028"/>
    <d v="2023-10-18T00:00:00"/>
    <x v="11"/>
    <n v="10"/>
    <m/>
    <m/>
  </r>
  <r>
    <x v="1"/>
    <s v="REAL"/>
    <s v="FIJO"/>
    <s v="PERSONAL"/>
    <s v="PLAYTOMIC"/>
    <s v="MADRID"/>
    <x v="6"/>
    <s v="PADEL"/>
    <s v="PISTA PADEL"/>
    <n v="0.40800000000000003"/>
    <d v="2023-10-18T00:00:00"/>
    <x v="11"/>
    <n v="10"/>
    <m/>
    <m/>
  </r>
  <r>
    <x v="1"/>
    <s v="REAL"/>
    <s v="FIJO"/>
    <s v="COLECTIVOS"/>
    <m/>
    <s v="MADRID"/>
    <x v="7"/>
    <s v="BAR"/>
    <s v="CAFÉ CRIS"/>
    <n v="7.5000000000000011E-2"/>
    <d v="2023-10-20T00:00:00"/>
    <x v="11"/>
    <n v="10"/>
    <m/>
    <m/>
  </r>
  <r>
    <x v="1"/>
    <s v="REAL"/>
    <s v="FIJO"/>
    <s v="COLECTIVOS"/>
    <m/>
    <s v="MADRID"/>
    <x v="7"/>
    <s v="BAR"/>
    <s v="CAFÉ CRIS"/>
    <n v="7.5000000000000011E-2"/>
    <d v="2023-10-20T00:00:00"/>
    <x v="11"/>
    <n v="10"/>
    <m/>
    <m/>
  </r>
  <r>
    <x v="1"/>
    <s v="REAL"/>
    <s v="FIJO"/>
    <s v="COLECTIVOS"/>
    <s v="LIDL"/>
    <s v="MADRID"/>
    <x v="4"/>
    <s v="LIDL"/>
    <s v="COMPRA SEMANAL"/>
    <n v="4.7050000000000001"/>
    <d v="2023-10-20T00:00:00"/>
    <x v="11"/>
    <n v="10"/>
    <m/>
    <s v="INCLUYE SET DE CUCHILLOS"/>
  </r>
  <r>
    <x v="1"/>
    <s v="REAL"/>
    <s v="FIJO"/>
    <s v="COLECTIVOS"/>
    <s v="MESON LA PALOMA"/>
    <s v="MADRID"/>
    <x v="7"/>
    <s v="BAR"/>
    <s v="CAFÉ Y AGUA CON GAS"/>
    <n v="0.59000000000000008"/>
    <d v="2023-10-23T00:00:00"/>
    <x v="11"/>
    <n v="10"/>
    <m/>
    <s v="VIENDO EL REAL MADRID - SEVILLA"/>
  </r>
  <r>
    <x v="1"/>
    <s v="REAL"/>
    <s v="FIJO"/>
    <s v="COLECTIVOS"/>
    <s v="CARREFOUR"/>
    <s v="MADRID"/>
    <x v="4"/>
    <s v="DIA"/>
    <s v="COMPRA SEMANAL"/>
    <n v="1.988"/>
    <d v="2023-10-23T00:00:00"/>
    <x v="11"/>
    <n v="10"/>
    <m/>
    <m/>
  </r>
  <r>
    <x v="1"/>
    <s v="REAL"/>
    <s v="FIJO"/>
    <s v="COLECTIVOS"/>
    <s v="CHINO BARRIO"/>
    <s v="MADRID"/>
    <x v="6"/>
    <s v="PADEL"/>
    <s v="PELOTAS DE TENIS"/>
    <n v="0.8"/>
    <d v="2023-10-23T00:00:00"/>
    <x v="11"/>
    <n v="10"/>
    <m/>
    <m/>
  </r>
  <r>
    <x v="1"/>
    <s v="REAL"/>
    <s v="FIJO"/>
    <s v="PERSONAL"/>
    <s v="CORTE INGLES"/>
    <s v="MADRID"/>
    <x v="21"/>
    <s v="REGALOS CRIS"/>
    <s v="REGALOS CRIS"/>
    <n v="1.393"/>
    <d v="2023-10-23T00:00:00"/>
    <x v="11"/>
    <n v="10"/>
    <s v="otra parte de regalo de cuimpleaños"/>
    <m/>
  </r>
  <r>
    <x v="1"/>
    <s v="REAL"/>
    <s v="FIJO"/>
    <s v="PERSONAL"/>
    <m/>
    <m/>
    <x v="21"/>
    <s v="REGALOS CRIS"/>
    <s v="REGALOS CRIS"/>
    <n v="0.9"/>
    <d v="2023-10-23T00:00:00"/>
    <x v="11"/>
    <n v="10"/>
    <s v="parte de mama"/>
    <m/>
  </r>
  <r>
    <x v="1"/>
    <s v="REAL"/>
    <s v="FIJO"/>
    <s v="PERSONAL"/>
    <m/>
    <m/>
    <x v="3"/>
    <s v="ZAPATOS"/>
    <s v="ZAPATOS PIEL BOTON"/>
    <n v="4.21"/>
    <d v="2023-10-23T00:00:00"/>
    <x v="11"/>
    <n v="10"/>
    <m/>
    <m/>
  </r>
  <r>
    <x v="1"/>
    <s v="REAL"/>
    <s v="FIJO"/>
    <s v="PERSONAL"/>
    <m/>
    <m/>
    <x v="0"/>
    <s v="OTROS"/>
    <s v="AMAZON"/>
    <n v="1.4580000000000002"/>
    <d v="2023-10-25T00:00:00"/>
    <x v="11"/>
    <n v="10"/>
    <m/>
    <s v="CHEQUEAR"/>
  </r>
  <r>
    <x v="1"/>
    <s v="REAL"/>
    <s v="FIJO"/>
    <s v="COLECTIVOS"/>
    <m/>
    <s v="MADRID"/>
    <x v="3"/>
    <s v="ACCESORIOS"/>
    <s v="RALLADOR DE QUESO"/>
    <n v="0.27"/>
    <d v="2023-10-25T00:00:00"/>
    <x v="11"/>
    <n v="10"/>
    <m/>
    <m/>
  </r>
  <r>
    <x v="1"/>
    <s v="REAL"/>
    <s v="FIJO"/>
    <s v="PERSONAL"/>
    <s v="CHINO BARRIO"/>
    <s v="MADRID"/>
    <x v="2"/>
    <s v="REPARACIONES"/>
    <s v="BARNIZ PINTURA Y LIJA"/>
    <n v="0.60000000000000009"/>
    <d v="2023-10-26T00:00:00"/>
    <x v="11"/>
    <n v="10"/>
    <m/>
    <m/>
  </r>
  <r>
    <x v="1"/>
    <s v="REAL"/>
    <s v="FIJO"/>
    <s v="PERSONAL"/>
    <s v="SHANGAI VIVERO"/>
    <s v="MADRID"/>
    <x v="2"/>
    <s v="DECORACION"/>
    <s v="MARANTA"/>
    <n v="0.54800000000000004"/>
    <d v="2023-10-26T00:00:00"/>
    <x v="11"/>
    <n v="10"/>
    <m/>
    <m/>
  </r>
  <r>
    <x v="1"/>
    <s v="REAL"/>
    <s v="FIJO"/>
    <s v="PERSONAL"/>
    <s v="MESON LA PALOMA"/>
    <s v="MADRID"/>
    <x v="7"/>
    <s v="BAR"/>
    <s v="AGUA CON GAS"/>
    <n v="0.12"/>
    <d v="2023-10-27T00:00:00"/>
    <x v="11"/>
    <n v="10"/>
    <m/>
    <m/>
  </r>
  <r>
    <x v="1"/>
    <s v="REAL"/>
    <s v="VARIABLE"/>
    <s v="PERSONAL"/>
    <s v="INSUD"/>
    <s v="MADRID"/>
    <x v="4"/>
    <s v="VENDING"/>
    <s v="COCA COLA"/>
    <n v="0.21000000000000002"/>
    <d v="2023-10-30T00:00:00"/>
    <x v="11"/>
    <n v="10"/>
    <m/>
    <m/>
  </r>
  <r>
    <x v="1"/>
    <s v="REAL"/>
    <s v="FIJO"/>
    <s v="COLECTIVOS"/>
    <s v="HOTEL VICTORIA"/>
    <s v="MADRID"/>
    <x v="7"/>
    <s v="BAR"/>
    <s v="DESAYUNO"/>
    <n v="1.75"/>
    <d v="2023-10-30T00:00:00"/>
    <x v="11"/>
    <n v="10"/>
    <d v="2023-10-29T00:00:00"/>
    <m/>
  </r>
  <r>
    <x v="1"/>
    <s v="REAL"/>
    <s v="FIJO"/>
    <s v="COLECTIVOS"/>
    <s v="RAQUEL AMBRONA"/>
    <s v="MADRID"/>
    <x v="3"/>
    <s v="IMANES"/>
    <s v="IMANES SIGUENZA"/>
    <n v="0.30000000000000004"/>
    <d v="2023-10-30T00:00:00"/>
    <x v="11"/>
    <n v="10"/>
    <d v="2023-10-29T00:00:00"/>
    <m/>
  </r>
  <r>
    <x v="0"/>
    <s v="REAL"/>
    <s v="FIJO"/>
    <s v="PERSONAL"/>
    <s v="INSUD"/>
    <s v="MADRID"/>
    <x v="12"/>
    <s v="NOMINA INSUD"/>
    <s v=" INSUD"/>
    <n v="584.35799999999995"/>
    <d v="2023-10-30T00:00:00"/>
    <x v="11"/>
    <n v="10"/>
    <d v="2023-10-29T00:00:00"/>
    <s v="Nomina Septiembre 2023"/>
  </r>
  <r>
    <x v="1"/>
    <s v="REAL"/>
    <s v="VARIABLE"/>
    <s v="PERSONAL"/>
    <s v="VINTED"/>
    <s v="MADRID"/>
    <x v="3"/>
    <s v="ROPA"/>
    <s v="PANTALON NIKE DEPORTE "/>
    <n v="1.645"/>
    <d v="2023-10-30T00:00:00"/>
    <x v="11"/>
    <n v="10"/>
    <m/>
    <m/>
  </r>
  <r>
    <x v="3"/>
    <s v="REAL"/>
    <s v="FIJO"/>
    <s v="PERSONAL"/>
    <s v="ONLINE"/>
    <s v="MADRID"/>
    <x v="24"/>
    <s v="TRASPASO COLECTIVOS"/>
    <s v="PARIS"/>
    <n v="0"/>
    <d v="2023-10-30T00:00:00"/>
    <x v="11"/>
    <n v="10"/>
    <d v="2023-10-29T00:00:00"/>
    <m/>
  </r>
  <r>
    <x v="1"/>
    <s v="REAL"/>
    <s v="VARIABLE"/>
    <s v="PERSONAL"/>
    <s v="LUIS MIGUEL"/>
    <s v="MADRID"/>
    <x v="10"/>
    <s v="PELUQUERIA"/>
    <s v="PELUQUERIA VALDEZARZA"/>
    <n v="0.95000000000000007"/>
    <d v="2023-10-30T00:00:00"/>
    <x v="11"/>
    <n v="10"/>
    <m/>
    <m/>
  </r>
  <r>
    <x v="1"/>
    <s v="REAL"/>
    <s v="VARIABLE"/>
    <s v="COLECTIVOS"/>
    <s v="CHINO BARRIO"/>
    <s v="MADRID"/>
    <x v="2"/>
    <s v="DECORACION"/>
    <s v="MACETAS"/>
    <n v="0.28999999999999998"/>
    <d v="2023-11-02T00:00:00"/>
    <x v="11"/>
    <n v="11"/>
    <m/>
    <m/>
  </r>
  <r>
    <x v="1"/>
    <s v="REAL"/>
    <s v="VARIABLE"/>
    <s v="PERSONAL"/>
    <s v="MORALES BOX"/>
    <s v="MADRID"/>
    <x v="6"/>
    <s v="BOXEO"/>
    <s v="MORALES BOX"/>
    <n v="8"/>
    <d v="2023-11-02T00:00:00"/>
    <x v="11"/>
    <n v="11"/>
    <m/>
    <m/>
  </r>
  <r>
    <x v="1"/>
    <s v="REAL"/>
    <s v="VARIABLE"/>
    <s v="PERSONAL"/>
    <s v="SEGUROS ALLIANZ"/>
    <s v="MADRID"/>
    <x v="19"/>
    <s v="SEGURO MOTO"/>
    <s v="SEGURO DE MOTO TODO RIESGO"/>
    <n v="29.194000000000003"/>
    <d v="2023-11-02T00:00:00"/>
    <x v="11"/>
    <n v="11"/>
    <m/>
    <m/>
  </r>
  <r>
    <x v="1"/>
    <s v="REAL"/>
    <s v="VARIABLE"/>
    <s v="PERSONAL"/>
    <s v="SEGUROS ALLIANZ"/>
    <s v="MADRID"/>
    <x v="19"/>
    <s v="SEGURO VIDA"/>
    <s v="SEGURO VIDA"/>
    <n v="6.2510000000000003"/>
    <d v="2023-11-02T00:00:00"/>
    <x v="11"/>
    <n v="11"/>
    <m/>
    <m/>
  </r>
  <r>
    <x v="2"/>
    <s v="REAL"/>
    <s v="VARIABLE"/>
    <s v="PERSONAL"/>
    <s v="DEGIRO"/>
    <s v="MADRID"/>
    <x v="16"/>
    <s v="BOLSA"/>
    <s v="BOLSA"/>
    <n v="180"/>
    <d v="2023-11-03T00:00:00"/>
    <x v="11"/>
    <n v="11"/>
    <m/>
    <m/>
  </r>
  <r>
    <x v="1"/>
    <s v="REAL"/>
    <s v="VARIABLE"/>
    <s v="COLECTIVOS"/>
    <s v="CARREFOUR"/>
    <s v="MADRID"/>
    <x v="4"/>
    <s v="CARREFOUR"/>
    <s v="COMPRA SEMANAL"/>
    <n v="4.2630000000000008"/>
    <d v="2023-11-03T00:00:00"/>
    <x v="11"/>
    <n v="11"/>
    <m/>
    <m/>
  </r>
  <r>
    <x v="1"/>
    <s v="REAL"/>
    <s v="VARIABLE"/>
    <s v="COLECTIVOS"/>
    <s v="FARMACIA GRAN VIA"/>
    <s v="MADRID"/>
    <x v="10"/>
    <s v="CUCHILLAS"/>
    <s v="CUCHILLAS AFEITAR DESECHABLES"/>
    <n v="0.69500000000000006"/>
    <d v="2023-11-03T00:00:00"/>
    <x v="11"/>
    <n v="11"/>
    <m/>
    <m/>
  </r>
  <r>
    <x v="1"/>
    <s v="REAL"/>
    <s v="VARIABLE"/>
    <s v="PERSONAL"/>
    <s v="ESPIEDO"/>
    <s v="MADRID"/>
    <x v="7"/>
    <s v="RESTAURANTE"/>
    <s v="EXTRA MENU COMPLETO"/>
    <n v="0.25"/>
    <d v="2023-11-03T00:00:00"/>
    <x v="11"/>
    <n v="11"/>
    <m/>
    <m/>
  </r>
  <r>
    <x v="1"/>
    <s v="REAL"/>
    <s v="VARIABLE"/>
    <s v="PERSONAL"/>
    <s v="REPSOL"/>
    <s v="MADRID"/>
    <x v="5"/>
    <s v="MOTO"/>
    <s v="GASOLINA"/>
    <n v="0.94399999999999995"/>
    <d v="2023-11-03T00:00:00"/>
    <x v="11"/>
    <n v="11"/>
    <m/>
    <m/>
  </r>
  <r>
    <x v="1"/>
    <s v="REAL"/>
    <s v="VARIABLE"/>
    <s v="COLECTIVOS"/>
    <s v="INSUD"/>
    <s v="MADRID"/>
    <x v="4"/>
    <s v="VENDING"/>
    <s v="CHOCOLATE"/>
    <n v="9.5000000000000001E-2"/>
    <d v="2023-11-06T00:00:00"/>
    <x v="11"/>
    <n v="11"/>
    <m/>
    <m/>
  </r>
  <r>
    <x v="1"/>
    <s v="REAL"/>
    <s v="VARIABLE"/>
    <s v="PERSONAL"/>
    <s v="MODISTA MARIA"/>
    <s v="MADRID"/>
    <x v="3"/>
    <s v="ROPA"/>
    <s v="MODISTA"/>
    <n v="2.1"/>
    <d v="2023-11-06T00:00:00"/>
    <x v="11"/>
    <n v="11"/>
    <m/>
    <m/>
  </r>
  <r>
    <x v="1"/>
    <s v="REAL"/>
    <s v="VARIABLE"/>
    <s v="PERSONAL"/>
    <s v="MESON LA PALOMA"/>
    <s v="MADRID"/>
    <x v="7"/>
    <s v="BAR"/>
    <s v="AGUA CON GAS"/>
    <n v="0.66"/>
    <d v="2023-11-07T00:00:00"/>
    <x v="11"/>
    <n v="11"/>
    <m/>
    <m/>
  </r>
  <r>
    <x v="1"/>
    <s v="REAL"/>
    <s v="VARIABLE"/>
    <s v="PERSONAL"/>
    <s v="VINTED"/>
    <s v="MADRID"/>
    <x v="3"/>
    <s v="ROPA"/>
    <s v="PANTALONES MOTO CON PROTECCIONES"/>
    <n v="2.6390000000000002"/>
    <d v="2023-11-07T00:00:00"/>
    <x v="11"/>
    <n v="11"/>
    <m/>
    <m/>
  </r>
  <r>
    <x v="1"/>
    <s v="REAL"/>
    <s v="VARIABLE"/>
    <s v="PERSONAL"/>
    <s v="BANGLADESH FRANCOS RODRIGUEZ"/>
    <s v="MADRID"/>
    <x v="3"/>
    <s v="ACCESORIOS"/>
    <s v="PROTECTOR PANTALLA IPHONE 12"/>
    <n v="0.70000000000000007"/>
    <d v="2023-11-07T00:00:00"/>
    <x v="11"/>
    <n v="11"/>
    <m/>
    <m/>
  </r>
  <r>
    <x v="1"/>
    <s v="REAL"/>
    <s v="VARIABLE"/>
    <s v="COLECTIVOS"/>
    <s v="CHINO BARRIO"/>
    <s v="MADRID"/>
    <x v="2"/>
    <s v="REPARACIONES"/>
    <s v="TABURETE, CELO Y TIERRA"/>
    <n v="1.1599999999999999"/>
    <d v="2023-11-07T00:00:00"/>
    <x v="11"/>
    <n v="11"/>
    <m/>
    <m/>
  </r>
  <r>
    <x v="1"/>
    <s v="REAL"/>
    <s v="VARIABLE"/>
    <s v="PERSONAL"/>
    <s v="HERMANOS VINAGRE"/>
    <m/>
    <x v="7"/>
    <s v="BAR"/>
    <s v="CENA"/>
    <n v="2"/>
    <d v="2023-11-06T00:00:00"/>
    <x v="11"/>
    <n v="11"/>
    <m/>
    <s v="CENA DOMINGO CON MARTA INSUD"/>
  </r>
  <r>
    <x v="1"/>
    <s v="REAL"/>
    <s v="VARIABLE"/>
    <s v="PERSONAL"/>
    <s v="OPEN AI"/>
    <s v="ONLINE"/>
    <x v="8"/>
    <s v="SUSCRIPCION"/>
    <s v="CHAT GPT"/>
    <n v="2.34"/>
    <d v="2023-11-08T00:00:00"/>
    <x v="11"/>
    <n v="11"/>
    <m/>
    <m/>
  </r>
  <r>
    <x v="1"/>
    <s v="REAL"/>
    <s v="VARIABLE"/>
    <s v="PERSONAL"/>
    <s v="PIZZA NAPOLI"/>
    <s v="MADRID"/>
    <x v="7"/>
    <s v="RESTAURANTE"/>
    <s v="EXTRA MENU COMPLETO"/>
    <n v="0.2"/>
    <d v="2023-11-08T00:00:00"/>
    <x v="11"/>
    <n v="11"/>
    <m/>
    <m/>
  </r>
  <r>
    <x v="1"/>
    <s v="REAL"/>
    <s v="VARIABLE"/>
    <s v="PERSONAL"/>
    <s v="INSUD"/>
    <s v="MADRID"/>
    <x v="4"/>
    <s v="VENDING"/>
    <s v="INSUD"/>
    <n v="0.10500000000000001"/>
    <d v="2023-11-08T00:00:00"/>
    <x v="11"/>
    <n v="11"/>
    <m/>
    <m/>
  </r>
  <r>
    <x v="1"/>
    <s v="REAL"/>
    <s v="VARIABLE"/>
    <s v="PERSONAL"/>
    <s v="RAMPUJO"/>
    <s v="MADRID"/>
    <x v="7"/>
    <s v="BAR"/>
    <s v="CERVEZA"/>
    <n v="0.64000000000000012"/>
    <d v="2023-11-09T00:00:00"/>
    <x v="11"/>
    <n v="11"/>
    <m/>
    <s v="BIZUM HEHCO A DANI"/>
  </r>
  <r>
    <x v="1"/>
    <s v="REAL"/>
    <s v="VARIABLE"/>
    <s v="PERSONAL"/>
    <s v="ALDI"/>
    <s v="MADRID"/>
    <x v="4"/>
    <s v="ALDI"/>
    <s v="COMPRA EXTRA"/>
    <n v="1.577"/>
    <d v="2023-11-09T00:00:00"/>
    <x v="11"/>
    <n v="11"/>
    <m/>
    <m/>
  </r>
  <r>
    <x v="1"/>
    <s v="REAL"/>
    <s v="VARIABLE"/>
    <s v="PERSONAL"/>
    <s v="SAONA"/>
    <s v="MADRID"/>
    <x v="7"/>
    <s v="RESTAURANTE"/>
    <s v="SAONA"/>
    <n v="2.5070000000000001"/>
    <d v="2023-11-09T00:00:00"/>
    <x v="11"/>
    <n v="11"/>
    <m/>
    <m/>
  </r>
  <r>
    <x v="1"/>
    <s v="REAL"/>
    <s v="VARIABLE"/>
    <s v="COLECTIVOS"/>
    <s v="FARMACIA GRAN VIA"/>
    <s v="MADRID"/>
    <x v="10"/>
    <s v="MEDICAMENTOS"/>
    <s v="TOBILLERA Y SENIORAL"/>
    <n v="0.71500000000000008"/>
    <d v="2023-11-09T00:00:00"/>
    <x v="11"/>
    <n v="11"/>
    <m/>
    <m/>
  </r>
  <r>
    <x v="1"/>
    <s v="REAL"/>
    <s v="VARIABLE"/>
    <s v="PERSONAL"/>
    <s v="CHINO BARRIO"/>
    <s v="MADRID"/>
    <x v="10"/>
    <s v="UÑAS"/>
    <s v="UÑAS"/>
    <n v="1.8"/>
    <d v="2023-11-09T00:00:00"/>
    <x v="11"/>
    <n v="11"/>
    <m/>
    <m/>
  </r>
  <r>
    <x v="1"/>
    <s v="REAL"/>
    <s v="VARIABLE"/>
    <s v="PERSONAL"/>
    <s v="INSUD"/>
    <s v="MADRID"/>
    <x v="4"/>
    <s v="VENDING"/>
    <s v="CHOCOLATE"/>
    <n v="0.29500000000000004"/>
    <d v="2023-11-10T00:00:00"/>
    <x v="11"/>
    <n v="11"/>
    <m/>
    <m/>
  </r>
  <r>
    <x v="1"/>
    <s v="REAL"/>
    <s v="VARIABLE"/>
    <s v="PERSONAL"/>
    <s v="CALZADO ARTAJONA"/>
    <s v="MADRID"/>
    <x v="3"/>
    <s v="ROPA"/>
    <s v="REPARACION ZAPATILLAS VANS"/>
    <n v="0.60000000000000009"/>
    <d v="2023-11-10T00:00:00"/>
    <x v="11"/>
    <n v="11"/>
    <m/>
    <m/>
  </r>
  <r>
    <x v="1"/>
    <s v="REAL"/>
    <s v="VARIABLE"/>
    <s v="COLECTIVOS"/>
    <s v="PAPELERIA"/>
    <s v="MADRID"/>
    <x v="1"/>
    <s v="MATERIAL"/>
    <s v="SUBRAYADOR"/>
    <n v="0.15000000000000002"/>
    <d v="2023-11-10T00:00:00"/>
    <x v="11"/>
    <n v="11"/>
    <m/>
    <m/>
  </r>
  <r>
    <x v="1"/>
    <s v="REAL"/>
    <s v="VARIABLE"/>
    <s v="PERSONAL"/>
    <s v="AMAZON"/>
    <s v="MADRID"/>
    <x v="3"/>
    <s v="ACCESORIOS"/>
    <s v="TUPPER COMIDA INSUD"/>
    <n v="1.2010000000000001"/>
    <d v="2023-11-10T00:00:00"/>
    <x v="11"/>
    <n v="11"/>
    <m/>
    <m/>
  </r>
  <r>
    <x v="1"/>
    <s v="REAL"/>
    <s v="VARIABLE"/>
    <s v="COLECTIVOS"/>
    <s v="CARREFOUR"/>
    <s v="MADRID"/>
    <x v="4"/>
    <s v="CARREFOUR"/>
    <s v="COMPRA GRANDE"/>
    <n v="10.502000000000001"/>
    <d v="2023-11-13T00:00:00"/>
    <x v="11"/>
    <n v="11"/>
    <m/>
    <m/>
  </r>
  <r>
    <x v="1"/>
    <s v="REAL"/>
    <s v="VARIABLE"/>
    <s v="COLECTIVOS"/>
    <s v="CARREFOUR"/>
    <s v="MADRID"/>
    <x v="4"/>
    <s v="CARREFOUR"/>
    <s v="COMPRA SEMANAL"/>
    <n v="2.2290000000000001"/>
    <d v="2023-11-13T00:00:00"/>
    <x v="11"/>
    <n v="11"/>
    <m/>
    <m/>
  </r>
  <r>
    <x v="1"/>
    <s v="REAL"/>
    <s v="FIJO"/>
    <s v="PERSONAL"/>
    <s v="GARAJE"/>
    <s v="MADRID"/>
    <x v="2"/>
    <s v="GARAJE"/>
    <s v="GARAJE VALDEZARZA"/>
    <n v="6.5"/>
    <d v="2023-11-13T00:00:00"/>
    <x v="11"/>
    <n v="11"/>
    <m/>
    <m/>
  </r>
  <r>
    <x v="2"/>
    <s v="REAL"/>
    <s v="VARIABLE"/>
    <s v="PERSONAL"/>
    <s v="INDEXA CAPITAL"/>
    <s v="ONLINE"/>
    <x v="22"/>
    <s v="FONDOS"/>
    <s v="INDEXA"/>
    <n v="135"/>
    <d v="2023-11-15T00:00:00"/>
    <x v="11"/>
    <n v="11"/>
    <m/>
    <m/>
  </r>
  <r>
    <x v="1"/>
    <s v="REAL"/>
    <s v="VARIABLE"/>
    <s v="PERSONAL"/>
    <s v="CEPSA"/>
    <s v="MADRID"/>
    <x v="5"/>
    <s v="GASOLINA"/>
    <s v="MOTO"/>
    <n v="0.83900000000000008"/>
    <d v="2023-11-15T00:00:00"/>
    <x v="11"/>
    <n v="11"/>
    <m/>
    <m/>
  </r>
  <r>
    <x v="1"/>
    <s v="REAL"/>
    <s v="VARIABLE"/>
    <s v="PERSONAL"/>
    <s v="LIMPIEZA"/>
    <s v="MADRID"/>
    <x v="2"/>
    <s v="LIMPIEZA"/>
    <s v="CELIA LIMPIADORA"/>
    <n v="3"/>
    <d v="2023-11-17T00:00:00"/>
    <x v="11"/>
    <n v="11"/>
    <m/>
    <m/>
  </r>
  <r>
    <x v="1"/>
    <s v="REAL"/>
    <s v="VARIABLE"/>
    <s v="PERSONAL"/>
    <s v="CIUDAD FELIZ CHINO"/>
    <s v="MADRID"/>
    <x v="7"/>
    <s v="RESTAURANTE"/>
    <s v="CHINO"/>
    <n v="2.58"/>
    <d v="2023-11-17T00:00:00"/>
    <x v="11"/>
    <n v="11"/>
    <m/>
    <m/>
  </r>
  <r>
    <x v="1"/>
    <s v="REAL"/>
    <s v="VARIABLE"/>
    <s v="COLECTIVOS"/>
    <s v="CELIA"/>
    <s v="MADRID"/>
    <x v="2"/>
    <s v="LIMPIEZA"/>
    <s v="LIMPIEZA DE CASA"/>
    <n v="3"/>
    <d v="2023-11-17T00:00:00"/>
    <x v="11"/>
    <n v="11"/>
    <m/>
    <m/>
  </r>
  <r>
    <x v="1"/>
    <s v="REAL"/>
    <s v="VARIABLE"/>
    <s v="PERSONAL"/>
    <s v="AYUNTAMIENTO DE MADRID"/>
    <s v="MADRID"/>
    <x v="6"/>
    <s v="PADEL"/>
    <s v="PISTA"/>
    <n v="1.3800000000000001"/>
    <d v="2023-11-17T00:00:00"/>
    <x v="11"/>
    <n v="11"/>
    <m/>
    <m/>
  </r>
  <r>
    <x v="1"/>
    <s v="REAL"/>
    <s v="VARIABLE"/>
    <s v="PERSONAL"/>
    <s v="SANISIMO"/>
    <s v="MADRID"/>
    <x v="7"/>
    <s v="BAR"/>
    <s v="AGUA CON GAS"/>
    <n v="0.29500000000000004"/>
    <d v="2023-11-20T00:00:00"/>
    <x v="11"/>
    <n v="11"/>
    <m/>
    <s v="AGUA CON GAS CON FRAN"/>
  </r>
  <r>
    <x v="1"/>
    <s v="REAL"/>
    <s v="VARIABLE"/>
    <s v="PERSONAL"/>
    <s v="INSUD"/>
    <s v="MADRID"/>
    <x v="4"/>
    <s v="VENDING"/>
    <s v="CAFE"/>
    <n v="0.42000000000000004"/>
    <d v="2023-11-20T00:00:00"/>
    <x v="11"/>
    <n v="11"/>
    <m/>
    <m/>
  </r>
  <r>
    <x v="1"/>
    <s v="REAL"/>
    <s v="VARIABLE"/>
    <s v="PERSONAL"/>
    <s v="INSUD"/>
    <s v="MADRID"/>
    <x v="4"/>
    <s v="VENDING"/>
    <s v="CAFÉ"/>
    <n v="0.1"/>
    <d v="2023-11-20T00:00:00"/>
    <x v="11"/>
    <n v="11"/>
    <m/>
    <m/>
  </r>
  <r>
    <x v="1"/>
    <s v="REAL"/>
    <s v="VARIABLE"/>
    <s v="COLECTIVOS"/>
    <s v="TRASPASO CRIS"/>
    <s v="MADRID"/>
    <x v="2"/>
    <s v="DECORACION"/>
    <s v="COJINES TERRAZA"/>
    <n v="4.7600000000000007"/>
    <d v="2023-11-20T00:00:00"/>
    <x v="11"/>
    <n v="11"/>
    <m/>
    <m/>
  </r>
  <r>
    <x v="1"/>
    <s v="REAL"/>
    <s v="VARIABLE"/>
    <s v="PERSONAL"/>
    <s v="PIZZA NAPOLI"/>
    <s v="MADRID"/>
    <x v="7"/>
    <s v="RESTAURANTE"/>
    <s v="EXTRA MENU COMPLETO"/>
    <n v="0.2"/>
    <d v="2023-11-20T00:00:00"/>
    <x v="11"/>
    <n v="11"/>
    <m/>
    <m/>
  </r>
  <r>
    <x v="1"/>
    <s v="REAL"/>
    <s v="VARIABLE"/>
    <s v="PERSONAL"/>
    <s v="ESPIEDP"/>
    <s v="MADRID"/>
    <x v="7"/>
    <s v="RESTAURANTE"/>
    <s v="EXTRA MENU COMPLETO"/>
    <n v="0.2"/>
    <d v="2023-11-20T00:00:00"/>
    <x v="11"/>
    <n v="11"/>
    <m/>
    <m/>
  </r>
  <r>
    <x v="1"/>
    <s v="REAL"/>
    <s v="VARIABLE"/>
    <s v="PERSONAL"/>
    <s v="ESPIEDP"/>
    <s v="MADRID"/>
    <x v="7"/>
    <s v="RESTAURANTE"/>
    <s v="EXTRA MENU COMPLETO"/>
    <n v="0.34"/>
    <d v="2023-11-20T00:00:00"/>
    <x v="11"/>
    <n v="11"/>
    <m/>
    <m/>
  </r>
  <r>
    <x v="1"/>
    <s v="REAL"/>
    <s v="VARIABLE"/>
    <s v="COLECTIVOS"/>
    <s v="TRASHASO CRIS"/>
    <s v="MADRID"/>
    <x v="2"/>
    <s v="ACCESORIOS"/>
    <s v="TABLA PLANCHAR"/>
    <n v="1.9620000000000002"/>
    <d v="2023-11-20T00:00:00"/>
    <x v="11"/>
    <n v="11"/>
    <m/>
    <m/>
  </r>
  <r>
    <x v="1"/>
    <s v="REAL"/>
    <s v="VARIABLE"/>
    <s v="COLECTIVOS"/>
    <s v="TONY ROMAS"/>
    <s v="MADRID"/>
    <x v="7"/>
    <s v="RESTAURANTE"/>
    <s v="TONY ROMAS"/>
    <n v="3.923"/>
    <d v="2023-11-20T00:00:00"/>
    <x v="11"/>
    <n v="11"/>
    <m/>
    <s v="CENA CON CRIS Y MODESTO"/>
  </r>
  <r>
    <x v="1"/>
    <s v="REAL"/>
    <s v="VARIABLE"/>
    <s v="COLECTIVOS"/>
    <s v="TRASPASO CRIS"/>
    <s v="MADRID"/>
    <x v="2"/>
    <s v="ACCESORIOS"/>
    <s v="COSAS ALIEXPRESS"/>
    <n v="5.8719999999999999"/>
    <d v="2023-11-21T00:00:00"/>
    <x v="11"/>
    <n v="11"/>
    <m/>
    <m/>
  </r>
  <r>
    <x v="1"/>
    <s v="REAL"/>
    <s v="VARIABLE"/>
    <s v="COLECTIVOS"/>
    <s v="LIMPIEZA"/>
    <s v="MADRID"/>
    <x v="2"/>
    <s v="LIMPIEZA"/>
    <s v="CELIA LIMPIADORA"/>
    <n v="3"/>
    <d v="2023-11-21T00:00:00"/>
    <x v="11"/>
    <n v="11"/>
    <m/>
    <m/>
  </r>
  <r>
    <x v="1"/>
    <s v="REAL"/>
    <s v="VARIABLE"/>
    <s v="PERSONAL"/>
    <s v="QUEENS"/>
    <s v="MADRID"/>
    <x v="7"/>
    <s v="RESTAURANTE"/>
    <s v="EXTRA MENU COMPLETO"/>
    <n v="0.24"/>
    <d v="2023-11-22T00:00:00"/>
    <x v="11"/>
    <n v="11"/>
    <m/>
    <m/>
  </r>
  <r>
    <x v="1"/>
    <s v="REAL"/>
    <s v="VARIABLE"/>
    <s v="COLECTIVOS"/>
    <s v="BIZUM CARLOTA"/>
    <s v="MADRID"/>
    <x v="7"/>
    <s v="RESTAURANTE"/>
    <s v="HUEVOS ROTOS"/>
    <n v="1.1900000000000002"/>
    <d v="2023-11-22T00:00:00"/>
    <x v="11"/>
    <n v="11"/>
    <m/>
    <s v="PAGO MOVIL EN ARLANZA, MADRID"/>
  </r>
  <r>
    <x v="1"/>
    <s v="REAL"/>
    <s v="VARIABLE"/>
    <s v="PERSONAL"/>
    <s v="REPSOL"/>
    <s v="MADRID"/>
    <x v="5"/>
    <s v="GASOLINA"/>
    <s v="MOTO"/>
    <n v="0.80600000000000005"/>
    <d v="2023-11-22T00:00:00"/>
    <x v="11"/>
    <n v="11"/>
    <m/>
    <m/>
  </r>
  <r>
    <x v="1"/>
    <s v="REAL"/>
    <s v="VARIABLE"/>
    <s v="PERSONAL"/>
    <s v="REPARACION Y CALZADO"/>
    <s v="MADRID"/>
    <x v="5"/>
    <s v="MOTO"/>
    <s v="CANDADO COPIA LLAVE"/>
    <n v="0.60000000000000009"/>
    <d v="2023-11-23T00:00:00"/>
    <x v="11"/>
    <n v="11"/>
    <m/>
    <m/>
  </r>
  <r>
    <x v="1"/>
    <s v="REAL"/>
    <s v="VARIABLE"/>
    <s v="PERSONAL"/>
    <s v="REPARACION Y CALZADO"/>
    <s v="MADRID"/>
    <x v="5"/>
    <s v="MOTO"/>
    <s v="ARREGLO PANTALONES MOTO"/>
    <n v="0.60000000000000009"/>
    <d v="2023-11-24T00:00:00"/>
    <x v="11"/>
    <n v="11"/>
    <m/>
    <m/>
  </r>
  <r>
    <x v="1"/>
    <s v="REAL"/>
    <s v="VARIABLE"/>
    <s v="PERSONAL"/>
    <s v="INSUD"/>
    <s v="MADRID"/>
    <x v="4"/>
    <s v="VENDING"/>
    <s v="CHOCOLATE"/>
    <n v="0.41000000000000009"/>
    <d v="2023-11-24T00:00:00"/>
    <x v="11"/>
    <n v="11"/>
    <m/>
    <m/>
  </r>
  <r>
    <x v="1"/>
    <s v="REAL"/>
    <s v="VARIABLE"/>
    <s v="PERSONAL"/>
    <s v="CAFERGA"/>
    <s v="MADRID"/>
    <x v="7"/>
    <s v="RESTAURANTE"/>
    <s v="MERIENDA"/>
    <n v="0.60000000000000009"/>
    <d v="2023-11-24T00:00:00"/>
    <x v="11"/>
    <n v="11"/>
    <m/>
    <m/>
  </r>
  <r>
    <x v="1"/>
    <s v="REAL"/>
    <s v="VARIABLE"/>
    <s v="PERSONAL"/>
    <s v="CERVECERIA MADA"/>
    <s v="MADRID"/>
    <x v="7"/>
    <s v="BAR"/>
    <s v="BOCADILLO Y AGUA CON GAS"/>
    <n v="0.60000000000000009"/>
    <d v="2023-11-27T00:00:00"/>
    <x v="11"/>
    <n v="11"/>
    <m/>
    <s v="POST CONCIERTO DE LA MODA"/>
  </r>
  <r>
    <x v="1"/>
    <s v="REAL"/>
    <s v="VARIABLE"/>
    <s v="PERSONAL"/>
    <s v="DECATHLON"/>
    <s v="MADRID"/>
    <x v="6"/>
    <s v="PADEL"/>
    <s v="BOLAS (X2)"/>
    <n v="0.89800000000000013"/>
    <d v="2023-11-27T00:00:00"/>
    <x v="11"/>
    <n v="11"/>
    <m/>
    <m/>
  </r>
  <r>
    <x v="1"/>
    <s v="REAL"/>
    <s v="VARIABLE"/>
    <s v="PERSONAL"/>
    <s v="EL CORRAL"/>
    <s v="MADRID"/>
    <x v="7"/>
    <s v="BAR"/>
    <s v="CERVEZA CONCIERTO"/>
    <n v="1.26"/>
    <d v="2023-11-27T00:00:00"/>
    <x v="11"/>
    <n v="11"/>
    <m/>
    <m/>
  </r>
  <r>
    <x v="1"/>
    <s v="REAL"/>
    <s v="VARIABLE"/>
    <s v="PERSONAL"/>
    <s v="WIZINK"/>
    <s v="MADRID"/>
    <x v="7"/>
    <s v="BAR"/>
    <s v="CERVEZA CONCIERTO"/>
    <n v="1"/>
    <d v="2023-11-27T00:00:00"/>
    <x v="11"/>
    <n v="11"/>
    <m/>
    <m/>
  </r>
  <r>
    <x v="1"/>
    <s v="REAL"/>
    <s v="VARIABLE"/>
    <s v="PERSONAL"/>
    <m/>
    <s v="MADRID"/>
    <x v="4"/>
    <s v="VENDING"/>
    <s v="CHOCOLATE"/>
    <n v="0.19"/>
    <d v="2023-11-27T00:00:00"/>
    <x v="11"/>
    <n v="11"/>
    <m/>
    <m/>
  </r>
  <r>
    <x v="1"/>
    <s v="REAL"/>
    <s v="VARIABLE"/>
    <s v="COLECTIVOS"/>
    <s v="TRAMAS, VAGUADA"/>
    <s v="TRAMAS"/>
    <x v="2"/>
    <s v="ACCESORIOS"/>
    <s v="COJINES"/>
    <n v="1.0090000000000001"/>
    <d v="2023-11-27T00:00:00"/>
    <x v="11"/>
    <n v="11"/>
    <m/>
    <m/>
  </r>
  <r>
    <x v="1"/>
    <s v="REAL"/>
    <s v="VARIABLE"/>
    <s v="PERSONAL"/>
    <s v="BIENMESABE"/>
    <s v="MADRID"/>
    <x v="7"/>
    <s v="BAR"/>
    <s v="COMIDA SALIM"/>
    <n v="2.35"/>
    <d v="2023-11-27T00:00:00"/>
    <x v="11"/>
    <n v="11"/>
    <m/>
    <s v="COMIDA EN BIENMESABE CON MARTA Y SALIM Y DOS AMIGOS SUYOS"/>
  </r>
  <r>
    <x v="1"/>
    <s v="REAL"/>
    <s v="VARIABLE"/>
    <s v="COLECTIVOS"/>
    <s v="CARREFOUR"/>
    <s v="MADRID"/>
    <x v="4"/>
    <s v="CARREFOUR"/>
    <s v="COMPRA GRANDE"/>
    <n v="8.7889999999999997"/>
    <d v="2023-11-27T00:00:00"/>
    <x v="11"/>
    <n v="11"/>
    <m/>
    <m/>
  </r>
  <r>
    <x v="1"/>
    <s v="REAL"/>
    <s v="VARIABLE"/>
    <s v="PERSONAL"/>
    <s v="PIZZA NAPOLI"/>
    <s v="MADRID"/>
    <x v="7"/>
    <s v="RESTAURANTE"/>
    <s v="EXTRA MENU COMPLETO"/>
    <n v="0.24"/>
    <d v="2023-11-27T00:00:00"/>
    <x v="11"/>
    <n v="11"/>
    <m/>
    <m/>
  </r>
  <r>
    <x v="1"/>
    <s v="REAL"/>
    <s v="VARIABLE"/>
    <s v="PERSONAL"/>
    <s v="VINTED"/>
    <s v="MADRID"/>
    <x v="5"/>
    <s v="MOTO"/>
    <s v="GUANTES MOTO CALEFACTABLES"/>
    <n v="3.6890000000000001"/>
    <d v="2023-11-27T00:00:00"/>
    <x v="11"/>
    <n v="11"/>
    <m/>
    <m/>
  </r>
  <r>
    <x v="1"/>
    <s v="REAL"/>
    <s v="VARIABLE"/>
    <s v="PERSONAL"/>
    <s v="AYUNTAMIENTO DE MADRID"/>
    <s v="MADRID"/>
    <x v="6"/>
    <s v="PADEL"/>
    <s v="PISTA"/>
    <n v="0.69000000000000006"/>
    <d v="2023-11-27T00:00:00"/>
    <x v="11"/>
    <n v="11"/>
    <m/>
    <m/>
  </r>
  <r>
    <x v="1"/>
    <s v="REAL"/>
    <s v="VARIABLE"/>
    <s v="PERSONAL"/>
    <s v="PLAYTOMIC"/>
    <s v="MADRID"/>
    <x v="6"/>
    <s v="PADEL"/>
    <s v="PISTA"/>
    <n v="0.34700000000000003"/>
    <d v="2023-11-27T00:00:00"/>
    <x v="11"/>
    <n v="11"/>
    <m/>
    <m/>
  </r>
  <r>
    <x v="1"/>
    <s v="REAL"/>
    <s v="VARIABLE"/>
    <s v="PERSONAL"/>
    <s v="AMAZON"/>
    <s v="MADRID"/>
    <x v="5"/>
    <s v="MOTO"/>
    <s v="QUADLOCK PONCHO"/>
    <n v="2.9990000000000001"/>
    <d v="2023-11-27T00:00:00"/>
    <x v="11"/>
    <n v="11"/>
    <m/>
    <m/>
  </r>
  <r>
    <x v="1"/>
    <s v="REAL"/>
    <s v="VARIABLE"/>
    <s v="COLECTIVOS"/>
    <s v="CARREFOUR"/>
    <s v="MADRID"/>
    <x v="4"/>
    <s v="CARREFOUR"/>
    <s v="COMPRA SEMANAL"/>
    <n v="4.2649999999999997"/>
    <d v="2023-11-28T00:00:00"/>
    <x v="11"/>
    <n v="11"/>
    <m/>
    <m/>
  </r>
  <r>
    <x v="1"/>
    <s v="REAL"/>
    <s v="VARIABLE"/>
    <s v="COLECTIVOS"/>
    <s v="CHINO BARRIO"/>
    <s v="MADRID"/>
    <x v="2"/>
    <s v="ACCESORIOS"/>
    <s v="COSAS CHINO"/>
    <n v="0.875"/>
    <d v="2023-11-28T00:00:00"/>
    <x v="11"/>
    <n v="11"/>
    <m/>
    <s v="PERCHAS X2"/>
  </r>
  <r>
    <x v="1"/>
    <s v="REAL"/>
    <s v="VARIABLE"/>
    <s v="COLECTIVOS"/>
    <s v="CHINO BARRIO"/>
    <s v="MADRID"/>
    <x v="2"/>
    <s v="ACCESORIOS"/>
    <s v="COSAS CHINO"/>
    <n v="0.42500000000000004"/>
    <d v="2023-11-28T00:00:00"/>
    <x v="11"/>
    <n v="11"/>
    <m/>
    <s v="CUCHILLA DE RASCAR VITRO"/>
  </r>
  <r>
    <x v="1"/>
    <s v="REAL"/>
    <s v="VARIABLE"/>
    <s v="PERSONAL"/>
    <s v="REPSOL"/>
    <s v="MADRID"/>
    <x v="5"/>
    <s v="MOTO"/>
    <s v="GASOLINA"/>
    <n v="0.85099999999999998"/>
    <d v="2023-11-28T00:00:00"/>
    <x v="11"/>
    <n v="11"/>
    <m/>
    <m/>
  </r>
  <r>
    <x v="0"/>
    <s v="REAL"/>
    <s v="FIJO"/>
    <s v="PERSONAL"/>
    <s v="INSUD"/>
    <s v="MADRID"/>
    <x v="12"/>
    <s v="NOMINA INSUD"/>
    <s v=" INSUD"/>
    <n v="583.26900000000001"/>
    <d v="2023-11-28T00:00:00"/>
    <x v="11"/>
    <n v="11"/>
    <m/>
    <m/>
  </r>
  <r>
    <x v="1"/>
    <s v="REAL"/>
    <s v="VARIABLE"/>
    <s v="PERSONAL"/>
    <s v="AYUNTAMIENTO DE MADRID"/>
    <s v="MADRID"/>
    <x v="6"/>
    <s v="PADEL"/>
    <s v="PISTA"/>
    <n v="0.45999999999999996"/>
    <d v="2023-11-28T00:00:00"/>
    <x v="11"/>
    <n v="11"/>
    <d v="2023-12-02T00:00:00"/>
    <s v="pagué 21, pero me dieron 6 euros cada rival y luego de lo restante, dibidido entre dos es lo que me dio jon (4,60)"/>
  </r>
  <r>
    <x v="1"/>
    <s v="REAL"/>
    <s v="VARIABLE"/>
    <s v="PERSONAL"/>
    <s v="AYUNTAMIENTO DE MADRID"/>
    <s v="MADRID"/>
    <x v="6"/>
    <s v="PADEL"/>
    <s v="PISTA"/>
    <n v="0.18000000000000008"/>
    <d v="2023-11-28T00:00:00"/>
    <x v="11"/>
    <n v="11"/>
    <d v="2023-12-03T00:00:00"/>
    <s v="pagué 13,80 pero me ideron 6e cada uno"/>
  </r>
  <r>
    <x v="1"/>
    <s v="REAL"/>
    <s v="VARIABLE"/>
    <s v="PERSONAL"/>
    <m/>
    <s v="MADRID"/>
    <x v="0"/>
    <s v="OTROS"/>
    <s v="AMAZON"/>
    <n v="2.2989999999999999"/>
    <d v="2023-11-28T00:00:00"/>
    <x v="11"/>
    <n v="11"/>
    <m/>
    <s v="CHEQUEAR"/>
  </r>
  <r>
    <x v="1"/>
    <s v="REAL"/>
    <s v="VARIABLE"/>
    <s v="PERSONAL"/>
    <s v="PALDENTAL"/>
    <s v="MADRID"/>
    <x v="10"/>
    <s v="DENTISTA PAL DENTAL"/>
    <s v="ENDODONCIA TERCER CONDUCTO"/>
    <n v="17"/>
    <d v="2023-11-30T00:00:00"/>
    <x v="11"/>
    <n v="11"/>
    <m/>
    <m/>
  </r>
  <r>
    <x v="1"/>
    <s v="REAL"/>
    <s v="FIJO"/>
    <s v="PERSONAL"/>
    <s v="ALQUILER"/>
    <s v="MADRID"/>
    <x v="2"/>
    <s v="PISO VALDEZARZA"/>
    <s v="ALQUILER VALDEZARZA"/>
    <n v="40"/>
    <d v="2023-12-01T00:00:00"/>
    <x v="11"/>
    <n v="12"/>
    <m/>
    <m/>
  </r>
  <r>
    <x v="1"/>
    <s v="REAL"/>
    <s v="VARIABLE"/>
    <s v="PERSONAL"/>
    <s v="AMAZON"/>
    <s v="MADRID"/>
    <x v="21"/>
    <s v="REGALOS NAVIDAD"/>
    <s v="CAMISETA REGALO LUIS AMIGO INVISIBLE"/>
    <n v="2.2989999999999999"/>
    <d v="2023-12-01T00:00:00"/>
    <x v="11"/>
    <n v="12"/>
    <m/>
    <m/>
  </r>
  <r>
    <x v="1"/>
    <s v="REAL"/>
    <s v="VARIABLE"/>
    <s v="PERSONAL"/>
    <s v="CHIHUAHUA TACOS Y TRAGOS"/>
    <s v="MADRID"/>
    <x v="7"/>
    <s v="RESTAURANTE"/>
    <s v="MEXICANO, CENA DE EQUIPO"/>
    <n v="3"/>
    <d v="2023-12-01T00:00:00"/>
    <x v="11"/>
    <n v="12"/>
    <m/>
    <m/>
  </r>
  <r>
    <x v="1"/>
    <s v="REAL"/>
    <s v="VARIABLE"/>
    <s v="PERSONAL"/>
    <s v="MESON LA PALOMA"/>
    <s v="MADRID"/>
    <x v="7"/>
    <s v="BAR"/>
    <s v="AGUA CON GAS"/>
    <n v="0.12"/>
    <d v="2023-12-04T00:00:00"/>
    <x v="11"/>
    <n v="12"/>
    <d v="2023-12-02T00:00:00"/>
    <m/>
  </r>
  <r>
    <x v="1"/>
    <s v="REAL"/>
    <s v="FIJO"/>
    <s v="PERSONAL"/>
    <s v="ALQUILER"/>
    <s v="MADRID"/>
    <x v="2"/>
    <s v="PISO VALDEZARZA"/>
    <s v="ALQUILER VALDEZARZA"/>
    <n v="45.047000000000004"/>
    <d v="2023-12-04T00:00:00"/>
    <x v="11"/>
    <n v="12"/>
    <m/>
    <s v="39,47 de gastos de luz. Le di 11 euros de más"/>
  </r>
  <r>
    <x v="1"/>
    <s v="REAL"/>
    <s v="VARIABLE"/>
    <s v="PERSONAL"/>
    <s v="METRO MADRID"/>
    <s v="MADRID"/>
    <x v="5"/>
    <s v="AUTOBUS"/>
    <s v="AUTOBUS MONCLOA"/>
    <n v="0.15000000000000002"/>
    <d v="2023-12-04T00:00:00"/>
    <x v="11"/>
    <n v="12"/>
    <d v="2023-12-02T00:00:00"/>
    <m/>
  </r>
  <r>
    <x v="1"/>
    <s v="REAL"/>
    <s v="VARIABLE"/>
    <s v="PERSONAL"/>
    <m/>
    <s v="MADRID"/>
    <x v="7"/>
    <s v="RESTAURANTE"/>
    <s v="CENA EQUIPO DE FUTBOL CHEMO"/>
    <n v="2.4750000000000001"/>
    <d v="2023-12-04T00:00:00"/>
    <x v="11"/>
    <n v="12"/>
    <d v="2023-12-02T00:00:00"/>
    <m/>
  </r>
  <r>
    <x v="1"/>
    <s v="REAL"/>
    <s v="VARIABLE"/>
    <s v="PERSONAL"/>
    <s v="MESON LA PALOMA"/>
    <s v="MADRID"/>
    <x v="7"/>
    <s v="BAR"/>
    <s v="CHOCOLATE CON CHURROS"/>
    <n v="0.4"/>
    <d v="2023-12-04T00:00:00"/>
    <x v="11"/>
    <n v="12"/>
    <d v="2023-12-02T00:00:00"/>
    <m/>
  </r>
  <r>
    <x v="1"/>
    <s v="REAL"/>
    <s v="VARIABLE"/>
    <s v="PERSONAL"/>
    <s v="FORTUNY / MORRIS"/>
    <s v="MADRID"/>
    <x v="9"/>
    <s v="DISCOTECA"/>
    <s v="CHUPITOS TEQUILA FORTUNY"/>
    <n v="2.5"/>
    <d v="2023-12-04T00:00:00"/>
    <x v="11"/>
    <n v="12"/>
    <d v="2023-12-02T00:00:00"/>
    <m/>
  </r>
  <r>
    <x v="1"/>
    <s v="REAL"/>
    <s v="VARIABLE"/>
    <s v="COLECTIVOS"/>
    <s v="LATERAL CASTELLANA"/>
    <s v="MADRID"/>
    <x v="7"/>
    <s v="RESTAURANTE"/>
    <s v="COMIDA LATERAL"/>
    <n v="3.7"/>
    <d v="2023-12-04T00:00:00"/>
    <x v="11"/>
    <n v="12"/>
    <d v="2023-12-02T00:00:00"/>
    <m/>
  </r>
  <r>
    <x v="1"/>
    <s v="REAL"/>
    <s v="VARIABLE"/>
    <s v="COLECTIVOS"/>
    <s v="IKEA LA VAGUADA"/>
    <s v="MADRID"/>
    <x v="2"/>
    <s v="ACCESORIOS"/>
    <s v="COSAS IKEA"/>
    <n v="0.59800000000000009"/>
    <d v="2023-12-04T00:00:00"/>
    <x v="11"/>
    <n v="12"/>
    <d v="2023-12-02T00:00:00"/>
    <m/>
  </r>
  <r>
    <x v="1"/>
    <s v="REAL"/>
    <s v="VARIABLE"/>
    <s v="PERSONAL"/>
    <s v="FORTUNY / MORRIS"/>
    <s v="MADRID"/>
    <x v="9"/>
    <s v="DISCOTECA"/>
    <s v="ENTRADA FORTUNY"/>
    <n v="2.8000000000000003"/>
    <d v="2023-12-04T00:00:00"/>
    <x v="11"/>
    <n v="12"/>
    <d v="2023-12-02T00:00:00"/>
    <m/>
  </r>
  <r>
    <x v="1"/>
    <s v="REAL"/>
    <s v="FIJO"/>
    <s v="PERSONAL"/>
    <s v="GARAJE"/>
    <s v="MADRID"/>
    <x v="2"/>
    <s v="GARAJE"/>
    <s v="GARAJE VALDEZARZA"/>
    <n v="6.5"/>
    <d v="2023-12-04T00:00:00"/>
    <x v="11"/>
    <n v="12"/>
    <d v="2023-12-02T00:00:00"/>
    <m/>
  </r>
  <r>
    <x v="1"/>
    <s v="REAL"/>
    <s v="VARIABLE"/>
    <s v="PERSONAL"/>
    <s v="BUSBURGUER"/>
    <s v="MADRID"/>
    <x v="7"/>
    <s v="BAR"/>
    <s v="HAMBURGUESA BUSBURGER"/>
    <n v="0.93000000000000016"/>
    <d v="2023-12-04T00:00:00"/>
    <x v="11"/>
    <n v="12"/>
    <d v="2023-12-02T00:00:00"/>
    <m/>
  </r>
  <r>
    <x v="1"/>
    <s v="REAL"/>
    <s v="VARIABLE"/>
    <s v="COLECTIVOS"/>
    <s v="STEPHANIE"/>
    <s v="MADRID"/>
    <x v="2"/>
    <s v="LIMPIEZA"/>
    <s v="LIMPIEZA DE CASA"/>
    <n v="1.8"/>
    <d v="2023-12-04T00:00:00"/>
    <x v="11"/>
    <n v="12"/>
    <d v="2023-12-03T00:00:00"/>
    <m/>
  </r>
  <r>
    <x v="1"/>
    <s v="REAL"/>
    <s v="VARIABLE"/>
    <s v="COLECTIVOS"/>
    <s v="RODILLA"/>
    <s v="MADRID"/>
    <x v="7"/>
    <s v="BAR"/>
    <s v="MERIENDA RODILLA"/>
    <n v="0.67500000000000004"/>
    <d v="2023-12-04T00:00:00"/>
    <x v="11"/>
    <n v="12"/>
    <d v="2023-12-02T00:00:00"/>
    <m/>
  </r>
  <r>
    <x v="1"/>
    <s v="REAL"/>
    <s v="VARIABLE"/>
    <s v="PERSONAL"/>
    <s v="CORTE INGLES"/>
    <s v="MADRID"/>
    <x v="21"/>
    <s v="REGALOS NAVIDAD"/>
    <s v="REGALO NAVIDAD PAPAS"/>
    <n v="11"/>
    <d v="2023-12-04T00:00:00"/>
    <x v="11"/>
    <n v="12"/>
    <d v="2023-12-02T00:00:00"/>
    <s v="regalo navidad papas, hice bizum de 90 a iciar. 50 por la termomix, 35 por el cortavientos y 25 por las zapatillas de papa"/>
  </r>
  <r>
    <x v="1"/>
    <s v="REAL"/>
    <s v="VARIABLE"/>
    <s v="PERSONAL"/>
    <s v="TAXI"/>
    <s v="MADRID"/>
    <x v="5"/>
    <s v="TAXI"/>
    <s v="TAXI A CASA CON JON"/>
    <n v="0.57500000000000007"/>
    <d v="2023-12-04T00:00:00"/>
    <x v="11"/>
    <n v="12"/>
    <d v="2023-12-02T00:00:00"/>
    <m/>
  </r>
  <r>
    <x v="3"/>
    <s v="REAL"/>
    <s v="VARIABLE"/>
    <s v="PERSONAL"/>
    <s v="TRASPASO COLECTIVOS"/>
    <s v="MADRID"/>
    <x v="0"/>
    <s v="TRASPASO COLECTIVO"/>
    <s v="TRASPASO COLECTIVO"/>
    <n v="0"/>
    <d v="2023-12-04T00:00:00"/>
    <x v="11"/>
    <n v="12"/>
    <d v="2023-12-02T00:00:00"/>
    <m/>
  </r>
  <r>
    <x v="1"/>
    <s v="REAL"/>
    <s v="VARIABLE"/>
    <s v="PERSONAL"/>
    <s v="NEW BALANCE LAS ROZAS"/>
    <s v="MADRID"/>
    <x v="21"/>
    <s v="REGALOS NAVIDAD"/>
    <s v="AMIGO INVISIBLE: LUIS. PANTALON NEW BALANCE"/>
    <n v="2.6"/>
    <d v="2023-12-06T00:00:00"/>
    <x v="11"/>
    <n v="12"/>
    <d v="2023-12-06T00:00:00"/>
    <s v="PANTALON NEW BALANCE PARA LUIS"/>
  </r>
  <r>
    <x v="1"/>
    <s v="REAL"/>
    <s v="VARIABLE"/>
    <s v="PERSONAL"/>
    <s v="INSUD"/>
    <s v="MADRID"/>
    <x v="4"/>
    <s v="VENDING"/>
    <s v="INSUD"/>
    <n v="0.12000000000000002"/>
    <d v="2023-12-06T00:00:00"/>
    <x v="11"/>
    <n v="12"/>
    <m/>
    <m/>
  </r>
  <r>
    <x v="1"/>
    <s v="REAL"/>
    <s v="VARIABLE"/>
    <s v="COLECTIVOS"/>
    <s v="CAFETERIA"/>
    <s v="MADRID"/>
    <x v="7"/>
    <s v="BAR"/>
    <s v="AGUA CON GAS Y NESTEA"/>
    <n v="0.47500000000000003"/>
    <d v="2023-12-07T00:00:00"/>
    <x v="11"/>
    <n v="12"/>
    <d v="2023-12-05T00:00:00"/>
    <m/>
  </r>
  <r>
    <x v="2"/>
    <s v="REAL"/>
    <s v="VARIABLE"/>
    <s v="PERSONAL"/>
    <s v="DEGIRO"/>
    <s v="ONLINE"/>
    <x v="16"/>
    <s v="BOLSA"/>
    <s v="BOLSA"/>
    <n v="180"/>
    <d v="2023-12-07T00:00:00"/>
    <x v="11"/>
    <n v="12"/>
    <m/>
    <m/>
  </r>
  <r>
    <x v="1"/>
    <s v="REAL"/>
    <s v="VARIABLE"/>
    <s v="COLECTIVOS"/>
    <s v="CIUDAD FELIZ CHINO"/>
    <s v="MADRID"/>
    <x v="7"/>
    <s v="RESTAURANTE"/>
    <s v="CHINO, CIUDAD FELIZ"/>
    <n v="2.2100000000000004"/>
    <d v="2023-12-07T00:00:00"/>
    <x v="11"/>
    <n v="12"/>
    <d v="2023-12-05T00:00:00"/>
    <m/>
  </r>
  <r>
    <x v="1"/>
    <s v="REAL"/>
    <s v="VARIABLE"/>
    <s v="PERSONAL"/>
    <s v="QUEENS"/>
    <s v="MADRID"/>
    <x v="7"/>
    <s v="RESTAURANTE"/>
    <s v="EXTRA MENU COMPLETO"/>
    <n v="0.41"/>
    <d v="2023-12-07T00:00:00"/>
    <x v="11"/>
    <n v="12"/>
    <m/>
    <m/>
  </r>
  <r>
    <x v="2"/>
    <s v="REAL"/>
    <s v="VARIABLE"/>
    <s v="PERSONAL"/>
    <s v="INDEXA CAPITAL"/>
    <s v="ONLINE"/>
    <x v="22"/>
    <s v="FONDOS"/>
    <s v="INDEXA"/>
    <n v="180"/>
    <d v="2023-12-07T00:00:00"/>
    <x v="11"/>
    <n v="12"/>
    <m/>
    <m/>
  </r>
  <r>
    <x v="1"/>
    <s v="REAL"/>
    <s v="VARIABLE"/>
    <s v="PERSONAL"/>
    <s v="SPOTIFY"/>
    <s v="MADRID"/>
    <x v="0"/>
    <s v="SUSCRIPCION"/>
    <s v="SPOTIFY"/>
    <n v="3.7"/>
    <d v="2023-12-07T00:00:00"/>
    <x v="11"/>
    <n v="12"/>
    <m/>
    <m/>
  </r>
  <r>
    <x v="1"/>
    <s v="ESTIMADO"/>
    <s v="VARIABLE"/>
    <s v="PERSONAL"/>
    <s v="INSUD"/>
    <s v="MADRID"/>
    <x v="7"/>
    <s v="VENDING"/>
    <s v="CHOCOLATE"/>
    <n v="0.45"/>
    <d v="2023-12-08T00:00:00"/>
    <x v="11"/>
    <n v="12"/>
    <m/>
    <m/>
  </r>
  <r>
    <x v="1"/>
    <s v="REAL"/>
    <s v="VARIABLE"/>
    <s v="PERSONAL"/>
    <s v="CASA LOLA"/>
    <s v="TUDELA"/>
    <x v="7"/>
    <s v="BAR"/>
    <s v="CASA LOLA"/>
    <n v="1.6600000000000001"/>
    <d v="2023-12-11T00:00:00"/>
    <x v="11"/>
    <n v="12"/>
    <m/>
    <s v="QUESOS CON DANI Y PABLO"/>
  </r>
  <r>
    <x v="1"/>
    <s v="REAL"/>
    <s v="VARIABLE"/>
    <s v="PERSONAL"/>
    <s v="OPEN AI"/>
    <s v="ONLINE"/>
    <x v="8"/>
    <s v="SUSCRIPCION"/>
    <s v="CHAT GPT"/>
    <n v="2.3140000000000001"/>
    <d v="2023-12-11T00:00:00"/>
    <x v="11"/>
    <n v="12"/>
    <m/>
    <m/>
  </r>
  <r>
    <x v="1"/>
    <s v="REAL"/>
    <s v="VARIABLE"/>
    <s v="PERSONAL"/>
    <s v="CHUCHERIAS CRISTY"/>
    <s v="TUDELA"/>
    <x v="4"/>
    <s v="CHUCHERIAS CRIS"/>
    <s v="PAN Y BOLLERIA"/>
    <n v="0.875"/>
    <d v="2023-12-11T00:00:00"/>
    <x v="11"/>
    <n v="12"/>
    <m/>
    <m/>
  </r>
  <r>
    <x v="1"/>
    <s v="REAL"/>
    <s v="VARIABLE"/>
    <s v="PERSONAL"/>
    <s v="AMAZON"/>
    <s v="MADRID"/>
    <x v="3"/>
    <s v="ACCESORIOS"/>
    <s v="CAJA FUERTE FORMATO LIBRO"/>
    <n v="2.9140000000000001"/>
    <d v="2023-12-13T00:00:00"/>
    <x v="11"/>
    <n v="12"/>
    <m/>
    <m/>
  </r>
  <r>
    <x v="2"/>
    <s v="REAL"/>
    <s v="VARIABLE"/>
    <s v="PERSONAL"/>
    <s v="INDEXA CAPITAL"/>
    <s v="ONLINE"/>
    <x v="22"/>
    <s v="FONDOS"/>
    <s v="INDEXA"/>
    <n v="135"/>
    <d v="2023-12-15T00:00:00"/>
    <x v="11"/>
    <n v="12"/>
    <m/>
    <m/>
  </r>
  <r>
    <x v="1"/>
    <s v="REAL"/>
    <s v="VARIABLE"/>
    <s v="PERSONAL"/>
    <s v="HOFF - CORTE INGLES SANCHINARRO"/>
    <s v="MADRID"/>
    <x v="21"/>
    <s v="REGALOS CRIS"/>
    <s v="REGALOS NAVIDAD CRIS"/>
    <n v="11"/>
    <d v="2023-12-15T00:00:00"/>
    <x v="11"/>
    <n v="12"/>
    <m/>
    <s v="REGALOS NAVIDAD, ZAPATILLAS HOFF PARA CRISTINA"/>
  </r>
  <r>
    <x v="1"/>
    <s v="REAL"/>
    <s v="VARIABLE"/>
    <s v="PERSONAL"/>
    <s v="FORTUNY / MORRIS"/>
    <s v="MADRID"/>
    <x v="7"/>
    <s v="DISCOTECA"/>
    <s v="AGUA CON GAS"/>
    <n v="1.4000000000000001"/>
    <d v="2023-12-18T00:00:00"/>
    <x v="11"/>
    <n v="12"/>
    <m/>
    <m/>
  </r>
  <r>
    <x v="1"/>
    <s v="REAL"/>
    <s v="VARIABLE"/>
    <s v="PERSONAL"/>
    <s v="BURGER KING"/>
    <s v="MADRID"/>
    <x v="7"/>
    <s v="RESTAURANTE"/>
    <s v="BURGER KING CENA NAVIDAD EMPRESA"/>
    <n v="1.3960000000000001"/>
    <d v="2023-12-18T00:00:00"/>
    <x v="11"/>
    <n v="12"/>
    <m/>
    <m/>
  </r>
  <r>
    <x v="1"/>
    <s v="REAL"/>
    <s v="VARIABLE"/>
    <s v="PERSONAL"/>
    <s v="JAPONES"/>
    <s v="MADRID"/>
    <x v="7"/>
    <s v="BAR"/>
    <s v="CERVEZA"/>
    <n v="0.30000000000000004"/>
    <d v="2023-12-18T00:00:00"/>
    <x v="11"/>
    <n v="12"/>
    <m/>
    <s v="HICE BIZUM A JAVIER GARCIA DE CIBERSEGURIDAD"/>
  </r>
  <r>
    <x v="1"/>
    <s v="REAL"/>
    <s v="VARIABLE"/>
    <s v="PERSONAL"/>
    <m/>
    <s v="MADRID"/>
    <x v="7"/>
    <s v="RESTAURANTE"/>
    <s v="EXTRA MENU COMPLETO"/>
    <n v="0.25"/>
    <d v="2023-12-18T00:00:00"/>
    <x v="11"/>
    <n v="12"/>
    <m/>
    <m/>
  </r>
  <r>
    <x v="1"/>
    <s v="REAL"/>
    <s v="VARIABLE"/>
    <s v="PERSONAL"/>
    <s v="NATURA  LA VAGUADA"/>
    <s v="MADRID"/>
    <x v="21"/>
    <s v="REGALOS CRIS"/>
    <s v="REGALO NAVIDAD ANDREA BLANCO: LIBRO MITOLOGIA"/>
    <n v="1.02"/>
    <d v="2023-12-18T00:00:00"/>
    <x v="11"/>
    <n v="12"/>
    <m/>
    <m/>
  </r>
  <r>
    <x v="1"/>
    <s v="REAL"/>
    <s v="VARIABLE"/>
    <s v="PERSONAL"/>
    <s v="WOMEN SECRET"/>
    <s v="MADRID"/>
    <x v="21"/>
    <s v="REGALOS CRIS"/>
    <s v="REGALO NAVIDAD CRISTINA: ROPA INTERIOR NOCHE VIEJA"/>
    <n v="0.20600000000000002"/>
    <d v="2023-12-18T00:00:00"/>
    <x v="11"/>
    <n v="12"/>
    <m/>
    <m/>
  </r>
  <r>
    <x v="1"/>
    <s v="REAL"/>
    <s v="VARIABLE"/>
    <s v="PERSONAL"/>
    <s v="TAXI"/>
    <s v="MADRID"/>
    <x v="5"/>
    <s v="TAXI"/>
    <s v="TAXI CENA EMPRESA A JAPONES"/>
    <n v="0.34000000000000008"/>
    <d v="2023-12-18T00:00:00"/>
    <x v="11"/>
    <n v="12"/>
    <m/>
    <m/>
  </r>
  <r>
    <x v="1"/>
    <s v="REAL"/>
    <s v="VARIABLE"/>
    <s v="PERSONAL"/>
    <s v="TAXI"/>
    <s v="MADRID"/>
    <x v="5"/>
    <s v="TAXI"/>
    <s v="TAXI VUELTA A CASA"/>
    <n v="1.02"/>
    <d v="2023-12-18T00:00:00"/>
    <x v="11"/>
    <n v="12"/>
    <m/>
    <m/>
  </r>
  <r>
    <x v="1"/>
    <s v="REAL"/>
    <s v="VARIABLE"/>
    <s v="PERSONAL"/>
    <m/>
    <s v="MADRID"/>
    <x v="7"/>
    <s v="RESTAURANTE"/>
    <s v="CERVEZA NACHO JAYME BIZUM COMIDA NAVIDAD EMPRESA"/>
    <n v="0.30000000000000004"/>
    <d v="2023-12-21T00:00:00"/>
    <x v="11"/>
    <n v="12"/>
    <m/>
    <m/>
  </r>
  <r>
    <x v="1"/>
    <s v="REAL"/>
    <s v="VARIABLE"/>
    <s v="PERSONAL"/>
    <s v="GASOLINERA"/>
    <s v="MADRID"/>
    <x v="4"/>
    <s v="GASOLINERA"/>
    <s v="CHOCOLATE CRUNCH"/>
    <n v="0.25"/>
    <d v="2023-12-21T00:00:00"/>
    <x v="11"/>
    <n v="12"/>
    <m/>
    <m/>
  </r>
  <r>
    <x v="0"/>
    <s v="REAL"/>
    <s v="VARIABLE"/>
    <s v="PERSONAL"/>
    <s v="INSUD"/>
    <s v="MADRID"/>
    <x v="12"/>
    <s v="NOMINA INSUD"/>
    <s v=" INSUD"/>
    <n v="1216.4849999999999"/>
    <d v="2023-12-21T00:00:00"/>
    <x v="11"/>
    <n v="12"/>
    <m/>
    <m/>
  </r>
  <r>
    <x v="1"/>
    <s v="REAL"/>
    <s v="VARIABLE"/>
    <s v="PERSONAL"/>
    <s v="UBER"/>
    <s v="MADRID"/>
    <x v="5"/>
    <s v="UBER"/>
    <s v="UBER A COMIDA EMPRESA"/>
    <n v="0.79700000000000004"/>
    <d v="2023-12-21T00:00:00"/>
    <x v="11"/>
    <n v="12"/>
    <m/>
    <m/>
  </r>
  <r>
    <x v="1"/>
    <s v="REAL"/>
    <s v="VARIABLE"/>
    <s v="PERSONAL"/>
    <s v="HOTEL SANTA MARIA"/>
    <s v="TUDELA"/>
    <x v="7"/>
    <s v="BAR"/>
    <s v="CAFÉ Y AGUA CON GAS"/>
    <n v="0.39"/>
    <d v="2023-12-26T00:00:00"/>
    <x v="11"/>
    <n v="12"/>
    <m/>
    <s v="CON DANI GUILLERMO ALEX Y ONDA"/>
  </r>
  <r>
    <x v="1"/>
    <s v="REAL"/>
    <s v="VARIABLE"/>
    <s v="PERSONAL"/>
    <s v="Y PUNTO / EL SANTO"/>
    <s v="TUDELA"/>
    <x v="9"/>
    <s v="COPAS"/>
    <s v="COPAS"/>
    <n v="6.0500000000000007"/>
    <d v="2023-12-26T00:00:00"/>
    <x v="11"/>
    <n v="12"/>
    <m/>
    <m/>
  </r>
  <r>
    <x v="1"/>
    <s v="REAL"/>
    <s v="VARIABLE"/>
    <s v="PERSONAL"/>
    <s v="PISCINAS DE TUDELA CLARA CAMPOAMOR"/>
    <s v="TUDELA"/>
    <x v="6"/>
    <s v="TORNEO PADEL"/>
    <s v="PADEL"/>
    <n v="3.6"/>
    <d v="2023-12-26T00:00:00"/>
    <x v="11"/>
    <n v="12"/>
    <m/>
    <m/>
  </r>
  <r>
    <x v="1"/>
    <s v="REAL"/>
    <s v="VARIABLE"/>
    <s v="PERSONAL"/>
    <s v="LA ESTRELLA"/>
    <s v="TUDELA"/>
    <x v="7"/>
    <s v="BAR"/>
    <s v="PINCHOS"/>
    <n v="0.5"/>
    <d v="2023-12-26T00:00:00"/>
    <x v="11"/>
    <n v="12"/>
    <m/>
    <s v="PINCHOS CON PIPE"/>
  </r>
  <r>
    <x v="1"/>
    <s v="REAL"/>
    <s v="VARIABLE"/>
    <s v="PERSONAL"/>
    <s v="IL FORNO"/>
    <s v="TUDELA"/>
    <x v="7"/>
    <s v="RESTAURANTE"/>
    <s v="PIZZA"/>
    <n v="1.2000000000000002"/>
    <d v="2023-12-26T00:00:00"/>
    <x v="11"/>
    <n v="12"/>
    <m/>
    <s v="PIZZA CON DANI PABLO Y MAITE"/>
  </r>
  <r>
    <x v="1"/>
    <s v="REAL"/>
    <s v="VARIABLE"/>
    <s v="PERSONAL"/>
    <s v="OCINE"/>
    <s v="TUDELA"/>
    <x v="9"/>
    <s v="CINE"/>
    <s v="ENTRADA + PALOMITAS : AQUAMAN"/>
    <n v="1.03"/>
    <d v="2023-12-27T00:00:00"/>
    <x v="11"/>
    <n v="12"/>
    <m/>
    <s v="ENTRADA AQUAMAN CON ALEX MARCOS Y ORTEGA"/>
  </r>
  <r>
    <x v="1"/>
    <s v="REAL"/>
    <s v="VARIABLE"/>
    <s v="PERSONAL"/>
    <s v="AMAZON"/>
    <s v="ONLINE"/>
    <x v="8"/>
    <s v="ELECTRONICA"/>
    <s v="ORDENADOR DELL INSPIRON 7430 - 14'' 16GB RAM 1 TB SSD NVIDIA GE FORCERTX 3050"/>
    <n v="21.3"/>
    <d v="2023-12-28T00:00:00"/>
    <x v="11"/>
    <n v="12"/>
    <m/>
    <s v="ORDENADOR DELL INSPIRON 7430 - 14'' 16GB RAM 1 TB SSD NVIDIA GE FORCERTX 3050"/>
  </r>
  <r>
    <x v="1"/>
    <s v="REAL"/>
    <s v="VARIABLE"/>
    <s v="PERSONAL"/>
    <s v="INSUD"/>
    <s v="MADRID"/>
    <x v="4"/>
    <s v="VENDING"/>
    <s v="CHOCOLATE"/>
    <n v="0.51500000000000001"/>
    <d v="2023-12-31T00:00:00"/>
    <x v="11"/>
    <n v="12"/>
    <m/>
    <m/>
  </r>
  <r>
    <x v="1"/>
    <s v="REAL"/>
    <s v="VARIABLE"/>
    <s v="PERSONAL"/>
    <s v="LUIS MIGUEL PELUQUERIA"/>
    <s v="MADRID"/>
    <x v="10"/>
    <s v="PELUQUERIA"/>
    <s v="PELUQUERIA VALDEZARZA"/>
    <n v="0.95000000000000007"/>
    <d v="2024-01-01T00:00:00"/>
    <x v="12"/>
    <n v="1"/>
    <m/>
    <s v="EFECTIVO, PAGUE EL EXTRA DEL COCIDO "/>
  </r>
  <r>
    <x v="1"/>
    <s v="REAL"/>
    <s v="VARIABLE"/>
    <s v="PERSONAL"/>
    <s v="BABEL"/>
    <s v="TUDELA"/>
    <x v="7"/>
    <s v="BAR"/>
    <s v="BOCADILLO"/>
    <n v="0.76999999999999891"/>
    <d v="2024-01-02T00:00:00"/>
    <x v="12"/>
    <n v="1"/>
    <m/>
    <m/>
  </r>
  <r>
    <x v="1"/>
    <s v="REAL"/>
    <s v="VARIABLE"/>
    <s v="PERSONAL"/>
    <s v="AMINE MORO BARBERO TUDELA"/>
    <s v="TUDELA"/>
    <x v="10"/>
    <s v="PELUQUERIA"/>
    <s v="PELUQUERIA MORO TUDELA"/>
    <n v="0.8"/>
    <d v="2024-01-02T00:00:00"/>
    <x v="12"/>
    <n v="1"/>
    <m/>
    <m/>
  </r>
  <r>
    <x v="1"/>
    <s v="REAL"/>
    <s v="FIJO"/>
    <s v="PERSONAL"/>
    <s v="ALQUILER"/>
    <s v="MADRID"/>
    <x v="2"/>
    <s v="PISO VALDEZARZA"/>
    <s v="ALQUILER VALDEZARZA"/>
    <n v="40"/>
    <d v="2024-01-03T00:00:00"/>
    <x v="12"/>
    <n v="1"/>
    <m/>
    <m/>
  </r>
  <r>
    <x v="2"/>
    <s v="REAL"/>
    <s v="VARIABLE"/>
    <s v="PERSONAL"/>
    <s v="DEGIRO"/>
    <s v="ONLINE"/>
    <x v="16"/>
    <s v="BOLSA"/>
    <s v="BOLSA"/>
    <n v="225"/>
    <d v="2024-01-03T00:00:00"/>
    <x v="12"/>
    <n v="1"/>
    <m/>
    <m/>
  </r>
  <r>
    <x v="2"/>
    <s v="REAL"/>
    <s v="VARIABLE"/>
    <s v="PERSONAL"/>
    <s v="INDEXA CAPITAL"/>
    <s v="ONLINE"/>
    <x v="22"/>
    <s v="FONDOS"/>
    <s v="INDEXA"/>
    <n v="225"/>
    <d v="2024-01-03T00:00:00"/>
    <x v="12"/>
    <n v="1"/>
    <m/>
    <m/>
  </r>
  <r>
    <x v="1"/>
    <s v="REAL"/>
    <s v="FIJO"/>
    <s v="PERSONAL"/>
    <m/>
    <m/>
    <x v="2"/>
    <s v="GARAJE"/>
    <s v="GARAJE VALDEZARZA"/>
    <n v="6.5"/>
    <d v="2024-01-03T00:00:00"/>
    <x v="12"/>
    <n v="1"/>
    <m/>
    <m/>
  </r>
  <r>
    <x v="1"/>
    <s v="REAL"/>
    <s v="VARIABLE"/>
    <s v="PERSONAL"/>
    <s v="ALQUILER"/>
    <s v="MADRID"/>
    <x v="2"/>
    <s v="GASTOS COMPARTIDOS"/>
    <s v="GASTOS: AGUA, LUZ, WIFI, LIMPIEZA"/>
    <n v="10"/>
    <d v="2024-01-03T00:00:00"/>
    <x v="12"/>
    <n v="1"/>
    <m/>
    <m/>
  </r>
  <r>
    <x v="3"/>
    <s v="REAL"/>
    <s v="FIJO"/>
    <s v="PERSONAL"/>
    <s v="TRASPASO COLECTIVOS"/>
    <s v="ONLINE"/>
    <x v="27"/>
    <s v="TRASPASO COLECTIVO"/>
    <s v="TRASPASO COLECTIVOS ENERO"/>
    <n v="0"/>
    <d v="2024-01-03T00:00:00"/>
    <x v="12"/>
    <n v="1"/>
    <m/>
    <m/>
  </r>
  <r>
    <x v="1"/>
    <s v="REAL"/>
    <s v="VARIABLE"/>
    <s v="PERSONAL"/>
    <s v="BAR POZOBLANCO"/>
    <s v="POZOBLANCO"/>
    <x v="7"/>
    <s v="BAR"/>
    <s v="BEBIDAS CON LAURA CALERO Y CRIS"/>
    <n v="0.7400000000000001"/>
    <d v="2024-01-05T00:00:00"/>
    <x v="12"/>
    <n v="1"/>
    <m/>
    <m/>
  </r>
  <r>
    <x v="1"/>
    <s v="REAL"/>
    <s v="VARIABLE"/>
    <s v="PERSONAL"/>
    <s v="COVAP"/>
    <s v="POZOBLANCO"/>
    <x v="21"/>
    <s v="REGALOS NAVIDAD"/>
    <s v="LOMO IBERICO COVAP"/>
    <n v="9.293000000000001"/>
    <d v="2024-01-05T00:00:00"/>
    <x v="12"/>
    <n v="1"/>
    <m/>
    <m/>
  </r>
  <r>
    <x v="1"/>
    <s v="REAL"/>
    <s v="VARIABLE"/>
    <s v="PERSONAL"/>
    <s v="LA VAGUADA, MEDIA MARKT"/>
    <s v="MADRID"/>
    <x v="3"/>
    <s v="ACCESORIOS"/>
    <s v="AURICULARES CABLE APPLE"/>
    <n v="1.899"/>
    <d v="2024-01-08T00:00:00"/>
    <x v="12"/>
    <n v="1"/>
    <m/>
    <m/>
  </r>
  <r>
    <x v="0"/>
    <s v="REAL"/>
    <s v="VARIABLE"/>
    <s v="PERSONAL"/>
    <s v="BLABLACAR"/>
    <s v="ONLINE"/>
    <x v="18"/>
    <s v="BLABLACAR"/>
    <s v="BLABLACAR VIAJE TUDELA GUADALAJARA"/>
    <n v="11.4"/>
    <d v="2024-01-08T00:00:00"/>
    <x v="12"/>
    <n v="1"/>
    <m/>
    <m/>
  </r>
  <r>
    <x v="1"/>
    <s v="REAL"/>
    <s v="VARIABLE"/>
    <s v="PERSONAL"/>
    <s v="SCALPERS LAS ROZAS"/>
    <s v="MADRID"/>
    <x v="3"/>
    <s v="ROPA"/>
    <s v="CAMISA Y PANTALON SCALPERS"/>
    <n v="3.4849999999999994"/>
    <d v="2024-01-08T00:00:00"/>
    <x v="12"/>
    <n v="1"/>
    <m/>
    <m/>
  </r>
  <r>
    <x v="1"/>
    <s v="REAL"/>
    <s v="VARIABLE"/>
    <s v="PERSONAL"/>
    <s v="REPSOL"/>
    <s v="MADRID"/>
    <x v="5"/>
    <s v="GASOLINA"/>
    <s v="COCHE"/>
    <n v="7"/>
    <d v="2024-01-08T00:00:00"/>
    <x v="12"/>
    <n v="1"/>
    <m/>
    <m/>
  </r>
  <r>
    <x v="1"/>
    <s v="REAL"/>
    <s v="VARIABLE"/>
    <s v="COLECTIVOS"/>
    <s v="FRANCOS  RODRIGUEZX"/>
    <s v="MADRID"/>
    <x v="4"/>
    <s v="DIA"/>
    <s v="DIA"/>
    <n v="0.53500000000000003"/>
    <d v="2024-01-08T00:00:00"/>
    <x v="12"/>
    <n v="1"/>
    <m/>
    <m/>
  </r>
  <r>
    <x v="1"/>
    <s v="REAL"/>
    <s v="VARIABLE"/>
    <s v="COLECTIVOS"/>
    <s v="FRANCOS  RODRIGUEZX"/>
    <s v="MADRID"/>
    <x v="4"/>
    <s v="DIA"/>
    <s v="DIA"/>
    <n v="0.53500000000000003"/>
    <d v="2024-01-08T00:00:00"/>
    <x v="12"/>
    <n v="1"/>
    <m/>
    <m/>
  </r>
  <r>
    <x v="1"/>
    <s v="REAL"/>
    <s v="VARIABLE"/>
    <s v="COLECTIVOS"/>
    <s v="ALCAMPO"/>
    <s v="MADRID"/>
    <x v="3"/>
    <s v="ACCESORIOS"/>
    <s v="MENAJE DE COCINA (SARTENES, CUENCOS…)"/>
    <n v="4.0110000000000001"/>
    <d v="2024-01-08T00:00:00"/>
    <x v="12"/>
    <n v="1"/>
    <m/>
    <m/>
  </r>
  <r>
    <x v="1"/>
    <s v="REAL"/>
    <s v="VARIABLE"/>
    <s v="PERSONAL"/>
    <s v="REPSOL"/>
    <s v="MADRID"/>
    <x v="5"/>
    <s v="GASOLINA"/>
    <s v="MOTO"/>
    <n v="0.84600000000000009"/>
    <d v="2024-01-08T00:00:00"/>
    <x v="12"/>
    <n v="1"/>
    <m/>
    <m/>
  </r>
  <r>
    <x v="1"/>
    <s v="REAL"/>
    <s v="VARIABLE"/>
    <s v="PERSONAL"/>
    <s v="OPEN AI"/>
    <s v="ONLINE"/>
    <x v="8"/>
    <s v="SUSCRIPCION"/>
    <s v="CHAT GPT"/>
    <n v="2.2920000000000003"/>
    <d v="2024-01-09T00:00:00"/>
    <x v="12"/>
    <n v="1"/>
    <m/>
    <m/>
  </r>
  <r>
    <x v="1"/>
    <s v="REAL"/>
    <s v="VARIABLE"/>
    <s v="COLECTIVOS"/>
    <s v="FRANCOS  RODRIGUEZ"/>
    <s v="MADRID"/>
    <x v="8"/>
    <s v="SUSCRIPCION"/>
    <s v="CHAT GPT"/>
    <n v="2.2920000000000003"/>
    <d v="2024-01-09T00:00:00"/>
    <x v="12"/>
    <n v="1"/>
    <m/>
    <m/>
  </r>
  <r>
    <x v="1"/>
    <s v="REAL"/>
    <s v="VARIABLE"/>
    <s v="COLECTIVOS"/>
    <s v="FRANCOS  RODRIGUEZ"/>
    <s v="MADRID"/>
    <x v="4"/>
    <s v="CARREFOUR"/>
    <s v="COMPRA GRANDE"/>
    <n v="12.342000000000001"/>
    <d v="2024-01-09T00:00:00"/>
    <x v="12"/>
    <n v="1"/>
    <m/>
    <m/>
  </r>
  <r>
    <x v="1"/>
    <s v="REAL"/>
    <s v="VARIABLE"/>
    <s v="COLECTIVOS"/>
    <s v="ALCAMPO"/>
    <s v="MADRID"/>
    <x v="3"/>
    <s v="REPARACIONES"/>
    <s v="HEMBRAS PARA  PONER EL CUADRO"/>
    <n v="0.27999999999999997"/>
    <d v="2024-01-09T00:00:00"/>
    <x v="12"/>
    <n v="1"/>
    <d v="2024-01-09T00:00:00"/>
    <m/>
  </r>
  <r>
    <x v="1"/>
    <s v="REAL"/>
    <s v="VARIABLE"/>
    <s v="COLECTIVOS"/>
    <s v="ALCAMPO"/>
    <s v="MADRID"/>
    <x v="3"/>
    <s v="REPARACIONES"/>
    <s v="HEMBRAS PARA  PONER EL CUADRO"/>
    <n v="0.27999999999999997"/>
    <d v="2024-01-09T00:00:00"/>
    <x v="12"/>
    <n v="1"/>
    <m/>
    <m/>
  </r>
  <r>
    <x v="0"/>
    <s v="REAL"/>
    <s v="VARIABLE"/>
    <s v="PERSONAL"/>
    <s v="WALLAPOP"/>
    <s v="ONLINE"/>
    <x v="18"/>
    <s v="WALLAPOP"/>
    <s v="WALLAPOP ALTAVOZ"/>
    <n v="15"/>
    <d v="2024-01-09T00:00:00"/>
    <x v="12"/>
    <n v="1"/>
    <m/>
    <m/>
  </r>
  <r>
    <x v="0"/>
    <s v="REAL"/>
    <s v="VARIABLE"/>
    <s v="PERSONAL"/>
    <s v="BLABLACAFR"/>
    <s v="ONLINE"/>
    <x v="18"/>
    <s v="BLABLACAFR"/>
    <s v="BLABLACAR VIAJE POZOBLANCO MADRID"/>
    <n v="13.2"/>
    <d v="2024-01-10T00:00:00"/>
    <x v="12"/>
    <n v="1"/>
    <m/>
    <m/>
  </r>
  <r>
    <x v="1"/>
    <s v="REAL"/>
    <s v="VARIABLE"/>
    <s v="PERSONAL"/>
    <s v="BOWLING CHAMARTIN"/>
    <s v="MADRID"/>
    <x v="9"/>
    <s v="BOLERA"/>
    <s v="BOLERA+ CERVEZAS"/>
    <n v="2.9800000000000004"/>
    <d v="2024-01-12T00:00:00"/>
    <x v="12"/>
    <n v="1"/>
    <d v="2024-01-12T00:00:00"/>
    <s v="BIZUM A DANI MAS CERVEZAS EL VIERNES 12 01 2024 CON IRIS, CRISTINA JON Y DANI"/>
  </r>
  <r>
    <x v="1"/>
    <s v="REAL"/>
    <s v="VARIABLE"/>
    <s v="PERSONAL"/>
    <s v="BAR RODRIGO"/>
    <s v="MADRID"/>
    <x v="7"/>
    <s v="BAR"/>
    <s v="CENA CON JON"/>
    <n v="2.1800000000000002"/>
    <d v="2024-01-14T00:00:00"/>
    <x v="12"/>
    <n v="1"/>
    <m/>
    <s v="CENA PARTIDO SUPERCOPA ESPAÑA"/>
  </r>
  <r>
    <x v="1"/>
    <s v="REAL"/>
    <s v="VARIABLE"/>
    <s v="COLECTIVOS"/>
    <s v="FARMACIA VALDEZARZA"/>
    <s v="MADRID"/>
    <x v="10"/>
    <s v="FARMACIA"/>
    <s v="ACICLOVIR, STREPSILS Y ACETILCISTEINA PARA CRIS"/>
    <n v="1.8140000000000001"/>
    <d v="2024-01-15T00:00:00"/>
    <x v="12"/>
    <n v="1"/>
    <m/>
    <s v="BIZUM ANA MORALES NETFLIX"/>
  </r>
  <r>
    <x v="2"/>
    <s v="REAL"/>
    <s v="VARIABLE"/>
    <s v="PERSONAL"/>
    <s v="INDEXA CAPITAL"/>
    <s v="ONLINE"/>
    <x v="22"/>
    <s v="FONDOS"/>
    <s v="INDEXA"/>
    <n v="135"/>
    <d v="2024-01-15T00:00:00"/>
    <x v="12"/>
    <n v="1"/>
    <m/>
    <m/>
  </r>
  <r>
    <x v="1"/>
    <s v="REAL"/>
    <s v="VARIABLE"/>
    <s v="PERSONAL"/>
    <s v="ONEPASSWORD"/>
    <s v="MADRID"/>
    <x v="8"/>
    <s v="SUSCRIPCION"/>
    <s v="ONEPASSWORD: SUSCRIPCION ANUAL"/>
    <n v="4.0890000000000004"/>
    <d v="2024-01-15T00:00:00"/>
    <x v="12"/>
    <n v="1"/>
    <m/>
    <m/>
  </r>
  <r>
    <x v="1"/>
    <s v="REAL"/>
    <s v="VARIABLE"/>
    <s v="PERSONAL"/>
    <m/>
    <m/>
    <x v="6"/>
    <s v="BOXEO"/>
    <s v="GO BOX LA VAGUADA"/>
    <n v="7.5"/>
    <d v="2024-01-16T00:00:00"/>
    <x v="12"/>
    <n v="1"/>
    <m/>
    <s v="MATRICULA + GIMNASIO"/>
  </r>
  <r>
    <x v="1"/>
    <s v="REAL"/>
    <s v="VARIABLE"/>
    <s v="PERSONAL"/>
    <m/>
    <s v="MADRID"/>
    <x v="10"/>
    <s v="FARMACIA"/>
    <s v="MUÑEQUERA: LESION ESGUINCE"/>
    <n v="2.0500000000000003"/>
    <d v="2024-01-18T00:00:00"/>
    <x v="12"/>
    <n v="1"/>
    <m/>
    <m/>
  </r>
  <r>
    <x v="1"/>
    <s v="REAL"/>
    <s v="VARIABLE"/>
    <s v="PERSONAL"/>
    <s v="INSUD"/>
    <s v="MADRID"/>
    <x v="4"/>
    <s v="VENDING"/>
    <s v="CAFÉ Y CHOCOLATE"/>
    <n v="0.23000000000000004"/>
    <d v="2024-01-19T00:00:00"/>
    <x v="12"/>
    <n v="1"/>
    <m/>
    <m/>
  </r>
  <r>
    <x v="1"/>
    <s v="REAL"/>
    <s v="VARIABLE"/>
    <s v="COLECTIVOS"/>
    <s v="EL OLVIDO"/>
    <s v="MADRID"/>
    <x v="7"/>
    <s v="RESTAURANTE"/>
    <s v="CENA"/>
    <n v="7.2"/>
    <d v="2024-01-22T00:00:00"/>
    <x v="12"/>
    <n v="1"/>
    <m/>
    <s v="CENA CON CRIS Y MODESTO Y JUANMI. BIZUM A JUANMI"/>
  </r>
  <r>
    <x v="1"/>
    <s v="REAL"/>
    <s v="VARIABLE"/>
    <s v="COLECTIVOS"/>
    <s v="CARREFOUR"/>
    <s v="MADRID"/>
    <x v="4"/>
    <s v="CARREFOUR"/>
    <s v="COMPRA"/>
    <n v="1.109"/>
    <d v="2024-01-22T00:00:00"/>
    <x v="12"/>
    <n v="1"/>
    <m/>
    <m/>
  </r>
  <r>
    <x v="1"/>
    <s v="REAL"/>
    <s v="VARIABLE"/>
    <s v="COLECTIVOS"/>
    <s v="CARREFOUR"/>
    <s v="MADRID"/>
    <x v="4"/>
    <s v="CARREFOUR"/>
    <s v="COMPRA CENA CON ALEX Y MIKEL EN CASA"/>
    <n v="3.1340000000000003"/>
    <d v="2024-01-22T00:00:00"/>
    <x v="12"/>
    <n v="1"/>
    <m/>
    <m/>
  </r>
  <r>
    <x v="1"/>
    <s v="REAL"/>
    <s v="VARIABLE"/>
    <s v="COLECTIVOS"/>
    <s v="CARREFOUR"/>
    <s v="MADRID"/>
    <x v="4"/>
    <s v="CARREFOUR"/>
    <s v="COMPRA CENA CON ALEX Y MIKEL EN CASA"/>
    <n v="3.6530000000000005"/>
    <d v="2024-01-22T00:00:00"/>
    <x v="12"/>
    <n v="1"/>
    <m/>
    <m/>
  </r>
  <r>
    <x v="1"/>
    <s v="REAL"/>
    <s v="VARIABLE"/>
    <s v="COLECTIVOS"/>
    <s v="LOVE HOME"/>
    <s v="MADRID"/>
    <x v="2"/>
    <s v="VAJILLA"/>
    <s v="COPAS"/>
    <n v="0.5"/>
    <d v="2024-01-22T00:00:00"/>
    <x v="12"/>
    <n v="1"/>
    <m/>
    <m/>
  </r>
  <r>
    <x v="1"/>
    <s v="REAL"/>
    <s v="VARIABLE"/>
    <s v="COLECTIVOS"/>
    <s v="DIA"/>
    <s v="MADRID"/>
    <x v="4"/>
    <s v="DIA"/>
    <s v="FRUTA"/>
    <n v="1.7309999999999999"/>
    <d v="2024-01-22T00:00:00"/>
    <x v="12"/>
    <n v="1"/>
    <m/>
    <m/>
  </r>
  <r>
    <x v="1"/>
    <s v="REAL"/>
    <s v="VARIABLE"/>
    <s v="COLECTIVOS"/>
    <s v="FRUTERIA FISIO CRIS"/>
    <s v="MADRID"/>
    <x v="4"/>
    <s v="FRUTERIA"/>
    <s v="FRUTA"/>
    <n v="0.11899999999999999"/>
    <d v="2024-01-22T00:00:00"/>
    <x v="12"/>
    <n v="1"/>
    <m/>
    <m/>
  </r>
  <r>
    <x v="1"/>
    <s v="REAL"/>
    <s v="VARIABLE"/>
    <s v="COLECTIVOS"/>
    <s v="LAURIS - BIZUM MARTHA (MADRE)"/>
    <s v="MADRID"/>
    <x v="2"/>
    <s v="LIMPIEZA"/>
    <s v="LIMPIEZA DE CASA"/>
    <n v="3"/>
    <d v="2024-01-22T00:00:00"/>
    <x v="12"/>
    <n v="1"/>
    <m/>
    <m/>
  </r>
  <r>
    <x v="1"/>
    <s v="REAL"/>
    <s v="VARIABLE"/>
    <s v="COLECTIVOS"/>
    <s v="FRUTERIA FISIO CRIS"/>
    <s v="MADRID"/>
    <x v="4"/>
    <s v="FRUTERIA"/>
    <s v="FRUTA"/>
    <n v="0.28700000000000003"/>
    <d v="2024-01-24T00:00:00"/>
    <x v="12"/>
    <n v="1"/>
    <m/>
    <m/>
  </r>
  <r>
    <x v="1"/>
    <s v="REAL"/>
    <s v="VARIABLE"/>
    <s v="PERSONAL"/>
    <s v="MADRID DEPORTES"/>
    <s v="MADRID"/>
    <x v="6"/>
    <s v="GIMNASIO"/>
    <s v="GIMNASIO MADRID DEPORTES"/>
    <n v="0.5"/>
    <d v="2024-01-25T00:00:00"/>
    <x v="12"/>
    <n v="1"/>
    <m/>
    <m/>
  </r>
  <r>
    <x v="1"/>
    <s v="REAL"/>
    <s v="VARIABLE"/>
    <s v="PERSONAL"/>
    <s v="MADRID DEPORTES"/>
    <s v="MADRID"/>
    <x v="6"/>
    <s v="GIMNASIO"/>
    <s v="GIMNASIO MADRID DEPORTES"/>
    <n v="0.5"/>
    <d v="2024-01-26T00:00:00"/>
    <x v="12"/>
    <n v="1"/>
    <m/>
    <m/>
  </r>
  <r>
    <x v="1"/>
    <s v="REAL"/>
    <s v="VARIABLE"/>
    <s v="PERSONAL"/>
    <m/>
    <s v="MADRID"/>
    <x v="7"/>
    <s v="BAR"/>
    <s v="AGUA CON GAS"/>
    <n v="0.32000000000000006"/>
    <d v="2024-01-29T00:00:00"/>
    <x v="12"/>
    <n v="1"/>
    <m/>
    <m/>
  </r>
  <r>
    <x v="1"/>
    <s v="REAL"/>
    <s v="VARIABLE"/>
    <s v="PERSONAL"/>
    <s v="BITBOX"/>
    <s v="ONLINE"/>
    <x v="8"/>
    <s v="CRYPTOMONEDAS"/>
    <s v="CARTERA FRIA BITBOX 03"/>
    <n v="15.346000000000002"/>
    <d v="2024-01-29T00:00:00"/>
    <x v="12"/>
    <n v="1"/>
    <m/>
    <m/>
  </r>
  <r>
    <x v="1"/>
    <s v="REAL"/>
    <s v="VARIABLE"/>
    <s v="PERSONAL"/>
    <s v="BAR RODRIGO"/>
    <s v="MADRID"/>
    <x v="7"/>
    <s v="BAR"/>
    <s v="CENA CON JON"/>
    <n v="5.0100000000000007"/>
    <d v="2024-01-29T00:00:00"/>
    <x v="12"/>
    <n v="1"/>
    <m/>
    <s v="PIZZAS CON J0ON EN LA PLAZA CERCA DE SU CASA"/>
  </r>
  <r>
    <x v="1"/>
    <s v="REAL"/>
    <s v="VARIABLE"/>
    <s v="COLECTIVOS"/>
    <s v="EL ANCLA"/>
    <s v="MADRID"/>
    <x v="7"/>
    <s v="RESTAURANTE"/>
    <s v="COMIDA"/>
    <n v="4.1000000000000005"/>
    <d v="2024-01-29T00:00:00"/>
    <x v="12"/>
    <n v="1"/>
    <m/>
    <m/>
  </r>
  <r>
    <x v="1"/>
    <s v="REAL"/>
    <s v="VARIABLE"/>
    <s v="PERSONAL"/>
    <s v="AMAZON"/>
    <s v="ONLINE"/>
    <x v="3"/>
    <s v="ACCESORIOS"/>
    <s v="GAFAS LUZ AZUL"/>
    <n v="2.3980000000000001"/>
    <d v="2024-01-29T00:00:00"/>
    <x v="12"/>
    <n v="1"/>
    <m/>
    <m/>
  </r>
  <r>
    <x v="1"/>
    <s v="REAL"/>
    <s v="VARIABLE"/>
    <s v="PERSONAL"/>
    <s v="MADRID DEPORTES"/>
    <s v="MADRID"/>
    <x v="6"/>
    <s v="GIMNASIO"/>
    <s v="GIMNASIO MADRID DEPORTES"/>
    <n v="0.5"/>
    <d v="2024-01-29T00:00:00"/>
    <x v="12"/>
    <n v="1"/>
    <m/>
    <m/>
  </r>
  <r>
    <x v="1"/>
    <s v="REAL"/>
    <s v="VARIABLE"/>
    <s v="PERSONAL"/>
    <s v="REPSOL"/>
    <s v="MADRID"/>
    <x v="5"/>
    <s v="GASOLINA"/>
    <s v="MOTO"/>
    <n v="0.83400000000000007"/>
    <d v="2024-01-29T00:00:00"/>
    <x v="12"/>
    <n v="1"/>
    <m/>
    <m/>
  </r>
  <r>
    <x v="1"/>
    <s v="REAL"/>
    <s v="VARIABLE"/>
    <s v="PERSONAL"/>
    <s v="MOTO URBAN"/>
    <s v="MADRID"/>
    <x v="5"/>
    <s v="ACCESORIOS MOTO"/>
    <s v="PINLOCK MOTO"/>
    <n v="3.9000000000000004"/>
    <d v="2024-01-29T00:00:00"/>
    <x v="12"/>
    <n v="1"/>
    <m/>
    <m/>
  </r>
  <r>
    <x v="1"/>
    <s v="REAL"/>
    <s v="VARIABLE"/>
    <s v="PERSONAL"/>
    <s v="AHORRAMAS"/>
    <s v="MADRID"/>
    <x v="4"/>
    <s v="AHORRAMAS"/>
    <s v="CHOCOLATES Y CAPRICHOS"/>
    <n v="3.8659999999999997"/>
    <d v="2024-01-30T00:00:00"/>
    <x v="12"/>
    <n v="1"/>
    <m/>
    <m/>
  </r>
  <r>
    <x v="1"/>
    <s v="REAL"/>
    <s v="VARIABLE"/>
    <s v="COLECTIVOS"/>
    <s v="CARREFOUR"/>
    <s v="MADRID"/>
    <x v="4"/>
    <s v="CARREFOUR"/>
    <s v="COMPRA GRANDE"/>
    <n v="13.32"/>
    <d v="2024-01-30T00:00:00"/>
    <x v="12"/>
    <n v="1"/>
    <m/>
    <m/>
  </r>
  <r>
    <x v="1"/>
    <s v="REAL"/>
    <s v="VARIABLE"/>
    <s v="PERSONAL"/>
    <s v="EXPEIDO"/>
    <s v="MADRID"/>
    <x v="7"/>
    <s v="RESTAURANTE"/>
    <s v="EXTRA MENU COMPLETO"/>
    <n v="0.21000000000000002"/>
    <d v="2024-01-30T00:00:00"/>
    <x v="12"/>
    <n v="1"/>
    <m/>
    <m/>
  </r>
  <r>
    <x v="1"/>
    <s v="REAL"/>
    <s v="VARIABLE"/>
    <s v="PERSONAL"/>
    <s v="FLORISTERIA ANTONIO MACHADO"/>
    <s v="MADRID"/>
    <x v="21"/>
    <s v="REGALOS CRIS"/>
    <s v="FLORES"/>
    <n v="0.60000000000000009"/>
    <d v="2024-01-30T00:00:00"/>
    <x v="12"/>
    <n v="1"/>
    <m/>
    <m/>
  </r>
  <r>
    <x v="0"/>
    <s v="REAL"/>
    <s v="FIJO"/>
    <s v="PERSONAL"/>
    <s v="INSUD"/>
    <s v="MADRID"/>
    <x v="12"/>
    <s v="NOMINA INSUD"/>
    <s v=" INSUD"/>
    <n v="584.84699999999998"/>
    <d v="2024-01-30T00:00:00"/>
    <x v="12"/>
    <n v="1"/>
    <m/>
    <m/>
  </r>
  <r>
    <x v="1"/>
    <s v="REAL"/>
    <s v="FIJO"/>
    <s v="PERSONAL"/>
    <s v="ALQUILER"/>
    <s v="MADRID"/>
    <x v="2"/>
    <s v="PISO VALDEZARZA"/>
    <s v="ALQUILER VALDEZARZA"/>
    <n v="40"/>
    <d v="2024-02-01T00:00:00"/>
    <x v="12"/>
    <n v="2"/>
    <m/>
    <m/>
  </r>
  <r>
    <x v="1"/>
    <s v="REAL"/>
    <s v="VARIABLE"/>
    <s v="PERSONAL"/>
    <s v="MADRID DEPORTES"/>
    <s v="MADRID"/>
    <x v="6"/>
    <s v="GIMNASIO"/>
    <s v="GIMNASIO MADRID DEPORTES"/>
    <n v="2.95"/>
    <d v="2024-02-01T00:00:00"/>
    <x v="12"/>
    <n v="2"/>
    <m/>
    <m/>
  </r>
  <r>
    <x v="1"/>
    <s v="REAL"/>
    <s v="VARIABLE"/>
    <s v="PERSONAL"/>
    <s v="INSUD"/>
    <s v="MADRID"/>
    <x v="4"/>
    <s v="VENDING"/>
    <s v="CHOCOLATE"/>
    <n v="0.38"/>
    <d v="2024-02-02T00:00:00"/>
    <x v="12"/>
    <n v="2"/>
    <m/>
    <m/>
  </r>
  <r>
    <x v="1"/>
    <s v="REAL"/>
    <s v="VARIABLE"/>
    <s v="PERSONAL"/>
    <s v="BAR PONZANO"/>
    <s v="MADRID"/>
    <x v="7"/>
    <s v="BAR"/>
    <s v="AGUA CON GAS"/>
    <n v="0.60000000000000009"/>
    <d v="2024-02-05T00:00:00"/>
    <x v="12"/>
    <n v="2"/>
    <d v="2024-02-03T00:00:00"/>
    <s v="PONZANO AGUA CON GAS INSUDERS"/>
  </r>
  <r>
    <x v="1"/>
    <s v="REAL"/>
    <s v="VARIABLE"/>
    <s v="PERSONAL"/>
    <s v="BAR RODRIGO"/>
    <s v="MADRID"/>
    <x v="7"/>
    <s v="BAR"/>
    <s v="AGUA CON GAS"/>
    <n v="0.22999999999999998"/>
    <d v="2024-02-05T00:00:00"/>
    <x v="12"/>
    <n v="2"/>
    <d v="2024-02-04T00:00:00"/>
    <s v="AGUA CON GAS VIENDO REAL MADRID ATLETICO EN EL RODRIGO"/>
  </r>
  <r>
    <x v="1"/>
    <s v="REAL"/>
    <s v="VARIABLE"/>
    <s v="PERSONAL"/>
    <s v="BIZUM PEDRO"/>
    <s v="MADRID"/>
    <x v="9"/>
    <s v="BARBACOA"/>
    <s v="BARBACOA INSUDERS"/>
    <n v="2.8000000000000003"/>
    <d v="2024-02-05T00:00:00"/>
    <x v="12"/>
    <n v="2"/>
    <d v="2024-02-03T00:00:00"/>
    <s v="BARBACOA CASA PEDRO INSUDERS"/>
  </r>
  <r>
    <x v="1"/>
    <s v="REAL"/>
    <s v="VARIABLE"/>
    <s v="PERSONAL"/>
    <s v="ESQUINITA DE MACHADO"/>
    <s v="MADRID"/>
    <x v="7"/>
    <s v="BAR"/>
    <s v="CERVEZA"/>
    <n v="0.55000000000000004"/>
    <d v="2024-02-05T00:00:00"/>
    <x v="12"/>
    <n v="2"/>
    <d v="2024-02-02T00:00:00"/>
    <s v="CERVEZA Y COCACOLA CON ADRIAN, LE INVITE YO"/>
  </r>
  <r>
    <x v="1"/>
    <s v="REAL"/>
    <s v="VARIABLE"/>
    <s v="PERSONAL"/>
    <s v="AMAZON"/>
    <s v="MADRID"/>
    <x v="3"/>
    <s v="ACCESORIOS"/>
    <s v="FUNDA IPHONE"/>
    <n v="1.1990000000000001"/>
    <d v="2024-02-05T00:00:00"/>
    <x v="12"/>
    <n v="2"/>
    <d v="2024-02-02T00:00:00"/>
    <m/>
  </r>
  <r>
    <x v="1"/>
    <s v="REAL"/>
    <s v="FIJO"/>
    <s v="PERSONAL"/>
    <s v="GARAJE"/>
    <s v="MADRID"/>
    <x v="2"/>
    <s v="GARAJE"/>
    <s v="GARAJE VALDEZARZA"/>
    <n v="6.5"/>
    <d v="2024-02-05T00:00:00"/>
    <x v="12"/>
    <n v="2"/>
    <m/>
    <m/>
  </r>
  <r>
    <x v="2"/>
    <s v="REAL"/>
    <s v="VARIABLE"/>
    <s v="PERSONAL"/>
    <s v="INDEXA CAPITAL"/>
    <s v="ONLINE"/>
    <x v="22"/>
    <s v="FONDOS"/>
    <s v="INDEXA"/>
    <n v="270"/>
    <d v="2024-02-05T00:00:00"/>
    <x v="12"/>
    <n v="2"/>
    <m/>
    <m/>
  </r>
  <r>
    <x v="1"/>
    <s v="REAL"/>
    <s v="VARIABLE"/>
    <s v="PERSONAL"/>
    <s v="ALQUILER"/>
    <s v="MADRID"/>
    <x v="2"/>
    <s v="GASTOS COMPARTIDOS"/>
    <s v="INTERNET"/>
    <n v="1"/>
    <d v="2024-02-05T00:00:00"/>
    <x v="12"/>
    <n v="2"/>
    <m/>
    <m/>
  </r>
  <r>
    <x v="1"/>
    <s v="REAL"/>
    <s v="VARIABLE"/>
    <s v="PERSONAL"/>
    <s v="ALQUILER"/>
    <s v="MADRID"/>
    <x v="2"/>
    <s v="GASTOS COMPARTIDOS"/>
    <s v="LUZ"/>
    <n v="3.7210000000000001"/>
    <d v="2024-02-05T00:00:00"/>
    <x v="12"/>
    <n v="2"/>
    <m/>
    <m/>
  </r>
  <r>
    <x v="3"/>
    <s v="REAL"/>
    <s v="FIJO"/>
    <s v="PERSONAL"/>
    <s v="TRASPASO COLECTIVOS"/>
    <s v="MADRID"/>
    <x v="24"/>
    <s v="TRASPASO COLECTIVOS"/>
    <s v="TRASPASO COLECTIVOS FEBRERO"/>
    <n v="0"/>
    <d v="2024-02-05T00:00:00"/>
    <x v="12"/>
    <n v="2"/>
    <m/>
    <m/>
  </r>
  <r>
    <x v="1"/>
    <s v="REAL"/>
    <s v="VARIABLE"/>
    <s v="PERSONAL"/>
    <s v="ESPIEDO"/>
    <s v="MADRID"/>
    <x v="7"/>
    <s v="RESTAURANTE"/>
    <s v="EXTRA MENU COMPLETO"/>
    <n v="0.21000000000000002"/>
    <d v="2024-02-06T00:00:00"/>
    <x v="12"/>
    <n v="2"/>
    <m/>
    <m/>
  </r>
  <r>
    <x v="2"/>
    <s v="REAL"/>
    <s v="VARIABLE"/>
    <s v="PERSONAL"/>
    <s v="INDEXA CAPITAL"/>
    <s v="ONLINE"/>
    <x v="22"/>
    <s v="FONDOS"/>
    <s v="INDEXA"/>
    <n v="270"/>
    <d v="2024-02-06T00:00:00"/>
    <x v="12"/>
    <n v="2"/>
    <m/>
    <m/>
  </r>
  <r>
    <x v="1"/>
    <s v="REAL"/>
    <s v="VARIABLE"/>
    <s v="COLECTIVOS"/>
    <s v="CARREFOUR"/>
    <s v="MADRID"/>
    <x v="4"/>
    <s v="CARREFOUR"/>
    <s v="COMPRA SEMANAL"/>
    <n v="5.5030000000000001"/>
    <d v="2024-02-07T00:00:00"/>
    <x v="12"/>
    <n v="2"/>
    <m/>
    <m/>
  </r>
  <r>
    <x v="1"/>
    <s v="REAL"/>
    <s v="VARIABLE"/>
    <s v="PERSONAL"/>
    <s v="CHAT GPT"/>
    <s v="ONLINE"/>
    <x v="8"/>
    <s v="SUSCRIPCION"/>
    <s v="CHAT GPT"/>
    <n v="2.3250000000000002"/>
    <d v="2024-02-09T00:00:00"/>
    <x v="12"/>
    <n v="2"/>
    <m/>
    <m/>
  </r>
  <r>
    <x v="1"/>
    <s v="REAL"/>
    <s v="VARIABLE"/>
    <s v="PERSONAL"/>
    <s v="PIZZA NAPOLI"/>
    <s v="MADRID"/>
    <x v="7"/>
    <s v="RESTAURANTE"/>
    <s v="EXTRA MENU COMPLETO"/>
    <n v="9.0000000000000011E-2"/>
    <d v="2024-02-09T00:00:00"/>
    <x v="12"/>
    <n v="2"/>
    <m/>
    <m/>
  </r>
  <r>
    <x v="1"/>
    <s v="REAL"/>
    <s v="VARIABLE"/>
    <s v="COLECTIVOS"/>
    <s v="MESON LA PALOMA"/>
    <s v="MADRID"/>
    <x v="7"/>
    <s v="BAR"/>
    <s v="AGUA CON GAS Y CAFÉ"/>
    <n v="0.49000000000000005"/>
    <d v="2024-02-12T00:00:00"/>
    <x v="12"/>
    <n v="2"/>
    <m/>
    <s v="VIENDO REAL MADRID GIRONA"/>
  </r>
  <r>
    <x v="1"/>
    <s v="REAL"/>
    <s v="VARIABLE"/>
    <s v="PERSONAL"/>
    <s v="BIZUM JULIA"/>
    <s v="MADRID"/>
    <x v="21"/>
    <s v="REGALOS INSUD"/>
    <s v="REGALO CRISTINA FRAILE"/>
    <n v="0.61"/>
    <d v="2024-02-13T00:00:00"/>
    <x v="12"/>
    <n v="2"/>
    <m/>
    <m/>
  </r>
  <r>
    <x v="1"/>
    <s v="REAL"/>
    <s v="VARIABLE"/>
    <s v="COLECTIVOS"/>
    <s v="DIA"/>
    <s v="MADRID"/>
    <x v="4"/>
    <s v="SUPERMERCADO"/>
    <s v="DIA"/>
    <n v="2.097"/>
    <d v="2024-02-14T00:00:00"/>
    <x v="12"/>
    <n v="2"/>
    <m/>
    <m/>
  </r>
  <r>
    <x v="2"/>
    <s v="REAL"/>
    <s v="VARIABLE"/>
    <s v="PERSONAL"/>
    <s v="INDEXA CAPITAL"/>
    <s v="ONLINE"/>
    <x v="22"/>
    <s v="FONDOS"/>
    <s v="INDEXA"/>
    <n v="135"/>
    <d v="2024-02-15T00:00:00"/>
    <x v="12"/>
    <n v="2"/>
    <m/>
    <m/>
  </r>
  <r>
    <x v="1"/>
    <s v="REAL"/>
    <s v="VARIABLE"/>
    <s v="COLECTIVOS"/>
    <s v="BIZUM ANA MORALES"/>
    <s v="ONLINE"/>
    <x v="8"/>
    <s v="SUSCRIPCION"/>
    <s v="NETFLIX"/>
    <n v="0.60000000000000009"/>
    <d v="2024-02-15T00:00:00"/>
    <x v="12"/>
    <n v="2"/>
    <m/>
    <m/>
  </r>
  <r>
    <x v="1"/>
    <s v="REAL"/>
    <s v="VARIABLE"/>
    <s v="PERSONAL"/>
    <s v="REVOLUT"/>
    <s v="ONLINE"/>
    <x v="8"/>
    <s v="RECARGA REVOLUT"/>
    <s v="PRUEBA REVOLUT TARJETA"/>
    <n v="1"/>
    <d v="2024-02-15T00:00:00"/>
    <x v="12"/>
    <n v="2"/>
    <m/>
    <m/>
  </r>
  <r>
    <x v="1"/>
    <s v="REAL"/>
    <s v="VARIABLE"/>
    <s v="PERSONAL"/>
    <s v="INSUD"/>
    <s v="MADRID"/>
    <x v="4"/>
    <s v="VENDING"/>
    <s v="COCA COLA"/>
    <n v="0.1"/>
    <d v="2024-02-16T00:00:00"/>
    <x v="12"/>
    <n v="2"/>
    <m/>
    <m/>
  </r>
  <r>
    <x v="1"/>
    <s v="REAL"/>
    <s v="VARIABLE"/>
    <s v="PERSONAL"/>
    <s v="APPLE"/>
    <s v="ONLINE"/>
    <x v="8"/>
    <s v="SUSCRIPCION"/>
    <s v="JUASSAPP BROMAS"/>
    <n v="0.29900000000000004"/>
    <d v="2024-02-16T00:00:00"/>
    <x v="12"/>
    <n v="2"/>
    <m/>
    <m/>
  </r>
  <r>
    <x v="1"/>
    <s v="REAL"/>
    <s v="VARIABLE"/>
    <s v="COLECTIVOS"/>
    <s v="SANTAGLORIA"/>
    <s v="MADRID"/>
    <x v="7"/>
    <s v="BAR"/>
    <s v="CAFÉ CON CRIS E ICIAR"/>
    <n v="0.43"/>
    <d v="2024-02-19T00:00:00"/>
    <x v="12"/>
    <n v="2"/>
    <m/>
    <m/>
  </r>
  <r>
    <x v="1"/>
    <s v="REAL"/>
    <s v="VARIABLE"/>
    <s v="COLECTIVOS"/>
    <s v="TABERNA DE PEÑALVER"/>
    <s v="MADRID"/>
    <x v="7"/>
    <s v="RESTAURANTE"/>
    <s v="CITA CON CRIS. ARROZ Y GAMBAS"/>
    <n v="6.08"/>
    <d v="2024-02-19T00:00:00"/>
    <x v="12"/>
    <n v="2"/>
    <m/>
    <m/>
  </r>
  <r>
    <x v="1"/>
    <s v="REAL"/>
    <s v="VARIABLE"/>
    <s v="PERSONAL"/>
    <s v="CHINO BARRIO SALAMANCA"/>
    <s v="MADRID"/>
    <x v="3"/>
    <s v="ACCESORIOS"/>
    <s v="PELUCA AZUL DISFRAZ"/>
    <n v="0.88000000000000012"/>
    <d v="2024-02-19T00:00:00"/>
    <x v="12"/>
    <n v="2"/>
    <m/>
    <m/>
  </r>
  <r>
    <x v="1"/>
    <s v="REAL"/>
    <s v="VARIABLE"/>
    <s v="COLECTIVOS"/>
    <s v="CARREFOUR"/>
    <s v="MADRID"/>
    <x v="4"/>
    <s v="CARREFOUR"/>
    <s v="COMPRA SEMANAL"/>
    <n v="10.609000000000002"/>
    <d v="2024-02-20T00:00:00"/>
    <x v="12"/>
    <n v="2"/>
    <m/>
    <m/>
  </r>
  <r>
    <x v="1"/>
    <s v="REAL"/>
    <s v="VARIABLE"/>
    <s v="PERSONAL"/>
    <s v="REPSOL"/>
    <s v="MADRID"/>
    <x v="5"/>
    <s v="GASOLINA"/>
    <s v="MOTO"/>
    <n v="0.83599999999999997"/>
    <d v="2024-02-20T00:00:00"/>
    <x v="12"/>
    <n v="2"/>
    <m/>
    <m/>
  </r>
  <r>
    <x v="1"/>
    <s v="REAL"/>
    <s v="VARIABLE"/>
    <s v="PERSONAL"/>
    <s v="MESON LA PALOMA"/>
    <s v="MADRID"/>
    <x v="7"/>
    <s v="BAR"/>
    <s v="AGUA CON GAS"/>
    <n v="0.36"/>
    <d v="2024-02-21T00:00:00"/>
    <x v="12"/>
    <n v="2"/>
    <m/>
    <m/>
  </r>
  <r>
    <x v="1"/>
    <s v="REAL"/>
    <s v="VARIABLE"/>
    <s v="PERSONAL"/>
    <s v="ESPIEDO"/>
    <s v="MADRID"/>
    <x v="7"/>
    <s v="RESTAURANTE"/>
    <s v="EXTRA MENU COMPLETO"/>
    <n v="0.17"/>
    <d v="2024-02-22T00:00:00"/>
    <x v="12"/>
    <n v="2"/>
    <m/>
    <m/>
  </r>
  <r>
    <x v="1"/>
    <s v="REAL"/>
    <s v="VARIABLE"/>
    <s v="PERSONAL"/>
    <s v="INSUD"/>
    <s v="MADRID"/>
    <x v="4"/>
    <s v="VENDING"/>
    <s v="CAFE"/>
    <n v="0.30500000000000005"/>
    <d v="2024-02-23T00:00:00"/>
    <x v="12"/>
    <n v="2"/>
    <m/>
    <m/>
  </r>
  <r>
    <x v="1"/>
    <s v="REAL"/>
    <s v="VARIABLE"/>
    <s v="COLECTIVOS"/>
    <s v="BURGER KING"/>
    <s v="MADRID"/>
    <x v="7"/>
    <s v="RESTAURANTE"/>
    <s v="BURGER KING"/>
    <n v="2.7450000000000001"/>
    <d v="2024-02-26T00:00:00"/>
    <x v="12"/>
    <n v="2"/>
    <m/>
    <m/>
  </r>
  <r>
    <x v="1"/>
    <s v="REAL"/>
    <s v="VARIABLE"/>
    <s v="PERSONAL"/>
    <s v="INSUD"/>
    <s v="MADRID"/>
    <x v="4"/>
    <s v="VENDING"/>
    <s v="CAFE"/>
    <n v="0.12"/>
    <d v="2024-02-26T00:00:00"/>
    <x v="12"/>
    <n v="2"/>
    <m/>
    <m/>
  </r>
  <r>
    <x v="1"/>
    <s v="REAL"/>
    <s v="VARIABLE"/>
    <s v="COLECTIVOS"/>
    <s v="PRIMARK"/>
    <s v="MADRID"/>
    <x v="3"/>
    <s v="DECORACION"/>
    <s v="DECORACION Y ROPA"/>
    <n v="3.2"/>
    <d v="2024-02-26T00:00:00"/>
    <x v="12"/>
    <n v="2"/>
    <m/>
    <m/>
  </r>
  <r>
    <x v="1"/>
    <s v="REAL"/>
    <s v="VARIABLE"/>
    <s v="PERSONAL"/>
    <m/>
    <s v="MADRID"/>
    <x v="7"/>
    <s v="RESTAURANTE"/>
    <s v="HAMBURGUESA SAN VALENTIN"/>
    <n v="1.5"/>
    <d v="2024-02-26T00:00:00"/>
    <x v="12"/>
    <n v="2"/>
    <m/>
    <s v="LE HICE EL BIZUM A CRISTINA PERO ES POR UNA HAMBURGUESA DEL 14/02"/>
  </r>
  <r>
    <x v="1"/>
    <s v="REAL"/>
    <s v="VARIABLE"/>
    <s v="PERSONAL"/>
    <s v="SPACE MOVIL "/>
    <s v="MADRID"/>
    <x v="3"/>
    <s v="IPHONE"/>
    <s v="PROTECTOR PANTALLA IPHONE 12"/>
    <n v="0.60000000000000009"/>
    <d v="2024-02-26T00:00:00"/>
    <x v="12"/>
    <n v="2"/>
    <m/>
    <m/>
  </r>
  <r>
    <x v="1"/>
    <s v="REAL"/>
    <s v="VARIABLE"/>
    <s v="PERSONAL"/>
    <s v="AMAZON"/>
    <s v="ONLINE"/>
    <x v="3"/>
    <m/>
    <s v="CINTAS DE COMPRESION"/>
    <n v="2.9990000000000001"/>
    <d v="2024-02-28T00:00:00"/>
    <x v="12"/>
    <n v="2"/>
    <m/>
    <m/>
  </r>
  <r>
    <x v="0"/>
    <s v="REAL"/>
    <s v="FIJO"/>
    <s v="PERSONAL"/>
    <s v="INSUD"/>
    <s v="MADRID"/>
    <x v="12"/>
    <s v="NOMINA INSUD"/>
    <s v=" INSUD"/>
    <n v="637.27499999999998"/>
    <d v="2024-02-28T00:00:00"/>
    <x v="12"/>
    <n v="2"/>
    <m/>
    <s v="EN ESTA NOMINA AUMENTA REOTROACTIVAMENTE DESDE ENERO UN AUMENTO DEL 4,8%. TODAVIA ME DEBEN EL RESTANTE HASTA EL 10%"/>
  </r>
  <r>
    <x v="1"/>
    <s v="REAL"/>
    <s v="VARIABLE"/>
    <s v="PERSONAL"/>
    <s v="LUIS MIGUEL PELUQUERIA"/>
    <s v="MADRID"/>
    <x v="10"/>
    <s v="PELUQUERIA"/>
    <s v="PELUQUERIA VALDEZARZA"/>
    <n v="0.95000000000000007"/>
    <d v="2024-02-28T00:00:00"/>
    <x v="12"/>
    <n v="2"/>
    <m/>
    <s v="EFECTIVO"/>
  </r>
  <r>
    <x v="1"/>
    <s v="REAL"/>
    <s v="VARIABLE"/>
    <s v="PERSONAL"/>
    <s v="BIZUM A DANI"/>
    <s v="MADRID"/>
    <x v="21"/>
    <s v="REGALO AMIGOS"/>
    <s v="REGALO 30 CUMPLEAÑOS PABLO"/>
    <n v="4.133"/>
    <d v="2024-02-28T00:00:00"/>
    <x v="12"/>
    <n v="2"/>
    <m/>
    <m/>
  </r>
  <r>
    <x v="3"/>
    <s v="REAL"/>
    <s v="FIJO"/>
    <s v="PERSONAL"/>
    <s v="TRASPASO COLECTIVOS"/>
    <s v="ONLINE"/>
    <x v="24"/>
    <s v="TRASPASO COLECTIVOS"/>
    <s v="TAILANDIA"/>
    <n v="0"/>
    <d v="2024-02-28T00:00:00"/>
    <x v="12"/>
    <n v="2"/>
    <m/>
    <m/>
  </r>
  <r>
    <x v="1"/>
    <s v="REAL"/>
    <s v="VARIABLE"/>
    <s v="COLECTIVOS"/>
    <s v="INSUD"/>
    <s v="MADRID"/>
    <x v="4"/>
    <s v="VENDING"/>
    <s v="CHOCOLATE"/>
    <n v="0.10500000000000001"/>
    <d v="2024-02-29T00:00:00"/>
    <x v="12"/>
    <n v="2"/>
    <m/>
    <m/>
  </r>
  <r>
    <x v="1"/>
    <s v="REAL"/>
    <s v="VARIABLE"/>
    <s v="COLECTIVOS"/>
    <s v="IATI SEGUROS"/>
    <s v="ONLINE"/>
    <x v="11"/>
    <s v="VACACIONES TAILANDIA"/>
    <s v="IATI SEGUROS VIAJE TAILANDIA"/>
    <n v="18.617000000000001"/>
    <d v="2024-02-29T00:00:00"/>
    <x v="12"/>
    <n v="2"/>
    <m/>
    <m/>
  </r>
  <r>
    <x v="1"/>
    <s v="REAL"/>
    <s v="VARIABLE"/>
    <s v="PERSONAL"/>
    <s v="INSUD"/>
    <s v="MADRID"/>
    <x v="4"/>
    <s v="VENDING"/>
    <s v="CAFE"/>
    <n v="2.0000000000000004E-2"/>
    <d v="2024-03-01T00:00:00"/>
    <x v="12"/>
    <n v="3"/>
    <m/>
    <m/>
  </r>
  <r>
    <x v="1"/>
    <s v="REAL"/>
    <s v="VARIABLE"/>
    <s v="PERSONAL"/>
    <s v="INSUD"/>
    <s v="MADRID"/>
    <x v="4"/>
    <s v="VENDING"/>
    <s v="COCA COLA"/>
    <n v="9.5000000000000001E-2"/>
    <d v="2024-03-01T00:00:00"/>
    <x v="12"/>
    <n v="3"/>
    <m/>
    <m/>
  </r>
  <r>
    <x v="1"/>
    <s v="REAL"/>
    <s v="VARIABLE"/>
    <s v="COLECTIVOS"/>
    <s v="QATAR AIRWAYS"/>
    <s v="ONLINE"/>
    <x v="11"/>
    <s v="VACACIONES TAILANDIA"/>
    <s v="VUELO MADRID BANKOK"/>
    <n v="153.44200000000001"/>
    <d v="2024-03-01T00:00:00"/>
    <x v="12"/>
    <n v="3"/>
    <m/>
    <m/>
  </r>
  <r>
    <x v="1"/>
    <s v="REAL"/>
    <s v="VARIABLE"/>
    <s v="COLECTIVOS"/>
    <s v="BOOKING"/>
    <s v="ONLINE"/>
    <x v="11"/>
    <s v="VACACIONES TAILANDIA"/>
    <s v="-"/>
    <n v="2.9320000000000004"/>
    <d v="2024-03-04T00:00:00"/>
    <x v="12"/>
    <n v="3"/>
    <m/>
    <m/>
  </r>
  <r>
    <x v="1"/>
    <s v="REAL"/>
    <s v="FIJO"/>
    <s v="PERSONAL"/>
    <s v="ALQUILER"/>
    <s v="MADRID"/>
    <x v="2"/>
    <s v="PISO VALDEZARZA"/>
    <s v="ALQUILER VALDEZARZA"/>
    <n v="53.300000000000004"/>
    <d v="2024-03-04T00:00:00"/>
    <x v="12"/>
    <n v="3"/>
    <m/>
    <m/>
  </r>
  <r>
    <x v="1"/>
    <s v="REAL"/>
    <s v="VARIABLE"/>
    <s v="PERSONAL"/>
    <s v="SANTANDER"/>
    <s v="MADRID"/>
    <x v="0"/>
    <s v="RETIRADA EFECTIVO"/>
    <s v="EFECTIVO"/>
    <n v="6"/>
    <d v="2024-03-04T00:00:00"/>
    <x v="12"/>
    <n v="3"/>
    <m/>
    <m/>
  </r>
  <r>
    <x v="1"/>
    <s v="REAL"/>
    <s v="VARIABLE"/>
    <s v="COLECTIVOS"/>
    <s v="BOOKING"/>
    <s v="ONLINE"/>
    <x v="11"/>
    <s v="VACACIONES TAILANDIA"/>
    <s v="HOTEL 2 BANKOK 2 NOCHES"/>
    <n v="2.8190000000000004"/>
    <d v="2024-03-04T00:00:00"/>
    <x v="12"/>
    <n v="3"/>
    <m/>
    <m/>
  </r>
  <r>
    <x v="1"/>
    <s v="REAL"/>
    <s v="VARIABLE"/>
    <s v="COLECTIVOS"/>
    <s v="AIR ASIA"/>
    <s v="ONLINE"/>
    <x v="11"/>
    <s v="VACACIONES TAILANDIA"/>
    <s v="HOTEL CHIAN MAI 2 NOCHES"/>
    <n v="2.9320000000000004"/>
    <d v="2024-03-04T00:00:00"/>
    <x v="12"/>
    <n v="3"/>
    <m/>
    <m/>
  </r>
  <r>
    <x v="1"/>
    <s v="REAL"/>
    <s v="VARIABLE"/>
    <s v="COLECTIVOS"/>
    <s v="BOOKING"/>
    <s v="ONLINE"/>
    <x v="11"/>
    <s v="VACACIONES TAILANDIA"/>
    <s v="HOTEL CHIAN RAI 2 NOCHES"/>
    <n v="3.3540000000000001"/>
    <d v="2024-03-04T00:00:00"/>
    <x v="12"/>
    <n v="3"/>
    <m/>
    <m/>
  </r>
  <r>
    <x v="1"/>
    <s v="REAL"/>
    <s v="VARIABLE"/>
    <s v="PERSONAL"/>
    <s v="CEPSA"/>
    <s v="MADRID"/>
    <x v="5"/>
    <s v="GASOLINA"/>
    <s v="MOTO"/>
    <n v="0.96199999999999997"/>
    <d v="2024-03-04T00:00:00"/>
    <x v="12"/>
    <n v="3"/>
    <m/>
    <m/>
  </r>
  <r>
    <x v="1"/>
    <s v="REAL"/>
    <s v="VARIABLE"/>
    <s v="PERSONAL"/>
    <s v="AMAZON"/>
    <s v="ONLINE"/>
    <x v="10"/>
    <s v="UÑAS"/>
    <s v="PROTECTOR DEDOS DE SILICONA"/>
    <n v="0.99900000000000011"/>
    <d v="2024-03-04T00:00:00"/>
    <x v="12"/>
    <n v="3"/>
    <m/>
    <m/>
  </r>
  <r>
    <x v="3"/>
    <s v="REAL"/>
    <s v="FIJO"/>
    <s v="PERSONAL"/>
    <s v="TRASPASO COLECTIVOS"/>
    <s v="ONLINE"/>
    <x v="24"/>
    <s v="TRASPASO COLECTIVOS"/>
    <s v="TRASPASO COLECTIVOS MARZO"/>
    <n v="0"/>
    <d v="2024-03-04T00:00:00"/>
    <x v="12"/>
    <n v="3"/>
    <m/>
    <m/>
  </r>
  <r>
    <x v="1"/>
    <s v="REAL"/>
    <s v="VARIABLE"/>
    <s v="COLECTIVOS"/>
    <s v="AIR ASIA"/>
    <s v="ONLINE"/>
    <x v="11"/>
    <s v="VACACIONES TAILANDIA"/>
    <s v="VUELO AIR ASIA BANKOK CHIAN MAI"/>
    <n v="8.8559999999999999"/>
    <d v="2024-03-04T00:00:00"/>
    <x v="12"/>
    <n v="3"/>
    <m/>
    <m/>
  </r>
  <r>
    <x v="1"/>
    <s v="REAL"/>
    <s v="VARIABLE"/>
    <s v="COLECTIVOS"/>
    <s v="AIR ASIA"/>
    <s v="ONLINE"/>
    <x v="11"/>
    <s v="VACACIONES TAILANDIA"/>
    <s v="VUELO AIR ASIA CHIANG RAI - KRABI"/>
    <n v="24.204000000000001"/>
    <d v="2024-03-04T00:00:00"/>
    <x v="12"/>
    <n v="3"/>
    <m/>
    <m/>
  </r>
  <r>
    <x v="1"/>
    <s v="REAL"/>
    <s v="VARIABLE"/>
    <s v="COLECTIVOS"/>
    <s v="AIR ASIA"/>
    <s v="ONLINE"/>
    <x v="11"/>
    <s v="VACACIONES TAILANDIA"/>
    <s v="VUELO AIR ASIA KRABI - BANKOK"/>
    <n v="15.385"/>
    <d v="2024-03-04T00:00:00"/>
    <x v="12"/>
    <n v="3"/>
    <m/>
    <m/>
  </r>
  <r>
    <x v="1"/>
    <s v="REAL"/>
    <s v="FIJO"/>
    <s v="PERSONAL"/>
    <s v="GARAJE"/>
    <s v="MADRID"/>
    <x v="2"/>
    <s v="GARAJE"/>
    <s v="GARAJE VALDEZARZA"/>
    <n v="6.5"/>
    <d v="2024-03-05T00:00:00"/>
    <x v="12"/>
    <n v="3"/>
    <m/>
    <m/>
  </r>
  <r>
    <x v="0"/>
    <s v="REAL"/>
    <s v="VARIABLE"/>
    <s v="PERSONAL"/>
    <s v="BLABLACAR"/>
    <s v="ONLINE"/>
    <x v="18"/>
    <s v="BLABLACAR"/>
    <s v="BLABLACAR TUDELA MADRID 01/03"/>
    <n v="13.5"/>
    <d v="2024-03-06T00:00:00"/>
    <x v="12"/>
    <n v="3"/>
    <m/>
    <m/>
  </r>
  <r>
    <x v="1"/>
    <s v="REAL"/>
    <s v="VARIABLE"/>
    <s v="PERSONAL"/>
    <s v="RAMPUJO"/>
    <s v="MADRID"/>
    <x v="7"/>
    <s v="BAR"/>
    <s v="CERVEZA"/>
    <n v="0.22999999999999998"/>
    <d v="2024-03-06T00:00:00"/>
    <x v="12"/>
    <n v="3"/>
    <m/>
    <s v="CERVEZA DESPUES DE TRABAJO"/>
  </r>
  <r>
    <x v="1"/>
    <s v="REAL"/>
    <s v="VARIABLE"/>
    <s v="PERSONAL"/>
    <s v="RAMPUJO"/>
    <s v="MADRID"/>
    <x v="7"/>
    <s v="RESTAURANTE"/>
    <s v="EXTRA MENU COMPLETO"/>
    <n v="0.29500000000000004"/>
    <d v="2024-03-07T00:00:00"/>
    <x v="12"/>
    <n v="3"/>
    <m/>
    <m/>
  </r>
  <r>
    <x v="1"/>
    <s v="REAL"/>
    <s v="VARIABLE"/>
    <s v="PERSONAL"/>
    <s v="INSUD"/>
    <s v="MADRID"/>
    <x v="4"/>
    <s v="VENDING"/>
    <s v="CAFE"/>
    <n v="0.28000000000000008"/>
    <d v="2024-03-08T00:00:00"/>
    <x v="12"/>
    <n v="3"/>
    <m/>
    <m/>
  </r>
  <r>
    <x v="1"/>
    <s v="REAL"/>
    <s v="VARIABLE"/>
    <s v="PERSONAL"/>
    <s v="LA MALCRIADA"/>
    <s v="MADRID"/>
    <x v="7"/>
    <s v="RESTAURANTE"/>
    <s v="CENA"/>
    <n v="4.25"/>
    <d v="2024-03-08T00:00:00"/>
    <x v="12"/>
    <n v="3"/>
    <m/>
    <s v="CENA PAGADA POR MI CON JOAQUIN, DANI UNAI, JON, JORGE Y RAMON"/>
  </r>
  <r>
    <x v="1"/>
    <s v="REAL"/>
    <s v="VARIABLE"/>
    <s v="PERSONAL"/>
    <s v="MARUCA"/>
    <s v="MADRID"/>
    <x v="7"/>
    <s v="BAR"/>
    <s v="CERVEZA"/>
    <n v="1.56"/>
    <d v="2024-03-08T00:00:00"/>
    <x v="12"/>
    <n v="3"/>
    <m/>
    <s v="CERVEZA AFTERWORK CON JOAQUIN, DANI UNAI, JON, JORGE Y RAMON"/>
  </r>
  <r>
    <x v="1"/>
    <s v="REAL"/>
    <s v="VARIABLE"/>
    <s v="PERSONAL"/>
    <s v="OPEN AI"/>
    <s v="MADRID"/>
    <x v="8"/>
    <s v="SUSCRIPCION"/>
    <s v="CHAT GPT"/>
    <n v="2.2989999999999999"/>
    <d v="2024-03-11T00:00:00"/>
    <x v="12"/>
    <n v="3"/>
    <m/>
    <m/>
  </r>
  <r>
    <x v="1"/>
    <s v="REAL"/>
    <s v="VARIABLE"/>
    <s v="COLECTIVOS"/>
    <s v="CARREFOUR"/>
    <s v="MADRID"/>
    <x v="4"/>
    <s v="CARREFOUR"/>
    <s v="COMPRA SEMANAL"/>
    <n v="11.858000000000001"/>
    <d v="2024-03-11T00:00:00"/>
    <x v="12"/>
    <n v="3"/>
    <m/>
    <m/>
  </r>
  <r>
    <x v="1"/>
    <s v="REAL"/>
    <s v="VARIABLE"/>
    <s v="PERSONAL"/>
    <s v="CINESA PROYECCIONES"/>
    <s v="MADRID"/>
    <x v="9"/>
    <s v="CINE"/>
    <s v="DUNE PART 2"/>
    <n v="1.35"/>
    <d v="2024-03-11T00:00:00"/>
    <x v="12"/>
    <n v="3"/>
    <m/>
    <m/>
  </r>
  <r>
    <x v="1"/>
    <s v="REAL"/>
    <s v="VARIABLE"/>
    <s v="PERSONAL"/>
    <s v="PIZZA NAPOLI"/>
    <s v="MADRID"/>
    <x v="7"/>
    <s v="RESTAURANTE"/>
    <s v="EXTRA MENU COMPLETO"/>
    <n v="0.17"/>
    <d v="2024-03-11T00:00:00"/>
    <x v="12"/>
    <n v="3"/>
    <m/>
    <m/>
  </r>
  <r>
    <x v="1"/>
    <s v="REAL"/>
    <s v="VARIABLE"/>
    <s v="COLECTIVOS"/>
    <s v="NEW YORK BURGER"/>
    <s v="MADRID"/>
    <x v="7"/>
    <s v="RESTAURANTE"/>
    <s v="HAMBURGUESAS"/>
    <n v="3.73"/>
    <d v="2024-03-11T00:00:00"/>
    <x v="12"/>
    <n v="3"/>
    <m/>
    <m/>
  </r>
  <r>
    <x v="1"/>
    <s v="REAL"/>
    <s v="VARIABLE"/>
    <s v="PERSONAL"/>
    <s v="REPSOL"/>
    <s v="MADRID"/>
    <x v="5"/>
    <s v="GASOLINA"/>
    <s v="MOTO"/>
    <n v="0.81400000000000006"/>
    <d v="2024-03-11T00:00:00"/>
    <x v="12"/>
    <n v="3"/>
    <m/>
    <m/>
  </r>
  <r>
    <x v="1"/>
    <s v="REAL"/>
    <s v="VARIABLE"/>
    <s v="COLECTIVOS"/>
    <s v="MUSEO DE CIENCIAS NATURALES"/>
    <s v="MADRID"/>
    <x v="9"/>
    <s v="MUSEOS"/>
    <s v="MUSEO DE CIENCIAS NATURALES"/>
    <n v="1.4000000000000001"/>
    <d v="2024-03-11T00:00:00"/>
    <x v="12"/>
    <n v="3"/>
    <m/>
    <m/>
  </r>
  <r>
    <x v="1"/>
    <s v="REAL"/>
    <s v="VARIABLE"/>
    <s v="COLECTIVOS"/>
    <s v="MARUCA"/>
    <s v="MADRID"/>
    <x v="7"/>
    <s v="RESTAURANTE"/>
    <s v="DESAYUNO MARUCA"/>
    <n v="1.9300000000000002"/>
    <d v="2024-03-12T00:00:00"/>
    <x v="12"/>
    <n v="3"/>
    <m/>
    <m/>
  </r>
  <r>
    <x v="1"/>
    <s v="REAL"/>
    <s v="VARIABLE"/>
    <s v="COLECTIVOS"/>
    <s v="CARREFOUR"/>
    <s v="MADRID"/>
    <x v="4"/>
    <s v="CARREFOUR"/>
    <s v="FRUTA"/>
    <n v="0.28700000000000003"/>
    <d v="2024-03-12T00:00:00"/>
    <x v="12"/>
    <n v="3"/>
    <m/>
    <m/>
  </r>
  <r>
    <x v="1"/>
    <s v="REAL"/>
    <s v="VARIABLE"/>
    <s v="COLECTIVOS"/>
    <s v="PAKISTANI"/>
    <s v="MADRID"/>
    <x v="4"/>
    <s v="PAKISTANI"/>
    <s v="FRUTA"/>
    <n v="0.26700000000000002"/>
    <d v="2024-03-12T00:00:00"/>
    <x v="12"/>
    <n v="3"/>
    <m/>
    <m/>
  </r>
  <r>
    <x v="1"/>
    <s v="REAL"/>
    <s v="VARIABLE"/>
    <s v="COLECTIVOS"/>
    <s v="-"/>
    <s v="MADRID"/>
    <x v="2"/>
    <s v="REPARACIONES"/>
    <s v="LAMPARAS COCINA"/>
    <n v="3.59"/>
    <d v="2024-03-13T00:00:00"/>
    <x v="12"/>
    <n v="3"/>
    <m/>
    <m/>
  </r>
  <r>
    <x v="1"/>
    <s v="REAL"/>
    <s v="VARIABLE"/>
    <s v="PERSONAL"/>
    <s v="IRIS ROVER"/>
    <s v="MADRID"/>
    <x v="7"/>
    <s v="BAR"/>
    <s v="AGUA CON GAS"/>
    <n v="1.4500000000000002"/>
    <d v="2024-03-15T00:00:00"/>
    <x v="12"/>
    <n v="3"/>
    <m/>
    <s v="IRIS ROVER AFTERWORK PERO SOLO PAGUE 2,60 DE AGUA CON GAS"/>
  </r>
  <r>
    <x v="1"/>
    <s v="REAL"/>
    <s v="VARIABLE"/>
    <s v="PERSONAL"/>
    <s v="INSUD"/>
    <s v="MADRID"/>
    <x v="4"/>
    <s v="VENDING"/>
    <s v="CAFE"/>
    <n v="0.14899999999999999"/>
    <d v="2024-03-15T00:00:00"/>
    <x v="12"/>
    <n v="3"/>
    <m/>
    <m/>
  </r>
  <r>
    <x v="1"/>
    <s v="REAL"/>
    <s v="FIJO"/>
    <s v="COLECTIVOS"/>
    <s v="BIZUM ANA MORALES"/>
    <s v="RASCAFRIA"/>
    <x v="7"/>
    <s v="RESTAURANTE"/>
    <s v="COMIDA RASCAFRIA"/>
    <n v="5.18"/>
    <d v="2024-03-15T00:00:00"/>
    <x v="12"/>
    <n v="3"/>
    <m/>
    <s v="CHULETON, PALETILLA DE CORDERO Y POSTRE"/>
  </r>
  <r>
    <x v="2"/>
    <s v="REAL"/>
    <s v="VARIABLE"/>
    <s v="PERSONAL"/>
    <s v="INDEXA CAPITAL"/>
    <s v="ONLINE"/>
    <x v="22"/>
    <s v="FONDOS"/>
    <s v="INDEXA"/>
    <n v="135"/>
    <d v="2024-03-15T00:00:00"/>
    <x v="12"/>
    <n v="3"/>
    <m/>
    <m/>
  </r>
  <r>
    <x v="1"/>
    <s v="REAL"/>
    <s v="FIJO"/>
    <s v="COLECTIVOS"/>
    <s v="BIZUM ANA MORALES"/>
    <s v="MADRID"/>
    <x v="9"/>
    <s v="SUSCRIPCION"/>
    <s v="NETFLIX"/>
    <n v="0.60000000000000009"/>
    <d v="2024-03-15T00:00:00"/>
    <x v="12"/>
    <n v="3"/>
    <m/>
    <s v="TRANSFER ANA MOIRALES"/>
  </r>
  <r>
    <x v="1"/>
    <s v="REAL"/>
    <s v="VARIABLE"/>
    <s v="PERSONAL"/>
    <s v="BAR RASCAFRIA"/>
    <s v="RASCAFRIA"/>
    <x v="7"/>
    <s v="BAR"/>
    <s v="AGUA CON GAS Y GALLETA"/>
    <n v="0.55000000000000004"/>
    <d v="2024-03-18T00:00:00"/>
    <x v="12"/>
    <n v="3"/>
    <m/>
    <m/>
  </r>
  <r>
    <x v="1"/>
    <s v="REAL"/>
    <s v="VARIABLE"/>
    <s v="PERSONAL"/>
    <s v="INSUD"/>
    <s v="MADRID"/>
    <x v="4"/>
    <s v="VENDING"/>
    <s v="CAFÉ Y CHOCOLATE"/>
    <n v="0.41000000000000009"/>
    <d v="2024-03-18T00:00:00"/>
    <x v="12"/>
    <n v="3"/>
    <m/>
    <m/>
  </r>
  <r>
    <x v="1"/>
    <s v="REAL"/>
    <s v="VARIABLE"/>
    <s v="COLECTIVOS"/>
    <s v="BIENMESABE"/>
    <s v="MADRID"/>
    <x v="7"/>
    <s v="RESTAURANTE"/>
    <s v="CENA CON MODESTO Y CRISTINA"/>
    <n v="5.5840000000000005"/>
    <d v="2024-03-18T00:00:00"/>
    <x v="12"/>
    <n v="3"/>
    <m/>
    <m/>
  </r>
  <r>
    <x v="1"/>
    <s v="REAL"/>
    <s v="VARIABLE"/>
    <s v="PERSONAL"/>
    <s v="RAMPUJO"/>
    <s v="MADRID"/>
    <x v="7"/>
    <s v="RESTAURANTE"/>
    <s v="EXTRA MENU COMPLETO"/>
    <n v="0.19"/>
    <d v="2024-03-18T00:00:00"/>
    <x v="12"/>
    <n v="3"/>
    <m/>
    <m/>
  </r>
  <r>
    <x v="1"/>
    <s v="REAL"/>
    <s v="VARIABLE"/>
    <s v="PERSONAL"/>
    <s v="RAMPUJO"/>
    <s v="MADRID"/>
    <x v="7"/>
    <s v="RESTAURANTE"/>
    <s v="EXTRA MENU COMPLETO"/>
    <n v="0.21000000000000002"/>
    <d v="2024-03-19T00:00:00"/>
    <x v="12"/>
    <n v="3"/>
    <m/>
    <m/>
  </r>
  <r>
    <x v="1"/>
    <s v="REAL"/>
    <s v="VARIABLE"/>
    <s v="COLECTIVOS"/>
    <s v="BOOKING"/>
    <s v="ONLINE"/>
    <x v="11"/>
    <s v="VACACIONES TAILANDIA"/>
    <s v="HOTEL 3 NOCHES BANKOK"/>
    <n v="5.0220000000000002"/>
    <d v="2024-03-19T00:00:00"/>
    <x v="12"/>
    <n v="3"/>
    <m/>
    <m/>
  </r>
  <r>
    <x v="1"/>
    <s v="REAL"/>
    <s v="VARIABLE"/>
    <s v="COLECTIVOS"/>
    <s v="BOOKING"/>
    <s v="ONLINE"/>
    <x v="11"/>
    <s v="VACACIONES TAILANDIA"/>
    <s v="HOTEL 3 NOCHES KRABI"/>
    <n v="6.1880000000000006"/>
    <d v="2024-03-19T00:00:00"/>
    <x v="12"/>
    <n v="3"/>
    <m/>
    <m/>
  </r>
  <r>
    <x v="1"/>
    <s v="REAL"/>
    <s v="VARIABLE"/>
    <s v="COLECTIVOS"/>
    <s v="BIZUM"/>
    <s v="MADRID"/>
    <x v="2"/>
    <s v="PISO VALDEZARZA"/>
    <s v="LIMPIEZA DE CASA: LAURA"/>
    <n v="3"/>
    <d v="2024-03-19T00:00:00"/>
    <x v="12"/>
    <n v="3"/>
    <m/>
    <s v="BIZUM PAGADO A SU  MADRE MARTHA LIGIA TELLEZ"/>
  </r>
  <r>
    <x v="1"/>
    <s v="REAL"/>
    <s v="VARIABLE"/>
    <s v="COLECTIVOS"/>
    <s v="LEROY MERLIN"/>
    <s v="MADRID"/>
    <x v="2"/>
    <s v="REPARACIONES"/>
    <s v="LAMPARAS COCINA"/>
    <n v="1.8"/>
    <d v="2024-03-21T00:00:00"/>
    <x v="12"/>
    <n v="3"/>
    <m/>
    <m/>
  </r>
  <r>
    <x v="1"/>
    <s v="REAL"/>
    <s v="VARIABLE"/>
    <s v="PERSONAL"/>
    <s v="REPSOL"/>
    <s v="MADRID"/>
    <x v="5"/>
    <s v="GASOLINA"/>
    <s v="MOTO"/>
    <n v="0.89700000000000013"/>
    <d v="2024-03-21T00:00:00"/>
    <x v="12"/>
    <n v="3"/>
    <m/>
    <m/>
  </r>
  <r>
    <x v="0"/>
    <s v="REAL"/>
    <s v="FIJO"/>
    <s v="PERSONAL"/>
    <s v="INSUD"/>
    <s v="MADRID"/>
    <x v="12"/>
    <s v="NOMINA INSUD"/>
    <s v=" INSUD"/>
    <n v="607.69799999999998"/>
    <d v="2024-03-21T00:00:00"/>
    <x v="12"/>
    <n v="3"/>
    <m/>
    <m/>
  </r>
  <r>
    <x v="1"/>
    <s v="REAL"/>
    <s v="VARIABLE"/>
    <s v="PERSONAL"/>
    <s v="INSUD"/>
    <s v="MADRID"/>
    <x v="4"/>
    <s v="VENDING"/>
    <s v="CAFE"/>
    <n v="2.0000000000000004E-2"/>
    <d v="2024-03-22T00:00:00"/>
    <x v="12"/>
    <n v="3"/>
    <m/>
    <m/>
  </r>
  <r>
    <x v="1"/>
    <s v="REAL"/>
    <s v="VARIABLE"/>
    <s v="COLECTIVOS"/>
    <m/>
    <s v="ONLINE"/>
    <x v="11"/>
    <s v="VACACIONES TAILANDIA"/>
    <s v="CUIDADO PERSONAL: PROBIOTICOS"/>
    <n v="2.6420000000000003"/>
    <d v="2024-03-22T00:00:00"/>
    <x v="12"/>
    <n v="3"/>
    <m/>
    <m/>
  </r>
  <r>
    <x v="0"/>
    <s v="REAL"/>
    <s v="VARIABLE"/>
    <s v="PERSONAL"/>
    <s v="VINTED"/>
    <s v="ONLINE"/>
    <x v="18"/>
    <s v="SEGUNDA MANO"/>
    <s v="VINTED ABRIGO Y GORRA"/>
    <n v="4.47"/>
    <d v="2024-03-22T00:00:00"/>
    <x v="12"/>
    <n v="3"/>
    <m/>
    <m/>
  </r>
  <r>
    <x v="1"/>
    <s v="REAL"/>
    <s v="VARIABLE"/>
    <s v="PERSONAL"/>
    <s v="FORNO ANTICO"/>
    <s v="TUDELA"/>
    <x v="7"/>
    <s v="RESTAURANTE"/>
    <s v="PIZZAS CASA DANI"/>
    <n v="2.2000000000000002"/>
    <d v="2024-03-25T00:00:00"/>
    <x v="12"/>
    <n v="3"/>
    <m/>
    <m/>
  </r>
  <r>
    <x v="1"/>
    <s v="REAL"/>
    <s v="VARIABLE"/>
    <s v="PERSONAL"/>
    <m/>
    <s v="ONLINE"/>
    <x v="8"/>
    <s v="SERVICIOS PROTON"/>
    <s v="PROTONMAIL"/>
    <n v="0.1"/>
    <d v="2024-03-25T00:00:00"/>
    <x v="12"/>
    <n v="3"/>
    <m/>
    <m/>
  </r>
  <r>
    <x v="0"/>
    <s v="REAL"/>
    <s v="VARIABLE"/>
    <s v="PERSONAL"/>
    <s v="MINTOS"/>
    <s v="ONLINE"/>
    <x v="28"/>
    <s v="MINTOS"/>
    <s v="TRANSFERENCIA MINTOS"/>
    <n v="10.083"/>
    <d v="2024-03-25T00:00:00"/>
    <x v="12"/>
    <n v="3"/>
    <m/>
    <m/>
  </r>
  <r>
    <x v="1"/>
    <s v="REAL"/>
    <s v="VARIABLE"/>
    <s v="PERSONAL"/>
    <m/>
    <s v="TUDELA"/>
    <x v="7"/>
    <s v="BAR"/>
    <s v="VERMOUT PLAZA NUEVA CON CRIS"/>
    <n v="1.94"/>
    <d v="2024-03-25T00:00:00"/>
    <x v="12"/>
    <n v="3"/>
    <m/>
    <m/>
  </r>
  <r>
    <x v="1"/>
    <s v="REAL"/>
    <s v="VARIABLE"/>
    <s v="PERSONAL"/>
    <s v="ROOM MATE VALER "/>
    <s v="MALAGA"/>
    <x v="7"/>
    <s v="RESTAURANTE"/>
    <s v="CAFES"/>
    <n v="2.5500000000000003"/>
    <d v="2024-03-28T00:00:00"/>
    <x v="12"/>
    <n v="3"/>
    <m/>
    <m/>
  </r>
  <r>
    <x v="1"/>
    <s v="REAL"/>
    <s v="VARIABLE"/>
    <s v="COLECTIVOS"/>
    <s v="CASA DE BOTE"/>
    <s v="MALAGA"/>
    <x v="7"/>
    <s v="RESTAURANTE"/>
    <s v="COMIDA MALAGA DESPUES DE VER LOS LEGIONARIOS"/>
    <n v="6.31"/>
    <d v="2024-03-28T00:00:00"/>
    <x v="12"/>
    <n v="3"/>
    <m/>
    <s v="PAGAMOS TODO  Y LUEGO MARIA HIZO UN BIZUM POR SU PARTE. ARROZ, CALDO DE SOPA, CROQUETAS Y POSTRES"/>
  </r>
  <r>
    <x v="1"/>
    <s v="REAL"/>
    <s v="VARIABLE"/>
    <s v="PERSONAL"/>
    <s v="PUESTO AMBULANTE"/>
    <s v="MALAGA"/>
    <x v="7"/>
    <s v="BAR"/>
    <s v="CERVEZA"/>
    <n v="0.63"/>
    <d v="2024-03-31T00:00:00"/>
    <x v="12"/>
    <n v="3"/>
    <m/>
    <s v="PAGADO EN EFECTIVO"/>
  </r>
  <r>
    <x v="1"/>
    <s v="REAL"/>
    <s v="VARIABLE"/>
    <s v="PERSONAL"/>
    <s v="PUESTO AMBULANTE"/>
    <s v="TORRE DEL MAR"/>
    <x v="3"/>
    <m/>
    <s v="PULSERA 7 CHAKRAS Y LEGIONARIOS"/>
    <n v="0.4"/>
    <d v="2024-03-31T00:00:00"/>
    <x v="12"/>
    <n v="3"/>
    <m/>
    <s v="PAGADO EN EFECTIVO"/>
  </r>
  <r>
    <x v="1"/>
    <s v="REAL"/>
    <s v="FIJO"/>
    <s v="PERSONAL"/>
    <s v="ALQUILER"/>
    <s v="MADRID"/>
    <x v="2"/>
    <s v="PISO VALDEZARZA"/>
    <s v="ALQUILER VALDEZARZA"/>
    <n v="40"/>
    <d v="2024-04-01T00:00:00"/>
    <x v="12"/>
    <n v="4"/>
    <m/>
    <m/>
  </r>
  <r>
    <x v="1"/>
    <s v="REAL"/>
    <s v="VARIABLE"/>
    <s v="COLECTIVOS"/>
    <s v="CARREFOUR"/>
    <s v="TORRE DEL MAR"/>
    <x v="4"/>
    <s v="COMPRA SEMANAL"/>
    <s v="CARREFOUR EXPRESS"/>
    <n v="2.7360000000000002"/>
    <d v="2024-04-01T00:00:00"/>
    <x v="12"/>
    <n v="4"/>
    <m/>
    <m/>
  </r>
  <r>
    <x v="1"/>
    <s v="REAL"/>
    <s v="VARIABLE"/>
    <s v="COLECTIVOS"/>
    <s v="HELADERIA TORRE"/>
    <s v="TORRE DEL MAR"/>
    <x v="7"/>
    <s v="BAR"/>
    <s v="CERVEZA Y BATIDO"/>
    <n v="0.53100000000000003"/>
    <d v="2024-04-01T00:00:00"/>
    <x v="12"/>
    <n v="4"/>
    <m/>
    <m/>
  </r>
  <r>
    <x v="1"/>
    <s v="REAL"/>
    <s v="VARIABLE"/>
    <s v="COLECTIVOS"/>
    <s v="CHIRINGUITO"/>
    <s v="TORRE DEL MAR"/>
    <x v="7"/>
    <s v="BAR"/>
    <s v="CHIRINGUITO CAFÉ"/>
    <n v="0.4"/>
    <d v="2024-04-01T00:00:00"/>
    <x v="12"/>
    <n v="4"/>
    <m/>
    <m/>
  </r>
  <r>
    <x v="1"/>
    <s v="REAL"/>
    <s v="VARIABLE"/>
    <s v="COLECTIVOS"/>
    <s v="LA ESTRELLA"/>
    <s v="TORRE DEL MAR"/>
    <x v="7"/>
    <s v="RESTAURANTE"/>
    <s v="CHIRINGUITO LA ESTRELLA"/>
    <n v="3.0700000000000003"/>
    <d v="2024-04-01T00:00:00"/>
    <x v="12"/>
    <n v="4"/>
    <m/>
    <m/>
  </r>
  <r>
    <x v="1"/>
    <s v="REAL"/>
    <s v="VARIABLE"/>
    <s v="PERSONAL"/>
    <s v="REPSOL"/>
    <s v="TORRE DEL MAR"/>
    <x v="5"/>
    <s v="GASOLINA"/>
    <s v="COCHE"/>
    <n v="8.5239999999999991"/>
    <d v="2024-04-01T00:00:00"/>
    <x v="12"/>
    <n v="4"/>
    <m/>
    <m/>
  </r>
  <r>
    <x v="1"/>
    <s v="REAL"/>
    <s v="VARIABLE"/>
    <s v="COLECTIVOS"/>
    <s v="LA CUEVA"/>
    <s v="TORRE DEL MAR"/>
    <x v="7"/>
    <s v="RESTAURANTE"/>
    <s v="COMIDA TORRE"/>
    <n v="4.18"/>
    <d v="2024-04-01T00:00:00"/>
    <x v="12"/>
    <n v="4"/>
    <m/>
    <m/>
  </r>
  <r>
    <x v="1"/>
    <s v="REAL"/>
    <s v="VARIABLE"/>
    <s v="COLECTIVOS"/>
    <s v="EL RADAR"/>
    <s v="TORRE DEL MAR"/>
    <x v="7"/>
    <s v="RESTAURANTE"/>
    <s v="COMIDA TORRE CHIRINGUITO EL RADAR"/>
    <n v="4.79"/>
    <d v="2024-04-01T00:00:00"/>
    <x v="12"/>
    <n v="4"/>
    <m/>
    <m/>
  </r>
  <r>
    <x v="1"/>
    <s v="REAL"/>
    <s v="FIJO"/>
    <s v="PERSONAL"/>
    <s v="GARAJE"/>
    <s v="MADRID"/>
    <x v="2"/>
    <s v="GARAJE"/>
    <s v="GARAJE VALDEZARZA"/>
    <n v="6.5"/>
    <d v="2024-04-01T00:00:00"/>
    <x v="12"/>
    <n v="4"/>
    <m/>
    <m/>
  </r>
  <r>
    <x v="1"/>
    <s v="REAL"/>
    <s v="VARIABLE"/>
    <s v="PERSONAL"/>
    <s v="ALQUILER"/>
    <s v="MADRID"/>
    <x v="2"/>
    <s v="GASTOS COMPARTIDOS"/>
    <s v="GASTOS: AGUA, LUZ, WIFI, LIMPIEZA"/>
    <n v="4.5049999999999999"/>
    <d v="2024-04-01T00:00:00"/>
    <x v="12"/>
    <n v="4"/>
    <m/>
    <s v="LUZ 35, INTERNET 10"/>
  </r>
  <r>
    <x v="1"/>
    <s v="REAL"/>
    <s v="VARIABLE"/>
    <s v="COLECTIVOS"/>
    <s v="DGT"/>
    <s v="ONLINE"/>
    <x v="11"/>
    <s v="VACACIONES TAILANDIA"/>
    <s v="LICENCIA CONDUCIR INTERNACIONAL"/>
    <n v="1.0509999999999999"/>
    <d v="2024-04-01T00:00:00"/>
    <x v="12"/>
    <n v="4"/>
    <m/>
    <m/>
  </r>
  <r>
    <x v="1"/>
    <s v="REAL"/>
    <s v="VARIABLE"/>
    <s v="PERSONAL"/>
    <s v="OTROS"/>
    <s v="MADRID"/>
    <x v="0"/>
    <s v="OTROS"/>
    <s v="PAYPAL"/>
    <n v="2.7750000000000004"/>
    <d v="2024-04-01T00:00:00"/>
    <x v="12"/>
    <n v="4"/>
    <m/>
    <m/>
  </r>
  <r>
    <x v="3"/>
    <s v="REAL"/>
    <s v="FIJO"/>
    <s v="PERSONAL"/>
    <s v="TRASPASO COLECTIVOS"/>
    <s v="ONLINE"/>
    <x v="24"/>
    <s v="TRASPASO COLECTIVOS"/>
    <s v="TAILANDIA 2"/>
    <n v="0"/>
    <d v="2024-04-01T00:00:00"/>
    <x v="12"/>
    <n v="4"/>
    <m/>
    <m/>
  </r>
  <r>
    <x v="3"/>
    <s v="REAL"/>
    <s v="FIJO"/>
    <s v="PERSONAL"/>
    <s v="TRASPASO COLECTIVOS"/>
    <s v="ONLINE"/>
    <x v="24"/>
    <s v="TRASPASO COLECTIVOS"/>
    <s v="TRASPASO COLECTIVOS ABRIL"/>
    <n v="0"/>
    <d v="2024-04-01T00:00:00"/>
    <x v="12"/>
    <n v="4"/>
    <m/>
    <m/>
  </r>
  <r>
    <x v="1"/>
    <s v="REAL"/>
    <s v="VARIABLE"/>
    <s v="COLECTIVOS"/>
    <s v="CARREFOUR"/>
    <s v="MADRID"/>
    <x v="4"/>
    <s v="COMPRA SEMANAL"/>
    <s v="CARREFOUR EXPRESS"/>
    <n v="2.0460000000000003"/>
    <d v="2024-04-02T00:00:00"/>
    <x v="12"/>
    <n v="4"/>
    <m/>
    <m/>
  </r>
  <r>
    <x v="1"/>
    <s v="REAL"/>
    <s v="VARIABLE"/>
    <s v="PERSONAL"/>
    <s v="COINKITE"/>
    <s v="ELECTRONICA / INTERNET"/>
    <x v="29"/>
    <s v="CARTERA FRIA"/>
    <s v="COLDCARD M4"/>
    <n v="19"/>
    <d v="2024-04-03T00:00:00"/>
    <x v="12"/>
    <n v="4"/>
    <m/>
    <m/>
  </r>
  <r>
    <x v="1"/>
    <s v="REAL"/>
    <s v="VARIABLE"/>
    <s v="PERSONAL"/>
    <s v="DIA"/>
    <s v="MADRID"/>
    <x v="4"/>
    <s v="COMPRA FRESCOS"/>
    <s v="DIA"/>
    <n v="1.044"/>
    <d v="2024-04-03T00:00:00"/>
    <x v="12"/>
    <n v="4"/>
    <m/>
    <m/>
  </r>
  <r>
    <x v="1"/>
    <s v="REAL"/>
    <s v="VARIABLE"/>
    <s v="PERSONAL"/>
    <s v="SOMOZA FOTOS"/>
    <s v="MADRID"/>
    <x v="13"/>
    <s v="FOTO CARNET"/>
    <s v="FOTO CARNET"/>
    <n v="0.69000000000000006"/>
    <d v="2024-04-03T00:00:00"/>
    <x v="12"/>
    <n v="4"/>
    <m/>
    <m/>
  </r>
  <r>
    <x v="0"/>
    <s v="REAL"/>
    <s v="VARIABLE"/>
    <s v="PERSONAL"/>
    <s v="BLABLACAR"/>
    <s v="MADRID"/>
    <x v="18"/>
    <s v="GASTOS COMPARTIDOS"/>
    <s v="BLABLACAR TORRE DEL MAR - MADRID"/>
    <n v="28.799999999999997"/>
    <d v="2024-04-04T00:00:00"/>
    <x v="12"/>
    <n v="4"/>
    <m/>
    <m/>
  </r>
  <r>
    <x v="1"/>
    <s v="REAL"/>
    <s v="VARIABLE"/>
    <s v="PERSONAL"/>
    <s v="MADRID DEPORTES"/>
    <s v="MADRID"/>
    <x v="6"/>
    <s v="GIMNASIO"/>
    <s v="GIMNASIO MADRID DEPORTES"/>
    <n v="2.95"/>
    <d v="2024-04-05T00:00:00"/>
    <x v="12"/>
    <n v="4"/>
    <m/>
    <m/>
  </r>
  <r>
    <x v="1"/>
    <s v="REAL"/>
    <s v="VARIABLE"/>
    <s v="COLECTIVOS"/>
    <s v="BOOKING"/>
    <s v="ONLINE"/>
    <x v="11"/>
    <s v="VACACIONES TAILANDIA"/>
    <s v="HOTEL 3 NOCHES KRABI"/>
    <n v="11.51"/>
    <d v="2024-04-05T00:00:00"/>
    <x v="12"/>
    <n v="4"/>
    <m/>
    <m/>
  </r>
  <r>
    <x v="1"/>
    <s v="REAL"/>
    <s v="VARIABLE"/>
    <s v="PERSONAL"/>
    <s v="INSUD"/>
    <s v="MADRID"/>
    <x v="4"/>
    <s v="VENDING"/>
    <s v="LECHE"/>
    <n v="2.0000000000000004E-2"/>
    <d v="2024-04-05T00:00:00"/>
    <x v="12"/>
    <n v="4"/>
    <m/>
    <m/>
  </r>
  <r>
    <x v="1"/>
    <s v="REAL"/>
    <s v="VARIABLE"/>
    <s v="PERSONAL"/>
    <s v="CORTE INGLES"/>
    <s v="MADRID"/>
    <x v="3"/>
    <s v="ROPA"/>
    <s v="CALCETINES CORTE INGLES HILO ESCOCIA"/>
    <n v="2.77"/>
    <d v="2024-04-08T00:00:00"/>
    <x v="12"/>
    <n v="4"/>
    <m/>
    <m/>
  </r>
  <r>
    <x v="1"/>
    <s v="REAL"/>
    <s v="VARIABLE"/>
    <s v="COLECTIVOS"/>
    <s v="CARREFOUR"/>
    <s v="MADRID"/>
    <x v="4"/>
    <s v="COMPRA PUNTUAL"/>
    <s v="CARREFOUR EXPRESS"/>
    <n v="2.4260000000000002"/>
    <d v="2024-04-08T00:00:00"/>
    <x v="12"/>
    <n v="4"/>
    <m/>
    <m/>
  </r>
  <r>
    <x v="1"/>
    <s v="REAL"/>
    <s v="VARIABLE"/>
    <s v="PERSONAL"/>
    <s v="FARMACIA CUATRO CAMINOS"/>
    <s v="MADRID"/>
    <x v="10"/>
    <s v="FARMACIA"/>
    <s v="CEPILLO FERULA Y CREMA TAILANDIA ANTIHISTAMINICA"/>
    <n v="1.2770000000000001"/>
    <d v="2024-04-08T00:00:00"/>
    <x v="12"/>
    <n v="4"/>
    <m/>
    <m/>
  </r>
  <r>
    <x v="1"/>
    <s v="REAL"/>
    <s v="VARIABLE"/>
    <s v="PERSONAL"/>
    <s v="INSUD"/>
    <s v="MADRID"/>
    <x v="4"/>
    <s v="VENDING"/>
    <s v="CHOCOLATE"/>
    <n v="0.21000000000000002"/>
    <d v="2024-04-08T00:00:00"/>
    <x v="12"/>
    <n v="4"/>
    <m/>
    <m/>
  </r>
  <r>
    <x v="1"/>
    <s v="REAL"/>
    <s v="VARIABLE"/>
    <s v="PERSONAL"/>
    <s v="INSUD"/>
    <s v="MADRID"/>
    <x v="4"/>
    <s v="VENDING"/>
    <s v="CHOCOLATE"/>
    <n v="0.22999999999999998"/>
    <d v="2024-04-08T00:00:00"/>
    <x v="12"/>
    <n v="4"/>
    <m/>
    <m/>
  </r>
  <r>
    <x v="1"/>
    <s v="REAL"/>
    <s v="VARIABLE"/>
    <s v="PERSONAL"/>
    <s v="ESPIEDO"/>
    <s v="MADRID"/>
    <x v="7"/>
    <s v="RESTAURANTE"/>
    <s v="EXTRA MENU COMPLETO"/>
    <n v="0.22999999999999998"/>
    <d v="2024-04-08T00:00:00"/>
    <x v="12"/>
    <n v="4"/>
    <m/>
    <m/>
  </r>
  <r>
    <x v="1"/>
    <s v="REAL"/>
    <s v="VARIABLE"/>
    <s v="PERSONAL"/>
    <s v="MADRID DEPORTES"/>
    <s v="MADRID"/>
    <x v="6"/>
    <s v="GIMNASIO"/>
    <s v="GIMNASIO MADRID DEPORTES"/>
    <n v="2.95"/>
    <d v="2024-04-08T00:00:00"/>
    <x v="12"/>
    <n v="4"/>
    <m/>
    <m/>
  </r>
  <r>
    <x v="1"/>
    <s v="REAL"/>
    <s v="VARIABLE"/>
    <s v="COLECTIVOS"/>
    <s v="MERCADONA"/>
    <s v="MADRID"/>
    <x v="4"/>
    <s v="COMPRA PUNTUAL"/>
    <s v="MERCADONA"/>
    <n v="1.9000000000000001"/>
    <d v="2024-04-08T00:00:00"/>
    <x v="12"/>
    <n v="4"/>
    <m/>
    <m/>
  </r>
  <r>
    <x v="1"/>
    <s v="REAL"/>
    <s v="VARIABLE"/>
    <s v="PERSONAL"/>
    <s v="LEFTIES"/>
    <s v="MADRID"/>
    <x v="3"/>
    <s v="ROPA"/>
    <s v="PANTALON Y CAMISA"/>
    <n v="3.798"/>
    <d v="2024-04-08T00:00:00"/>
    <x v="12"/>
    <n v="4"/>
    <m/>
    <m/>
  </r>
  <r>
    <x v="1"/>
    <s v="REAL"/>
    <s v="VARIABLE"/>
    <s v="PERSONAL"/>
    <s v="RENFE"/>
    <s v="MADRID"/>
    <x v="5"/>
    <s v="TREN"/>
    <s v="RENFE TUDELA - MADRID"/>
    <n v="3.9350000000000005"/>
    <d v="2024-04-08T00:00:00"/>
    <x v="12"/>
    <n v="4"/>
    <m/>
    <m/>
  </r>
  <r>
    <x v="1"/>
    <s v="REAL"/>
    <s v="VARIABLE"/>
    <s v="PERSONAL"/>
    <s v="MEDIA MARKT"/>
    <s v="MADRID"/>
    <x v="8"/>
    <s v="ELECTRONICA"/>
    <s v="AIRTAG Y TARJETA MICROSD"/>
    <n v="3.8979999999999997"/>
    <d v="2024-04-09T00:00:00"/>
    <x v="12"/>
    <n v="4"/>
    <m/>
    <m/>
  </r>
  <r>
    <x v="1"/>
    <s v="REAL"/>
    <s v="VARIABLE"/>
    <s v="PERSONAL"/>
    <s v="OPEN AI"/>
    <s v="ONLINE"/>
    <x v="8"/>
    <s v="SUSCRIPCION"/>
    <s v="CHAT GPT"/>
    <n v="2.31"/>
    <d v="2024-04-09T00:00:00"/>
    <x v="12"/>
    <n v="4"/>
    <m/>
    <m/>
  </r>
  <r>
    <x v="1"/>
    <s v="REAL"/>
    <s v="VARIABLE"/>
    <s v="PERSONAL"/>
    <s v="BIZUM PABLO"/>
    <s v="ONLINE"/>
    <x v="21"/>
    <s v="REGALOS AMIGOS"/>
    <s v="REGALO IGNACIO ONDA"/>
    <n v="4"/>
    <d v="2024-04-09T00:00:00"/>
    <x v="12"/>
    <n v="4"/>
    <m/>
    <m/>
  </r>
  <r>
    <x v="1"/>
    <s v="REAL"/>
    <s v="VARIABLE"/>
    <s v="PERSONAL"/>
    <s v="LA PALOMA"/>
    <s v="MADRID"/>
    <x v="7"/>
    <s v="BAR"/>
    <s v="AGUA CON GAS "/>
    <n v="0.12"/>
    <d v="2024-04-10T00:00:00"/>
    <x v="12"/>
    <n v="4"/>
    <m/>
    <m/>
  </r>
  <r>
    <x v="1"/>
    <s v="REAL"/>
    <s v="VARIABLE"/>
    <s v="PERSONAL"/>
    <s v="CARREFOUR"/>
    <s v="MADRID"/>
    <x v="4"/>
    <s v="CARREFOUR"/>
    <s v="COMPRA FRESCOS"/>
    <n v="3.2210000000000001"/>
    <d v="2024-04-10T00:00:00"/>
    <x v="12"/>
    <n v="4"/>
    <m/>
    <m/>
  </r>
  <r>
    <x v="1"/>
    <s v="REAL"/>
    <s v="VARIABLE"/>
    <s v="PERSONAL"/>
    <s v="REPSOL"/>
    <s v="MADRID"/>
    <x v="5"/>
    <s v="GASOLINA"/>
    <s v="MOTO"/>
    <n v="0.86899999999999999"/>
    <d v="2024-04-10T00:00:00"/>
    <x v="12"/>
    <n v="4"/>
    <m/>
    <m/>
  </r>
  <r>
    <x v="1"/>
    <s v="REAL"/>
    <s v="VARIABLE"/>
    <s v="PERSONAL"/>
    <s v="QUEENS"/>
    <s v="MADRID"/>
    <x v="7"/>
    <s v="BAR"/>
    <s v="EXTRA MENU COMPLETO"/>
    <n v="0.54"/>
    <d v="2024-04-12T00:00:00"/>
    <x v="12"/>
    <n v="4"/>
    <m/>
    <m/>
  </r>
  <r>
    <x v="1"/>
    <s v="REAL"/>
    <s v="VARIABLE"/>
    <s v="PERSONAL"/>
    <s v="CHINO BARRIO"/>
    <s v="MADRID"/>
    <x v="3"/>
    <s v="DISFRACES"/>
    <s v="CLAVELES"/>
    <n v="0.2"/>
    <d v="2024-04-15T00:00:00"/>
    <x v="12"/>
    <n v="4"/>
    <m/>
    <s v="CLAVELES SAN ISIDRO"/>
  </r>
  <r>
    <x v="2"/>
    <s v="REAL"/>
    <s v="VARIABLE"/>
    <s v="PERSONAL"/>
    <s v="INDEXA CAPITAL"/>
    <s v="ONLINE"/>
    <x v="22"/>
    <s v="FONDOS"/>
    <s v="INDEXA"/>
    <n v="135"/>
    <d v="2024-04-15T00:00:00"/>
    <x v="12"/>
    <n v="4"/>
    <m/>
    <m/>
  </r>
  <r>
    <x v="1"/>
    <s v="REAL"/>
    <s v="VARIABLE"/>
    <s v="PERSONAL"/>
    <s v="PIZZADELLA"/>
    <s v="TUDELA"/>
    <x v="7"/>
    <s v="BAR"/>
    <s v="PIZZAS CASA DANI"/>
    <n v="1.25"/>
    <d v="2024-04-15T00:00:00"/>
    <x v="12"/>
    <n v="4"/>
    <m/>
    <m/>
  </r>
  <r>
    <x v="1"/>
    <s v="REAL"/>
    <s v="VARIABLE"/>
    <s v="PERSONAL"/>
    <s v="TAXI"/>
    <s v="MADRID"/>
    <x v="5"/>
    <s v="TAXI"/>
    <s v="TAXI ATOCHA - CASA"/>
    <n v="2.16"/>
    <d v="2024-04-15T00:00:00"/>
    <x v="12"/>
    <n v="4"/>
    <m/>
    <m/>
  </r>
  <r>
    <x v="1"/>
    <s v="REAL"/>
    <s v="VARIABLE"/>
    <s v="PERSONAL"/>
    <s v="INSUD"/>
    <s v="MADRID"/>
    <x v="4"/>
    <s v="VENDING"/>
    <s v="CHOCOLATE"/>
    <n v="0.28499999999999998"/>
    <d v="2024-04-17T00:00:00"/>
    <x v="12"/>
    <n v="4"/>
    <m/>
    <m/>
  </r>
  <r>
    <x v="1"/>
    <s v="REAL"/>
    <s v="VARIABLE"/>
    <s v="PERSONAL"/>
    <s v="RAMPUJO"/>
    <s v="MADRID"/>
    <x v="7"/>
    <s v="BAR"/>
    <s v="EXTRA MENU COMPLETO"/>
    <n v="0.33500000000000002"/>
    <d v="2024-04-17T00:00:00"/>
    <x v="12"/>
    <n v="4"/>
    <m/>
    <m/>
  </r>
  <r>
    <x v="1"/>
    <s v="REAL"/>
    <s v="VARIABLE"/>
    <s v="PERSONAL"/>
    <s v="BIZUM ICIAR"/>
    <s v="ONLINE"/>
    <x v="21"/>
    <s v="REGALOS"/>
    <s v="REGALO MAMA"/>
    <n v="2.3000000000000003"/>
    <d v="2024-04-17T00:00:00"/>
    <x v="12"/>
    <n v="4"/>
    <m/>
    <m/>
  </r>
  <r>
    <x v="1"/>
    <s v="REAL"/>
    <s v="VARIABLE"/>
    <s v="PERSONAL"/>
    <s v="LUIS MIGUEL PELUQUERIA"/>
    <m/>
    <x v="10"/>
    <s v="PELUQUERIA"/>
    <s v="PELUQUERIA VALDEZARZA"/>
    <n v="0.95000000000000007"/>
    <d v="2024-04-18T00:00:00"/>
    <x v="12"/>
    <n v="4"/>
    <m/>
    <m/>
  </r>
  <r>
    <x v="1"/>
    <s v="REAL"/>
    <s v="VARIABLE"/>
    <s v="COLECTIVOS"/>
    <s v="TAILANDIA"/>
    <s v="TAILANDIA"/>
    <x v="11"/>
    <s v="VACACIONES TAILANDIA"/>
    <s v="COMIDA"/>
    <n v="29.376000000000001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COMISIONES MONEDA TAILANDESA (BAHTS)"/>
    <n v="1.2000000000000002"/>
    <d v="2024-04-20T00:00:00"/>
    <x v="12"/>
    <n v="4"/>
    <m/>
    <m/>
  </r>
  <r>
    <x v="1"/>
    <s v="REAL"/>
    <s v="VARIABLE"/>
    <s v="PERSONAL"/>
    <s v="RODRIGO"/>
    <s v="MADRID"/>
    <x v="7"/>
    <s v="BAR"/>
    <s v="DESAYUNO RODRIGO"/>
    <n v="0.55999999999999994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ENTRADAS TEMPLOS"/>
    <n v="7.7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EXCURSIONES"/>
    <n v="58.848000000000006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HOTELES"/>
    <n v="32.704000000000001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MASAJES TAILANDIA"/>
    <n v="7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PERMISO INTERNACIONAL CONDUCIR"/>
    <n v="1.0509999999999999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PROBIOTICOS MEDICINAS"/>
    <n v="2.6420000000000003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SEGURO VIAJE TAILANDIA"/>
    <n v="18.618000000000002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SOUVENIRS"/>
    <n v="9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TARJETA SIM"/>
    <n v="3.9000000000000004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TRANSPORTE"/>
    <n v="9.26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TRASLADOS AEROPUERTOS"/>
    <n v="9.4209999999999994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VUELOS INTERNACIONALES"/>
    <n v="153.44200000000001"/>
    <d v="2024-04-20T00:00:00"/>
    <x v="12"/>
    <n v="4"/>
    <m/>
    <m/>
  </r>
  <r>
    <x v="1"/>
    <s v="REAL"/>
    <s v="VARIABLE"/>
    <s v="COLECTIVOS"/>
    <s v="TAILANDIA"/>
    <s v="TAILANDIA"/>
    <x v="11"/>
    <s v="VACACIONES TAILANDIA"/>
    <s v="VUELOS INTERNOS"/>
    <n v="50.430000000000007"/>
    <d v="2024-04-20T00:00:00"/>
    <x v="12"/>
    <n v="4"/>
    <m/>
    <m/>
  </r>
  <r>
    <x v="1"/>
    <s v="REAL"/>
    <s v="VARIABLE"/>
    <s v="PERSONAL"/>
    <s v="APPLE"/>
    <s v="ONLINE"/>
    <x v="8"/>
    <s v="SUSCRIPCION"/>
    <s v="APPLE - ESPACIO ALMACENAMIENTO ICLOUD"/>
    <n v="0.99900000000000011"/>
    <d v="2024-04-22T00:00:00"/>
    <x v="12"/>
    <n v="4"/>
    <m/>
    <m/>
  </r>
  <r>
    <x v="3"/>
    <s v="REAL"/>
    <s v="VARIABLE"/>
    <s v="COLECTIVOS"/>
    <s v="SANTANDER"/>
    <s v="ONLINE"/>
    <x v="24"/>
    <s v="TRASPASO VACACIONES TAILANDIA"/>
    <s v="EFECTIVO TAILANDIA"/>
    <n v="0"/>
    <d v="2024-04-22T00:00:00"/>
    <x v="12"/>
    <n v="4"/>
    <m/>
    <m/>
  </r>
  <r>
    <x v="3"/>
    <s v="REAL"/>
    <s v="VARIABLE"/>
    <s v="COLECTIVOS"/>
    <s v="SANTANDER"/>
    <s v="ONLINE"/>
    <x v="24"/>
    <s v="TRASPASO VACACIONES TAILANDIA"/>
    <s v="EFECTIVO TAILANDIA"/>
    <n v="0"/>
    <d v="2024-04-22T00:00:00"/>
    <x v="12"/>
    <n v="4"/>
    <m/>
    <m/>
  </r>
  <r>
    <x v="1"/>
    <s v="REAL"/>
    <s v="VARIABLE"/>
    <s v="PERSONAL"/>
    <s v="CEPSA"/>
    <s v="MADRID"/>
    <x v="5"/>
    <s v="GASOLINA"/>
    <s v="MOTO"/>
    <n v="0.86099999999999999"/>
    <d v="2024-04-22T00:00:00"/>
    <x v="12"/>
    <n v="4"/>
    <m/>
    <m/>
  </r>
  <r>
    <x v="1"/>
    <s v="REAL"/>
    <s v="VARIABLE"/>
    <s v="COLECTIVOS"/>
    <s v="WISE"/>
    <s v="ONLINE"/>
    <x v="6"/>
    <s v="BUCEO"/>
    <s v="RESERVA BUCEO TAILANDIA"/>
    <n v="5.3000000000000007"/>
    <d v="2024-04-22T00:00:00"/>
    <x v="12"/>
    <n v="4"/>
    <m/>
    <m/>
  </r>
  <r>
    <x v="1"/>
    <s v="REAL"/>
    <s v="VARIABLE"/>
    <s v="PERSONAL"/>
    <s v="INSUD"/>
    <s v="MADRID"/>
    <x v="4"/>
    <s v="VENDING"/>
    <s v="CAFÉ"/>
    <n v="4.0000000000000008E-2"/>
    <d v="2024-04-24T00:00:00"/>
    <x v="12"/>
    <n v="4"/>
    <m/>
    <m/>
  </r>
  <r>
    <x v="1"/>
    <s v="REAL"/>
    <s v="VARIABLE"/>
    <s v="PERSONAL"/>
    <s v="ESPIEDO"/>
    <s v="MADRID"/>
    <x v="7"/>
    <s v="BAR"/>
    <s v="EXTRA MENU COMPLETO"/>
    <n v="0.41"/>
    <d v="2024-04-24T00:00:00"/>
    <x v="12"/>
    <n v="4"/>
    <m/>
    <m/>
  </r>
  <r>
    <x v="1"/>
    <s v="REAL"/>
    <s v="VARIABLE"/>
    <s v="PERSONAL"/>
    <s v="APPLE"/>
    <s v="ONLINE"/>
    <x v="8"/>
    <s v="SUSCRIPCION"/>
    <s v="APPLE - ESPACIO ALMACENAMIENTO ICLOUD"/>
    <n v="0.99900000000000011"/>
    <d v="2024-04-24T00:00:00"/>
    <x v="12"/>
    <n v="4"/>
    <m/>
    <m/>
  </r>
  <r>
    <x v="1"/>
    <s v="REAL"/>
    <s v="VARIABLE"/>
    <s v="PERSONAL"/>
    <s v="PROTONMAIL"/>
    <s v="ONLINE"/>
    <x v="8"/>
    <s v="SUSCRIPCION"/>
    <s v="PROTONMAIL"/>
    <n v="0.49900000000000005"/>
    <d v="2024-04-24T00:00:00"/>
    <x v="12"/>
    <n v="4"/>
    <m/>
    <m/>
  </r>
  <r>
    <x v="0"/>
    <s v="REAL"/>
    <s v="FIJO"/>
    <s v="PERSONAL"/>
    <s v="INSUD"/>
    <s v="MADRID"/>
    <x v="12"/>
    <s v="NOMINA INSUD"/>
    <s v=" INSUD"/>
    <n v="608.61299999999994"/>
    <d v="2024-04-29T00:00:00"/>
    <x v="12"/>
    <n v="4"/>
    <m/>
    <s v="NOMINA ABRIL"/>
  </r>
  <r>
    <x v="0"/>
    <s v="REAL"/>
    <s v="VARIABLE"/>
    <s v="PERSONAL"/>
    <s v="VINTED"/>
    <s v="ONLINE"/>
    <x v="18"/>
    <s v="SEGUNDA MANO"/>
    <s v="VINTED: GORRA, POLOS Y PAOS BOXEO"/>
    <n v="6.6"/>
    <d v="2024-04-29T00:00:00"/>
    <x v="12"/>
    <n v="4"/>
    <m/>
    <m/>
  </r>
  <r>
    <x v="1"/>
    <s v="REAL"/>
    <s v="FIJO"/>
    <s v="PERSONAL"/>
    <s v="ALQUILER"/>
    <s v="MADRID"/>
    <x v="2"/>
    <s v="PISO VALDEZARZA"/>
    <s v="ALQUILER VALDEZARZA"/>
    <n v="40"/>
    <d v="2024-05-02T00:00:00"/>
    <x v="12"/>
    <n v="5"/>
    <m/>
    <m/>
  </r>
  <r>
    <x v="1"/>
    <s v="REAL"/>
    <s v="VARIABLE"/>
    <s v="PERSONAL"/>
    <s v="GASTOS"/>
    <s v="MADRID"/>
    <x v="2"/>
    <s v="GASTOS COMPARTIDOS"/>
    <s v="GASTOS: AGUA, LUZ, WIFI, LIMPIEZA"/>
    <n v="10"/>
    <d v="2024-05-02T00:00:00"/>
    <x v="12"/>
    <n v="5"/>
    <m/>
    <m/>
  </r>
  <r>
    <x v="1"/>
    <s v="REAL"/>
    <s v="VARIABLE"/>
    <s v="PERSONAL"/>
    <s v="SEGUROS ALLIANZ"/>
    <s v="TUDELA"/>
    <x v="5"/>
    <s v="SEGUROS"/>
    <s v="SEGURO DE MOTO TODO RIESGO"/>
    <n v="28.782"/>
    <d v="2024-05-02T00:00:00"/>
    <x v="12"/>
    <n v="5"/>
    <m/>
    <m/>
  </r>
  <r>
    <x v="3"/>
    <s v="REAL"/>
    <s v="FIJO"/>
    <s v="PERSONAL"/>
    <s v="TRASPASO COLECTIVOS"/>
    <s v="ONLINE"/>
    <x v="24"/>
    <s v="TRASPASO COLECTIVOS"/>
    <s v="TRASPASO COLECTIVOS MAYO"/>
    <n v="0"/>
    <d v="2024-05-02T00:00:00"/>
    <x v="12"/>
    <n v="5"/>
    <m/>
    <m/>
  </r>
  <r>
    <x v="1"/>
    <s v="REAL"/>
    <s v="VARIABLE"/>
    <s v="PERSONAL"/>
    <s v="REPSOL"/>
    <s v="MEDINACELI"/>
    <x v="4"/>
    <s v="GASOLINERAS"/>
    <s v="CHOCOALTE"/>
    <n v="0.51500000000000001"/>
    <d v="2024-05-04T00:00:00"/>
    <x v="12"/>
    <n v="5"/>
    <m/>
    <m/>
  </r>
  <r>
    <x v="1"/>
    <s v="REAL"/>
    <s v="VARIABLE"/>
    <s v="COLECTIVOS"/>
    <s v="RESTAURANTE LA LEYENDA"/>
    <s v="MADRID"/>
    <x v="7"/>
    <s v="RESTAURANTE"/>
    <s v="MB PRINCESA"/>
    <n v="0.54500000000000004"/>
    <d v="2024-05-04T00:00:00"/>
    <x v="12"/>
    <n v="5"/>
    <m/>
    <m/>
  </r>
  <r>
    <x v="1"/>
    <s v="REAL"/>
    <s v="FIJO"/>
    <s v="PERSONAL"/>
    <s v="GARAJE"/>
    <s v="MADRID"/>
    <x v="2"/>
    <s v="GARAJE"/>
    <s v="GARAJE VALDEZARZA"/>
    <n v="6.5"/>
    <d v="2024-05-08T00:00:00"/>
    <x v="12"/>
    <n v="5"/>
    <m/>
    <m/>
  </r>
  <r>
    <x v="1"/>
    <s v="REAL"/>
    <s v="VARIABLE"/>
    <s v="PERSONAL"/>
    <s v="CHAT GPT"/>
    <s v="ONLINE"/>
    <x v="8"/>
    <s v="SUSCRIPCION"/>
    <s v="CHAT GPT"/>
    <n v="2.3190000000000004"/>
    <d v="2024-05-09T00:00:00"/>
    <x v="12"/>
    <n v="5"/>
    <m/>
    <m/>
  </r>
  <r>
    <x v="1"/>
    <s v="REAL"/>
    <s v="VARIABLE"/>
    <s v="PERSONAL"/>
    <s v="INSUD"/>
    <s v="MADRID"/>
    <x v="4"/>
    <s v="VENDING"/>
    <s v="CHOCOLATE"/>
    <n v="0.3600000000000001"/>
    <d v="2024-05-09T00:00:00"/>
    <x v="12"/>
    <n v="5"/>
    <m/>
    <m/>
  </r>
  <r>
    <x v="1"/>
    <s v="REAL"/>
    <s v="VARIABLE"/>
    <s v="PERSONAL"/>
    <s v="LAS JARRITAS"/>
    <s v="MADRID"/>
    <x v="7"/>
    <s v="BAR"/>
    <s v="CERVEZA: AFTERWORK INSUD"/>
    <n v="0.36000000000000004"/>
    <d v="2024-05-10T00:00:00"/>
    <x v="12"/>
    <n v="5"/>
    <m/>
    <m/>
  </r>
  <r>
    <x v="1"/>
    <s v="REAL"/>
    <s v="VARIABLE"/>
    <s v="PERSONAL"/>
    <s v="AMAZON PRIME"/>
    <s v="ONLINE"/>
    <x v="8"/>
    <s v="SUSCRIPCION"/>
    <s v="AMAZON"/>
    <n v="4.99"/>
    <d v="2024-05-13T00:00:00"/>
    <x v="12"/>
    <n v="5"/>
    <m/>
    <m/>
  </r>
  <r>
    <x v="1"/>
    <s v="REAL"/>
    <s v="VARIABLE"/>
    <s v="COLECTIVOS"/>
    <s v="CARREFOUR"/>
    <s v="MADRID"/>
    <x v="4"/>
    <s v="CARREFOUR"/>
    <s v="COMPRA GRANDE"/>
    <n v="10.797000000000001"/>
    <d v="2024-05-13T00:00:00"/>
    <x v="12"/>
    <n v="5"/>
    <m/>
    <m/>
  </r>
  <r>
    <x v="1"/>
    <s v="REAL"/>
    <s v="VARIABLE"/>
    <s v="PERSONAL"/>
    <s v="RODRIGO"/>
    <s v="MADRID"/>
    <x v="7"/>
    <s v="BAR"/>
    <s v="DESAYUNO RODRIGO"/>
    <n v="1.1400000000000001"/>
    <d v="2024-05-13T00:00:00"/>
    <x v="12"/>
    <n v="5"/>
    <m/>
    <m/>
  </r>
  <r>
    <x v="1"/>
    <s v="REAL"/>
    <s v="VARIABLE"/>
    <s v="COLECTIVOS"/>
    <s v="EL ANCLA 2"/>
    <s v="MADRID"/>
    <x v="7"/>
    <s v="BAR"/>
    <s v="EL ANCLA"/>
    <n v="0.60000000000000009"/>
    <d v="2024-05-13T00:00:00"/>
    <x v="12"/>
    <n v="5"/>
    <m/>
    <m/>
  </r>
  <r>
    <x v="1"/>
    <s v="REAL"/>
    <s v="VARIABLE"/>
    <s v="PERSONAL"/>
    <s v="MADRID DEPORTES"/>
    <s v="MADRID"/>
    <x v="6"/>
    <s v="GIMNASIO"/>
    <s v="GIMNASIO MADRID DEPORTES"/>
    <n v="2.95"/>
    <d v="2024-05-13T00:00:00"/>
    <x v="12"/>
    <n v="5"/>
    <m/>
    <m/>
  </r>
  <r>
    <x v="1"/>
    <s v="REAL"/>
    <s v="VARIABLE"/>
    <s v="PERSONAL"/>
    <s v="AYUNTAMIENTO DE TUDELA"/>
    <s v="TUDELA"/>
    <x v="13"/>
    <s v="IMPUESTO"/>
    <s v="IMPUESTO CIRCULACION"/>
    <n v="0.84399999999999997"/>
    <d v="2024-05-13T00:00:00"/>
    <x v="12"/>
    <n v="5"/>
    <m/>
    <m/>
  </r>
  <r>
    <x v="1"/>
    <s v="REAL"/>
    <s v="VARIABLE"/>
    <s v="COLECTIVOS"/>
    <s v="MERCADONA"/>
    <s v="MADRID"/>
    <x v="4"/>
    <s v="MERCADONA"/>
    <s v="COMPRA GRANDE"/>
    <n v="4.5910000000000002"/>
    <d v="2024-05-14T00:00:00"/>
    <x v="12"/>
    <n v="5"/>
    <m/>
    <m/>
  </r>
  <r>
    <x v="1"/>
    <s v="REAL"/>
    <s v="VARIABLE"/>
    <s v="PERSONAL"/>
    <s v="CARREFOUR"/>
    <s v="MADRID"/>
    <x v="21"/>
    <s v="REGALOS CRIS"/>
    <s v="DETALLE SAN VALENTIN, BOMBONES Y FLORES"/>
    <n v="1.7489999999999999"/>
    <d v="2024-05-14T00:00:00"/>
    <x v="12"/>
    <n v="5"/>
    <m/>
    <m/>
  </r>
  <r>
    <x v="1"/>
    <s v="REAL"/>
    <s v="VARIABLE"/>
    <s v="COLECTIVOS"/>
    <s v="BAR LORENA"/>
    <s v="MADRID"/>
    <x v="7"/>
    <s v="RESTAURANTE"/>
    <s v="BAR LORENA SOLOMILLO BRIE"/>
    <n v="1.01"/>
    <d v="2024-05-15T00:00:00"/>
    <x v="12"/>
    <n v="5"/>
    <m/>
    <s v="CELEBRANDO SAN ISIDRO UN DOMINGO"/>
  </r>
  <r>
    <x v="2"/>
    <s v="REAL"/>
    <s v="VARIABLE"/>
    <s v="PERSONAL"/>
    <s v="INDEXA CAPITAL"/>
    <s v="ONLINE"/>
    <x v="22"/>
    <s v="FONDOS"/>
    <s v="INDEXA"/>
    <n v="135"/>
    <d v="2024-05-15T00:00:00"/>
    <x v="12"/>
    <n v="5"/>
    <m/>
    <m/>
  </r>
  <r>
    <x v="1"/>
    <s v="REAL"/>
    <s v="VARIABLE"/>
    <s v="COLECTIVOS"/>
    <s v="BIZUM ANA MORALES"/>
    <s v="MADRID"/>
    <x v="9"/>
    <s v="SUSCRIPCION"/>
    <s v="NETFLIX"/>
    <n v="0.60000000000000009"/>
    <d v="2024-05-15T00:00:00"/>
    <x v="12"/>
    <n v="5"/>
    <m/>
    <s v="CELEBRANDO SAN ISIDRO UN DOMINGO"/>
  </r>
  <r>
    <x v="1"/>
    <s v="REAL"/>
    <s v="VARIABLE"/>
    <s v="COLECTIVOS"/>
    <s v="PEZ TORTILLA"/>
    <s v="MADRID"/>
    <x v="7"/>
    <s v="RESTAURANTE"/>
    <s v="PEZ TORTILLA"/>
    <n v="1.7100000000000002"/>
    <d v="2024-05-15T00:00:00"/>
    <x v="12"/>
    <n v="5"/>
    <m/>
    <s v="CELEBRANDO SAN ISIDRO UN DOMINGO"/>
  </r>
  <r>
    <x v="1"/>
    <s v="REAL"/>
    <s v="VARIABLE"/>
    <s v="COLECTIVOS"/>
    <m/>
    <s v="MADRID"/>
    <x v="7"/>
    <s v="RESTAURANTE"/>
    <s v="VIVA LA VIDA"/>
    <n v="0.46500000000000008"/>
    <d v="2024-05-15T00:00:00"/>
    <x v="12"/>
    <n v="5"/>
    <m/>
    <s v="CELEBRANDO SAN ISIDRO UN DOMINGO"/>
  </r>
  <r>
    <x v="1"/>
    <s v="REAL"/>
    <s v="VARIABLE"/>
    <s v="PERSONAL"/>
    <s v="BIZUM CRISTINA"/>
    <s v="ALMENDRALEJO"/>
    <x v="9"/>
    <s v="CASA RURAL"/>
    <s v="CASA RURAL ALMENDRALEJOS"/>
    <n v="5.8000000000000007"/>
    <d v="2024-05-17T00:00:00"/>
    <x v="12"/>
    <n v="5"/>
    <m/>
    <m/>
  </r>
  <r>
    <x v="1"/>
    <s v="REAL"/>
    <s v="VARIABLE"/>
    <s v="PERSONAL"/>
    <s v="RAMPUJO"/>
    <s v="MADRID"/>
    <x v="7"/>
    <s v="BAR"/>
    <s v="EXTRA MENU COMPLETO"/>
    <n v="0.315"/>
    <d v="2024-05-17T00:00:00"/>
    <x v="12"/>
    <n v="5"/>
    <m/>
    <m/>
  </r>
  <r>
    <x v="1"/>
    <s v="REAL"/>
    <s v="VARIABLE"/>
    <s v="PERSONAL"/>
    <s v="RENFE"/>
    <s v="ONLINE"/>
    <x v="5"/>
    <s v="TREN"/>
    <s v="VIAJE RENFE TUDELA - MADRID"/>
    <n v="4.665"/>
    <d v="2024-05-17T00:00:00"/>
    <x v="12"/>
    <n v="5"/>
    <m/>
    <m/>
  </r>
  <r>
    <x v="1"/>
    <s v="REAL"/>
    <s v="VARIABLE"/>
    <s v="PERSONAL"/>
    <s v="ALDI"/>
    <s v="MADRID"/>
    <x v="4"/>
    <s v="ALDI"/>
    <s v="ALDI COMPRA EXTRA"/>
    <n v="2.3420000000000001"/>
    <d v="2024-05-20T00:00:00"/>
    <x v="12"/>
    <n v="5"/>
    <m/>
    <m/>
  </r>
  <r>
    <x v="1"/>
    <s v="REAL"/>
    <s v="VARIABLE"/>
    <s v="PERSONAL"/>
    <s v="SANTANDER"/>
    <s v="MADRID"/>
    <x v="0"/>
    <s v="EFECTIVO"/>
    <s v="EFECTIVO"/>
    <n v="25"/>
    <d v="2024-05-20T00:00:00"/>
    <x v="12"/>
    <n v="5"/>
    <m/>
    <m/>
  </r>
  <r>
    <x v="1"/>
    <s v="REAL"/>
    <s v="VARIABLE"/>
    <s v="PERSONAL"/>
    <s v="DECATLON"/>
    <s v="MADRID"/>
    <x v="3"/>
    <s v="DEPORTE"/>
    <s v="ESTERILLA PARA YOGA"/>
    <n v="0.99900000000000011"/>
    <d v="2024-05-20T00:00:00"/>
    <x v="12"/>
    <n v="5"/>
    <m/>
    <m/>
  </r>
  <r>
    <x v="1"/>
    <s v="REAL"/>
    <s v="VARIABLE"/>
    <s v="PERSONAL"/>
    <s v="VESPA ALADRO"/>
    <s v="MADRID"/>
    <x v="5"/>
    <s v="MOTO"/>
    <s v="REVISION MOTO 15K"/>
    <n v="3.6760000000000002"/>
    <d v="2024-05-20T00:00:00"/>
    <x v="12"/>
    <n v="5"/>
    <m/>
    <m/>
  </r>
  <r>
    <x v="1"/>
    <s v="REAL"/>
    <s v="VARIABLE"/>
    <s v="PERSONAL"/>
    <s v="REPSOL"/>
    <s v="MADRID"/>
    <x v="5"/>
    <s v="GASOLINA"/>
    <s v="MOTO"/>
    <n v="0.95900000000000007"/>
    <d v="2024-05-21T00:00:00"/>
    <x v="12"/>
    <n v="5"/>
    <m/>
    <m/>
  </r>
  <r>
    <x v="0"/>
    <s v="REAL"/>
    <s v="VARIABLE"/>
    <s v="PERSONAL"/>
    <s v="VINTED"/>
    <s v="ONLINE"/>
    <x v="18"/>
    <s v="SEGUNDA MANO"/>
    <s v="VINTED: MOCHILA NIKE TOTAL 90 Y JERSEY GANSO AZUL"/>
    <n v="3.9"/>
    <d v="2024-05-22T00:00:00"/>
    <x v="12"/>
    <n v="5"/>
    <m/>
    <m/>
  </r>
  <r>
    <x v="1"/>
    <s v="REAL"/>
    <s v="VARIABLE"/>
    <s v="PERSONAL"/>
    <s v="COVIRAN"/>
    <s v="TORRE DEL MAR"/>
    <x v="4"/>
    <s v="COMPRA SEMANAL"/>
    <s v="AGUA CON GAS"/>
    <n v="0.55700000000000005"/>
    <d v="2024-05-27T00:00:00"/>
    <x v="12"/>
    <n v="5"/>
    <m/>
    <m/>
  </r>
  <r>
    <x v="1"/>
    <s v="REAL"/>
    <s v="VARIABLE"/>
    <s v="PERSONAL"/>
    <s v="CAFETERIA LOGROÑO"/>
    <s v="LOGROÑO"/>
    <x v="7"/>
    <s v="BAR"/>
    <s v="CAFÉ"/>
    <n v="0.26300000000000001"/>
    <d v="2024-05-27T00:00:00"/>
    <x v="12"/>
    <n v="5"/>
    <m/>
    <m/>
  </r>
  <r>
    <x v="1"/>
    <s v="REAL"/>
    <s v="VARIABLE"/>
    <s v="PERSONAL"/>
    <s v="TRIGO DULCE"/>
    <s v="TUDELA"/>
    <x v="7"/>
    <s v="BAR"/>
    <s v="DESAYUNO AMIGOS"/>
    <n v="0.36800000000000005"/>
    <d v="2024-05-27T00:00:00"/>
    <x v="12"/>
    <n v="5"/>
    <m/>
    <m/>
  </r>
  <r>
    <x v="1"/>
    <s v="REAL"/>
    <s v="VARIABLE"/>
    <s v="PERSONAL"/>
    <s v="BURGUERSERIA"/>
    <s v="LOGROÑO"/>
    <x v="7"/>
    <s v="RESTAURANTE"/>
    <s v="HAMBURGUESAS AMIGOS LOGROÑO"/>
    <n v="0.878"/>
    <d v="2024-05-27T00:00:00"/>
    <x v="12"/>
    <n v="5"/>
    <m/>
    <m/>
  </r>
  <r>
    <x v="1"/>
    <s v="REAL"/>
    <s v="VARIABLE"/>
    <s v="PERSONAL"/>
    <s v="RECRUDO"/>
    <s v="TUDELA"/>
    <x v="7"/>
    <s v="RESTAURANTE"/>
    <s v="HAMBURGUESAS CENA AMIGOS"/>
    <n v="1.29"/>
    <d v="2024-05-27T00:00:00"/>
    <x v="12"/>
    <n v="5"/>
    <d v="2024-04-25T00:00:00"/>
    <s v="BIZUM"/>
  </r>
  <r>
    <x v="1"/>
    <s v="REAL"/>
    <s v="VARIABLE"/>
    <s v="PERSONAL"/>
    <s v="LOS ARCOS"/>
    <s v="LOGROÑO"/>
    <x v="9"/>
    <s v="EXPERIENCIAS"/>
    <s v="KARTING"/>
    <n v="7"/>
    <d v="2024-05-27T00:00:00"/>
    <x v="12"/>
    <n v="5"/>
    <m/>
    <s v="EFECTIVO"/>
  </r>
  <r>
    <x v="1"/>
    <s v="REAL"/>
    <s v="VARIABLE"/>
    <s v="PERSONAL"/>
    <s v="BIZUM PABLO"/>
    <s v="LOGROÑO"/>
    <x v="4"/>
    <s v="MERIENDA"/>
    <s v="KARTING MERIENDA"/>
    <n v="0.434"/>
    <d v="2024-05-27T00:00:00"/>
    <x v="12"/>
    <n v="5"/>
    <m/>
    <m/>
  </r>
  <r>
    <x v="1"/>
    <s v="REAL"/>
    <s v="VARIABLE"/>
    <s v="PERSONAL"/>
    <s v="TRIGO DULCE"/>
    <s v="TUDELA"/>
    <x v="7"/>
    <s v="BAR"/>
    <s v="MERIENDA CON LUIS"/>
    <n v="0.49500000000000005"/>
    <d v="2024-05-27T00:00:00"/>
    <x v="12"/>
    <n v="5"/>
    <m/>
    <m/>
  </r>
  <r>
    <x v="1"/>
    <s v="REAL"/>
    <s v="VARIABLE"/>
    <s v="PERSONAL"/>
    <s v="EUREKA SCAPE ROOM"/>
    <s v="LOGROÑO"/>
    <x v="9"/>
    <s v="EXPERIENCIAS"/>
    <s v="SCAPE ROOM"/>
    <n v="2.9220000000000002"/>
    <d v="2024-05-27T00:00:00"/>
    <x v="12"/>
    <n v="5"/>
    <m/>
    <m/>
  </r>
  <r>
    <x v="1"/>
    <s v="REAL"/>
    <s v="VARIABLE"/>
    <s v="PERSONAL"/>
    <s v="TAXI"/>
    <s v="MADRID"/>
    <x v="5"/>
    <s v="TAXI"/>
    <s v="TAXI ATOCHA - CASA"/>
    <n v="1.7149999999999999"/>
    <d v="2024-05-27T00:00:00"/>
    <x v="12"/>
    <n v="5"/>
    <m/>
    <s v="EFECTIVO"/>
  </r>
  <r>
    <x v="1"/>
    <s v="REAL"/>
    <s v="VARIABLE"/>
    <s v="PERSONAL"/>
    <s v="CHINO BARRIO"/>
    <s v="MADRID"/>
    <x v="4"/>
    <s v="CHINO BARRIO"/>
    <s v="PAN"/>
    <n v="0.11000000000000001"/>
    <d v="2024-05-28T00:00:00"/>
    <x v="12"/>
    <n v="5"/>
    <m/>
    <m/>
  </r>
  <r>
    <x v="1"/>
    <s v="REAL"/>
    <s v="VARIABLE"/>
    <s v="PERSONAL"/>
    <s v="TAXDOWN"/>
    <s v="MADRID"/>
    <x v="13"/>
    <s v="DECLARACION RENTA"/>
    <s v="TAX DOWN"/>
    <n v="2.8000000000000003"/>
    <d v="2024-05-28T00:00:00"/>
    <x v="12"/>
    <n v="5"/>
    <m/>
    <m/>
  </r>
  <r>
    <x v="1"/>
    <s v="REAL"/>
    <s v="VARIABLE"/>
    <s v="PERSONAL"/>
    <s v="CARREFOUR"/>
    <s v="MADRID"/>
    <x v="4"/>
    <s v="CARREFOUR"/>
    <s v="COMPRA SEMANAL"/>
    <n v="6.9620000000000006"/>
    <d v="2024-05-29T00:00:00"/>
    <x v="12"/>
    <n v="5"/>
    <m/>
    <m/>
  </r>
  <r>
    <x v="1"/>
    <s v="REAL"/>
    <s v="VARIABLE"/>
    <s v="COLECTIVOS"/>
    <s v="FRUTERIA FISIO CRIS"/>
    <s v="MADRID"/>
    <x v="4"/>
    <s v="FRUTERIA"/>
    <s v="FRUTA"/>
    <n v="0.17500000000000002"/>
    <d v="2024-05-29T00:00:00"/>
    <x v="12"/>
    <n v="5"/>
    <m/>
    <m/>
  </r>
  <r>
    <x v="0"/>
    <s v="REAL"/>
    <s v="FIJO"/>
    <s v="PERSONAL"/>
    <s v="INSUD"/>
    <s v="MADRID"/>
    <x v="12"/>
    <s v="NOMINA INSUD"/>
    <s v=" INSUD"/>
    <n v="607.73399999999992"/>
    <d v="2024-05-30T00:00:00"/>
    <x v="12"/>
    <n v="5"/>
    <m/>
    <s v="NOMINA MAYO"/>
  </r>
  <r>
    <x v="1"/>
    <s v="REAL"/>
    <s v="VARIABLE"/>
    <s v="PERSONAL"/>
    <s v="ESPIEDO"/>
    <s v="MADRID"/>
    <x v="7"/>
    <s v="BAR"/>
    <s v="EXTRA MENU COMPLETO"/>
    <n v="0.13"/>
    <d v="2024-05-31T00:00:00"/>
    <x v="12"/>
    <n v="5"/>
    <m/>
    <s v="EXTRA ENTRECOT CON ISA MEDINA"/>
  </r>
  <r>
    <x v="3"/>
    <s v="REAL"/>
    <s v="FIJO"/>
    <s v="PERSONAL"/>
    <s v="TRASPASO COLECTIVOS"/>
    <s v="ONLINE"/>
    <x v="24"/>
    <s v="TRASPASO COLECTIVOS"/>
    <s v="TRASPASO COLECTIVOS JUNIO"/>
    <n v="0"/>
    <d v="2024-06-01T00:00:00"/>
    <x v="12"/>
    <n v="6"/>
    <m/>
    <m/>
  </r>
  <r>
    <x v="1"/>
    <s v="REAL"/>
    <s v="VARIABLE"/>
    <s v="PERSONAL"/>
    <s v="BIZUM PEDRO MAGIRENA"/>
    <s v="MADRID"/>
    <x v="9"/>
    <s v="BARBACOA"/>
    <s v="BARBACOA INSUDERS"/>
    <n v="3.3000000000000003"/>
    <d v="2024-06-03T00:00:00"/>
    <x v="12"/>
    <n v="6"/>
    <d v="2024-06-01T00:00:00"/>
    <m/>
  </r>
  <r>
    <x v="1"/>
    <s v="REAL"/>
    <s v="VARIABLE"/>
    <s v="PERSONAL"/>
    <s v="VALUE SCHOOL"/>
    <s v="MADRID"/>
    <x v="9"/>
    <s v="FORMACION"/>
    <s v="CENA DE LIBERALES"/>
    <n v="6.6000000000000005"/>
    <d v="2024-06-03T00:00:00"/>
    <x v="12"/>
    <n v="6"/>
    <d v="2024-06-01T00:00:00"/>
    <s v="ES LA CENA DE LIBERALES DEL 22 DE JUNIO"/>
  </r>
  <r>
    <x v="1"/>
    <s v="REAL"/>
    <s v="VARIABLE"/>
    <s v="COLECTIVOS"/>
    <s v="FRUTERIA FISIO CRIS"/>
    <s v="MADRID"/>
    <x v="4"/>
    <s v="FRUTERIA"/>
    <s v="FRUTA"/>
    <n v="0.219"/>
    <d v="2024-06-03T00:00:00"/>
    <x v="12"/>
    <n v="6"/>
    <m/>
    <m/>
  </r>
  <r>
    <x v="1"/>
    <s v="REAL"/>
    <s v="FIJO"/>
    <s v="PERSONAL"/>
    <s v="GARAJE"/>
    <s v="MADRID"/>
    <x v="2"/>
    <s v="GARAJE"/>
    <s v="GARAJE VALDEZARZA"/>
    <n v="6.5"/>
    <d v="2024-06-03T00:00:00"/>
    <x v="12"/>
    <n v="6"/>
    <d v="2024-06-03T00:00:00"/>
    <m/>
  </r>
  <r>
    <x v="1"/>
    <s v="REAL"/>
    <s v="VARIABLE"/>
    <s v="PERSONAL"/>
    <s v="GASTOS"/>
    <s v="MADRID"/>
    <x v="2"/>
    <s v="GASTOS COMPARTIDOS"/>
    <s v="GASTOS: AGUA, LUZ, WIFI, LIMPIEZA"/>
    <n v="4.705000000000001"/>
    <d v="2024-06-03T00:00:00"/>
    <x v="12"/>
    <n v="6"/>
    <m/>
    <m/>
  </r>
  <r>
    <x v="1"/>
    <s v="REAL"/>
    <s v="VARIABLE"/>
    <s v="PERSONAL"/>
    <s v="AYUNTAMIENTO DE MADRID"/>
    <s v="MADRID"/>
    <x v="6"/>
    <s v="GIMNASIO"/>
    <s v="GIMANSIO MADRID DEPORTES"/>
    <n v="2.95"/>
    <d v="2024-06-03T00:00:00"/>
    <x v="12"/>
    <n v="6"/>
    <m/>
    <m/>
  </r>
  <r>
    <x v="1"/>
    <s v="REAL"/>
    <s v="VARIABLE"/>
    <s v="PERSONAL"/>
    <s v="MADRID DEPORTES"/>
    <s v="MADRID"/>
    <x v="6"/>
    <s v="GIMNASIO"/>
    <s v="GIMNASIO MADRID DEPORTES"/>
    <n v="2.95"/>
    <d v="2024-06-03T00:00:00"/>
    <x v="12"/>
    <n v="6"/>
    <m/>
    <m/>
  </r>
  <r>
    <x v="1"/>
    <s v="REAL"/>
    <s v="VARIABLE"/>
    <s v="PERSONAL"/>
    <s v="GRAF"/>
    <s v="MADRID"/>
    <x v="9"/>
    <s v="DISCOTECA"/>
    <s v="GRAF"/>
    <n v="3"/>
    <d v="2024-06-03T00:00:00"/>
    <x v="12"/>
    <n v="6"/>
    <d v="2024-06-01T00:00:00"/>
    <m/>
  </r>
  <r>
    <x v="1"/>
    <s v="REAL"/>
    <s v="FIJO"/>
    <s v="PERSONAL"/>
    <s v="BIZUM CRISTINA"/>
    <s v="MADRID"/>
    <x v="2"/>
    <s v="PISO VALDEZARZA"/>
    <s v="PISO VALDEZARZA"/>
    <n v="40"/>
    <d v="2024-06-03T00:00:00"/>
    <x v="12"/>
    <n v="6"/>
    <d v="2024-06-01T00:00:00"/>
    <m/>
  </r>
  <r>
    <x v="1"/>
    <s v="REAL"/>
    <s v="VARIABLE"/>
    <s v="PERSONAL"/>
    <s v="BIZUM PEDRO MAGIRENA"/>
    <s v="MADRID"/>
    <x v="6"/>
    <s v="PADEL"/>
    <s v="PISTAS PADEL INSUDERS"/>
    <n v="1.2250000000000001"/>
    <d v="2024-06-03T00:00:00"/>
    <x v="12"/>
    <n v="6"/>
    <d v="2024-06-01T00:00:00"/>
    <m/>
  </r>
  <r>
    <x v="1"/>
    <s v="REAL"/>
    <s v="VARIABLE"/>
    <s v="COLECTIVOS"/>
    <s v="RESTAURANTE EL ANCLA 2"/>
    <s v="MADRID"/>
    <x v="7"/>
    <s v="RESTAURANTE"/>
    <s v="RESTAURANTE EL ANCLA 2"/>
    <n v="0.9"/>
    <d v="2024-06-03T00:00:00"/>
    <x v="12"/>
    <n v="6"/>
    <m/>
    <m/>
  </r>
  <r>
    <x v="1"/>
    <s v="REAL"/>
    <s v="VARIABLE"/>
    <s v="COLECTIVOS"/>
    <s v="RESTAURANTE LA LEYENDA"/>
    <s v="MADRID"/>
    <x v="7"/>
    <s v="RESTAURANTE"/>
    <s v="RESTAURANTE LA LEYENDA"/>
    <n v="0.69500000000000006"/>
    <d v="2024-06-03T00:00:00"/>
    <x v="12"/>
    <n v="6"/>
    <m/>
    <m/>
  </r>
  <r>
    <x v="1"/>
    <s v="REAL"/>
    <s v="VARIABLE"/>
    <s v="PERSONAL"/>
    <s v="TAXI"/>
    <s v="MADRID"/>
    <x v="5"/>
    <s v="TAXI"/>
    <s v="TAXI  GRAF- CASA POST BARBACOA"/>
    <n v="1.3250000000000002"/>
    <d v="2024-06-03T00:00:00"/>
    <x v="12"/>
    <n v="6"/>
    <d v="2024-06-01T00:00:00"/>
    <m/>
  </r>
  <r>
    <x v="1"/>
    <s v="REAL"/>
    <s v="VARIABLE"/>
    <s v="PERSONAL"/>
    <s v="RAMPUJO"/>
    <s v="MADRID"/>
    <x v="7"/>
    <s v="RESTAURANTE"/>
    <s v="EXTRA MENU COMPLETO"/>
    <n v="0.05"/>
    <d v="2024-06-04T00:00:00"/>
    <x v="12"/>
    <n v="6"/>
    <m/>
    <m/>
  </r>
  <r>
    <x v="0"/>
    <s v="REAL"/>
    <s v="VARIABLE"/>
    <s v="PERSONAL"/>
    <s v="RUNE"/>
    <s v="MADRID"/>
    <x v="14"/>
    <s v="AYUDAS / SUBVENCIONES"/>
    <s v="AYUDA VIV DE RUNE"/>
    <n v="60"/>
    <d v="2024-06-05T00:00:00"/>
    <x v="12"/>
    <n v="6"/>
    <m/>
    <s v="FUERON 400 Y LE PAGUÉ 200 A CRISTINA POR AYUDARME. HAY FACTURA"/>
  </r>
  <r>
    <x v="1"/>
    <s v="REAL"/>
    <s v="VARIABLE"/>
    <s v="COLECTIVOS"/>
    <s v="DIA"/>
    <s v="MADRID"/>
    <x v="4"/>
    <s v="DIA"/>
    <s v="COMPRA PEQUEÑA"/>
    <n v="0.42699999999999999"/>
    <d v="2024-06-05T00:00:00"/>
    <x v="12"/>
    <n v="6"/>
    <m/>
    <m/>
  </r>
  <r>
    <x v="1"/>
    <s v="REAL"/>
    <s v="VARIABLE"/>
    <s v="PERSONAL"/>
    <s v="AMAZON"/>
    <s v="ONLINE"/>
    <x v="1"/>
    <s v="LIBROS"/>
    <s v="FILOSOFIA DE BITCOIN"/>
    <n v="0.90500000000000014"/>
    <d v="2024-06-05T00:00:00"/>
    <x v="12"/>
    <n v="6"/>
    <m/>
    <s v="LIBRO PARA QUE ME FIRME ALVARO DE MARIA"/>
  </r>
  <r>
    <x v="1"/>
    <s v="REAL"/>
    <s v="VARIABLE"/>
    <s v="COLECTIVOS"/>
    <s v="FRUTERIA FISIO CRIS"/>
    <s v="MADRID"/>
    <x v="4"/>
    <s v="FRUTERIA"/>
    <s v="FRUTA"/>
    <n v="0.24399999999999999"/>
    <d v="2024-06-05T00:00:00"/>
    <x v="12"/>
    <n v="6"/>
    <m/>
    <m/>
  </r>
  <r>
    <x v="1"/>
    <s v="REAL"/>
    <s v="VARIABLE"/>
    <s v="PERSONAL"/>
    <s v="FARMACIA 4 TORRES (CALEIDO)"/>
    <s v="MADRID"/>
    <x v="10"/>
    <s v="FARMACIA"/>
    <s v="IBUPROFENO OTC"/>
    <n v="0.52900000000000003"/>
    <d v="2024-06-05T00:00:00"/>
    <x v="12"/>
    <n v="6"/>
    <m/>
    <m/>
  </r>
  <r>
    <x v="1"/>
    <s v="REAL"/>
    <s v="VARIABLE"/>
    <s v="PERSONAL"/>
    <s v="PLAYTOMIC"/>
    <s v="ONLINE"/>
    <x v="6"/>
    <s v="PADEL"/>
    <s v="PISTAS PLAYTOMIC"/>
    <n v="1.35"/>
    <d v="2024-06-05T00:00:00"/>
    <x v="12"/>
    <n v="6"/>
    <m/>
    <m/>
  </r>
  <r>
    <x v="1"/>
    <s v="REAL"/>
    <s v="VARIABLE"/>
    <s v="PERSONAL"/>
    <s v="UBER"/>
    <s v="MADRID"/>
    <x v="5"/>
    <s v="UBER"/>
    <s v="UBER  CASA - CASA PEDRO"/>
    <n v="1.8090000000000002"/>
    <d v="2024-06-05T00:00:00"/>
    <x v="12"/>
    <n v="6"/>
    <d v="2024-06-01T00:00:00"/>
    <m/>
  </r>
  <r>
    <x v="0"/>
    <s v="REAL"/>
    <s v="VARIABLE"/>
    <s v="PERSONAL"/>
    <s v="AGENCIA TRIBUTARIA"/>
    <s v="ONLINE"/>
    <x v="13"/>
    <s v="IMPUESTOS"/>
    <s v="DEVOLUCION IMPUESTOS 2023"/>
    <n v="124.52699999999999"/>
    <d v="2024-06-06T00:00:00"/>
    <x v="12"/>
    <n v="6"/>
    <m/>
    <m/>
  </r>
  <r>
    <x v="1"/>
    <s v="REAL"/>
    <s v="VARIABLE"/>
    <s v="PERSONAL"/>
    <s v="MADRID DEPORTES"/>
    <s v="MADRID"/>
    <x v="6"/>
    <s v="PADEL"/>
    <s v="PISTA PADEL"/>
    <n v="0.34500000000000003"/>
    <d v="2024-06-06T00:00:00"/>
    <x v="12"/>
    <n v="6"/>
    <m/>
    <s v="PISTA DE PADEL CON JON, LUIS Y DANI"/>
  </r>
  <r>
    <x v="1"/>
    <s v="REAL"/>
    <s v="VARIABLE"/>
    <s v="PERSONAL"/>
    <s v="WALLAPOP"/>
    <s v="ONLINE"/>
    <x v="5"/>
    <s v="ACCESORIOS"/>
    <s v="QUADLOCK 2ª MANO"/>
    <n v="4.13"/>
    <d v="2024-06-06T00:00:00"/>
    <x v="12"/>
    <n v="6"/>
    <d v="2024-06-02T00:00:00"/>
    <m/>
  </r>
  <r>
    <x v="1"/>
    <s v="REAL"/>
    <s v="VARIABLE"/>
    <s v="PERSONAL"/>
    <s v="LA PALOMA"/>
    <s v="MADRID"/>
    <x v="7"/>
    <s v="BAR"/>
    <s v="AGUA CON GAS"/>
    <n v="0.24"/>
    <d v="2024-06-10T00:00:00"/>
    <x v="12"/>
    <n v="6"/>
    <d v="2024-06-08T00:00:00"/>
    <m/>
  </r>
  <r>
    <x v="1"/>
    <s v="REAL"/>
    <s v="VARIABLE"/>
    <s v="PERSONAL"/>
    <s v="MINTT LA VAGUADA"/>
    <s v="MADRID"/>
    <x v="3"/>
    <s v="ARREGLOS"/>
    <s v="ARREGLO CORREA RELOJ"/>
    <n v="1.97"/>
    <d v="2024-06-10T00:00:00"/>
    <x v="12"/>
    <n v="6"/>
    <d v="2024-06-09T00:00:00"/>
    <m/>
  </r>
  <r>
    <x v="1"/>
    <s v="REAL"/>
    <s v="VARIABLE"/>
    <s v="PERSONAL"/>
    <s v="INSUD"/>
    <s v="MADRID"/>
    <x v="4"/>
    <s v="VENDIG"/>
    <s v="CAFÉ"/>
    <n v="0.17500000000000002"/>
    <d v="2024-06-10T00:00:00"/>
    <x v="12"/>
    <n v="6"/>
    <d v="2024-06-08T00:00:00"/>
    <m/>
  </r>
  <r>
    <x v="1"/>
    <s v="REAL"/>
    <s v="VARIABLE"/>
    <s v="COLECTIVOS"/>
    <m/>
    <s v="MADRID"/>
    <x v="7"/>
    <s v="BAR"/>
    <s v="CAFÉ CON CRIS DESPUES DE CIUDAD FELIZ"/>
    <n v="0.54"/>
    <d v="2024-06-10T00:00:00"/>
    <x v="12"/>
    <n v="6"/>
    <m/>
    <m/>
  </r>
  <r>
    <x v="1"/>
    <s v="REAL"/>
    <s v="VARIABLE"/>
    <s v="PERSONAL"/>
    <s v="TEJEMANEJE"/>
    <s v="MADRID"/>
    <x v="9"/>
    <s v="DISCOTECA"/>
    <s v="CERVEZA PONZANO"/>
    <n v="0.8"/>
    <d v="2024-06-10T00:00:00"/>
    <x v="12"/>
    <n v="6"/>
    <d v="2024-06-08T00:00:00"/>
    <m/>
  </r>
  <r>
    <x v="1"/>
    <s v="REAL"/>
    <s v="VARIABLE"/>
    <s v="PERSONAL"/>
    <s v="OPEN AI"/>
    <s v="ONLINE"/>
    <x v="8"/>
    <s v="SUSCRIPCION"/>
    <s v="CHAT GPT"/>
    <n v="2.2970000000000002"/>
    <d v="2024-06-10T00:00:00"/>
    <x v="12"/>
    <n v="6"/>
    <m/>
    <m/>
  </r>
  <r>
    <x v="1"/>
    <s v="REAL"/>
    <s v="VARIABLE"/>
    <s v="PERSONAL"/>
    <s v="BARETO CALEIDO"/>
    <s v="MADRID"/>
    <x v="7"/>
    <s v="BAR"/>
    <s v="COMIDA POST PADEL"/>
    <n v="2.6225000000000005"/>
    <d v="2024-06-10T00:00:00"/>
    <x v="12"/>
    <n v="6"/>
    <d v="2024-06-08T00:00:00"/>
    <s v="YO PAGUE 104,90 Y ME HICIERON BIZUMS"/>
  </r>
  <r>
    <x v="1"/>
    <s v="REAL"/>
    <s v="VARIABLE"/>
    <s v="COLECTIVOS"/>
    <s v="CARREFOUR"/>
    <s v="MADRID"/>
    <x v="4"/>
    <s v="CARREFOUR"/>
    <s v="COMPRA SEMANAL"/>
    <n v="3.8159999999999998"/>
    <d v="2024-06-10T00:00:00"/>
    <x v="12"/>
    <n v="6"/>
    <m/>
    <m/>
  </r>
  <r>
    <x v="1"/>
    <s v="REAL"/>
    <s v="VARIABLE"/>
    <s v="COLECTIVOS"/>
    <m/>
    <s v="MADRID"/>
    <x v="7"/>
    <s v="RESTAURANTE"/>
    <s v="RESTAURANTE CIUDAD FELIZ"/>
    <n v="2.5850000000000004"/>
    <d v="2024-06-10T00:00:00"/>
    <x v="12"/>
    <n v="6"/>
    <m/>
    <m/>
  </r>
  <r>
    <x v="1"/>
    <s v="REAL"/>
    <s v="VARIABLE"/>
    <s v="COLECTIVOS"/>
    <s v="RESTAURANTE"/>
    <s v="MADRID"/>
    <x v="7"/>
    <s v="RESTAURANTE"/>
    <s v="RESTAURANTE GASTRONOMI"/>
    <n v="0.86"/>
    <d v="2024-06-10T00:00:00"/>
    <x v="12"/>
    <n v="6"/>
    <m/>
    <m/>
  </r>
  <r>
    <x v="1"/>
    <s v="REAL"/>
    <s v="VARIABLE"/>
    <s v="PERSONAL"/>
    <s v="TUETANO"/>
    <s v="MADRID"/>
    <x v="7"/>
    <s v="BAR"/>
    <s v="SOLOMILLO TUETANO PONZANO"/>
    <n v="1.0900000000000001"/>
    <d v="2024-06-10T00:00:00"/>
    <x v="12"/>
    <n v="6"/>
    <d v="2024-06-08T00:00:00"/>
    <m/>
  </r>
  <r>
    <x v="1"/>
    <s v="REAL"/>
    <s v="VARIABLE"/>
    <s v="PERSONAL"/>
    <s v="REPSOL"/>
    <s v="MADRID"/>
    <x v="5"/>
    <s v="GASOLINA"/>
    <s v="MOTO"/>
    <n v="0.8660000000000001"/>
    <d v="2024-06-12T00:00:00"/>
    <x v="12"/>
    <n v="6"/>
    <m/>
    <m/>
  </r>
  <r>
    <x v="2"/>
    <s v="REAL"/>
    <s v="VARIABLE"/>
    <s v="PERSONAL"/>
    <s v="INDEXA CAPITAL"/>
    <s v="ONLINE"/>
    <x v="22"/>
    <s v="FONDOS"/>
    <s v="INDEXA"/>
    <n v="135"/>
    <d v="2024-06-14T00:00:00"/>
    <x v="12"/>
    <n v="6"/>
    <m/>
    <m/>
  </r>
  <r>
    <x v="0"/>
    <s v="REAL"/>
    <s v="VARIABLE"/>
    <s v="PERSONAL"/>
    <s v="VINTED"/>
    <s v="ONLINE"/>
    <x v="18"/>
    <s v="SEGUNDA MANOS"/>
    <s v="VINTED (ALPARGATAS, CAMISA TOMMY Y CAMISA ALEX)"/>
    <n v="6.48"/>
    <d v="2024-06-15T00:00:00"/>
    <x v="12"/>
    <n v="6"/>
    <m/>
    <m/>
  </r>
  <r>
    <x v="1"/>
    <s v="REAL"/>
    <s v="VARIABLE"/>
    <s v="PERSONAL"/>
    <s v="INSUD"/>
    <s v="MADRID"/>
    <x v="4"/>
    <s v="VENDING"/>
    <s v="CAFÉ"/>
    <n v="9.5000000000000001E-2"/>
    <d v="2024-06-17T00:00:00"/>
    <x v="12"/>
    <n v="6"/>
    <m/>
    <m/>
  </r>
  <r>
    <x v="1"/>
    <s v="REAL"/>
    <s v="VARIABLE"/>
    <s v="PERSONAL"/>
    <s v="LA RITA Y PANIISIMO"/>
    <s v="MADRID"/>
    <x v="7"/>
    <s v="RESTAURANTE"/>
    <s v="COMIDA CON ALEX Y NATALIA"/>
    <n v="5.5200000000000005"/>
    <d v="2024-06-17T00:00:00"/>
    <x v="12"/>
    <n v="6"/>
    <m/>
    <m/>
  </r>
  <r>
    <x v="1"/>
    <s v="REAL"/>
    <s v="VARIABLE"/>
    <s v="COLECTIVOS"/>
    <s v="DIA"/>
    <s v="MADRID"/>
    <x v="4"/>
    <s v="DIA"/>
    <s v="COMPRA PEQUEÑA PARA CENA CON DAVID Y MERCHE"/>
    <n v="4.1079999999999997"/>
    <d v="2024-06-17T00:00:00"/>
    <x v="12"/>
    <n v="6"/>
    <m/>
    <m/>
  </r>
  <r>
    <x v="1"/>
    <s v="REAL"/>
    <s v="VARIABLE"/>
    <s v="COLECTIVOS"/>
    <s v="ALCAMPO"/>
    <s v="MADRID"/>
    <x v="4"/>
    <s v="ALCAMPO"/>
    <s v="COMPRA PEQUEÑA PARA CENA CON DAVID Y MERCHE"/>
    <n v="1.284"/>
    <d v="2024-06-17T00:00:00"/>
    <x v="12"/>
    <n v="6"/>
    <m/>
    <m/>
  </r>
  <r>
    <x v="1"/>
    <s v="REAL"/>
    <s v="VARIABLE"/>
    <s v="PERSONAL"/>
    <s v="FIVE GUYS"/>
    <s v="MADRID"/>
    <x v="7"/>
    <s v="RESTAURANTE"/>
    <s v="HAMBURGUESA FIVE GUYS"/>
    <n v="1.79"/>
    <d v="2024-06-17T00:00:00"/>
    <x v="12"/>
    <n v="6"/>
    <d v="2024-06-14T00:00:00"/>
    <s v="HAMBURGUESA POST PADEL DEL VIERNES"/>
  </r>
  <r>
    <x v="1"/>
    <s v="REAL"/>
    <s v="VARIABLE"/>
    <s v="PERSONAL"/>
    <s v="AMAZON"/>
    <s v="ONLINE"/>
    <x v="1"/>
    <s v="LIBROS"/>
    <s v="LIBRO JUAN RAMON RALLO: PRINCIPIOS LIBERALISMO"/>
    <n v="1.8"/>
    <d v="2024-06-17T00:00:00"/>
    <x v="12"/>
    <n v="6"/>
    <m/>
    <m/>
  </r>
  <r>
    <x v="1"/>
    <s v="REAL"/>
    <s v="VARIABLE"/>
    <s v="COLECTIVOS"/>
    <m/>
    <s v="MADRID"/>
    <x v="7"/>
    <s v="BAR"/>
    <s v="MAXCOOP SUPERGA"/>
    <n v="0.22000000000000003"/>
    <d v="2024-06-17T00:00:00"/>
    <x v="12"/>
    <n v="6"/>
    <m/>
    <m/>
  </r>
  <r>
    <x v="1"/>
    <s v="REAL"/>
    <s v="VARIABLE"/>
    <s v="PERSONAL"/>
    <s v="MADRID DEPORTES"/>
    <s v="ONLINE"/>
    <x v="6"/>
    <s v="PADEL"/>
    <s v="PISTAS PADEL DAVID AMIGO CRIS"/>
    <n v="0.69000000000000006"/>
    <d v="2024-06-17T00:00:00"/>
    <x v="12"/>
    <n v="6"/>
    <m/>
    <m/>
  </r>
  <r>
    <x v="1"/>
    <s v="REAL"/>
    <s v="VARIABLE"/>
    <s v="PERSONAL"/>
    <s v="MADRID DEPORTES"/>
    <s v="ONLINE"/>
    <x v="6"/>
    <s v="PADEL"/>
    <s v="PISTAS PADEL INSUDERS"/>
    <n v="0.25999999999999995"/>
    <d v="2024-06-17T00:00:00"/>
    <x v="12"/>
    <n v="6"/>
    <m/>
    <s v="PSITA PADEL VIERNES CON JON, DANI Y RANDOM PLAYTOMIC"/>
  </r>
  <r>
    <x v="1"/>
    <s v="REAL"/>
    <s v="VARIABLE"/>
    <s v="COLECTIVOS"/>
    <s v="BIZUM ANA MORALES"/>
    <s v="MADRID"/>
    <x v="9"/>
    <s v="SUSCRIPCION"/>
    <s v="NETFLIX"/>
    <n v="0.60000000000000009"/>
    <d v="2024-06-18T00:00:00"/>
    <x v="12"/>
    <n v="6"/>
    <m/>
    <m/>
  </r>
  <r>
    <x v="1"/>
    <s v="REAL"/>
    <s v="VARIABLE"/>
    <s v="PERSONAL"/>
    <s v="LUIS MIGUEL PELUQUERIA"/>
    <s v="MADRID"/>
    <x v="10"/>
    <s v="PELUQUERIA"/>
    <s v="PELUQUERIA VALDEZARZA"/>
    <n v="0.95000000000000007"/>
    <d v="2024-06-20T00:00:00"/>
    <x v="12"/>
    <n v="6"/>
    <m/>
    <m/>
  </r>
  <r>
    <x v="1"/>
    <s v="REAL"/>
    <s v="VARIABLE"/>
    <s v="PERSONAL"/>
    <s v="IRISH ROVER"/>
    <s v="MADRID"/>
    <x v="7"/>
    <s v="BAR"/>
    <s v="CERVEZA AFTERWORK INSUD"/>
    <n v="1.8"/>
    <d v="2024-06-21T00:00:00"/>
    <x v="12"/>
    <n v="6"/>
    <m/>
    <m/>
  </r>
  <r>
    <x v="1"/>
    <s v="REAL"/>
    <s v="VARIABLE"/>
    <s v="PERSONAL"/>
    <s v="CASA FANY"/>
    <s v="MADRID"/>
    <x v="7"/>
    <s v="BAR"/>
    <s v="AGUA CON GAS "/>
    <n v="0.27"/>
    <d v="2024-06-24T00:00:00"/>
    <x v="12"/>
    <n v="6"/>
    <m/>
    <s v="AGUA CON GAS CON ARTUR, ANTES DE IR AL EVENTO DE VALUE SCHOOL"/>
  </r>
  <r>
    <x v="1"/>
    <s v="REAL"/>
    <s v="VARIABLE"/>
    <s v="PERSONAL"/>
    <s v="EFECTIVO"/>
    <s v="MADRID"/>
    <x v="0"/>
    <s v="EFECTIVO"/>
    <s v="EFECTIVO"/>
    <n v="20"/>
    <d v="2024-06-24T00:00:00"/>
    <x v="12"/>
    <n v="6"/>
    <m/>
    <s v="105(p)"/>
  </r>
  <r>
    <x v="1"/>
    <s v="REAL"/>
    <s v="VARIABLE"/>
    <s v="PERSONAL"/>
    <s v="REPSOL"/>
    <s v="MADRID"/>
    <x v="5"/>
    <s v="GASOLINA"/>
    <s v="MOTO"/>
    <n v="0.86099999999999999"/>
    <d v="2024-06-24T00:00:00"/>
    <x v="12"/>
    <n v="6"/>
    <m/>
    <m/>
  </r>
  <r>
    <x v="1"/>
    <s v="REAL"/>
    <s v="VARIABLE"/>
    <s v="PERSONAL"/>
    <s v="MADRID DEPORTES"/>
    <s v="MADRID"/>
    <x v="6"/>
    <s v="PADEL"/>
    <s v="PADEL CON JON"/>
    <n v="0.58000000000000007"/>
    <d v="2024-06-24T00:00:00"/>
    <x v="12"/>
    <n v="6"/>
    <m/>
    <s v="PADEL QUE JUGUÉ CON JON Y GANAMOS EN EL QUIJOTE"/>
  </r>
  <r>
    <x v="1"/>
    <s v="REAL"/>
    <s v="VARIABLE"/>
    <s v="PERSONAL"/>
    <s v="PLAYTOMIC"/>
    <s v="MADRID"/>
    <x v="6"/>
    <s v="PADEL"/>
    <s v="PADEL CON JON"/>
    <n v="0.47900000000000004"/>
    <d v="2024-06-24T00:00:00"/>
    <x v="12"/>
    <n v="6"/>
    <m/>
    <s v="PADEL QUE NO JUGAMOS"/>
  </r>
  <r>
    <x v="1"/>
    <s v="REAL"/>
    <s v="VARIABLE"/>
    <s v="PERSONAL"/>
    <s v="MADRID DEPORTES"/>
    <s v="MADRID"/>
    <x v="6"/>
    <s v="PADEL"/>
    <s v="PADEL DAVID AMIGO CRIS"/>
    <n v="0.69000000000000006"/>
    <d v="2024-06-24T00:00:00"/>
    <x v="12"/>
    <n v="6"/>
    <m/>
    <m/>
  </r>
  <r>
    <x v="0"/>
    <s v="REAL"/>
    <s v="FIJO"/>
    <s v="PERSONAL"/>
    <s v="INSUD"/>
    <s v="MADRID"/>
    <x v="12"/>
    <s v="NOMINA INSUD"/>
    <s v=" INSUD"/>
    <n v="607.94999999999993"/>
    <d v="2024-06-27T00:00:00"/>
    <x v="12"/>
    <n v="6"/>
    <m/>
    <s v="NOMINA JUNIO 24"/>
  </r>
  <r>
    <x v="1"/>
    <s v="REAL"/>
    <s v="VARIABLE"/>
    <s v="PERSONAL"/>
    <s v="APPLE"/>
    <s v="ONLINE"/>
    <x v="8"/>
    <s v="SUSCRIPCION"/>
    <s v="APPLE - ESPACIO ALMACENAMIENTO ICLOUD"/>
    <n v="0.99900000000000011"/>
    <d v="2024-06-28T00:00:00"/>
    <x v="12"/>
    <n v="6"/>
    <m/>
    <m/>
  </r>
  <r>
    <x v="1"/>
    <s v="REAL"/>
    <s v="VARIABLE"/>
    <s v="PERSONAL"/>
    <s v="AMAZON"/>
    <s v="ONLINE"/>
    <x v="3"/>
    <s v="ACCESORIOS"/>
    <s v="CABLE IPHONE CARGADOR"/>
    <n v="1.6120000000000001"/>
    <d v="2024-06-28T00:00:00"/>
    <x v="12"/>
    <n v="6"/>
    <m/>
    <m/>
  </r>
  <r>
    <x v="1"/>
    <s v="REAL"/>
    <s v="VARIABLE"/>
    <s v="PERSONAL"/>
    <s v="INSUD"/>
    <s v="MADRID"/>
    <x v="4"/>
    <s v="VENDING"/>
    <s v="CHOCOLATE"/>
    <n v="0.30499999999999999"/>
    <d v="2024-06-28T00:00:00"/>
    <x v="12"/>
    <n v="6"/>
    <m/>
    <m/>
  </r>
  <r>
    <x v="1"/>
    <s v="REAL"/>
    <s v="VARIABLE"/>
    <s v="PERSONAL"/>
    <s v="RAMPUJO"/>
    <s v="MADRID"/>
    <x v="7"/>
    <s v="RESTAURANTE"/>
    <s v="EXTRA MENU COMPLETO"/>
    <n v="4.0000000000000008E-2"/>
    <d v="2024-06-28T00:00:00"/>
    <x v="12"/>
    <n v="6"/>
    <m/>
    <m/>
  </r>
  <r>
    <x v="1"/>
    <s v="REAL"/>
    <s v="VARIABLE"/>
    <s v="PERSONAL"/>
    <s v="AMAZON"/>
    <s v="ONLINE"/>
    <x v="3"/>
    <s v="OBJETOS"/>
    <s v="GAFAS LUZ AZUL"/>
    <n v="2.4980000000000002"/>
    <d v="2024-06-28T00:00:00"/>
    <x v="12"/>
    <n v="6"/>
    <m/>
    <m/>
  </r>
  <r>
    <x v="1"/>
    <s v="REAL"/>
    <s v="VARIABLE"/>
    <s v="PERSONAL"/>
    <s v="PROTONMAIL"/>
    <s v="ONLINE"/>
    <x v="8"/>
    <s v="SUSCRIPCION"/>
    <s v="PROTONMAIL"/>
    <n v="0.49900000000000005"/>
    <d v="2024-06-28T00:00:00"/>
    <x v="12"/>
    <n v="6"/>
    <m/>
    <m/>
  </r>
  <r>
    <x v="1"/>
    <s v="REAL"/>
    <s v="FIJO"/>
    <s v="PERSONAL"/>
    <s v="ALQUILER"/>
    <s v="MADRID"/>
    <x v="2"/>
    <s v="PISO VALDEZARZA"/>
    <s v="ALQUILER VALDEZARZA"/>
    <n v="40"/>
    <d v="2024-07-01T00:00:00"/>
    <x v="12"/>
    <n v="7"/>
    <m/>
    <m/>
  </r>
  <r>
    <x v="1"/>
    <s v="REAL"/>
    <s v="VARIABLE"/>
    <s v="PERSONAL"/>
    <s v="FORNO ANTICO"/>
    <s v="TUDELA"/>
    <x v="7"/>
    <s v="BAR"/>
    <s v="CENA VIENDO ESPAÑA - GEORGIA"/>
    <n v="1"/>
    <d v="2024-07-01T00:00:00"/>
    <x v="12"/>
    <n v="7"/>
    <m/>
    <s v="BIZUM A DANI DOMINGUEZ, 10€ POR MITAD DE PIZZA FAMILIAR DE QUESO NUECES Y MIEL"/>
  </r>
  <r>
    <x v="1"/>
    <s v="REAL"/>
    <s v="FIJO"/>
    <s v="PERSONAL"/>
    <s v="GARAJE"/>
    <s v="MADRID"/>
    <x v="2"/>
    <s v="GARAJE"/>
    <s v="GARAJE VALDEZARZA"/>
    <n v="6.5"/>
    <d v="2024-07-01T00:00:00"/>
    <x v="12"/>
    <n v="7"/>
    <m/>
    <m/>
  </r>
  <r>
    <x v="1"/>
    <s v="REAL"/>
    <s v="VARIABLE"/>
    <s v="PERSONAL"/>
    <s v="GASTOS"/>
    <s v="MADRID"/>
    <x v="2"/>
    <s v="GASTOS COMPARTIDOS"/>
    <s v="GASTOS: AGUA, LUZ, WIFI, LIMPIEZA"/>
    <n v="5.902000000000001"/>
    <d v="2024-07-01T00:00:00"/>
    <x v="12"/>
    <n v="7"/>
    <m/>
    <s v="AGUA: 25,58; GAS: 18,44; INTERNET: 15"/>
  </r>
  <r>
    <x v="1"/>
    <s v="REAL"/>
    <s v="VARIABLE"/>
    <s v="PERSONAL"/>
    <s v="TRIGO DULCE"/>
    <s v="TUDELA"/>
    <x v="7"/>
    <s v="BAR"/>
    <s v="MERIENDA CON LUIS"/>
    <n v="0.72500000000000009"/>
    <d v="2024-07-01T00:00:00"/>
    <x v="12"/>
    <n v="7"/>
    <m/>
    <m/>
  </r>
  <r>
    <x v="1"/>
    <s v="REAL"/>
    <s v="VARIABLE"/>
    <s v="PERSONAL"/>
    <s v="REPSOL"/>
    <s v="MEDINACELI"/>
    <x v="7"/>
    <s v="BAR"/>
    <s v="MERIENDA CON LUIS"/>
    <n v="0.72500000000000009"/>
    <d v="2024-07-01T00:00:00"/>
    <x v="12"/>
    <n v="7"/>
    <m/>
    <m/>
  </r>
  <r>
    <x v="0"/>
    <s v="REAL"/>
    <s v="VARIABLE"/>
    <s v="PERSONAL"/>
    <s v="VINTED"/>
    <s v="MADRID"/>
    <x v="18"/>
    <s v="SEGUNDA MANO"/>
    <s v="PANTALON PINZAS BEIGE VALECUATRO"/>
    <n v="3"/>
    <d v="2024-07-01T00:00:00"/>
    <x v="12"/>
    <n v="7"/>
    <m/>
    <m/>
  </r>
  <r>
    <x v="3"/>
    <s v="REAL"/>
    <s v="FIJO"/>
    <s v="PERSONAL"/>
    <s v="TRASPASO COLECTIVOS"/>
    <s v="ONLINE"/>
    <x v="24"/>
    <s v="TRASPASO COLECTIVOS"/>
    <s v="TRASPASO COLECTIVOS JULIO"/>
    <n v="0"/>
    <d v="2024-07-01T00:00:00"/>
    <x v="12"/>
    <n v="7"/>
    <m/>
    <m/>
  </r>
  <r>
    <x v="1"/>
    <s v="REAL"/>
    <s v="VARIABLE"/>
    <s v="PERSONAL"/>
    <s v="CORTE INGLES"/>
    <s v="MADRID"/>
    <x v="3"/>
    <s v="ACCESORIOS"/>
    <s v="CARCASA GO PRO 60M"/>
    <n v="4.9990000000000006"/>
    <d v="2024-07-06T00:00:00"/>
    <x v="12"/>
    <n v="7"/>
    <m/>
    <s v="PAGADO EN EFECTIVO"/>
  </r>
  <r>
    <x v="1"/>
    <s v="REAL"/>
    <s v="VARIABLE"/>
    <s v="PERSONAL"/>
    <s v="INSUD"/>
    <s v="MADRID"/>
    <x v="4"/>
    <s v="VENDING"/>
    <s v="CAFÉ Y CHOCOLATE"/>
    <n v="0.6100000000000001"/>
    <d v="2024-07-08T00:00:00"/>
    <x v="12"/>
    <n v="7"/>
    <m/>
    <m/>
  </r>
  <r>
    <x v="1"/>
    <s v="REAL"/>
    <s v="VARIABLE"/>
    <s v="PERSONAL"/>
    <s v="TICKETMASTER"/>
    <s v="ONLINE"/>
    <x v="9"/>
    <s v="CONCIERTOS"/>
    <s v="CONCIERTO ED SHEERAN 2025"/>
    <n v="10.850000000000001"/>
    <d v="2024-07-08T00:00:00"/>
    <x v="12"/>
    <n v="7"/>
    <m/>
    <s v="BIZUM A CRIS CON EL PRECIO DE LA ENTRADA DE ED SHEERAN QUE ES EN MAYO 2025"/>
  </r>
  <r>
    <x v="1"/>
    <s v="REAL"/>
    <s v="VARIABLE"/>
    <s v="PERSONAL"/>
    <s v="SIDRERIAS"/>
    <s v="RIBADESELLA"/>
    <x v="11"/>
    <s v="ASTURIAS"/>
    <s v="RIBADESELLA CON INSUDERS"/>
    <n v="18.400000000000002"/>
    <d v="2024-07-08T00:00:00"/>
    <x v="12"/>
    <n v="7"/>
    <m/>
    <m/>
  </r>
  <r>
    <x v="1"/>
    <s v="REAL"/>
    <s v="VARIABLE"/>
    <s v="PERSONAL"/>
    <s v="OPEN AI"/>
    <s v="ONLINE"/>
    <x v="8"/>
    <s v="SUSCRIPCION"/>
    <s v="CHAT GPT"/>
    <n v="2.306"/>
    <d v="2024-07-09T00:00:00"/>
    <x v="12"/>
    <n v="7"/>
    <m/>
    <m/>
  </r>
  <r>
    <x v="1"/>
    <s v="REAL"/>
    <s v="VARIABLE"/>
    <s v="PERSONAL"/>
    <s v="REPSOL"/>
    <s v="MADRID"/>
    <x v="5"/>
    <s v="GASOLINA"/>
    <s v="MOTO"/>
    <n v="0.95299999999999996"/>
    <d v="2024-07-10T00:00:00"/>
    <x v="12"/>
    <n v="7"/>
    <m/>
    <s v="no pagado realmente, usé saldo de waylet"/>
  </r>
  <r>
    <x v="1"/>
    <s v="REAL"/>
    <s v="VARIABLE"/>
    <s v="PERSONAL"/>
    <s v="LA CURA"/>
    <s v="TUDELA"/>
    <x v="9"/>
    <s v="REGALO AMIGOS"/>
    <s v="ORGANIZACIÓN CUMPLEAÑOS"/>
    <n v="1.56"/>
    <d v="2024-07-12T00:00:00"/>
    <x v="12"/>
    <n v="7"/>
    <m/>
    <m/>
  </r>
  <r>
    <x v="1"/>
    <s v="REAL"/>
    <s v="VARIABLE"/>
    <s v="PERSONAL"/>
    <s v="LA CURA"/>
    <s v="TUDELA"/>
    <x v="9"/>
    <s v="REGALO AMIGOS"/>
    <s v="ORGANIZACIÓN CUMPLEAÑOS"/>
    <n v="1.56"/>
    <d v="2024-07-12T00:00:00"/>
    <x v="12"/>
    <n v="7"/>
    <m/>
    <m/>
  </r>
  <r>
    <x v="1"/>
    <s v="REAL"/>
    <s v="VARIABLE"/>
    <s v="PERSONAL"/>
    <s v="GRAN CAFÉ RECOLETOS"/>
    <s v="MADRID"/>
    <x v="9"/>
    <s v="AFTERWORKS"/>
    <s v="AFTERWORK RECOLETOS"/>
    <n v="2.2000000000000002"/>
    <d v="2024-07-12T00:00:00"/>
    <x v="12"/>
    <n v="7"/>
    <m/>
    <m/>
  </r>
  <r>
    <x v="1"/>
    <s v="REAL"/>
    <s v="VARIABLE"/>
    <s v="PERSONAL"/>
    <s v="CHURRERIA REAL"/>
    <s v="MADRID"/>
    <x v="21"/>
    <s v="REGALO INSUD CUMPLE"/>
    <s v="CHURRERIA CUMPLEAÑOS"/>
    <n v="2.7050000000000001"/>
    <d v="2024-07-12T00:00:00"/>
    <x v="12"/>
    <n v="7"/>
    <m/>
    <m/>
  </r>
  <r>
    <x v="1"/>
    <s v="REAL"/>
    <s v="VARIABLE"/>
    <s v="PERSONAL"/>
    <s v="NAPOLI"/>
    <s v="MADRID"/>
    <x v="7"/>
    <s v="RESTAURANTE"/>
    <s v="EXTRA MENU COMPLETO"/>
    <n v="0.2"/>
    <d v="2024-07-12T00:00:00"/>
    <x v="12"/>
    <n v="7"/>
    <m/>
    <m/>
  </r>
  <r>
    <x v="1"/>
    <s v="REAL"/>
    <s v="VARIABLE"/>
    <s v="PERSONAL"/>
    <s v="QUEENS"/>
    <s v="MADRID"/>
    <x v="7"/>
    <s v="RESTAURANTE"/>
    <s v="EXTRA MENU COMPLETO"/>
    <n v="0.2"/>
    <d v="2024-07-12T00:00:00"/>
    <x v="12"/>
    <n v="7"/>
    <m/>
    <m/>
  </r>
  <r>
    <x v="1"/>
    <s v="REAL"/>
    <s v="VARIABLE"/>
    <s v="PERSONAL"/>
    <s v="BIZUM DANI"/>
    <s v="ONLINE"/>
    <x v="9"/>
    <s v="REGALO AMIGOS"/>
    <s v="ORGANIZACIÓN 30 AÑOS"/>
    <n v="11.11"/>
    <d v="2024-07-12T00:00:00"/>
    <x v="12"/>
    <n v="7"/>
    <m/>
    <m/>
  </r>
  <r>
    <x v="3"/>
    <s v="REAL"/>
    <s v="VARIABLE"/>
    <s v="PERSONAL"/>
    <s v="TRADE REPUBLIC"/>
    <s v="ONLINE"/>
    <x v="30"/>
    <s v="TRASPASO TRADE REPUBLIC"/>
    <s v="TRADE REPUBLIC TEST"/>
    <n v="0"/>
    <d v="2024-07-12T00:00:00"/>
    <x v="12"/>
    <n v="7"/>
    <m/>
    <m/>
  </r>
  <r>
    <x v="1"/>
    <s v="REAL"/>
    <s v="VARIABLE"/>
    <s v="PERSONAL"/>
    <s v="INSUD"/>
    <s v="MADRID"/>
    <x v="4"/>
    <s v="VENDING"/>
    <s v="CHOCOLATE Y CAFÉ"/>
    <n v="0.14499999999999999"/>
    <d v="2024-07-15T00:00:00"/>
    <x v="12"/>
    <n v="7"/>
    <m/>
    <m/>
  </r>
  <r>
    <x v="1"/>
    <s v="REAL"/>
    <s v="VARIABLE"/>
    <s v="PERSONAL"/>
    <s v="INSUD"/>
    <s v="MADRID"/>
    <x v="4"/>
    <s v="VENDING"/>
    <s v="CHOCOLATE Y CAFÉ"/>
    <n v="0.58899999999999997"/>
    <d v="2024-07-15T00:00:00"/>
    <x v="12"/>
    <n v="7"/>
    <m/>
    <m/>
  </r>
  <r>
    <x v="2"/>
    <s v="REAL"/>
    <s v="VARIABLE"/>
    <s v="PERSONAL"/>
    <s v="INDEXA CAPITAL"/>
    <s v="ONLINE"/>
    <x v="22"/>
    <s v="FONDOS"/>
    <s v="INDEXA"/>
    <n v="135"/>
    <d v="2024-07-15T00:00:00"/>
    <x v="12"/>
    <n v="7"/>
    <m/>
    <m/>
  </r>
  <r>
    <x v="1"/>
    <s v="REAL"/>
    <s v="VARIABLE"/>
    <s v="PERSONAL"/>
    <s v="GOOGLE"/>
    <s v="ONLINE"/>
    <x v="8"/>
    <s v="SUSCRIPCION"/>
    <s v="GOOGLE"/>
    <n v="0.49800000000000005"/>
    <d v="2024-07-15T00:00:00"/>
    <x v="12"/>
    <n v="7"/>
    <m/>
    <m/>
  </r>
  <r>
    <x v="1"/>
    <s v="REAL"/>
    <s v="VARIABLE"/>
    <s v="COLECTIVOS"/>
    <s v="BIZUM ANA MORALES"/>
    <s v="MADRID"/>
    <x v="9"/>
    <s v="SUSCRIPCION"/>
    <s v="NETFLIX"/>
    <n v="0.60000000000000009"/>
    <d v="2024-07-15T00:00:00"/>
    <x v="12"/>
    <n v="7"/>
    <m/>
    <m/>
  </r>
  <r>
    <x v="0"/>
    <s v="REAL"/>
    <s v="FIJO"/>
    <s v="PERSONAL"/>
    <s v="INSUD"/>
    <s v="MADRID"/>
    <x v="12"/>
    <s v="NOMINA INSUD"/>
    <s v=" INSUD"/>
    <n v="675.10199999999998"/>
    <d v="2024-07-15T00:00:00"/>
    <x v="12"/>
    <n v="7"/>
    <m/>
    <s v="PAGA EXTRA JULIO"/>
  </r>
  <r>
    <x v="1"/>
    <s v="REAL"/>
    <s v="VARIABLE"/>
    <s v="PERSONAL"/>
    <s v="QUEENS"/>
    <s v="MADRID"/>
    <x v="7"/>
    <s v="RESTAURANTE"/>
    <s v="EXTRA MENU COMPLETO"/>
    <n v="0.27"/>
    <d v="2024-07-16T00:00:00"/>
    <x v="12"/>
    <n v="7"/>
    <m/>
    <m/>
  </r>
  <r>
    <x v="2"/>
    <s v="REAL"/>
    <s v="VARIABLE"/>
    <s v="PERSONAL"/>
    <s v="INDEXA CAPITAL"/>
    <s v="ONLINE"/>
    <x v="22"/>
    <s v="FONDOS"/>
    <s v="INDEXA"/>
    <n v="900"/>
    <d v="2024-07-17T00:00:00"/>
    <x v="12"/>
    <n v="7"/>
    <m/>
    <m/>
  </r>
  <r>
    <x v="3"/>
    <s v="REAL"/>
    <s v="VARIABLE"/>
    <s v="PERSONAL"/>
    <s v="TRADE REPUBLIC"/>
    <s v="ONLINE"/>
    <x v="30"/>
    <s v="TRASPASO TRADE REPUBLIC"/>
    <s v="TRASPASO TRADE REPUBLIC"/>
    <n v="0"/>
    <d v="2024-07-17T00:00:00"/>
    <x v="12"/>
    <n v="7"/>
    <m/>
    <m/>
  </r>
  <r>
    <x v="1"/>
    <s v="REAL"/>
    <s v="VARIABLE"/>
    <s v="PERSONAL"/>
    <s v="CARREFOUR"/>
    <s v="MADRID"/>
    <x v="4"/>
    <s v="CARREFOUR"/>
    <s v="COMPRA EXPRES"/>
    <n v="3.7130000000000005"/>
    <d v="2024-07-18T00:00:00"/>
    <x v="12"/>
    <n v="7"/>
    <m/>
    <m/>
  </r>
  <r>
    <x v="1"/>
    <s v="REAL"/>
    <s v="VARIABLE"/>
    <s v="PERSONAL"/>
    <s v="EL PESCADOR"/>
    <s v="MADRID"/>
    <x v="7"/>
    <s v="RESTAURANTE"/>
    <s v="CELEBRACION DESTINO MADRID CRIS"/>
    <n v="13.305000000000001"/>
    <d v="2024-07-18T00:00:00"/>
    <x v="12"/>
    <n v="7"/>
    <m/>
    <m/>
  </r>
  <r>
    <x v="1"/>
    <s v="REAL"/>
    <s v="VARIABLE"/>
    <s v="PERSONAL"/>
    <s v="INSUD"/>
    <s v="MADRID"/>
    <x v="4"/>
    <s v="VENDING"/>
    <s v="CAFÉ"/>
    <n v="0.11499999999999999"/>
    <d v="2024-07-19T00:00:00"/>
    <x v="12"/>
    <n v="7"/>
    <m/>
    <m/>
  </r>
  <r>
    <x v="1"/>
    <s v="REAL"/>
    <s v="VARIABLE"/>
    <s v="PERSONAL"/>
    <s v="APPLE"/>
    <s v="ONLINE"/>
    <x v="8"/>
    <s v="SUSCRIPCION"/>
    <s v="APPLE - ESPACIO ALMACENAMIENTO ICLOUD"/>
    <n v="0.99900000000000011"/>
    <d v="2024-07-22T00:00:00"/>
    <x v="12"/>
    <n v="7"/>
    <m/>
    <m/>
  </r>
  <r>
    <x v="1"/>
    <s v="REAL"/>
    <s v="VARIABLE"/>
    <s v="PERSONAL"/>
    <s v="INSUD"/>
    <s v="MADRID"/>
    <x v="4"/>
    <s v="VENDING"/>
    <s v="CAFÉ"/>
    <n v="0.20499999999999999"/>
    <d v="2024-07-22T00:00:00"/>
    <x v="12"/>
    <n v="7"/>
    <m/>
    <m/>
  </r>
  <r>
    <x v="1"/>
    <s v="REAL"/>
    <s v="VARIABLE"/>
    <s v="PERSONAL"/>
    <s v="CEPSA"/>
    <s v="MADRID"/>
    <x v="5"/>
    <s v="GASOLINA"/>
    <s v="MOTO"/>
    <n v="0.94600000000000017"/>
    <d v="2024-07-22T00:00:00"/>
    <x v="12"/>
    <n v="7"/>
    <m/>
    <m/>
  </r>
  <r>
    <x v="1"/>
    <s v="REAL"/>
    <s v="VARIABLE"/>
    <s v="PERSONAL"/>
    <s v="SAONA"/>
    <s v="MADRID"/>
    <x v="7"/>
    <s v="RESTAURANTE"/>
    <s v="SAONA CON ICIAR"/>
    <n v="4.8450000000000006"/>
    <d v="2024-07-22T00:00:00"/>
    <x v="12"/>
    <n v="7"/>
    <d v="2024-07-20T00:00:00"/>
    <s v="COMIDA CON ICIAR EN SAONA"/>
  </r>
  <r>
    <x v="1"/>
    <s v="REAL"/>
    <s v="VARIABLE"/>
    <s v="PERSONAL"/>
    <s v="RODRIGO"/>
    <s v="MADRID"/>
    <x v="7"/>
    <s v="BAR"/>
    <s v="AGUA CON GAS"/>
    <n v="0.37000000000000005"/>
    <d v="2024-07-22T00:00:00"/>
    <x v="12"/>
    <n v="7"/>
    <m/>
    <m/>
  </r>
  <r>
    <x v="1"/>
    <s v="REAL"/>
    <s v="VARIABLE"/>
    <s v="PERSONAL"/>
    <s v="PIZZA"/>
    <s v="MADRID"/>
    <x v="7"/>
    <s v="BAR"/>
    <s v="PIZZA"/>
    <n v="1.595"/>
    <d v="2024-07-22T00:00:00"/>
    <x v="12"/>
    <n v="7"/>
    <m/>
    <s v="no se de donde viene estos gastos"/>
  </r>
  <r>
    <x v="1"/>
    <s v="REAL"/>
    <s v="VARIABLE"/>
    <s v="PERSONAL"/>
    <s v="PROTONMAIL"/>
    <s v="ONLINE"/>
    <x v="8"/>
    <s v="SUSCRIPCION"/>
    <s v="PROTONMAIL"/>
    <n v="0.49900000000000005"/>
    <d v="2024-07-23T00:00:00"/>
    <x v="12"/>
    <n v="7"/>
    <m/>
    <m/>
  </r>
  <r>
    <x v="1"/>
    <s v="REAL"/>
    <s v="VARIABLE"/>
    <s v="PERSONAL"/>
    <s v="WINTER"/>
    <s v="TUDELA"/>
    <x v="7"/>
    <s v="BAR"/>
    <s v="CERVEZA"/>
    <n v="0.60000000000000009"/>
    <d v="2024-07-24T00:00:00"/>
    <x v="12"/>
    <n v="7"/>
    <d v="2024-07-23T00:00:00"/>
    <m/>
  </r>
  <r>
    <x v="1"/>
    <s v="REAL"/>
    <s v="VARIABLE"/>
    <s v="PERSONAL"/>
    <s v="SAN JAIME"/>
    <s v="TUDELA"/>
    <x v="7"/>
    <s v="BAR"/>
    <s v="CERVEZA Y CUBATAS"/>
    <n v="2.8000000000000003"/>
    <d v="2024-07-24T00:00:00"/>
    <x v="12"/>
    <n v="7"/>
    <m/>
    <s v="PAGADO EN EFECTIVO"/>
  </r>
  <r>
    <x v="1"/>
    <s v="REAL"/>
    <s v="VARIABLE"/>
    <s v="PERSONAL"/>
    <s v="NEGROS FIESTAS"/>
    <s v="TUDELA"/>
    <x v="3"/>
    <s v="ACCESORIOS"/>
    <s v="GAFAS REDONDAS BAJAS"/>
    <n v="0.5"/>
    <d v="2024-07-24T00:00:00"/>
    <x v="12"/>
    <n v="7"/>
    <m/>
    <s v="PAGADO EN EFECTIVO"/>
  </r>
  <r>
    <x v="1"/>
    <s v="REAL"/>
    <s v="VARIABLE"/>
    <s v="COLECTIVOS"/>
    <s v="ARENAS"/>
    <s v="TUDELA"/>
    <x v="7"/>
    <s v="BAR"/>
    <s v="ALMUERZO FIESTAS DE TUDELA"/>
    <n v="3.4000000000000004"/>
    <d v="2024-07-24T00:00:00"/>
    <x v="12"/>
    <n v="7"/>
    <m/>
    <m/>
  </r>
  <r>
    <x v="1"/>
    <s v="REAL"/>
    <s v="VARIABLE"/>
    <s v="COLECTIVOS"/>
    <s v="FRUTERIA TORRE DEL MAR"/>
    <s v="TUDELA"/>
    <x v="4"/>
    <s v="FRUTERIA"/>
    <s v="FRUTA"/>
    <n v="1.0580000000000001"/>
    <d v="2024-07-24T00:00:00"/>
    <x v="12"/>
    <n v="7"/>
    <m/>
    <m/>
  </r>
  <r>
    <x v="1"/>
    <s v="REAL"/>
    <s v="VARIABLE"/>
    <s v="COLECTIVOS"/>
    <s v="COVIRAN"/>
    <s v="TUDELA"/>
    <x v="4"/>
    <s v="COVIRAN"/>
    <s v="COMPRA EXPRES"/>
    <n v="0.52400000000000002"/>
    <d v="2024-07-24T00:00:00"/>
    <x v="12"/>
    <n v="7"/>
    <m/>
    <m/>
  </r>
  <r>
    <x v="0"/>
    <s v="REAL"/>
    <s v="FIJO"/>
    <s v="PERSONAL"/>
    <s v="INSUD"/>
    <s v="MADRID"/>
    <x v="12"/>
    <s v="NOMINA INSUD"/>
    <s v=" INSUD"/>
    <n v="835.53899999999999"/>
    <d v="2024-07-25T00:00:00"/>
    <x v="12"/>
    <n v="7"/>
    <m/>
    <m/>
  </r>
  <r>
    <x v="0"/>
    <s v="REAL"/>
    <s v="VARIABLE"/>
    <s v="PERSONAL"/>
    <s v="BLABLACAR"/>
    <s v="ONLINE"/>
    <x v="18"/>
    <s v="GASTOS COMPARTIDOS"/>
    <s v="BLABLACAR  MADRID-TUDELA"/>
    <n v="7.1999999999999993"/>
    <d v="2024-07-25T00:00:00"/>
    <x v="12"/>
    <n v="7"/>
    <m/>
    <s v="JUAN CARLOS - APP"/>
  </r>
  <r>
    <x v="1"/>
    <s v="REAL"/>
    <s v="VARIABLE"/>
    <s v="PERSONAL"/>
    <s v="JOSE LUIS"/>
    <s v="TUDELA"/>
    <x v="7"/>
    <s v="RESTAURANTE"/>
    <s v="PINCHOS"/>
    <n v="1.67"/>
    <d v="2024-07-25T00:00:00"/>
    <x v="12"/>
    <n v="7"/>
    <m/>
    <m/>
  </r>
  <r>
    <x v="1"/>
    <s v="REAL"/>
    <s v="VARIABLE"/>
    <s v="PERSONAL"/>
    <s v="REPSOL"/>
    <s v="MADRID"/>
    <x v="5"/>
    <s v="GASOLINA"/>
    <s v="COCHE"/>
    <n v="7.51"/>
    <d v="2024-07-26T00:00:00"/>
    <x v="12"/>
    <n v="7"/>
    <m/>
    <m/>
  </r>
  <r>
    <x v="1"/>
    <s v="REAL"/>
    <s v="VARIABLE"/>
    <s v="COLECTIVOS"/>
    <s v="AL FARO BURGUER"/>
    <s v="TORRE DEL MAR"/>
    <x v="7"/>
    <s v="BAR"/>
    <s v="CENA TORRE DEL MAR"/>
    <n v="0.70000000000000007"/>
    <d v="2024-07-29T00:00:00"/>
    <x v="12"/>
    <n v="7"/>
    <m/>
    <s v="CENA CON CRIS PARA LLEVAR EN CASA DE TORRE DEL MAR"/>
  </r>
  <r>
    <x v="1"/>
    <s v="REAL"/>
    <s v="VARIABLE"/>
    <s v="COLECTIVOS"/>
    <s v="MERCADONA"/>
    <s v="TORRE DEL MAR"/>
    <x v="4"/>
    <s v="MERCADONA"/>
    <s v="COMPRA SEMANAL"/>
    <n v="8.8469999999999995"/>
    <d v="2024-07-29T00:00:00"/>
    <x v="12"/>
    <n v="7"/>
    <m/>
    <m/>
  </r>
  <r>
    <x v="1"/>
    <s v="REAL"/>
    <s v="VARIABLE"/>
    <s v="COLECTIVOS"/>
    <s v="ALSA"/>
    <s v="TORRE DEL MAR"/>
    <x v="5"/>
    <s v="AUTOBUSES"/>
    <s v="AUTOBUS A TORRE DEL MAR - MALAGA"/>
    <n v="0.8640000000000001"/>
    <d v="2024-07-29T00:00:00"/>
    <x v="12"/>
    <n v="7"/>
    <m/>
    <m/>
  </r>
  <r>
    <x v="1"/>
    <s v="REAL"/>
    <s v="VARIABLE"/>
    <s v="COLECTIVOS"/>
    <s v="ALSA"/>
    <s v="TORRE DEL MAR"/>
    <x v="5"/>
    <s v="AUTOBUSES"/>
    <s v="AUTOBUS AL INGENIO"/>
    <n v="0.26"/>
    <d v="2024-07-29T00:00:00"/>
    <x v="12"/>
    <n v="7"/>
    <m/>
    <s v="PAGADO EN EFECTIVO"/>
  </r>
  <r>
    <x v="0"/>
    <s v="REAL"/>
    <s v="VARIABLE"/>
    <s v="PERSONAL"/>
    <s v="BLABLACAR"/>
    <s v="ONLINE"/>
    <x v="18"/>
    <s v="GASTOS COMPARTIDOS"/>
    <s v="BLABLACAR MADRID TORRE DEL MAR"/>
    <n v="18.3"/>
    <d v="2024-07-30T00:00:00"/>
    <x v="12"/>
    <n v="7"/>
    <m/>
    <s v="WENDII &amp; JOSE MARÍA - APP"/>
  </r>
  <r>
    <x v="1"/>
    <s v="REAL"/>
    <s v="VARIABLE"/>
    <s v="COLECTIVOS"/>
    <s v="NEGROS TORRE DEL MAR"/>
    <s v="MALAGA"/>
    <x v="21"/>
    <s v="REGALOS CRIS"/>
    <s v="BIZNAGAS PARA CRIS Y MARIA"/>
    <n v="0.60000000000000009"/>
    <d v="2024-07-31T00:00:00"/>
    <x v="12"/>
    <n v="7"/>
    <m/>
    <s v="PAGADAS EN EFECTIVO"/>
  </r>
  <r>
    <x v="1"/>
    <s v="REAL"/>
    <s v="VARIABLE"/>
    <s v="COLECTIVOS"/>
    <s v="CHIRINGUITO GABI"/>
    <s v="MALAGA"/>
    <x v="7"/>
    <s v="RESTAURANTE"/>
    <s v="CENA CON MARIA SANTIAGO"/>
    <n v="5.4450000000000003"/>
    <d v="2024-07-31T00:00:00"/>
    <x v="12"/>
    <n v="7"/>
    <m/>
    <m/>
  </r>
  <r>
    <x v="1"/>
    <s v="REAL"/>
    <s v="VARIABLE"/>
    <s v="COLECTIVOS"/>
    <s v="EL INGENIO"/>
    <s v="TORRE DEL MAR"/>
    <x v="7"/>
    <s v="BAR"/>
    <s v="PALOMITAS"/>
    <n v="1.0029999999999999"/>
    <d v="2024-07-31T00:00:00"/>
    <x v="12"/>
    <n v="7"/>
    <m/>
    <s v="PALOMITAS CINE DEADPOOL"/>
  </r>
  <r>
    <x v="1"/>
    <s v="REAL"/>
    <s v="VARIABLE"/>
    <s v="COLECTIVOS"/>
    <s v="EL INGENIO"/>
    <s v="TORRE DEL MAR"/>
    <x v="9"/>
    <s v="CINE"/>
    <s v="CINE DEADPOOL AND WOLVERINE"/>
    <n v="1.1000000000000001"/>
    <d v="2024-07-31T00:00:00"/>
    <x v="12"/>
    <n v="7"/>
    <m/>
    <s v="CINE CON CRIS DEADPOOL"/>
  </r>
  <r>
    <x v="1"/>
    <s v="REAL"/>
    <s v="VARIABLE"/>
    <s v="PERSONAL"/>
    <s v="CHIRINGUITO"/>
    <s v="TORRE DEL MAR"/>
    <x v="7"/>
    <s v="RESTAURANTE"/>
    <s v="ESPETO Y CERVEZA"/>
    <n v="0.99900000000000011"/>
    <d v="2024-08-01T00:00:00"/>
    <x v="12"/>
    <n v="8"/>
    <d v="2024-08-01T00:00:00"/>
    <m/>
  </r>
  <r>
    <x v="1"/>
    <s v="REAL"/>
    <s v="VARIABLE"/>
    <s v="COLECTIVOS"/>
    <s v="COVIRAN"/>
    <s v="TORRE DEL MAR"/>
    <x v="4"/>
    <s v="COVIRAN"/>
    <s v="SUPERMERCADO COVIRAN"/>
    <n v="0.73"/>
    <d v="2024-08-01T00:00:00"/>
    <x v="12"/>
    <n v="8"/>
    <m/>
    <m/>
  </r>
  <r>
    <x v="1"/>
    <s v="REAL"/>
    <s v="VARIABLE"/>
    <s v="COLECTIVOS"/>
    <s v="HELADERIA TORRE"/>
    <s v="TORRE DEL MAR"/>
    <x v="7"/>
    <s v="BAR"/>
    <s v="HELADOS"/>
    <n v="0.4"/>
    <d v="2024-08-01T00:00:00"/>
    <x v="12"/>
    <n v="8"/>
    <m/>
    <m/>
  </r>
  <r>
    <x v="0"/>
    <s v="REAL"/>
    <s v="VARIABLE"/>
    <s v="PERSONAL"/>
    <s v="TRADE REPUBLIC"/>
    <s v="ONLINE"/>
    <x v="28"/>
    <s v="INTERESES TRADE REPUBLIC"/>
    <s v="INTERESES TRADE REPUBLIC"/>
    <n v="2.25"/>
    <d v="2024-08-01T00:00:00"/>
    <x v="12"/>
    <n v="8"/>
    <m/>
    <m/>
  </r>
  <r>
    <x v="1"/>
    <s v="REAL"/>
    <s v="VARIABLE"/>
    <s v="PERSONAL"/>
    <s v="TICKETMASTER"/>
    <s v="ONLINE"/>
    <x v="9"/>
    <s v="CONCIERTOS"/>
    <s v="FESTIVAL DE LAS DELICIAS"/>
    <n v="5.5"/>
    <d v="2024-08-02T00:00:00"/>
    <x v="12"/>
    <n v="8"/>
    <d v="2024-08-02T00:00:00"/>
    <m/>
  </r>
  <r>
    <x v="1"/>
    <s v="REAL"/>
    <s v="FIJO"/>
    <s v="PERSONAL"/>
    <s v="ALQUILER"/>
    <s v="MADRID"/>
    <x v="2"/>
    <s v="PISO VALDEZARZA"/>
    <s v="ALQUILER VALDEZARZA"/>
    <n v="40"/>
    <d v="2024-08-02T00:00:00"/>
    <x v="12"/>
    <n v="8"/>
    <m/>
    <m/>
  </r>
  <r>
    <x v="3"/>
    <s v="REAL"/>
    <s v="VARIABLE"/>
    <s v="PERSONAL"/>
    <s v="TRASPASO COLECTIVOS"/>
    <s v="ONLINE"/>
    <x v="24"/>
    <s v="TRASPASO COLECTIVOS"/>
    <s v="TRASPASO COLECTIVOS AGOSTO"/>
    <n v="0"/>
    <d v="2024-08-02T00:00:00"/>
    <x v="12"/>
    <n v="8"/>
    <m/>
    <m/>
  </r>
  <r>
    <x v="1"/>
    <s v="REAL"/>
    <s v="FIJO"/>
    <s v="PERSONAL"/>
    <s v="GARAJE"/>
    <s v="MADRID"/>
    <x v="2"/>
    <s v="GARAJE"/>
    <s v="GARAJE VALDEZARZA"/>
    <n v="6.5"/>
    <d v="2024-08-02T00:00:00"/>
    <x v="12"/>
    <n v="8"/>
    <m/>
    <m/>
  </r>
  <r>
    <x v="1"/>
    <s v="REAL"/>
    <s v="VARIABLE"/>
    <s v="PERSONAL"/>
    <s v="GASTOS"/>
    <s v="MADRID"/>
    <x v="2"/>
    <s v="GASTOS COMPARTIDOS"/>
    <s v="GASTOS: AGUA, LUZ, WIFI, LIMPIEZA"/>
    <n v="7"/>
    <d v="2024-08-02T00:00:00"/>
    <x v="12"/>
    <n v="8"/>
    <m/>
    <m/>
  </r>
  <r>
    <x v="2"/>
    <s v="REAL"/>
    <s v="VARIABLE"/>
    <s v="PERSONAL"/>
    <s v="DEGIRO"/>
    <s v="ONLINE"/>
    <x v="16"/>
    <s v="FONDOS"/>
    <s v="DEGIRO"/>
    <n v="270"/>
    <d v="2024-08-02T00:00:00"/>
    <x v="12"/>
    <n v="8"/>
    <m/>
    <m/>
  </r>
  <r>
    <x v="2"/>
    <s v="REAL"/>
    <s v="VARIABLE"/>
    <s v="PERSONAL"/>
    <s v="INDEXA CAPITAL"/>
    <s v="ONLINE"/>
    <x v="22"/>
    <s v="FONDOS"/>
    <s v="INDEXA"/>
    <n v="270"/>
    <d v="2024-08-02T00:00:00"/>
    <x v="12"/>
    <n v="8"/>
    <m/>
    <m/>
  </r>
  <r>
    <x v="0"/>
    <s v="REAL"/>
    <s v="VARIABLE"/>
    <s v="PERSONAL"/>
    <s v="VINTED"/>
    <s v="ONLINE"/>
    <x v="18"/>
    <s v="SEGUNDA MANOS"/>
    <s v="VINTED (ALPARGATAS, CAMISA TOMMY Y CAMISA ALEX)"/>
    <n v="25.08"/>
    <d v="2024-08-02T00:00:00"/>
    <x v="12"/>
    <n v="8"/>
    <m/>
    <m/>
  </r>
  <r>
    <x v="1"/>
    <s v="REAL"/>
    <s v="VARIABLE"/>
    <s v="PERSONAL"/>
    <s v="CHIRINGUITO"/>
    <s v="TORRE DEL MAR"/>
    <x v="4"/>
    <s v="VENDING"/>
    <s v="CHUCHES"/>
    <n v="0.16000000000000003"/>
    <d v="2024-08-02T00:00:00"/>
    <x v="12"/>
    <n v="8"/>
    <m/>
    <s v="PAGADO EN EFECTIVO"/>
  </r>
  <r>
    <x v="1"/>
    <s v="REAL"/>
    <s v="VARIABLE"/>
    <s v="PERSONAL"/>
    <s v="HELADERIA TORRE"/>
    <s v="TORRE DEL MAR"/>
    <x v="7"/>
    <s v="BAR"/>
    <s v="HELADOS"/>
    <n v="0.54"/>
    <d v="2024-08-02T00:00:00"/>
    <x v="12"/>
    <n v="8"/>
    <m/>
    <s v="PAGADO EN EFECTIVO"/>
  </r>
  <r>
    <x v="3"/>
    <s v="REAL"/>
    <s v="VARIABLE"/>
    <s v="PERSONAL"/>
    <s v="TRASPASO COLECTIVOS"/>
    <s v="ONLINE"/>
    <x v="24"/>
    <s v="TRASPASO COLECTIVOS"/>
    <s v="TRASPASO COLECTIVOS AGOSTO - EXTRA PARA CRIS"/>
    <n v="0"/>
    <d v="2024-08-02T00:00:00"/>
    <x v="12"/>
    <n v="8"/>
    <m/>
    <m/>
  </r>
  <r>
    <x v="0"/>
    <s v="REAL"/>
    <s v="VARIABLE"/>
    <s v="PERSONAL"/>
    <s v="BLABLACAR"/>
    <s v="ONLINE"/>
    <x v="18"/>
    <s v="GASTOS COMPARTIDOS"/>
    <s v="BLABLACAR  TORRE DEL MAR - MADRID"/>
    <n v="12"/>
    <d v="2024-08-04T00:00:00"/>
    <x v="12"/>
    <n v="8"/>
    <d v="2024-08-04T00:00:00"/>
    <s v="EFECTIVO - INMA"/>
  </r>
  <r>
    <x v="0"/>
    <s v="REAL"/>
    <s v="VARIABLE"/>
    <s v="PERSONAL"/>
    <s v="BLABLACAR"/>
    <s v="ONLINE"/>
    <x v="18"/>
    <s v="GASTOS COMPARTIDOS"/>
    <s v="BLABLACAR  TORRE DEL MAR - MADRID"/>
    <n v="4.5"/>
    <d v="2024-08-04T00:00:00"/>
    <x v="12"/>
    <n v="8"/>
    <d v="2024-08-04T00:00:00"/>
    <s v="ANGIE -APP"/>
  </r>
  <r>
    <x v="1"/>
    <s v="REAL"/>
    <s v="VARIABLE"/>
    <s v="PERSONAL"/>
    <s v="NEGROS TORRE DEL MAR"/>
    <s v="TORRE DEL MAR"/>
    <x v="21"/>
    <s v="REGALOS CUMPLEAÑOS"/>
    <s v="REGALO ICIAR"/>
    <n v="2"/>
    <d v="2024-08-04T00:00:00"/>
    <x v="12"/>
    <n v="8"/>
    <m/>
    <m/>
  </r>
  <r>
    <x v="1"/>
    <s v="REAL"/>
    <s v="VARIABLE"/>
    <s v="PERSONAL"/>
    <s v="MADRID DEPORTES"/>
    <s v="MADRID"/>
    <x v="6"/>
    <s v="GIMNASIO"/>
    <s v="GIMNASIO MADRID DEPORTES"/>
    <n v="2.99"/>
    <d v="2024-08-05T00:00:00"/>
    <x v="12"/>
    <n v="8"/>
    <d v="2024-08-05T00:00:00"/>
    <m/>
  </r>
  <r>
    <x v="1"/>
    <s v="REAL"/>
    <s v="VARIABLE"/>
    <s v="PERSONAL"/>
    <s v="REPSOL"/>
    <s v="MADRID"/>
    <x v="5"/>
    <s v="GASOLINA"/>
    <s v="COCHE"/>
    <n v="6.5819999999999999"/>
    <d v="2024-08-05T00:00:00"/>
    <x v="12"/>
    <n v="8"/>
    <d v="2024-08-04T00:00:00"/>
    <m/>
  </r>
  <r>
    <x v="1"/>
    <s v="REAL"/>
    <s v="VARIABLE"/>
    <s v="PERSONAL"/>
    <s v="CHIRINGUITO"/>
    <s v="TORRE DEL MAR"/>
    <x v="7"/>
    <s v="RESTAURANTE"/>
    <s v="ESPETO Y CERVEZA"/>
    <n v="1.3900000000000001"/>
    <d v="2024-08-05T00:00:00"/>
    <x v="12"/>
    <n v="8"/>
    <d v="2024-08-04T00:00:00"/>
    <s v="ESPETO CON EL CUÑAO JAVI BLANCO"/>
  </r>
  <r>
    <x v="1"/>
    <s v="REAL"/>
    <s v="VARIABLE"/>
    <s v="PERSONAL"/>
    <s v="VINTED"/>
    <s v="ONLINE"/>
    <x v="3"/>
    <s v="ROPA DEPORTE"/>
    <s v="CAMISETA SELECCIÓN ESPAÑOLA"/>
    <n v="3.7789999999999999"/>
    <d v="2024-08-05T00:00:00"/>
    <x v="12"/>
    <n v="8"/>
    <d v="2024-08-04T00:00:00"/>
    <m/>
  </r>
  <r>
    <x v="1"/>
    <s v="REAL"/>
    <s v="VARIABLE"/>
    <s v="PERSONAL"/>
    <s v="VINTED"/>
    <s v="ONLINE"/>
    <x v="3"/>
    <s v="ROPA DEPORTE"/>
    <s v="CAMISETA REAL MADRID RAUL"/>
    <n v="3.794"/>
    <d v="2024-08-05T00:00:00"/>
    <x v="12"/>
    <n v="8"/>
    <d v="2024-08-04T00:00:00"/>
    <m/>
  </r>
  <r>
    <x v="1"/>
    <s v="REAL"/>
    <s v="VARIABLE"/>
    <s v="PERSONAL"/>
    <s v="REPSOL"/>
    <s v="MADRID"/>
    <x v="5"/>
    <s v="GASOLINA"/>
    <s v="MOTO"/>
    <n v="1"/>
    <d v="2024-08-05T00:00:00"/>
    <x v="12"/>
    <n v="8"/>
    <m/>
    <m/>
  </r>
  <r>
    <x v="1"/>
    <s v="REAL"/>
    <s v="VARIABLE"/>
    <s v="PERSONAL"/>
    <s v="ESPIEDO"/>
    <s v="MADRID"/>
    <x v="7"/>
    <s v="RESTAURANTE"/>
    <s v="EXTRA MENU COMPLETO"/>
    <n v="9.0000000000000011E-2"/>
    <d v="2024-08-05T00:00:00"/>
    <x v="12"/>
    <n v="8"/>
    <m/>
    <m/>
  </r>
  <r>
    <x v="1"/>
    <s v="REAL"/>
    <s v="VARIABLE"/>
    <s v="COLECTIVOS"/>
    <s v="EL RADAR"/>
    <s v="TORRE DEL MAR"/>
    <x v="7"/>
    <s v="RESTAURANTE"/>
    <s v="CENA CON CUÑAOS"/>
    <n v="5.65"/>
    <d v="2024-08-05T00:00:00"/>
    <x v="12"/>
    <n v="8"/>
    <d v="2024-08-04T00:00:00"/>
    <s v="CENA VIERNES  EN EL RADAR, CON LOS CUÑAOS"/>
  </r>
  <r>
    <x v="1"/>
    <s v="REAL"/>
    <s v="VARIABLE"/>
    <s v="COLECTIVOS"/>
    <s v="LA ESTRELLA"/>
    <s v="TORRE DEL MAR"/>
    <x v="7"/>
    <s v="RESTAURANTE"/>
    <s v="CENA CON CUÑAOS"/>
    <n v="5.8000000000000007"/>
    <d v="2024-08-05T00:00:00"/>
    <x v="12"/>
    <n v="8"/>
    <d v="2024-08-04T00:00:00"/>
    <s v="CENA SABADO EN LA ESTRELLA CON LOS CUÑAOS"/>
  </r>
  <r>
    <x v="1"/>
    <s v="REAL"/>
    <s v="VARIABLE"/>
    <s v="COLECTIVOS"/>
    <s v="CARREFOUR"/>
    <s v="MADRID"/>
    <x v="4"/>
    <s v="CARREFOUR"/>
    <s v="COMPRA GRANDE"/>
    <n v="11.308"/>
    <d v="2024-08-05T00:00:00"/>
    <x v="12"/>
    <n v="8"/>
    <m/>
    <m/>
  </r>
  <r>
    <x v="1"/>
    <s v="REAL"/>
    <s v="VARIABLE"/>
    <s v="COLECTIVOS"/>
    <s v="RODILLA"/>
    <s v="MADRID"/>
    <x v="7"/>
    <s v="BAR"/>
    <s v="MERIENDA CON CRIS"/>
    <n v="0.9"/>
    <d v="2024-08-06T00:00:00"/>
    <x v="12"/>
    <n v="8"/>
    <d v="2024-08-05T00:00:00"/>
    <m/>
  </r>
  <r>
    <x v="1"/>
    <s v="REAL"/>
    <s v="VARIABLE"/>
    <s v="PERSONAL"/>
    <s v="MODISTA MARIA"/>
    <s v="MADRID"/>
    <x v="3"/>
    <s v="ARREGLOS"/>
    <s v="ARREGLO PANTALON"/>
    <n v="0.4"/>
    <d v="2024-08-06T00:00:00"/>
    <x v="12"/>
    <n v="8"/>
    <m/>
    <m/>
  </r>
  <r>
    <x v="1"/>
    <s v="REAL"/>
    <s v="VARIABLE"/>
    <s v="PERSONAL"/>
    <s v="FESTIVAL DE LAS DELICIAS"/>
    <s v="MADRID"/>
    <x v="21"/>
    <s v="REGALOS CUMPLEAÑOS"/>
    <s v="REGALO ICIAR"/>
    <n v="9.9"/>
    <d v="2024-08-06T00:00:00"/>
    <x v="12"/>
    <n v="8"/>
    <m/>
    <m/>
  </r>
  <r>
    <x v="1"/>
    <s v="REAL"/>
    <s v="VARIABLE"/>
    <s v="PERSONAL"/>
    <s v="VINTED"/>
    <s v="ONLINE"/>
    <x v="3"/>
    <s v="ROPA DEPORTE"/>
    <s v="CAMISETA SELECCIÓN ESPAÑOLA"/>
    <n v="7.2729999999999997"/>
    <d v="2024-08-06T00:00:00"/>
    <x v="12"/>
    <n v="8"/>
    <m/>
    <m/>
  </r>
  <r>
    <x v="1"/>
    <s v="REAL"/>
    <s v="VARIABLE"/>
    <s v="PERSONAL"/>
    <s v="RIOT GAMES"/>
    <s v="ONLINE"/>
    <x v="8"/>
    <s v="JUEGOS"/>
    <s v="SKINS TEEMO &amp; VEIGAR"/>
    <n v="1.099"/>
    <d v="2024-08-12T00:00:00"/>
    <x v="12"/>
    <n v="8"/>
    <d v="2024-08-08T00:00:00"/>
    <m/>
  </r>
  <r>
    <x v="1"/>
    <s v="REAL"/>
    <s v="VARIABLE"/>
    <s v="PERSONAL"/>
    <s v="AYUNTAMIENTO MADRID"/>
    <s v="MADRID"/>
    <x v="6"/>
    <s v="GIMNASIO"/>
    <s v="GIMNASIO MADRID DEPORTES"/>
    <n v="0.5"/>
    <d v="2024-08-12T00:00:00"/>
    <x v="12"/>
    <n v="8"/>
    <m/>
    <m/>
  </r>
  <r>
    <x v="1"/>
    <s v="REAL"/>
    <s v="VARIABLE"/>
    <s v="PERSONAL"/>
    <s v="AYUNTAMIENTO MADRID"/>
    <s v="MADRID"/>
    <x v="6"/>
    <s v="NATACION"/>
    <s v="NATACION MADRID DEPORTES"/>
    <n v="0.25"/>
    <d v="2024-08-12T00:00:00"/>
    <x v="12"/>
    <n v="8"/>
    <m/>
    <m/>
  </r>
  <r>
    <x v="1"/>
    <s v="REAL"/>
    <s v="VARIABLE"/>
    <s v="PERSONAL"/>
    <s v="AYUNTAMIENTO MADRID"/>
    <s v="MADRID"/>
    <x v="6"/>
    <s v="NATACION"/>
    <s v="NATACION MADRID DEPORTES"/>
    <n v="0.25"/>
    <d v="2024-08-12T00:00:00"/>
    <x v="12"/>
    <n v="8"/>
    <m/>
    <m/>
  </r>
  <r>
    <x v="1"/>
    <s v="REAL"/>
    <s v="VARIABLE"/>
    <s v="PERSONAL"/>
    <s v="AYUNTAMIENTO MADRID"/>
    <s v="MADRID"/>
    <x v="9"/>
    <s v="PISCINA"/>
    <s v="ENTRADA PISCINA"/>
    <n v="0.22500000000000001"/>
    <d v="2024-08-12T00:00:00"/>
    <x v="12"/>
    <n v="8"/>
    <m/>
    <m/>
  </r>
  <r>
    <x v="1"/>
    <s v="REAL"/>
    <s v="VARIABLE"/>
    <s v="PERSONAL"/>
    <s v="OPEN AI"/>
    <s v="ONLINE"/>
    <x v="8"/>
    <s v="SUSCRIPCION"/>
    <s v="CHAT GPT"/>
    <n v="2.2870000000000004"/>
    <d v="2024-08-12T00:00:00"/>
    <x v="12"/>
    <n v="8"/>
    <m/>
    <m/>
  </r>
  <r>
    <x v="1"/>
    <s v="REAL"/>
    <s v="VARIABLE"/>
    <s v="PERSONAL"/>
    <s v="INSUD"/>
    <s v="MADRID"/>
    <x v="4"/>
    <s v="VENDING"/>
    <s v="CAFÉ"/>
    <n v="4.0000000000000008E-2"/>
    <d v="2024-08-12T00:00:00"/>
    <x v="12"/>
    <n v="8"/>
    <m/>
    <m/>
  </r>
  <r>
    <x v="1"/>
    <s v="REAL"/>
    <s v="VARIABLE"/>
    <s v="PERSONAL"/>
    <s v="INSUD"/>
    <s v="MADRID"/>
    <x v="4"/>
    <s v="VENDING"/>
    <s v="CAFÉ"/>
    <n v="0.05"/>
    <d v="2024-08-12T00:00:00"/>
    <x v="12"/>
    <n v="8"/>
    <m/>
    <m/>
  </r>
  <r>
    <x v="1"/>
    <s v="REAL"/>
    <s v="VARIABLE"/>
    <s v="PERSONAL"/>
    <s v="INSUD"/>
    <s v="MADRID"/>
    <x v="4"/>
    <s v="VENDING"/>
    <s v="CHOCOLATE"/>
    <n v="0.35000000000000003"/>
    <d v="2024-08-12T00:00:00"/>
    <x v="12"/>
    <n v="8"/>
    <m/>
    <m/>
  </r>
  <r>
    <x v="1"/>
    <s v="REAL"/>
    <s v="VARIABLE"/>
    <s v="PERSONAL"/>
    <s v="INSUD"/>
    <s v="MADRID"/>
    <x v="4"/>
    <s v="VENDING"/>
    <s v="CHOCOLATE"/>
    <n v="0.11000000000000001"/>
    <d v="2024-08-12T00:00:00"/>
    <x v="12"/>
    <n v="8"/>
    <m/>
    <m/>
  </r>
  <r>
    <x v="1"/>
    <s v="REAL"/>
    <s v="VARIABLE"/>
    <s v="PERSONAL"/>
    <s v="INSUD"/>
    <s v="MADRID"/>
    <x v="4"/>
    <s v="VENDING"/>
    <s v="CAFÉ"/>
    <n v="2.0000000000000004E-2"/>
    <d v="2024-08-12T00:00:00"/>
    <x v="12"/>
    <n v="8"/>
    <m/>
    <m/>
  </r>
  <r>
    <x v="1"/>
    <s v="REAL"/>
    <s v="VARIABLE"/>
    <s v="PERSONAL"/>
    <s v="INSUD"/>
    <s v="MADRID"/>
    <x v="4"/>
    <s v="VENDING"/>
    <s v="CHOCOLATE"/>
    <n v="0.1"/>
    <d v="2024-08-12T00:00:00"/>
    <x v="12"/>
    <n v="8"/>
    <m/>
    <m/>
  </r>
  <r>
    <x v="1"/>
    <s v="REAL"/>
    <s v="VARIABLE"/>
    <s v="PERSONAL"/>
    <s v="INSUD"/>
    <s v="MADRID"/>
    <x v="4"/>
    <s v="VENDING"/>
    <s v="CAFÉ"/>
    <n v="0.19"/>
    <d v="2024-08-12T00:00:00"/>
    <x v="12"/>
    <n v="8"/>
    <m/>
    <m/>
  </r>
  <r>
    <x v="1"/>
    <s v="REAL"/>
    <s v="VARIABLE"/>
    <s v="PERSONAL"/>
    <s v="OCHENTA GRADOS"/>
    <s v="MADRID"/>
    <x v="7"/>
    <s v="RESTAURANTE"/>
    <s v="EXTRA MENU COMPLETO"/>
    <n v="0.58499999999999996"/>
    <d v="2024-08-12T00:00:00"/>
    <x v="12"/>
    <n v="8"/>
    <m/>
    <m/>
  </r>
  <r>
    <x v="1"/>
    <s v="REAL"/>
    <s v="VARIABLE"/>
    <s v="COLECTIVOS"/>
    <s v="WALLAPOP"/>
    <s v="MADRID"/>
    <x v="2"/>
    <s v="ACCESORIOS"/>
    <s v="MUEBLE PASILLO"/>
    <n v="8"/>
    <d v="2024-08-12T00:00:00"/>
    <x v="12"/>
    <n v="8"/>
    <m/>
    <s v="COMPRADO POR WALLAPOP, FUIMOS A PINTO A POR EL MUEBLE"/>
  </r>
  <r>
    <x v="1"/>
    <s v="REAL"/>
    <s v="VARIABLE"/>
    <s v="PERSONAL"/>
    <s v="LATERAL CASTELLANA"/>
    <s v="MADRID"/>
    <x v="7"/>
    <s v="RESTAURANTE"/>
    <s v="CENA CON SHEILA Y SONIA"/>
    <n v="6.7900000000000009"/>
    <d v="2024-08-13T00:00:00"/>
    <x v="12"/>
    <n v="8"/>
    <m/>
    <s v="CENA CON SONIA Y SHEILA. SHEILA ANUNCIA QUE SE CASA"/>
  </r>
  <r>
    <x v="1"/>
    <s v="REAL"/>
    <s v="VARIABLE"/>
    <s v="PERSONAL"/>
    <s v="CEPSA"/>
    <s v="MADRID"/>
    <x v="5"/>
    <s v="GASOLINA"/>
    <s v="MOTO"/>
    <n v="0.83100000000000007"/>
    <d v="2024-08-13T00:00:00"/>
    <x v="12"/>
    <n v="8"/>
    <m/>
    <m/>
  </r>
  <r>
    <x v="1"/>
    <s v="REAL"/>
    <s v="VARIABLE"/>
    <s v="PERSONAL"/>
    <s v="ESTACION DE SERVICIO"/>
    <s v="GUADALAJARA"/>
    <x v="4"/>
    <s v="GASOLINERAS"/>
    <s v="FILIPINOS"/>
    <n v="0.26"/>
    <d v="2024-08-13T00:00:00"/>
    <x v="12"/>
    <n v="8"/>
    <m/>
    <m/>
  </r>
  <r>
    <x v="1"/>
    <s v="REAL"/>
    <s v="VARIABLE"/>
    <s v="COLECTIVOS"/>
    <s v="CIRCOLO POPPOLARE"/>
    <s v="MADRID"/>
    <x v="7"/>
    <s v="RESTAURANTE"/>
    <s v="CIRCOLLO POPPOLARE COMIDA CON CRIS"/>
    <n v="6.3000000000000007"/>
    <d v="2024-08-13T00:00:00"/>
    <x v="12"/>
    <n v="8"/>
    <m/>
    <m/>
  </r>
  <r>
    <x v="2"/>
    <s v="REAL"/>
    <s v="VARIABLE"/>
    <s v="PERSONAL"/>
    <s v="INDEXA CAPITAL"/>
    <s v="ONLINE"/>
    <x v="22"/>
    <s v="FONDOS"/>
    <s v="INDEXA"/>
    <n v="135"/>
    <d v="2024-08-14T00:00:00"/>
    <x v="12"/>
    <n v="8"/>
    <m/>
    <m/>
  </r>
  <r>
    <x v="1"/>
    <s v="REAL"/>
    <s v="VARIABLE"/>
    <s v="PERSONAL"/>
    <s v="FILDOR"/>
    <s v="TUDELA"/>
    <x v="3"/>
    <s v="ARREGLOS"/>
    <s v="CAMISA BORDADO"/>
    <n v="0.4"/>
    <d v="2024-08-14T00:00:00"/>
    <x v="12"/>
    <n v="8"/>
    <m/>
    <s v="EFECTIVO"/>
  </r>
  <r>
    <x v="1"/>
    <s v="REAL"/>
    <s v="VARIABLE"/>
    <s v="PERSONAL"/>
    <s v="EL TONEL"/>
    <s v="TUDELA"/>
    <x v="7"/>
    <s v="BAR"/>
    <s v="BOCADILLO"/>
    <n v="0.68"/>
    <d v="2024-08-14T00:00:00"/>
    <x v="12"/>
    <n v="8"/>
    <m/>
    <s v="VIENDO LA SUPERCOPA EUROPA MADRID EN CASA PABLO"/>
  </r>
  <r>
    <x v="1"/>
    <s v="REAL"/>
    <s v="VARIABLE"/>
    <s v="PERSONAL"/>
    <s v="ARENAS"/>
    <s v="TUDELA"/>
    <x v="7"/>
    <s v="BAR"/>
    <s v="MERIENDA / ALMUERZO ARENAS"/>
    <n v="2.2000000000000002"/>
    <d v="2024-08-14T00:00:00"/>
    <x v="12"/>
    <n v="8"/>
    <m/>
    <s v="EFECTIVO"/>
  </r>
  <r>
    <x v="1"/>
    <s v="REAL"/>
    <s v="VARIABLE"/>
    <s v="PERSONAL"/>
    <s v="PROXIM SUPERMERCADOS"/>
    <s v="TUDELA"/>
    <x v="4"/>
    <s v="PROXIM"/>
    <s v="COMPRA SEMANAL"/>
    <n v="2.4030000000000005"/>
    <d v="2024-08-16T00:00:00"/>
    <x v="12"/>
    <n v="8"/>
    <m/>
    <m/>
  </r>
  <r>
    <x v="0"/>
    <s v="REAL"/>
    <s v="VARIABLE"/>
    <s v="PERSONAL"/>
    <s v="BLABLACAR"/>
    <s v="ONLINE"/>
    <x v="18"/>
    <s v="GASTOS COMPARTIDOS"/>
    <s v="BLABLACAR"/>
    <n v="9.9"/>
    <d v="2024-08-16T00:00:00"/>
    <x v="12"/>
    <n v="8"/>
    <d v="2024-08-13T00:00:00"/>
    <s v="viaje madrid-tudela del 13/08/2024"/>
  </r>
  <r>
    <x v="1"/>
    <s v="REAL"/>
    <s v="VARIABLE"/>
    <s v="COLECTIVOS"/>
    <s v="NETFLIX"/>
    <s v="ONLINE"/>
    <x v="8"/>
    <s v="SUSCRIPCION"/>
    <s v="NETFLIX"/>
    <n v="0.60000000000000009"/>
    <d v="2024-08-16T00:00:00"/>
    <x v="12"/>
    <n v="8"/>
    <m/>
    <m/>
  </r>
  <r>
    <x v="1"/>
    <s v="REAL"/>
    <s v="VARIABLE"/>
    <s v="PERSONAL"/>
    <s v="ARENAS"/>
    <s v="TUDELA"/>
    <x v="7"/>
    <s v="BAR"/>
    <s v="MERIENDA / ALMUERZO ARENAS"/>
    <n v="0.88000000000000012"/>
    <d v="2024-08-17T00:00:00"/>
    <x v="12"/>
    <n v="8"/>
    <m/>
    <m/>
  </r>
  <r>
    <x v="1"/>
    <s v="REAL"/>
    <s v="VARIABLE"/>
    <s v="PERSONAL"/>
    <s v="ARENAS"/>
    <s v="TUDELA"/>
    <x v="7"/>
    <s v="BAR"/>
    <s v="MERIENDA / ALMUERZO ARENAS"/>
    <n v="0.88000000000000012"/>
    <d v="2024-08-19T00:00:00"/>
    <x v="12"/>
    <n v="8"/>
    <m/>
    <m/>
  </r>
  <r>
    <x v="1"/>
    <s v="REAL"/>
    <s v="VARIABLE"/>
    <s v="PERSONAL"/>
    <s v="REPSOL"/>
    <s v="MEDINACELI"/>
    <x v="5"/>
    <s v="GASOLINA"/>
    <s v="COCHE"/>
    <n v="3.5"/>
    <d v="2024-08-19T00:00:00"/>
    <x v="12"/>
    <n v="8"/>
    <m/>
    <m/>
  </r>
  <r>
    <x v="1"/>
    <s v="REAL"/>
    <s v="VARIABLE"/>
    <s v="PERSONAL"/>
    <s v="ESTACION DE SERVICIO"/>
    <s v="MEDINACELI"/>
    <x v="4"/>
    <s v="GASOLINERAS"/>
    <s v="FILIPINOS"/>
    <n v="0.25"/>
    <d v="2024-08-19T00:00:00"/>
    <x v="12"/>
    <n v="8"/>
    <m/>
    <m/>
  </r>
  <r>
    <x v="1"/>
    <s v="REAL"/>
    <s v="VARIABLE"/>
    <s v="PERSONAL"/>
    <s v="PECADO CARNAL"/>
    <s v="TUDELA"/>
    <x v="7"/>
    <s v="RESTAURANTE"/>
    <s v="HAMBURGUESA CON AMIGOS TUDELA"/>
    <n v="1.8"/>
    <d v="2024-08-19T00:00:00"/>
    <x v="12"/>
    <n v="8"/>
    <m/>
    <m/>
  </r>
  <r>
    <x v="1"/>
    <s v="REAL"/>
    <s v="VARIABLE"/>
    <s v="PERSONAL"/>
    <s v="ESTACION DE SERVICIO"/>
    <s v="MEDINACELI"/>
    <x v="5"/>
    <s v="GASOLINERAS"/>
    <s v="LIMPIEZA COCHE"/>
    <n v="0.60000000000000009"/>
    <d v="2024-08-19T00:00:00"/>
    <x v="12"/>
    <n v="8"/>
    <m/>
    <s v="EFECTIVO"/>
  </r>
  <r>
    <x v="3"/>
    <s v="REAL"/>
    <s v="VARIABLE"/>
    <s v="PERSONAL"/>
    <s v="TRADE REPUBLIC"/>
    <s v="ONLINE"/>
    <x v="30"/>
    <s v="TRASPASO TRADE REPUBLIC"/>
    <s v="TRASPASO TRADE REPUBLIC"/>
    <n v="0"/>
    <d v="2024-08-19T00:00:00"/>
    <x v="12"/>
    <n v="8"/>
    <m/>
    <m/>
  </r>
  <r>
    <x v="1"/>
    <s v="REAL"/>
    <s v="VARIABLE"/>
    <s v="PERSONAL"/>
    <s v="AYUNTAMIENTO MADRID"/>
    <s v="MADRID"/>
    <x v="6"/>
    <s v="GIMNASIO"/>
    <s v="GIMNASIO MADRID DEPORTES"/>
    <n v="0.5"/>
    <d v="2024-08-19T00:00:00"/>
    <x v="12"/>
    <n v="8"/>
    <m/>
    <m/>
  </r>
  <r>
    <x v="1"/>
    <s v="REAL"/>
    <s v="VARIABLE"/>
    <s v="PERSONAL"/>
    <s v="GOOGLE"/>
    <s v="ONLINE"/>
    <x v="8"/>
    <s v="SUSCRIPCION"/>
    <s v="GOOGLE ONE"/>
    <n v="3"/>
    <d v="2024-08-19T00:00:00"/>
    <x v="12"/>
    <n v="8"/>
    <m/>
    <s v="SUSCRIPCION ANUAL A PARTIR DE SEPTIEMBRE 25"/>
  </r>
  <r>
    <x v="1"/>
    <s v="REAL"/>
    <s v="VARIABLE"/>
    <s v="PERSONAL"/>
    <s v="AYUNTAMIENTO MADRID"/>
    <s v="MADRID"/>
    <x v="6"/>
    <s v="GIMNASIO"/>
    <s v="GIMNASIO MADRID DEPORTES"/>
    <n v="1.2000000000000002"/>
    <d v="2024-08-20T00:00:00"/>
    <x v="12"/>
    <n v="8"/>
    <m/>
    <s v="MITAD MENSUALIDAD AGOSTO"/>
  </r>
  <r>
    <x v="1"/>
    <s v="REAL"/>
    <s v="VARIABLE"/>
    <s v="PERSONAL"/>
    <s v="CARREFOUR"/>
    <s v="MADRID"/>
    <x v="4"/>
    <s v="CARREFOUR"/>
    <s v="COMPRA FRUTA"/>
    <n v="1.266"/>
    <d v="2024-08-21T00:00:00"/>
    <x v="12"/>
    <n v="8"/>
    <m/>
    <m/>
  </r>
  <r>
    <x v="1"/>
    <s v="REAL"/>
    <s v="VARIABLE"/>
    <s v="PERSONAL"/>
    <s v="GOOGLE"/>
    <s v="ONLINE"/>
    <x v="8"/>
    <s v="SUSCRIPCION"/>
    <s v="GOOGLE ONE"/>
    <n v="2.9990000000000001"/>
    <d v="2024-08-21T00:00:00"/>
    <x v="12"/>
    <n v="8"/>
    <m/>
    <m/>
  </r>
  <r>
    <x v="4"/>
    <s v="REAL"/>
    <s v="VARIABLE"/>
    <s v="PERSONAL"/>
    <m/>
    <m/>
    <x v="25"/>
    <s v="TRADE REPUBLIC"/>
    <m/>
    <n v="0"/>
    <d v="2024-08-21T00:00:00"/>
    <x v="12"/>
    <n v="8"/>
    <m/>
    <m/>
  </r>
  <r>
    <x v="4"/>
    <s v="REAL"/>
    <s v="VARIABLE"/>
    <s v="PERSONAL"/>
    <m/>
    <m/>
    <x v="25"/>
    <s v="CASH SANTANDER COLECTIVOS"/>
    <m/>
    <n v="0"/>
    <d v="2024-08-21T00:00:00"/>
    <x v="12"/>
    <n v="8"/>
    <m/>
    <m/>
  </r>
  <r>
    <x v="4"/>
    <s v="REAL"/>
    <s v="VARIABLE"/>
    <s v="PERSONAL"/>
    <m/>
    <m/>
    <x v="25"/>
    <s v="CASH SANTANDER JGG"/>
    <m/>
    <n v="0"/>
    <d v="2024-08-21T00:00:00"/>
    <x v="12"/>
    <n v="8"/>
    <m/>
    <m/>
  </r>
  <r>
    <x v="4"/>
    <s v="REAL"/>
    <s v="VARIABLE"/>
    <s v="PERSONAL"/>
    <m/>
    <m/>
    <x v="26"/>
    <s v="DEGIRO"/>
    <m/>
    <n v="0"/>
    <d v="2024-08-21T00:00:00"/>
    <x v="12"/>
    <n v="8"/>
    <m/>
    <m/>
  </r>
  <r>
    <x v="4"/>
    <s v="REAL"/>
    <s v="VARIABLE"/>
    <s v="PERSONAL"/>
    <m/>
    <m/>
    <x v="26"/>
    <s v="LEDGER"/>
    <m/>
    <n v="0"/>
    <d v="2024-08-21T00:00:00"/>
    <x v="12"/>
    <n v="8"/>
    <m/>
    <m/>
  </r>
  <r>
    <x v="4"/>
    <s v="REAL"/>
    <s v="VARIABLE"/>
    <s v="PERSONAL"/>
    <m/>
    <m/>
    <x v="26"/>
    <s v="BIT2ME"/>
    <m/>
    <n v="0"/>
    <d v="2024-08-21T00:00:00"/>
    <x v="12"/>
    <n v="8"/>
    <m/>
    <m/>
  </r>
  <r>
    <x v="4"/>
    <s v="REAL"/>
    <s v="VARIABLE"/>
    <s v="PERSONAL"/>
    <m/>
    <m/>
    <x v="26"/>
    <s v="COINBASE"/>
    <m/>
    <n v="0"/>
    <d v="2024-08-21T00:00:00"/>
    <x v="12"/>
    <n v="8"/>
    <m/>
    <m/>
  </r>
  <r>
    <x v="4"/>
    <s v="REAL"/>
    <s v="VARIABLE"/>
    <s v="PERSONAL"/>
    <m/>
    <m/>
    <x v="26"/>
    <s v="MINTOS"/>
    <m/>
    <n v="0"/>
    <d v="2024-08-21T00:00:00"/>
    <x v="12"/>
    <n v="8"/>
    <m/>
    <m/>
  </r>
  <r>
    <x v="4"/>
    <s v="REAL"/>
    <s v="VARIABLE"/>
    <s v="PERSONAL"/>
    <m/>
    <m/>
    <x v="26"/>
    <s v="INDEXA"/>
    <m/>
    <n v="0"/>
    <d v="2024-08-21T00:00:00"/>
    <x v="12"/>
    <n v="8"/>
    <m/>
    <m/>
  </r>
  <r>
    <x v="4"/>
    <s v="REAL"/>
    <s v="VARIABLE"/>
    <s v="PERSONAL"/>
    <m/>
    <m/>
    <x v="26"/>
    <s v="KUCOIN"/>
    <m/>
    <n v="0"/>
    <d v="2024-08-21T00:00:00"/>
    <x v="12"/>
    <n v="8"/>
    <m/>
    <m/>
  </r>
  <r>
    <x v="4"/>
    <s v="REAL"/>
    <s v="VARIABLE"/>
    <s v="PERSONAL"/>
    <m/>
    <m/>
    <x v="26"/>
    <s v="METAMASK"/>
    <m/>
    <n v="0"/>
    <d v="2024-08-21T00:00:00"/>
    <x v="12"/>
    <n v="8"/>
    <m/>
    <m/>
  </r>
  <r>
    <x v="4"/>
    <s v="REAL"/>
    <s v="VARIABLE"/>
    <s v="PERSONAL"/>
    <m/>
    <m/>
    <x v="26"/>
    <s v="CAPITAL CELL"/>
    <m/>
    <n v="0"/>
    <d v="2024-08-21T00:00:00"/>
    <x v="12"/>
    <n v="8"/>
    <m/>
    <m/>
  </r>
  <r>
    <x v="1"/>
    <s v="REAL"/>
    <s v="VARIABLE"/>
    <s v="COLECTIVOS"/>
    <s v="LM"/>
    <s v="MADRID"/>
    <x v="4"/>
    <s v="LM"/>
    <s v="COMPRA EXPRES"/>
    <n v="2.7949999999999999"/>
    <d v="2024-08-22T00:00:00"/>
    <x v="12"/>
    <n v="8"/>
    <m/>
    <m/>
  </r>
  <r>
    <x v="0"/>
    <s v="REAL"/>
    <s v="VARIABLE"/>
    <s v="PERSONAL"/>
    <s v="BLABLACAR"/>
    <s v="ONLINE"/>
    <x v="18"/>
    <s v="GASTOS COMPARTIDOS"/>
    <s v="MADRID - TUDELA"/>
    <n v="7.8"/>
    <d v="2024-08-23T00:00:00"/>
    <x v="12"/>
    <n v="8"/>
    <d v="2024-08-23T00:00:00"/>
    <s v="MIRIAM Y LEIDI --&gt; MADRID TUDELA"/>
  </r>
  <r>
    <x v="1"/>
    <s v="REAL"/>
    <s v="VARIABLE"/>
    <s v="PERSONAL"/>
    <s v="APPLE"/>
    <s v="ONLINE"/>
    <x v="8"/>
    <s v="SUSCRIPCION"/>
    <s v="APPLE - ESPACIO ALMACENAMIENTO ICLOUD"/>
    <n v="0.99900000000000011"/>
    <d v="2024-08-24T00:00:00"/>
    <x v="12"/>
    <n v="8"/>
    <d v="2024-08-20T00:00:00"/>
    <m/>
  </r>
  <r>
    <x v="1"/>
    <s v="REAL"/>
    <s v="VARIABLE"/>
    <s v="PERSONAL"/>
    <s v="INSUD"/>
    <s v="MADRID"/>
    <x v="4"/>
    <s v="VENDING"/>
    <s v="CAFÉ"/>
    <n v="0.06"/>
    <d v="2024-08-25T00:00:00"/>
    <x v="12"/>
    <n v="8"/>
    <d v="2024-08-20T00:00:00"/>
    <m/>
  </r>
  <r>
    <x v="1"/>
    <s v="REAL"/>
    <s v="VARIABLE"/>
    <s v="PERSONAL"/>
    <s v="DE RISA Y DE ORO"/>
    <s v="TUDELA"/>
    <x v="7"/>
    <s v="BAR"/>
    <s v="COPA TUDELA"/>
    <n v="0.60000000000000009"/>
    <d v="2024-08-26T00:00:00"/>
    <x v="12"/>
    <n v="8"/>
    <m/>
    <m/>
  </r>
  <r>
    <x v="1"/>
    <s v="REAL"/>
    <s v="VARIABLE"/>
    <s v="PERSONAL"/>
    <s v="RESTAURANTE"/>
    <s v="TUDELA"/>
    <x v="7"/>
    <s v="BAR"/>
    <s v="PROTONMAIL"/>
    <n v="0.49900000000000005"/>
    <d v="2024-08-26T00:00:00"/>
    <x v="12"/>
    <n v="8"/>
    <m/>
    <m/>
  </r>
  <r>
    <x v="1"/>
    <s v="REAL"/>
    <s v="VARIABLE"/>
    <s v="PERSONAL"/>
    <s v="RESTAURANTE"/>
    <s v="TUDELA"/>
    <x v="7"/>
    <s v="BAR"/>
    <s v="CAFÉ"/>
    <n v="2.0000000000000004E-2"/>
    <d v="2024-08-26T00:00:00"/>
    <x v="12"/>
    <n v="8"/>
    <m/>
    <m/>
  </r>
  <r>
    <x v="0"/>
    <s v="REAL"/>
    <s v="VARIABLE"/>
    <s v="PERSONAL"/>
    <s v="BLABLACAR"/>
    <s v="ONLINE"/>
    <x v="18"/>
    <s v="GASTOS COMPARTIDOS"/>
    <s v="TUDELA - MADRID"/>
    <n v="7.1999999999999993"/>
    <d v="2024-08-26T00:00:00"/>
    <x v="12"/>
    <n v="8"/>
    <d v="2024-05-25T00:00:00"/>
    <s v="ROCIO --&gt; TUDELA MADRID"/>
  </r>
  <r>
    <x v="0"/>
    <s v="REAL"/>
    <s v="VARIABLE"/>
    <s v="PERSONAL"/>
    <s v="VINTED"/>
    <s v="ONLINE"/>
    <x v="18"/>
    <s v="SEGUNDA MANO"/>
    <s v="VINTED (ALPARGATAS BEIGE, CALCETIN NUÑEZ ARENAS AZUL)"/>
    <n v="1.7999999999999998"/>
    <d v="2024-08-26T00:00:00"/>
    <x v="12"/>
    <n v="8"/>
    <m/>
    <m/>
  </r>
  <r>
    <x v="1"/>
    <s v="REAL"/>
    <s v="VARIABLE"/>
    <s v="PERSONAL"/>
    <s v="ESPIEDO"/>
    <s v="MADRID"/>
    <x v="7"/>
    <s v="RESTAURANTE"/>
    <s v="EXTRA MENU COMPLETO"/>
    <n v="0.13999999999999999"/>
    <d v="2024-08-26T00:00:00"/>
    <x v="12"/>
    <n v="8"/>
    <m/>
    <m/>
  </r>
  <r>
    <x v="1"/>
    <s v="REAL"/>
    <s v="VARIABLE"/>
    <s v="PERSONAL"/>
    <s v="PROTONMAIL"/>
    <s v="ONLINE"/>
    <x v="8"/>
    <s v="SUSCRIPCION"/>
    <s v="PROTONMAIL"/>
    <n v="0.49900000000000005"/>
    <d v="2024-08-26T00:00:00"/>
    <x v="12"/>
    <n v="8"/>
    <m/>
    <m/>
  </r>
  <r>
    <x v="1"/>
    <s v="REAL"/>
    <s v="VARIABLE"/>
    <s v="PERSONAL"/>
    <s v="ESPIEDO"/>
    <s v="MADRID"/>
    <x v="7"/>
    <s v="RESTAURANTE"/>
    <s v="EXTRA MENU COMPLETO"/>
    <n v="0.17"/>
    <d v="2024-08-28T00:00:00"/>
    <x v="12"/>
    <n v="8"/>
    <d v="2024-08-28T00:00:00"/>
    <m/>
  </r>
  <r>
    <x v="1"/>
    <s v="REAL"/>
    <s v="VARIABLE"/>
    <s v="COLECTIVOS"/>
    <s v="CARREFOUR"/>
    <s v="MADRID"/>
    <x v="4"/>
    <s v="CARREFOUR"/>
    <s v="COMPRA SEMANAL"/>
    <n v="4.1280000000000001"/>
    <d v="2024-08-28T00:00:00"/>
    <x v="12"/>
    <n v="8"/>
    <d v="2024-08-28T00:00:00"/>
    <m/>
  </r>
  <r>
    <x v="0"/>
    <s v="REAL"/>
    <s v="FIJO"/>
    <s v="PERSONAL"/>
    <s v="INSUD"/>
    <s v="MADRID"/>
    <x v="12"/>
    <s v="NOMINA INSUD"/>
    <s v=" INSUD"/>
    <n v="631.75800000000004"/>
    <d v="2024-08-29T00:00:00"/>
    <x v="12"/>
    <n v="8"/>
    <m/>
    <m/>
  </r>
  <r>
    <x v="1"/>
    <s v="REAL"/>
    <s v="VARIABLE"/>
    <s v="PERSONAL"/>
    <s v="INSUD"/>
    <s v="MADRID"/>
    <x v="4"/>
    <s v="VENDING"/>
    <s v="CAFÉ"/>
    <n v="4.0000000000000008E-2"/>
    <d v="2024-08-29T00:00:00"/>
    <x v="12"/>
    <n v="8"/>
    <m/>
    <m/>
  </r>
  <r>
    <x v="1"/>
    <s v="REAL"/>
    <s v="VARIABLE"/>
    <s v="PERSONAL"/>
    <s v="REPSOL"/>
    <s v="MADRID"/>
    <x v="5"/>
    <s v="GASOLINA"/>
    <s v="MOTO"/>
    <n v="0.74500000000000011"/>
    <d v="2024-08-29T00:00:00"/>
    <x v="12"/>
    <n v="8"/>
    <d v="2024-08-29T00:00:00"/>
    <m/>
  </r>
  <r>
    <x v="1"/>
    <s v="REAL"/>
    <s v="VARIABLE"/>
    <s v="COLECTIVOS"/>
    <s v="CARREFOUR"/>
    <s v="MADRID"/>
    <x v="4"/>
    <s v="CARREFOUR"/>
    <s v="COMPRA SEMANAL"/>
    <n v="4.4240000000000004"/>
    <d v="2024-08-30T00:00:00"/>
    <x v="12"/>
    <n v="8"/>
    <m/>
    <m/>
  </r>
  <r>
    <x v="1"/>
    <s v="REAL"/>
    <s v="VARIABLE"/>
    <s v="PERSONAL"/>
    <s v="SAONA"/>
    <m/>
    <x v="7"/>
    <s v="RESTAURANTE"/>
    <s v="EXTRA MENU COMPLETO"/>
    <n v="0.78500000000000003"/>
    <d v="2024-08-30T00:00:00"/>
    <x v="12"/>
    <n v="8"/>
    <m/>
    <m/>
  </r>
  <r>
    <x v="1"/>
    <s v="REAL"/>
    <s v="VARIABLE"/>
    <s v="PERSONAL"/>
    <s v="AMAZON"/>
    <s v="ONLINE"/>
    <x v="3"/>
    <s v="ROPA DEPORTE"/>
    <s v="ZAPATILLAS 5 FINGERS SAGUARO T43"/>
    <n v="3.6539999999999999"/>
    <d v="2024-08-31T00:00:00"/>
    <x v="12"/>
    <n v="8"/>
    <d v="2024-08-27T00:00:00"/>
    <m/>
  </r>
  <r>
    <x v="0"/>
    <s v="REAL"/>
    <s v="VARIABLE"/>
    <s v="PERSONAL"/>
    <s v="TRADE REPUBLIC"/>
    <s v="ONLINE"/>
    <x v="28"/>
    <s v="INTERESES TRADE REPUBLIC"/>
    <s v="INTERESES TRADE REPUBLIC"/>
    <n v="8.6969999999999992"/>
    <d v="2024-09-01T00:00:00"/>
    <x v="12"/>
    <n v="9"/>
    <m/>
    <s v="AL 3,75%"/>
  </r>
  <r>
    <x v="1"/>
    <s v="REAL"/>
    <s v="VARIABLE"/>
    <s v="COLECTIVOS"/>
    <s v="MERCADONA"/>
    <s v="MADRID"/>
    <x v="4"/>
    <s v="MERCADONA"/>
    <s v="COMPRA PRODUCTOS LIMPIEZA"/>
    <n v="3.5950000000000006"/>
    <d v="2024-09-02T00:00:00"/>
    <x v="12"/>
    <n v="9"/>
    <m/>
    <m/>
  </r>
  <r>
    <x v="1"/>
    <s v="REAL"/>
    <s v="VARIABLE"/>
    <s v="PERSONAL"/>
    <s v="RODRIGO"/>
    <s v="MADRID"/>
    <x v="7"/>
    <s v="BAR"/>
    <s v="DESAYUNO BAR RODRIGO"/>
    <n v="0.66"/>
    <d v="2024-09-02T00:00:00"/>
    <x v="12"/>
    <n v="9"/>
    <m/>
    <m/>
  </r>
  <r>
    <x v="1"/>
    <s v="REAL"/>
    <s v="FIJO"/>
    <s v="PERSONAL"/>
    <s v="ALQUILER"/>
    <s v="MADRID"/>
    <x v="2"/>
    <s v="PISO VALDEZARZA"/>
    <s v="ALQUILER VALDEZARZA"/>
    <n v="40"/>
    <d v="2024-09-02T00:00:00"/>
    <x v="12"/>
    <n v="9"/>
    <m/>
    <m/>
  </r>
  <r>
    <x v="1"/>
    <s v="REAL"/>
    <s v="VARIABLE"/>
    <s v="PERSONAL"/>
    <s v="GASTOS"/>
    <s v="MADRID"/>
    <x v="2"/>
    <s v="GASTOS COMPARTIDOS"/>
    <s v="GASTOS: AGUA, LUZ, WIFI, LIMPIEZA"/>
    <n v="8.8569999999999993"/>
    <d v="2024-09-02T00:00:00"/>
    <x v="12"/>
    <n v="9"/>
    <m/>
    <m/>
  </r>
  <r>
    <x v="1"/>
    <s v="REAL"/>
    <s v="FIJO"/>
    <s v="PERSONAL"/>
    <s v="GARAJE"/>
    <s v="MADRID"/>
    <x v="2"/>
    <s v="GARAJE"/>
    <s v="GARAJE VALDEZARZA"/>
    <n v="6.5"/>
    <d v="2024-09-02T00:00:00"/>
    <x v="12"/>
    <n v="9"/>
    <m/>
    <m/>
  </r>
  <r>
    <x v="1"/>
    <s v="REAL"/>
    <s v="VARIABLE"/>
    <s v="PERSONAL"/>
    <s v="INSUD"/>
    <s v="MADRID"/>
    <x v="4"/>
    <s v="VENDING"/>
    <s v="CHOCOLATE"/>
    <n v="0.127"/>
    <d v="2024-09-02T00:00:00"/>
    <x v="12"/>
    <n v="9"/>
    <m/>
    <m/>
  </r>
  <r>
    <x v="1"/>
    <s v="REAL"/>
    <s v="VARIABLE"/>
    <s v="PERSONAL"/>
    <s v="PIZZA NAPOLI"/>
    <s v="MADRID"/>
    <x v="7"/>
    <s v="RESTAURANTE"/>
    <s v="EXTRA MENU COMPLETO"/>
    <n v="0.19"/>
    <d v="2024-09-02T00:00:00"/>
    <x v="12"/>
    <n v="9"/>
    <m/>
    <m/>
  </r>
  <r>
    <x v="1"/>
    <s v="REAL"/>
    <s v="VARIABLE"/>
    <s v="PERSONAL"/>
    <s v="INSUD"/>
    <s v="MADRID"/>
    <x v="4"/>
    <s v="VENDING"/>
    <s v="CHOCOLATE"/>
    <n v="0.12999999999999998"/>
    <d v="2024-09-02T00:00:00"/>
    <x v="12"/>
    <n v="9"/>
    <m/>
    <m/>
  </r>
  <r>
    <x v="1"/>
    <s v="REAL"/>
    <s v="VARIABLE"/>
    <s v="PERSONAL"/>
    <s v="WA,LLAPOP"/>
    <s v="MADRID"/>
    <x v="18"/>
    <s v="SEGUNDA MANO"/>
    <s v="RELOJ FOSSIL"/>
    <n v="7"/>
    <d v="2024-09-04T00:00:00"/>
    <x v="12"/>
    <n v="9"/>
    <d v="2024-09-04T00:00:00"/>
    <s v="PAGADO EN EFECTIVO"/>
  </r>
  <r>
    <x v="3"/>
    <s v="REAL"/>
    <s v="VARIABLE"/>
    <s v="PERSONAL"/>
    <s v="TRASPASO COLECTIVOS"/>
    <s v="TRASPASO COLECTIVOS"/>
    <x v="24"/>
    <s v="TRASPASO COLECTIVOS"/>
    <s v="TRASPASO COLECTIVOS"/>
    <n v="0"/>
    <d v="2024-09-05T00:00:00"/>
    <x v="12"/>
    <n v="9"/>
    <m/>
    <m/>
  </r>
  <r>
    <x v="1"/>
    <s v="REAL"/>
    <s v="VARIABLE"/>
    <s v="PERSONAL"/>
    <s v="REGALOS"/>
    <s v="CIUDAD REAL"/>
    <x v="21"/>
    <s v="REGALO BODA"/>
    <s v="REGALO BODAS JAVI BLANCO CUÑADO"/>
    <n v="40"/>
    <d v="2024-09-06T00:00:00"/>
    <x v="12"/>
    <n v="9"/>
    <m/>
    <s v="EFECTIVO"/>
  </r>
  <r>
    <x v="1"/>
    <s v="REAL"/>
    <s v="VARIABLE"/>
    <s v="PERSONAL"/>
    <s v="REGALOS"/>
    <s v="CIUDAD REAL"/>
    <x v="21"/>
    <s v="REGALO BODA"/>
    <s v="REGALO BODAS JAVI BLANCO CUÑADO BINGO"/>
    <n v="1"/>
    <d v="2024-09-06T00:00:00"/>
    <x v="12"/>
    <n v="9"/>
    <m/>
    <s v="BIZUM"/>
  </r>
  <r>
    <x v="1"/>
    <s v="REAL"/>
    <s v="VARIABLE"/>
    <s v="COLECTIVOS"/>
    <s v="SABOR SALADO"/>
    <s v="MADRID"/>
    <x v="7"/>
    <s v="RESTAURANTE"/>
    <s v="COMIDA PRE BODA"/>
    <n v="2.35"/>
    <d v="2024-09-06T00:00:00"/>
    <x v="12"/>
    <n v="9"/>
    <m/>
    <m/>
  </r>
  <r>
    <x v="1"/>
    <s v="REAL"/>
    <s v="VARIABLE"/>
    <s v="PERSONAL"/>
    <s v="GASOLINERA AJOFRIN"/>
    <s v="AJOFRIN"/>
    <x v="4"/>
    <s v="GASOLINERAS"/>
    <s v="CHOCOLATE"/>
    <n v="0.31900000000000001"/>
    <d v="2024-09-09T00:00:00"/>
    <x v="12"/>
    <n v="9"/>
    <m/>
    <m/>
  </r>
  <r>
    <x v="1"/>
    <s v="REAL"/>
    <s v="VARIABLE"/>
    <s v="PERSONAL"/>
    <s v="CHAT GPT"/>
    <s v="ONLINE"/>
    <x v="8"/>
    <s v="SUSCRIPCION"/>
    <s v="CHAT GPT"/>
    <n v="2.254"/>
    <d v="2024-09-09T00:00:00"/>
    <x v="12"/>
    <n v="9"/>
    <m/>
    <m/>
  </r>
  <r>
    <x v="1"/>
    <s v="REAL"/>
    <s v="VARIABLE"/>
    <s v="COLECTIVOS"/>
    <s v="AHORRA MAS"/>
    <s v="MADRID"/>
    <x v="4"/>
    <s v="CARREFOUR"/>
    <s v="COMPRA EXPRES"/>
    <n v="1.6780000000000002"/>
    <d v="2024-09-09T00:00:00"/>
    <x v="12"/>
    <n v="9"/>
    <m/>
    <m/>
  </r>
  <r>
    <x v="1"/>
    <s v="REAL"/>
    <s v="VARIABLE"/>
    <s v="PERSONAL"/>
    <s v="KODAK STUDIO"/>
    <s v="MADRID"/>
    <x v="3"/>
    <s v="REVELACION FOTOS"/>
    <s v="REVELACION FOTOS STUDIO KODAK"/>
    <n v="1"/>
    <d v="2024-09-10T00:00:00"/>
    <x v="12"/>
    <n v="9"/>
    <m/>
    <m/>
  </r>
  <r>
    <x v="1"/>
    <s v="REAL"/>
    <s v="VARIABLE"/>
    <s v="PERSONAL"/>
    <s v="EL PESCADOR"/>
    <s v="MADRID"/>
    <x v="7"/>
    <s v="BAR"/>
    <s v="CERVEZA ANTES DE PADEL"/>
    <n v="0.35000000000000003"/>
    <d v="2024-09-12T00:00:00"/>
    <x v="12"/>
    <n v="9"/>
    <m/>
    <m/>
  </r>
  <r>
    <x v="1"/>
    <s v="REAL"/>
    <s v="VARIABLE"/>
    <s v="PERSONAL"/>
    <s v="AMAZON"/>
    <s v="ONLINE"/>
    <x v="3"/>
    <s v="MOTO"/>
    <s v="MANOPLAS MOTO"/>
    <n v="4.6470000000000002"/>
    <d v="2024-09-12T00:00:00"/>
    <x v="12"/>
    <n v="9"/>
    <m/>
    <m/>
  </r>
  <r>
    <x v="1"/>
    <s v="REAL"/>
    <s v="VARIABLE"/>
    <s v="PERSONAL"/>
    <s v="GALP"/>
    <s v="MADRID"/>
    <x v="5"/>
    <s v="GASOLINA"/>
    <s v="MOTO"/>
    <n v="0.8"/>
    <d v="2024-09-12T00:00:00"/>
    <x v="12"/>
    <n v="9"/>
    <d v="2024-09-12T00:00:00"/>
    <m/>
  </r>
  <r>
    <x v="1"/>
    <s v="REAL"/>
    <s v="VARIABLE"/>
    <s v="PERSONAL"/>
    <s v="CHINO BARRIO"/>
    <s v="MADRID"/>
    <x v="4"/>
    <s v="CHINO BARRIO"/>
    <s v="PAN Y AGUA CON GAS"/>
    <n v="0.60000000000000009"/>
    <d v="2024-09-12T00:00:00"/>
    <x v="12"/>
    <n v="9"/>
    <d v="2024-09-12T00:00:00"/>
    <s v="EFECTIVO"/>
  </r>
  <r>
    <x v="0"/>
    <s v="REAL"/>
    <s v="VARIABLE"/>
    <s v="PERSONAL"/>
    <s v="WA,LLAPOP"/>
    <s v="MADRID"/>
    <x v="18"/>
    <s v="SEGUNDA MANO"/>
    <s v="ORDENADOR DELL VIEJO"/>
    <n v="22.5"/>
    <d v="2024-09-12T00:00:00"/>
    <x v="12"/>
    <n v="9"/>
    <d v="2024-09-12T00:00:00"/>
    <s v="PAGADO EN EFECTIVO"/>
  </r>
  <r>
    <x v="2"/>
    <s v="REAL"/>
    <s v="VARIABLE"/>
    <s v="PERSONAL"/>
    <s v="INDEXA CAPITAL"/>
    <s v="ONLINE"/>
    <x v="22"/>
    <s v="FONDOS"/>
    <s v="INDEXA"/>
    <n v="135"/>
    <d v="2024-09-13T00:00:00"/>
    <x v="12"/>
    <n v="9"/>
    <m/>
    <m/>
  </r>
  <r>
    <x v="1"/>
    <s v="REAL"/>
    <s v="VARIABLE"/>
    <s v="COLECTIVOS"/>
    <s v="CARREFOUR"/>
    <s v="MADRID"/>
    <x v="4"/>
    <s v="CARREFOUR"/>
    <s v="COMPRA GRANDE"/>
    <n v="7.1530000000000005"/>
    <d v="2024-09-13T00:00:00"/>
    <x v="12"/>
    <n v="9"/>
    <m/>
    <m/>
  </r>
  <r>
    <x v="1"/>
    <s v="REAL"/>
    <s v="VARIABLE"/>
    <s v="PERSONAL"/>
    <s v="KODAK STUDIO"/>
    <s v="MADRID"/>
    <x v="3"/>
    <s v="REVELACION FOTOS"/>
    <s v="REVELACION FOTOS STUDIO KODAK"/>
    <n v="2.7110000000000003"/>
    <d v="2024-09-16T00:00:00"/>
    <x v="12"/>
    <n v="9"/>
    <m/>
    <s v="revelacion fotos camara analogica"/>
  </r>
  <r>
    <x v="1"/>
    <s v="REAL"/>
    <s v="VARIABLE"/>
    <s v="COLECTIVOS"/>
    <s v="LA BIEN TIRADA"/>
    <s v="MADRID"/>
    <x v="7"/>
    <s v="RESTAURANTE"/>
    <s v="CENA CON ISA JUBAL Y SU NOVIO"/>
    <n v="6.73"/>
    <d v="2024-09-16T00:00:00"/>
    <x v="12"/>
    <n v="9"/>
    <m/>
    <m/>
  </r>
  <r>
    <x v="1"/>
    <s v="REAL"/>
    <s v="VARIABLE"/>
    <s v="COLECTIVOS"/>
    <s v="PINZANO"/>
    <s v="MADRID"/>
    <x v="7"/>
    <s v="BAR"/>
    <s v="CUBATA"/>
    <n v="0.25"/>
    <d v="2024-09-16T00:00:00"/>
    <x v="12"/>
    <n v="9"/>
    <m/>
    <m/>
  </r>
  <r>
    <x v="1"/>
    <s v="REAL"/>
    <s v="VARIABLE"/>
    <s v="COLECTIVOS"/>
    <s v="NETFLIX"/>
    <s v="ONLINE"/>
    <x v="8"/>
    <s v="SUSCRIPCION"/>
    <s v="NETFLIX"/>
    <n v="0.60000000000000009"/>
    <d v="2024-09-16T00:00:00"/>
    <x v="12"/>
    <n v="9"/>
    <m/>
    <m/>
  </r>
  <r>
    <x v="1"/>
    <s v="REAL"/>
    <s v="VARIABLE"/>
    <s v="PERSONAL"/>
    <s v="PIZZA NAPOLI"/>
    <s v="MADRID"/>
    <x v="7"/>
    <s v="RESTAURANTE"/>
    <s v="EXTRA MENU COMPLETO"/>
    <n v="0.15000000000000002"/>
    <d v="2024-09-18T00:00:00"/>
    <x v="12"/>
    <n v="9"/>
    <m/>
    <m/>
  </r>
  <r>
    <x v="1"/>
    <s v="REAL"/>
    <s v="VARIABLE"/>
    <s v="PERSONAL"/>
    <s v="AMAZON"/>
    <s v="ONLINE"/>
    <x v="21"/>
    <s v="REGALOS CRIS"/>
    <s v="ALBUM DE FOTOS CRIS 30 CUMPLEAÑOS"/>
    <n v="1.7989999999999999"/>
    <d v="2024-09-18T00:00:00"/>
    <x v="12"/>
    <n v="9"/>
    <m/>
    <m/>
  </r>
  <r>
    <x v="1"/>
    <s v="REAL"/>
    <s v="VARIABLE"/>
    <s v="PERSONAL"/>
    <s v="REPSOL"/>
    <s v="MADRID"/>
    <x v="5"/>
    <s v="GASOLINA"/>
    <s v="MOTO"/>
    <n v="0.88000000000000012"/>
    <d v="2024-09-19T00:00:00"/>
    <x v="12"/>
    <n v="9"/>
    <m/>
    <m/>
  </r>
  <r>
    <x v="1"/>
    <s v="REAL"/>
    <s v="VARIABLE"/>
    <s v="COLECTIVOS"/>
    <s v="RYNAIR"/>
    <s v="ONLINE"/>
    <x v="11"/>
    <s v="MALLORCA"/>
    <s v="VUELOS A MALLORCA"/>
    <n v="11.364000000000001"/>
    <d v="2024-09-20T00:00:00"/>
    <x v="12"/>
    <n v="9"/>
    <m/>
    <m/>
  </r>
  <r>
    <x v="1"/>
    <s v="REAL"/>
    <s v="VARIABLE"/>
    <s v="PERSONAL"/>
    <s v="FESTIVAL DE LAS DELICIAS"/>
    <s v="MADRID"/>
    <x v="9"/>
    <s v="FESTIVALES"/>
    <s v="FESTIVAL DE LAS DELICIAS"/>
    <n v="7"/>
    <d v="2024-09-23T00:00:00"/>
    <x v="12"/>
    <n v="9"/>
    <m/>
    <m/>
  </r>
  <r>
    <x v="1"/>
    <s v="REAL"/>
    <s v="VARIABLE"/>
    <s v="PERSONAL"/>
    <s v="RQR"/>
    <s v="MADRID"/>
    <x v="7"/>
    <s v="BAR"/>
    <s v="CERVEZAS CON ALEX Y NATALIA"/>
    <n v="2.4600000000000004"/>
    <d v="2024-09-23T00:00:00"/>
    <x v="12"/>
    <n v="9"/>
    <m/>
    <m/>
  </r>
  <r>
    <x v="1"/>
    <s v="REAL"/>
    <s v="VARIABLE"/>
    <s v="PERSONAL"/>
    <s v="CEPSA"/>
    <s v="MADRID"/>
    <x v="5"/>
    <s v="GASOLINA"/>
    <s v="MOTO"/>
    <n v="0.77900000000000003"/>
    <d v="2024-09-23T00:00:00"/>
    <x v="12"/>
    <n v="9"/>
    <m/>
    <m/>
  </r>
  <r>
    <x v="1"/>
    <s v="REAL"/>
    <s v="VARIABLE"/>
    <s v="PERSONAL"/>
    <s v="APPLE"/>
    <s v="ONLINE"/>
    <x v="8"/>
    <s v="SUSCRIPCION"/>
    <s v="APPLE - ESPACIO ALMACENAMIENTO ICLOUD"/>
    <n v="0.99900000000000011"/>
    <d v="2024-09-23T00:00:00"/>
    <x v="12"/>
    <n v="9"/>
    <m/>
    <m/>
  </r>
  <r>
    <x v="1"/>
    <s v="REAL"/>
    <s v="VARIABLE"/>
    <s v="PERSONAL"/>
    <s v="ESPIEDO"/>
    <s v="MADRID"/>
    <x v="7"/>
    <s v="RESTAURANTE"/>
    <s v="EXTRA MENU COMPLETO"/>
    <n v="0.21000000000000002"/>
    <d v="2024-09-23T00:00:00"/>
    <x v="12"/>
    <n v="9"/>
    <m/>
    <m/>
  </r>
  <r>
    <x v="1"/>
    <s v="REAL"/>
    <s v="VARIABLE"/>
    <s v="PERSONAL"/>
    <s v="PROTONMAIL"/>
    <s v="ONLINE"/>
    <x v="8"/>
    <s v="SUSCRIPCION"/>
    <s v="PROTONMAIL"/>
    <n v="0.49900000000000005"/>
    <d v="2024-09-23T00:00:00"/>
    <x v="12"/>
    <n v="9"/>
    <m/>
    <m/>
  </r>
  <r>
    <x v="1"/>
    <s v="REAL"/>
    <s v="VARIABLE"/>
    <s v="COLECTIVOS"/>
    <s v="MERCADONA"/>
    <s v="MADRID"/>
    <x v="4"/>
    <s v="MERCADONA"/>
    <s v="COMPRA SEMANAL"/>
    <n v="5.9290000000000003"/>
    <d v="2024-09-23T00:00:00"/>
    <x v="12"/>
    <n v="9"/>
    <m/>
    <m/>
  </r>
  <r>
    <x v="1"/>
    <s v="REAL"/>
    <s v="VARIABLE"/>
    <s v="COLECTIVOS"/>
    <s v="UBER EATS"/>
    <s v="ONLINE"/>
    <x v="7"/>
    <s v="RESTAURANTE"/>
    <s v="HAMBURGUESA UBER EATS"/>
    <n v="1.859"/>
    <d v="2024-09-24T00:00:00"/>
    <x v="12"/>
    <n v="9"/>
    <m/>
    <m/>
  </r>
  <r>
    <x v="1"/>
    <s v="REAL"/>
    <s v="VARIABLE"/>
    <s v="COLECTIVOS"/>
    <s v="GOLDCAR"/>
    <s v="ONLINE"/>
    <x v="11"/>
    <s v="MALLORCA"/>
    <s v="COCHE MALLORCA"/>
    <n v="15.605000000000002"/>
    <d v="2024-09-25T00:00:00"/>
    <x v="12"/>
    <n v="9"/>
    <m/>
    <m/>
  </r>
  <r>
    <x v="1"/>
    <s v="REAL"/>
    <s v="VARIABLE"/>
    <s v="PERSONAL"/>
    <s v="SUAREZ"/>
    <s v="MADRID"/>
    <x v="3"/>
    <s v="BODA"/>
    <s v="ANILLO DE PEDIDA, ESMERALDA"/>
    <n v="149"/>
    <d v="2024-09-26T00:00:00"/>
    <x v="12"/>
    <n v="9"/>
    <m/>
    <m/>
  </r>
  <r>
    <x v="0"/>
    <s v="REAL"/>
    <s v="FIJO"/>
    <s v="PERSONAL"/>
    <s v="INSUD"/>
    <s v="MADRID"/>
    <x v="12"/>
    <s v="NOMINA INSUD"/>
    <s v=" INSUD"/>
    <n v="632.08199999999999"/>
    <d v="2024-09-27T00:00:00"/>
    <x v="12"/>
    <n v="9"/>
    <m/>
    <m/>
  </r>
  <r>
    <x v="1"/>
    <s v="REAL"/>
    <s v="VARIABLE"/>
    <s v="PERSONAL"/>
    <s v="INSUD"/>
    <s v="MADRID"/>
    <x v="4"/>
    <s v="VENDING"/>
    <s v="CHOCOLATE"/>
    <n v="9.5000000000000001E-2"/>
    <d v="2024-09-30T00:00:00"/>
    <x v="12"/>
    <n v="9"/>
    <m/>
    <m/>
  </r>
  <r>
    <x v="1"/>
    <s v="REAL"/>
    <s v="VARIABLE"/>
    <s v="PERSONAL"/>
    <s v="MALAFAMA"/>
    <s v="POZOBLANCO"/>
    <x v="7"/>
    <s v="RESTAURANTE"/>
    <s v="HAMBURGUESA POZOBLANCO"/>
    <n v="1.1500000000000001"/>
    <d v="2024-09-30T00:00:00"/>
    <x v="12"/>
    <n v="9"/>
    <m/>
    <m/>
  </r>
  <r>
    <x v="1"/>
    <s v="REAL"/>
    <s v="VARIABLE"/>
    <s v="PERSONAL"/>
    <s v="REPSOL"/>
    <s v="MADRID"/>
    <x v="5"/>
    <s v="GASOLINA"/>
    <s v="COCHE"/>
    <n v="9.3060000000000009"/>
    <d v="2024-09-30T00:00:00"/>
    <x v="12"/>
    <n v="9"/>
    <m/>
    <m/>
  </r>
  <r>
    <x v="0"/>
    <s v="REAL"/>
    <s v="VARIABLE"/>
    <s v="PERSONAL"/>
    <s v="REGALO 30 CUMPLEAÑOS JAVI"/>
    <s v="ONLINE"/>
    <x v="0"/>
    <s v="REGALO CUMPLE"/>
    <s v="REGALO EXPERIENCIA NADAR CON TIBURONES"/>
    <n v="66"/>
    <d v="2024-09-30T00:00:00"/>
    <x v="12"/>
    <n v="9"/>
    <d v="2024-07-12T00:00:00"/>
    <s v="REGALO DE CUMPLEAÑOS"/>
  </r>
  <r>
    <x v="1"/>
    <s v="REAL"/>
    <s v="VARIABLE"/>
    <s v="PERSONAL"/>
    <s v="ESPIEDO"/>
    <s v="MADRID"/>
    <x v="7"/>
    <s v="RESTAURANTE"/>
    <s v="EXTRA MENU COMPLETO"/>
    <n v="0.15000000000000002"/>
    <d v="2024-09-30T00:00:00"/>
    <x v="12"/>
    <n v="9"/>
    <m/>
    <m/>
  </r>
  <r>
    <x v="1"/>
    <s v="REAL"/>
    <s v="VARIABLE"/>
    <s v="PERSONAL"/>
    <s v="INSUD"/>
    <s v="MADRID"/>
    <x v="4"/>
    <s v="VENDING"/>
    <s v="CHOCOLATE"/>
    <n v="0.1"/>
    <d v="2024-09-30T00:00:00"/>
    <x v="12"/>
    <n v="9"/>
    <m/>
    <m/>
  </r>
  <r>
    <x v="1"/>
    <s v="REAL"/>
    <s v="VARIABLE"/>
    <s v="PERSONAL"/>
    <s v="CHINO BARRIO"/>
    <s v="MADRID"/>
    <x v="21"/>
    <s v="REGALOS CRIS"/>
    <s v="PEGAMENTO ,Y TARJETA CHINO"/>
    <n v="0.25"/>
    <d v="2024-09-30T00:00:00"/>
    <x v="12"/>
    <n v="9"/>
    <m/>
    <m/>
  </r>
  <r>
    <x v="1"/>
    <s v="REAL"/>
    <s v="VARIABLE"/>
    <s v="PERSONAL"/>
    <s v="FARMACIA  VALDEZARZA"/>
    <s v="MADRID"/>
    <x v="10"/>
    <s v="FARMACIA"/>
    <s v="RIZATRIPTAN PARA MIGRAÑAS"/>
    <n v="2.64"/>
    <d v="2024-09-30T00:00:00"/>
    <x v="12"/>
    <n v="9"/>
    <m/>
    <m/>
  </r>
  <r>
    <x v="0"/>
    <s v="REAL"/>
    <s v="VARIABLE"/>
    <s v="PERSONAL"/>
    <s v="BLABLACAR"/>
    <s v="ONLINE"/>
    <x v="18"/>
    <s v="GASTOS COMPARTIDOS"/>
    <s v="MADRID - POZOBLANCO"/>
    <n v="15.6"/>
    <d v="2024-09-30T00:00:00"/>
    <x v="12"/>
    <n v="9"/>
    <d v="2024-09-27T00:00:00"/>
    <m/>
  </r>
  <r>
    <x v="1"/>
    <s v="REAL"/>
    <s v="VARIABLE"/>
    <s v="PERSONAL"/>
    <s v="MESON LA PALOMA"/>
    <s v="MADRID"/>
    <x v="7"/>
    <s v="BAR"/>
    <s v="AGUA CON GAS"/>
    <n v="0.49000000000000005"/>
    <d v="2024-10-01T00:00:00"/>
    <x v="12"/>
    <n v="10"/>
    <m/>
    <m/>
  </r>
  <r>
    <x v="1"/>
    <s v="REAL"/>
    <s v="VARIABLE"/>
    <s v="PERSONAL"/>
    <s v="KODAK STUDIO"/>
    <s v="MADRID"/>
    <x v="21"/>
    <s v="REGALOS CRIS"/>
    <s v="ALBUM DE FOTOS CRIS 30 CUMPLEAÑOS"/>
    <n v="4.7700000000000005"/>
    <d v="2024-10-01T00:00:00"/>
    <x v="12"/>
    <n v="10"/>
    <d v="2024-10-01T00:00:00"/>
    <m/>
  </r>
  <r>
    <x v="1"/>
    <s v="REAL"/>
    <s v="VARIABLE"/>
    <s v="PERSONAL"/>
    <s v="KEBAB "/>
    <s v="MADRID"/>
    <x v="7"/>
    <s v="BAR"/>
    <s v="CERVEZA"/>
    <n v="0.25"/>
    <d v="2024-10-01T00:00:00"/>
    <x v="12"/>
    <n v="10"/>
    <d v="2024-10-01T00:00:00"/>
    <m/>
  </r>
  <r>
    <x v="1"/>
    <s v="REAL"/>
    <s v="VARIABLE"/>
    <s v="PERSONAL"/>
    <s v="CHINO BARRIO"/>
    <s v="MADRID"/>
    <x v="4"/>
    <s v="CHINO BARRIO"/>
    <s v="PAN"/>
    <n v="0.18000000000000002"/>
    <d v="2024-10-01T00:00:00"/>
    <x v="12"/>
    <n v="10"/>
    <m/>
    <m/>
  </r>
  <r>
    <x v="0"/>
    <s v="REAL"/>
    <s v="VARIABLE"/>
    <s v="PERSONAL"/>
    <s v="TRADE REPUBLIC"/>
    <s v="ONLINE"/>
    <x v="28"/>
    <s v="INTERESES TRADE REPUBLIC"/>
    <s v="INTERESES TRADE REPUBLIC"/>
    <n v="13.701000000000001"/>
    <d v="2024-10-01T00:00:00"/>
    <x v="12"/>
    <n v="10"/>
    <m/>
    <s v="AL 3,5%"/>
  </r>
  <r>
    <x v="1"/>
    <s v="REAL"/>
    <s v="FIJO"/>
    <s v="PERSONAL"/>
    <s v="ALQUILER"/>
    <s v="MADRID"/>
    <x v="2"/>
    <s v="PISO VALDEZARZA"/>
    <s v="ALQUILER VALDEZARZA"/>
    <n v="40"/>
    <d v="2024-10-02T00:00:00"/>
    <x v="12"/>
    <n v="10"/>
    <d v="2024-01-01T00:00:00"/>
    <m/>
  </r>
  <r>
    <x v="1"/>
    <s v="REAL"/>
    <s v="VARIABLE"/>
    <s v="PERSONAL"/>
    <s v="GASTOS"/>
    <s v="MADRID"/>
    <x v="2"/>
    <s v="GASTOS COMPARTIDOS"/>
    <s v="GASTOS: AGUA, LUZ, WIFI, LIMPIEZA"/>
    <n v="7.4"/>
    <d v="2024-10-02T00:00:00"/>
    <x v="12"/>
    <n v="10"/>
    <d v="2024-01-01T00:00:00"/>
    <s v="LUZ: 34,94; GAS: 19,11; INTERNET: 20"/>
  </r>
  <r>
    <x v="1"/>
    <s v="REAL"/>
    <s v="FIJO"/>
    <s v="PERSONAL"/>
    <s v="GARAJE"/>
    <s v="MADRID"/>
    <x v="2"/>
    <s v="GARAJE"/>
    <s v="GARAJE VALDEZARZA"/>
    <n v="6.5"/>
    <d v="2024-10-02T00:00:00"/>
    <x v="12"/>
    <n v="10"/>
    <d v="2024-01-01T00:00:00"/>
    <m/>
  </r>
  <r>
    <x v="0"/>
    <s v="REAL"/>
    <s v="VARIABLE"/>
    <s v="PERSONAL"/>
    <s v="BLABLACAR"/>
    <s v="ONLINE"/>
    <x v="18"/>
    <s v="GASTOS COMPARTIDOS"/>
    <s v="POZOBLANCO -MADRID"/>
    <n v="7.8"/>
    <d v="2024-10-02T00:00:00"/>
    <x v="12"/>
    <n v="10"/>
    <d v="2024-09-29T00:00:00"/>
    <m/>
  </r>
  <r>
    <x v="1"/>
    <s v="REAL"/>
    <s v="VARIABLE"/>
    <s v="PERSONAL"/>
    <s v="CENTRO CLINICO BETANZO"/>
    <s v="MADRID"/>
    <x v="10"/>
    <s v="CERTIFICADO MEDICO"/>
    <s v="CERTIFICADO BUCEO"/>
    <n v="4.3630000000000004"/>
    <d v="2024-10-02T00:00:00"/>
    <x v="12"/>
    <n v="10"/>
    <m/>
    <m/>
  </r>
  <r>
    <x v="1"/>
    <s v="REAL"/>
    <s v="VARIABLE"/>
    <s v="PERSONAL"/>
    <s v="INSUD"/>
    <s v="MADRID"/>
    <x v="4"/>
    <s v="VENDING"/>
    <s v="CHOCOLATE Y CAFÉ"/>
    <n v="0.22000000000000003"/>
    <d v="2024-10-02T00:00:00"/>
    <x v="12"/>
    <n v="10"/>
    <m/>
    <m/>
  </r>
  <r>
    <x v="3"/>
    <s v="REAL"/>
    <s v="VARIABLE"/>
    <s v="PERSONAL"/>
    <s v="TRASPASO COLECTIVOS"/>
    <s v="TRASPASO COLECTIVOS"/>
    <x v="24"/>
    <s v="TRASPASO COLECTIVOS"/>
    <s v="TRASPASO COLECTIVOS"/>
    <n v="0"/>
    <d v="2024-10-02T00:00:00"/>
    <x v="12"/>
    <n v="10"/>
    <m/>
    <m/>
  </r>
  <r>
    <x v="1"/>
    <s v="REAL"/>
    <s v="VARIABLE"/>
    <s v="COLECTIVOS"/>
    <s v="CARREFOUR"/>
    <s v="SUPERMERCADO"/>
    <x v="31"/>
    <s v="COMPRA"/>
    <s v="COMPRA EXPRES"/>
    <n v="1.4980000000000002"/>
    <d v="2024-10-02T00:00:00"/>
    <x v="12"/>
    <n v="10"/>
    <m/>
    <m/>
  </r>
  <r>
    <x v="1"/>
    <s v="REAL"/>
    <s v="VARIABLE"/>
    <s v="COLECTIVOS"/>
    <s v="CARREFOUR (FOOD X)"/>
    <s v="SUPERMERCADO"/>
    <x v="31"/>
    <s v="COMPRA"/>
    <s v="COMPRA GRANDE"/>
    <n v="13.628"/>
    <d v="2024-10-02T00:00:00"/>
    <x v="12"/>
    <n v="10"/>
    <m/>
    <m/>
  </r>
  <r>
    <x v="0"/>
    <s v="REAL"/>
    <s v="VARIABLE"/>
    <s v="PERSONAL"/>
    <s v="VINTED"/>
    <s v="ONLINE"/>
    <x v="18"/>
    <s v="SEGUNDA MANO"/>
    <s v="VINTED (PANTALON AZUL CUADROS MASSIMO DUTTI)"/>
    <n v="1.62"/>
    <d v="2024-10-03T00:00:00"/>
    <x v="12"/>
    <n v="10"/>
    <d v="2024-10-03T00:00:00"/>
    <s v="NO COBRADO"/>
  </r>
  <r>
    <x v="1"/>
    <s v="REAL"/>
    <s v="VARIABLE"/>
    <s v="COLECTIVOS"/>
    <s v="BIZUM LIMPIADORA YUMMI"/>
    <s v="MADRID"/>
    <x v="2"/>
    <s v="LIMPIEZA"/>
    <s v="LIMPIADORA"/>
    <n v="2.5"/>
    <d v="2024-10-04T00:00:00"/>
    <x v="12"/>
    <n v="10"/>
    <m/>
    <m/>
  </r>
  <r>
    <x v="1"/>
    <s v="REAL"/>
    <s v="VARIABLE"/>
    <s v="COLECTIVOS"/>
    <s v="SAN BRUNO VALDEMOSSA"/>
    <s v="MALLORCA"/>
    <x v="11"/>
    <s v="MALLORCA"/>
    <s v="DESAYUNO VALLDEMOSA"/>
    <n v="1.82"/>
    <d v="2024-10-07T00:00:00"/>
    <x v="12"/>
    <n v="10"/>
    <m/>
    <m/>
  </r>
  <r>
    <x v="1"/>
    <s v="REAL"/>
    <s v="VARIABLE"/>
    <s v="COLECTIVOS"/>
    <m/>
    <s v="MALLORCA"/>
    <x v="11"/>
    <s v="MALLORCA"/>
    <s v="COMIDA DEIA ITALIANO"/>
    <n v="3.1500000000000004"/>
    <d v="2024-10-07T00:00:00"/>
    <x v="12"/>
    <n v="10"/>
    <m/>
    <m/>
  </r>
  <r>
    <x v="1"/>
    <s v="REAL"/>
    <s v="VARIABLE"/>
    <s v="COLECTIVOS"/>
    <s v="SA FORADADA MIRADOR"/>
    <s v="MALLORCA"/>
    <x v="11"/>
    <s v="MALLORCA"/>
    <s v="VINOS MIRADOR SA FORADADA"/>
    <n v="1.55"/>
    <d v="2024-10-07T00:00:00"/>
    <x v="12"/>
    <n v="10"/>
    <m/>
    <m/>
  </r>
  <r>
    <x v="1"/>
    <s v="REAL"/>
    <s v="VARIABLE"/>
    <s v="COLECTIVOS"/>
    <m/>
    <s v="MALLORCA"/>
    <x v="11"/>
    <s v="MALLORCA"/>
    <s v="HOTEL AMAZONAS MALLORCA"/>
    <n v="13.516"/>
    <d v="2024-10-07T00:00:00"/>
    <x v="12"/>
    <n v="10"/>
    <m/>
    <m/>
  </r>
  <r>
    <x v="1"/>
    <s v="REAL"/>
    <s v="VARIABLE"/>
    <s v="COLECTIVOS"/>
    <s v="JARDIN TORRERO"/>
    <s v="MALLORCA"/>
    <x v="11"/>
    <s v="MALLORCA"/>
    <s v="CENA EN TORRERO"/>
    <n v="3.29"/>
    <d v="2024-10-07T00:00:00"/>
    <x v="12"/>
    <n v="10"/>
    <m/>
    <m/>
  </r>
  <r>
    <x v="1"/>
    <s v="REAL"/>
    <s v="VARIABLE"/>
    <s v="COLECTIVOS"/>
    <m/>
    <s v="MALLORCA"/>
    <x v="11"/>
    <s v="MALLORCA"/>
    <s v="SERVICIOS PALMA"/>
    <n v="1"/>
    <d v="2024-10-07T00:00:00"/>
    <x v="12"/>
    <n v="10"/>
    <m/>
    <m/>
  </r>
  <r>
    <x v="1"/>
    <s v="REAL"/>
    <s v="VARIABLE"/>
    <s v="COLECTIVOS"/>
    <s v="SA PALMA"/>
    <s v="MALLORCA"/>
    <x v="11"/>
    <s v="MALLORCA"/>
    <s v="RESTAURANTE ARROCERIA"/>
    <n v="6.5"/>
    <d v="2024-10-07T00:00:00"/>
    <x v="12"/>
    <n v="10"/>
    <m/>
    <m/>
  </r>
  <r>
    <x v="1"/>
    <s v="REAL"/>
    <s v="VARIABLE"/>
    <s v="COLECTIVOS"/>
    <m/>
    <s v="MALLORCA"/>
    <x v="11"/>
    <s v="MALLORCA"/>
    <s v="DOLCE VITA"/>
    <n v="1.07"/>
    <d v="2024-10-07T00:00:00"/>
    <x v="12"/>
    <n v="10"/>
    <m/>
    <m/>
  </r>
  <r>
    <x v="1"/>
    <s v="REAL"/>
    <s v="VARIABLE"/>
    <s v="COLECTIVOS"/>
    <m/>
    <s v="MALLORCA"/>
    <x v="11"/>
    <s v="MALLORCA"/>
    <s v="CENA EN TORRERO"/>
    <n v="4.1900000000000004"/>
    <d v="2024-10-07T00:00:00"/>
    <x v="12"/>
    <n v="10"/>
    <m/>
    <m/>
  </r>
  <r>
    <x v="1"/>
    <s v="REAL"/>
    <s v="VARIABLE"/>
    <s v="COLECTIVOS"/>
    <m/>
    <s v="MALLORCA"/>
    <x v="11"/>
    <s v="MALLORCA"/>
    <s v="MERCADONA"/>
    <n v="1.0070000000000001"/>
    <d v="2024-10-07T00:00:00"/>
    <x v="12"/>
    <n v="10"/>
    <m/>
    <m/>
  </r>
  <r>
    <x v="1"/>
    <s v="REAL"/>
    <s v="VARIABLE"/>
    <s v="COLECTIVOS"/>
    <s v="SSK TRAVEL"/>
    <s v="MALLORCA"/>
    <x v="11"/>
    <s v="MALLORCA"/>
    <s v="CONSIGNA AEROPUERTO"/>
    <n v="2"/>
    <d v="2024-10-07T00:00:00"/>
    <x v="12"/>
    <n v="10"/>
    <m/>
    <m/>
  </r>
  <r>
    <x v="1"/>
    <s v="REAL"/>
    <s v="VARIABLE"/>
    <s v="COLECTIVOS"/>
    <m/>
    <s v="MALLORCA"/>
    <x v="11"/>
    <s v="MALLORCA"/>
    <s v="SOUVENIRS"/>
    <n v="0.5"/>
    <d v="2024-10-07T00:00:00"/>
    <x v="12"/>
    <n v="10"/>
    <m/>
    <m/>
  </r>
  <r>
    <x v="1"/>
    <s v="REAL"/>
    <s v="VARIABLE"/>
    <s v="COLECTIVOS"/>
    <m/>
    <s v="MALLORCA"/>
    <x v="11"/>
    <s v="MALLORCA"/>
    <s v="BOLT"/>
    <n v="1.51"/>
    <d v="2024-10-07T00:00:00"/>
    <x v="12"/>
    <n v="10"/>
    <m/>
    <m/>
  </r>
  <r>
    <x v="1"/>
    <s v="REAL"/>
    <s v="VARIABLE"/>
    <s v="COLECTIVOS"/>
    <m/>
    <s v="MALLORCA"/>
    <x v="11"/>
    <s v="MALLORCA"/>
    <s v="SOUVENIRS CUADROS"/>
    <n v="1"/>
    <d v="2024-10-07T00:00:00"/>
    <x v="12"/>
    <n v="10"/>
    <m/>
    <m/>
  </r>
  <r>
    <x v="1"/>
    <s v="REAL"/>
    <s v="VARIABLE"/>
    <s v="COLECTIVOS"/>
    <m/>
    <s v="MALLORCA"/>
    <x v="11"/>
    <s v="MALLORCA"/>
    <s v="CAN PASTILLA"/>
    <n v="0.96"/>
    <d v="2024-10-07T00:00:00"/>
    <x v="12"/>
    <n v="10"/>
    <m/>
    <m/>
  </r>
  <r>
    <x v="1"/>
    <s v="REAL"/>
    <s v="VARIABLE"/>
    <s v="PERSONAL"/>
    <s v="ESPIEDO"/>
    <s v="MADRID"/>
    <x v="7"/>
    <s v="RESTAURANTE"/>
    <s v="EXTRA MENU COMPLETO"/>
    <n v="0.5"/>
    <d v="2024-10-08T00:00:00"/>
    <x v="12"/>
    <n v="10"/>
    <m/>
    <m/>
  </r>
  <r>
    <x v="1"/>
    <s v="REAL"/>
    <s v="VARIABLE"/>
    <s v="COLECTIVOS"/>
    <m/>
    <s v="MALLORCA"/>
    <x v="11"/>
    <s v="MALLORCA"/>
    <s v="ANTONIO LORENZO"/>
    <n v="3.3000000000000003"/>
    <d v="2024-10-08T00:00:00"/>
    <x v="12"/>
    <n v="10"/>
    <m/>
    <m/>
  </r>
  <r>
    <x v="0"/>
    <s v="REAL"/>
    <s v="VARIABLE"/>
    <s v="PERSONAL"/>
    <s v="VINTED"/>
    <s v="ONLINE"/>
    <x v="18"/>
    <s v="SEGUNDA MANO"/>
    <s v="VINTED (CAMISA AZUL ZARA SLIM FIT)"/>
    <n v="0.89999999999999991"/>
    <d v="2024-10-09T00:00:00"/>
    <x v="12"/>
    <n v="10"/>
    <d v="2024-10-09T00:00:00"/>
    <s v="NO COBRADO"/>
  </r>
  <r>
    <x v="1"/>
    <s v="REAL"/>
    <s v="VARIABLE"/>
    <s v="PERSONAL"/>
    <s v="AMAZON"/>
    <m/>
    <x v="0"/>
    <s v="OTROS"/>
    <s v="OTRO"/>
    <n v="2.399"/>
    <d v="2024-10-09T00:00:00"/>
    <x v="12"/>
    <n v="10"/>
    <m/>
    <m/>
  </r>
  <r>
    <x v="1"/>
    <s v="REAL"/>
    <s v="VARIABLE"/>
    <s v="PERSONAL"/>
    <s v="CHAT GPT"/>
    <s v="ONLINE"/>
    <x v="8"/>
    <s v="SUSCRIPCION"/>
    <s v="CHAT GPT"/>
    <n v="2.2749999999999999"/>
    <d v="2024-10-09T00:00:00"/>
    <x v="12"/>
    <n v="10"/>
    <m/>
    <m/>
  </r>
  <r>
    <x v="1"/>
    <s v="REAL"/>
    <s v="VARIABLE"/>
    <s v="COLECTIVOS"/>
    <s v="AZ CAFÉ"/>
    <s v="MADRID"/>
    <x v="7"/>
    <s v="BAR"/>
    <s v="AZ CAFÉ CRIS"/>
    <n v="0.24"/>
    <d v="2024-10-09T00:00:00"/>
    <x v="12"/>
    <n v="10"/>
    <m/>
    <m/>
  </r>
  <r>
    <x v="1"/>
    <s v="REAL"/>
    <s v="VARIABLE"/>
    <s v="COLECTIVOS"/>
    <s v="IKEA"/>
    <s v="MADRID"/>
    <x v="2"/>
    <s v="DECORACION"/>
    <s v="IKEA"/>
    <n v="5.5850000000000009"/>
    <d v="2024-10-09T00:00:00"/>
    <x v="12"/>
    <n v="10"/>
    <m/>
    <m/>
  </r>
  <r>
    <x v="1"/>
    <s v="REAL"/>
    <s v="VARIABLE"/>
    <s v="COLECTIVOS"/>
    <m/>
    <m/>
    <x v="7"/>
    <s v="BAR"/>
    <s v="SON VERI CERVEZA MARC"/>
    <n v="1.0090000000000001"/>
    <d v="2024-10-09T00:00:00"/>
    <x v="12"/>
    <n v="10"/>
    <m/>
    <m/>
  </r>
  <r>
    <x v="1"/>
    <s v="REAL"/>
    <s v="VARIABLE"/>
    <s v="COLECTIVOS"/>
    <m/>
    <m/>
    <x v="0"/>
    <s v="OTROS"/>
    <s v="OTRO"/>
    <n v="0.60000000000000009"/>
    <d v="2024-10-09T00:00:00"/>
    <x v="12"/>
    <n v="10"/>
    <m/>
    <s v="CHEQUEAR"/>
  </r>
  <r>
    <x v="1"/>
    <s v="REAL"/>
    <s v="VARIABLE"/>
    <s v="PERSONAL"/>
    <s v="INSUD"/>
    <s v="MADRID"/>
    <x v="4"/>
    <s v="VENDING"/>
    <s v="CHOCOLATE Y CAFÉ"/>
    <n v="0.15500000000000003"/>
    <d v="2024-10-10T00:00:00"/>
    <x v="12"/>
    <n v="10"/>
    <m/>
    <m/>
  </r>
  <r>
    <x v="1"/>
    <s v="REAL"/>
    <s v="VARIABLE"/>
    <s v="PERSONAL"/>
    <s v="CEPSA"/>
    <s v="MADRID"/>
    <x v="5"/>
    <s v="GASOLINA"/>
    <s v="MOTO"/>
    <n v="0.84800000000000009"/>
    <d v="2024-10-10T00:00:00"/>
    <x v="12"/>
    <n v="10"/>
    <m/>
    <m/>
  </r>
  <r>
    <x v="1"/>
    <s v="REAL"/>
    <s v="VARIABLE"/>
    <s v="PERSONAL"/>
    <s v="INSUD"/>
    <s v="MADRID"/>
    <x v="4"/>
    <s v="VENDING"/>
    <s v="CHOCOLATE Y CAFÉ"/>
    <n v="0.13499999999999998"/>
    <d v="2024-10-10T00:00:00"/>
    <x v="12"/>
    <n v="10"/>
    <m/>
    <m/>
  </r>
  <r>
    <x v="1"/>
    <s v="REAL"/>
    <s v="VARIABLE"/>
    <s v="COLECTIVOS"/>
    <s v="LONGPLAY GRUPO DE MUSICA"/>
    <s v="POZOBLANCO"/>
    <x v="32"/>
    <s v="BODA"/>
    <s v="RESERVA GRUPO LONGPLAY"/>
    <n v="20"/>
    <d v="2024-10-11T00:00:00"/>
    <x v="12"/>
    <n v="10"/>
    <m/>
    <m/>
  </r>
  <r>
    <x v="1"/>
    <s v="REAL"/>
    <s v="VARIABLE"/>
    <s v="COLECTIVOS"/>
    <m/>
    <m/>
    <x v="0"/>
    <s v="OTROS"/>
    <s v="OTRO"/>
    <n v="0.49800000000000005"/>
    <d v="2024-10-11T00:00:00"/>
    <x v="12"/>
    <n v="10"/>
    <m/>
    <s v="CHEQUEAR"/>
  </r>
  <r>
    <x v="1"/>
    <s v="REAL"/>
    <s v="VARIABLE"/>
    <s v="PERSONAL"/>
    <s v="ESPIEDO"/>
    <s v="MADRID"/>
    <x v="7"/>
    <s v="RESTAURANTE"/>
    <s v="EXTRA MENU COMPLETO"/>
    <n v="0.19"/>
    <d v="2024-10-14T00:00:00"/>
    <x v="12"/>
    <n v="10"/>
    <m/>
    <m/>
  </r>
  <r>
    <x v="1"/>
    <s v="REAL"/>
    <s v="VARIABLE"/>
    <s v="PERSONAL"/>
    <s v="INSUD"/>
    <s v="MADRID"/>
    <x v="7"/>
    <s v="BAR"/>
    <s v="CAFÉ"/>
    <n v="8.0000000000000016E-2"/>
    <d v="2024-10-14T00:00:00"/>
    <x v="12"/>
    <n v="10"/>
    <m/>
    <m/>
  </r>
  <r>
    <x v="1"/>
    <s v="REAL"/>
    <s v="VARIABLE"/>
    <s v="COLECTIVOS"/>
    <m/>
    <s v="MADRID"/>
    <x v="9"/>
    <s v="DISCOTECA"/>
    <s v="CERVEZA BONDED"/>
    <n v="1.2000000000000002"/>
    <d v="2024-10-14T00:00:00"/>
    <x v="12"/>
    <n v="10"/>
    <m/>
    <m/>
  </r>
  <r>
    <x v="1"/>
    <s v="REAL"/>
    <s v="VARIABLE"/>
    <s v="COLECTIVOS"/>
    <m/>
    <s v="MADRID"/>
    <x v="5"/>
    <s v="TAXI"/>
    <s v="TAXI BONDED"/>
    <n v="1.06"/>
    <d v="2024-10-14T00:00:00"/>
    <x v="12"/>
    <n v="10"/>
    <m/>
    <m/>
  </r>
  <r>
    <x v="1"/>
    <s v="REAL"/>
    <s v="VARIABLE"/>
    <s v="COLECTIVOS"/>
    <m/>
    <s v="MADRID"/>
    <x v="5"/>
    <s v="CABIFY"/>
    <s v="CABIFY BONDED"/>
    <n v="0.62000000000000011"/>
    <d v="2024-10-14T00:00:00"/>
    <x v="12"/>
    <n v="10"/>
    <m/>
    <m/>
  </r>
  <r>
    <x v="2"/>
    <s v="REAL"/>
    <s v="VARIABLE"/>
    <s v="PERSONAL"/>
    <s v="INDEXA CAPITAL"/>
    <s v="ONLINE"/>
    <x v="22"/>
    <s v="FONDOS"/>
    <s v="INDEXA"/>
    <n v="135"/>
    <d v="2024-10-15T00:00:00"/>
    <x v="12"/>
    <n v="10"/>
    <m/>
    <m/>
  </r>
  <r>
    <x v="2"/>
    <s v="REAL"/>
    <s v="VARIABLE"/>
    <s v="PERSONAL"/>
    <s v="INDEXA CAPITAL"/>
    <s v="ONLINE"/>
    <x v="22"/>
    <s v="FONDOS"/>
    <s v="INDEXA"/>
    <n v="135"/>
    <d v="2024-10-15T00:00:00"/>
    <x v="12"/>
    <n v="10"/>
    <m/>
    <m/>
  </r>
  <r>
    <x v="1"/>
    <s v="REAL"/>
    <s v="VARIABLE"/>
    <s v="PERSONAL"/>
    <s v="ESPIEDO"/>
    <s v="MADRID"/>
    <x v="7"/>
    <s v="RESTAURANTE"/>
    <s v="EXTRA MENU COMPLETO"/>
    <n v="0.17"/>
    <d v="2024-10-15T00:00:00"/>
    <x v="12"/>
    <n v="10"/>
    <m/>
    <m/>
  </r>
  <r>
    <x v="1"/>
    <s v="REAL"/>
    <s v="VARIABLE"/>
    <s v="COLECTIVOS"/>
    <s v="NETFLIX"/>
    <s v="ONLINE"/>
    <x v="8"/>
    <s v="SUSCRIPCION"/>
    <s v="NETFLIX"/>
    <n v="0.60000000000000009"/>
    <d v="2024-10-15T00:00:00"/>
    <x v="12"/>
    <n v="10"/>
    <m/>
    <m/>
  </r>
  <r>
    <x v="1"/>
    <s v="REAL"/>
    <s v="VARIABLE"/>
    <s v="PERSONAL"/>
    <s v="INSUD"/>
    <s v="MADRID"/>
    <x v="4"/>
    <s v="VENDING"/>
    <s v="CHOCOLATE Y CAFÉ"/>
    <n v="0.12"/>
    <d v="2024-10-17T00:00:00"/>
    <x v="12"/>
    <n v="10"/>
    <m/>
    <m/>
  </r>
  <r>
    <x v="1"/>
    <s v="REAL"/>
    <s v="VARIABLE"/>
    <s v="COLECTIVOS"/>
    <s v="OCAFU SAGASTA"/>
    <s v="MADRID"/>
    <x v="7"/>
    <s v="RESTAURANTE"/>
    <s v="CENA CON 3 PA 2"/>
    <n v="4.4000000000000004"/>
    <d v="2024-10-17T00:00:00"/>
    <x v="12"/>
    <n v="10"/>
    <m/>
    <s v="LES CONTAMOS QUE NOS CASAMOS"/>
  </r>
  <r>
    <x v="1"/>
    <s v="REAL"/>
    <s v="VARIABLE"/>
    <s v="PERSONAL"/>
    <s v="ESPIEDO"/>
    <s v="MADRID"/>
    <x v="7"/>
    <s v="RESTAURANTE"/>
    <s v="EXTRA MENU COMPLETO"/>
    <n v="0.37000000000000005"/>
    <d v="2024-10-18T00:00:00"/>
    <x v="12"/>
    <n v="10"/>
    <m/>
    <m/>
  </r>
  <r>
    <x v="1"/>
    <s v="REAL"/>
    <s v="VARIABLE"/>
    <s v="PERSONAL"/>
    <s v="INSUD"/>
    <s v="MADRID"/>
    <x v="4"/>
    <s v="VENDING"/>
    <s v="CHOCOLATE Y CAFÉ"/>
    <n v="0.17500000000000002"/>
    <d v="2024-10-19T00:00:00"/>
    <x v="12"/>
    <n v="10"/>
    <m/>
    <m/>
  </r>
  <r>
    <x v="1"/>
    <s v="REAL"/>
    <s v="VARIABLE"/>
    <s v="PERSONAL"/>
    <s v="INSUD"/>
    <s v="MADRID"/>
    <x v="4"/>
    <s v="VENDING"/>
    <s v="CHOCOLATE Y CAFÉ"/>
    <n v="0.17"/>
    <d v="2024-10-20T00:00:00"/>
    <x v="12"/>
    <n v="10"/>
    <m/>
    <m/>
  </r>
  <r>
    <x v="1"/>
    <s v="REAL"/>
    <s v="VARIABLE"/>
    <s v="PERSONAL"/>
    <s v="INSUD"/>
    <s v="MADRID"/>
    <x v="4"/>
    <s v="VENDING"/>
    <s v="CHOCOLATE Y CAFÉ"/>
    <n v="0.14499999999999999"/>
    <d v="2024-10-21T00:00:00"/>
    <x v="12"/>
    <n v="10"/>
    <m/>
    <m/>
  </r>
  <r>
    <x v="1"/>
    <s v="REAL"/>
    <s v="VARIABLE"/>
    <s v="PERSONAL"/>
    <s v="CEPSA"/>
    <s v="MADRID"/>
    <x v="5"/>
    <s v="GASOLINA"/>
    <s v="MOTO"/>
    <n v="0.83100000000000007"/>
    <d v="2024-10-22T00:00:00"/>
    <x v="12"/>
    <n v="10"/>
    <m/>
    <m/>
  </r>
  <r>
    <x v="1"/>
    <s v="REAL"/>
    <s v="VARIABLE"/>
    <s v="PERSONAL"/>
    <s v="APPLE"/>
    <s v="ONLINE"/>
    <x v="8"/>
    <s v="SUSCRIPCION"/>
    <s v="APPLE - ESPACIO ALMACENAMIENTO ICLOUD"/>
    <n v="0.99900000000000011"/>
    <d v="2024-10-22T00:00:00"/>
    <x v="12"/>
    <n v="10"/>
    <m/>
    <m/>
  </r>
  <r>
    <x v="1"/>
    <s v="REAL"/>
    <s v="VARIABLE"/>
    <s v="PERSONAL"/>
    <s v="MESON LA PALOMA"/>
    <s v="MADRID"/>
    <x v="7"/>
    <s v="BAR"/>
    <s v="ZUMO PIÑA"/>
    <n v="0.33"/>
    <d v="2024-10-23T00:00:00"/>
    <x v="12"/>
    <n v="10"/>
    <m/>
    <s v="VIENDO EL REAL MADRID - DORTMUND"/>
  </r>
  <r>
    <x v="1"/>
    <s v="REAL"/>
    <s v="VARIABLE"/>
    <s v="PERSONAL"/>
    <s v="PROTONMAIL"/>
    <s v="ONLINE"/>
    <x v="8"/>
    <s v="SUSCRIPCION"/>
    <s v="PROTONMAIL"/>
    <n v="0.49900000000000005"/>
    <d v="2024-10-23T00:00:00"/>
    <x v="12"/>
    <n v="10"/>
    <m/>
    <m/>
  </r>
  <r>
    <x v="1"/>
    <s v="REAL"/>
    <s v="VARIABLE"/>
    <s v="PERSONAL"/>
    <s v="INSUD"/>
    <s v="MADRID"/>
    <x v="4"/>
    <s v="VENDING"/>
    <s v="CAFÉ"/>
    <n v="8.0000000000000016E-2"/>
    <d v="2024-10-23T00:00:00"/>
    <x v="12"/>
    <n v="10"/>
    <m/>
    <m/>
  </r>
  <r>
    <x v="1"/>
    <s v="REAL"/>
    <s v="VARIABLE"/>
    <s v="PERSONAL"/>
    <s v="INSUD"/>
    <s v="MADRID"/>
    <x v="4"/>
    <s v="VENDING"/>
    <s v="CHOCOLATE"/>
    <n v="9.5000000000000001E-2"/>
    <d v="2024-10-23T00:00:00"/>
    <x v="12"/>
    <n v="10"/>
    <m/>
    <m/>
  </r>
  <r>
    <x v="1"/>
    <s v="REAL"/>
    <s v="VARIABLE"/>
    <s v="PERSONAL"/>
    <s v="CHINO BARRIO"/>
    <s v="MADRID"/>
    <x v="4"/>
    <s v="CHINO BARRIO"/>
    <s v="PAN Y AGUA CON GAS"/>
    <n v="0.14499999999999999"/>
    <d v="2024-10-23T00:00:00"/>
    <x v="12"/>
    <n v="10"/>
    <m/>
    <m/>
  </r>
  <r>
    <x v="1"/>
    <s v="REAL"/>
    <s v="VARIABLE"/>
    <s v="PERSONAL"/>
    <s v="ESPIEDO"/>
    <s v="MADRID"/>
    <x v="7"/>
    <s v="RESTAURANTE"/>
    <s v="EXTRA MENU COMPLETO"/>
    <n v="0.17"/>
    <d v="2024-10-24T00:00:00"/>
    <x v="12"/>
    <n v="10"/>
    <m/>
    <m/>
  </r>
  <r>
    <x v="1"/>
    <s v="REAL"/>
    <s v="VARIABLE"/>
    <s v="PERSONAL"/>
    <s v="INSUD"/>
    <s v="MADRID"/>
    <x v="4"/>
    <s v="VENDING"/>
    <s v="CAFÉ Y CHOCOLATE"/>
    <n v="0.58500000000000019"/>
    <d v="2024-10-24T00:00:00"/>
    <x v="12"/>
    <n v="10"/>
    <m/>
    <m/>
  </r>
  <r>
    <x v="1"/>
    <s v="REAL"/>
    <s v="VARIABLE"/>
    <s v="PERSONAL"/>
    <s v="RAMPUJO"/>
    <s v="MADRID"/>
    <x v="7"/>
    <s v="BAR"/>
    <s v="CERVEZAS RAMPUJO"/>
    <n v="0.64000000000000012"/>
    <d v="2024-10-24T00:00:00"/>
    <x v="12"/>
    <n v="10"/>
    <m/>
    <m/>
  </r>
  <r>
    <x v="1"/>
    <s v="REAL"/>
    <s v="VARIABLE"/>
    <s v="PERSONAL"/>
    <s v="INSUD"/>
    <s v="MADRID"/>
    <x v="4"/>
    <s v="VENDING"/>
    <s v="CAFÉ"/>
    <n v="4.0000000000000008E-2"/>
    <d v="2024-10-25T00:00:00"/>
    <x v="12"/>
    <n v="10"/>
    <m/>
    <m/>
  </r>
  <r>
    <x v="1"/>
    <s v="REAL"/>
    <s v="VARIABLE"/>
    <s v="COLECTIVOS"/>
    <s v="BIZUM LIMPIADORA YUMMI"/>
    <s v="MADRID"/>
    <x v="2"/>
    <s v="LIMPIEZA"/>
    <s v="LIMPIADORA"/>
    <n v="2.5"/>
    <d v="2024-10-25T00:00:00"/>
    <x v="12"/>
    <n v="10"/>
    <m/>
    <m/>
  </r>
  <r>
    <x v="1"/>
    <s v="REAL"/>
    <s v="VARIABLE"/>
    <s v="PERSONAL"/>
    <s v="RODRIGO"/>
    <s v="MADRID"/>
    <x v="7"/>
    <s v="BAR"/>
    <s v="DESAYUNO RODRIGO CON DAVID DIEZ"/>
    <n v="1.89"/>
    <d v="2024-10-28T00:00:00"/>
    <x v="12"/>
    <n v="10"/>
    <m/>
    <m/>
  </r>
  <r>
    <x v="1"/>
    <s v="REAL"/>
    <s v="VARIABLE"/>
    <s v="PERSONAL"/>
    <s v="INSUD"/>
    <s v="MADRID"/>
    <x v="4"/>
    <s v="VENDING"/>
    <s v="CAFÉ"/>
    <n v="8.0000000000000016E-2"/>
    <d v="2024-10-28T00:00:00"/>
    <x v="12"/>
    <n v="10"/>
    <m/>
    <m/>
  </r>
  <r>
    <x v="3"/>
    <s v="REAL"/>
    <s v="VARIABLE"/>
    <s v="PERSONAL"/>
    <s v="TRASPASO COLECTIVOS"/>
    <s v="TRASPASO COLECTIVOS"/>
    <x v="24"/>
    <s v="TRASPASO COLECTIVOS"/>
    <s v="TRASPASO COLECTIVOS"/>
    <n v="0"/>
    <d v="2024-10-28T00:00:00"/>
    <x v="12"/>
    <n v="10"/>
    <m/>
    <s v="LO HICE TARDE"/>
  </r>
  <r>
    <x v="1"/>
    <s v="REAL"/>
    <s v="VARIABLE"/>
    <s v="PERSONAL"/>
    <s v="INSUD"/>
    <s v="MADRID"/>
    <x v="4"/>
    <s v="VENDING"/>
    <s v="CAFÉ"/>
    <n v="8.0000000000000016E-2"/>
    <d v="2024-10-28T00:00:00"/>
    <x v="12"/>
    <n v="10"/>
    <m/>
    <m/>
  </r>
  <r>
    <x v="1"/>
    <s v="REAL"/>
    <s v="VARIABLE"/>
    <s v="COLECTIVOS"/>
    <s v="CIUDAD FELIZ CHINO"/>
    <s v="MADRID"/>
    <x v="7"/>
    <s v="RESTAURANTE"/>
    <s v="CIUDAD FELIZ"/>
    <n v="2.66"/>
    <d v="2024-10-28T00:00:00"/>
    <x v="12"/>
    <n v="10"/>
    <m/>
    <m/>
  </r>
  <r>
    <x v="1"/>
    <s v="REAL"/>
    <s v="VARIABLE"/>
    <s v="COLECTIVOS"/>
    <s v="MESON LA PALOMA"/>
    <s v="MADRID"/>
    <x v="7"/>
    <s v="RESTAURANTE"/>
    <s v="PARTIDO REAL MADRID BARÇA"/>
    <n v="1.3800000000000001"/>
    <d v="2024-10-28T00:00:00"/>
    <x v="12"/>
    <n v="10"/>
    <m/>
    <m/>
  </r>
  <r>
    <x v="1"/>
    <s v="REAL"/>
    <s v="VARIABLE"/>
    <s v="COLECTIVOS"/>
    <s v="MESON LA PALOMA"/>
    <s v="MADRID"/>
    <x v="7"/>
    <s v="RESTAURANTE"/>
    <s v="PAGUS"/>
    <n v="6.6000000000000005"/>
    <d v="2024-10-28T00:00:00"/>
    <x v="12"/>
    <n v="10"/>
    <m/>
    <s v="COMIDA CON PATRI Y ALEJANDRO"/>
  </r>
  <r>
    <x v="1"/>
    <s v="REAL"/>
    <s v="VARIABLE"/>
    <s v="COLECTIVOS"/>
    <s v="FOTOMATON"/>
    <s v="POZOBLANCO"/>
    <x v="32"/>
    <s v="BODA"/>
    <s v="FOTOMATON"/>
    <n v="5"/>
    <d v="2024-10-28T00:00:00"/>
    <x v="12"/>
    <n v="10"/>
    <m/>
    <m/>
  </r>
  <r>
    <x v="1"/>
    <s v="REAL"/>
    <s v="VARIABLE"/>
    <s v="COLECTIVOS"/>
    <s v="MERCADONA"/>
    <s v="MADRID"/>
    <x v="4"/>
    <s v="CARREFOUR"/>
    <s v="COMPRA EXPRES"/>
    <n v="1.0960000000000001"/>
    <d v="2024-10-28T00:00:00"/>
    <x v="12"/>
    <n v="10"/>
    <m/>
    <m/>
  </r>
  <r>
    <x v="1"/>
    <s v="REAL"/>
    <s v="VARIABLE"/>
    <s v="PERSONAL"/>
    <s v="AYUNTAMIENTO MADRID"/>
    <s v="MADRID"/>
    <x v="6"/>
    <s v="GIMNASIO"/>
    <s v="NATACION MADRID DEPORTES"/>
    <n v="0.25"/>
    <d v="2024-10-29T00:00:00"/>
    <x v="12"/>
    <n v="10"/>
    <m/>
    <m/>
  </r>
  <r>
    <x v="1"/>
    <s v="REAL"/>
    <s v="VARIABLE"/>
    <s v="PERSONAL"/>
    <s v="AYUNTAMIENTO MADRID"/>
    <s v="MADRID"/>
    <x v="6"/>
    <s v="GIMNASIO"/>
    <s v="GIMNASIO MADRID DEPORTES"/>
    <n v="2.95"/>
    <d v="2024-10-29T00:00:00"/>
    <x v="12"/>
    <n v="10"/>
    <m/>
    <m/>
  </r>
  <r>
    <x v="1"/>
    <s v="REAL"/>
    <s v="VARIABLE"/>
    <s v="PERSONAL"/>
    <s v="ESPIEDO"/>
    <s v="MADRID"/>
    <x v="7"/>
    <s v="RESTAURANTE"/>
    <s v="EXTRA MENU COMPLETO"/>
    <n v="0.26"/>
    <d v="2024-10-29T00:00:00"/>
    <x v="12"/>
    <n v="10"/>
    <m/>
    <m/>
  </r>
  <r>
    <x v="1"/>
    <s v="REAL"/>
    <s v="VARIABLE"/>
    <s v="COLECTIVOS"/>
    <s v="MERCADONA"/>
    <s v="MADRID"/>
    <x v="4"/>
    <s v="CARREFOUR"/>
    <s v="COMPRA EXPRES"/>
    <n v="1.3109999999999999"/>
    <d v="2024-10-29T00:00:00"/>
    <x v="12"/>
    <n v="10"/>
    <m/>
    <m/>
  </r>
  <r>
    <x v="0"/>
    <s v="REAL"/>
    <s v="FIJO"/>
    <s v="PERSONAL"/>
    <s v="INSUD"/>
    <s v="MADRID"/>
    <x v="12"/>
    <s v="NOMINA INSUD"/>
    <s v=" INSUD"/>
    <n v="629.65499999999997"/>
    <d v="2024-10-30T00:00:00"/>
    <x v="12"/>
    <n v="10"/>
    <m/>
    <m/>
  </r>
  <r>
    <x v="1"/>
    <s v="REAL"/>
    <s v="VARIABLE"/>
    <s v="PERSONAL"/>
    <s v="AYUNTAMIENTO MADRID"/>
    <s v="MADRID"/>
    <x v="6"/>
    <s v="GIMNASIO"/>
    <s v="GIMNASIO MADRID DEPORTES"/>
    <n v="0.5"/>
    <d v="2024-10-30T00:00:00"/>
    <x v="12"/>
    <n v="10"/>
    <m/>
    <s v="ENTRADA ANTES DE QUE ACABARA EL MES"/>
  </r>
  <r>
    <x v="1"/>
    <s v="REAL"/>
    <s v="VARIABLE"/>
    <s v="PERSONAL"/>
    <s v="QUEENS"/>
    <s v="MADRID"/>
    <x v="7"/>
    <s v="RESTAURANTE"/>
    <s v="EXTRA MENU COMPLETO"/>
    <n v="0.27"/>
    <d v="2024-10-30T00:00:00"/>
    <x v="12"/>
    <n v="10"/>
    <m/>
    <m/>
  </r>
  <r>
    <x v="0"/>
    <s v="REAL"/>
    <s v="VARIABLE"/>
    <s v="PERSONAL"/>
    <s v="TRADE REPUBLIC"/>
    <s v="ONLINE"/>
    <x v="28"/>
    <s v="INTERESES TRADE REPUBLIC"/>
    <s v="INTERESES TRADE REPUBLIC"/>
    <n v="13.26"/>
    <d v="2024-11-01T00:00:00"/>
    <x v="12"/>
    <n v="11"/>
    <m/>
    <s v="AL 3,5%"/>
  </r>
  <r>
    <x v="1"/>
    <s v="REAL"/>
    <s v="VARIABLE"/>
    <s v="PERSONAL"/>
    <s v="SEGUROS ALLIANZ"/>
    <s v="MADRID"/>
    <x v="19"/>
    <s v="SEGUROS"/>
    <s v="SEGURO DE VIDA"/>
    <n v="6.0810000000000004"/>
    <d v="2024-11-04T00:00:00"/>
    <x v="12"/>
    <n v="11"/>
    <m/>
    <m/>
  </r>
  <r>
    <x v="1"/>
    <s v="REAL"/>
    <s v="VARIABLE"/>
    <s v="PERSONAL"/>
    <s v="INSUD"/>
    <s v="MADRID"/>
    <x v="4"/>
    <s v="VENDING"/>
    <s v="CAFÉ"/>
    <n v="0.1"/>
    <d v="2024-11-04T00:00:00"/>
    <x v="12"/>
    <n v="11"/>
    <m/>
    <m/>
  </r>
  <r>
    <x v="1"/>
    <s v="REAL"/>
    <s v="VARIABLE"/>
    <s v="COLECTIVOS"/>
    <s v="MERCADONA"/>
    <s v="MADRID"/>
    <x v="4"/>
    <s v="CARREFOUR"/>
    <s v="COMPRA EXPRES"/>
    <n v="0.70500000000000007"/>
    <d v="2024-11-04T00:00:00"/>
    <x v="12"/>
    <n v="11"/>
    <m/>
    <m/>
  </r>
  <r>
    <x v="3"/>
    <s v="REAL"/>
    <s v="VARIABLE"/>
    <s v="PERSONAL"/>
    <s v="TRASPASO COLECTIVOS"/>
    <s v="TRASPASO COLECTIVOS"/>
    <x v="24"/>
    <s v="TRASPASO COLECTIVOS"/>
    <s v="TRASPASO COLECTIVOS"/>
    <n v="0"/>
    <d v="2024-11-05T00:00:00"/>
    <x v="12"/>
    <n v="11"/>
    <m/>
    <m/>
  </r>
  <r>
    <x v="1"/>
    <s v="REAL"/>
    <s v="VARIABLE"/>
    <s v="FIJO"/>
    <s v="PISP"/>
    <s v="MADRID"/>
    <x v="2"/>
    <s v="HOGAR"/>
    <s v="PISO VALDEZARZA"/>
    <n v="30"/>
    <d v="2024-11-05T00:00:00"/>
    <x v="12"/>
    <n v="11"/>
    <m/>
    <m/>
  </r>
  <r>
    <x v="1"/>
    <s v="REAL"/>
    <s v="VARIABLE"/>
    <s v="PERSONAL"/>
    <s v="GASTOS"/>
    <s v="MADRID"/>
    <x v="2"/>
    <s v="GASTOS COMPARTIDOS"/>
    <s v="GASTOS: AGUA, LUZ, WIFI, LIMPIEZA"/>
    <n v="5.0710000000000006"/>
    <d v="2024-11-05T00:00:00"/>
    <x v="12"/>
    <n v="11"/>
    <m/>
    <m/>
  </r>
  <r>
    <x v="1"/>
    <s v="REAL"/>
    <s v="VARIABLE"/>
    <s v="PERSONAL"/>
    <s v="ESPIEDO"/>
    <s v="MADRID"/>
    <x v="7"/>
    <s v="RESTAURANTE"/>
    <s v="EXTRA MENU COMPLETO"/>
    <n v="0.17"/>
    <d v="2024-11-05T00:00:00"/>
    <x v="12"/>
    <n v="11"/>
    <m/>
    <m/>
  </r>
  <r>
    <x v="1"/>
    <s v="REAL"/>
    <s v="VARIABLE"/>
    <s v="PERSONAL"/>
    <s v="QUEENS"/>
    <s v="MADRID"/>
    <x v="7"/>
    <s v="RESTAURANTE"/>
    <s v="EXTRA MENU COMPLETO"/>
    <n v="0.25"/>
    <d v="2024-11-05T00:00:00"/>
    <x v="12"/>
    <n v="11"/>
    <m/>
    <m/>
  </r>
  <r>
    <x v="1"/>
    <s v="REAL"/>
    <s v="VARIABLE"/>
    <s v="COLECTIVOS"/>
    <s v="MERCADONA"/>
    <s v="MADRID"/>
    <x v="4"/>
    <s v="SUPERCOR"/>
    <s v="COMPRA EXPRES"/>
    <n v="0.66800000000000004"/>
    <d v="2024-11-05T00:00:00"/>
    <x v="12"/>
    <n v="11"/>
    <m/>
    <m/>
  </r>
  <r>
    <x v="1"/>
    <s v="REAL"/>
    <s v="VARIABLE"/>
    <s v="COLECTIVOS"/>
    <s v="MERCADONA"/>
    <s v="MADRID"/>
    <x v="4"/>
    <s v="CARREFOUR"/>
    <s v="COMPRA EXPRES"/>
    <n v="2.4690000000000003"/>
    <d v="2024-11-05T00:00:00"/>
    <x v="12"/>
    <n v="11"/>
    <m/>
    <m/>
  </r>
  <r>
    <x v="1"/>
    <s v="REAL"/>
    <s v="VARIABLE"/>
    <s v="PERSONAL"/>
    <s v="CEPSA"/>
    <s v="MADRID"/>
    <x v="5"/>
    <s v="GASOLINA"/>
    <s v="MOTO"/>
    <n v="0.78700000000000003"/>
    <d v="2024-11-07T00:00:00"/>
    <x v="12"/>
    <n v="11"/>
    <m/>
    <m/>
  </r>
  <r>
    <x v="1"/>
    <s v="REAL"/>
    <s v="VARIABLE"/>
    <s v="PERSONAL"/>
    <s v="INSUD"/>
    <s v="MADRID"/>
    <x v="4"/>
    <s v="VENDING"/>
    <s v="CAFÉ"/>
    <n v="4.0000000000000008E-2"/>
    <d v="2024-11-07T00:00:00"/>
    <x v="12"/>
    <n v="11"/>
    <m/>
    <m/>
  </r>
  <r>
    <x v="1"/>
    <s v="REAL"/>
    <s v="VARIABLE"/>
    <s v="PERSONAL"/>
    <s v="PIZZA NAPOLI"/>
    <s v="MADRID"/>
    <x v="7"/>
    <s v="RESTAURANTE"/>
    <s v="EXTRA MENU COMPLETO"/>
    <n v="0.25"/>
    <d v="2024-11-07T00:00:00"/>
    <x v="12"/>
    <n v="11"/>
    <m/>
    <m/>
  </r>
  <r>
    <x v="1"/>
    <s v="REAL"/>
    <s v="VARIABLE"/>
    <s v="PERSONAL"/>
    <s v="CHAT GPT"/>
    <s v="ONLINE"/>
    <x v="8"/>
    <s v="SUSCRIPCION"/>
    <s v="CHAT GPT"/>
    <n v="2.327"/>
    <d v="2024-11-11T00:00:00"/>
    <x v="12"/>
    <n v="11"/>
    <m/>
    <m/>
  </r>
  <r>
    <x v="1"/>
    <s v="REAL"/>
    <s v="VARIABLE"/>
    <s v="FIJO"/>
    <s v="GARAJE"/>
    <s v="MADRID"/>
    <x v="2"/>
    <s v="GARAJE"/>
    <s v="GARAJE VALDEZARZA"/>
    <n v="13"/>
    <d v="2024-11-11T00:00:00"/>
    <x v="12"/>
    <n v="11"/>
    <m/>
    <s v="VALIDO POR OCTUBRE Y NOVIEMBRE"/>
  </r>
  <r>
    <x v="1"/>
    <s v="REAL"/>
    <s v="VARIABLE"/>
    <s v="PERSONAL"/>
    <s v="CHINO BARRIO"/>
    <s v="MADRID"/>
    <x v="3"/>
    <s v="ACCESORIOS"/>
    <s v="PILAS CHINO BARRIO PARA RELOJ BUCEO"/>
    <n v="0.70000000000000007"/>
    <d v="2024-11-11T00:00:00"/>
    <x v="12"/>
    <n v="11"/>
    <m/>
    <m/>
  </r>
  <r>
    <x v="1"/>
    <s v="REAL"/>
    <s v="VARIABLE"/>
    <s v="PERSONAL"/>
    <s v="RODRIGO"/>
    <s v="MADRID"/>
    <x v="7"/>
    <s v="BAR"/>
    <s v="DESAYUNO RODRIGO CON CRIS EL DOMINGO"/>
    <n v="0.72000000000000008"/>
    <d v="2024-11-11T00:00:00"/>
    <x v="12"/>
    <n v="11"/>
    <m/>
    <m/>
  </r>
  <r>
    <x v="1"/>
    <s v="REAL"/>
    <s v="VARIABLE"/>
    <s v="PERSONAL"/>
    <s v="CASA FANY"/>
    <s v="MADRID"/>
    <x v="7"/>
    <s v="BAR"/>
    <s v="ALMUERZO CON ARTUR"/>
    <n v="1.03"/>
    <d v="2024-11-11T00:00:00"/>
    <x v="12"/>
    <n v="11"/>
    <d v="2024-11-09T00:00:00"/>
    <s v="ALMUERZO DESPUES DE PADEL EL SABADO"/>
  </r>
  <r>
    <x v="1"/>
    <s v="REAL"/>
    <s v="VARIABLE"/>
    <s v="COLECTIVOS"/>
    <s v="NEW YORK BURGER"/>
    <s v="MADRID"/>
    <x v="7"/>
    <s v="RESTAURANTE"/>
    <s v="NEW YORK BURGER CON ALEX Y TIVI"/>
    <n v="8.3400000000000016"/>
    <d v="2024-11-12T00:00:00"/>
    <x v="12"/>
    <n v="11"/>
    <m/>
    <s v="CENA CON ALEX Y TIVI PARA HABLAR DE LA BODA"/>
  </r>
  <r>
    <x v="1"/>
    <s v="REAL"/>
    <s v="VARIABLE"/>
    <s v="PERSONAL"/>
    <s v="RODRIGO"/>
    <s v="MADRID"/>
    <x v="7"/>
    <s v="RESTAURANTE"/>
    <s v="EXTRA MENU COMPLETO"/>
    <n v="0.1"/>
    <d v="2024-11-13T00:00:00"/>
    <x v="12"/>
    <n v="11"/>
    <m/>
    <m/>
  </r>
  <r>
    <x v="1"/>
    <s v="REAL"/>
    <s v="VARIABLE"/>
    <s v="PERSONAL"/>
    <s v="MESON LA PALOMA"/>
    <s v="MADRID"/>
    <x v="7"/>
    <s v="BAR"/>
    <s v="MERIENDA CON PABLO ALON"/>
    <n v="0.49000000000000005"/>
    <d v="2024-11-14T00:00:00"/>
    <x v="12"/>
    <n v="11"/>
    <d v="2024-11-13T00:00:00"/>
    <m/>
  </r>
  <r>
    <x v="1"/>
    <s v="REAL"/>
    <s v="VARIABLE"/>
    <s v="PERSONAL"/>
    <s v="AMAZON"/>
    <s v="ONLINE"/>
    <x v="3"/>
    <s v="ACCESORIOS"/>
    <s v="CINTAS ELASTICAS PARA DEPORTE"/>
    <n v="1.327"/>
    <d v="2024-11-14T00:00:00"/>
    <x v="12"/>
    <n v="11"/>
    <m/>
    <m/>
  </r>
  <r>
    <x v="1"/>
    <s v="REAL"/>
    <s v="VARIABLE"/>
    <s v="COLECTIVOS"/>
    <s v="ALIEXPRESS"/>
    <s v="ONLINE"/>
    <x v="32"/>
    <s v="BODA"/>
    <s v="HORA LOCA Y CALCETINES"/>
    <n v="2.44"/>
    <d v="2024-11-14T00:00:00"/>
    <x v="12"/>
    <n v="11"/>
    <m/>
    <m/>
  </r>
  <r>
    <x v="1"/>
    <s v="REAL"/>
    <s v="VARIABLE"/>
    <s v="PERSONAL"/>
    <s v="INSUD"/>
    <s v="MADRID"/>
    <x v="4"/>
    <s v="VENDING"/>
    <s v="CAFÉ"/>
    <n v="4.0000000000000008E-2"/>
    <d v="2024-11-15T00:00:00"/>
    <x v="12"/>
    <n v="11"/>
    <m/>
    <m/>
  </r>
  <r>
    <x v="1"/>
    <s v="REAL"/>
    <s v="VARIABLE"/>
    <s v="PERSONAL"/>
    <s v="AMAZON"/>
    <s v="ONLINE"/>
    <x v="2"/>
    <s v="HOGAR"/>
    <s v="ACCESORIOS"/>
    <n v="1.327"/>
    <d v="2024-11-15T00:00:00"/>
    <x v="12"/>
    <n v="11"/>
    <m/>
    <s v="BUHO PARA EVITAR PALOMAS"/>
  </r>
  <r>
    <x v="2"/>
    <s v="REAL"/>
    <s v="VARIABLE"/>
    <s v="PERSONAL"/>
    <s v="INDEXA CAPITAL"/>
    <s v="ONLINE"/>
    <x v="22"/>
    <s v="FONDOS"/>
    <s v="INDEXA"/>
    <n v="135"/>
    <d v="2024-11-15T00:00:00"/>
    <x v="12"/>
    <n v="11"/>
    <m/>
    <m/>
  </r>
  <r>
    <x v="1"/>
    <s v="REAL"/>
    <s v="VARIABLE"/>
    <s v="PERSONAL"/>
    <s v="CEPSA"/>
    <s v="MADRID"/>
    <x v="5"/>
    <s v="GASOLINA"/>
    <s v="MOTO"/>
    <n v="0.71700000000000008"/>
    <d v="2024-11-15T00:00:00"/>
    <x v="12"/>
    <n v="11"/>
    <m/>
    <m/>
  </r>
  <r>
    <x v="1"/>
    <s v="REAL"/>
    <s v="VARIABLE"/>
    <s v="PERSONAL"/>
    <s v="REPSOL"/>
    <s v="MADRID"/>
    <x v="5"/>
    <s v="GASOLINA"/>
    <s v="COCHE"/>
    <n v="5.5410000000000004"/>
    <d v="2024-11-15T00:00:00"/>
    <x v="12"/>
    <n v="11"/>
    <m/>
    <m/>
  </r>
  <r>
    <x v="0"/>
    <s v="REAL"/>
    <s v="VARIABLE"/>
    <s v="PERSONAL"/>
    <s v="AMIGA ICIAR IRENE"/>
    <s v="BLABLACAR"/>
    <x v="18"/>
    <s v="GASTOS COMPARTIDOS"/>
    <s v="BIZUM IRENE, AMIGA ICIAR"/>
    <n v="6"/>
    <d v="2024-11-15T00:00:00"/>
    <x v="12"/>
    <n v="11"/>
    <m/>
    <m/>
  </r>
  <r>
    <x v="1"/>
    <s v="REAL"/>
    <s v="VARIABLE"/>
    <s v="COLECTIVOS"/>
    <s v="ALIEXPRESS"/>
    <s v="ONLINE"/>
    <x v="3"/>
    <s v="ACCESORIOS"/>
    <s v="CINTAS ELASTICAS PARA DEPORTE"/>
    <n v="1.0029999999999999"/>
    <d v="2024-11-15T00:00:00"/>
    <x v="12"/>
    <n v="11"/>
    <m/>
    <m/>
  </r>
  <r>
    <x v="1"/>
    <s v="REAL"/>
    <s v="VARIABLE"/>
    <s v="COLECTIVOS"/>
    <s v="NETFLIX"/>
    <s v="ONLINE"/>
    <x v="8"/>
    <s v="SUSCRIPCION"/>
    <s v="NETFLIX"/>
    <n v="0.60000000000000009"/>
    <d v="2024-11-15T00:00:00"/>
    <x v="12"/>
    <n v="11"/>
    <m/>
    <m/>
  </r>
  <r>
    <x v="1"/>
    <s v="REAL"/>
    <s v="VARIABLE"/>
    <s v="COLECTIVOS"/>
    <s v="AMAZON"/>
    <s v="ONLINE"/>
    <x v="3"/>
    <s v="ACCESORIOS"/>
    <s v="BUHO PARA ESPANTAR PALOMAS"/>
    <n v="1.155"/>
    <d v="2024-11-15T00:00:00"/>
    <x v="12"/>
    <n v="11"/>
    <m/>
    <m/>
  </r>
  <r>
    <x v="1"/>
    <s v="REAL"/>
    <s v="VARIABLE"/>
    <s v="PERSONAL"/>
    <s v="PARKING SAN CLIMENTE"/>
    <s v="ZARAGOZA"/>
    <x v="5"/>
    <s v="PARKING"/>
    <s v="PARKING ZGZ"/>
    <n v="0.70500000000000007"/>
    <d v="2024-11-18T00:00:00"/>
    <x v="12"/>
    <n v="11"/>
    <m/>
    <m/>
  </r>
  <r>
    <x v="1"/>
    <s v="REAL"/>
    <s v="VARIABLE"/>
    <s v="PERSONAL"/>
    <s v="NUÑEZ DE ARENAS"/>
    <s v="TUDELA"/>
    <x v="3"/>
    <s v="ROPA"/>
    <s v="JERSEY NUÑEZ DE ARENAS"/>
    <n v="4.995000000000001"/>
    <d v="2024-11-18T00:00:00"/>
    <x v="12"/>
    <n v="11"/>
    <m/>
    <m/>
  </r>
  <r>
    <x v="1"/>
    <s v="REAL"/>
    <s v="VARIABLE"/>
    <s v="PERSONAL"/>
    <s v="CASCO VIEJO"/>
    <s v="TUDELA"/>
    <x v="7"/>
    <s v="BAR"/>
    <s v="AGUA CON GAS"/>
    <n v="0.25"/>
    <d v="2024-11-18T00:00:00"/>
    <x v="12"/>
    <n v="11"/>
    <m/>
    <m/>
  </r>
  <r>
    <x v="1"/>
    <s v="REAL"/>
    <s v="VARIABLE"/>
    <s v="PERSONAL"/>
    <s v="INSUD"/>
    <s v="MADRID"/>
    <x v="4"/>
    <s v="VENDING"/>
    <s v="CAFÉ"/>
    <n v="8.0000000000000016E-2"/>
    <d v="2024-11-18T00:00:00"/>
    <x v="12"/>
    <n v="11"/>
    <m/>
    <m/>
  </r>
  <r>
    <x v="1"/>
    <s v="REAL"/>
    <s v="VARIABLE"/>
    <s v="PERSONAL"/>
    <s v="INSUD"/>
    <s v="MADRID"/>
    <x v="4"/>
    <s v="VENDING"/>
    <s v="CAFÉ"/>
    <n v="4.0000000000000008E-2"/>
    <d v="2024-11-19T00:00:00"/>
    <x v="12"/>
    <n v="11"/>
    <m/>
    <m/>
  </r>
  <r>
    <x v="1"/>
    <s v="REAL"/>
    <s v="VARIABLE"/>
    <s v="PERSONAL"/>
    <s v="AMAZON"/>
    <s v="ONLINE"/>
    <x v="3"/>
    <s v="ACCESORIOS"/>
    <s v="CINTAS ELASTICAS PARA DEPORTE"/>
    <n v="1.327"/>
    <d v="2024-11-20T00:00:00"/>
    <x v="12"/>
    <n v="11"/>
    <m/>
    <m/>
  </r>
  <r>
    <x v="1"/>
    <s v="REAL"/>
    <s v="VARIABLE"/>
    <s v="PERSONAL"/>
    <s v="REALE SEGUROS"/>
    <s v="TUDELA"/>
    <x v="5"/>
    <s v="SEGUROS"/>
    <s v="SEGURO MOTO A TERCEROS"/>
    <n v="33.723000000000006"/>
    <d v="2024-11-21T00:00:00"/>
    <x v="12"/>
    <n v="11"/>
    <m/>
    <s v="cancelado seguro a todo riesgo y puesto el de a terceros"/>
  </r>
  <r>
    <x v="1"/>
    <s v="REAL"/>
    <s v="VARIABLE"/>
    <s v="PERSONAL"/>
    <s v="LOTERIA"/>
    <s v="MADRID"/>
    <x v="0"/>
    <s v="LOTERIA"/>
    <s v="LOTERIA"/>
    <n v="2"/>
    <d v="2024-11-21T00:00:00"/>
    <x v="12"/>
    <n v="11"/>
    <m/>
    <m/>
  </r>
  <r>
    <x v="1"/>
    <s v="REAL"/>
    <s v="VARIABLE"/>
    <s v="PERSONAL"/>
    <s v="PIZZA NAPOLI"/>
    <m/>
    <x v="7"/>
    <s v="BAR"/>
    <s v="EXTRA MENU COMPLETO"/>
    <n v="0.25"/>
    <d v="2024-11-22T00:00:00"/>
    <x v="12"/>
    <n v="11"/>
    <m/>
    <m/>
  </r>
  <r>
    <x v="1"/>
    <s v="REAL"/>
    <s v="VARIABLE"/>
    <s v="PERSONAL"/>
    <s v="PROTONMAIL"/>
    <s v="ONLINE"/>
    <x v="8"/>
    <s v="SUSCRIPCION"/>
    <s v="PROTONMAIL"/>
    <n v="0.49900000000000005"/>
    <d v="2024-11-22T00:00:00"/>
    <x v="12"/>
    <n v="11"/>
    <m/>
    <m/>
  </r>
  <r>
    <x v="1"/>
    <s v="REAL"/>
    <s v="VARIABLE"/>
    <s v="PERSONAL"/>
    <s v="APPLE"/>
    <s v="ONLINE"/>
    <x v="8"/>
    <s v="SUSCRIPCION"/>
    <s v="APPLE - ESPACIO ALMACENAMIENTO ICLOUD"/>
    <n v="0.99900000000000011"/>
    <d v="2024-11-22T00:00:00"/>
    <x v="12"/>
    <n v="11"/>
    <m/>
    <m/>
  </r>
  <r>
    <x v="1"/>
    <s v="REAL"/>
    <s v="VARIABLE"/>
    <s v="PERSONAL"/>
    <s v="LIZARRAN"/>
    <s v="MADRID"/>
    <x v="7"/>
    <s v="BAR"/>
    <s v="CERVEZA CON MIKEL Y MARIA"/>
    <n v="0.5"/>
    <d v="2024-11-22T00:00:00"/>
    <x v="12"/>
    <n v="11"/>
    <m/>
    <s v="BIZUM A MARIA"/>
  </r>
  <r>
    <x v="0"/>
    <s v="REAL"/>
    <s v="VARIABLE"/>
    <s v="PERSONAL"/>
    <s v="REGALOS PAPAS"/>
    <s v="TUDELA"/>
    <x v="0"/>
    <s v="REGALOS"/>
    <s v="REGALOS DE BODA"/>
    <n v="840"/>
    <d v="2024-11-25T00:00:00"/>
    <x v="12"/>
    <n v="11"/>
    <m/>
    <m/>
  </r>
  <r>
    <x v="1"/>
    <s v="REAL"/>
    <s v="VARIABLE"/>
    <s v="COLECTIVOS"/>
    <s v="CARREFOUR"/>
    <s v="MADRID"/>
    <x v="4"/>
    <s v="CARREFOUR"/>
    <s v="COMPRA EXPRES"/>
    <n v="4.5950000000000006"/>
    <d v="2024-11-25T00:00:00"/>
    <x v="12"/>
    <n v="11"/>
    <m/>
    <m/>
  </r>
  <r>
    <x v="1"/>
    <s v="REAL"/>
    <s v="VARIABLE"/>
    <s v="COLECTIVOS"/>
    <s v="LIZARRAN"/>
    <s v="MADRID"/>
    <x v="7"/>
    <s v="RESTAURANTE"/>
    <s v="LIZARRAN CON MIKEL"/>
    <n v="0.89000000000000012"/>
    <d v="2024-11-25T00:00:00"/>
    <x v="12"/>
    <n v="11"/>
    <m/>
    <m/>
  </r>
  <r>
    <x v="1"/>
    <s v="REAL"/>
    <s v="VARIABLE"/>
    <s v="PERSONAL"/>
    <s v="INSUD"/>
    <s v="MADRID"/>
    <x v="4"/>
    <s v="VENDING"/>
    <s v="CAFÉ"/>
    <n v="2.0000000000000004E-2"/>
    <d v="2024-11-26T00:00:00"/>
    <x v="12"/>
    <n v="11"/>
    <m/>
    <m/>
  </r>
  <r>
    <x v="1"/>
    <s v="REAL"/>
    <s v="VARIABLE"/>
    <s v="PERSONAL"/>
    <s v="ESPIEDO"/>
    <s v="MADRID"/>
    <x v="7"/>
    <s v="BAR"/>
    <s v="EXTRA MENU COMPLETO"/>
    <n v="0.17"/>
    <d v="2024-11-26T00:00:00"/>
    <x v="12"/>
    <n v="11"/>
    <m/>
    <m/>
  </r>
  <r>
    <x v="1"/>
    <s v="REAL"/>
    <s v="VARIABLE"/>
    <s v="PERSONAL"/>
    <s v="AMAZON"/>
    <s v="ONLINE"/>
    <x v="6"/>
    <s v="CINTAS DEPORTE"/>
    <s v="AMAZON"/>
    <n v="1.1500000000000001"/>
    <d v="2024-11-26T00:00:00"/>
    <x v="12"/>
    <n v="11"/>
    <m/>
    <m/>
  </r>
  <r>
    <x v="1"/>
    <s v="REAL"/>
    <s v="VARIABLE"/>
    <s v="PERSONAL"/>
    <s v="ESPIEDO"/>
    <s v="MADRID"/>
    <x v="7"/>
    <s v="BAR"/>
    <s v="EXTRA MENU COMPLETO"/>
    <n v="0.11000000000000001"/>
    <d v="2024-11-27T00:00:00"/>
    <x v="12"/>
    <n v="11"/>
    <m/>
    <m/>
  </r>
  <r>
    <x v="1"/>
    <s v="REAL"/>
    <s v="VARIABLE"/>
    <s v="PERSONAL"/>
    <s v="INSUD"/>
    <s v="MADRID"/>
    <x v="4"/>
    <s v="VENDING"/>
    <s v="CAFÉ"/>
    <n v="2.0000000000000004E-2"/>
    <d v="2024-11-27T00:00:00"/>
    <x v="12"/>
    <n v="11"/>
    <m/>
    <m/>
  </r>
  <r>
    <x v="1"/>
    <s v="REAL"/>
    <s v="VARIABLE"/>
    <s v="PERSONAL"/>
    <s v="CEPSA"/>
    <s v="MADRID"/>
    <x v="5"/>
    <s v="GASOLINA"/>
    <s v="MOTO"/>
    <n v="0.78300000000000003"/>
    <d v="2024-11-27T00:00:00"/>
    <x v="12"/>
    <n v="11"/>
    <m/>
    <m/>
  </r>
  <r>
    <x v="1"/>
    <s v="REAL"/>
    <s v="VARIABLE"/>
    <s v="COLECTIVOS"/>
    <s v="CARREFOUR"/>
    <s v="MADRID"/>
    <x v="4"/>
    <s v="CARREFOUR"/>
    <s v="COMPRA EXPRES"/>
    <n v="0.28599999999999998"/>
    <d v="2024-11-27T00:00:00"/>
    <x v="12"/>
    <n v="11"/>
    <m/>
    <m/>
  </r>
  <r>
    <x v="1"/>
    <s v="REAL"/>
    <s v="VARIABLE"/>
    <s v="PERSONAL"/>
    <s v="MESON LA PALOMA"/>
    <s v="MADRID"/>
    <x v="7"/>
    <s v="BAR"/>
    <s v="AGUA CON GAS"/>
    <n v="0.12"/>
    <d v="2024-11-28T00:00:00"/>
    <x v="12"/>
    <n v="11"/>
    <m/>
    <m/>
  </r>
  <r>
    <x v="0"/>
    <s v="REAL"/>
    <s v="FIJO"/>
    <s v="PERSONAL"/>
    <s v="INSUD"/>
    <s v="MADRID"/>
    <x v="12"/>
    <s v="NOMINA INSUD"/>
    <s v=" INSUD"/>
    <n v="629.31299999999999"/>
    <d v="2024-11-28T00:00:00"/>
    <x v="12"/>
    <n v="11"/>
    <m/>
    <m/>
  </r>
  <r>
    <x v="1"/>
    <s v="REAL"/>
    <s v="VARIABLE"/>
    <s v="PERSONAL"/>
    <s v="INSUD"/>
    <s v="MADRID"/>
    <x v="4"/>
    <s v="VENDING"/>
    <s v="CAFÉ"/>
    <n v="2.0000000000000004E-2"/>
    <d v="2024-11-28T00:00:00"/>
    <x v="12"/>
    <n v="11"/>
    <m/>
    <m/>
  </r>
  <r>
    <x v="1"/>
    <s v="REAL"/>
    <s v="VARIABLE"/>
    <s v="PERSONAL"/>
    <s v="EL CORTE INGLES"/>
    <s v="MADRID"/>
    <x v="21"/>
    <s v="REGALOS NAVIDAD"/>
    <s v="REGALO PAPA AMIGO INVISIBLE"/>
    <n v="5.9990000000000006"/>
    <d v="2024-11-29T00:00:00"/>
    <x v="12"/>
    <n v="11"/>
    <m/>
    <m/>
  </r>
  <r>
    <x v="1"/>
    <s v="REAL"/>
    <s v="VARIABLE"/>
    <s v="PERSONAL"/>
    <s v="NOTARIA MERCEDES "/>
    <s v="MADRID"/>
    <x v="13"/>
    <s v="GESTIONES ADMINISTRATIVAS"/>
    <s v="TESTAMENTO JAVIER GARCIA"/>
    <n v="5.673"/>
    <d v="2024-11-29T00:00:00"/>
    <x v="12"/>
    <n v="11"/>
    <m/>
    <m/>
  </r>
  <r>
    <x v="1"/>
    <s v="REAL"/>
    <s v="VARIABLE"/>
    <s v="PERSONAL"/>
    <s v="AYUNTAMIENTO MADRID"/>
    <s v="MADRID"/>
    <x v="6"/>
    <s v="GIMNASIO"/>
    <s v="GIMNASIO MADRID DEPORTES"/>
    <n v="2.95"/>
    <d v="2024-11-29T00:00:00"/>
    <x v="12"/>
    <n v="11"/>
    <m/>
    <m/>
  </r>
  <r>
    <x v="1"/>
    <s v="REAL"/>
    <s v="VARIABLE"/>
    <s v="PERSONAL"/>
    <s v="INSUD"/>
    <s v="MADRID"/>
    <x v="4"/>
    <s v="VENDING"/>
    <s v="CAFÉ"/>
    <n v="2.0000000000000004E-2"/>
    <d v="2024-11-29T00:00:00"/>
    <x v="12"/>
    <n v="11"/>
    <m/>
    <m/>
  </r>
  <r>
    <x v="3"/>
    <s v="REAL"/>
    <s v="FIJO"/>
    <s v="PERSONAL"/>
    <s v="TRASPASO COLECTIVOS"/>
    <s v="ONLINE"/>
    <x v="24"/>
    <s v="TRASPASO COLECTIVOS"/>
    <s v="TRASPASO COLECTIVOS DICIEMBRE"/>
    <n v="0"/>
    <d v="2024-12-01T00:00:00"/>
    <x v="12"/>
    <n v="12"/>
    <m/>
    <m/>
  </r>
  <r>
    <x v="1"/>
    <s v="REAL"/>
    <s v="FIJO"/>
    <s v="PERSONAL"/>
    <s v="ALQUILER"/>
    <s v="MADRID"/>
    <x v="2"/>
    <s v="PISO VALDEZARZA"/>
    <s v="ALQUILER VALDEZARZA"/>
    <n v="30"/>
    <d v="2024-12-01T00:00:00"/>
    <x v="12"/>
    <n v="12"/>
    <m/>
    <m/>
  </r>
  <r>
    <x v="1"/>
    <s v="REAL"/>
    <s v="FIJO"/>
    <s v="PERSONAL"/>
    <s v="GARAJE"/>
    <s v="MADRID"/>
    <x v="2"/>
    <s v="GARAJE"/>
    <s v="GARAJE VALDEZARZA"/>
    <n v="6.5"/>
    <d v="2024-12-01T00:00:00"/>
    <x v="12"/>
    <n v="12"/>
    <m/>
    <m/>
  </r>
  <r>
    <x v="1"/>
    <s v="REAL"/>
    <s v="FIJO"/>
    <s v="PERSONAL"/>
    <s v="ALQUILER"/>
    <s v="MADRID"/>
    <x v="2"/>
    <s v="GASTOS COMPARTIDOS"/>
    <s v="GASTOS: AGUA, LUZ, WIFI, LIMPIEZA"/>
    <n v="2.4489999999999998"/>
    <d v="2024-12-01T00:00:00"/>
    <x v="12"/>
    <n v="12"/>
    <m/>
    <m/>
  </r>
  <r>
    <x v="0"/>
    <s v="REAL"/>
    <s v="VARIABLE"/>
    <s v="PERSONAL"/>
    <s v="TRADE REPUBLIC"/>
    <s v="ONLINE"/>
    <x v="28"/>
    <s v="INTERESES TRADE REPUBLIC"/>
    <s v="INTERESES TRADE REPUBLIC"/>
    <n v="13.701000000000001"/>
    <d v="2024-12-01T00:00:00"/>
    <x v="12"/>
    <n v="12"/>
    <m/>
    <m/>
  </r>
  <r>
    <x v="1"/>
    <s v="REAL"/>
    <s v="VARIABLE"/>
    <s v="PERSONAL"/>
    <s v="URUMEA"/>
    <s v="MADRID"/>
    <x v="7"/>
    <s v="BAR"/>
    <s v="CERVEZA"/>
    <n v="0.35000000000000003"/>
    <d v="2024-12-02T00:00:00"/>
    <x v="12"/>
    <n v="12"/>
    <m/>
    <m/>
  </r>
  <r>
    <x v="3"/>
    <s v="REAL"/>
    <s v="VARIABLE"/>
    <s v="PERSONAL"/>
    <s v="TRADE REPUBLIC"/>
    <s v="ONLINE"/>
    <x v="30"/>
    <s v="TRASPASO TRADE REPUBLIC"/>
    <s v="TRASPASO TRADE REPUBLIC"/>
    <n v="0"/>
    <d v="2024-12-02T00:00:00"/>
    <x v="12"/>
    <n v="12"/>
    <m/>
    <m/>
  </r>
  <r>
    <x v="0"/>
    <s v="REAL"/>
    <s v="VARIABLE"/>
    <s v="PERSONAL"/>
    <s v="VINTED"/>
    <s v="ONLINE"/>
    <x v="18"/>
    <s v="SEGUNDA MANO"/>
    <s v="VITNED ABRIGO MONTEPICAZA"/>
    <n v="3.5999999999999996"/>
    <d v="2024-12-02T00:00:00"/>
    <x v="12"/>
    <n v="12"/>
    <m/>
    <m/>
  </r>
  <r>
    <x v="1"/>
    <s v="REAL"/>
    <s v="VARIABLE"/>
    <s v="PERSONAL"/>
    <s v="LA SANTA"/>
    <s v="MADRID"/>
    <x v="9"/>
    <s v="DISCOTECA"/>
    <s v="LA SANTA CHUPITOS CON GORILITAS"/>
    <n v="4"/>
    <d v="2024-12-02T00:00:00"/>
    <x v="12"/>
    <n v="12"/>
    <m/>
    <m/>
  </r>
  <r>
    <x v="1"/>
    <s v="REAL"/>
    <s v="VARIABLE"/>
    <s v="PERSONAL"/>
    <m/>
    <s v="MADRID"/>
    <x v="5"/>
    <s v="TAXI"/>
    <s v="TAXILA SANTA"/>
    <n v="1.77"/>
    <d v="2024-12-02T00:00:00"/>
    <x v="12"/>
    <n v="12"/>
    <m/>
    <m/>
  </r>
  <r>
    <x v="1"/>
    <s v="REAL"/>
    <s v="VARIABLE"/>
    <s v="PERSONAL"/>
    <s v="LA SANTA"/>
    <s v="MADRID"/>
    <x v="9"/>
    <s v="DISCOTECA"/>
    <s v="LA SANTA DISCOTECA"/>
    <n v="1.5"/>
    <d v="2024-12-02T00:00:00"/>
    <x v="12"/>
    <n v="12"/>
    <m/>
    <m/>
  </r>
  <r>
    <x v="1"/>
    <s v="REAL"/>
    <s v="VARIABLE"/>
    <s v="PERSONAL"/>
    <s v="INSUD"/>
    <s v="MADRID"/>
    <x v="4"/>
    <s v="VENDING"/>
    <s v="CAFÉ"/>
    <n v="2.0000000000000004E-2"/>
    <d v="2024-12-02T00:00:00"/>
    <x v="12"/>
    <n v="12"/>
    <m/>
    <m/>
  </r>
  <r>
    <x v="1"/>
    <s v="REAL"/>
    <s v="VARIABLE"/>
    <s v="PERSONAL"/>
    <s v="URUMEA"/>
    <s v="MADRID"/>
    <x v="7"/>
    <s v="RESTAURANTE"/>
    <s v="CACHOPO CON GORILITAS"/>
    <n v="3.2"/>
    <d v="2024-12-02T00:00:00"/>
    <x v="12"/>
    <n v="12"/>
    <m/>
    <m/>
  </r>
  <r>
    <x v="1"/>
    <s v="REAL"/>
    <s v="VARIABLE"/>
    <s v="PERSONAL"/>
    <s v="FORTY SIX"/>
    <s v="MADRID"/>
    <x v="7"/>
    <s v="BAR"/>
    <s v="AGUA CON GAS"/>
    <n v="0.35000000000000003"/>
    <d v="2024-12-02T00:00:00"/>
    <x v="12"/>
    <n v="12"/>
    <m/>
    <m/>
  </r>
  <r>
    <x v="1"/>
    <s v="REAL"/>
    <s v="VARIABLE"/>
    <s v="PERSONAL"/>
    <s v="EL CORTE INGLES"/>
    <s v="MADRID"/>
    <x v="21"/>
    <s v="REGALOS NAVIDAD"/>
    <s v="REGALO NAVIDAD: DAVID AMIGO INVISIBLE"/>
    <n v="4"/>
    <d v="2024-12-02T00:00:00"/>
    <x v="12"/>
    <n v="12"/>
    <m/>
    <m/>
  </r>
  <r>
    <x v="1"/>
    <s v="REAL"/>
    <s v="VARIABLE"/>
    <s v="COLECTIVOS"/>
    <m/>
    <s v="MADRID"/>
    <x v="7"/>
    <s v="BAR"/>
    <s v="TERRAZA BIST"/>
    <n v="0.79"/>
    <d v="2024-12-02T00:00:00"/>
    <x v="12"/>
    <n v="12"/>
    <m/>
    <m/>
  </r>
  <r>
    <x v="1"/>
    <s v="REAL"/>
    <s v="VARIABLE"/>
    <s v="COLECTIVOS"/>
    <m/>
    <s v="MADRID"/>
    <x v="4"/>
    <s v="FRUTERIA"/>
    <s v="FRUTA"/>
    <n v="0.85099999999999998"/>
    <d v="2024-12-02T00:00:00"/>
    <x v="12"/>
    <n v="12"/>
    <m/>
    <m/>
  </r>
  <r>
    <x v="1"/>
    <s v="REAL"/>
    <s v="VARIABLE"/>
    <s v="COLECTIVOS"/>
    <s v="CIUDAD FELIZ CHINO"/>
    <s v="MADRID"/>
    <x v="7"/>
    <s v="RESTAURANTE"/>
    <s v="CIUDAD FELIZ"/>
    <n v="2.66"/>
    <d v="2024-12-02T00:00:00"/>
    <x v="12"/>
    <n v="12"/>
    <m/>
    <m/>
  </r>
  <r>
    <x v="1"/>
    <s v="REAL"/>
    <s v="VARIABLE"/>
    <s v="COLECTIVOS"/>
    <s v="MESON LA PALOMA"/>
    <s v="MADRID"/>
    <x v="7"/>
    <s v="BAR"/>
    <s v="MESON LA PALOMA"/>
    <n v="0.68"/>
    <d v="2024-12-02T00:00:00"/>
    <x v="12"/>
    <n v="12"/>
    <m/>
    <m/>
  </r>
  <r>
    <x v="1"/>
    <s v="REAL"/>
    <s v="VARIABLE"/>
    <s v="COLECTIVOS"/>
    <s v="ALIEXPRESS"/>
    <s v="ONLINE"/>
    <x v="0"/>
    <s v="BODA"/>
    <s v="SELLOS INVITACIONES"/>
    <n v="3.6590000000000007"/>
    <d v="2024-12-02T00:00:00"/>
    <x v="12"/>
    <n v="12"/>
    <m/>
    <m/>
  </r>
  <r>
    <x v="0"/>
    <s v="REAL"/>
    <s v="VARIABLE"/>
    <s v="PERSONAL"/>
    <s v="REGALOS PAPAS"/>
    <s v="TUDELA"/>
    <x v="0"/>
    <s v="REGALOS"/>
    <s v="REGALOS DE BODA"/>
    <n v="1320"/>
    <d v="2024-12-03T00:00:00"/>
    <x v="12"/>
    <n v="12"/>
    <m/>
    <s v="dinero en efectivo, caja fuerte madrid"/>
  </r>
  <r>
    <x v="1"/>
    <s v="REAL"/>
    <s v="VARIABLE"/>
    <s v="PERSONAL"/>
    <s v="LA PENELA"/>
    <s v="MADRID"/>
    <x v="7"/>
    <s v="RESTAURANTE"/>
    <s v="LA PENELA COMIDA DE EQUIPO"/>
    <n v="3.4000000000000004"/>
    <d v="2024-12-03T00:00:00"/>
    <x v="12"/>
    <n v="12"/>
    <m/>
    <m/>
  </r>
  <r>
    <x v="1"/>
    <s v="REAL"/>
    <s v="VARIABLE"/>
    <s v="COLECTIVOS"/>
    <s v="ALIEXPRESS"/>
    <s v="ONLINE"/>
    <x v="0"/>
    <s v="BODA"/>
    <s v="COSAS BODA TEMU"/>
    <n v="2.0219999999999998"/>
    <d v="2024-12-03T00:00:00"/>
    <x v="12"/>
    <n v="12"/>
    <m/>
    <m/>
  </r>
  <r>
    <x v="1"/>
    <s v="REAL"/>
    <s v="VARIABLE"/>
    <s v="PERSONAL"/>
    <s v="REPSOL"/>
    <s v="MADRID"/>
    <x v="5"/>
    <s v="GASOLINA"/>
    <s v="COCHE"/>
    <n v="9.8000000000000007"/>
    <d v="2024-12-04T00:00:00"/>
    <x v="12"/>
    <n v="12"/>
    <m/>
    <m/>
  </r>
  <r>
    <x v="1"/>
    <s v="REAL"/>
    <s v="VARIABLE"/>
    <s v="COLECTIVOS"/>
    <s v="PASTELERIA"/>
    <s v="MALAGA"/>
    <x v="7"/>
    <s v="BAR"/>
    <s v="PASTELERIA "/>
    <n v="0.32000000000000006"/>
    <d v="2024-12-04T00:00:00"/>
    <x v="12"/>
    <n v="12"/>
    <m/>
    <m/>
  </r>
  <r>
    <x v="1"/>
    <s v="REAL"/>
    <s v="VARIABLE"/>
    <s v="COLECTIVOS"/>
    <s v="LONJA MALAGA"/>
    <s v="MALAGA"/>
    <x v="7"/>
    <s v="BAR"/>
    <s v="COMIDA MALAGA LONJA"/>
    <n v="2.1100000000000003"/>
    <d v="2024-12-04T00:00:00"/>
    <x v="12"/>
    <n v="12"/>
    <m/>
    <m/>
  </r>
  <r>
    <x v="1"/>
    <s v="REAL"/>
    <s v="VARIABLE"/>
    <s v="COLECTIVOS"/>
    <m/>
    <s v="MALAGA"/>
    <x v="7"/>
    <s v="BAR"/>
    <s v="CROISSANT"/>
    <n v="0.65500000000000003"/>
    <d v="2024-12-04T00:00:00"/>
    <x v="12"/>
    <n v="12"/>
    <m/>
    <m/>
  </r>
  <r>
    <x v="1"/>
    <s v="REAL"/>
    <s v="VARIABLE"/>
    <s v="COLECTIVOS"/>
    <m/>
    <s v="ONLINE"/>
    <x v="0"/>
    <s v="BODA"/>
    <s v="SEGURO DE LUNA DE MIEL HEYMONDO"/>
    <n v="19.97"/>
    <d v="2024-12-04T00:00:00"/>
    <x v="12"/>
    <n v="12"/>
    <m/>
    <m/>
  </r>
  <r>
    <x v="1"/>
    <s v="REAL"/>
    <s v="VARIABLE"/>
    <s v="COLECTIVOS"/>
    <m/>
    <s v="MALAGA"/>
    <x v="0"/>
    <s v="LOTERIA"/>
    <s v="BOLSA DE ORO MALAGA"/>
    <n v="2"/>
    <d v="2024-12-04T00:00:00"/>
    <x v="12"/>
    <n v="12"/>
    <m/>
    <m/>
  </r>
  <r>
    <x v="1"/>
    <s v="REAL"/>
    <s v="VARIABLE"/>
    <s v="COLECTIVOS"/>
    <s v="PARKING MALAGA"/>
    <s v="MALAGA"/>
    <x v="5"/>
    <s v="PARKING"/>
    <s v="PARKING MALAGA SMASSA"/>
    <n v="0.79"/>
    <d v="2024-12-04T00:00:00"/>
    <x v="12"/>
    <n v="12"/>
    <m/>
    <m/>
  </r>
  <r>
    <x v="1"/>
    <s v="REAL"/>
    <s v="VARIABLE"/>
    <s v="PERSONAL"/>
    <s v="BIZUM A ICIAR"/>
    <s v="MADRID"/>
    <x v="21"/>
    <s v="REGALOS NAVIDAD"/>
    <s v="REGALOS PAPAS NAVIDAD"/>
    <n v="2"/>
    <d v="2024-12-05T00:00:00"/>
    <x v="12"/>
    <n v="12"/>
    <m/>
    <s v="BIZUM A ICIAR"/>
  </r>
  <r>
    <x v="1"/>
    <s v="REAL"/>
    <s v="VARIABLE"/>
    <s v="COLECTIVOS"/>
    <s v="MERCADONA"/>
    <s v="TORRE DEL MAR"/>
    <x v="4"/>
    <s v="MERCADONA"/>
    <s v="COMPRA DEL PUENTE DE DICIEMBRE"/>
    <n v="6.9370000000000012"/>
    <d v="2024-12-05T00:00:00"/>
    <x v="12"/>
    <n v="12"/>
    <m/>
    <m/>
  </r>
  <r>
    <x v="1"/>
    <s v="REAL"/>
    <s v="VARIABLE"/>
    <s v="PERSONAL"/>
    <s v="EL INGENIO"/>
    <s v="TORRE DEL MAR"/>
    <x v="9"/>
    <s v="LIBROS"/>
    <s v="LIBRO SENECA Y FELICIDAD"/>
    <n v="0.5"/>
    <d v="2024-12-09T00:00:00"/>
    <x v="12"/>
    <n v="12"/>
    <m/>
    <m/>
  </r>
  <r>
    <x v="0"/>
    <s v="REAL"/>
    <s v="VARIABLE"/>
    <s v="PERSONAL"/>
    <s v="BLABLACAR"/>
    <s v="ONLINE"/>
    <x v="18"/>
    <s v="GASTOS COMPARTIDOS"/>
    <s v="BLABLACAR MADRID - TORRE DEL MAR"/>
    <n v="5.3999999999999995"/>
    <d v="2024-12-09T00:00:00"/>
    <x v="12"/>
    <n v="12"/>
    <m/>
    <s v="LARA"/>
  </r>
  <r>
    <x v="1"/>
    <s v="REAL"/>
    <s v="VARIABLE"/>
    <s v="PERSONAL"/>
    <s v="LIBRERIA LOCAL"/>
    <s v="NERJA"/>
    <x v="9"/>
    <s v="LIBROS"/>
    <s v="LIBRO VIENTO Y VERDAD, BRANDON SANDERSON"/>
    <n v="3.49"/>
    <d v="2024-12-09T00:00:00"/>
    <x v="12"/>
    <n v="12"/>
    <m/>
    <m/>
  </r>
  <r>
    <x v="1"/>
    <s v="REAL"/>
    <s v="VARIABLE"/>
    <s v="PERSONAL"/>
    <s v="OPEN AI"/>
    <s v="ONLINE"/>
    <x v="8"/>
    <s v="SUSCRIPCION"/>
    <s v="CHAT GPT"/>
    <n v="2.3640000000000003"/>
    <d v="2024-12-09T00:00:00"/>
    <x v="12"/>
    <n v="12"/>
    <m/>
    <m/>
  </r>
  <r>
    <x v="1"/>
    <s v="REAL"/>
    <s v="VARIABLE"/>
    <s v="PERSONAL"/>
    <s v="DECATHLON"/>
    <s v="MADID"/>
    <x v="3"/>
    <s v="ROPA"/>
    <s v="ROPA DECATHLON, POLAR Y GUANTES"/>
    <n v="2.298"/>
    <d v="2024-12-09T00:00:00"/>
    <x v="12"/>
    <n v="12"/>
    <m/>
    <m/>
  </r>
  <r>
    <x v="1"/>
    <s v="REAL"/>
    <s v="VARIABLE"/>
    <s v="PERSONAL"/>
    <s v="ESPIEDO"/>
    <s v="MADRID"/>
    <x v="7"/>
    <s v="BAR"/>
    <s v="EXTRA MENU COMPLETO"/>
    <n v="0.19"/>
    <d v="2024-12-09T00:00:00"/>
    <x v="12"/>
    <n v="12"/>
    <m/>
    <m/>
  </r>
  <r>
    <x v="1"/>
    <s v="REAL"/>
    <s v="VARIABLE"/>
    <s v="PERSONAL"/>
    <s v="JD DEPORTES"/>
    <s v="TORRE DEL MAR"/>
    <x v="3"/>
    <s v="ROPA"/>
    <s v="CAMISETA NIKE DEPORTE MANGA LARGA"/>
    <n v="3.5"/>
    <d v="2024-12-09T00:00:00"/>
    <x v="12"/>
    <n v="12"/>
    <m/>
    <m/>
  </r>
  <r>
    <x v="1"/>
    <s v="REAL"/>
    <s v="VARIABLE"/>
    <s v="COLECTIVOS"/>
    <m/>
    <s v="NERJA"/>
    <x v="7"/>
    <s v="RESTAURANTE"/>
    <s v="COMIDA NERJA"/>
    <n v="3.8600000000000003"/>
    <d v="2024-12-09T00:00:00"/>
    <x v="12"/>
    <n v="12"/>
    <m/>
    <m/>
  </r>
  <r>
    <x v="1"/>
    <s v="REAL"/>
    <s v="VARIABLE"/>
    <s v="COLECTIVOS"/>
    <m/>
    <s v="NERJA"/>
    <x v="7"/>
    <s v="BAR"/>
    <s v="MERIENDA NERJA"/>
    <n v="1.02"/>
    <d v="2024-12-09T00:00:00"/>
    <x v="12"/>
    <n v="12"/>
    <m/>
    <m/>
  </r>
  <r>
    <x v="1"/>
    <s v="REAL"/>
    <s v="VARIABLE"/>
    <s v="COLECTIVOS"/>
    <s v="FRUTERIA TORRE DEL MAR"/>
    <s v="TORRE DEL MAR"/>
    <x v="4"/>
    <s v="FRUTERIA"/>
    <s v="FRUTERIA  TORRE"/>
    <n v="0.64000000000000012"/>
    <d v="2024-12-09T00:00:00"/>
    <x v="12"/>
    <n v="12"/>
    <m/>
    <m/>
  </r>
  <r>
    <x v="1"/>
    <s v="REAL"/>
    <s v="VARIABLE"/>
    <s v="COLECTIVOS"/>
    <m/>
    <s v="TORRE DEL MAR"/>
    <x v="4"/>
    <s v="FRUTERIA"/>
    <s v="FRUTERIA  TORRE"/>
    <n v="0.28500000000000003"/>
    <d v="2024-12-09T00:00:00"/>
    <x v="12"/>
    <n v="12"/>
    <m/>
    <m/>
  </r>
  <r>
    <x v="1"/>
    <s v="REAL"/>
    <s v="VARIABLE"/>
    <s v="COLECTIVOS"/>
    <s v="PALANGRE"/>
    <s v="TORRE DEL MAR"/>
    <x v="7"/>
    <s v="BAR"/>
    <s v="DESAYUNO PLAYA"/>
    <n v="0.60000000000000009"/>
    <d v="2024-12-09T00:00:00"/>
    <x v="12"/>
    <n v="12"/>
    <m/>
    <m/>
  </r>
  <r>
    <x v="1"/>
    <s v="REAL"/>
    <s v="VARIABLE"/>
    <s v="PERSONAL"/>
    <s v="SEPHORA"/>
    <s v="MADRID"/>
    <x v="21"/>
    <s v="REGALOS NAVIDAD"/>
    <s v="REGALO ICIAR"/>
    <n v="4.5600000000000005"/>
    <d v="2024-12-10T00:00:00"/>
    <x v="12"/>
    <n v="12"/>
    <m/>
    <s v="CRISTINA GAST´UN CUPON PORQUE ANTES ESTABAN AL 20% Y ME COSTABA 57 EUROS"/>
  </r>
  <r>
    <x v="1"/>
    <s v="REAL"/>
    <s v="VARIABLE"/>
    <s v="PERSONAL"/>
    <s v="MESON LA PALOMA"/>
    <s v="MADRID"/>
    <x v="7"/>
    <s v="BAR"/>
    <s v="AGUA CON GAS"/>
    <n v="0.17"/>
    <d v="2024-12-11T00:00:00"/>
    <x v="12"/>
    <n v="12"/>
    <m/>
    <s v="AGUA CO NGAS VIENDO EL MADRID"/>
  </r>
  <r>
    <x v="1"/>
    <s v="REAL"/>
    <s v="VARIABLE"/>
    <s v="PERSONAL"/>
    <s v="RODRIGO"/>
    <s v="MADRID"/>
    <x v="7"/>
    <s v="BAR"/>
    <s v="EXTRA MENU COMPLETO"/>
    <n v="0.1"/>
    <d v="2024-12-11T00:00:00"/>
    <x v="12"/>
    <n v="12"/>
    <m/>
    <s v="EXTRA MENU COMPLETO BAR RODRIGO CUANDO PEDÍ COCIDO"/>
  </r>
  <r>
    <x v="1"/>
    <s v="REAL"/>
    <s v="VARIABLE"/>
    <s v="PERSONAL"/>
    <s v="INSUD"/>
    <s v="MADRID"/>
    <x v="4"/>
    <s v="VENDING"/>
    <s v="CAFÉ"/>
    <n v="2.0000000000000004E-2"/>
    <d v="2024-12-11T00:00:00"/>
    <x v="12"/>
    <n v="12"/>
    <m/>
    <m/>
  </r>
  <r>
    <x v="1"/>
    <s v="REAL"/>
    <s v="VARIABLE"/>
    <s v="PERSONAL"/>
    <s v="PIZZA NAPOLI"/>
    <s v="MADRID"/>
    <x v="7"/>
    <s v="RESTAURANTE"/>
    <s v="EXTRA MENU COMPLETO"/>
    <n v="0.25"/>
    <d v="2024-12-12T00:00:00"/>
    <x v="12"/>
    <n v="12"/>
    <m/>
    <m/>
  </r>
  <r>
    <x v="1"/>
    <s v="REAL"/>
    <s v="VARIABLE"/>
    <s v="PERSONAL"/>
    <s v="NIVEA OFICINAS"/>
    <s v="MADRID"/>
    <x v="21"/>
    <s v="REGALOS NAVIDAD"/>
    <s v="REGALO DE NAVIDAD: NIVEA"/>
    <n v="3.5"/>
    <d v="2024-12-12T00:00:00"/>
    <x v="12"/>
    <n v="12"/>
    <m/>
    <m/>
  </r>
  <r>
    <x v="1"/>
    <s v="REAL"/>
    <s v="VARIABLE"/>
    <s v="COLECTIVOS"/>
    <s v="CARREFOUR"/>
    <s v="MADRID"/>
    <x v="4"/>
    <s v="CARREFOUR"/>
    <s v="MARKET MADRID"/>
    <n v="3.5999999999999997E-2"/>
    <d v="2024-12-12T00:00:00"/>
    <x v="12"/>
    <n v="12"/>
    <m/>
    <m/>
  </r>
  <r>
    <x v="1"/>
    <s v="REAL"/>
    <s v="VARIABLE"/>
    <s v="PERSONAL"/>
    <s v="PIZZA NAPOLI"/>
    <s v="MADRID"/>
    <x v="7"/>
    <s v="RESTAURANTE"/>
    <s v="CENA CON ICIAR Y EDU"/>
    <n v="5.4"/>
    <d v="2024-12-13T00:00:00"/>
    <x v="12"/>
    <n v="12"/>
    <m/>
    <s v="HUEVOS ROTOS Y CERVEZAS"/>
  </r>
  <r>
    <x v="1"/>
    <s v="REAL"/>
    <s v="VARIABLE"/>
    <s v="PERSONAL"/>
    <s v="REPSOL"/>
    <s v="MADRID"/>
    <x v="5"/>
    <s v="GASOLINA"/>
    <s v="MOTO"/>
    <n v="0.81"/>
    <d v="2024-12-13T00:00:00"/>
    <x v="12"/>
    <n v="12"/>
    <m/>
    <m/>
  </r>
  <r>
    <x v="1"/>
    <s v="REAL"/>
    <s v="VARIABLE"/>
    <s v="PERSONAL"/>
    <s v="ESPIEDO"/>
    <s v="MADRID"/>
    <x v="7"/>
    <s v="BAR"/>
    <s v="EXTRA MENU COMPLETO"/>
    <n v="0.11000000000000001"/>
    <d v="2024-12-13T00:00:00"/>
    <x v="12"/>
    <n v="12"/>
    <m/>
    <m/>
  </r>
  <r>
    <x v="2"/>
    <s v="REAL"/>
    <s v="VARIABLE"/>
    <s v="PERSONAL"/>
    <s v="INDEXA CAPITAL"/>
    <s v="ONLINE"/>
    <x v="22"/>
    <s v="FONDOS"/>
    <s v="INDEXA"/>
    <n v="135"/>
    <d v="2024-12-13T00:00:00"/>
    <x v="12"/>
    <n v="12"/>
    <m/>
    <m/>
  </r>
  <r>
    <x v="1"/>
    <s v="REAL"/>
    <s v="VARIABLE"/>
    <s v="PERSONAL"/>
    <m/>
    <s v="MADRID"/>
    <x v="5"/>
    <s v="TAXI"/>
    <s v="TAXI LA POCHA"/>
    <n v="1.075"/>
    <d v="2024-12-13T00:00:00"/>
    <x v="12"/>
    <n v="12"/>
    <m/>
    <m/>
  </r>
  <r>
    <x v="0"/>
    <s v="REAL"/>
    <s v="VARIABLE"/>
    <s v="PERSONAL"/>
    <s v="REGALOS PAPAS"/>
    <s v="TUDELA"/>
    <x v="0"/>
    <s v="REGALOS"/>
    <s v="REGALOS DE BODA"/>
    <n v="840"/>
    <d v="2024-12-16T00:00:00"/>
    <x v="12"/>
    <n v="12"/>
    <m/>
    <m/>
  </r>
  <r>
    <x v="1"/>
    <s v="REAL"/>
    <s v="VARIABLE"/>
    <s v="PERSONAL"/>
    <s v="EL CORTE INGLES"/>
    <s v="MADRID"/>
    <x v="21"/>
    <s v="REGALOS NAVIDAD"/>
    <s v="REGALO NAVIDAD: DAVID AMIGO INVISIBLE"/>
    <n v="4"/>
    <d v="2024-12-16T00:00:00"/>
    <x v="12"/>
    <n v="12"/>
    <m/>
    <m/>
  </r>
  <r>
    <x v="1"/>
    <s v="REAL"/>
    <s v="VARIABLE"/>
    <s v="COLECTIVOS"/>
    <s v="CIUDAD FELIZ CHINO"/>
    <s v="MADRID"/>
    <x v="7"/>
    <s v="RESTAURANTE"/>
    <s v="CIUDAD FELIZ"/>
    <n v="2.66"/>
    <d v="2024-12-16T00:00:00"/>
    <x v="12"/>
    <n v="12"/>
    <m/>
    <m/>
  </r>
  <r>
    <x v="1"/>
    <s v="REAL"/>
    <s v="VARIABLE"/>
    <s v="COLECTIVOS"/>
    <s v="MR DUY "/>
    <s v="MADRID"/>
    <x v="2"/>
    <s v="ACCESORIOS"/>
    <s v="REGALO AMIGO INVISIBLE CRISTINA  Y COSAS DE COCINA"/>
    <n v="1.4000000000000001"/>
    <d v="2024-12-16T00:00:00"/>
    <x v="12"/>
    <n v="12"/>
    <m/>
    <m/>
  </r>
  <r>
    <x v="1"/>
    <s v="REAL"/>
    <s v="VARIABLE"/>
    <s v="COLECTIVOS"/>
    <s v="EL CORTE INGLES"/>
    <s v="MADRID"/>
    <x v="7"/>
    <s v="RESTAURANTE"/>
    <s v="BEATA PASTA CORTE INGLES"/>
    <n v="3.0550000000000002"/>
    <d v="2024-12-16T00:00:00"/>
    <x v="12"/>
    <n v="12"/>
    <m/>
    <m/>
  </r>
  <r>
    <x v="1"/>
    <s v="REAL"/>
    <s v="VARIABLE"/>
    <s v="COLECTIVOS"/>
    <s v="EL CORTE INGLES"/>
    <s v="MADRID"/>
    <x v="7"/>
    <s v="RESTAURANTE"/>
    <s v="PALMERAS CHOOLATE CORTE INGLES"/>
    <n v="1.1500000000000001"/>
    <d v="2024-12-16T00:00:00"/>
    <x v="12"/>
    <n v="12"/>
    <m/>
    <m/>
  </r>
  <r>
    <x v="1"/>
    <s v="REAL"/>
    <s v="VARIABLE"/>
    <s v="COLECTIVOS"/>
    <s v="NETFLIX"/>
    <s v="ONLINE"/>
    <x v="8"/>
    <s v="SUSCRIPCION"/>
    <s v="NETFLIX"/>
    <n v="0.60000000000000009"/>
    <d v="2024-12-16T00:00:00"/>
    <x v="12"/>
    <n v="12"/>
    <m/>
    <m/>
  </r>
  <r>
    <x v="0"/>
    <s v="REAL"/>
    <s v="FIJO"/>
    <s v="PERSONAL"/>
    <s v="INSUD"/>
    <s v="MADRID"/>
    <x v="12"/>
    <s v="NOMINA INSUD"/>
    <s v=" INSUD"/>
    <n v="1565.3969999999999"/>
    <d v="2024-12-18T00:00:00"/>
    <x v="12"/>
    <n v="12"/>
    <m/>
    <s v="INCLUYE LA PAGA EXTRA Y LOS ATRASOS RELATIVOS A LA SUBIDA DEL 3% EN 2024"/>
  </r>
  <r>
    <x v="3"/>
    <s v="REAL"/>
    <s v="VARIABLE"/>
    <s v="PERSONAL"/>
    <s v="TRADE REPUBLIC"/>
    <s v="ONLINE"/>
    <x v="30"/>
    <s v="TRASPASO TRADE REPUBLIC"/>
    <s v="TRASPASO TRADE REPUBLIC"/>
    <n v="0"/>
    <d v="2024-12-19T00:00:00"/>
    <x v="12"/>
    <n v="12"/>
    <m/>
    <m/>
  </r>
  <r>
    <x v="0"/>
    <s v="REAL"/>
    <s v="VARIABLE"/>
    <s v="PERSONAL"/>
    <s v="TRADE REPUBLIC"/>
    <s v="ONLINE"/>
    <x v="28"/>
    <s v="INTERESES TRADE REPUBLIC"/>
    <s v="INTERESES TRADE REPUBLIC"/>
    <n v="17.099999999999998"/>
    <d v="2025-01-01T00:00:00"/>
    <x v="13"/>
    <n v="1"/>
    <m/>
    <m/>
  </r>
  <r>
    <x v="3"/>
    <s v="REAL"/>
    <s v="FIJO"/>
    <s v="PERSONAL"/>
    <s v="TRASPASO COLECTIVOS"/>
    <s v="ONLINE"/>
    <x v="24"/>
    <s v="TRASPASO COLECTIVOS"/>
    <s v="TRASPASO COLECTIVOS DICIEMBRE"/>
    <n v="0"/>
    <d v="2025-02-01T00:00:00"/>
    <x v="13"/>
    <n v="2"/>
    <m/>
    <m/>
  </r>
  <r>
    <x v="1"/>
    <s v="REAL"/>
    <s v="FIJO"/>
    <s v="PERSONAL"/>
    <s v="ALQUILER"/>
    <s v="MADRID"/>
    <x v="2"/>
    <s v="PISO VALDEZARZA"/>
    <s v="ALQUILER VALDEZARZA"/>
    <n v="30"/>
    <d v="2025-01-01T00:00:00"/>
    <x v="13"/>
    <n v="1"/>
    <m/>
    <m/>
  </r>
  <r>
    <x v="1"/>
    <s v="REAL"/>
    <s v="FIJO"/>
    <s v="PERSONAL"/>
    <s v="GARAJE"/>
    <s v="MADRID"/>
    <x v="2"/>
    <s v="GARAJE"/>
    <s v="GARAJE VALDEZARZA"/>
    <n v="6.5"/>
    <d v="2025-01-01T00:00:00"/>
    <x v="13"/>
    <n v="1"/>
    <m/>
    <m/>
  </r>
  <r>
    <x v="1"/>
    <s v="REAL"/>
    <s v="FIJO"/>
    <s v="PERSONAL"/>
    <s v="ALQUILER"/>
    <s v="MADRID"/>
    <x v="2"/>
    <s v="GASTOS COMPARTIDOS"/>
    <s v="GASTOS: AGUA, LUZ, WIFI, LIMPIEZA"/>
    <n v="4.6100000000000003"/>
    <d v="2025-01-01T00:00:00"/>
    <x v="13"/>
    <n v="1"/>
    <m/>
    <m/>
  </r>
  <r>
    <x v="1"/>
    <s v="REAL"/>
    <s v="VARIABLE"/>
    <s v="PERSONAL"/>
    <s v="REPSOL"/>
    <s v="MADRID"/>
    <x v="5"/>
    <s v="GASOLINA"/>
    <s v="MOTO"/>
    <n v="0.94300000000000006"/>
    <d v="2024-06-03T00:00:00"/>
    <x v="12"/>
    <n v="6"/>
    <m/>
    <m/>
  </r>
  <r>
    <x v="1"/>
    <s v="REAL"/>
    <s v="VARIABLE"/>
    <s v="PERSONAL"/>
    <s v="QUEENS"/>
    <s v="MADRID"/>
    <x v="7"/>
    <s v="RESTAURANTE"/>
    <s v="EXTRA MENU COMPLETO"/>
    <n v="0.27"/>
    <d v="2024-12-17T00:00:00"/>
    <x v="12"/>
    <n v="12"/>
    <m/>
    <m/>
  </r>
  <r>
    <x v="1"/>
    <s v="REAL"/>
    <s v="VARIABLE"/>
    <s v="PERSONAL"/>
    <s v="ESPIEDO"/>
    <s v="MADRID"/>
    <x v="7"/>
    <s v="RESTAURANTE"/>
    <s v="EXTRA MENU COMPLETO"/>
    <n v="0.17"/>
    <d v="2024-12-18T00:00:00"/>
    <x v="12"/>
    <n v="12"/>
    <m/>
    <m/>
  </r>
  <r>
    <x v="1"/>
    <s v="REAL"/>
    <s v="VARIABLE"/>
    <s v="PERSONAL"/>
    <s v="INSUD"/>
    <s v="MADRID"/>
    <x v="4"/>
    <s v="VENDING"/>
    <s v="CAFÉ"/>
    <n v="0.1"/>
    <d v="2024-12-19T00:00:00"/>
    <x v="12"/>
    <n v="12"/>
    <m/>
    <m/>
  </r>
  <r>
    <x v="1"/>
    <s v="REAL"/>
    <s v="VARIABLE"/>
    <s v="PERSONAL"/>
    <s v="RAMPUJO"/>
    <s v="MADRID"/>
    <x v="7"/>
    <s v="BAR"/>
    <s v="CERVEZAS"/>
    <n v="1.2330000000000001"/>
    <d v="2024-12-20T00:00:00"/>
    <x v="12"/>
    <n v="12"/>
    <m/>
    <s v="CON IRIS Y CRISTINA FRAILE ANTES DE VACACIONES NAVIDAD"/>
  </r>
  <r>
    <x v="2"/>
    <s v="REAL"/>
    <s v="VARIABLE"/>
    <s v="PERSONAL"/>
    <s v="DEGIRO"/>
    <s v="ONLINE"/>
    <x v="22"/>
    <s v="FONDOS"/>
    <s v="DEGIRO"/>
    <n v="1350"/>
    <d v="2024-12-19T00:00:00"/>
    <x v="12"/>
    <n v="12"/>
    <m/>
    <m/>
  </r>
  <r>
    <x v="2"/>
    <s v="REAL"/>
    <s v="VARIABLE"/>
    <s v="PERSONAL"/>
    <s v="EFECTIVO SANTANDER"/>
    <s v="MADRID"/>
    <x v="33"/>
    <s v="BITCOIN NO KYC"/>
    <s v="BITCOIN NO KYC"/>
    <n v="450"/>
    <d v="2024-12-23T00:00:00"/>
    <x v="12"/>
    <n v="12"/>
    <m/>
    <s v="500 € PAGADOS A EDU EN EFECTIVO. REVISAR PRECIO. EN BITBOX 02"/>
  </r>
  <r>
    <x v="1"/>
    <s v="REAL"/>
    <s v="VARIABLE"/>
    <s v="PERSONAL"/>
    <s v="OTROS"/>
    <s v="MADRID"/>
    <x v="0"/>
    <s v="OTROSP"/>
    <s v="OTROSP"/>
    <n v="14"/>
    <d v="2024-12-23T00:00:00"/>
    <x v="12"/>
    <n v="12"/>
    <m/>
    <m/>
  </r>
  <r>
    <x v="1"/>
    <s v="REAL"/>
    <s v="VARIABLE"/>
    <s v="PERSONAL"/>
    <s v="GANDARIO"/>
    <s v="MADRID"/>
    <x v="7"/>
    <s v="BAR"/>
    <s v="GANDARIO"/>
    <n v="1.6"/>
    <d v="2024-12-23T00:00:00"/>
    <x v="12"/>
    <n v="12"/>
    <m/>
    <m/>
  </r>
  <r>
    <x v="1"/>
    <s v="REAL"/>
    <s v="VARIABLE"/>
    <s v="PERSONAL"/>
    <s v="BIZUM PABLO LANZ"/>
    <s v="TUDELA"/>
    <x v="7"/>
    <s v="BAR"/>
    <s v="BURGER Y CHOCOLATE"/>
    <n v="2.1"/>
    <d v="2024-12-23T00:00:00"/>
    <x v="12"/>
    <n v="12"/>
    <m/>
    <m/>
  </r>
  <r>
    <x v="1"/>
    <s v="REAL"/>
    <s v="VARIABLE"/>
    <s v="PERSONAL"/>
    <s v="APPLE"/>
    <s v="ONLINE"/>
    <x v="8"/>
    <s v="SUSCRIPCION"/>
    <s v="APPLE - ESPACIO ALMACENAMIENTO ICLOUD"/>
    <n v="0.99900000000000011"/>
    <d v="2024-12-23T00:00:00"/>
    <x v="12"/>
    <n v="12"/>
    <m/>
    <m/>
  </r>
  <r>
    <x v="1"/>
    <s v="REAL"/>
    <s v="VARIABLE"/>
    <s v="PERSONAL"/>
    <s v="PROTONMAIL"/>
    <s v="ONLINE"/>
    <x v="8"/>
    <s v="SUSCRIPCION"/>
    <s v="PROTONMAIL"/>
    <n v="0.49900000000000005"/>
    <d v="2024-12-23T00:00:00"/>
    <x v="12"/>
    <n v="12"/>
    <m/>
    <m/>
  </r>
  <r>
    <x v="1"/>
    <s v="REAL"/>
    <s v="VARIABLE"/>
    <s v="PERSONAL"/>
    <s v="Y PUNTO"/>
    <s v="TUDELA"/>
    <x v="7"/>
    <s v="BAR"/>
    <s v="COPAS"/>
    <n v="3.2"/>
    <d v="2024-12-26T00:00:00"/>
    <x v="12"/>
    <n v="12"/>
    <d v="2024-12-24T00:00:00"/>
    <s v="COPAS CON MIS PRIMOS"/>
  </r>
  <r>
    <x v="0"/>
    <s v="REAL"/>
    <s v="VARIABLE"/>
    <s v="PERSONAL"/>
    <s v="VINTED"/>
    <s v="TUDELA"/>
    <x v="18"/>
    <s v="SEGUNDA MANO"/>
    <s v="VINTED ABRIGO MONTEPICAZA"/>
    <n v="3"/>
    <d v="2024-12-26T00:00:00"/>
    <x v="12"/>
    <n v="12"/>
    <m/>
    <s v="VENDIDO POR MI HERMANA, ME HA HECHO BIZUM"/>
  </r>
  <r>
    <x v="1"/>
    <s v="REAL"/>
    <s v="VARIABLE"/>
    <s v="PERSONAL"/>
    <s v="DIAMANTE"/>
    <s v="TUDELA"/>
    <x v="7"/>
    <s v="BAR"/>
    <s v="CAFÉ DIAMANTE"/>
    <n v="1.5"/>
    <d v="2024-12-26T00:00:00"/>
    <x v="12"/>
    <n v="12"/>
    <m/>
    <s v="PICOTEO CON PIPE"/>
  </r>
  <r>
    <x v="1"/>
    <s v="REAL"/>
    <s v="VARIABLE"/>
    <s v="PERSONAL"/>
    <s v="BITBOX"/>
    <s v="TUDELA"/>
    <x v="8"/>
    <s v="CRYPTOMONEDAS"/>
    <s v="CARTERA FRIA BITBOX 03 - V2"/>
    <n v="17.52"/>
    <d v="2024-12-26T00:00:00"/>
    <x v="12"/>
    <n v="12"/>
    <m/>
    <m/>
  </r>
  <r>
    <x v="1"/>
    <s v="REAL"/>
    <s v="VARIABLE"/>
    <s v="PERSONAL"/>
    <s v="ITV TUDELA"/>
    <s v="TUDELA"/>
    <x v="5"/>
    <s v="ITV"/>
    <s v="ITV TUDELA"/>
    <n v="5.2350000000000003"/>
    <d v="2024-12-27T00:00:00"/>
    <x v="12"/>
    <n v="12"/>
    <m/>
    <m/>
  </r>
  <r>
    <x v="1"/>
    <s v="REAL"/>
    <s v="VARIABLE"/>
    <s v="PERSONAL"/>
    <s v="DIAMANTE"/>
    <s v="TUDELA"/>
    <x v="7"/>
    <s v="BAR"/>
    <s v="CAFÉ DIAMANTE"/>
    <n v="1.9000000000000001"/>
    <d v="2024-12-30T00:00:00"/>
    <x v="12"/>
    <n v="12"/>
    <m/>
    <s v="CAFES CON PIÑATAS CON INVITACIONES"/>
  </r>
  <r>
    <x v="1"/>
    <s v="REAL"/>
    <s v="VARIABLE"/>
    <s v="PERSONAL"/>
    <s v="MARCOS PASCUAL"/>
    <s v="TUDELA"/>
    <x v="3"/>
    <s v="ROPA"/>
    <s v="CAMISETA MARCOS PASCUAL"/>
    <n v="8.4"/>
    <d v="2024-12-30T00:00:00"/>
    <x v="12"/>
    <n v="12"/>
    <m/>
    <m/>
  </r>
  <r>
    <x v="1"/>
    <s v="REAL"/>
    <s v="VARIABLE"/>
    <s v="PERSONAL"/>
    <s v="TALLERES SAN FERMIN"/>
    <s v="TUDELA"/>
    <x v="5"/>
    <s v="TALLER COCHE"/>
    <s v="RUEDAS DELANTERAS"/>
    <n v="27.6"/>
    <d v="2024-12-27T00:00:00"/>
    <x v="12"/>
    <n v="12"/>
    <m/>
    <m/>
  </r>
  <r>
    <x v="1"/>
    <s v="REAL"/>
    <s v="VARIABLE"/>
    <s v="PERSONAL"/>
    <s v="AMAZON"/>
    <s v="ONLINE"/>
    <x v="8"/>
    <s v="ELECTRONICA BASICA"/>
    <s v="LECTOR TARJETAS USB C ADAPTADOR PARA CRIPTO"/>
    <n v="1.1990000000000001"/>
    <d v="2024-12-30T00:00:00"/>
    <x v="12"/>
    <n v="12"/>
    <m/>
    <m/>
  </r>
  <r>
    <x v="1"/>
    <s v="REAL"/>
    <s v="VARIABLE"/>
    <s v="PERSONAL"/>
    <s v="AMAZON"/>
    <s v="ONLINE"/>
    <x v="8"/>
    <s v="CRIPTO"/>
    <s v="PLANCHA DE METAL - CRIPTO SEMILLAS EN METAL"/>
    <n v="4.5"/>
    <d v="2024-12-30T00:00:00"/>
    <x v="12"/>
    <n v="12"/>
    <m/>
    <m/>
  </r>
  <r>
    <x v="1"/>
    <s v="REAL"/>
    <s v="VARIABLE"/>
    <s v="PERSONAL"/>
    <s v="TRIGO DULCE"/>
    <s v="TUDELA"/>
    <x v="7"/>
    <s v="BAR"/>
    <s v="TRIGO DULCE"/>
    <n v="0.67"/>
    <d v="2024-12-30T00:00:00"/>
    <x v="12"/>
    <n v="12"/>
    <m/>
    <s v="INVITACIONES CON NIEVES Y ORTEGA"/>
  </r>
  <r>
    <x v="1"/>
    <s v="REAL"/>
    <s v="VARIABLE"/>
    <s v="PERSONAL"/>
    <s v="AMAZON"/>
    <s v="ONLINE"/>
    <x v="8"/>
    <s v="ELECTRONICA BASICA"/>
    <s v="AMAZON BASIC CABLE USB C"/>
    <n v="0.69900000000000007"/>
    <d v="2024-12-31T00:00:00"/>
    <x v="12"/>
    <n v="12"/>
    <m/>
    <m/>
  </r>
  <r>
    <x v="1"/>
    <s v="REAL"/>
    <s v="VARIABLE"/>
    <s v="PERSONAL"/>
    <s v="DIAMANTE"/>
    <s v="TUDELA"/>
    <x v="7"/>
    <s v="BAR"/>
    <s v="CERVEZAS"/>
    <n v="0.55000000000000004"/>
    <d v="2024-12-31T00:00:00"/>
    <x v="12"/>
    <n v="12"/>
    <m/>
    <s v="CERVEZAS NOCHE VIEJA - TARDEO"/>
  </r>
  <r>
    <x v="1"/>
    <s v="REAL"/>
    <s v="VARIABLE"/>
    <s v="PERSONAL"/>
    <s v="DE RISA Y DE ORO"/>
    <s v="TUDELA"/>
    <x v="7"/>
    <s v="BAR"/>
    <s v="CERVEZAS"/>
    <n v="0.55000000000000004"/>
    <d v="2024-12-31T00:00:00"/>
    <x v="12"/>
    <n v="12"/>
    <m/>
    <s v="CERVEZAS NOCHE VIEJA"/>
  </r>
  <r>
    <x v="1"/>
    <s v="REAL"/>
    <s v="VARIABLE"/>
    <s v="PERSONAL"/>
    <s v="CHRISTOFER"/>
    <s v="POZOBLANCO"/>
    <x v="10"/>
    <s v="PELUQUERIA"/>
    <s v="PELUQUERO POZOBLANCO"/>
    <n v="1"/>
    <d v="2025-01-03T00:00:00"/>
    <x v="13"/>
    <n v="1"/>
    <m/>
    <m/>
  </r>
  <r>
    <x v="1"/>
    <s v="REAL"/>
    <s v="VARIABLE"/>
    <s v="PERSONAL"/>
    <s v="BIZUM CARLOTA"/>
    <s v="ONLINE"/>
    <x v="8"/>
    <s v="SUSCRIPCION"/>
    <s v="SPOTIFY"/>
    <n v="3.6"/>
    <d v="2025-02-03T00:00:00"/>
    <x v="13"/>
    <n v="2"/>
    <m/>
    <m/>
  </r>
  <r>
    <x v="1"/>
    <s v="REAL"/>
    <s v="VARIABLE"/>
    <s v="PERSONAL"/>
    <s v="AMAZON"/>
    <s v="ONLINE"/>
    <x v="8"/>
    <s v="APPS"/>
    <s v="BROMAS JUASAPP"/>
    <n v="0.29900000000000004"/>
    <d v="2025-01-07T00:00:00"/>
    <x v="13"/>
    <n v="1"/>
    <m/>
    <m/>
  </r>
  <r>
    <x v="1"/>
    <s v="REAL"/>
    <s v="VARIABLE"/>
    <s v="PERSONAL"/>
    <s v="MADRID DEPORTES"/>
    <s v="MADRID"/>
    <x v="6"/>
    <s v="GIMNASIO"/>
    <s v="GIMNASIO MADRID DEPORTES"/>
    <n v="2.95"/>
    <d v="2025-01-08T00:00:00"/>
    <x v="13"/>
    <n v="1"/>
    <m/>
    <m/>
  </r>
  <r>
    <x v="1"/>
    <s v="REAL"/>
    <s v="VARIABLE"/>
    <s v="PERSONAL"/>
    <s v="CHINO BARRIO"/>
    <s v="MADRID"/>
    <x v="4"/>
    <s v="CHINO BARRIO"/>
    <s v="PAN"/>
    <n v="0.15000000000000002"/>
    <d v="2025-01-07T00:00:00"/>
    <x v="13"/>
    <n v="1"/>
    <m/>
    <m/>
  </r>
  <r>
    <x v="1"/>
    <s v="REAL"/>
    <s v="VARIABLE"/>
    <s v="PERSONAL"/>
    <s v="ESPIEDO"/>
    <s v="MADRID"/>
    <x v="7"/>
    <s v="BAR"/>
    <s v="EXTRA MENU COMPLETO"/>
    <n v="0.25"/>
    <d v="2025-01-08T00:00:00"/>
    <x v="13"/>
    <n v="1"/>
    <m/>
    <m/>
  </r>
  <r>
    <x v="1"/>
    <s v="REAL"/>
    <s v="VARIABLE"/>
    <s v="PERSONAL"/>
    <s v="INSUD"/>
    <s v="MADRID"/>
    <x v="4"/>
    <s v="VENDING"/>
    <s v="CAFÉ Y CHOCOLATE"/>
    <n v="0.25600000000000001"/>
    <d v="2025-01-16T00:00:00"/>
    <x v="13"/>
    <n v="1"/>
    <m/>
    <m/>
  </r>
  <r>
    <x v="1"/>
    <s v="REAL"/>
    <s v="VARIABLE"/>
    <s v="PERSONAL"/>
    <s v="CHAT GPT"/>
    <s v="ONLINE"/>
    <x v="8"/>
    <s v="SUSCRIPCION"/>
    <s v="CHAT GPT"/>
    <n v="2.4220000000000002"/>
    <d v="2025-01-09T00:00:00"/>
    <x v="13"/>
    <n v="1"/>
    <m/>
    <m/>
  </r>
  <r>
    <x v="1"/>
    <s v="REAL"/>
    <s v="VARIABLE"/>
    <s v="COLECTIVOS"/>
    <s v="BIZUM ALEJANDRO IBAÑEZ"/>
    <s v="TUDELA"/>
    <x v="7"/>
    <s v="BAR"/>
    <s v="POLLO ASADO"/>
    <n v="2.8000000000000003"/>
    <d v="2024-12-30T00:00:00"/>
    <x v="12"/>
    <n v="12"/>
    <m/>
    <m/>
  </r>
  <r>
    <x v="0"/>
    <s v="REAL"/>
    <s v="VARIABLE"/>
    <s v="COLECTIVOS"/>
    <s v="REGALOS PAPAS"/>
    <s v="TUDELA"/>
    <x v="0"/>
    <s v="REGALOS"/>
    <s v="REGALO DE BODAS PAPAS"/>
    <n v="420"/>
    <d v="2024-12-30T00:00:00"/>
    <x v="12"/>
    <n v="12"/>
    <m/>
    <s v="ADELANTO DE DINERO A LA CUENTA COMÚN PARA MEJORAR FISCALIDAD "/>
  </r>
  <r>
    <x v="0"/>
    <s v="REAL"/>
    <s v="VARIABLE"/>
    <s v="COLECTIVOS"/>
    <s v="REGALOS PAPAS"/>
    <s v="TUDELA"/>
    <x v="0"/>
    <s v="REGALOS"/>
    <s v="REGALO DE BODAS PAPAS"/>
    <n v="420"/>
    <d v="2024-12-30T00:00:00"/>
    <x v="12"/>
    <n v="12"/>
    <m/>
    <s v="ADELANTO DE DINERO A LA CUENTA COMÚN PARA MEJORAR FISCALIDAD "/>
  </r>
  <r>
    <x v="1"/>
    <s v="REAL"/>
    <s v="VARIABLE"/>
    <s v="COLECTIVOS"/>
    <s v="BAR LA CALLE"/>
    <s v="TUDELA"/>
    <x v="7"/>
    <s v="BAR"/>
    <s v="CERVEZAS"/>
    <n v="1.4500000000000002"/>
    <d v="2024-12-31T00:00:00"/>
    <x v="12"/>
    <n v="12"/>
    <m/>
    <s v="CERVEZAS CON IDOIA"/>
  </r>
  <r>
    <x v="1"/>
    <s v="REAL"/>
    <s v="VARIABLE"/>
    <s v="COLECTIVOS"/>
    <s v="DE RISA Y DE ORO"/>
    <s v="TUDELA"/>
    <x v="7"/>
    <s v="BAR"/>
    <s v="MERIENDA"/>
    <n v="0.91999999999999993"/>
    <d v="2025-01-02T00:00:00"/>
    <x v="13"/>
    <n v="1"/>
    <m/>
    <s v="COLACAOS CON DANI Y MAITE "/>
  </r>
  <r>
    <x v="1"/>
    <s v="REAL"/>
    <s v="VARIABLE"/>
    <s v="COLECTIVOS"/>
    <s v="BODEGAS MEZQUITA"/>
    <s v="CORDOBA"/>
    <x v="7"/>
    <s v="RESTAURANTE"/>
    <s v="COMIDA CORDOBA"/>
    <n v="5.16"/>
    <d v="2025-01-07T00:00:00"/>
    <x v="13"/>
    <n v="1"/>
    <m/>
    <s v="DESPUES DE LOS BAÑOS ÁRABES, COMIDA"/>
  </r>
  <r>
    <x v="1"/>
    <s v="REAL"/>
    <s v="VARIABLE"/>
    <s v="COLECTIVOS"/>
    <s v="TIENDA MEZQUITA CATEDRAL"/>
    <s v="CORDOBA"/>
    <x v="3"/>
    <s v="ACCESORIOS"/>
    <s v="TABLILLAS DE DECORACION DE PAMPLONA Y CORDOBA"/>
    <n v="2.8100000000000005"/>
    <d v="2025-01-07T00:00:00"/>
    <x v="13"/>
    <n v="1"/>
    <m/>
    <m/>
  </r>
  <r>
    <x v="1"/>
    <s v="REAL"/>
    <s v="VARIABLE"/>
    <s v="COLECTIVOS"/>
    <s v="TABERNA CORDOBA"/>
    <s v="CORDOBA"/>
    <x v="7"/>
    <s v="BAR"/>
    <s v="CAFÉ"/>
    <n v="0.22000000000000003"/>
    <d v="2025-01-07T00:00:00"/>
    <x v="13"/>
    <n v="1"/>
    <m/>
    <m/>
  </r>
  <r>
    <x v="1"/>
    <s v="REAL"/>
    <s v="VARIABLE"/>
    <s v="COLECTIVOS"/>
    <s v="MICKY CAFÉ"/>
    <s v="POZOBLANCO"/>
    <x v="7"/>
    <s v="BAR"/>
    <s v="REFRESCOS"/>
    <n v="1.6300000000000001"/>
    <d v="2025-01-07T00:00:00"/>
    <x v="13"/>
    <n v="1"/>
    <m/>
    <s v="QUEDADA CON MERCHE, DAVID, CRISTINA BAJO Y LA INMA PARA DAR INVITACIONES"/>
  </r>
  <r>
    <x v="1"/>
    <s v="REAL"/>
    <s v="VARIABLE"/>
    <s v="PERSONAL"/>
    <s v="PIZZA NAPOLI"/>
    <s v="MADRID"/>
    <x v="7"/>
    <s v="RESTAURANTE"/>
    <s v="EXTRA MENU COMPLETO"/>
    <n v="0.25"/>
    <d v="2025-01-10T00:00:00"/>
    <x v="13"/>
    <n v="1"/>
    <m/>
    <m/>
  </r>
  <r>
    <x v="1"/>
    <s v="REAL"/>
    <s v="VARIABLE"/>
    <s v="PERSONAL"/>
    <s v="OPEN AI"/>
    <s v="MADRID"/>
    <x v="8"/>
    <s v="SUSCRIPCION"/>
    <s v="CHAT GPT"/>
    <n v="2.4220000000000002"/>
    <d v="2025-01-09T00:00:00"/>
    <x v="13"/>
    <n v="1"/>
    <m/>
    <m/>
  </r>
  <r>
    <x v="1"/>
    <s v="REAL"/>
    <s v="VARIABLE"/>
    <s v="PERSONAL"/>
    <s v="CEPSA MOEVE"/>
    <s v="MADRID"/>
    <x v="5"/>
    <s v="GASOLINA"/>
    <s v="MOTO"/>
    <n v="0.79100000000000004"/>
    <d v="2025-01-08T00:00:00"/>
    <x v="13"/>
    <n v="1"/>
    <m/>
    <m/>
  </r>
  <r>
    <x v="1"/>
    <s v="REAL"/>
    <s v="VARIABLE"/>
    <s v="PERSONAL"/>
    <s v="APPLE"/>
    <s v="ONLINE"/>
    <x v="8"/>
    <s v="SUSCRIPCION"/>
    <s v="APPLE - ESPACIO ALMACENAMIENTO ICLOUD"/>
    <n v="0.29900000000000004"/>
    <d v="2025-01-07T00:00:00"/>
    <x v="13"/>
    <n v="1"/>
    <m/>
    <m/>
  </r>
  <r>
    <x v="1"/>
    <s v="REAL"/>
    <s v="VARIABLE"/>
    <s v="PERSONAL"/>
    <s v="ESPIEDO"/>
    <s v="MADRID"/>
    <x v="7"/>
    <s v="RESTAURANTE"/>
    <s v="EXTRA MENU COMPLETO"/>
    <n v="0.25"/>
    <d v="2025-01-08T00:00:00"/>
    <x v="13"/>
    <n v="1"/>
    <m/>
    <m/>
  </r>
  <r>
    <x v="1"/>
    <s v="REAL"/>
    <s v="VARIABLE"/>
    <s v="PERSONAL"/>
    <s v="1PASSWORD"/>
    <s v="ONLINE"/>
    <x v="8"/>
    <s v="SUSCRIPCION"/>
    <s v="1PASSWORD: CONTRASEÑAS"/>
    <n v="4.3780000000000001"/>
    <d v="2025-01-12T00:00:00"/>
    <x v="13"/>
    <n v="1"/>
    <m/>
    <m/>
  </r>
  <r>
    <x v="1"/>
    <s v="REAL"/>
    <s v="VARIABLE"/>
    <s v="PERSONAL"/>
    <m/>
    <m/>
    <x v="0"/>
    <s v="OTROS"/>
    <s v="OTRO"/>
    <n v="0.76600000000000001"/>
    <d v="2025-01-16T00:00:00"/>
    <x v="13"/>
    <n v="1"/>
    <m/>
    <s v="CHEQUEAR"/>
  </r>
  <r>
    <x v="1"/>
    <s v="REAL"/>
    <s v="VARIABLE"/>
    <s v="PERSONAL"/>
    <s v="INSUD"/>
    <s v="MADRID"/>
    <x v="4"/>
    <s v="VENDING"/>
    <s v="CAFÉ"/>
    <n v="4.0000000000000008E-2"/>
    <d v="2025-01-18T00:00:00"/>
    <x v="13"/>
    <n v="1"/>
    <m/>
    <m/>
  </r>
  <r>
    <x v="1"/>
    <s v="REAL"/>
    <s v="VARIABLE"/>
    <s v="PERSONAL"/>
    <s v="INSUD"/>
    <s v="MADRID"/>
    <x v="4"/>
    <s v="VENDING"/>
    <s v="CAFÉ"/>
    <n v="4.0000000000000008E-2"/>
    <d v="2025-01-21T00:00:00"/>
    <x v="13"/>
    <n v="1"/>
    <m/>
    <m/>
  </r>
  <r>
    <x v="2"/>
    <s v="REAL"/>
    <s v="VARIABLE"/>
    <s v="PERSONAL"/>
    <s v="INDEXA CAPITAL"/>
    <s v="ONLINE"/>
    <x v="22"/>
    <s v="FONDOS"/>
    <s v="INDEXA"/>
    <n v="135"/>
    <d v="2025-01-15T00:00:00"/>
    <x v="13"/>
    <n v="1"/>
    <m/>
    <m/>
  </r>
  <r>
    <x v="1"/>
    <s v="REAL"/>
    <s v="VARIABLE"/>
    <s v="PERSONAL"/>
    <m/>
    <s v="MADRID"/>
    <x v="4"/>
    <s v="VENDING"/>
    <s v="CAFÉ"/>
    <n v="2.0000000000000004E-2"/>
    <d v="2025-01-17T00:00:00"/>
    <x v="13"/>
    <n v="1"/>
    <m/>
    <m/>
  </r>
  <r>
    <x v="1"/>
    <s v="REAL"/>
    <s v="VARIABLE"/>
    <s v="PERSONAL"/>
    <s v="BAR CASA FANY"/>
    <s v="MADRID"/>
    <x v="7"/>
    <s v="RESTAURANTE"/>
    <s v="AGUA CON GAS"/>
    <n v="0.45"/>
    <d v="2025-01-20T00:00:00"/>
    <x v="13"/>
    <n v="1"/>
    <m/>
    <s v="AGUA CON GAS CON ARTUR DESPUES DE PADEL"/>
  </r>
  <r>
    <x v="1"/>
    <s v="REAL"/>
    <s v="VARIABLE"/>
    <s v="PERSONAL"/>
    <s v="MADRID DEPORTES"/>
    <s v="MADRID"/>
    <x v="6"/>
    <s v="PADEL"/>
    <s v="PISTA PADEL"/>
    <n v="1.3800000000000001"/>
    <d v="2025-01-20T00:00:00"/>
    <x v="13"/>
    <n v="1"/>
    <m/>
    <s v="RESERVA PISTAS PADEL CON JON EN PLAYTOMIC"/>
  </r>
  <r>
    <x v="1"/>
    <s v="REAL"/>
    <s v="VARIABLE"/>
    <s v="PERSONAL"/>
    <s v="CEPSA MOEVE"/>
    <s v="MADRID"/>
    <x v="5"/>
    <s v="GASOLINA"/>
    <s v="MOTO"/>
    <n v="0.81400000000000006"/>
    <d v="2025-01-20T00:00:00"/>
    <x v="13"/>
    <n v="1"/>
    <m/>
    <m/>
  </r>
  <r>
    <x v="1"/>
    <s v="REAL"/>
    <s v="VARIABLE"/>
    <s v="PERSONAL"/>
    <s v="APPLE"/>
    <s v="ONLINE"/>
    <x v="8"/>
    <s v="SUSCRIPCION"/>
    <s v="APPLE - ESPACIO ALMACENAMIENTO ICLOUD"/>
    <n v="0.49900000000000005"/>
    <d v="2025-01-22T00:00:00"/>
    <x v="13"/>
    <n v="1"/>
    <m/>
    <m/>
  </r>
  <r>
    <x v="1"/>
    <s v="REAL"/>
    <s v="VARIABLE"/>
    <s v="PERSONAL"/>
    <s v="PROTONMAIL"/>
    <s v="ONLINE"/>
    <x v="8"/>
    <s v="SUSCRIPCION"/>
    <s v="PROTONMAIL"/>
    <n v="0.99900000000000011"/>
    <d v="2025-01-22T00:00:00"/>
    <x v="13"/>
    <n v="1"/>
    <m/>
    <m/>
  </r>
  <r>
    <x v="1"/>
    <s v="REAL"/>
    <s v="VARIABLE"/>
    <s v="PERSONAL"/>
    <s v="PIZZA NAPOLI"/>
    <s v="MADRID"/>
    <x v="7"/>
    <s v="RESTAURANTE"/>
    <s v="EXTRA MENU COMPLETO"/>
    <n v="0.25"/>
    <d v="2025-01-17T00:00:00"/>
    <x v="13"/>
    <n v="1"/>
    <m/>
    <m/>
  </r>
  <r>
    <x v="1"/>
    <s v="REAL"/>
    <s v="VARIABLE"/>
    <s v="PERSONAL"/>
    <m/>
    <s v="MADRID"/>
    <x v="4"/>
    <s v="VENDING"/>
    <s v="CAFÉ"/>
    <n v="0.05"/>
    <d v="2025-01-30T00:00:00"/>
    <x v="13"/>
    <n v="1"/>
    <m/>
    <m/>
  </r>
  <r>
    <x v="1"/>
    <s v="REAL"/>
    <s v="VARIABLE"/>
    <s v="PERSONAL"/>
    <m/>
    <s v="MADRID"/>
    <x v="7"/>
    <s v="BAR"/>
    <s v="EXTRA MENU COMPLETO"/>
    <n v="0.2"/>
    <d v="2025-01-30T00:00:00"/>
    <x v="13"/>
    <n v="1"/>
    <m/>
    <m/>
  </r>
  <r>
    <x v="1"/>
    <s v="REAL"/>
    <s v="VARIABLE"/>
    <s v="PERSONAL"/>
    <m/>
    <m/>
    <x v="5"/>
    <s v="GASOLINA"/>
    <s v="MOTO"/>
    <n v="0.8640000000000001"/>
    <d v="2025-01-30T00:00:00"/>
    <x v="13"/>
    <n v="1"/>
    <m/>
    <m/>
  </r>
  <r>
    <x v="0"/>
    <s v="REAL"/>
    <s v="FIJO"/>
    <s v="PERSONAL"/>
    <s v="INSUD"/>
    <s v="MADRID"/>
    <x v="12"/>
    <s v="NOMINA INSUD"/>
    <s v="NOMINA INSUD"/>
    <n v="667.05"/>
    <d v="2025-01-30T00:00:00"/>
    <x v="13"/>
    <n v="1"/>
    <m/>
    <m/>
  </r>
  <r>
    <x v="1"/>
    <s v="REAL"/>
    <s v="FIJO"/>
    <s v="PERSONAL"/>
    <m/>
    <s v="MADRID"/>
    <x v="2"/>
    <s v="ALQUILER"/>
    <s v="ALQUILER VALDEZARZA"/>
    <n v="30"/>
    <d v="2025-02-01T00:00:00"/>
    <x v="13"/>
    <n v="2"/>
    <m/>
    <m/>
  </r>
  <r>
    <x v="1"/>
    <s v="REAL"/>
    <s v="FIJO"/>
    <s v="PERSONAL"/>
    <s v="BIZUM"/>
    <s v="MADRID"/>
    <x v="2"/>
    <s v="GARAJE"/>
    <s v="GARAJE VALDEZARZA"/>
    <n v="6.5"/>
    <d v="2025-02-01T00:00:00"/>
    <x v="13"/>
    <n v="2"/>
    <m/>
    <m/>
  </r>
  <r>
    <x v="1"/>
    <s v="REAL"/>
    <s v="FIJO"/>
    <s v="PERSONAL"/>
    <s v="BIZUM"/>
    <s v="MADRID"/>
    <x v="2"/>
    <s v="GASTOS COMPARTIDOS"/>
    <s v="GASTOS: AGUA, LUZ, WIFI, LIMPIEZA"/>
    <n v="3.9435000000000002"/>
    <d v="2025-02-01T00:00:00"/>
    <x v="13"/>
    <n v="2"/>
    <m/>
    <s v="REVISAR"/>
  </r>
  <r>
    <x v="2"/>
    <s v="REAL"/>
    <s v="VARIABLE"/>
    <s v="PERSONAL"/>
    <m/>
    <s v="ONLINE"/>
    <x v="16"/>
    <s v="BOLSA"/>
    <s v="EMPRESAS"/>
    <n v="720"/>
    <d v="2025-01-27T00:00:00"/>
    <x v="13"/>
    <n v="1"/>
    <m/>
    <m/>
  </r>
  <r>
    <x v="1"/>
    <s v="REAL"/>
    <s v="VARIABLE"/>
    <s v="PERSONAL"/>
    <s v="PANTHER ORGANIC"/>
    <s v="MADRID"/>
    <x v="7"/>
    <s v="BAR"/>
    <s v="CROISSANT"/>
    <n v="0.16000000000000003"/>
    <d v="2025-01-27T00:00:00"/>
    <x v="13"/>
    <n v="1"/>
    <m/>
    <m/>
  </r>
  <r>
    <x v="1"/>
    <s v="REAL"/>
    <s v="VARIABLE"/>
    <s v="PERSONAL"/>
    <s v="COFFEE ROASTERY DE ESPECIALIDAD"/>
    <s v="MADRID"/>
    <x v="7"/>
    <s v="BAR"/>
    <s v="CAFÉ"/>
    <n v="0.55999999999999994"/>
    <d v="2025-01-27T00:00:00"/>
    <x v="13"/>
    <n v="1"/>
    <m/>
    <s v="CAFÉ CON JON DESPUES DE AREPAS"/>
  </r>
  <r>
    <x v="1"/>
    <s v="REAL"/>
    <s v="VARIABLE"/>
    <s v="PERSONAL"/>
    <s v="BERNABEU"/>
    <s v="MADRID"/>
    <x v="4"/>
    <s v="VENDING"/>
    <s v="PIPAS BERNABEU"/>
    <n v="1.0210000000000001"/>
    <d v="2025-01-24T00:00:00"/>
    <x v="13"/>
    <n v="1"/>
    <m/>
    <s v="VIENDO EL REAL MADRID - SALZBURGO"/>
  </r>
  <r>
    <x v="1"/>
    <s v="REAL"/>
    <s v="VARIABLE"/>
    <s v="COLECTIVOS"/>
    <s v="CARREFOUR"/>
    <s v="MADRID"/>
    <x v="4"/>
    <s v="CARREFOUR"/>
    <s v="COMPRA SEMANAL"/>
    <n v="6.3450000000000006"/>
    <d v="2025-01-09T00:00:00"/>
    <x v="13"/>
    <n v="1"/>
    <m/>
    <m/>
  </r>
  <r>
    <x v="1"/>
    <s v="REAL"/>
    <s v="VARIABLE"/>
    <s v="COLECTIVOS"/>
    <s v="CARREFOUR"/>
    <s v="MADRID"/>
    <x v="4"/>
    <s v="CARREFOUR"/>
    <s v="COMPRA SEMANAL"/>
    <n v="6.3450000000000006"/>
    <d v="2025-01-09T00:00:00"/>
    <x v="13"/>
    <n v="1"/>
    <m/>
    <m/>
  </r>
  <r>
    <x v="1"/>
    <s v="REAL"/>
    <s v="VARIABLE"/>
    <s v="COLECTIVOS"/>
    <s v="CARREFOUR"/>
    <s v="MADRID"/>
    <x v="4"/>
    <s v="CARREFOUR"/>
    <s v="COMPRA SEMANAL"/>
    <n v="6.3450000000000006"/>
    <d v="2025-01-09T00:00:00"/>
    <x v="13"/>
    <n v="1"/>
    <m/>
    <m/>
  </r>
  <r>
    <x v="1"/>
    <s v="REAL"/>
    <s v="VARIABLE"/>
    <s v="COLECTIVOS"/>
    <s v="WALLAPOP"/>
    <s v="ONLINE"/>
    <x v="0"/>
    <s v="BODA"/>
    <s v="CUBRETACONES"/>
    <n v="1"/>
    <d v="2025-01-22T00:00:00"/>
    <x v="13"/>
    <n v="1"/>
    <m/>
    <s v="PAGADO EN EFECTIVO WALLAPOP"/>
  </r>
  <r>
    <x v="1"/>
    <s v="REAL"/>
    <s v="VARIABLE"/>
    <s v="COLECTIVOS"/>
    <s v="NOTARIA"/>
    <s v="POZOBLANCO"/>
    <x v="0"/>
    <s v="BODA"/>
    <s v="CAPITULACIONES: SEPARACIÓN DE BIENES"/>
    <n v="6.3170000000000002"/>
    <d v="2025-01-14T00:00:00"/>
    <x v="13"/>
    <n v="1"/>
    <m/>
    <s v="PAGADO EN EFECTIVO WALLAPOP"/>
  </r>
  <r>
    <x v="1"/>
    <s v="REAL"/>
    <s v="VARIABLE"/>
    <s v="COLECTIVOS"/>
    <s v="NETFLIX"/>
    <s v="ONLINE"/>
    <x v="8"/>
    <s v="SUSCRIPCION"/>
    <s v="NETFLIX"/>
    <n v="0.60000000000000009"/>
    <d v="2025-01-15T00:00:00"/>
    <x v="13"/>
    <n v="1"/>
    <m/>
    <m/>
  </r>
  <r>
    <x v="1"/>
    <s v="REAL"/>
    <s v="VARIABLE"/>
    <s v="COLECTIVOS"/>
    <s v="CARREFOUR"/>
    <s v="CARREFOUR"/>
    <x v="4"/>
    <s v="CARREFOUR"/>
    <s v="COMPRA EXPRES"/>
    <n v="3.9530000000000003"/>
    <d v="2025-01-16T00:00:00"/>
    <x v="13"/>
    <n v="1"/>
    <m/>
    <m/>
  </r>
  <r>
    <x v="1"/>
    <s v="REAL"/>
    <s v="VARIABLE"/>
    <s v="COLECTIVOS"/>
    <s v="LA MASO PADEL CLUB"/>
    <s v="MADRID"/>
    <x v="7"/>
    <s v="BAR"/>
    <s v="DESAYUNO PADEL"/>
    <n v="2.12"/>
    <d v="2025-01-20T00:00:00"/>
    <x v="13"/>
    <n v="1"/>
    <m/>
    <s v="DESAYUNO CON EDU Y CON ICIAR"/>
  </r>
  <r>
    <x v="1"/>
    <s v="REAL"/>
    <s v="VARIABLE"/>
    <s v="COLECTIVOS"/>
    <s v="CIUDAD FELIZ CHINO"/>
    <s v="MADRID"/>
    <x v="7"/>
    <s v="RESTAURANTE"/>
    <s v="CHINO"/>
    <n v="2.66"/>
    <d v="2025-01-20T00:00:00"/>
    <x v="13"/>
    <n v="1"/>
    <m/>
    <m/>
  </r>
  <r>
    <x v="1"/>
    <s v="REAL"/>
    <s v="VARIABLE"/>
    <s v="COLECTIVOS"/>
    <s v="CARREFOUR"/>
    <s v="CARREFOUR"/>
    <x v="4"/>
    <s v="CARREFOUR"/>
    <s v="COMPRA SEMANAL"/>
    <n v="0.75900000000000001"/>
    <d v="2025-01-20T00:00:00"/>
    <x v="13"/>
    <n v="1"/>
    <m/>
    <m/>
  </r>
  <r>
    <x v="1"/>
    <s v="REAL"/>
    <s v="VARIABLE"/>
    <s v="COLECTIVOS"/>
    <s v="CARREFOUR"/>
    <s v="CARREFOUR"/>
    <x v="4"/>
    <s v="CARREFOUR"/>
    <s v="COMPRA SEMANAL EXTRA"/>
    <n v="4.1060000000000008"/>
    <d v="2025-01-20T00:00:00"/>
    <x v="13"/>
    <n v="1"/>
    <m/>
    <m/>
  </r>
  <r>
    <x v="1"/>
    <s v="REAL"/>
    <s v="VARIABLE"/>
    <s v="COLECTIVOS"/>
    <s v="CARREFOUR"/>
    <s v="MADRID"/>
    <x v="4"/>
    <s v="CARREFOUR"/>
    <s v="COMPRA SEMANAL"/>
    <n v="6.3450000000000006"/>
    <d v="2025-01-09T00:00:00"/>
    <x v="13"/>
    <n v="1"/>
    <m/>
    <m/>
  </r>
  <r>
    <x v="1"/>
    <s v="REAL"/>
    <s v="VARIABLE"/>
    <s v="COLECTIVOS"/>
    <s v="ALCAMPO"/>
    <s v="MADRID"/>
    <x v="4"/>
    <s v="ALCAMPO"/>
    <s v="COMPRA EXPRES"/>
    <n v="0.93900000000000006"/>
    <d v="2025-01-10T00:00:00"/>
    <x v="13"/>
    <n v="1"/>
    <m/>
    <m/>
  </r>
  <r>
    <x v="1"/>
    <s v="REAL"/>
    <s v="VARIABLE"/>
    <s v="COLECTIVOS"/>
    <s v="MADRID DEPORTES"/>
    <s v="MADRID"/>
    <x v="6"/>
    <s v="PADEL"/>
    <s v="PISTA PADEL"/>
    <n v="1.06"/>
    <d v="2025-01-13T00:00:00"/>
    <x v="13"/>
    <n v="1"/>
    <m/>
    <s v="PISTA DE PADEL CON ICIAR Y CRIS CON EXTRA DE ILUMINACION"/>
  </r>
  <r>
    <x v="1"/>
    <s v="REAL"/>
    <s v="VARIABLE"/>
    <s v="COLECTIVOS"/>
    <s v="EVOLUTION BACHATA CUATRO CAMINOS"/>
    <s v="MADRID"/>
    <x v="9"/>
    <s v="CLASES DE BAILE"/>
    <s v="BACHATA"/>
    <n v="16"/>
    <d v="2025-01-13T00:00:00"/>
    <x v="13"/>
    <n v="1"/>
    <m/>
    <m/>
  </r>
  <r>
    <x v="1"/>
    <s v="REAL"/>
    <s v="VARIABLE"/>
    <s v="COLECTIVOS"/>
    <s v="RAMEN ISHOU"/>
    <s v="MADRID"/>
    <x v="7"/>
    <s v="RESTAURANTE"/>
    <s v="RAMEN"/>
    <n v="4.3500000000000005"/>
    <d v="2025-01-13T00:00:00"/>
    <x v="13"/>
    <n v="1"/>
    <m/>
    <s v="RAMEN CON JOSE ANGEL Y ANA MORALES. EN GRAN VIA"/>
  </r>
  <r>
    <x v="1"/>
    <s v="REAL"/>
    <s v="VARIABLE"/>
    <s v="COLECTIVOS"/>
    <s v="CARREFOUR"/>
    <s v="MADRID"/>
    <x v="4"/>
    <s v="CARREFOUR"/>
    <s v="COMPRA EXPRES"/>
    <n v="3.0180000000000002"/>
    <d v="2025-01-13T00:00:00"/>
    <x v="13"/>
    <n v="1"/>
    <m/>
    <m/>
  </r>
  <r>
    <x v="1"/>
    <s v="REAL"/>
    <s v="VARIABLE"/>
    <s v="COLECTIVOS"/>
    <m/>
    <s v="MADRID"/>
    <x v="7"/>
    <s v="BAR"/>
    <s v="CAFÉ CON ANA MORALES Y JOSE ANGEL"/>
    <n v="1.97"/>
    <d v="2025-01-13T00:00:00"/>
    <x v="13"/>
    <n v="1"/>
    <m/>
    <m/>
  </r>
  <r>
    <x v="1"/>
    <s v="REAL"/>
    <s v="VARIABLE"/>
    <s v="COLECTIVOS"/>
    <s v="WEBEL"/>
    <s v="MADRID"/>
    <x v="2"/>
    <s v="LIMPIEZA"/>
    <s v="LIMPIEZA CASA"/>
    <n v="2"/>
    <d v="2025-01-13T00:00:00"/>
    <x v="13"/>
    <n v="1"/>
    <m/>
    <m/>
  </r>
  <r>
    <x v="2"/>
    <s v="REAL"/>
    <s v="VARIABLE"/>
    <s v="PERSONAL"/>
    <m/>
    <s v="ONLINE"/>
    <x v="16"/>
    <s v="BOLSA"/>
    <s v="EMPRESAS"/>
    <n v="1125"/>
    <d v="2025-02-06T00:00:00"/>
    <x v="13"/>
    <n v="2"/>
    <m/>
    <m/>
  </r>
  <r>
    <x v="1"/>
    <s v="REAL"/>
    <s v="VARIABLE"/>
    <s v="PERSONAL"/>
    <s v="TUBARRO III"/>
    <s v="MADRID"/>
    <x v="7"/>
    <s v="BAR"/>
    <s v="CACHOPO"/>
    <n v="2"/>
    <d v="2025-01-31T00:00:00"/>
    <x v="13"/>
    <n v="1"/>
    <m/>
    <m/>
  </r>
  <r>
    <x v="1"/>
    <s v="REAL"/>
    <s v="VARIABLE"/>
    <s v="PERSONAL"/>
    <s v="ESPIEDO"/>
    <s v="MADRID"/>
    <x v="7"/>
    <s v="RESTAURANTE"/>
    <s v="EXTRA MENU COMPLETO"/>
    <n v="0.17"/>
    <d v="2025-01-31T00:00:00"/>
    <x v="13"/>
    <n v="1"/>
    <m/>
    <m/>
  </r>
  <r>
    <x v="1"/>
    <s v="REAL"/>
    <s v="VARIABLE"/>
    <s v="PERSONAL"/>
    <s v="CHINO BARRIO"/>
    <s v="MADRID"/>
    <x v="4"/>
    <s v="CHINO"/>
    <s v="CHINO BARRIO"/>
    <n v="0.27999999999999997"/>
    <d v="2025-02-03T00:00:00"/>
    <x v="13"/>
    <n v="2"/>
    <m/>
    <m/>
  </r>
  <r>
    <x v="1"/>
    <s v="REAL"/>
    <s v="VARIABLE"/>
    <s v="PERSONAL"/>
    <s v="MADRID DEPORTES"/>
    <s v="MADRID"/>
    <x v="6"/>
    <s v="GIMNASIO"/>
    <s v="GIMNASIO "/>
    <n v="2.95"/>
    <d v="2025-02-03T00:00:00"/>
    <x v="13"/>
    <n v="2"/>
    <m/>
    <m/>
  </r>
  <r>
    <x v="1"/>
    <s v="REAL"/>
    <s v="VARIABLE"/>
    <s v="PERSONAL"/>
    <s v="WALLAPOP"/>
    <s v="MADRID"/>
    <x v="32"/>
    <s v="ACCESORIOS"/>
    <s v="ABANICOS"/>
    <n v="1"/>
    <d v="2025-02-03T00:00:00"/>
    <x v="13"/>
    <n v="2"/>
    <m/>
    <m/>
  </r>
  <r>
    <x v="1"/>
    <s v="REAL"/>
    <s v="VARIABLE"/>
    <s v="PERSONAL"/>
    <s v="CHINO BARRIO"/>
    <s v="MADRID"/>
    <x v="4"/>
    <s v="CHINO"/>
    <s v="CHOCOLATE"/>
    <n v="0.27999999999999997"/>
    <d v="2025-02-03T00:00:00"/>
    <x v="13"/>
    <n v="2"/>
    <m/>
    <m/>
  </r>
  <r>
    <x v="1"/>
    <s v="REAL"/>
    <s v="VARIABLE"/>
    <s v="PERSONAL"/>
    <s v="LATINO BARRIO JON"/>
    <s v="MADRID"/>
    <x v="4"/>
    <s v="CHINO"/>
    <s v="CHOCOLATE"/>
    <n v="0.27999999999999997"/>
    <d v="2025-02-03T00:00:00"/>
    <x v="13"/>
    <n v="2"/>
    <m/>
    <m/>
  </r>
  <r>
    <x v="1"/>
    <s v="REAL"/>
    <s v="VARIABLE"/>
    <s v="PERSONAL"/>
    <s v="LATINO BARRIO JON"/>
    <s v="MADRID"/>
    <x v="4"/>
    <s v="LATINO"/>
    <s v="QUESO LATINO"/>
    <n v="0.62000000000000011"/>
    <d v="2025-02-03T00:00:00"/>
    <x v="13"/>
    <n v="2"/>
    <m/>
    <m/>
  </r>
  <r>
    <x v="0"/>
    <s v="REAL"/>
    <s v="VARIABLE"/>
    <s v="PERSONAL"/>
    <s v="BIZUM PAPA"/>
    <s v="ONLINE"/>
    <x v="0"/>
    <s v="BODA"/>
    <s v="RESTO DINERO ALIANZA"/>
    <n v="18"/>
    <d v="2025-02-03T00:00:00"/>
    <x v="13"/>
    <n v="2"/>
    <m/>
    <m/>
  </r>
  <r>
    <x v="0"/>
    <s v="REAL"/>
    <s v="VARIABLE"/>
    <s v="PERSONAL"/>
    <s v="4DREAMS LA VAGUADA COMPRO ORO"/>
    <s v="ONLINE"/>
    <x v="0"/>
    <s v="BODA"/>
    <s v="VENTA ALIANZA ABUELO"/>
    <n v="69"/>
    <d v="2025-02-03T00:00:00"/>
    <x v="13"/>
    <n v="2"/>
    <m/>
    <m/>
  </r>
  <r>
    <x v="1"/>
    <s v="REAL"/>
    <s v="VARIABLE"/>
    <s v="PERSONAL"/>
    <s v="CARREFOUR"/>
    <s v="MADRID"/>
    <x v="4"/>
    <s v="COMPRA"/>
    <s v="COMPRA EXPRES"/>
    <n v="4.2700000000000005"/>
    <d v="2025-02-03T00:00:00"/>
    <x v="13"/>
    <n v="2"/>
    <m/>
    <m/>
  </r>
  <r>
    <x v="1"/>
    <s v="REAL"/>
    <s v="VARIABLE"/>
    <s v="PERSONAL"/>
    <s v="INSUD"/>
    <s v="MADRID"/>
    <x v="4"/>
    <s v="VENDING"/>
    <s v="CAFÉ Y CHOCOLATE"/>
    <n v="0.30700000000000005"/>
    <d v="2025-02-04T00:00:00"/>
    <x v="13"/>
    <n v="2"/>
    <m/>
    <m/>
  </r>
  <r>
    <x v="1"/>
    <s v="REAL"/>
    <s v="VARIABLE"/>
    <s v="PERSONAL"/>
    <s v="ESPIEDO"/>
    <s v="MADRID"/>
    <x v="7"/>
    <s v="RESTAURANTE"/>
    <s v="EXTRA MENU COMPLETO"/>
    <n v="0.27"/>
    <d v="2025-02-04T00:00:00"/>
    <x v="13"/>
    <n v="2"/>
    <m/>
    <m/>
  </r>
  <r>
    <x v="1"/>
    <s v="REAL"/>
    <s v="VARIABLE"/>
    <s v="PERSONAL"/>
    <s v="IRYO"/>
    <s v="MADRID"/>
    <x v="5"/>
    <s v="TREN"/>
    <s v="TREN MALAGA DESPEDIDA MIKEL"/>
    <n v="3.9090000000000007"/>
    <d v="2025-02-06T00:00:00"/>
    <x v="13"/>
    <n v="2"/>
    <m/>
    <m/>
  </r>
  <r>
    <x v="1"/>
    <s v="REAL"/>
    <s v="VARIABLE"/>
    <s v="PERSONAL"/>
    <s v="ESPIEDO"/>
    <s v="MADRID"/>
    <x v="7"/>
    <s v="RESTAURANTE"/>
    <s v="EXTRA MENU COMPLETO"/>
    <n v="0.25"/>
    <d v="2025-02-06T00:00:00"/>
    <x v="13"/>
    <n v="2"/>
    <m/>
    <m/>
  </r>
  <r>
    <x v="1"/>
    <s v="REAL"/>
    <s v="VARIABLE"/>
    <s v="PERSONAL"/>
    <s v="REPSOL"/>
    <s v="MADRID"/>
    <x v="5"/>
    <s v="GASOLINA"/>
    <s v="MOTO"/>
    <n v="0.89400000000000002"/>
    <d v="2025-02-06T00:00:00"/>
    <x v="13"/>
    <n v="2"/>
    <m/>
    <m/>
  </r>
  <r>
    <x v="1"/>
    <s v="REAL"/>
    <s v="VARIABLE"/>
    <s v="COLECTIVOS"/>
    <m/>
    <s v="ONLINE"/>
    <x v="8"/>
    <s v="SUSCRIPCION"/>
    <s v="NETFLIX"/>
    <n v="0.60000000000000009"/>
    <d v="2025-01-15T00:00:00"/>
    <x v="13"/>
    <n v="1"/>
    <m/>
    <m/>
  </r>
  <r>
    <x v="1"/>
    <s v="REAL"/>
    <s v="VARIABLE"/>
    <s v="COLECTIVOS"/>
    <s v="CARREFOUR"/>
    <s v="MADRID"/>
    <x v="4"/>
    <s v="CARREFOUR"/>
    <s v="COMPRA SEMANAL"/>
    <n v="3.9530000000000003"/>
    <d v="2025-01-16T00:00:00"/>
    <x v="13"/>
    <n v="1"/>
    <m/>
    <m/>
  </r>
  <r>
    <x v="1"/>
    <s v="REAL"/>
    <s v="VARIABLE"/>
    <s v="COLECTIVOS"/>
    <s v="CIUDAD FELIZ CHINO"/>
    <s v="MADRID"/>
    <x v="7"/>
    <s v="RESTAURANTE"/>
    <s v="CIUDAD FELIZ CHINO"/>
    <n v="2.66"/>
    <d v="2025-01-20T00:00:00"/>
    <x v="13"/>
    <n v="1"/>
    <m/>
    <m/>
  </r>
  <r>
    <x v="1"/>
    <s v="REAL"/>
    <s v="VARIABLE"/>
    <s v="COLECTIVOS"/>
    <s v="CARREFOUR"/>
    <s v="MADRID"/>
    <x v="4"/>
    <s v="CARREFOUR"/>
    <s v="COMPRA EXPRES"/>
    <n v="0.75900000000000001"/>
    <d v="2025-01-20T00:00:00"/>
    <x v="13"/>
    <n v="1"/>
    <m/>
    <m/>
  </r>
  <r>
    <x v="0"/>
    <s v="REAL"/>
    <s v="VARIABLE"/>
    <s v="COLECTIVOS"/>
    <s v="JOSE MIGUEL CHEMI"/>
    <s v="TUDELA"/>
    <x v="0"/>
    <s v="BODA"/>
    <s v="CHEMI Y SU MUJER"/>
    <n v="60"/>
    <d v="2025-01-21T00:00:00"/>
    <x v="13"/>
    <n v="1"/>
    <m/>
    <m/>
  </r>
  <r>
    <x v="1"/>
    <s v="REAL"/>
    <s v="VARIABLE"/>
    <s v="COLECTIVOS"/>
    <s v="CARREFOUR"/>
    <s v="MADRID"/>
    <x v="4"/>
    <s v="CARREFOUR"/>
    <s v="COMPRA SEMANAL"/>
    <n v="6.4530000000000003"/>
    <d v="2025-01-21T00:00:00"/>
    <x v="13"/>
    <n v="1"/>
    <m/>
    <m/>
  </r>
  <r>
    <x v="1"/>
    <s v="REAL"/>
    <s v="VARIABLE"/>
    <s v="COLECTIVOS"/>
    <s v="CARREFOUR"/>
    <s v="MADRID"/>
    <x v="4"/>
    <s v="CARREFOUR"/>
    <s v="COMPRA SEMANAL"/>
    <n v="4.1060000000000008"/>
    <d v="2025-01-22T00:00:00"/>
    <x v="13"/>
    <n v="1"/>
    <m/>
    <m/>
  </r>
  <r>
    <x v="1"/>
    <s v="REAL"/>
    <s v="VARIABLE"/>
    <s v="COLECTIVOS"/>
    <s v="BIENMESABE"/>
    <s v="MADRID"/>
    <x v="7"/>
    <s v="RESTAURANTE"/>
    <s v="CENA CON MODESTO Y CRISTINA"/>
    <n v="6.2100000000000009"/>
    <d v="2025-01-27T00:00:00"/>
    <x v="13"/>
    <n v="1"/>
    <m/>
    <m/>
  </r>
  <r>
    <x v="1"/>
    <s v="REAL"/>
    <s v="VARIABLE"/>
    <s v="COLECTIVOS"/>
    <s v="PANTHER ORGANIC"/>
    <s v="MADRID"/>
    <x v="7"/>
    <s v="BAR"/>
    <s v="MERIENDA CON ALEJANDRO Y PATRI"/>
    <n v="0.60000000000000009"/>
    <d v="2025-01-27T00:00:00"/>
    <x v="13"/>
    <n v="1"/>
    <m/>
    <m/>
  </r>
  <r>
    <x v="0"/>
    <s v="REAL"/>
    <s v="VARIABLE"/>
    <s v="COLECTIVOS"/>
    <s v="TRANSFERENCIA MERCHE"/>
    <s v="TUDELA"/>
    <x v="0"/>
    <s v="BODA"/>
    <s v="RESERVA GRUPO LONGPLAY"/>
    <n v="30"/>
    <d v="2025-02-03T00:00:00"/>
    <x v="13"/>
    <n v="2"/>
    <m/>
    <m/>
  </r>
  <r>
    <x v="1"/>
    <s v="REAL"/>
    <s v="VARIABLE"/>
    <s v="COLECTIVOS"/>
    <s v="WEBEL"/>
    <s v="MADRID"/>
    <x v="2"/>
    <s v="LIMPIEZA"/>
    <s v="LIMPIEZA CASA"/>
    <n v="2.25"/>
    <d v="2025-02-03T00:00:00"/>
    <x v="13"/>
    <n v="2"/>
    <m/>
    <m/>
  </r>
  <r>
    <x v="1"/>
    <s v="REAL"/>
    <s v="VARIABLE"/>
    <s v="COLECTIVOS"/>
    <s v="SHEIN"/>
    <s v="ONLINE"/>
    <x v="0"/>
    <s v="BODA"/>
    <s v="ACCESORIOS: PALOS LUMINOSOS, COLGANTES"/>
    <n v="3.3439999999999999"/>
    <d v="2025-02-04T00:00:00"/>
    <x v="13"/>
    <n v="2"/>
    <m/>
    <m/>
  </r>
  <r>
    <x v="1"/>
    <s v="REAL"/>
    <s v="VARIABLE"/>
    <s v="COLECTIVOS"/>
    <s v="SHEIN"/>
    <s v="ONLINE"/>
    <x v="2"/>
    <s v="ACCESORIOS"/>
    <s v="PINCHOS PALOMAS"/>
    <n v="0.2"/>
    <d v="2025-02-04T00:00:00"/>
    <x v="13"/>
    <n v="2"/>
    <m/>
    <m/>
  </r>
  <r>
    <x v="1"/>
    <s v="REAL"/>
    <s v="VARIABLE"/>
    <s v="COLECTIVOS"/>
    <s v="CAPRICHOS LASER LOPERA"/>
    <s v="ONLINE"/>
    <x v="0"/>
    <s v="BODA"/>
    <s v="DETALLE INVITADOS: IMANES"/>
    <n v="15.675000000000001"/>
    <d v="2025-02-04T00:00:00"/>
    <x v="13"/>
    <n v="2"/>
    <m/>
    <m/>
  </r>
  <r>
    <x v="1"/>
    <s v="REAL"/>
    <s v="VARIABLE"/>
    <s v="COLECTIVOS"/>
    <s v="LA TACHUELA"/>
    <s v="MADRID"/>
    <x v="7"/>
    <s v="BAR"/>
    <s v="CERVEZAS CON ERASMUS CRIS"/>
    <n v="0.48"/>
    <d v="2025-02-05T00:00:00"/>
    <x v="13"/>
    <n v="2"/>
    <m/>
    <m/>
  </r>
  <r>
    <x v="1"/>
    <s v="REAL"/>
    <s v="VARIABLE"/>
    <s v="COLECTIVOS"/>
    <s v="LA TACHUELA"/>
    <s v="MADRID"/>
    <x v="7"/>
    <s v="BAR"/>
    <s v="CERVEZAS CON ERASMUS CRIS"/>
    <n v="0.35000000000000003"/>
    <d v="2025-02-05T00:00:00"/>
    <x v="13"/>
    <n v="2"/>
    <m/>
    <m/>
  </r>
  <r>
    <x v="1"/>
    <s v="REAL"/>
    <s v="VARIABLE"/>
    <s v="PERSONAL"/>
    <s v="PIZZA NAPOLI"/>
    <s v="MADRID"/>
    <x v="7"/>
    <s v="RESTAURANTE"/>
    <s v="EXTRA MENU COMPLETO"/>
    <n v="0.25"/>
    <d v="2025-02-07T00:00:00"/>
    <x v="13"/>
    <n v="2"/>
    <m/>
    <m/>
  </r>
  <r>
    <x v="1"/>
    <s v="REAL"/>
    <s v="VARIABLE"/>
    <s v="PERSONAL"/>
    <s v="TAXI"/>
    <s v="MADRID"/>
    <x v="5"/>
    <s v="TAXI"/>
    <s v="TAXI: RETIRO A CASA"/>
    <n v="1.6800000000000002"/>
    <d v="2025-02-10T00:00:00"/>
    <x v="13"/>
    <n v="2"/>
    <m/>
    <m/>
  </r>
  <r>
    <x v="1"/>
    <s v="REAL"/>
    <s v="VARIABLE"/>
    <s v="PERSONAL"/>
    <s v="TAXI"/>
    <s v="MADRID"/>
    <x v="5"/>
    <s v="TAXI"/>
    <s v="TAXI: METRO A L'EUROPE"/>
    <n v="0.79"/>
    <d v="2025-02-10T00:00:00"/>
    <x v="13"/>
    <n v="2"/>
    <m/>
    <m/>
  </r>
  <r>
    <x v="1"/>
    <s v="REAL"/>
    <s v="VARIABLE"/>
    <s v="PERSONAL"/>
    <s v="TAXI"/>
    <s v="MADRID"/>
    <x v="5"/>
    <s v="TAXI"/>
    <s v="TAXI: LA SANTA A CASA"/>
    <n v="1.115"/>
    <d v="2025-02-10T00:00:00"/>
    <x v="13"/>
    <n v="2"/>
    <m/>
    <m/>
  </r>
  <r>
    <x v="1"/>
    <s v="REAL"/>
    <s v="VARIABLE"/>
    <s v="PERSONAL"/>
    <s v="BIZUM A DANI"/>
    <s v="MADRID"/>
    <x v="5"/>
    <s v="TAXI"/>
    <s v="TAXI A LA SANTA"/>
    <n v="0.30000000000000004"/>
    <d v="2025-02-10T00:00:00"/>
    <x v="13"/>
    <n v="2"/>
    <m/>
    <m/>
  </r>
  <r>
    <x v="1"/>
    <s v="REAL"/>
    <s v="VARIABLE"/>
    <s v="PERSONAL"/>
    <s v="PAPAYA DESTILADA"/>
    <s v="MADRID"/>
    <x v="7"/>
    <s v="BAR"/>
    <s v="MOJITO"/>
    <n v="1.1000000000000001"/>
    <d v="2025-02-10T00:00:00"/>
    <x v="13"/>
    <n v="2"/>
    <m/>
    <m/>
  </r>
  <r>
    <x v="1"/>
    <s v="REAL"/>
    <s v="VARIABLE"/>
    <s v="PERSONAL"/>
    <s v="TELEPIZZA"/>
    <s v="MADRID"/>
    <x v="7"/>
    <s v="BAR"/>
    <s v="PIZZAS"/>
    <n v="1.4000000000000001"/>
    <d v="2025-02-10T00:00:00"/>
    <x v="13"/>
    <n v="2"/>
    <m/>
    <m/>
  </r>
  <r>
    <x v="0"/>
    <s v="REAL"/>
    <s v="VARIABLE"/>
    <s v="PERSONAL"/>
    <s v="BLABLACAR"/>
    <s v="MADRID"/>
    <x v="18"/>
    <s v="GASTOS COMPARTIDOS"/>
    <s v="BLABLACAR: PROMOCION"/>
    <n v="2.4"/>
    <d v="2025-02-10T00:00:00"/>
    <x v="13"/>
    <n v="2"/>
    <m/>
    <m/>
  </r>
  <r>
    <x v="1"/>
    <s v="REAL"/>
    <s v="VARIABLE"/>
    <s v="PERSONAL"/>
    <s v="L'EUROPE"/>
    <s v="MADRID"/>
    <x v="7"/>
    <s v="BAR"/>
    <s v="CERVEZA"/>
    <n v="0.94000000000000006"/>
    <d v="2025-02-10T00:00:00"/>
    <x v="13"/>
    <n v="2"/>
    <m/>
    <m/>
  </r>
  <r>
    <x v="1"/>
    <s v="REAL"/>
    <s v="VARIABLE"/>
    <s v="PERSONAL"/>
    <s v="MESON LA PALOMA"/>
    <s v="MADRID"/>
    <x v="7"/>
    <s v="BAR"/>
    <s v="CAFÉ"/>
    <n v="0.16000000000000003"/>
    <d v="2025-02-10T00:00:00"/>
    <x v="13"/>
    <n v="2"/>
    <m/>
    <m/>
  </r>
  <r>
    <x v="1"/>
    <s v="REAL"/>
    <s v="VARIABLE"/>
    <s v="PERSONAL"/>
    <s v="BIZUM A FRANCIS"/>
    <s v="ONLINE"/>
    <x v="3"/>
    <s v="ACCESORIOS"/>
    <s v="ALIANZA DE BODA, ORO"/>
    <n v="25.5"/>
    <d v="2025-02-10T00:00:00"/>
    <x v="13"/>
    <n v="2"/>
    <m/>
    <m/>
  </r>
  <r>
    <x v="1"/>
    <s v="REAL"/>
    <s v="VARIABLE"/>
    <s v="PERSONAL"/>
    <s v="EL TOLE"/>
    <s v="MADRID"/>
    <x v="7"/>
    <s v="BAR"/>
    <s v="CERVEZA"/>
    <n v="1.75"/>
    <d v="2025-02-10T00:00:00"/>
    <x v="13"/>
    <n v="2"/>
    <m/>
    <m/>
  </r>
  <r>
    <x v="1"/>
    <s v="REAL"/>
    <s v="VARIABLE"/>
    <s v="PERSONAL"/>
    <m/>
    <m/>
    <x v="34"/>
    <m/>
    <m/>
    <n v="0"/>
    <m/>
    <x v="14"/>
    <n v="1"/>
    <m/>
    <m/>
  </r>
  <r>
    <x v="1"/>
    <s v="REAL"/>
    <s v="VARIABLE"/>
    <s v="PERSONAL"/>
    <m/>
    <m/>
    <x v="34"/>
    <m/>
    <m/>
    <n v="0"/>
    <m/>
    <x v="14"/>
    <n v="1"/>
    <m/>
    <m/>
  </r>
  <r>
    <x v="1"/>
    <s v="REAL"/>
    <s v="VARIABLE"/>
    <s v="PERSONAL"/>
    <s v="ESPIEDO"/>
    <s v="MADRID"/>
    <x v="7"/>
    <s v="RESTAURANTE"/>
    <s v="EXTRA MENU COMPLETO"/>
    <n v="0.25"/>
    <d v="2025-02-07T00:00:00"/>
    <x v="13"/>
    <n v="2"/>
    <m/>
    <m/>
  </r>
  <r>
    <x v="1"/>
    <s v="REAL"/>
    <s v="VARIABLE"/>
    <s v="PERSONAL"/>
    <s v="INSUD"/>
    <s v="MADRID"/>
    <x v="4"/>
    <s v="VENDING"/>
    <s v="CAFÉ"/>
    <n v="0.06"/>
    <d v="2025-02-07T00:00:00"/>
    <x v="13"/>
    <n v="2"/>
    <m/>
    <m/>
  </r>
  <r>
    <x v="1"/>
    <s v="REAL"/>
    <s v="VARIABLE"/>
    <s v="PERSONAL"/>
    <s v="INSUD"/>
    <s v="MADRID"/>
    <x v="4"/>
    <s v="VENDING"/>
    <s v="CAFÉ"/>
    <n v="0.12000000000000002"/>
    <d v="2025-02-10T00:00:00"/>
    <x v="13"/>
    <n v="2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1"/>
    <s v="REAL"/>
    <s v="VARIABLE"/>
    <s v="COLECTIVOS"/>
    <s v="CARREFOUR"/>
    <s v="MADRID"/>
    <x v="4"/>
    <s v="CARREFOUR"/>
    <s v="COMPRA SEMANAL"/>
    <n v="5.19"/>
    <d v="2025-02-10T00:00:00"/>
    <x v="13"/>
    <n v="2"/>
    <m/>
    <m/>
  </r>
  <r>
    <x v="1"/>
    <s v="REAL"/>
    <s v="VARIABLE"/>
    <s v="COLECTIVOS"/>
    <s v="EL ANCLA"/>
    <s v="MADRID"/>
    <x v="7"/>
    <s v="RESTAURANTE"/>
    <s v="COMIDA EN EL ANLCA"/>
    <n v="5.4"/>
    <d v="2025-02-08T00:00:00"/>
    <x v="13"/>
    <n v="2"/>
    <m/>
    <s v="PAGADO EN EFECTIVO, SALIDA A COMER CON CRIS"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4"/>
    <n v="1"/>
    <m/>
    <m/>
  </r>
  <r>
    <x v="5"/>
    <m/>
    <m/>
    <m/>
    <m/>
    <m/>
    <x v="34"/>
    <m/>
    <m/>
    <n v="0"/>
    <m/>
    <x v="15"/>
    <n v="1"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  <r>
    <x v="5"/>
    <m/>
    <m/>
    <m/>
    <m/>
    <m/>
    <x v="34"/>
    <m/>
    <m/>
    <m/>
    <m/>
    <x v="1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6">
  <r>
    <x v="0"/>
    <s v="REAL"/>
    <s v="VARIABLE"/>
    <x v="0"/>
    <s v="SANTANDER"/>
    <s v="ONLINE"/>
    <x v="0"/>
    <s v="INTERESES"/>
    <s v="LIQUIDACIONES SANTANDER"/>
    <n v="8.9999999999999993E-3"/>
    <d v="2012-01-02T00:00:00"/>
    <x v="0"/>
    <n v="1"/>
    <m/>
    <m/>
    <n v="8.9999999999999993E-3"/>
    <n v="0"/>
    <n v="0"/>
    <n v="8.9999999999999993E-3"/>
  </r>
  <r>
    <x v="0"/>
    <s v="REAL"/>
    <s v="VARIABLE"/>
    <x v="0"/>
    <s v="-"/>
    <s v="VALENCIA"/>
    <x v="0"/>
    <s v="PAGA"/>
    <s v="PAGA / TRANSFERENCIA"/>
    <n v="105"/>
    <d v="2012-01-02T00:00:00"/>
    <x v="0"/>
    <n v="1"/>
    <m/>
    <m/>
    <n v="105"/>
    <n v="0"/>
    <n v="0"/>
    <n v="105"/>
  </r>
  <r>
    <x v="1"/>
    <s v="REAL"/>
    <s v="FIJO"/>
    <x v="0"/>
    <s v="UCV"/>
    <s v="VALENCIA"/>
    <x v="1"/>
    <s v="UNIVERSIDAD"/>
    <s v="BIOTECNOLOGÍA"/>
    <n v="750"/>
    <d v="2012-04-07T00:00:00"/>
    <x v="0"/>
    <n v="4"/>
    <m/>
    <s v="PRIMER AÑO"/>
    <n v="0"/>
    <n v="-750"/>
    <n v="0"/>
    <n v="-750"/>
  </r>
  <r>
    <x v="0"/>
    <s v="REAL"/>
    <s v="VARIABLE"/>
    <x v="0"/>
    <s v="SANTANDER"/>
    <s v="ONLINE"/>
    <x v="0"/>
    <s v="INTERESES"/>
    <s v="LIQUIDACIONES SANTANDER"/>
    <n v="1.4999999999999999E-2"/>
    <d v="2012-07-02T00:00:00"/>
    <x v="0"/>
    <n v="7"/>
    <m/>
    <m/>
    <n v="1.4999999999999999E-2"/>
    <n v="0"/>
    <n v="0"/>
    <n v="1.4999999999999999E-2"/>
  </r>
  <r>
    <x v="0"/>
    <s v="REAL"/>
    <s v="VARIABLE"/>
    <x v="0"/>
    <s v="-"/>
    <s v="VALENCIA"/>
    <x v="0"/>
    <s v="PAGA"/>
    <s v="PAGA / TRANSFERENCIA"/>
    <n v="105"/>
    <d v="2012-07-16T00:00:00"/>
    <x v="0"/>
    <n v="7"/>
    <m/>
    <m/>
    <n v="105"/>
    <n v="0"/>
    <n v="0"/>
    <n v="105"/>
  </r>
  <r>
    <x v="0"/>
    <s v="REAL"/>
    <s v="VARIABLE"/>
    <x v="0"/>
    <s v="-"/>
    <s v="VALENCIA"/>
    <x v="0"/>
    <s v="PAGA"/>
    <s v="PAGA / TRANSFERENCIA"/>
    <n v="300"/>
    <d v="2012-08-21T00:00:00"/>
    <x v="0"/>
    <n v="8"/>
    <m/>
    <m/>
    <n v="300"/>
    <n v="0"/>
    <n v="0"/>
    <n v="300"/>
  </r>
  <r>
    <x v="1"/>
    <s v="ESTIMADO"/>
    <s v="FIJO"/>
    <x v="0"/>
    <s v="AUSIAS MARCH"/>
    <s v="VALENCIA"/>
    <x v="2"/>
    <s v="RESIDENCIA"/>
    <s v="AUSIAS MARCH"/>
    <n v="80"/>
    <d v="2012-09-01T00:00:00"/>
    <x v="0"/>
    <n v="9"/>
    <m/>
    <s v="Junio"/>
    <n v="0"/>
    <n v="-80"/>
    <n v="0"/>
    <n v="-80"/>
  </r>
  <r>
    <x v="1"/>
    <s v="REAL"/>
    <s v="VARIABLE"/>
    <x v="0"/>
    <s v="SANTANDER"/>
    <s v="EFECTIVO"/>
    <x v="0"/>
    <s v="OTROS"/>
    <s v="OTROS"/>
    <n v="2"/>
    <d v="2012-09-03T00:00:00"/>
    <x v="0"/>
    <n v="9"/>
    <m/>
    <m/>
    <n v="0"/>
    <n v="-2"/>
    <n v="0"/>
    <n v="-2"/>
  </r>
  <r>
    <x v="1"/>
    <s v="REAL"/>
    <s v="VARIABLE"/>
    <x v="0"/>
    <s v="PULL&amp;BEAR"/>
    <s v="VALENCIA"/>
    <x v="3"/>
    <s v="ROPA"/>
    <s v="ROPA"/>
    <n v="0.99900000000000011"/>
    <d v="2012-09-26T00:00:00"/>
    <x v="0"/>
    <n v="9"/>
    <m/>
    <s v="COMPRA EN PULL AND BEAR, CON LA TARJETA :"/>
    <n v="0"/>
    <n v="-0.99900000000000011"/>
    <n v="0"/>
    <n v="-0.99900000000000011"/>
  </r>
  <r>
    <x v="1"/>
    <s v="ESTIMADO"/>
    <s v="FIJO"/>
    <x v="0"/>
    <s v="AUSIAS MARCH"/>
    <s v="VALENCIA"/>
    <x v="2"/>
    <s v="RESIDENCIA"/>
    <s v="AUSIAS MARCH"/>
    <n v="80"/>
    <d v="2012-10-01T00:00:00"/>
    <x v="0"/>
    <n v="10"/>
    <m/>
    <m/>
    <n v="0"/>
    <n v="-80"/>
    <n v="0"/>
    <n v="-80"/>
  </r>
  <r>
    <x v="1"/>
    <s v="REAL"/>
    <s v="VARIABLE"/>
    <x v="0"/>
    <s v="SANTANDER"/>
    <s v="EFECTIVO"/>
    <x v="0"/>
    <s v="OTROS"/>
    <s v="OTROS"/>
    <n v="4"/>
    <d v="2012-10-01T00:00:00"/>
    <x v="0"/>
    <n v="10"/>
    <m/>
    <m/>
    <n v="0"/>
    <n v="-4"/>
    <n v="0"/>
    <n v="-4"/>
  </r>
  <r>
    <x v="1"/>
    <s v="REAL"/>
    <s v="VARIABLE"/>
    <x v="0"/>
    <s v="COPIBALBI"/>
    <s v="VALENCIA"/>
    <x v="1"/>
    <s v="UNIVERSIDAD"/>
    <s v="FOTOCOPIAS"/>
    <n v="0.42500000000000004"/>
    <d v="2012-10-05T00:00:00"/>
    <x v="0"/>
    <n v="10"/>
    <m/>
    <m/>
    <n v="0"/>
    <n v="-0.42500000000000004"/>
    <n v="0"/>
    <n v="-0.42500000000000004"/>
  </r>
  <r>
    <x v="1"/>
    <s v="REAL"/>
    <s v="VARIABLE"/>
    <x v="0"/>
    <s v="CARREFOUR"/>
    <s v="TUDELA"/>
    <x v="4"/>
    <s v="COMIDA"/>
    <s v="CARREFOUR"/>
    <n v="2.2000000000000002"/>
    <d v="2012-10-08T00:00:00"/>
    <x v="0"/>
    <n v="10"/>
    <m/>
    <m/>
    <n v="0"/>
    <n v="-2.2000000000000002"/>
    <n v="0"/>
    <n v="-2.2000000000000002"/>
  </r>
  <r>
    <x v="1"/>
    <s v="REAL"/>
    <s v="VARIABLE"/>
    <x v="0"/>
    <s v="SANTANDER"/>
    <s v="EFECTIVO"/>
    <x v="0"/>
    <s v="OTROS"/>
    <s v="OTROS"/>
    <n v="2"/>
    <d v="2012-10-08T00:00:00"/>
    <x v="0"/>
    <n v="10"/>
    <m/>
    <m/>
    <n v="0"/>
    <n v="-2"/>
    <n v="0"/>
    <n v="-2"/>
  </r>
  <r>
    <x v="1"/>
    <s v="REAL"/>
    <s v="VARIABLE"/>
    <x v="0"/>
    <s v="PULL&amp;BEAR"/>
    <s v="VALENCIA"/>
    <x v="3"/>
    <s v="ROPA"/>
    <s v="ROPA"/>
    <n v="3.5990000000000002"/>
    <d v="2012-10-11T00:00:00"/>
    <x v="0"/>
    <n v="10"/>
    <m/>
    <s v="COMPRA EN PULL AND BEAR, CON LA TARJETA :"/>
    <n v="0"/>
    <n v="-3.5990000000000002"/>
    <n v="0"/>
    <n v="-3.5990000000000002"/>
  </r>
  <r>
    <x v="1"/>
    <s v="REAL"/>
    <s v="VARIABLE"/>
    <x v="0"/>
    <s v="SANTANDER"/>
    <s v="EFECTIVO"/>
    <x v="0"/>
    <s v="OTROS"/>
    <s v="OTROS"/>
    <n v="15"/>
    <d v="2012-10-15T00:00:00"/>
    <x v="0"/>
    <n v="10"/>
    <m/>
    <m/>
    <n v="0"/>
    <n v="-15"/>
    <n v="0"/>
    <n v="-15"/>
  </r>
  <r>
    <x v="1"/>
    <s v="REAL"/>
    <s v="VARIABLE"/>
    <x v="0"/>
    <s v="BERSHKA"/>
    <s v="VALENCIA"/>
    <x v="3"/>
    <s v="ROPA"/>
    <s v="ROPA"/>
    <n v="2.5990000000000002"/>
    <d v="2012-10-17T00:00:00"/>
    <x v="0"/>
    <n v="10"/>
    <m/>
    <s v="COMPRA EN BERSHKA, CON LA TARJETA :"/>
    <n v="0"/>
    <n v="-2.5990000000000002"/>
    <n v="0"/>
    <n v="-2.5990000000000002"/>
  </r>
  <r>
    <x v="1"/>
    <s v="REAL"/>
    <s v="VARIABLE"/>
    <x v="0"/>
    <s v="BILMAN"/>
    <s v="VALENCIA"/>
    <x v="5"/>
    <s v="BUS"/>
    <s v="BUS"/>
    <n v="8.4480000000000004"/>
    <d v="2012-10-23T00:00:00"/>
    <x v="0"/>
    <n v="10"/>
    <m/>
    <m/>
    <n v="0"/>
    <n v="-8.4480000000000004"/>
    <n v="0"/>
    <n v="-8.4480000000000004"/>
  </r>
  <r>
    <x v="1"/>
    <s v="REAL"/>
    <s v="VARIABLE"/>
    <x v="0"/>
    <s v="SANTANDER"/>
    <s v="EFECTIVO"/>
    <x v="0"/>
    <s v="OTROS"/>
    <s v="OTROS"/>
    <n v="4"/>
    <d v="2012-10-23T00:00:00"/>
    <x v="0"/>
    <n v="10"/>
    <m/>
    <m/>
    <n v="0"/>
    <n v="-4"/>
    <n v="0"/>
    <n v="-4"/>
  </r>
  <r>
    <x v="1"/>
    <s v="ESTIMADO"/>
    <s v="FIJO"/>
    <x v="0"/>
    <s v="AUSIAS MARCH"/>
    <s v="VALENCIA"/>
    <x v="2"/>
    <s v="RESIDENCIA"/>
    <s v="AUSIAS MARCH"/>
    <n v="80"/>
    <d v="2012-11-01T00:00:00"/>
    <x v="0"/>
    <n v="11"/>
    <m/>
    <m/>
    <n v="0"/>
    <n v="-80"/>
    <n v="0"/>
    <n v="-80"/>
  </r>
  <r>
    <x v="1"/>
    <s v="REAL"/>
    <s v="VARIABLE"/>
    <x v="0"/>
    <s v="SANTANDER"/>
    <s v="EFECTIVO"/>
    <x v="0"/>
    <s v="OTROS"/>
    <s v="OTROS"/>
    <n v="2"/>
    <d v="2012-11-05T00:00:00"/>
    <x v="0"/>
    <n v="11"/>
    <m/>
    <m/>
    <n v="0"/>
    <n v="-2"/>
    <n v="0"/>
    <n v="-2"/>
  </r>
  <r>
    <x v="1"/>
    <s v="REAL"/>
    <s v="VARIABLE"/>
    <x v="0"/>
    <s v="SANTANDER"/>
    <s v="EFECTIVO"/>
    <x v="0"/>
    <s v="OTROS"/>
    <s v="OTROS"/>
    <n v="4"/>
    <d v="2012-11-22T00:00:00"/>
    <x v="0"/>
    <n v="11"/>
    <m/>
    <m/>
    <n v="0"/>
    <n v="-4"/>
    <n v="0"/>
    <n v="-4"/>
  </r>
  <r>
    <x v="1"/>
    <s v="ESTIMADO"/>
    <s v="FIJO"/>
    <x v="0"/>
    <s v="AUSIAS MARCH"/>
    <s v="VALENCIA"/>
    <x v="2"/>
    <s v="RESIDENCIA"/>
    <s v="AUSIAS MARCH"/>
    <n v="80"/>
    <d v="2012-12-01T00:00:00"/>
    <x v="0"/>
    <n v="12"/>
    <m/>
    <m/>
    <n v="0"/>
    <n v="-80"/>
    <n v="0"/>
    <n v="-80"/>
  </r>
  <r>
    <x v="0"/>
    <s v="REAL"/>
    <s v="VARIABLE"/>
    <x v="0"/>
    <s v="TIKTOK"/>
    <s v="ONLINE"/>
    <x v="0"/>
    <s v="OTROS"/>
    <s v="TIKTOKNOW"/>
    <n v="6.3"/>
    <d v="2012-12-02T00:00:00"/>
    <x v="0"/>
    <n v="12"/>
    <m/>
    <m/>
    <n v="6.3"/>
    <n v="0"/>
    <n v="0"/>
    <n v="6.3"/>
  </r>
  <r>
    <x v="1"/>
    <s v="REAL"/>
    <s v="VARIABLE"/>
    <x v="0"/>
    <s v="MERCADONA"/>
    <s v="VALENCIA"/>
    <x v="4"/>
    <s v="COMIDA"/>
    <s v="MERCADONA"/>
    <n v="0.96"/>
    <d v="2012-12-12T00:00:00"/>
    <x v="0"/>
    <n v="12"/>
    <m/>
    <m/>
    <n v="0"/>
    <n v="-0.96"/>
    <n v="0"/>
    <n v="-0.96"/>
  </r>
  <r>
    <x v="1"/>
    <s v="REAL"/>
    <s v="VARIABLE"/>
    <x v="0"/>
    <s v="DECATHLON"/>
    <s v="TUDELA"/>
    <x v="6"/>
    <m/>
    <s v="ROPA"/>
    <n v="3.1950000000000003"/>
    <d v="2012-12-27T00:00:00"/>
    <x v="0"/>
    <n v="12"/>
    <m/>
    <s v="COMPRA EN DECATHLON TUDELA, CON LA TARJETA :"/>
    <n v="0"/>
    <n v="-3.1950000000000003"/>
    <n v="0"/>
    <n v="-3.1950000000000003"/>
  </r>
  <r>
    <x v="0"/>
    <s v="REAL"/>
    <s v="VARIABLE"/>
    <x v="0"/>
    <s v="SANTANDER"/>
    <s v="ONLINE"/>
    <x v="0"/>
    <s v="INTERESES"/>
    <s v="LIQUIDACIONES SANTANDER"/>
    <n v="2.4E-2"/>
    <d v="2012-12-31T00:00:00"/>
    <x v="0"/>
    <n v="12"/>
    <m/>
    <m/>
    <n v="2.4E-2"/>
    <n v="0"/>
    <n v="0"/>
    <n v="2.4E-2"/>
  </r>
  <r>
    <x v="1"/>
    <s v="ESTIMADO"/>
    <s v="FIJO"/>
    <x v="0"/>
    <s v="AUSIAS MARCH"/>
    <s v="VALENCIA"/>
    <x v="2"/>
    <s v="RESIDENCIA"/>
    <s v="AUSIAS MARCH"/>
    <n v="80"/>
    <d v="2013-01-01T00:00:00"/>
    <x v="1"/>
    <n v="1"/>
    <m/>
    <m/>
    <n v="0"/>
    <n v="-80"/>
    <n v="0"/>
    <n v="-80"/>
  </r>
  <r>
    <x v="1"/>
    <s v="REAL"/>
    <s v="VARIABLE"/>
    <x v="0"/>
    <s v="SANTANDER"/>
    <s v="EFECTIVO"/>
    <x v="0"/>
    <s v="OTROS"/>
    <s v="OTROS"/>
    <n v="4"/>
    <d v="2013-01-08T00:00:00"/>
    <x v="1"/>
    <n v="1"/>
    <m/>
    <m/>
    <n v="0"/>
    <n v="-4"/>
    <n v="0"/>
    <n v="-4"/>
  </r>
  <r>
    <x v="1"/>
    <s v="REAL"/>
    <s v="VARIABLE"/>
    <x v="0"/>
    <s v="COPIBALBI"/>
    <s v="VALENCIA"/>
    <x v="1"/>
    <s v="UNIVERSIDAD"/>
    <s v="FOTOCOPIAS"/>
    <n v="1.06"/>
    <d v="2013-01-17T00:00:00"/>
    <x v="1"/>
    <n v="1"/>
    <m/>
    <m/>
    <n v="0"/>
    <n v="-1.06"/>
    <n v="0"/>
    <n v="-1.06"/>
  </r>
  <r>
    <x v="1"/>
    <s v="ESTIMADO"/>
    <s v="FIJO"/>
    <x v="0"/>
    <s v="AUSIAS MARCH"/>
    <s v="VALENCIA"/>
    <x v="2"/>
    <s v="RESIDENCIA"/>
    <s v="AUSIAS MARCH"/>
    <n v="80"/>
    <d v="2013-02-01T00:00:00"/>
    <x v="1"/>
    <n v="2"/>
    <m/>
    <m/>
    <n v="0"/>
    <n v="-80"/>
    <n v="0"/>
    <n v="-80"/>
  </r>
  <r>
    <x v="0"/>
    <s v="REAL"/>
    <s v="VARIABLE"/>
    <x v="0"/>
    <s v="-"/>
    <s v="VALENCIA"/>
    <x v="0"/>
    <s v="PAGA"/>
    <s v="PAGA / TRANSFERENCIA"/>
    <n v="300"/>
    <d v="2013-02-04T00:00:00"/>
    <x v="1"/>
    <n v="2"/>
    <m/>
    <m/>
    <n v="300"/>
    <n v="0"/>
    <n v="0"/>
    <n v="300"/>
  </r>
  <r>
    <x v="1"/>
    <s v="REAL"/>
    <s v="VARIABLE"/>
    <x v="0"/>
    <s v="SANTANDER"/>
    <s v="EFECTIVO"/>
    <x v="0"/>
    <s v="OTROS"/>
    <s v="OTROS"/>
    <n v="2"/>
    <d v="2013-02-12T00:00:00"/>
    <x v="1"/>
    <n v="2"/>
    <m/>
    <m/>
    <n v="0"/>
    <n v="-2"/>
    <n v="0"/>
    <n v="-2"/>
  </r>
  <r>
    <x v="1"/>
    <s v="REAL"/>
    <s v="VARIABLE"/>
    <x v="0"/>
    <s v="SANTANDER"/>
    <s v="EFECTIVO"/>
    <x v="0"/>
    <s v="OTROS"/>
    <s v="OTROS"/>
    <n v="2"/>
    <d v="2013-02-15T00:00:00"/>
    <x v="1"/>
    <n v="2"/>
    <m/>
    <m/>
    <n v="0"/>
    <n v="-2"/>
    <n v="0"/>
    <n v="-2"/>
  </r>
  <r>
    <x v="1"/>
    <s v="REAL"/>
    <s v="VARIABLE"/>
    <x v="0"/>
    <s v="SANTANDER"/>
    <s v="EFECTIVO"/>
    <x v="0"/>
    <s v="OTROS"/>
    <s v="OTROS"/>
    <n v="2"/>
    <d v="2013-02-15T00:00:00"/>
    <x v="1"/>
    <n v="2"/>
    <m/>
    <m/>
    <n v="0"/>
    <n v="-2"/>
    <n v="0"/>
    <n v="-2"/>
  </r>
  <r>
    <x v="1"/>
    <s v="REAL"/>
    <s v="VARIABLE"/>
    <x v="0"/>
    <s v="MERCADONA"/>
    <s v="VALENCIA"/>
    <x v="4"/>
    <s v="COMIDA"/>
    <s v="MERCADONA"/>
    <n v="0.625"/>
    <d v="2013-02-18T00:00:00"/>
    <x v="1"/>
    <n v="2"/>
    <m/>
    <m/>
    <n v="0"/>
    <n v="-0.625"/>
    <n v="0"/>
    <n v="-0.625"/>
  </r>
  <r>
    <x v="1"/>
    <s v="REAL"/>
    <s v="VARIABLE"/>
    <x v="0"/>
    <s v="SANTANDER"/>
    <s v="EFECTIVO"/>
    <x v="0"/>
    <s v="OTROS"/>
    <s v="OTROS"/>
    <n v="2"/>
    <d v="2013-02-22T00:00:00"/>
    <x v="1"/>
    <n v="2"/>
    <m/>
    <m/>
    <n v="0"/>
    <n v="-2"/>
    <n v="0"/>
    <n v="-2"/>
  </r>
  <r>
    <x v="1"/>
    <s v="ESTIMADO"/>
    <s v="FIJO"/>
    <x v="0"/>
    <s v="AUSIAS MARCH"/>
    <s v="VALENCIA"/>
    <x v="2"/>
    <s v="RESIDENCIA"/>
    <s v="AUSIAS MARCH"/>
    <n v="80"/>
    <d v="2013-03-01T00:00:00"/>
    <x v="1"/>
    <n v="3"/>
    <m/>
    <m/>
    <n v="0"/>
    <n v="-80"/>
    <n v="0"/>
    <n v="-80"/>
  </r>
  <r>
    <x v="1"/>
    <s v="REAL"/>
    <s v="VARIABLE"/>
    <x v="0"/>
    <s v="MERCADONA"/>
    <s v="VALENCIA"/>
    <x v="4"/>
    <s v="COMIDA"/>
    <s v="MERCADONA"/>
    <n v="0.876"/>
    <d v="2013-03-08T00:00:00"/>
    <x v="1"/>
    <n v="3"/>
    <m/>
    <m/>
    <n v="0"/>
    <n v="-0.876"/>
    <n v="0"/>
    <n v="-0.876"/>
  </r>
  <r>
    <x v="1"/>
    <s v="REAL"/>
    <s v="VARIABLE"/>
    <x v="0"/>
    <s v="LLANO"/>
    <s v="VALENCIA"/>
    <x v="4"/>
    <s v="COMIDA"/>
    <s v="LLANO"/>
    <n v="0.48200000000000004"/>
    <d v="2013-03-21T00:00:00"/>
    <x v="1"/>
    <n v="3"/>
    <m/>
    <m/>
    <n v="0"/>
    <n v="-0.48200000000000004"/>
    <n v="0"/>
    <n v="-0.48200000000000004"/>
  </r>
  <r>
    <x v="1"/>
    <s v="REAL"/>
    <s v="VARIABLE"/>
    <x v="0"/>
    <s v="SANTANDER"/>
    <s v="EFECTIVO"/>
    <x v="0"/>
    <s v="OTROS"/>
    <s v="OTROS"/>
    <n v="4"/>
    <d v="2013-03-22T00:00:00"/>
    <x v="1"/>
    <n v="3"/>
    <m/>
    <m/>
    <n v="0"/>
    <n v="-4"/>
    <n v="0"/>
    <n v="-4"/>
  </r>
  <r>
    <x v="1"/>
    <s v="REAL"/>
    <s v="VARIABLE"/>
    <x v="0"/>
    <s v="SANTANDER"/>
    <s v="EFECTIVO"/>
    <x v="0"/>
    <s v="OTROS"/>
    <s v="OTROS"/>
    <n v="7"/>
    <d v="2013-03-25T00:00:00"/>
    <x v="1"/>
    <n v="3"/>
    <m/>
    <m/>
    <n v="0"/>
    <n v="-7"/>
    <n v="0"/>
    <n v="-7"/>
  </r>
  <r>
    <x v="1"/>
    <s v="ESTIMADO"/>
    <s v="FIJO"/>
    <x v="0"/>
    <s v="AUSIAS MARCH"/>
    <s v="VALENCIA"/>
    <x v="2"/>
    <s v="RESIDENCIA"/>
    <s v="AUSIAS MARCH"/>
    <n v="80"/>
    <d v="2013-04-01T00:00:00"/>
    <x v="1"/>
    <n v="4"/>
    <m/>
    <m/>
    <n v="0"/>
    <n v="-80"/>
    <n v="0"/>
    <n v="-80"/>
  </r>
  <r>
    <x v="1"/>
    <s v="REAL"/>
    <s v="FIJO"/>
    <x v="0"/>
    <s v="UCV"/>
    <s v="VALENCIA"/>
    <x v="1"/>
    <s v="UNIVERSIDAD"/>
    <s v="BIOTECNOLOGÍA"/>
    <n v="750"/>
    <d v="2013-04-07T00:00:00"/>
    <x v="1"/>
    <n v="4"/>
    <m/>
    <s v="SEGUNDO AÑO"/>
    <n v="0"/>
    <n v="-750"/>
    <n v="0"/>
    <n v="-750"/>
  </r>
  <r>
    <x v="1"/>
    <s v="REAL"/>
    <s v="VARIABLE"/>
    <x v="0"/>
    <s v="MERCADONA"/>
    <s v="VALENCIA"/>
    <x v="4"/>
    <s v="COMIDA"/>
    <s v="MERCADONA"/>
    <n v="0.57500000000000007"/>
    <d v="2013-04-22T00:00:00"/>
    <x v="1"/>
    <n v="4"/>
    <m/>
    <m/>
    <n v="0"/>
    <n v="-0.57500000000000007"/>
    <n v="0"/>
    <n v="-0.57500000000000007"/>
  </r>
  <r>
    <x v="1"/>
    <s v="REAL"/>
    <s v="VARIABLE"/>
    <x v="0"/>
    <s v="MERCADONA"/>
    <s v="VALENCIA"/>
    <x v="4"/>
    <s v="COMIDA"/>
    <s v="MERCADONA"/>
    <n v="1.6059999999999999"/>
    <d v="2013-04-29T00:00:00"/>
    <x v="1"/>
    <n v="4"/>
    <m/>
    <m/>
    <n v="0"/>
    <n v="-1.6059999999999999"/>
    <n v="0"/>
    <n v="-1.6059999999999999"/>
  </r>
  <r>
    <x v="1"/>
    <s v="ESTIMADO"/>
    <s v="FIJO"/>
    <x v="0"/>
    <s v="AUSIAS MARCH"/>
    <s v="VALENCIA"/>
    <x v="2"/>
    <s v="RESIDENCIA"/>
    <s v="AUSIAS MARCH"/>
    <n v="80"/>
    <d v="2013-05-01T00:00:00"/>
    <x v="1"/>
    <n v="5"/>
    <m/>
    <m/>
    <n v="0"/>
    <n v="-80"/>
    <n v="0"/>
    <n v="-80"/>
  </r>
  <r>
    <x v="1"/>
    <s v="REAL"/>
    <s v="VARIABLE"/>
    <x v="0"/>
    <s v="SANTANDER"/>
    <s v="EFECTIVO"/>
    <x v="0"/>
    <s v="OTROS"/>
    <s v="OTROS"/>
    <n v="11"/>
    <d v="2013-05-07T00:00:00"/>
    <x v="1"/>
    <n v="5"/>
    <m/>
    <m/>
    <n v="0"/>
    <n v="-11"/>
    <n v="0"/>
    <n v="-11"/>
  </r>
  <r>
    <x v="1"/>
    <s v="REAL"/>
    <s v="VARIABLE"/>
    <x v="0"/>
    <s v="SANTANDER"/>
    <s v="EFECTIVO"/>
    <x v="0"/>
    <s v="OTROS"/>
    <s v="OTROS"/>
    <n v="2"/>
    <d v="2013-05-15T00:00:00"/>
    <x v="1"/>
    <n v="5"/>
    <m/>
    <m/>
    <n v="0"/>
    <n v="-2"/>
    <n v="0"/>
    <n v="-2"/>
  </r>
  <r>
    <x v="1"/>
    <s v="REAL"/>
    <s v="VARIABLE"/>
    <x v="0"/>
    <s v="SANTANDER"/>
    <s v="EFECTIVO"/>
    <x v="0"/>
    <s v="OTROS"/>
    <s v="OTROS"/>
    <n v="2"/>
    <d v="2013-05-21T00:00:00"/>
    <x v="1"/>
    <n v="5"/>
    <m/>
    <m/>
    <n v="0"/>
    <n v="-2"/>
    <n v="0"/>
    <n v="-2"/>
  </r>
  <r>
    <x v="1"/>
    <s v="ESTIMADO"/>
    <s v="FIJO"/>
    <x v="0"/>
    <s v="AUSIAS MARCH"/>
    <s v="VALENCIA"/>
    <x v="2"/>
    <s v="RESIDENCIA"/>
    <s v="AUSIAS MARCH"/>
    <n v="80"/>
    <d v="2013-06-01T00:00:00"/>
    <x v="1"/>
    <n v="6"/>
    <m/>
    <m/>
    <n v="0"/>
    <n v="-80"/>
    <n v="0"/>
    <n v="-80"/>
  </r>
  <r>
    <x v="1"/>
    <s v="REAL"/>
    <s v="VARIABLE"/>
    <x v="0"/>
    <s v="SANTANDER"/>
    <s v="EFECTIVO"/>
    <x v="0"/>
    <s v="OTROS"/>
    <s v="OTROS"/>
    <n v="5"/>
    <d v="2013-06-03T00:00:00"/>
    <x v="1"/>
    <n v="6"/>
    <m/>
    <m/>
    <n v="0"/>
    <n v="-5"/>
    <n v="0"/>
    <n v="-5"/>
  </r>
  <r>
    <x v="1"/>
    <s v="REAL"/>
    <s v="VARIABLE"/>
    <x v="0"/>
    <s v="SANTANDER"/>
    <s v="EFECTIVO"/>
    <x v="0"/>
    <s v="OTROS"/>
    <s v="OTROS"/>
    <n v="10"/>
    <d v="2013-06-06T00:00:00"/>
    <x v="1"/>
    <n v="6"/>
    <m/>
    <m/>
    <n v="0"/>
    <n v="-10"/>
    <n v="0"/>
    <n v="-10"/>
  </r>
  <r>
    <x v="1"/>
    <s v="REAL"/>
    <s v="VARIABLE"/>
    <x v="0"/>
    <s v="DIA"/>
    <s v="VALENCIA"/>
    <x v="4"/>
    <s v="COMIDA"/>
    <s v="DIA"/>
    <n v="0.4"/>
    <d v="2013-06-07T00:00:00"/>
    <x v="1"/>
    <n v="6"/>
    <m/>
    <m/>
    <n v="0"/>
    <n v="-0.4"/>
    <n v="0"/>
    <n v="-0.4"/>
  </r>
  <r>
    <x v="1"/>
    <s v="REAL"/>
    <s v="VARIABLE"/>
    <x v="0"/>
    <s v="DECATHLON"/>
    <s v="TUDELA"/>
    <x v="6"/>
    <s v="DEPORTE"/>
    <m/>
    <n v="4.49"/>
    <d v="2013-06-19T00:00:00"/>
    <x v="1"/>
    <n v="6"/>
    <m/>
    <s v="COMPRA EN DECATHLON TUDELA, CON LA TARJETA :"/>
    <n v="0"/>
    <n v="-4.49"/>
    <n v="0"/>
    <n v="-4.49"/>
  </r>
  <r>
    <x v="0"/>
    <s v="REAL"/>
    <s v="VARIABLE"/>
    <x v="0"/>
    <s v="SANTANDER"/>
    <s v="ONLINE"/>
    <x v="0"/>
    <s v="INTERESES"/>
    <s v="LIQUIDACIONES SANTANDER"/>
    <n v="2.7E-2"/>
    <d v="2013-07-01T00:00:00"/>
    <x v="1"/>
    <n v="7"/>
    <m/>
    <m/>
    <n v="2.7E-2"/>
    <n v="0"/>
    <n v="0"/>
    <n v="2.7E-2"/>
  </r>
  <r>
    <x v="1"/>
    <s v="REAL"/>
    <s v="VARIABLE"/>
    <x v="0"/>
    <s v="PEREZ Y LUMBRERAS"/>
    <s v="TUDELA"/>
    <x v="3"/>
    <s v="ROPA"/>
    <s v="ROPA"/>
    <n v="4.99"/>
    <d v="2013-07-02T00:00:00"/>
    <x v="1"/>
    <n v="7"/>
    <m/>
    <s v="COMPRA EN PEREZ Y LUMBRERAS SPORT S, CON LA TARJETA"/>
    <n v="0"/>
    <n v="-4.99"/>
    <n v="0"/>
    <n v="-4.99"/>
  </r>
  <r>
    <x v="0"/>
    <s v="REAL"/>
    <s v="VARIABLE"/>
    <x v="0"/>
    <s v="-"/>
    <s v="VALENCIA"/>
    <x v="0"/>
    <s v="PAGA"/>
    <s v="PAGA / TRANSFERENCIA"/>
    <n v="300"/>
    <d v="2013-08-29T00:00:00"/>
    <x v="1"/>
    <n v="8"/>
    <m/>
    <m/>
    <n v="300"/>
    <n v="0"/>
    <n v="0"/>
    <n v="300"/>
  </r>
  <r>
    <x v="1"/>
    <s v="ESTIMADO"/>
    <s v="FIJO"/>
    <x v="0"/>
    <s v="AUSIAS MARCH"/>
    <s v="VALENCIA"/>
    <x v="2"/>
    <s v="RESIDENCIA"/>
    <s v="AUSIAS MARCH"/>
    <n v="80"/>
    <d v="2013-09-01T00:00:00"/>
    <x v="1"/>
    <n v="9"/>
    <m/>
    <m/>
    <n v="0"/>
    <n v="-80"/>
    <n v="0"/>
    <n v="-80"/>
  </r>
  <r>
    <x v="1"/>
    <s v="REAL"/>
    <s v="VARIABLE"/>
    <x v="0"/>
    <s v="MERCADONA"/>
    <s v="VALENCIA"/>
    <x v="4"/>
    <s v="COMIDA"/>
    <s v="MERCADONA"/>
    <n v="1.9500000000000002"/>
    <d v="2013-09-02T00:00:00"/>
    <x v="1"/>
    <n v="9"/>
    <m/>
    <m/>
    <n v="0"/>
    <n v="-1.9500000000000002"/>
    <n v="0"/>
    <n v="-1.9500000000000002"/>
  </r>
  <r>
    <x v="1"/>
    <s v="REAL"/>
    <s v="VARIABLE"/>
    <x v="0"/>
    <s v="MERCADONA"/>
    <s v="VALENCIA"/>
    <x v="4"/>
    <s v="COMIDA"/>
    <s v="MERCADONA"/>
    <n v="1.147"/>
    <d v="2013-09-10T00:00:00"/>
    <x v="1"/>
    <n v="9"/>
    <m/>
    <m/>
    <n v="0"/>
    <n v="-1.147"/>
    <n v="0"/>
    <n v="-1.147"/>
  </r>
  <r>
    <x v="1"/>
    <s v="REAL"/>
    <s v="VARIABLE"/>
    <x v="0"/>
    <s v="SANTANDER"/>
    <s v="EFECTIVO"/>
    <x v="0"/>
    <s v="OTROS"/>
    <s v="OTROS"/>
    <n v="7"/>
    <d v="2013-09-13T00:00:00"/>
    <x v="1"/>
    <n v="9"/>
    <m/>
    <m/>
    <n v="0"/>
    <n v="-7"/>
    <n v="0"/>
    <n v="-7"/>
  </r>
  <r>
    <x v="1"/>
    <s v="REAL"/>
    <s v="VARIABLE"/>
    <x v="0"/>
    <s v="SANTANDER"/>
    <s v="EFECTIVO"/>
    <x v="0"/>
    <s v="OTROS"/>
    <s v="OTROS"/>
    <n v="14"/>
    <d v="2013-09-19T00:00:00"/>
    <x v="1"/>
    <n v="9"/>
    <m/>
    <m/>
    <n v="0"/>
    <n v="-14"/>
    <n v="0"/>
    <n v="-14"/>
  </r>
  <r>
    <x v="1"/>
    <s v="REAL"/>
    <s v="VARIABLE"/>
    <x v="0"/>
    <s v="SANTANDER"/>
    <s v="EFECTIVO"/>
    <x v="0"/>
    <s v="OTROS"/>
    <s v="OTROS"/>
    <n v="4"/>
    <d v="2013-09-24T00:00:00"/>
    <x v="1"/>
    <n v="9"/>
    <m/>
    <m/>
    <n v="0"/>
    <n v="-4"/>
    <n v="0"/>
    <n v="-4"/>
  </r>
  <r>
    <x v="1"/>
    <s v="REAL"/>
    <s v="VARIABLE"/>
    <x v="0"/>
    <s v="MERCADONA"/>
    <s v="VALENCIA"/>
    <x v="4"/>
    <s v="COMIDA"/>
    <s v="MERCADONA"/>
    <n v="1.899"/>
    <d v="2013-09-30T00:00:00"/>
    <x v="1"/>
    <n v="9"/>
    <m/>
    <m/>
    <n v="0"/>
    <n v="-1.899"/>
    <n v="0"/>
    <n v="-1.899"/>
  </r>
  <r>
    <x v="1"/>
    <s v="REAL"/>
    <s v="VARIABLE"/>
    <x v="0"/>
    <s v="SANTANDER"/>
    <s v="EFECTIVO"/>
    <x v="0"/>
    <s v="OTROS"/>
    <s v="OTROS"/>
    <n v="7"/>
    <d v="2013-09-30T00:00:00"/>
    <x v="1"/>
    <n v="9"/>
    <m/>
    <m/>
    <n v="0"/>
    <n v="-7"/>
    <n v="0"/>
    <n v="-7"/>
  </r>
  <r>
    <x v="1"/>
    <s v="ESTIMADO"/>
    <s v="FIJO"/>
    <x v="0"/>
    <s v="AUSIAS MARCH"/>
    <s v="VALENCIA"/>
    <x v="2"/>
    <s v="RESIDENCIA"/>
    <s v="AUSIAS MARCH"/>
    <n v="80"/>
    <d v="2013-10-01T00:00:00"/>
    <x v="1"/>
    <n v="10"/>
    <m/>
    <m/>
    <n v="0"/>
    <n v="-80"/>
    <n v="0"/>
    <n v="-80"/>
  </r>
  <r>
    <x v="1"/>
    <s v="REAL"/>
    <s v="VARIABLE"/>
    <x v="0"/>
    <s v="BAR"/>
    <s v="VALENCIA"/>
    <x v="7"/>
    <s v="BAR"/>
    <s v="BAR"/>
    <n v="0.12"/>
    <d v="2013-10-04T00:00:00"/>
    <x v="1"/>
    <n v="10"/>
    <m/>
    <s v="COMPRA EN BAR CAFETERIA CONVENTO CB, CON LA TARJETA"/>
    <n v="0"/>
    <n v="-0.12"/>
    <n v="0"/>
    <n v="-0.12"/>
  </r>
  <r>
    <x v="1"/>
    <s v="REAL"/>
    <s v="VARIABLE"/>
    <x v="0"/>
    <s v="SANTANDER"/>
    <s v="EFECTIVO"/>
    <x v="0"/>
    <s v="OTROS"/>
    <s v="OTROS"/>
    <n v="4"/>
    <d v="2013-10-04T00:00:00"/>
    <x v="1"/>
    <n v="10"/>
    <m/>
    <m/>
    <n v="0"/>
    <n v="-4"/>
    <n v="0"/>
    <n v="-4"/>
  </r>
  <r>
    <x v="1"/>
    <s v="REAL"/>
    <s v="VARIABLE"/>
    <x v="0"/>
    <s v="SANTANDER"/>
    <s v="EFECTIVO"/>
    <x v="0"/>
    <s v="OTROS"/>
    <s v="OTROS"/>
    <n v="2"/>
    <d v="2013-10-10T00:00:00"/>
    <x v="1"/>
    <n v="10"/>
    <m/>
    <m/>
    <n v="0"/>
    <n v="-2"/>
    <n v="0"/>
    <n v="-2"/>
  </r>
  <r>
    <x v="1"/>
    <s v="REAL"/>
    <s v="VARIABLE"/>
    <x v="0"/>
    <s v="CONSUM"/>
    <s v="VALENCIA"/>
    <x v="4"/>
    <s v="COMIDA"/>
    <s v="CONSUM"/>
    <n v="1.609"/>
    <d v="2013-10-14T00:00:00"/>
    <x v="1"/>
    <n v="10"/>
    <m/>
    <m/>
    <n v="0"/>
    <n v="-1.609"/>
    <n v="0"/>
    <n v="-1.609"/>
  </r>
  <r>
    <x v="1"/>
    <s v="REAL"/>
    <s v="VARIABLE"/>
    <x v="0"/>
    <s v="SANTANDER"/>
    <s v="EFECTIVO"/>
    <x v="0"/>
    <s v="OTROS"/>
    <s v="OTROS"/>
    <n v="2"/>
    <d v="2013-10-18T00:00:00"/>
    <x v="1"/>
    <n v="10"/>
    <m/>
    <m/>
    <n v="0"/>
    <n v="-2"/>
    <n v="0"/>
    <n v="-2"/>
  </r>
  <r>
    <x v="1"/>
    <s v="REAL"/>
    <s v="VARIABLE"/>
    <x v="0"/>
    <s v="MERCADONA"/>
    <s v="VALENCIA"/>
    <x v="4"/>
    <s v="COMIDA"/>
    <s v="MERCADONA"/>
    <n v="1.6950000000000001"/>
    <d v="2013-10-21T00:00:00"/>
    <x v="1"/>
    <n v="10"/>
    <m/>
    <m/>
    <n v="0"/>
    <n v="-1.6950000000000001"/>
    <n v="0"/>
    <n v="-1.6950000000000001"/>
  </r>
  <r>
    <x v="1"/>
    <s v="ESTIMADO"/>
    <s v="FIJO"/>
    <x v="0"/>
    <s v="AUSIAS MARCH"/>
    <s v="VALENCIA"/>
    <x v="2"/>
    <s v="RESIDENCIA"/>
    <s v="AUSIAS MARCH"/>
    <n v="80"/>
    <d v="2013-11-01T00:00:00"/>
    <x v="1"/>
    <n v="11"/>
    <m/>
    <m/>
    <n v="0"/>
    <n v="-80"/>
    <n v="0"/>
    <n v="-80"/>
  </r>
  <r>
    <x v="1"/>
    <s v="REAL"/>
    <s v="VARIABLE"/>
    <x v="0"/>
    <s v="SANTANDER"/>
    <s v="EFECTIVO"/>
    <x v="0"/>
    <s v="OTROS"/>
    <s v="OTROS"/>
    <n v="2"/>
    <d v="2013-11-08T00:00:00"/>
    <x v="1"/>
    <n v="11"/>
    <m/>
    <m/>
    <n v="0"/>
    <n v="-2"/>
    <n v="0"/>
    <n v="-2"/>
  </r>
  <r>
    <x v="1"/>
    <s v="REAL"/>
    <s v="VARIABLE"/>
    <x v="0"/>
    <s v="MERCADONA"/>
    <s v="VALENCIA"/>
    <x v="4"/>
    <s v="COMIDA"/>
    <s v="MERCADONA"/>
    <n v="2.6350000000000002"/>
    <d v="2013-11-18T00:00:00"/>
    <x v="1"/>
    <n v="11"/>
    <m/>
    <m/>
    <n v="0"/>
    <n v="-2.6350000000000002"/>
    <n v="0"/>
    <n v="-2.6350000000000002"/>
  </r>
  <r>
    <x v="1"/>
    <s v="REAL"/>
    <s v="VARIABLE"/>
    <x v="0"/>
    <s v="SANTANDER"/>
    <s v="EFECTIVO"/>
    <x v="0"/>
    <s v="OTROS"/>
    <s v="OTROS"/>
    <n v="2"/>
    <d v="2013-11-19T00:00:00"/>
    <x v="1"/>
    <n v="11"/>
    <m/>
    <m/>
    <n v="0"/>
    <n v="-2"/>
    <n v="0"/>
    <n v="-2"/>
  </r>
  <r>
    <x v="1"/>
    <s v="REAL"/>
    <s v="VARIABLE"/>
    <x v="0"/>
    <s v="MERCADONA"/>
    <s v="VALENCIA"/>
    <x v="4"/>
    <s v="COMIDA"/>
    <s v="MERCADONA"/>
    <n v="2.1010000000000004"/>
    <d v="2013-11-27T00:00:00"/>
    <x v="1"/>
    <n v="11"/>
    <m/>
    <m/>
    <n v="0"/>
    <n v="-2.1010000000000004"/>
    <n v="0"/>
    <n v="-2.1010000000000004"/>
  </r>
  <r>
    <x v="1"/>
    <s v="REAL"/>
    <s v="VARIABLE"/>
    <x v="0"/>
    <s v="BAR"/>
    <s v="VALENCIA"/>
    <x v="7"/>
    <s v="BAR"/>
    <s v="BAR"/>
    <n v="0.35000000000000003"/>
    <d v="2013-11-29T00:00:00"/>
    <x v="1"/>
    <n v="11"/>
    <m/>
    <s v="COMPRA EN BAR CAFETERIA CONVENTO CB, CON LA TARJETA"/>
    <n v="0"/>
    <n v="-0.35000000000000003"/>
    <n v="0"/>
    <n v="-0.35000000000000003"/>
  </r>
  <r>
    <x v="1"/>
    <s v="REAL"/>
    <s v="VARIABLE"/>
    <x v="0"/>
    <s v="SANTANDER"/>
    <s v="EFECTIVO"/>
    <x v="0"/>
    <s v="OTROS"/>
    <s v="OTROS"/>
    <n v="2"/>
    <d v="2013-11-29T00:00:00"/>
    <x v="1"/>
    <n v="11"/>
    <m/>
    <m/>
    <n v="0"/>
    <n v="-2"/>
    <n v="0"/>
    <n v="-2"/>
  </r>
  <r>
    <x v="1"/>
    <s v="ESTIMADO"/>
    <s v="FIJO"/>
    <x v="0"/>
    <s v="AUSIAS MARCH"/>
    <s v="VALENCIA"/>
    <x v="2"/>
    <s v="RESIDENCIA"/>
    <s v="AUSIAS MARCH"/>
    <n v="80"/>
    <d v="2013-12-01T00:00:00"/>
    <x v="1"/>
    <n v="12"/>
    <m/>
    <m/>
    <n v="0"/>
    <n v="-80"/>
    <n v="0"/>
    <n v="-80"/>
  </r>
  <r>
    <x v="1"/>
    <s v="REAL"/>
    <s v="VARIABLE"/>
    <x v="0"/>
    <s v="SANTANDER"/>
    <s v="EFECTIVO"/>
    <x v="0"/>
    <s v="OTROS"/>
    <s v="OTROS"/>
    <n v="5"/>
    <d v="2013-12-09T00:00:00"/>
    <x v="1"/>
    <n v="12"/>
    <m/>
    <m/>
    <n v="0"/>
    <n v="-5"/>
    <n v="0"/>
    <n v="-5"/>
  </r>
  <r>
    <x v="1"/>
    <s v="REAL"/>
    <s v="VARIABLE"/>
    <x v="0"/>
    <s v="SANTANDER"/>
    <s v="EFECTIVO"/>
    <x v="0"/>
    <s v="OTROS"/>
    <s v="OTROS"/>
    <n v="5"/>
    <d v="2013-12-16T00:00:00"/>
    <x v="1"/>
    <n v="12"/>
    <m/>
    <m/>
    <n v="0"/>
    <n v="-5"/>
    <n v="0"/>
    <n v="-5"/>
  </r>
  <r>
    <x v="1"/>
    <s v="REAL"/>
    <s v="VARIABLE"/>
    <x v="0"/>
    <s v="SANTANDER"/>
    <s v="EFECTIVO"/>
    <x v="0"/>
    <s v="OTROS"/>
    <s v="OTROS"/>
    <n v="2"/>
    <d v="2013-12-23T00:00:00"/>
    <x v="1"/>
    <n v="12"/>
    <m/>
    <m/>
    <n v="0"/>
    <n v="-2"/>
    <n v="0"/>
    <n v="-2"/>
  </r>
  <r>
    <x v="0"/>
    <s v="REAL"/>
    <s v="VARIABLE"/>
    <x v="0"/>
    <s v="SANTANDER"/>
    <s v="ONLINE"/>
    <x v="0"/>
    <s v="INTERESES"/>
    <s v="LIQUIDACIONES SANTANDER"/>
    <n v="0.03"/>
    <d v="2013-12-31T00:00:00"/>
    <x v="1"/>
    <n v="12"/>
    <m/>
    <m/>
    <n v="0.03"/>
    <n v="0"/>
    <n v="0"/>
    <n v="0.03"/>
  </r>
  <r>
    <x v="1"/>
    <s v="ESTIMADO"/>
    <s v="FIJO"/>
    <x v="0"/>
    <s v="AUSIAS MARCH"/>
    <s v="VALENCIA"/>
    <x v="2"/>
    <s v="RESIDENCIA"/>
    <s v="AUSIAS MARCH"/>
    <n v="80"/>
    <d v="2014-01-01T00:00:00"/>
    <x v="2"/>
    <n v="1"/>
    <m/>
    <m/>
    <n v="0"/>
    <n v="-80"/>
    <n v="0"/>
    <n v="-80"/>
  </r>
  <r>
    <x v="0"/>
    <s v="REAL"/>
    <s v="VARIABLE"/>
    <x v="0"/>
    <s v="-"/>
    <s v="VALENCIA"/>
    <x v="0"/>
    <s v="PAGA"/>
    <s v="PAGA / TRANSFERENCIA"/>
    <n v="600"/>
    <d v="2014-01-20T00:00:00"/>
    <x v="2"/>
    <n v="1"/>
    <m/>
    <m/>
    <n v="600"/>
    <n v="0"/>
    <n v="0"/>
    <n v="600"/>
  </r>
  <r>
    <x v="1"/>
    <s v="REAL"/>
    <s v="VARIABLE"/>
    <x v="0"/>
    <s v="CAMPSA&amp;XUQUER"/>
    <s v="VALENCIA"/>
    <x v="7"/>
    <s v="RESTAURANTE"/>
    <s v="RESTAURANTE"/>
    <n v="5.5040000000000004"/>
    <d v="2014-01-28T00:00:00"/>
    <x v="2"/>
    <n v="1"/>
    <m/>
    <s v="COMPRA EN CAMPSA XUQUER, CON LA TARJETA :"/>
    <n v="0"/>
    <n v="-5.5040000000000004"/>
    <n v="0"/>
    <n v="-5.5040000000000004"/>
  </r>
  <r>
    <x v="1"/>
    <s v="ESTIMADO"/>
    <s v="FIJO"/>
    <x v="0"/>
    <s v="AUSIAS MARCH"/>
    <s v="VALENCIA"/>
    <x v="2"/>
    <s v="RESIDENCIA"/>
    <s v="AUSIAS MARCH"/>
    <n v="80"/>
    <d v="2014-02-01T00:00:00"/>
    <x v="2"/>
    <n v="2"/>
    <m/>
    <m/>
    <n v="0"/>
    <n v="-80"/>
    <n v="0"/>
    <n v="-80"/>
  </r>
  <r>
    <x v="1"/>
    <s v="REAL"/>
    <s v="VARIABLE"/>
    <x v="0"/>
    <s v="COPIBALBI"/>
    <s v="VALENCIA"/>
    <x v="1"/>
    <s v="UNIVERSIDAD"/>
    <s v="FOTOCOPIAS"/>
    <n v="1.9829999999999999"/>
    <d v="2014-02-04T00:00:00"/>
    <x v="2"/>
    <n v="2"/>
    <m/>
    <m/>
    <n v="0"/>
    <n v="-1.9829999999999999"/>
    <n v="0"/>
    <n v="-1.9829999999999999"/>
  </r>
  <r>
    <x v="1"/>
    <s v="REAL"/>
    <s v="VARIABLE"/>
    <x v="0"/>
    <s v="APP CLARIANO"/>
    <s v="VALENCIA"/>
    <x v="8"/>
    <s v="DISCO DURO 1TB"/>
    <s v="DISCO DURO"/>
    <n v="6.0500000000000007"/>
    <d v="2014-02-14T00:00:00"/>
    <x v="2"/>
    <n v="2"/>
    <m/>
    <s v="DISCO DURO"/>
    <n v="0"/>
    <n v="-6.0500000000000007"/>
    <n v="0"/>
    <n v="-6.0500000000000007"/>
  </r>
  <r>
    <x v="1"/>
    <s v="REAL"/>
    <s v="VARIABLE"/>
    <x v="0"/>
    <s v="SANTANDER"/>
    <s v="EFECTIVO"/>
    <x v="0"/>
    <s v="OTROS"/>
    <s v="OTROS"/>
    <n v="4"/>
    <d v="2014-02-20T00:00:00"/>
    <x v="2"/>
    <n v="2"/>
    <m/>
    <m/>
    <n v="0"/>
    <n v="-4"/>
    <n v="0"/>
    <n v="-4"/>
  </r>
  <r>
    <x v="1"/>
    <s v="REAL"/>
    <s v="VARIABLE"/>
    <x v="0"/>
    <s v="MERCADONA"/>
    <s v="VALENCIA"/>
    <x v="4"/>
    <s v="COMIDA"/>
    <s v="MERCADONA"/>
    <n v="0.34"/>
    <d v="2014-02-26T00:00:00"/>
    <x v="2"/>
    <n v="2"/>
    <m/>
    <m/>
    <n v="0"/>
    <n v="-0.34"/>
    <n v="0"/>
    <n v="-0.34"/>
  </r>
  <r>
    <x v="1"/>
    <s v="REAL"/>
    <s v="VARIABLE"/>
    <x v="0"/>
    <s v="SANTANDER"/>
    <s v="EFECTIVO"/>
    <x v="0"/>
    <s v="OTROS"/>
    <s v="OTROS"/>
    <n v="4"/>
    <d v="2014-02-26T00:00:00"/>
    <x v="2"/>
    <n v="2"/>
    <m/>
    <m/>
    <n v="0"/>
    <n v="-4"/>
    <n v="0"/>
    <n v="-4"/>
  </r>
  <r>
    <x v="1"/>
    <s v="REAL"/>
    <s v="VARIABLE"/>
    <x v="0"/>
    <s v="ESTACION SERVICIO"/>
    <s v="VALENCIA"/>
    <x v="5"/>
    <s v="GASOLINA"/>
    <s v="COCHE"/>
    <n v="5.8900000000000006"/>
    <d v="2014-02-28T00:00:00"/>
    <x v="2"/>
    <n v="2"/>
    <m/>
    <m/>
    <n v="0"/>
    <n v="-5.8900000000000006"/>
    <n v="0"/>
    <n v="-5.8900000000000006"/>
  </r>
  <r>
    <x v="1"/>
    <s v="ESTIMADO"/>
    <s v="FIJO"/>
    <x v="0"/>
    <s v="AUSIAS MARCH"/>
    <s v="VALENCIA"/>
    <x v="2"/>
    <s v="RESIDENCIA"/>
    <s v="AUSIAS MARCH"/>
    <n v="80"/>
    <d v="2014-03-01T00:00:00"/>
    <x v="2"/>
    <n v="3"/>
    <m/>
    <m/>
    <n v="0"/>
    <n v="-80"/>
    <n v="0"/>
    <n v="-80"/>
  </r>
  <r>
    <x v="1"/>
    <s v="REAL"/>
    <s v="VARIABLE"/>
    <x v="0"/>
    <s v="PEREZ Y LUMBRERAS"/>
    <s v="TUDELA"/>
    <x v="3"/>
    <s v="ROPA"/>
    <s v="ROPA"/>
    <n v="5.495000000000001"/>
    <d v="2014-03-03T00:00:00"/>
    <x v="2"/>
    <n v="3"/>
    <m/>
    <s v="COMPRA EN PEREZ Y LUMBRERAS SPORT S, CON LA TARJETA"/>
    <n v="0"/>
    <n v="-5.495000000000001"/>
    <n v="0"/>
    <n v="-5.495000000000001"/>
  </r>
  <r>
    <x v="1"/>
    <s v="ESTIMADO"/>
    <s v="FIJO"/>
    <x v="0"/>
    <s v="AUSIAS MARCH"/>
    <s v="VALENCIA"/>
    <x v="2"/>
    <s v="RESIDENCIA"/>
    <s v="AUSIAS MARCH"/>
    <n v="80"/>
    <d v="2014-04-01T00:00:00"/>
    <x v="2"/>
    <n v="4"/>
    <m/>
    <m/>
    <n v="0"/>
    <n v="-80"/>
    <n v="0"/>
    <n v="-80"/>
  </r>
  <r>
    <x v="1"/>
    <s v="REAL"/>
    <s v="FIJO"/>
    <x v="0"/>
    <s v="UCV"/>
    <s v="VALENCIA"/>
    <x v="1"/>
    <s v="UNIVERSIDAD"/>
    <s v="BIOTECNOLOGÍA"/>
    <n v="750"/>
    <d v="2014-04-07T00:00:00"/>
    <x v="2"/>
    <n v="4"/>
    <m/>
    <s v="TERCER AÑO"/>
    <n v="0"/>
    <n v="-750"/>
    <n v="0"/>
    <n v="-750"/>
  </r>
  <r>
    <x v="1"/>
    <s v="ESTIMADO"/>
    <s v="FIJO"/>
    <x v="0"/>
    <s v="AUSIAS MARCH"/>
    <s v="VALENCIA"/>
    <x v="2"/>
    <s v="RESIDENCIA"/>
    <s v="AUSIAS MARCH"/>
    <n v="80"/>
    <d v="2014-05-01T00:00:00"/>
    <x v="2"/>
    <n v="5"/>
    <m/>
    <m/>
    <n v="0"/>
    <n v="-80"/>
    <n v="0"/>
    <n v="-80"/>
  </r>
  <r>
    <x v="1"/>
    <s v="REAL"/>
    <s v="VARIABLE"/>
    <x v="0"/>
    <s v="MERCADONA"/>
    <s v="VALENCIA"/>
    <x v="4"/>
    <s v="COMIDA"/>
    <s v="MERCADONA"/>
    <n v="1.34"/>
    <d v="2014-05-13T00:00:00"/>
    <x v="2"/>
    <n v="5"/>
    <m/>
    <m/>
    <n v="0"/>
    <n v="-1.34"/>
    <n v="0"/>
    <n v="-1.34"/>
  </r>
  <r>
    <x v="1"/>
    <s v="REAL"/>
    <s v="VARIABLE"/>
    <x v="0"/>
    <s v="SANTANDER"/>
    <s v="EFECTIVO"/>
    <x v="0"/>
    <s v="OTROS"/>
    <s v="OTROS"/>
    <n v="11"/>
    <d v="2014-05-15T00:00:00"/>
    <x v="2"/>
    <n v="5"/>
    <m/>
    <m/>
    <n v="0"/>
    <n v="-11"/>
    <n v="0"/>
    <n v="-11"/>
  </r>
  <r>
    <x v="1"/>
    <s v="ESTIMADO"/>
    <s v="FIJO"/>
    <x v="0"/>
    <s v="AUSIAS MARCH"/>
    <s v="VALENCIA"/>
    <x v="2"/>
    <s v="RESIDENCIA"/>
    <s v="AUSIAS MARCH"/>
    <n v="80"/>
    <d v="2014-06-01T00:00:00"/>
    <x v="2"/>
    <n v="6"/>
    <m/>
    <m/>
    <n v="0"/>
    <n v="-80"/>
    <n v="0"/>
    <n v="-80"/>
  </r>
  <r>
    <x v="1"/>
    <s v="REAL"/>
    <s v="VARIABLE"/>
    <x v="0"/>
    <s v="SANTANDER"/>
    <s v="EFECTIVO"/>
    <x v="0"/>
    <s v="OTROS"/>
    <s v="OTROS"/>
    <n v="4"/>
    <d v="2014-06-02T00:00:00"/>
    <x v="2"/>
    <n v="6"/>
    <m/>
    <m/>
    <n v="0"/>
    <n v="-4"/>
    <n v="0"/>
    <n v="-4"/>
  </r>
  <r>
    <x v="1"/>
    <s v="REAL"/>
    <s v="VARIABLE"/>
    <x v="0"/>
    <s v="SANTANDER"/>
    <s v="EFECTIVO"/>
    <x v="0"/>
    <s v="OTROS"/>
    <s v="OTROS"/>
    <n v="4"/>
    <d v="2014-06-06T00:00:00"/>
    <x v="2"/>
    <n v="6"/>
    <m/>
    <m/>
    <n v="0"/>
    <n v="-4"/>
    <n v="0"/>
    <n v="-4"/>
  </r>
  <r>
    <x v="1"/>
    <s v="REAL"/>
    <s v="VARIABLE"/>
    <x v="0"/>
    <s v="MERCADONA"/>
    <s v="VALENCIA"/>
    <x v="4"/>
    <s v="COMIDA"/>
    <s v="MERCADONA"/>
    <n v="0.9890000000000001"/>
    <d v="2014-06-12T00:00:00"/>
    <x v="2"/>
    <n v="6"/>
    <m/>
    <m/>
    <n v="0"/>
    <n v="-0.9890000000000001"/>
    <n v="0"/>
    <n v="-0.9890000000000001"/>
  </r>
  <r>
    <x v="0"/>
    <s v="REAL"/>
    <s v="VARIABLE"/>
    <x v="0"/>
    <s v="SANTANDER"/>
    <s v="ONLINE"/>
    <x v="0"/>
    <s v="INTERESES"/>
    <s v="LIQUIDACIONES SANTANDER"/>
    <n v="2.1000000000000001E-2"/>
    <d v="2014-07-01T00:00:00"/>
    <x v="2"/>
    <n v="7"/>
    <m/>
    <m/>
    <n v="2.1000000000000001E-2"/>
    <n v="0"/>
    <n v="0"/>
    <n v="2.1000000000000001E-2"/>
  </r>
  <r>
    <x v="1"/>
    <s v="REAL"/>
    <s v="VARIABLE"/>
    <x v="0"/>
    <s v="WOW"/>
    <s v="VALENCIA"/>
    <x v="9"/>
    <s v="SUSCRIPCION"/>
    <s v="WOW"/>
    <n v="1.2990000000000002"/>
    <d v="2014-07-02T00:00:00"/>
    <x v="2"/>
    <n v="7"/>
    <m/>
    <m/>
    <n v="0"/>
    <n v="-1.2990000000000002"/>
    <n v="0"/>
    <n v="-1.2990000000000002"/>
  </r>
  <r>
    <x v="1"/>
    <s v="REAL"/>
    <s v="VARIABLE"/>
    <x v="0"/>
    <s v="WOW"/>
    <s v="VALENCIA"/>
    <x v="9"/>
    <s v="SUSCRIPCION"/>
    <s v="WOW"/>
    <n v="1.2990000000000002"/>
    <d v="2014-07-30T00:00:00"/>
    <x v="2"/>
    <n v="7"/>
    <m/>
    <m/>
    <n v="0"/>
    <n v="-1.2990000000000002"/>
    <n v="0"/>
    <n v="-1.2990000000000002"/>
  </r>
  <r>
    <x v="1"/>
    <s v="REAL"/>
    <s v="VARIABLE"/>
    <x v="0"/>
    <s v="MULTIOPTICAS"/>
    <s v="TUDELA"/>
    <x v="10"/>
    <s v="LENTILLAS"/>
    <s v="LENTILLAS"/>
    <n v="3.0600000000000005"/>
    <d v="2014-08-06T00:00:00"/>
    <x v="2"/>
    <n v="8"/>
    <m/>
    <s v="COMPRA EN MULTIOPTICAS, CON LA TARJETA :"/>
    <n v="0"/>
    <n v="-3.0600000000000005"/>
    <n v="0"/>
    <n v="-3.0600000000000005"/>
  </r>
  <r>
    <x v="1"/>
    <s v="REAL"/>
    <s v="VARIABLE"/>
    <x v="0"/>
    <s v="ESTACION&amp;RAFAE"/>
    <s v="VALENCIA"/>
    <x v="5"/>
    <s v="GASOLINA"/>
    <s v="COCHE"/>
    <n v="6.3000000000000007"/>
    <d v="2014-09-01T00:00:00"/>
    <x v="2"/>
    <n v="9"/>
    <m/>
    <s v="COMPRA EN ESTACION SERVICIO S RAFAE, CON LA TARJETA"/>
    <n v="0"/>
    <n v="-6.3000000000000007"/>
    <n v="0"/>
    <n v="-6.3000000000000007"/>
  </r>
  <r>
    <x v="0"/>
    <s v="REAL"/>
    <s v="VARIABLE"/>
    <x v="0"/>
    <s v="-"/>
    <s v="VALENCIA"/>
    <x v="0"/>
    <s v="PAGA"/>
    <s v="PAGA / TRANSFERENCIA"/>
    <n v="300"/>
    <d v="2014-09-10T00:00:00"/>
    <x v="2"/>
    <n v="9"/>
    <m/>
    <m/>
    <n v="300"/>
    <n v="0"/>
    <n v="0"/>
    <n v="300"/>
  </r>
  <r>
    <x v="1"/>
    <s v="REAL"/>
    <s v="VARIABLE"/>
    <x v="0"/>
    <s v="NAMUR"/>
    <s v="NAMUR"/>
    <x v="0"/>
    <s v="NAMUR"/>
    <s v="NAMUR"/>
    <n v="0.78500000000000003"/>
    <d v="2014-09-15T00:00:00"/>
    <x v="2"/>
    <n v="9"/>
    <m/>
    <m/>
    <n v="0"/>
    <n v="-0.78500000000000003"/>
    <n v="0"/>
    <n v="-0.78500000000000003"/>
  </r>
  <r>
    <x v="1"/>
    <s v="REAL"/>
    <s v="VARIABLE"/>
    <x v="0"/>
    <s v="SPAR NAMUR"/>
    <s v="NAMUR"/>
    <x v="4"/>
    <s v="COMIDA"/>
    <s v="SPAR NAMUR"/>
    <n v="1.897"/>
    <d v="2014-09-15T00:00:00"/>
    <x v="2"/>
    <n v="9"/>
    <m/>
    <m/>
    <n v="0"/>
    <n v="-1.897"/>
    <n v="0"/>
    <n v="-1.897"/>
  </r>
  <r>
    <x v="1"/>
    <s v="REAL"/>
    <s v="VARIABLE"/>
    <x v="0"/>
    <s v="SPAR NAMUR"/>
    <s v="NAMUR"/>
    <x v="4"/>
    <s v="COMIDA"/>
    <s v="SPAR NAMUR"/>
    <n v="0.57300000000000006"/>
    <d v="2014-09-18T00:00:00"/>
    <x v="2"/>
    <n v="9"/>
    <m/>
    <m/>
    <n v="0"/>
    <n v="-0.57300000000000006"/>
    <n v="0"/>
    <n v="-0.57300000000000006"/>
  </r>
  <r>
    <x v="1"/>
    <s v="REAL"/>
    <s v="VARIABLE"/>
    <x v="0"/>
    <s v="SPAR NAMUR"/>
    <s v="NAMUR"/>
    <x v="4"/>
    <s v="COMIDA"/>
    <s v="SPAR NAMUR"/>
    <n v="1.9420000000000002"/>
    <d v="2014-09-22T00:00:00"/>
    <x v="2"/>
    <n v="9"/>
    <m/>
    <m/>
    <n v="0"/>
    <n v="-1.9420000000000002"/>
    <n v="0"/>
    <n v="-1.9420000000000002"/>
  </r>
  <r>
    <x v="1"/>
    <s v="REAL"/>
    <s v="FIJO"/>
    <x v="0"/>
    <s v="UNIVERSITE DE NAMUR"/>
    <m/>
    <x v="2"/>
    <s v="RESIDENCIA"/>
    <s v="KOT AFRICA"/>
    <n v="25.6"/>
    <d v="2014-09-24T00:00:00"/>
    <x v="2"/>
    <n v="9"/>
    <m/>
    <m/>
    <n v="0"/>
    <n v="-25.6"/>
    <n v="0"/>
    <n v="-25.6"/>
  </r>
  <r>
    <x v="1"/>
    <s v="REAL"/>
    <s v="VARIABLE"/>
    <x v="0"/>
    <s v="NAMUR"/>
    <s v="NAMUR"/>
    <x v="0"/>
    <s v="NAMUR"/>
    <s v="NAMUR"/>
    <n v="1.6530000000000002"/>
    <d v="2014-09-26T00:00:00"/>
    <x v="2"/>
    <n v="9"/>
    <m/>
    <m/>
    <n v="0"/>
    <n v="-1.6530000000000002"/>
    <n v="0"/>
    <n v="-1.6530000000000002"/>
  </r>
  <r>
    <x v="1"/>
    <s v="REAL"/>
    <s v="FIJO"/>
    <x v="0"/>
    <s v="UNIVERSITE DE NAMUR"/>
    <m/>
    <x v="2"/>
    <s v="RESIDENCIA"/>
    <s v="KOT AFRICA"/>
    <n v="26.5"/>
    <d v="2014-10-02T00:00:00"/>
    <x v="2"/>
    <n v="10"/>
    <m/>
    <m/>
    <n v="0"/>
    <n v="-26.5"/>
    <n v="0"/>
    <n v="-26.5"/>
  </r>
  <r>
    <x v="1"/>
    <s v="REAL"/>
    <s v="VARIABLE"/>
    <x v="0"/>
    <s v="MOVISTAR"/>
    <s v="MOVISTAR NAMUR"/>
    <x v="8"/>
    <s v="INTERNET"/>
    <s v="INTERNET BELGICA"/>
    <n v="2.2000000000000002"/>
    <d v="2014-10-08T00:00:00"/>
    <x v="2"/>
    <n v="10"/>
    <m/>
    <s v="INTERNET EN NAMUR"/>
    <n v="0"/>
    <n v="-2.2000000000000002"/>
    <n v="0"/>
    <n v="-2.2000000000000002"/>
  </r>
  <r>
    <x v="1"/>
    <s v="REAL"/>
    <s v="VARIABLE"/>
    <x v="0"/>
    <s v="NAMUR"/>
    <s v="NAMUR"/>
    <x v="0"/>
    <s v="NAMUR"/>
    <s v="NAMUR"/>
    <n v="3.9590000000000005"/>
    <d v="2014-10-09T00:00:00"/>
    <x v="2"/>
    <n v="10"/>
    <m/>
    <m/>
    <n v="0"/>
    <n v="-3.9590000000000005"/>
    <n v="0"/>
    <n v="-3.9590000000000005"/>
  </r>
  <r>
    <x v="1"/>
    <s v="REAL"/>
    <s v="VARIABLE"/>
    <x v="0"/>
    <s v="NAMUR"/>
    <s v="NAMUR"/>
    <x v="0"/>
    <s v="NAMUR"/>
    <s v="NAMUR"/>
    <n v="5.1000000000000005"/>
    <d v="2014-10-14T00:00:00"/>
    <x v="2"/>
    <n v="10"/>
    <m/>
    <m/>
    <n v="0"/>
    <n v="-5.1000000000000005"/>
    <n v="0"/>
    <n v="-5.1000000000000005"/>
  </r>
  <r>
    <x v="1"/>
    <s v="REAL"/>
    <s v="VARIABLE"/>
    <x v="0"/>
    <s v="NAMUR"/>
    <s v="NAMUR"/>
    <x v="0"/>
    <s v="NAMUR"/>
    <s v="NAMUR"/>
    <n v="1.5660000000000001"/>
    <d v="2014-10-15T00:00:00"/>
    <x v="2"/>
    <n v="10"/>
    <m/>
    <m/>
    <n v="0"/>
    <n v="-1.5660000000000001"/>
    <n v="0"/>
    <n v="-1.5660000000000001"/>
  </r>
  <r>
    <x v="0"/>
    <s v="REAL"/>
    <s v="VARIABLE"/>
    <x v="0"/>
    <s v="-"/>
    <s v="VALENCIA"/>
    <x v="0"/>
    <s v="PAGA"/>
    <s v="PAGA / TRANSFERENCIA"/>
    <n v="180"/>
    <d v="2014-10-27T00:00:00"/>
    <x v="2"/>
    <n v="10"/>
    <m/>
    <m/>
    <n v="180"/>
    <n v="0"/>
    <n v="0"/>
    <n v="180"/>
  </r>
  <r>
    <x v="1"/>
    <s v="REAL"/>
    <s v="FIJO"/>
    <x v="0"/>
    <s v="UNIVERSITE DE NAMUR"/>
    <m/>
    <x v="2"/>
    <s v="RESIDENCIA"/>
    <s v="KOT AFRICA"/>
    <n v="25.5"/>
    <d v="2014-10-28T00:00:00"/>
    <x v="2"/>
    <n v="10"/>
    <m/>
    <m/>
    <n v="0"/>
    <n v="-25.5"/>
    <n v="0"/>
    <n v="-25.5"/>
  </r>
  <r>
    <x v="1"/>
    <s v="REAL"/>
    <s v="VARIABLE"/>
    <x v="0"/>
    <s v="NAMUR"/>
    <s v="NAMUR"/>
    <x v="0"/>
    <s v="NAMUR"/>
    <s v="NAMUR"/>
    <n v="2.9770000000000003"/>
    <d v="2014-11-05T00:00:00"/>
    <x v="2"/>
    <n v="11"/>
    <m/>
    <m/>
    <n v="0"/>
    <n v="-2.9770000000000003"/>
    <n v="0"/>
    <n v="-2.9770000000000003"/>
  </r>
  <r>
    <x v="1"/>
    <s v="REAL"/>
    <s v="VARIABLE"/>
    <x v="0"/>
    <s v="SANTANDER"/>
    <s v="EFECTIVO"/>
    <x v="0"/>
    <s v="OTROS"/>
    <s v="OTROS"/>
    <n v="20.900000000000002"/>
    <d v="2014-11-05T00:00:00"/>
    <x v="2"/>
    <n v="11"/>
    <m/>
    <m/>
    <n v="0"/>
    <n v="-20.900000000000002"/>
    <n v="0"/>
    <n v="-20.900000000000002"/>
  </r>
  <r>
    <x v="1"/>
    <s v="REAL"/>
    <s v="VARIABLE"/>
    <x v="0"/>
    <s v="MOVISTAR"/>
    <s v="MOVISTAR NAMUR"/>
    <x v="8"/>
    <s v="INTERNET"/>
    <s v="INTERNET BELGICA"/>
    <n v="2.2000000000000002"/>
    <d v="2014-11-10T00:00:00"/>
    <x v="2"/>
    <n v="11"/>
    <m/>
    <s v="INTERNET EN NAMUR"/>
    <n v="0"/>
    <n v="-2.2000000000000002"/>
    <n v="0"/>
    <n v="-2.2000000000000002"/>
  </r>
  <r>
    <x v="1"/>
    <s v="REAL"/>
    <s v="VARIABLE"/>
    <x v="0"/>
    <s v="NAMUR"/>
    <s v="NAMUR"/>
    <x v="0"/>
    <s v="NAMUR"/>
    <s v="NAMUR"/>
    <n v="2.0510000000000002"/>
    <d v="2014-11-12T00:00:00"/>
    <x v="2"/>
    <n v="11"/>
    <m/>
    <m/>
    <n v="0"/>
    <n v="-2.0510000000000002"/>
    <n v="0"/>
    <n v="-2.0510000000000002"/>
  </r>
  <r>
    <x v="1"/>
    <s v="REAL"/>
    <s v="FIJO"/>
    <x v="0"/>
    <s v="UNIVERSITE DE NAMUR"/>
    <m/>
    <x v="2"/>
    <s v="RESIDENCIA"/>
    <s v="KOT AFRICA"/>
    <n v="25.6"/>
    <d v="2014-11-20T00:00:00"/>
    <x v="2"/>
    <n v="11"/>
    <m/>
    <m/>
    <n v="0"/>
    <n v="-25.6"/>
    <n v="0"/>
    <n v="-25.6"/>
  </r>
  <r>
    <x v="1"/>
    <s v="REAL"/>
    <s v="FIJO"/>
    <x v="0"/>
    <s v="UNIVERSITE DE NAMUR"/>
    <m/>
    <x v="2"/>
    <s v="RESIDENCIA"/>
    <s v="KOT AFRICA"/>
    <n v="25.700000000000003"/>
    <d v="2014-12-01T00:00:00"/>
    <x v="2"/>
    <n v="12"/>
    <m/>
    <m/>
    <n v="0"/>
    <n v="-25.700000000000003"/>
    <n v="0"/>
    <n v="-25.700000000000003"/>
  </r>
  <r>
    <x v="0"/>
    <s v="REAL"/>
    <s v="VARIABLE"/>
    <x v="0"/>
    <s v="-"/>
    <s v="VALENCIA"/>
    <x v="0"/>
    <s v="PAGA"/>
    <s v="PAGA / TRANSFERENCIA"/>
    <n v="300"/>
    <d v="2014-12-02T00:00:00"/>
    <x v="2"/>
    <n v="12"/>
    <m/>
    <m/>
    <n v="300"/>
    <n v="0"/>
    <n v="0"/>
    <n v="300"/>
  </r>
  <r>
    <x v="1"/>
    <s v="REAL"/>
    <s v="VARIABLE"/>
    <x v="0"/>
    <s v="MOVISTAR"/>
    <s v="MOVISTAR NAMUR"/>
    <x v="8"/>
    <s v="INTERNET"/>
    <s v="INTERNET BELGICA"/>
    <n v="2.2000000000000002"/>
    <d v="2014-12-09T00:00:00"/>
    <x v="2"/>
    <n v="12"/>
    <m/>
    <s v="INTERNET EN NAMUR"/>
    <n v="0"/>
    <n v="-2.2000000000000002"/>
    <n v="0"/>
    <n v="-2.2000000000000002"/>
  </r>
  <r>
    <x v="1"/>
    <s v="REAL"/>
    <s v="VARIABLE"/>
    <x v="0"/>
    <s v="NAMUR"/>
    <s v="NAMUR"/>
    <x v="0"/>
    <s v="NAMUR"/>
    <s v="NAMUR"/>
    <n v="1.476"/>
    <d v="2014-12-11T00:00:00"/>
    <x v="2"/>
    <n v="12"/>
    <m/>
    <m/>
    <n v="0"/>
    <n v="-1.476"/>
    <n v="0"/>
    <n v="-1.476"/>
  </r>
  <r>
    <x v="0"/>
    <s v="REAL"/>
    <s v="VARIABLE"/>
    <x v="0"/>
    <s v="SANTANDER"/>
    <s v="ONLINE"/>
    <x v="0"/>
    <s v="INTERESES"/>
    <s v="LIQUIDACIONES SANTANDER"/>
    <n v="2.1000000000000001E-2"/>
    <d v="2014-12-31T00:00:00"/>
    <x v="2"/>
    <n v="12"/>
    <m/>
    <m/>
    <n v="2.1000000000000001E-2"/>
    <n v="0"/>
    <n v="0"/>
    <n v="2.1000000000000001E-2"/>
  </r>
  <r>
    <x v="1"/>
    <s v="REAL"/>
    <s v="VARIABLE"/>
    <x v="0"/>
    <s v="MOVISTAR"/>
    <s v="MOVISTAR NAMUR"/>
    <x v="8"/>
    <s v="INTERNET"/>
    <s v="INTERNET BELGICA"/>
    <n v="2.2000000000000002"/>
    <d v="2015-01-14T00:00:00"/>
    <x v="3"/>
    <n v="1"/>
    <m/>
    <s v="INTERNET EN NAMUR"/>
    <n v="0"/>
    <n v="-2.2000000000000002"/>
    <n v="0"/>
    <n v="-2.2000000000000002"/>
  </r>
  <r>
    <x v="1"/>
    <s v="REAL"/>
    <s v="FIJO"/>
    <x v="0"/>
    <s v="UNIVERSITE DE NAMUR"/>
    <m/>
    <x v="2"/>
    <s v="RESIDENCIA"/>
    <s v="KOT AFRICA"/>
    <n v="25.6"/>
    <d v="2015-01-14T00:00:00"/>
    <x v="3"/>
    <n v="1"/>
    <m/>
    <m/>
    <n v="0"/>
    <n v="-25.6"/>
    <n v="0"/>
    <n v="-25.6"/>
  </r>
  <r>
    <x v="1"/>
    <s v="REAL"/>
    <s v="VARIABLE"/>
    <x v="0"/>
    <s v="NAMUR"/>
    <s v="NAMUR"/>
    <x v="0"/>
    <s v="NAMUR"/>
    <s v="NAMUR"/>
    <n v="1.5860000000000001"/>
    <d v="2015-01-27T00:00:00"/>
    <x v="3"/>
    <n v="1"/>
    <m/>
    <m/>
    <n v="0"/>
    <n v="-1.5860000000000001"/>
    <n v="0"/>
    <n v="-1.5860000000000001"/>
  </r>
  <r>
    <x v="1"/>
    <s v="REAL"/>
    <s v="VARIABLE"/>
    <x v="0"/>
    <s v="CONSUM"/>
    <s v="VALENCIA"/>
    <x v="4"/>
    <s v="COMIDA"/>
    <s v="CONSUM"/>
    <n v="0.747"/>
    <d v="2015-01-29T00:00:00"/>
    <x v="3"/>
    <n v="1"/>
    <m/>
    <m/>
    <n v="0"/>
    <n v="-0.747"/>
    <n v="0"/>
    <n v="-0.747"/>
  </r>
  <r>
    <x v="1"/>
    <s v="ESTIMADO"/>
    <s v="FIJO"/>
    <x v="0"/>
    <s v="AUSIAS MARCH"/>
    <s v="VALENCIA"/>
    <x v="2"/>
    <s v="RESIDENCIA"/>
    <s v="AUSIAS MARCH"/>
    <n v="80"/>
    <d v="2015-02-01T00:00:00"/>
    <x v="3"/>
    <n v="2"/>
    <m/>
    <m/>
    <n v="0"/>
    <n v="-80"/>
    <n v="0"/>
    <n v="-80"/>
  </r>
  <r>
    <x v="1"/>
    <s v="REAL"/>
    <s v="VARIABLE"/>
    <x v="0"/>
    <s v="MERCADONA"/>
    <s v="VALENCIA"/>
    <x v="4"/>
    <s v="COMIDA"/>
    <s v="MERCADONA"/>
    <n v="0.92500000000000004"/>
    <d v="2015-02-02T00:00:00"/>
    <x v="3"/>
    <n v="2"/>
    <m/>
    <m/>
    <n v="0"/>
    <n v="-0.92500000000000004"/>
    <n v="0"/>
    <n v="-0.92500000000000004"/>
  </r>
  <r>
    <x v="1"/>
    <s v="REAL"/>
    <s v="VARIABLE"/>
    <x v="0"/>
    <s v="SANTANDER"/>
    <s v="EFECTIVO"/>
    <x v="0"/>
    <s v="OTROS"/>
    <s v="OTROS"/>
    <n v="4"/>
    <d v="2015-02-09T00:00:00"/>
    <x v="3"/>
    <n v="2"/>
    <m/>
    <m/>
    <n v="0"/>
    <n v="-4"/>
    <n v="0"/>
    <n v="-4"/>
  </r>
  <r>
    <x v="1"/>
    <s v="REAL"/>
    <s v="VARIABLE"/>
    <x v="0"/>
    <s v="SANTANDER"/>
    <s v="EFECTIVO"/>
    <x v="0"/>
    <s v="OTROS"/>
    <s v="OTROS"/>
    <n v="2"/>
    <d v="2015-02-09T00:00:00"/>
    <x v="3"/>
    <n v="2"/>
    <m/>
    <m/>
    <n v="0"/>
    <n v="-2"/>
    <n v="0"/>
    <n v="-2"/>
  </r>
  <r>
    <x v="1"/>
    <s v="REAL"/>
    <s v="VARIABLE"/>
    <x v="0"/>
    <s v="MOVISTAR"/>
    <s v="MOVISTAR NAMUR"/>
    <x v="8"/>
    <s v="INTERNET"/>
    <s v="INTERNET BELGICA"/>
    <n v="2.2000000000000002"/>
    <d v="2015-02-10T00:00:00"/>
    <x v="3"/>
    <n v="2"/>
    <m/>
    <s v="INTERNET EN NAMUR"/>
    <n v="0"/>
    <n v="-2.2000000000000002"/>
    <n v="0"/>
    <n v="-2.2000000000000002"/>
  </r>
  <r>
    <x v="1"/>
    <s v="REAL"/>
    <s v="VARIABLE"/>
    <x v="0"/>
    <s v="MERCADONA"/>
    <s v="VALENCIA"/>
    <x v="4"/>
    <s v="COMIDA"/>
    <s v="MERCADONA"/>
    <n v="1.1100000000000001"/>
    <d v="2015-02-11T00:00:00"/>
    <x v="3"/>
    <n v="2"/>
    <m/>
    <m/>
    <n v="0"/>
    <n v="-1.1100000000000001"/>
    <n v="0"/>
    <n v="-1.1100000000000001"/>
  </r>
  <r>
    <x v="1"/>
    <s v="REAL"/>
    <s v="VARIABLE"/>
    <x v="0"/>
    <s v="MERCADONA"/>
    <s v="VALENCIA"/>
    <x v="4"/>
    <s v="COMIDA"/>
    <s v="MERCADONA"/>
    <n v="1.1080000000000001"/>
    <d v="2015-02-13T00:00:00"/>
    <x v="3"/>
    <n v="2"/>
    <m/>
    <m/>
    <n v="0"/>
    <n v="-1.1080000000000001"/>
    <n v="0"/>
    <n v="-1.1080000000000001"/>
  </r>
  <r>
    <x v="1"/>
    <s v="REAL"/>
    <s v="VARIABLE"/>
    <x v="0"/>
    <s v="BLABLACAR"/>
    <s v="VALENCIA"/>
    <x v="5"/>
    <s v="BLABLACAR"/>
    <s v="BLABLACAR"/>
    <n v="1.758"/>
    <d v="2015-02-17T00:00:00"/>
    <x v="3"/>
    <n v="2"/>
    <m/>
    <m/>
    <n v="0"/>
    <n v="-1.758"/>
    <n v="0"/>
    <n v="-1.758"/>
  </r>
  <r>
    <x v="1"/>
    <s v="REAL"/>
    <s v="VARIABLE"/>
    <x v="0"/>
    <s v="COPIBALBI"/>
    <s v="VALENCIA"/>
    <x v="1"/>
    <s v="UNIVERSIDAD"/>
    <s v="FOTOCOPIAS"/>
    <n v="1.587"/>
    <d v="2015-02-17T00:00:00"/>
    <x v="3"/>
    <n v="2"/>
    <m/>
    <m/>
    <n v="0"/>
    <n v="-1.587"/>
    <n v="0"/>
    <n v="-1.587"/>
  </r>
  <r>
    <x v="1"/>
    <s v="REAL"/>
    <s v="VARIABLE"/>
    <x v="0"/>
    <s v="MERCADONA"/>
    <s v="VALENCIA"/>
    <x v="4"/>
    <s v="COMIDA"/>
    <s v="MERCADONA"/>
    <n v="0.47100000000000003"/>
    <d v="2015-02-17T00:00:00"/>
    <x v="3"/>
    <n v="2"/>
    <m/>
    <m/>
    <n v="0"/>
    <n v="-0.47100000000000003"/>
    <n v="0"/>
    <n v="-0.47100000000000003"/>
  </r>
  <r>
    <x v="1"/>
    <s v="REAL"/>
    <s v="VARIABLE"/>
    <x v="0"/>
    <s v="BLABLACAR"/>
    <s v="VALENCIA"/>
    <x v="5"/>
    <s v="BLABLACAR"/>
    <s v="BLABLACAR"/>
    <n v="1.758"/>
    <d v="2015-02-18T00:00:00"/>
    <x v="3"/>
    <n v="2"/>
    <m/>
    <m/>
    <n v="0"/>
    <n v="-1.758"/>
    <n v="0"/>
    <n v="-1.758"/>
  </r>
  <r>
    <x v="1"/>
    <s v="REAL"/>
    <s v="VARIABLE"/>
    <x v="0"/>
    <s v="SANTANDER"/>
    <s v="EFECTIVO"/>
    <x v="0"/>
    <s v="OTROS"/>
    <s v="OTROS"/>
    <n v="7"/>
    <d v="2015-02-19T00:00:00"/>
    <x v="3"/>
    <n v="2"/>
    <m/>
    <m/>
    <n v="0"/>
    <n v="-7"/>
    <n v="0"/>
    <n v="-7"/>
  </r>
  <r>
    <x v="1"/>
    <s v="REAL"/>
    <s v="VARIABLE"/>
    <x v="0"/>
    <s v="MERCADONA"/>
    <s v="VALENCIA"/>
    <x v="4"/>
    <s v="COMIDA"/>
    <s v="MERCADONA"/>
    <n v="1.5030000000000001"/>
    <d v="2015-02-24T00:00:00"/>
    <x v="3"/>
    <n v="2"/>
    <m/>
    <m/>
    <n v="0"/>
    <n v="-1.5030000000000001"/>
    <n v="0"/>
    <n v="-1.5030000000000001"/>
  </r>
  <r>
    <x v="1"/>
    <s v="REAL"/>
    <s v="VARIABLE"/>
    <x v="0"/>
    <s v="SANTANDER"/>
    <s v="EFECTIVO"/>
    <x v="0"/>
    <s v="OTROS"/>
    <s v="OTROS"/>
    <n v="11"/>
    <d v="2015-02-24T00:00:00"/>
    <x v="3"/>
    <n v="2"/>
    <m/>
    <m/>
    <n v="0"/>
    <n v="-11"/>
    <n v="0"/>
    <n v="-11"/>
  </r>
  <r>
    <x v="1"/>
    <s v="ESTIMADO"/>
    <s v="FIJO"/>
    <x v="0"/>
    <s v="AUSIAS MARCH"/>
    <s v="VALENCIA"/>
    <x v="2"/>
    <s v="RESIDENCIA"/>
    <s v="AUSIAS MARCH"/>
    <n v="80"/>
    <d v="2015-03-01T00:00:00"/>
    <x v="3"/>
    <n v="3"/>
    <m/>
    <m/>
    <n v="0"/>
    <n v="-80"/>
    <n v="0"/>
    <n v="-80"/>
  </r>
  <r>
    <x v="1"/>
    <s v="REAL"/>
    <s v="VARIABLE"/>
    <x v="0"/>
    <s v="MERCADONA"/>
    <s v="VALENCIA"/>
    <x v="4"/>
    <s v="COMIDA"/>
    <s v="MERCADONA"/>
    <n v="1.5710000000000002"/>
    <d v="2015-03-02T00:00:00"/>
    <x v="3"/>
    <n v="3"/>
    <m/>
    <m/>
    <n v="0"/>
    <n v="-1.5710000000000002"/>
    <n v="0"/>
    <n v="-1.5710000000000002"/>
  </r>
  <r>
    <x v="1"/>
    <s v="REAL"/>
    <s v="VARIABLE"/>
    <x v="0"/>
    <s v="MOVISTAR"/>
    <s v="MOVISTAR NAMUR"/>
    <x v="8"/>
    <s v="INTERNET"/>
    <s v="INTERNET BELGICA"/>
    <n v="2.2000000000000002"/>
    <d v="2015-03-10T00:00:00"/>
    <x v="3"/>
    <n v="3"/>
    <m/>
    <s v="INTERNET EN NAMUR"/>
    <n v="0"/>
    <n v="-2.2000000000000002"/>
    <n v="0"/>
    <n v="-2.2000000000000002"/>
  </r>
  <r>
    <x v="1"/>
    <s v="REAL"/>
    <s v="VARIABLE"/>
    <x v="0"/>
    <s v="AUTOBUSES TERUEL"/>
    <s v="VALENCIA"/>
    <x v="5"/>
    <s v="AUTOBUS"/>
    <s v="AUTOBUS"/>
    <n v="3.794"/>
    <d v="2015-03-12T00:00:00"/>
    <x v="3"/>
    <n v="3"/>
    <m/>
    <m/>
    <n v="0"/>
    <n v="-3.794"/>
    <n v="0"/>
    <n v="-3.794"/>
  </r>
  <r>
    <x v="1"/>
    <s v="REAL"/>
    <s v="VARIABLE"/>
    <x v="0"/>
    <s v="DIA"/>
    <s v="VALENCIA"/>
    <x v="4"/>
    <s v="COMIDA"/>
    <s v="DIA"/>
    <n v="0.19900000000000001"/>
    <d v="2015-03-12T00:00:00"/>
    <x v="3"/>
    <n v="3"/>
    <m/>
    <m/>
    <n v="0"/>
    <n v="-0.19900000000000001"/>
    <n v="0"/>
    <n v="-0.19900000000000001"/>
  </r>
  <r>
    <x v="0"/>
    <s v="REAL"/>
    <s v="VARIABLE"/>
    <x v="0"/>
    <s v="SANTANDER"/>
    <s v="ONLINE"/>
    <x v="0"/>
    <s v="INTERESES"/>
    <s v="INGRESO EN EFECTIVO"/>
    <n v="300"/>
    <d v="2015-03-16T00:00:00"/>
    <x v="3"/>
    <n v="3"/>
    <m/>
    <m/>
    <n v="300"/>
    <n v="0"/>
    <n v="0"/>
    <n v="300"/>
  </r>
  <r>
    <x v="1"/>
    <s v="REAL"/>
    <s v="VARIABLE"/>
    <x v="0"/>
    <s v="SANTANDER"/>
    <s v="EFECTIVO"/>
    <x v="0"/>
    <s v="OTROS"/>
    <s v="OTROS"/>
    <n v="11"/>
    <d v="2015-03-31T00:00:00"/>
    <x v="3"/>
    <n v="3"/>
    <m/>
    <m/>
    <n v="0"/>
    <n v="-11"/>
    <n v="0"/>
    <n v="-11"/>
  </r>
  <r>
    <x v="1"/>
    <s v="ESTIMADO"/>
    <s v="FIJO"/>
    <x v="0"/>
    <s v="AUSIAS MARCH"/>
    <s v="VALENCIA"/>
    <x v="2"/>
    <s v="RESIDENCIA"/>
    <s v="AUSIAS MARCH"/>
    <n v="80"/>
    <d v="2015-04-01T00:00:00"/>
    <x v="3"/>
    <n v="4"/>
    <m/>
    <m/>
    <n v="0"/>
    <n v="-80"/>
    <n v="0"/>
    <n v="-80"/>
  </r>
  <r>
    <x v="1"/>
    <s v="REAL"/>
    <s v="VARIABLE"/>
    <x v="0"/>
    <s v="SPRINGFIELD"/>
    <s v="VALENCIA"/>
    <x v="3"/>
    <s v="ROPA"/>
    <s v="ROPA"/>
    <n v="2.9990000000000001"/>
    <d v="2015-04-06T00:00:00"/>
    <x v="3"/>
    <n v="4"/>
    <m/>
    <m/>
    <n v="0"/>
    <n v="-2.9990000000000001"/>
    <n v="0"/>
    <n v="-2.9990000000000001"/>
  </r>
  <r>
    <x v="1"/>
    <s v="REAL"/>
    <s v="FIJO"/>
    <x v="0"/>
    <s v="UCV"/>
    <s v="VALENCIA"/>
    <x v="1"/>
    <s v="UNIVERSIDAD"/>
    <s v="BIOTECNOLOGÍA"/>
    <n v="750"/>
    <d v="2015-04-07T00:00:00"/>
    <x v="3"/>
    <n v="4"/>
    <m/>
    <s v="CUARTO AÑO"/>
    <n v="0"/>
    <n v="-750"/>
    <n v="0"/>
    <n v="-750"/>
  </r>
  <r>
    <x v="1"/>
    <s v="REAL"/>
    <s v="VARIABLE"/>
    <x v="0"/>
    <s v="MULTIOPTICAS"/>
    <s v="TUDELA"/>
    <x v="10"/>
    <s v="LENTILLAS"/>
    <s v="LENTILLAS"/>
    <n v="3.0600000000000005"/>
    <d v="2015-04-07T00:00:00"/>
    <x v="3"/>
    <n v="4"/>
    <m/>
    <s v="COMPRA EN MULTIOPTICAS, CON LA TARJETA :"/>
    <n v="0"/>
    <n v="-3.0600000000000005"/>
    <n v="0"/>
    <n v="-3.0600000000000005"/>
  </r>
  <r>
    <x v="1"/>
    <s v="REAL"/>
    <s v="VARIABLE"/>
    <x v="0"/>
    <s v="PEREZ Y LUMBRERAS"/>
    <s v="TUDELA"/>
    <x v="3"/>
    <s v="ROPA"/>
    <s v="ROPA"/>
    <n v="11.995000000000001"/>
    <d v="2015-04-07T00:00:00"/>
    <x v="3"/>
    <n v="4"/>
    <m/>
    <s v="COMPRA EN PEREZ Y LUMBRERAS SPORT S, CON LA TARJETA"/>
    <n v="0"/>
    <n v="-11.995000000000001"/>
    <n v="0"/>
    <n v="-11.995000000000001"/>
  </r>
  <r>
    <x v="1"/>
    <s v="REAL"/>
    <s v="VARIABLE"/>
    <x v="0"/>
    <s v="PULL&amp;BEAR"/>
    <s v="VALENCIA"/>
    <x v="3"/>
    <s v="ROPA"/>
    <s v="ROPA"/>
    <n v="7.5960000000000001"/>
    <d v="2015-04-13T00:00:00"/>
    <x v="3"/>
    <n v="4"/>
    <m/>
    <s v="COMPRA EN PULL &amp; BEAR, CON LA TARJETA :"/>
    <n v="0"/>
    <n v="-7.5960000000000001"/>
    <n v="0"/>
    <n v="-7.5960000000000001"/>
  </r>
  <r>
    <x v="1"/>
    <s v="REAL"/>
    <s v="VARIABLE"/>
    <x v="0"/>
    <s v="MERCADONA"/>
    <s v="VALENCIA"/>
    <x v="4"/>
    <s v="COMIDA"/>
    <s v="MERCADONA"/>
    <n v="1.59"/>
    <d v="2015-04-22T00:00:00"/>
    <x v="3"/>
    <n v="4"/>
    <m/>
    <m/>
    <n v="0"/>
    <n v="-1.59"/>
    <n v="0"/>
    <n v="-1.59"/>
  </r>
  <r>
    <x v="1"/>
    <s v="REAL"/>
    <s v="VARIABLE"/>
    <x v="0"/>
    <s v="ZONA&amp;SL"/>
    <s v="VALENCIA"/>
    <x v="7"/>
    <s v="RESTAURANTE"/>
    <s v="RESTAURANTE"/>
    <n v="0.44500000000000006"/>
    <d v="2015-04-24T00:00:00"/>
    <x v="3"/>
    <n v="4"/>
    <m/>
    <s v="COMPRA EN ZONA GASTRONOMICA SL, CON LA TARJETA :"/>
    <n v="0"/>
    <n v="-0.44500000000000006"/>
    <n v="0"/>
    <n v="-0.44500000000000006"/>
  </r>
  <r>
    <x v="1"/>
    <s v="REAL"/>
    <s v="VARIABLE"/>
    <x v="0"/>
    <s v="SANTANDER"/>
    <s v="EFECTIVO"/>
    <x v="0"/>
    <s v="OTROS"/>
    <s v="OTROS"/>
    <n v="6"/>
    <d v="2015-04-27T00:00:00"/>
    <x v="3"/>
    <n v="4"/>
    <m/>
    <m/>
    <n v="0"/>
    <n v="-6"/>
    <n v="0"/>
    <n v="-6"/>
  </r>
  <r>
    <x v="1"/>
    <s v="REAL"/>
    <s v="VARIABLE"/>
    <x v="0"/>
    <s v="ZONA&amp;SL"/>
    <s v="VALENCIA"/>
    <x v="7"/>
    <s v="RESTAURANTE"/>
    <s v="RESTAURANTE"/>
    <n v="0.44500000000000006"/>
    <d v="2015-04-27T00:00:00"/>
    <x v="3"/>
    <n v="4"/>
    <m/>
    <s v="COMPRA EN ZONA GASTRONOMICA SL, CON LA TARJETA :"/>
    <n v="0"/>
    <n v="-0.44500000000000006"/>
    <n v="0"/>
    <n v="-0.44500000000000006"/>
  </r>
  <r>
    <x v="1"/>
    <s v="REAL"/>
    <s v="VARIABLE"/>
    <x v="0"/>
    <s v="RESTAURANTE&amp;MAR"/>
    <s v="VALENCIA"/>
    <x v="7"/>
    <s v="RESTAURANTE"/>
    <s v="RESTAURANTE"/>
    <n v="1"/>
    <d v="2015-04-28T00:00:00"/>
    <x v="3"/>
    <n v="4"/>
    <m/>
    <s v="COMPRA EN RESTAURANTE MIRALLES MAR, CON LA TARJETA :"/>
    <n v="0"/>
    <n v="-1"/>
    <n v="0"/>
    <n v="-1"/>
  </r>
  <r>
    <x v="1"/>
    <s v="REAL"/>
    <s v="VARIABLE"/>
    <x v="0"/>
    <s v="MERCADONA"/>
    <s v="VALENCIA"/>
    <x v="4"/>
    <s v="COMIDA"/>
    <s v="MERCADONA"/>
    <n v="1.4350000000000001"/>
    <d v="2015-04-30T00:00:00"/>
    <x v="3"/>
    <n v="4"/>
    <m/>
    <m/>
    <n v="0"/>
    <n v="-1.4350000000000001"/>
    <n v="0"/>
    <n v="-1.4350000000000001"/>
  </r>
  <r>
    <x v="1"/>
    <s v="REAL"/>
    <s v="VARIABLE"/>
    <x v="0"/>
    <s v="SANTANDER"/>
    <s v="EFECTIVO"/>
    <x v="0"/>
    <s v="OTROS"/>
    <s v="OTROS"/>
    <n v="7"/>
    <d v="2015-04-30T00:00:00"/>
    <x v="3"/>
    <n v="4"/>
    <m/>
    <m/>
    <n v="0"/>
    <n v="-7"/>
    <n v="0"/>
    <n v="-7"/>
  </r>
  <r>
    <x v="1"/>
    <s v="ESTIMADO"/>
    <s v="FIJO"/>
    <x v="0"/>
    <s v="AUSIAS MARCH"/>
    <s v="VALENCIA"/>
    <x v="2"/>
    <s v="RESIDENCIA"/>
    <s v="AUSIAS MARCH"/>
    <n v="80"/>
    <d v="2015-05-01T00:00:00"/>
    <x v="3"/>
    <n v="5"/>
    <m/>
    <m/>
    <n v="0"/>
    <n v="-80"/>
    <n v="0"/>
    <n v="-80"/>
  </r>
  <r>
    <x v="1"/>
    <s v="REAL"/>
    <s v="VARIABLE"/>
    <x v="0"/>
    <s v="SANTANDER"/>
    <s v="EFECTIVO"/>
    <x v="0"/>
    <s v="OTROS"/>
    <s v="OTROS"/>
    <n v="4"/>
    <d v="2015-05-07T00:00:00"/>
    <x v="3"/>
    <n v="5"/>
    <m/>
    <m/>
    <n v="0"/>
    <n v="-4"/>
    <n v="0"/>
    <n v="-4"/>
  </r>
  <r>
    <x v="1"/>
    <s v="REAL"/>
    <s v="VARIABLE"/>
    <x v="0"/>
    <s v="RYANAIR&amp;JPK0"/>
    <m/>
    <x v="11"/>
    <s v="LONDRES"/>
    <s v="LONDRES"/>
    <n v="8.1980000000000004"/>
    <d v="2015-05-13T00:00:00"/>
    <x v="3"/>
    <n v="5"/>
    <m/>
    <s v="COMPRA EN RYANAIR JPK0, CON LA TARJETA"/>
    <n v="0"/>
    <n v="-8.1980000000000004"/>
    <n v="0"/>
    <n v="-8.1980000000000004"/>
  </r>
  <r>
    <x v="1"/>
    <s v="REAL"/>
    <s v="VARIABLE"/>
    <x v="0"/>
    <s v="MERCADONA"/>
    <s v="VALENCIA"/>
    <x v="4"/>
    <s v="COMIDA"/>
    <s v="MERCADONA"/>
    <n v="1.337"/>
    <d v="2015-05-14T00:00:00"/>
    <x v="3"/>
    <n v="5"/>
    <m/>
    <m/>
    <n v="0"/>
    <n v="-1.337"/>
    <n v="0"/>
    <n v="-1.337"/>
  </r>
  <r>
    <x v="0"/>
    <s v="REAL"/>
    <s v="VARIABLE"/>
    <x v="0"/>
    <s v="SANTANDER"/>
    <s v="ONLINE"/>
    <x v="0"/>
    <s v="INTERESES"/>
    <s v="INGRESO EN EFECTIVO"/>
    <n v="300"/>
    <d v="2015-05-15T00:00:00"/>
    <x v="3"/>
    <n v="5"/>
    <m/>
    <m/>
    <n v="300"/>
    <n v="0"/>
    <n v="0"/>
    <n v="300"/>
  </r>
  <r>
    <x v="1"/>
    <s v="REAL"/>
    <s v="VARIABLE"/>
    <x v="0"/>
    <s v="SANTANDER"/>
    <s v="EFECTIVO"/>
    <x v="0"/>
    <s v="OTROS"/>
    <s v="OTROS"/>
    <n v="7"/>
    <d v="2015-05-18T00:00:00"/>
    <x v="3"/>
    <n v="5"/>
    <m/>
    <m/>
    <n v="0"/>
    <n v="-7"/>
    <n v="0"/>
    <n v="-7"/>
  </r>
  <r>
    <x v="1"/>
    <s v="REAL"/>
    <s v="VARIABLE"/>
    <x v="0"/>
    <s v="COPIBALBI"/>
    <s v="VALENCIA"/>
    <x v="1"/>
    <s v="UNIVERSIDAD"/>
    <s v="FOTOCOPIAS"/>
    <n v="0.68800000000000006"/>
    <d v="2015-05-25T00:00:00"/>
    <x v="3"/>
    <n v="5"/>
    <m/>
    <m/>
    <n v="0"/>
    <n v="-0.68800000000000006"/>
    <n v="0"/>
    <n v="-0.68800000000000006"/>
  </r>
  <r>
    <x v="1"/>
    <s v="REAL"/>
    <s v="VARIABLE"/>
    <x v="0"/>
    <s v="MERCADONA"/>
    <s v="VALENCIA"/>
    <x v="4"/>
    <s v="COMIDA"/>
    <s v="MERCADONA"/>
    <n v="1.085"/>
    <d v="2015-05-27T00:00:00"/>
    <x v="3"/>
    <n v="5"/>
    <m/>
    <m/>
    <n v="0"/>
    <n v="-1.085"/>
    <n v="0"/>
    <n v="-1.085"/>
  </r>
  <r>
    <x v="1"/>
    <s v="REAL"/>
    <s v="VARIABLE"/>
    <x v="0"/>
    <s v="FNAC"/>
    <s v="VALENCIA"/>
    <x v="8"/>
    <s v="ELECTRONICA"/>
    <s v="ELECTRONICA"/>
    <n v="1.4990000000000001"/>
    <d v="2015-05-28T00:00:00"/>
    <x v="3"/>
    <n v="5"/>
    <m/>
    <s v="COMPRA EN FNAC S AGUSTIN, CON LA TARJETA :"/>
    <n v="0"/>
    <n v="-1.4990000000000001"/>
    <n v="0"/>
    <n v="-1.4990000000000001"/>
  </r>
  <r>
    <x v="1"/>
    <s v="REAL"/>
    <s v="VARIABLE"/>
    <x v="0"/>
    <s v="BAR"/>
    <s v="VALENCIA"/>
    <x v="7"/>
    <s v="BAR"/>
    <s v="BAR"/>
    <n v="0.55000000000000004"/>
    <d v="2015-05-31T00:00:00"/>
    <x v="3"/>
    <n v="5"/>
    <m/>
    <s v="COMPRA EN BAR CAFETERIA CONVENTO CB, CON LA TARJETA"/>
    <n v="0"/>
    <n v="-0.55000000000000004"/>
    <n v="0"/>
    <n v="-0.55000000000000004"/>
  </r>
  <r>
    <x v="1"/>
    <s v="ESTIMADO"/>
    <s v="FIJO"/>
    <x v="0"/>
    <s v="AUSIAS MARCH"/>
    <s v="VALENCIA"/>
    <x v="2"/>
    <s v="RESIDENCIA"/>
    <s v="AUSIAS MARCH"/>
    <n v="80"/>
    <d v="2015-06-01T00:00:00"/>
    <x v="3"/>
    <n v="6"/>
    <m/>
    <m/>
    <n v="0"/>
    <n v="-80"/>
    <n v="0"/>
    <n v="-80"/>
  </r>
  <r>
    <x v="1"/>
    <s v="REAL"/>
    <s v="VARIABLE"/>
    <x v="0"/>
    <s v="MERCADONA"/>
    <s v="VALENCIA"/>
    <x v="4"/>
    <s v="COMIDA"/>
    <s v="MERCADONA"/>
    <n v="1.8600000000000003"/>
    <d v="2015-06-01T00:00:00"/>
    <x v="3"/>
    <n v="6"/>
    <m/>
    <m/>
    <n v="0"/>
    <n v="-1.8600000000000003"/>
    <n v="0"/>
    <n v="-1.8600000000000003"/>
  </r>
  <r>
    <x v="1"/>
    <s v="REAL"/>
    <s v="VARIABLE"/>
    <x v="0"/>
    <s v="MERCADONA"/>
    <s v="VALENCIA"/>
    <x v="4"/>
    <s v="COMIDA"/>
    <s v="MERCADONA"/>
    <n v="0.29500000000000004"/>
    <d v="2015-06-01T00:00:00"/>
    <x v="3"/>
    <n v="6"/>
    <m/>
    <m/>
    <n v="0"/>
    <n v="-0.29500000000000004"/>
    <n v="0"/>
    <n v="-0.29500000000000004"/>
  </r>
  <r>
    <x v="1"/>
    <s v="REAL"/>
    <s v="VARIABLE"/>
    <x v="0"/>
    <s v="SANTANDER"/>
    <s v="EFECTIVO"/>
    <x v="0"/>
    <s v="OTROS"/>
    <s v="OTROS"/>
    <n v="7"/>
    <d v="2015-06-01T00:00:00"/>
    <x v="3"/>
    <n v="6"/>
    <m/>
    <m/>
    <n v="0"/>
    <n v="-7"/>
    <n v="0"/>
    <n v="-7"/>
  </r>
  <r>
    <x v="1"/>
    <s v="REAL"/>
    <s v="VARIABLE"/>
    <x v="0"/>
    <s v="COPIBALBI"/>
    <s v="VALENCIA"/>
    <x v="1"/>
    <s v="UNIVERSIDAD"/>
    <s v="FOTOCOPIAS"/>
    <n v="0.49299999999999999"/>
    <d v="2015-06-08T00:00:00"/>
    <x v="3"/>
    <n v="6"/>
    <m/>
    <m/>
    <n v="0"/>
    <n v="-0.49299999999999999"/>
    <n v="0"/>
    <n v="-0.49299999999999999"/>
  </r>
  <r>
    <x v="1"/>
    <s v="REAL"/>
    <s v="VARIABLE"/>
    <x v="0"/>
    <s v="SANTANDER"/>
    <s v="EFECTIVO"/>
    <x v="0"/>
    <s v="OTROS"/>
    <s v="OTROS"/>
    <n v="7"/>
    <d v="2015-06-08T00:00:00"/>
    <x v="3"/>
    <n v="6"/>
    <m/>
    <m/>
    <n v="0"/>
    <n v="-7"/>
    <n v="0"/>
    <n v="-7"/>
  </r>
  <r>
    <x v="1"/>
    <s v="REAL"/>
    <s v="VARIABLE"/>
    <x v="0"/>
    <s v="CONSUM"/>
    <s v="VALENCIA"/>
    <x v="4"/>
    <s v="COMIDA"/>
    <s v="CONSUM"/>
    <n v="0.79"/>
    <d v="2015-06-11T00:00:00"/>
    <x v="3"/>
    <n v="6"/>
    <m/>
    <m/>
    <n v="0"/>
    <n v="-0.79"/>
    <n v="0"/>
    <n v="-0.79"/>
  </r>
  <r>
    <x v="1"/>
    <s v="REAL"/>
    <s v="VARIABLE"/>
    <x v="0"/>
    <s v="BAR"/>
    <s v="VALENCIA"/>
    <x v="7"/>
    <s v="BAR"/>
    <s v="BAR"/>
    <n v="0.5"/>
    <d v="2015-06-12T00:00:00"/>
    <x v="3"/>
    <n v="6"/>
    <m/>
    <s v="COMPRA EN BAR ROYAL, CON LA TARJETA :"/>
    <n v="0"/>
    <n v="-0.5"/>
    <n v="0"/>
    <n v="-0.5"/>
  </r>
  <r>
    <x v="1"/>
    <s v="REAL"/>
    <s v="VARIABLE"/>
    <x v="0"/>
    <s v="SANTANDER"/>
    <s v="EFECTIVO"/>
    <x v="0"/>
    <s v="OTROS"/>
    <s v="OTROS"/>
    <n v="2"/>
    <d v="2015-06-12T00:00:00"/>
    <x v="3"/>
    <n v="6"/>
    <m/>
    <m/>
    <n v="0"/>
    <n v="-2"/>
    <n v="0"/>
    <n v="-2"/>
  </r>
  <r>
    <x v="1"/>
    <s v="REAL"/>
    <s v="VARIABLE"/>
    <x v="0"/>
    <m/>
    <s v="VALENCIA"/>
    <x v="0"/>
    <s v="EFECTIVO"/>
    <s v="EFECTIVO"/>
    <n v="15"/>
    <d v="2015-06-19T00:00:00"/>
    <x v="3"/>
    <n v="6"/>
    <m/>
    <m/>
    <n v="0"/>
    <n v="-15"/>
    <n v="0"/>
    <n v="-15"/>
  </r>
  <r>
    <x v="1"/>
    <s v="REAL"/>
    <s v="VARIABLE"/>
    <x v="0"/>
    <s v="AUTOBUSES TERUEL"/>
    <s v="VALENCIA"/>
    <x v="5"/>
    <s v="AUTOBUS"/>
    <s v="AUTOBUS"/>
    <n v="1.9969999999999999"/>
    <d v="2015-06-25T00:00:00"/>
    <x v="3"/>
    <n v="6"/>
    <m/>
    <m/>
    <n v="0"/>
    <n v="-1.9969999999999999"/>
    <n v="0"/>
    <n v="-1.9969999999999999"/>
  </r>
  <r>
    <x v="0"/>
    <s v="REAL"/>
    <s v="VARIABLE"/>
    <x v="0"/>
    <s v="SANTANDER"/>
    <s v="ONLINE"/>
    <x v="0"/>
    <s v="INTERESES"/>
    <s v="LIQUIDACIONES SANTANDER"/>
    <n v="2.4E-2"/>
    <d v="2015-07-01T00:00:00"/>
    <x v="3"/>
    <n v="7"/>
    <m/>
    <m/>
    <n v="2.4E-2"/>
    <n v="0"/>
    <n v="0"/>
    <n v="2.4E-2"/>
  </r>
  <r>
    <x v="1"/>
    <s v="REAL"/>
    <s v="VARIABLE"/>
    <x v="0"/>
    <s v="AUTOBUSES TERUEL"/>
    <s v="VALENCIA"/>
    <x v="5"/>
    <s v="AUTOBUS"/>
    <s v="AUTOBUS"/>
    <n v="1.9950000000000001"/>
    <d v="2015-07-07T00:00:00"/>
    <x v="3"/>
    <n v="7"/>
    <m/>
    <m/>
    <n v="0"/>
    <n v="-1.9950000000000001"/>
    <n v="0"/>
    <n v="-1.9950000000000001"/>
  </r>
  <r>
    <x v="1"/>
    <s v="ESTIMADO"/>
    <s v="FIJO"/>
    <x v="0"/>
    <s v="AUSIAS MARCH"/>
    <s v="VALENCIA"/>
    <x v="2"/>
    <s v="RESIDENCIA"/>
    <s v="AUSIAS MARCH"/>
    <n v="80"/>
    <d v="2015-09-01T00:00:00"/>
    <x v="3"/>
    <n v="9"/>
    <m/>
    <m/>
    <n v="0"/>
    <n v="-80"/>
    <n v="0"/>
    <n v="-80"/>
  </r>
  <r>
    <x v="0"/>
    <s v="REAL"/>
    <s v="VARIABLE"/>
    <x v="0"/>
    <s v="SANTANDER"/>
    <s v="ONLINE"/>
    <x v="0"/>
    <s v="INTERESES"/>
    <s v="LIQUIDACIONES SANTANDER"/>
    <n v="8.9999999999999993E-3"/>
    <d v="2015-09-14T00:00:00"/>
    <x v="3"/>
    <n v="9"/>
    <m/>
    <m/>
    <n v="8.9999999999999993E-3"/>
    <n v="0"/>
    <n v="0"/>
    <n v="8.9999999999999993E-3"/>
  </r>
  <r>
    <x v="1"/>
    <s v="REAL"/>
    <s v="VARIABLE"/>
    <x v="0"/>
    <s v="SANTANDER"/>
    <s v="EFECTIVO"/>
    <x v="0"/>
    <s v="OTROS"/>
    <s v="OTROS"/>
    <n v="2"/>
    <d v="2015-09-16T00:00:00"/>
    <x v="3"/>
    <n v="9"/>
    <m/>
    <m/>
    <n v="0"/>
    <n v="-2"/>
    <n v="0"/>
    <n v="-2"/>
  </r>
  <r>
    <x v="1"/>
    <s v="REAL"/>
    <s v="VARIABLE"/>
    <x v="0"/>
    <s v="AUTOBUSES TERUEL"/>
    <s v="VALENCIA"/>
    <x v="5"/>
    <s v="AUTOBUS"/>
    <s v="AUTOBUS"/>
    <n v="1.9950000000000001"/>
    <d v="2015-09-21T00:00:00"/>
    <x v="3"/>
    <n v="9"/>
    <m/>
    <m/>
    <n v="0"/>
    <n v="-1.9950000000000001"/>
    <n v="0"/>
    <n v="-1.9950000000000001"/>
  </r>
  <r>
    <x v="1"/>
    <s v="REAL"/>
    <s v="VARIABLE"/>
    <x v="0"/>
    <s v="COPIBALBI"/>
    <s v="VALENCIA"/>
    <x v="1"/>
    <s v="UNIVERSIDAD"/>
    <s v="FOTOCOPIAS"/>
    <n v="1.1800000000000002"/>
    <d v="2015-09-21T00:00:00"/>
    <x v="3"/>
    <n v="9"/>
    <m/>
    <m/>
    <n v="0"/>
    <n v="-1.1800000000000002"/>
    <n v="0"/>
    <n v="-1.1800000000000002"/>
  </r>
  <r>
    <x v="1"/>
    <s v="REAL"/>
    <s v="VARIABLE"/>
    <x v="0"/>
    <s v="SANTANDER"/>
    <s v="EFECTIVO"/>
    <x v="0"/>
    <s v="OTROS"/>
    <s v="OTROS"/>
    <n v="4"/>
    <d v="2015-09-29T00:00:00"/>
    <x v="3"/>
    <n v="9"/>
    <m/>
    <m/>
    <n v="0"/>
    <n v="-4"/>
    <n v="0"/>
    <n v="-4"/>
  </r>
  <r>
    <x v="1"/>
    <s v="ESTIMADO"/>
    <s v="FIJO"/>
    <x v="0"/>
    <s v="AUSIAS MARCH"/>
    <s v="VALENCIA"/>
    <x v="2"/>
    <s v="RESIDENCIA"/>
    <s v="AUSIAS MARCH"/>
    <n v="80"/>
    <d v="2015-10-01T00:00:00"/>
    <x v="3"/>
    <n v="10"/>
    <m/>
    <m/>
    <n v="0"/>
    <n v="-80"/>
    <n v="0"/>
    <n v="-80"/>
  </r>
  <r>
    <x v="1"/>
    <s v="REAL"/>
    <s v="VARIABLE"/>
    <x v="0"/>
    <s v="BLABLACAR"/>
    <s v="VALENCIA"/>
    <x v="5"/>
    <s v="BLABLACAR"/>
    <s v="BLABLACAR"/>
    <n v="1.758"/>
    <d v="2015-10-06T00:00:00"/>
    <x v="3"/>
    <n v="10"/>
    <m/>
    <m/>
    <n v="0"/>
    <n v="-1.758"/>
    <n v="0"/>
    <n v="-1.758"/>
  </r>
  <r>
    <x v="1"/>
    <s v="REAL"/>
    <s v="VARIABLE"/>
    <x v="0"/>
    <s v="MERCADONA"/>
    <s v="VALENCIA"/>
    <x v="4"/>
    <s v="COMIDA"/>
    <s v="MERCADONA"/>
    <n v="1.8120000000000003"/>
    <d v="2015-10-13T00:00:00"/>
    <x v="3"/>
    <n v="10"/>
    <m/>
    <m/>
    <n v="0"/>
    <n v="-1.8120000000000003"/>
    <n v="0"/>
    <n v="-1.8120000000000003"/>
  </r>
  <r>
    <x v="1"/>
    <s v="REAL"/>
    <s v="VARIABLE"/>
    <x v="0"/>
    <s v="RESTAURANTE&amp;MAR"/>
    <s v="VALENCIA"/>
    <x v="7"/>
    <s v="RESTAURANTE"/>
    <s v="RESTAURANTE"/>
    <n v="1.1850000000000001"/>
    <d v="2015-10-16T00:00:00"/>
    <x v="3"/>
    <n v="10"/>
    <m/>
    <s v="COMPRA EN RESTAURANTE MIRALLES MAR, CON LA TARJETA :"/>
    <n v="0"/>
    <n v="-1.1850000000000001"/>
    <n v="0"/>
    <n v="-1.1850000000000001"/>
  </r>
  <r>
    <x v="1"/>
    <s v="REAL"/>
    <s v="VARIABLE"/>
    <x v="0"/>
    <s v="ZONA&amp;SL"/>
    <s v="VALENCIA"/>
    <x v="7"/>
    <s v="RESTAURANTE"/>
    <s v="RESTAURANTE"/>
    <n v="0.35000000000000003"/>
    <d v="2015-10-19T00:00:00"/>
    <x v="3"/>
    <n v="10"/>
    <m/>
    <s v="COMPRA EN ZONA GASTRONOMICA SL, CON LA TARJETA :"/>
    <n v="0"/>
    <n v="-0.35000000000000003"/>
    <n v="0"/>
    <n v="-0.35000000000000003"/>
  </r>
  <r>
    <x v="1"/>
    <s v="REAL"/>
    <s v="VARIABLE"/>
    <x v="0"/>
    <s v="MERCADONA"/>
    <s v="VALENCIA"/>
    <x v="4"/>
    <s v="COMIDA"/>
    <s v="MERCADONA"/>
    <n v="1.6989999999999998"/>
    <d v="2015-10-20T00:00:00"/>
    <x v="3"/>
    <n v="10"/>
    <m/>
    <m/>
    <n v="0"/>
    <n v="-1.6989999999999998"/>
    <n v="0"/>
    <n v="-1.6989999999999998"/>
  </r>
  <r>
    <x v="1"/>
    <s v="REAL"/>
    <s v="VARIABLE"/>
    <x v="0"/>
    <s v="DON&amp;PEPE"/>
    <s v="VALENCIA"/>
    <x v="7"/>
    <s v="RESTAURANTE"/>
    <s v="RESTAURANTE"/>
    <n v="1.6100000000000003"/>
    <d v="2015-10-26T00:00:00"/>
    <x v="3"/>
    <n v="10"/>
    <m/>
    <s v="COMPRA EN DON PEPE, CON LA TARJETA :"/>
    <n v="0"/>
    <n v="-1.6100000000000003"/>
    <n v="0"/>
    <n v="-1.6100000000000003"/>
  </r>
  <r>
    <x v="1"/>
    <s v="REAL"/>
    <s v="VARIABLE"/>
    <x v="0"/>
    <s v="SANTANDER"/>
    <s v="EFECTIVO"/>
    <x v="0"/>
    <s v="OTROS"/>
    <s v="OTROS"/>
    <n v="4"/>
    <d v="2015-10-29T00:00:00"/>
    <x v="3"/>
    <n v="10"/>
    <m/>
    <m/>
    <n v="0"/>
    <n v="-4"/>
    <n v="0"/>
    <n v="-4"/>
  </r>
  <r>
    <x v="1"/>
    <s v="ESTIMADO"/>
    <s v="FIJO"/>
    <x v="0"/>
    <s v="AUSIAS MARCH"/>
    <s v="VALENCIA"/>
    <x v="2"/>
    <s v="RESIDENCIA"/>
    <s v="AUSIAS MARCH"/>
    <n v="80"/>
    <d v="2015-11-01T00:00:00"/>
    <x v="3"/>
    <n v="11"/>
    <m/>
    <m/>
    <n v="0"/>
    <n v="-80"/>
    <n v="0"/>
    <n v="-80"/>
  </r>
  <r>
    <x v="1"/>
    <s v="REAL"/>
    <s v="VARIABLE"/>
    <x v="0"/>
    <s v="ZONA&amp;SL"/>
    <s v="VALENCIA"/>
    <x v="7"/>
    <s v="RESTAURANTE"/>
    <s v="RESTAURANTE"/>
    <n v="0.35000000000000003"/>
    <d v="2015-11-17T00:00:00"/>
    <x v="3"/>
    <n v="11"/>
    <m/>
    <s v="COMPRA EN ZONA GASTRONOMICA SL, CON LA TARJETA :"/>
    <n v="0"/>
    <n v="-0.35000000000000003"/>
    <n v="0"/>
    <n v="-0.35000000000000003"/>
  </r>
  <r>
    <x v="1"/>
    <s v="REAL"/>
    <s v="VARIABLE"/>
    <x v="0"/>
    <s v="ZONA&amp;SL"/>
    <s v="VALENCIA"/>
    <x v="7"/>
    <s v="RESTAURANTE"/>
    <s v="RESTAURANTE"/>
    <n v="0.44500000000000006"/>
    <d v="2015-11-18T00:00:00"/>
    <x v="3"/>
    <n v="11"/>
    <m/>
    <s v="COMPRA EN ZONA GASTRONOMICA SL, CON LA TARJETA :"/>
    <n v="0"/>
    <n v="-0.44500000000000006"/>
    <n v="0"/>
    <n v="-0.44500000000000006"/>
  </r>
  <r>
    <x v="1"/>
    <s v="REAL"/>
    <s v="VARIABLE"/>
    <x v="0"/>
    <s v="SANTANDER"/>
    <s v="EFECTIVO"/>
    <x v="0"/>
    <s v="OTROS"/>
    <s v="OTROS"/>
    <n v="2"/>
    <d v="2015-11-19T00:00:00"/>
    <x v="3"/>
    <n v="11"/>
    <m/>
    <m/>
    <n v="0"/>
    <n v="-2"/>
    <n v="0"/>
    <n v="-2"/>
  </r>
  <r>
    <x v="1"/>
    <s v="REAL"/>
    <s v="VARIABLE"/>
    <x v="0"/>
    <s v="SANTANDER"/>
    <s v="EFECTIVO"/>
    <x v="0"/>
    <s v="OTROS"/>
    <s v="OTROS"/>
    <n v="2"/>
    <d v="2015-11-24T00:00:00"/>
    <x v="3"/>
    <n v="11"/>
    <m/>
    <m/>
    <n v="0"/>
    <n v="-2"/>
    <n v="0"/>
    <n v="-2"/>
  </r>
  <r>
    <x v="1"/>
    <s v="ESTIMADO"/>
    <s v="FIJO"/>
    <x v="0"/>
    <s v="AUSIAS MARCH"/>
    <s v="VALENCIA"/>
    <x v="2"/>
    <s v="RESIDENCIA"/>
    <s v="AUSIAS MARCH"/>
    <n v="80.100000000000009"/>
    <d v="2015-12-01T00:00:00"/>
    <x v="3"/>
    <n v="12"/>
    <m/>
    <m/>
    <n v="0"/>
    <n v="-80.100000000000009"/>
    <n v="0"/>
    <n v="-80.100000000000009"/>
  </r>
  <r>
    <x v="1"/>
    <s v="REAL"/>
    <s v="VARIABLE"/>
    <x v="0"/>
    <s v="COPIBALBI"/>
    <s v="VALENCIA"/>
    <x v="1"/>
    <s v="UNIVERSIDAD"/>
    <s v="FOTOCOPIAS"/>
    <n v="1.3340000000000001"/>
    <d v="2015-12-07T00:00:00"/>
    <x v="3"/>
    <n v="12"/>
    <m/>
    <m/>
    <n v="0"/>
    <n v="-1.3340000000000001"/>
    <n v="0"/>
    <n v="-1.3340000000000001"/>
  </r>
  <r>
    <x v="1"/>
    <s v="REAL"/>
    <s v="VARIABLE"/>
    <x v="0"/>
    <s v="ZONA&amp;SL"/>
    <s v="VALENCIA"/>
    <x v="7"/>
    <s v="RESTAURANTE"/>
    <s v="RESTAURANTE"/>
    <n v="0.44500000000000006"/>
    <d v="2015-12-11T00:00:00"/>
    <x v="3"/>
    <n v="12"/>
    <m/>
    <s v="COMPRA EN ZONA GASTRONOMICA SL, CON LA TARJETA :"/>
    <n v="0"/>
    <n v="-0.44500000000000006"/>
    <n v="0"/>
    <n v="-0.44500000000000006"/>
  </r>
  <r>
    <x v="1"/>
    <s v="REAL"/>
    <s v="VARIABLE"/>
    <x v="0"/>
    <s v="ZONA&amp;SL"/>
    <s v="VALENCIA"/>
    <x v="7"/>
    <s v="RESTAURANTE"/>
    <s v="RESTAURANTE"/>
    <n v="0.35000000000000003"/>
    <d v="2015-12-14T00:00:00"/>
    <x v="3"/>
    <n v="12"/>
    <m/>
    <s v="COMPRA EN ZONA GASTRONOMICA SL, CON LA TARJETA :"/>
    <n v="0"/>
    <n v="-0.35000000000000003"/>
    <n v="0"/>
    <n v="-0.35000000000000003"/>
  </r>
  <r>
    <x v="1"/>
    <s v="REAL"/>
    <s v="VARIABLE"/>
    <x v="0"/>
    <s v="SUPERMERCADO"/>
    <s v="VALENCIA"/>
    <x v="4"/>
    <s v="COMIDA"/>
    <s v="SUPERMERCADO"/>
    <n v="0.30499999999999999"/>
    <d v="2015-12-14T00:00:00"/>
    <x v="3"/>
    <n v="12"/>
    <m/>
    <m/>
    <n v="0"/>
    <n v="-0.30499999999999999"/>
    <n v="0"/>
    <n v="-0.30499999999999999"/>
  </r>
  <r>
    <x v="1"/>
    <s v="REAL"/>
    <s v="VARIABLE"/>
    <x v="0"/>
    <s v="SANTANDER"/>
    <s v="EFECTIVO"/>
    <x v="0"/>
    <s v="OTROS"/>
    <s v="OTROS"/>
    <n v="2"/>
    <d v="2015-12-15T00:00:00"/>
    <x v="3"/>
    <n v="12"/>
    <m/>
    <m/>
    <n v="0"/>
    <n v="-2"/>
    <n v="0"/>
    <n v="-2"/>
  </r>
  <r>
    <x v="1"/>
    <s v="ESTIMADO"/>
    <s v="FIJO"/>
    <x v="0"/>
    <s v="AUSIAS MARCH"/>
    <s v="VALENCIA"/>
    <x v="2"/>
    <s v="RESIDENCIA"/>
    <s v="AUSIAS MARCH"/>
    <n v="80"/>
    <d v="2016-01-01T00:00:00"/>
    <x v="4"/>
    <n v="1"/>
    <m/>
    <m/>
    <n v="0"/>
    <n v="-80"/>
    <n v="0"/>
    <n v="-80"/>
  </r>
  <r>
    <x v="1"/>
    <s v="REAL"/>
    <s v="VARIABLE"/>
    <x v="0"/>
    <s v="BLABLACAR"/>
    <s v="VALENCIA"/>
    <x v="5"/>
    <s v="BLABLACAR"/>
    <s v="BLABLACAR"/>
    <n v="1.758"/>
    <d v="2016-01-04T00:00:00"/>
    <x v="4"/>
    <n v="1"/>
    <m/>
    <m/>
    <n v="0"/>
    <n v="-1.758"/>
    <n v="0"/>
    <n v="-1.758"/>
  </r>
  <r>
    <x v="1"/>
    <s v="REAL"/>
    <s v="VARIABLE"/>
    <x v="0"/>
    <s v="MERCADONA"/>
    <s v="VALENCIA"/>
    <x v="4"/>
    <s v="COMIDA"/>
    <s v="MERCADONA"/>
    <n v="1.706"/>
    <d v="2016-01-04T00:00:00"/>
    <x v="4"/>
    <n v="1"/>
    <m/>
    <m/>
    <n v="0"/>
    <n v="-1.706"/>
    <n v="0"/>
    <n v="-1.706"/>
  </r>
  <r>
    <x v="1"/>
    <s v="REAL"/>
    <s v="VARIABLE"/>
    <x v="0"/>
    <s v="CONSUM"/>
    <s v="VALENCIA"/>
    <x v="4"/>
    <s v="COMIDA"/>
    <s v="CONSUM"/>
    <n v="0.85399999999999998"/>
    <d v="2016-01-14T00:00:00"/>
    <x v="4"/>
    <n v="1"/>
    <m/>
    <m/>
    <n v="0"/>
    <n v="-0.85399999999999998"/>
    <n v="0"/>
    <n v="-0.85399999999999998"/>
  </r>
  <r>
    <x v="1"/>
    <s v="REAL"/>
    <s v="VARIABLE"/>
    <x v="0"/>
    <s v="COPIBALBI"/>
    <s v="VALENCIA"/>
    <x v="1"/>
    <s v="UNIVERSIDAD"/>
    <s v="FOTOCOPIAS"/>
    <n v="0.93500000000000005"/>
    <d v="2016-01-20T00:00:00"/>
    <x v="4"/>
    <n v="1"/>
    <m/>
    <m/>
    <n v="0"/>
    <n v="-0.93500000000000005"/>
    <n v="0"/>
    <n v="-0.93500000000000005"/>
  </r>
  <r>
    <x v="1"/>
    <s v="REAL"/>
    <s v="VARIABLE"/>
    <x v="0"/>
    <s v="RESTAURANTE&amp;MAR"/>
    <s v="VALENCIA"/>
    <x v="7"/>
    <s v="RESTAURANTE"/>
    <s v="RESTAURANTE"/>
    <n v="0.69500000000000006"/>
    <d v="2016-01-25T00:00:00"/>
    <x v="4"/>
    <n v="1"/>
    <m/>
    <s v="COMPRA EN RESTAURANTE MIRALLES MAR, CON LA TARJETA :"/>
    <n v="0"/>
    <n v="-0.69500000000000006"/>
    <n v="0"/>
    <n v="-0.69500000000000006"/>
  </r>
  <r>
    <x v="1"/>
    <s v="REAL"/>
    <s v="VARIABLE"/>
    <x v="0"/>
    <s v="ZONA&amp;SL"/>
    <s v="VALENCIA"/>
    <x v="7"/>
    <s v="RESTAURANTE"/>
    <s v="RESTAURANTE"/>
    <n v="0.4"/>
    <d v="2016-01-26T00:00:00"/>
    <x v="4"/>
    <n v="1"/>
    <m/>
    <s v="COMPRA EN ZONA GASTRONOMICA SL, CON LA TARJETA :"/>
    <n v="0"/>
    <n v="-0.4"/>
    <n v="0"/>
    <n v="-0.4"/>
  </r>
  <r>
    <x v="1"/>
    <s v="REAL"/>
    <s v="VARIABLE"/>
    <x v="0"/>
    <s v="SSP&amp;ZAR"/>
    <s v="VALENCIA"/>
    <x v="5"/>
    <s v="GASOLINA"/>
    <s v="COCHE"/>
    <n v="0.17"/>
    <d v="2016-01-28T00:00:00"/>
    <x v="4"/>
    <n v="1"/>
    <m/>
    <s v="COMPRA EN SSP ESTACION ZAR, CON LA TARJETA :"/>
    <n v="0"/>
    <n v="-0.17"/>
    <n v="0"/>
    <n v="-0.17"/>
  </r>
  <r>
    <x v="1"/>
    <s v="REAL"/>
    <s v="VARIABLE"/>
    <x v="0"/>
    <s v="BLABLACAR"/>
    <s v="VALENCIA"/>
    <x v="5"/>
    <s v="BLABLACAR"/>
    <s v="BLABLACAR"/>
    <n v="2.089"/>
    <d v="2016-01-29T00:00:00"/>
    <x v="4"/>
    <n v="1"/>
    <m/>
    <m/>
    <n v="0"/>
    <n v="-2.089"/>
    <n v="0"/>
    <n v="-2.089"/>
  </r>
  <r>
    <x v="1"/>
    <s v="ESTIMADO"/>
    <s v="FIJO"/>
    <x v="0"/>
    <s v="AUSIAS MARCH"/>
    <s v="VALENCIA"/>
    <x v="2"/>
    <s v="RESIDENCIA"/>
    <s v="AUSIAS MARCH"/>
    <n v="80"/>
    <d v="2016-02-01T00:00:00"/>
    <x v="4"/>
    <n v="2"/>
    <m/>
    <m/>
    <n v="0"/>
    <n v="-80"/>
    <n v="0"/>
    <n v="-80"/>
  </r>
  <r>
    <x v="1"/>
    <s v="REAL"/>
    <s v="VARIABLE"/>
    <x v="0"/>
    <s v="BLABLACAR"/>
    <s v="VALENCIA"/>
    <x v="5"/>
    <s v="BLABLACAR"/>
    <s v="BLABLACAR"/>
    <n v="1.8670000000000002"/>
    <d v="2016-02-02T00:00:00"/>
    <x v="4"/>
    <n v="2"/>
    <m/>
    <m/>
    <n v="0"/>
    <n v="-1.8670000000000002"/>
    <n v="0"/>
    <n v="-1.8670000000000002"/>
  </r>
  <r>
    <x v="1"/>
    <s v="REAL"/>
    <s v="VARIABLE"/>
    <x v="0"/>
    <s v="SANTANDER"/>
    <s v="EFECTIVO"/>
    <x v="0"/>
    <s v="OTROS"/>
    <s v="OTROS"/>
    <n v="4"/>
    <d v="2016-02-12T00:00:00"/>
    <x v="4"/>
    <n v="2"/>
    <m/>
    <m/>
    <n v="0"/>
    <n v="-4"/>
    <n v="0"/>
    <n v="-4"/>
  </r>
  <r>
    <x v="1"/>
    <s v="REAL"/>
    <s v="VARIABLE"/>
    <x v="0"/>
    <s v="ZONA&amp;SL"/>
    <s v="VALENCIA"/>
    <x v="7"/>
    <s v="RESTAURANTE"/>
    <s v="RESTAURANTE"/>
    <n v="0.8"/>
    <d v="2016-02-12T00:00:00"/>
    <x v="4"/>
    <n v="2"/>
    <m/>
    <s v="COMPRA EN ZONA GASTRONOMICA SL, CON LA TARJETA :"/>
    <n v="0"/>
    <n v="-0.8"/>
    <n v="0"/>
    <n v="-0.8"/>
  </r>
  <r>
    <x v="0"/>
    <s v="REAL"/>
    <s v="VARIABLE"/>
    <x v="0"/>
    <s v="-"/>
    <s v="VALENCIA"/>
    <x v="0"/>
    <s v="PAGA"/>
    <s v="PAGA / TRANSFERENCIA"/>
    <n v="600"/>
    <d v="2016-02-22T00:00:00"/>
    <x v="4"/>
    <n v="2"/>
    <m/>
    <m/>
    <n v="600"/>
    <n v="0"/>
    <n v="0"/>
    <n v="600"/>
  </r>
  <r>
    <x v="1"/>
    <s v="REAL"/>
    <s v="VARIABLE"/>
    <x v="0"/>
    <s v="BAR"/>
    <s v="VALENCIA"/>
    <x v="7"/>
    <s v="BAR"/>
    <s v="BAR"/>
    <n v="0.60000000000000009"/>
    <d v="2016-02-24T00:00:00"/>
    <x v="4"/>
    <n v="2"/>
    <m/>
    <s v="COMPRA EN BAR RESTAURANTE CONVENTO, CON LA TARJETA :"/>
    <n v="0"/>
    <n v="-0.60000000000000009"/>
    <n v="0"/>
    <n v="-0.60000000000000009"/>
  </r>
  <r>
    <x v="1"/>
    <s v="ESTIMADO"/>
    <s v="FIJO"/>
    <x v="0"/>
    <s v="AUSIAS MARCH"/>
    <s v="VALENCIA"/>
    <x v="2"/>
    <s v="RESIDENCIA"/>
    <s v="AUSIAS MARCH"/>
    <n v="80"/>
    <d v="2016-03-01T00:00:00"/>
    <x v="4"/>
    <n v="3"/>
    <m/>
    <m/>
    <n v="0"/>
    <n v="-80"/>
    <n v="0"/>
    <n v="-80"/>
  </r>
  <r>
    <x v="1"/>
    <s v="REAL"/>
    <s v="VARIABLE"/>
    <x v="0"/>
    <s v="BLABLACAR"/>
    <s v="VALENCIA"/>
    <x v="5"/>
    <s v="BLABLACAR"/>
    <s v="BLABLACAR"/>
    <n v="2.1230000000000002"/>
    <d v="2016-03-02T00:00:00"/>
    <x v="4"/>
    <n v="3"/>
    <m/>
    <m/>
    <n v="0"/>
    <n v="-2.1230000000000002"/>
    <n v="0"/>
    <n v="-2.1230000000000002"/>
  </r>
  <r>
    <x v="1"/>
    <s v="REAL"/>
    <s v="VARIABLE"/>
    <x v="0"/>
    <s v="BLABLACAR"/>
    <s v="VALENCIA"/>
    <x v="5"/>
    <s v="BLABLACAR"/>
    <s v="BLABLACAR"/>
    <n v="3.2430000000000003"/>
    <d v="2016-03-02T00:00:00"/>
    <x v="4"/>
    <n v="3"/>
    <m/>
    <m/>
    <n v="0"/>
    <n v="-3.2430000000000003"/>
    <n v="0"/>
    <n v="-3.2430000000000003"/>
  </r>
  <r>
    <x v="1"/>
    <s v="REAL"/>
    <s v="VARIABLE"/>
    <x v="0"/>
    <s v="BLABLACAR"/>
    <s v="VALENCIA"/>
    <x v="5"/>
    <s v="BLABLACAR"/>
    <s v="BLABLACAR"/>
    <n v="3.1310000000000002"/>
    <d v="2016-03-08T00:00:00"/>
    <x v="4"/>
    <n v="3"/>
    <m/>
    <m/>
    <n v="0"/>
    <n v="-3.1310000000000002"/>
    <n v="0"/>
    <n v="-3.1310000000000002"/>
  </r>
  <r>
    <x v="0"/>
    <s v="REAL"/>
    <s v="VARIABLE"/>
    <x v="0"/>
    <s v="SANTANDER"/>
    <s v="ONLINE"/>
    <x v="0"/>
    <s v="INTERESES"/>
    <s v="LIQUIDACIONES SANTANDER"/>
    <n v="2.4E-2"/>
    <d v="2016-03-14T00:00:00"/>
    <x v="4"/>
    <n v="3"/>
    <m/>
    <m/>
    <n v="2.4E-2"/>
    <n v="0"/>
    <n v="0"/>
    <n v="2.4E-2"/>
  </r>
  <r>
    <x v="1"/>
    <s v="REAL"/>
    <s v="VARIABLE"/>
    <x v="0"/>
    <s v="MERCADONA"/>
    <s v="VALENCIA"/>
    <x v="4"/>
    <s v="COMIDA"/>
    <s v="MERCADONA"/>
    <n v="0.66700000000000004"/>
    <d v="2016-03-18T00:00:00"/>
    <x v="4"/>
    <n v="3"/>
    <m/>
    <m/>
    <n v="0"/>
    <n v="-0.66700000000000004"/>
    <n v="0"/>
    <n v="-0.66700000000000004"/>
  </r>
  <r>
    <x v="1"/>
    <s v="ESTIMADO"/>
    <s v="FIJO"/>
    <x v="0"/>
    <s v="AUSIAS MARCH"/>
    <s v="VALENCIA"/>
    <x v="2"/>
    <s v="RESIDENCIA"/>
    <s v="AUSIAS MARCH"/>
    <n v="80"/>
    <d v="2016-04-01T00:00:00"/>
    <x v="4"/>
    <n v="4"/>
    <m/>
    <m/>
    <n v="0"/>
    <n v="-80"/>
    <n v="0"/>
    <n v="-80"/>
  </r>
  <r>
    <x v="1"/>
    <s v="REAL"/>
    <s v="VARIABLE"/>
    <x v="0"/>
    <s v="BLABLACAR"/>
    <s v="VALENCIA"/>
    <x v="5"/>
    <s v="BLABLACAR"/>
    <s v="BLABLACAR"/>
    <n v="2.1230000000000002"/>
    <d v="2016-04-05T00:00:00"/>
    <x v="4"/>
    <n v="4"/>
    <m/>
    <m/>
    <n v="0"/>
    <n v="-2.1230000000000002"/>
    <n v="0"/>
    <n v="-2.1230000000000002"/>
  </r>
  <r>
    <x v="1"/>
    <s v="REAL"/>
    <s v="FIJO"/>
    <x v="0"/>
    <s v="UCV"/>
    <s v="VALENCIA"/>
    <x v="1"/>
    <s v="MASTER"/>
    <s v="MBA"/>
    <n v="675"/>
    <d v="2016-04-12T00:00:00"/>
    <x v="4"/>
    <n v="4"/>
    <m/>
    <s v="SE HIZO RESERVA DE 900€"/>
    <n v="0"/>
    <n v="-675"/>
    <n v="0"/>
    <n v="-675"/>
  </r>
  <r>
    <x v="1"/>
    <s v="REAL"/>
    <s v="VARIABLE"/>
    <x v="0"/>
    <s v="BLABLACAR"/>
    <s v="VALENCIA"/>
    <x v="5"/>
    <s v="BLABLACAR"/>
    <s v="BLABLACAR"/>
    <n v="3.355"/>
    <d v="2016-04-21T00:00:00"/>
    <x v="4"/>
    <n v="4"/>
    <m/>
    <m/>
    <n v="0"/>
    <n v="-3.355"/>
    <n v="0"/>
    <n v="-3.355"/>
  </r>
  <r>
    <x v="1"/>
    <s v="ESTIMADO"/>
    <s v="FIJO"/>
    <x v="0"/>
    <s v="AUSIAS MARCH"/>
    <s v="VALENCIA"/>
    <x v="2"/>
    <s v="RESIDENCIA"/>
    <s v="AUSIAS MARCH"/>
    <n v="80"/>
    <d v="2016-05-01T00:00:00"/>
    <x v="4"/>
    <n v="5"/>
    <m/>
    <m/>
    <n v="0"/>
    <n v="-80"/>
    <n v="0"/>
    <n v="-80"/>
  </r>
  <r>
    <x v="1"/>
    <s v="REAL"/>
    <s v="VARIABLE"/>
    <x v="0"/>
    <s v="BLABLACAR"/>
    <s v="VALENCIA"/>
    <x v="5"/>
    <s v="BLABLACAR"/>
    <s v="BLABLACAR"/>
    <n v="2.0110000000000001"/>
    <d v="2016-05-03T00:00:00"/>
    <x v="4"/>
    <n v="5"/>
    <m/>
    <m/>
    <n v="0"/>
    <n v="-2.0110000000000001"/>
    <n v="0"/>
    <n v="-2.0110000000000001"/>
  </r>
  <r>
    <x v="1"/>
    <s v="REAL"/>
    <s v="VARIABLE"/>
    <x v="0"/>
    <s v="COPIBALBI"/>
    <s v="VALENCIA"/>
    <x v="1"/>
    <s v="UNIVERSIDAD"/>
    <s v="FOTOCOPIAS"/>
    <n v="0.96700000000000008"/>
    <d v="2016-05-11T00:00:00"/>
    <x v="4"/>
    <n v="5"/>
    <m/>
    <m/>
    <n v="0"/>
    <n v="-0.96700000000000008"/>
    <n v="0"/>
    <n v="-0.96700000000000008"/>
  </r>
  <r>
    <x v="1"/>
    <s v="ESTIMADO"/>
    <s v="FIJO"/>
    <x v="0"/>
    <s v="AUSIAS MARCH"/>
    <s v="VALENCIA"/>
    <x v="2"/>
    <s v="RESIDENCIA"/>
    <s v="AUSIAS MARCH"/>
    <n v="80"/>
    <d v="2016-06-01T00:00:00"/>
    <x v="4"/>
    <n v="6"/>
    <m/>
    <m/>
    <n v="0"/>
    <n v="-80"/>
    <n v="0"/>
    <n v="-80"/>
  </r>
  <r>
    <x v="1"/>
    <s v="REAL"/>
    <s v="VARIABLE"/>
    <x v="0"/>
    <s v="COPIBALBI"/>
    <s v="VALENCIA"/>
    <x v="1"/>
    <s v="UNIVERSIDAD"/>
    <s v="FOTOCOPIAS"/>
    <n v="12.600000000000001"/>
    <d v="2016-06-02T00:00:00"/>
    <x v="4"/>
    <n v="6"/>
    <m/>
    <m/>
    <n v="0"/>
    <n v="-12.600000000000001"/>
    <n v="0"/>
    <n v="-12.600000000000001"/>
  </r>
  <r>
    <x v="1"/>
    <s v="REAL"/>
    <s v="VARIABLE"/>
    <x v="0"/>
    <s v="FNAC"/>
    <s v="VALENCIA"/>
    <x v="8"/>
    <s v="ELECTRONICA"/>
    <s v="ELECTRONICA"/>
    <n v="1.425"/>
    <d v="2016-06-06T00:00:00"/>
    <x v="4"/>
    <n v="6"/>
    <m/>
    <s v="COMPRA EN FNAC S AGUSTIN, VALENCIA, TARJ. :*571914"/>
    <n v="0"/>
    <n v="-1.425"/>
    <n v="0"/>
    <n v="-1.425"/>
  </r>
  <r>
    <x v="1"/>
    <s v="REAL"/>
    <s v="VARIABLE"/>
    <x v="0"/>
    <s v="CINE"/>
    <s v="VALENCIA"/>
    <x v="9"/>
    <s v="CINE"/>
    <s v="KINEPOLIS"/>
    <n v="0.70000000000000007"/>
    <d v="2016-06-12T00:00:00"/>
    <x v="4"/>
    <n v="6"/>
    <m/>
    <s v="COMPRA EN KINEPOLIS PATER, PATERNA, TARJ. :*571914"/>
    <n v="0"/>
    <n v="-0.70000000000000007"/>
    <n v="0"/>
    <n v="-0.70000000000000007"/>
  </r>
  <r>
    <x v="1"/>
    <s v="REAL"/>
    <s v="VARIABLE"/>
    <x v="0"/>
    <s v="CINE"/>
    <s v="VALENCIA"/>
    <x v="9"/>
    <s v="CINE"/>
    <s v="KINEPOLIS"/>
    <n v="0.95000000000000007"/>
    <d v="2016-06-13T00:00:00"/>
    <x v="4"/>
    <n v="6"/>
    <m/>
    <s v="COMPRA EN KINEPOLIS PATER, PATERNA, TARJ. :*571914"/>
    <n v="0"/>
    <n v="-0.95000000000000007"/>
    <n v="0"/>
    <n v="-0.95000000000000007"/>
  </r>
  <r>
    <x v="1"/>
    <s v="REAL"/>
    <s v="VARIABLE"/>
    <x v="0"/>
    <s v="EFECTIVO"/>
    <s v="VALENCIA"/>
    <x v="0"/>
    <s v="EFECTIVO"/>
    <s v="EFECTIVO"/>
    <n v="7"/>
    <d v="2016-06-15T00:00:00"/>
    <x v="4"/>
    <n v="6"/>
    <m/>
    <m/>
    <n v="0"/>
    <n v="-7"/>
    <n v="0"/>
    <n v="-7"/>
  </r>
  <r>
    <x v="1"/>
    <s v="ESTIMADO"/>
    <s v="FIJO"/>
    <x v="0"/>
    <s v="PISO VALENCIA CENTRO"/>
    <s v="VALENCIA"/>
    <x v="2"/>
    <s v="PISO VALENCIA"/>
    <s v="PISO VALENCIA"/>
    <n v="55"/>
    <d v="2016-06-20T00:00:00"/>
    <x v="4"/>
    <n v="6"/>
    <m/>
    <s v="fianza"/>
    <n v="0"/>
    <n v="-55"/>
    <n v="0"/>
    <n v="-55"/>
  </r>
  <r>
    <x v="1"/>
    <s v="REAL"/>
    <s v="VARIABLE"/>
    <x v="0"/>
    <s v="MERCADONA"/>
    <s v="VALENCIA"/>
    <x v="4"/>
    <s v="COMIDA"/>
    <s v="MERCADONA"/>
    <n v="2.214"/>
    <d v="2016-06-28T00:00:00"/>
    <x v="4"/>
    <n v="6"/>
    <m/>
    <m/>
    <n v="0"/>
    <n v="-2.214"/>
    <n v="0"/>
    <n v="-2.214"/>
  </r>
  <r>
    <x v="1"/>
    <s v="REAL"/>
    <s v="VARIABLE"/>
    <x v="0"/>
    <s v="COPIBALBI"/>
    <s v="VALENCIA"/>
    <x v="1"/>
    <s v="UNIVERSIDAD"/>
    <s v="FOTOCOPIAS"/>
    <n v="11.565000000000001"/>
    <d v="2016-06-30T00:00:00"/>
    <x v="4"/>
    <n v="6"/>
    <m/>
    <m/>
    <n v="0"/>
    <n v="-11.565000000000001"/>
    <n v="0"/>
    <n v="-11.565000000000001"/>
  </r>
  <r>
    <x v="1"/>
    <s v="ESTIMADO"/>
    <s v="FIJO"/>
    <x v="0"/>
    <s v="AUSIAS MARCH"/>
    <s v="VALENCIA"/>
    <x v="2"/>
    <s v="RESIDENCIA"/>
    <s v="AUSIAS MARCH"/>
    <n v="80"/>
    <d v="2016-07-01T00:00:00"/>
    <x v="4"/>
    <n v="7"/>
    <m/>
    <m/>
    <n v="0"/>
    <n v="-80"/>
    <n v="0"/>
    <n v="-80"/>
  </r>
  <r>
    <x v="1"/>
    <s v="ESTIMADO"/>
    <s v="FIJO"/>
    <x v="0"/>
    <s v="PISO VALENCIA CENTRO"/>
    <s v="VALENCIA"/>
    <x v="2"/>
    <s v="PISO VALENCIA"/>
    <s v="PISO VALENCIA"/>
    <n v="27.5"/>
    <d v="2016-07-01T00:00:00"/>
    <x v="4"/>
    <n v="7"/>
    <m/>
    <m/>
    <n v="0"/>
    <n v="-27.5"/>
    <n v="0"/>
    <n v="-27.5"/>
  </r>
  <r>
    <x v="1"/>
    <s v="REAL"/>
    <s v="VARIABLE"/>
    <x v="0"/>
    <s v="DIA"/>
    <s v="VALENCIA"/>
    <x v="4"/>
    <s v="COMIDA"/>
    <s v="DIA"/>
    <n v="0.60199999999999998"/>
    <d v="2016-07-04T00:00:00"/>
    <x v="4"/>
    <n v="7"/>
    <m/>
    <m/>
    <n v="0"/>
    <n v="-0.60199999999999998"/>
    <n v="0"/>
    <n v="-0.60199999999999998"/>
  </r>
  <r>
    <x v="1"/>
    <s v="REAL"/>
    <s v="VARIABLE"/>
    <x v="0"/>
    <s v="BAR"/>
    <s v="VALENCIA"/>
    <x v="7"/>
    <s v="BAR"/>
    <s v="BAR"/>
    <n v="1.17"/>
    <d v="2016-07-08T00:00:00"/>
    <x v="4"/>
    <n v="7"/>
    <m/>
    <s v="COMPRA EN rest. bar conve, VALENCIA, TARJ. :*571914"/>
    <n v="0"/>
    <n v="-1.17"/>
    <n v="0"/>
    <n v="-1.17"/>
  </r>
  <r>
    <x v="1"/>
    <s v="REAL"/>
    <s v="VARIABLE"/>
    <x v="0"/>
    <s v="EFECTIVO"/>
    <s v="VALENCIA"/>
    <x v="0"/>
    <s v="EFECTIVO"/>
    <s v="EFECTIVO"/>
    <n v="7"/>
    <d v="2016-07-11T00:00:00"/>
    <x v="4"/>
    <n v="7"/>
    <m/>
    <m/>
    <n v="0"/>
    <n v="-7"/>
    <n v="0"/>
    <n v="-7"/>
  </r>
  <r>
    <x v="1"/>
    <s v="REAL"/>
    <s v="VARIABLE"/>
    <x v="0"/>
    <s v="MERCADONA"/>
    <s v="VALENCIA"/>
    <x v="4"/>
    <s v="COMIDA"/>
    <s v="MERCADONA"/>
    <n v="2.75"/>
    <d v="2016-07-13T00:00:00"/>
    <x v="4"/>
    <n v="7"/>
    <m/>
    <m/>
    <n v="0"/>
    <n v="-2.75"/>
    <n v="0"/>
    <n v="-2.75"/>
  </r>
  <r>
    <x v="1"/>
    <s v="REAL"/>
    <s v="VARIABLE"/>
    <x v="0"/>
    <s v="CONOCIDOS"/>
    <s v="VALENCIA"/>
    <x v="0"/>
    <s v="DESCONOCIDO"/>
    <s v="DESCONOCIDO"/>
    <n v="2.0110000000000001"/>
    <d v="2016-07-18T00:00:00"/>
    <x v="4"/>
    <n v="7"/>
    <m/>
    <s v="GASTOS DESCONOCIDOS"/>
    <n v="0"/>
    <n v="-2.0110000000000001"/>
    <n v="0"/>
    <n v="-2.0110000000000001"/>
  </r>
  <r>
    <x v="1"/>
    <s v="REAL"/>
    <s v="VARIABLE"/>
    <x v="0"/>
    <s v="MULTIOPTICAS"/>
    <s v="TUDELA"/>
    <x v="10"/>
    <s v="LENTILLAS"/>
    <s v="LENTILLAS"/>
    <n v="15.76"/>
    <d v="2016-07-22T00:00:00"/>
    <x v="4"/>
    <n v="7"/>
    <m/>
    <s v="COMPRA EN MULTIOPTICAS, TUDELA, TARJ. :*571914"/>
    <n v="0"/>
    <n v="-15.76"/>
    <n v="0"/>
    <n v="-15.76"/>
  </r>
  <r>
    <x v="0"/>
    <s v="REAL"/>
    <s v="VARIABLE"/>
    <x v="0"/>
    <s v="-"/>
    <s v="VALENCIA"/>
    <x v="0"/>
    <s v="PAGA"/>
    <s v="PAGA / TRANSFERENCIA"/>
    <n v="210"/>
    <d v="2016-07-28T00:00:00"/>
    <x v="4"/>
    <n v="7"/>
    <m/>
    <m/>
    <n v="210"/>
    <n v="0"/>
    <n v="0"/>
    <n v="210"/>
  </r>
  <r>
    <x v="1"/>
    <s v="ESTIMADO"/>
    <s v="FIJO"/>
    <x v="0"/>
    <s v="PISO VALENCIA CENTRO"/>
    <s v="VALENCIA"/>
    <x v="2"/>
    <s v="PISO VALENCIA"/>
    <s v="PISO VALENCIA"/>
    <n v="27.5"/>
    <d v="2016-08-01T00:00:00"/>
    <x v="4"/>
    <n v="8"/>
    <m/>
    <m/>
    <n v="0"/>
    <n v="-27.5"/>
    <n v="0"/>
    <n v="-27.5"/>
  </r>
  <r>
    <x v="1"/>
    <s v="ESTIMADO"/>
    <s v="FIJO"/>
    <x v="0"/>
    <s v="PISO VALENCIA CENTRO"/>
    <s v="VALENCIA"/>
    <x v="2"/>
    <s v="PISO VALENCIA"/>
    <s v="PISO VALENCIA"/>
    <n v="27.5"/>
    <d v="2016-09-01T00:00:00"/>
    <x v="4"/>
    <n v="9"/>
    <m/>
    <m/>
    <n v="0"/>
    <n v="-27.5"/>
    <n v="0"/>
    <n v="-27.5"/>
  </r>
  <r>
    <x v="1"/>
    <s v="REAL"/>
    <s v="VARIABLE"/>
    <x v="0"/>
    <s v="PULL&amp;BEAR"/>
    <s v="VALENCIA"/>
    <x v="3"/>
    <s v="ROPA"/>
    <s v="ROPA"/>
    <n v="0.49900000000000005"/>
    <d v="2016-09-07T00:00:00"/>
    <x v="4"/>
    <n v="9"/>
    <m/>
    <s v="COMPRA EN PULL AND BEAR, VALENCIA, TARJ. :*571914"/>
    <n v="0"/>
    <n v="-0.49900000000000005"/>
    <n v="0"/>
    <n v="-0.49900000000000005"/>
  </r>
  <r>
    <x v="0"/>
    <s v="REAL"/>
    <s v="VARIABLE"/>
    <x v="0"/>
    <s v="SANTANDER"/>
    <s v="ONLINE"/>
    <x v="0"/>
    <s v="INTERESES"/>
    <s v="LIQUIDACIONES SANTANDER"/>
    <n v="4.2000000000000003E-2"/>
    <d v="2016-09-12T00:00:00"/>
    <x v="4"/>
    <n v="9"/>
    <m/>
    <m/>
    <n v="4.2000000000000003E-2"/>
    <n v="0"/>
    <n v="0"/>
    <n v="4.2000000000000003E-2"/>
  </r>
  <r>
    <x v="1"/>
    <s v="REAL"/>
    <s v="VARIABLE"/>
    <x v="0"/>
    <s v="MERCADONA"/>
    <s v="VALENCIA"/>
    <x v="4"/>
    <s v="COMIDA"/>
    <s v="MERCADONA"/>
    <n v="2.552"/>
    <d v="2016-09-13T00:00:00"/>
    <x v="4"/>
    <n v="9"/>
    <m/>
    <m/>
    <n v="0"/>
    <n v="-2.552"/>
    <n v="0"/>
    <n v="-2.552"/>
  </r>
  <r>
    <x v="1"/>
    <s v="REAL"/>
    <s v="VARIABLE"/>
    <x v="0"/>
    <s v="MERCADONA"/>
    <s v="VALENCIA"/>
    <x v="4"/>
    <s v="COMIDA"/>
    <s v="MERCADONA"/>
    <n v="2.0910000000000002"/>
    <d v="2016-09-16T00:00:00"/>
    <x v="4"/>
    <n v="9"/>
    <m/>
    <m/>
    <n v="0"/>
    <n v="-2.0910000000000002"/>
    <n v="0"/>
    <n v="-2.0910000000000002"/>
  </r>
  <r>
    <x v="1"/>
    <s v="REAL"/>
    <s v="VARIABLE"/>
    <x v="0"/>
    <s v="MERCADONA"/>
    <s v="VALENCIA"/>
    <x v="4"/>
    <s v="COMIDA"/>
    <s v="MERCADONA"/>
    <n v="2.0539999999999998"/>
    <d v="2016-09-19T00:00:00"/>
    <x v="4"/>
    <n v="9"/>
    <m/>
    <m/>
    <n v="0"/>
    <n v="-2.0539999999999998"/>
    <n v="0"/>
    <n v="-2.0539999999999998"/>
  </r>
  <r>
    <x v="1"/>
    <s v="REAL"/>
    <s v="VARIABLE"/>
    <x v="0"/>
    <s v="MERCADONA"/>
    <s v="VALENCIA"/>
    <x v="4"/>
    <s v="COMIDA"/>
    <s v="MERCADONA"/>
    <n v="2.1800000000000002"/>
    <d v="2016-09-22T00:00:00"/>
    <x v="4"/>
    <n v="9"/>
    <m/>
    <m/>
    <n v="0"/>
    <n v="-2.1800000000000002"/>
    <n v="0"/>
    <n v="-2.1800000000000002"/>
  </r>
  <r>
    <x v="1"/>
    <s v="REAL"/>
    <s v="VARIABLE"/>
    <x v="0"/>
    <s v="MERCADONA"/>
    <s v="VALENCIA"/>
    <x v="4"/>
    <s v="COMIDA"/>
    <s v="MERCADONA"/>
    <n v="1.5740000000000001"/>
    <d v="2016-09-26T00:00:00"/>
    <x v="4"/>
    <n v="9"/>
    <m/>
    <m/>
    <n v="0"/>
    <n v="-1.5740000000000001"/>
    <n v="0"/>
    <n v="-1.5740000000000001"/>
  </r>
  <r>
    <x v="1"/>
    <s v="REAL"/>
    <s v="VARIABLE"/>
    <x v="0"/>
    <s v="MERCADONA"/>
    <s v="VALENCIA"/>
    <x v="4"/>
    <s v="COMIDA"/>
    <s v="MERCADONA"/>
    <n v="2.2480000000000002"/>
    <d v="2016-09-26T00:00:00"/>
    <x v="4"/>
    <n v="9"/>
    <m/>
    <m/>
    <n v="0"/>
    <n v="-2.2480000000000002"/>
    <n v="0"/>
    <n v="-2.2480000000000002"/>
  </r>
  <r>
    <x v="1"/>
    <s v="REAL"/>
    <s v="VARIABLE"/>
    <x v="0"/>
    <s v="MERCADONA"/>
    <s v="VALENCIA"/>
    <x v="4"/>
    <s v="COMIDA"/>
    <s v="MERCADONA"/>
    <n v="1.5490000000000002"/>
    <d v="2016-09-29T00:00:00"/>
    <x v="4"/>
    <n v="9"/>
    <m/>
    <m/>
    <n v="0"/>
    <n v="-1.5490000000000002"/>
    <n v="0"/>
    <n v="-1.5490000000000002"/>
  </r>
  <r>
    <x v="1"/>
    <s v="REAL"/>
    <s v="VARIABLE"/>
    <x v="0"/>
    <s v="MERCADONA"/>
    <s v="VALENCIA"/>
    <x v="4"/>
    <s v="COMIDA"/>
    <s v="MERCADONA"/>
    <n v="1.7550000000000001"/>
    <d v="2016-09-30T00:00:00"/>
    <x v="4"/>
    <n v="9"/>
    <m/>
    <m/>
    <n v="0"/>
    <n v="-1.7550000000000001"/>
    <n v="0"/>
    <n v="-1.7550000000000001"/>
  </r>
  <r>
    <x v="1"/>
    <s v="ESTIMADO"/>
    <s v="FIJO"/>
    <x v="0"/>
    <s v="PISO VALENCIA CENTRO"/>
    <s v="VALENCIA"/>
    <x v="2"/>
    <s v="PISO VALENCIA"/>
    <s v="PISO VALENCIA"/>
    <n v="27.5"/>
    <d v="2016-10-01T00:00:00"/>
    <x v="4"/>
    <n v="10"/>
    <m/>
    <m/>
    <n v="0"/>
    <n v="-27.5"/>
    <n v="0"/>
    <n v="-27.5"/>
  </r>
  <r>
    <x v="1"/>
    <s v="REAL"/>
    <s v="VARIABLE"/>
    <x v="0"/>
    <s v="MERCADONA"/>
    <s v="VALENCIA"/>
    <x v="4"/>
    <s v="COMIDA"/>
    <s v="MERCADONA"/>
    <n v="2.1420000000000003"/>
    <d v="2016-10-04T00:00:00"/>
    <x v="4"/>
    <n v="10"/>
    <m/>
    <m/>
    <n v="0"/>
    <n v="-2.1420000000000003"/>
    <n v="0"/>
    <n v="-2.1420000000000003"/>
  </r>
  <r>
    <x v="1"/>
    <s v="REAL"/>
    <s v="VARIABLE"/>
    <x v="0"/>
    <s v="FARMACIA&amp;MT MAR, VALENCIA"/>
    <s v="VALENCIA"/>
    <x v="10"/>
    <s v="FARMACIA"/>
    <s v="FARMACIA"/>
    <n v="0.69500000000000006"/>
    <d v="2016-10-07T00:00:00"/>
    <x v="4"/>
    <n v="10"/>
    <m/>
    <s v="COMPRA EN FARMACIA MT MAR, VALENCIA, TARJ. :*571914"/>
    <n v="0"/>
    <n v="-0.69500000000000006"/>
    <n v="0"/>
    <n v="-0.69500000000000006"/>
  </r>
  <r>
    <x v="1"/>
    <s v="REAL"/>
    <s v="VARIABLE"/>
    <x v="0"/>
    <s v="MAS&amp;MAS MARQU, VALENCIA"/>
    <s v="VALENCIA"/>
    <x v="7"/>
    <s v="RESTAURANTE"/>
    <s v="RESTAURANTE"/>
    <n v="0.6070000000000001"/>
    <d v="2016-10-07T00:00:00"/>
    <x v="4"/>
    <n v="10"/>
    <m/>
    <s v="COMPRA EN MAS Y MAS MARQU, VALENCIA, TARJ. :*571914"/>
    <n v="0"/>
    <n v="-0.6070000000000001"/>
    <n v="0"/>
    <n v="-0.6070000000000001"/>
  </r>
  <r>
    <x v="1"/>
    <s v="REAL"/>
    <s v="VARIABLE"/>
    <x v="0"/>
    <s v="MERCADONA"/>
    <s v="VALENCIA"/>
    <x v="4"/>
    <s v="COMIDA"/>
    <s v="MERCADONA"/>
    <n v="2.3329999999999997"/>
    <d v="2016-10-10T00:00:00"/>
    <x v="4"/>
    <n v="10"/>
    <m/>
    <m/>
    <n v="0"/>
    <n v="-2.3329999999999997"/>
    <n v="0"/>
    <n v="-2.3329999999999997"/>
  </r>
  <r>
    <x v="1"/>
    <s v="REAL"/>
    <s v="VARIABLE"/>
    <x v="0"/>
    <s v="BAR"/>
    <s v="VALENCIA"/>
    <x v="7"/>
    <s v="BAR"/>
    <s v="BAR"/>
    <n v="0.4"/>
    <d v="2016-10-11T00:00:00"/>
    <x v="4"/>
    <n v="10"/>
    <m/>
    <s v="COMPRA EN BAR RESTAURANTE, VALENCIA, TARJ. :*571914"/>
    <n v="0"/>
    <n v="-0.4"/>
    <n v="0"/>
    <n v="-0.4"/>
  </r>
  <r>
    <x v="1"/>
    <s v="REAL"/>
    <s v="VARIABLE"/>
    <x v="0"/>
    <s v="EFECTIVO"/>
    <s v="VALENCIA"/>
    <x v="0"/>
    <s v="EFECTIVO"/>
    <s v="EFECTIVO"/>
    <n v="15"/>
    <d v="2016-10-11T00:00:00"/>
    <x v="4"/>
    <n v="10"/>
    <m/>
    <m/>
    <n v="0"/>
    <n v="-15"/>
    <n v="0"/>
    <n v="-15"/>
  </r>
  <r>
    <x v="1"/>
    <s v="REAL"/>
    <s v="VARIABLE"/>
    <x v="0"/>
    <s v="MERCADONA"/>
    <s v="VALENCIA"/>
    <x v="4"/>
    <s v="COMIDA"/>
    <s v="MERCADONA"/>
    <n v="2.0690000000000004"/>
    <d v="2016-10-17T00:00:00"/>
    <x v="4"/>
    <n v="10"/>
    <m/>
    <m/>
    <n v="0"/>
    <n v="-2.0690000000000004"/>
    <n v="0"/>
    <n v="-2.0690000000000004"/>
  </r>
  <r>
    <x v="1"/>
    <s v="REAL"/>
    <s v="VARIABLE"/>
    <x v="0"/>
    <s v="MERCADONA"/>
    <s v="VALENCIA"/>
    <x v="4"/>
    <s v="COMIDA"/>
    <s v="MERCADONA"/>
    <n v="1.7969999999999999"/>
    <d v="2016-10-18T00:00:00"/>
    <x v="4"/>
    <n v="10"/>
    <m/>
    <m/>
    <n v="0"/>
    <n v="-1.7969999999999999"/>
    <n v="0"/>
    <n v="-1.7969999999999999"/>
  </r>
  <r>
    <x v="1"/>
    <s v="REAL"/>
    <s v="VARIABLE"/>
    <x v="0"/>
    <s v="CONOCIDOS"/>
    <s v="VALENCIA"/>
    <x v="0"/>
    <s v="DESCONOCIDO"/>
    <s v="DESCONOCIDO"/>
    <n v="4.2460000000000004"/>
    <d v="2016-10-20T00:00:00"/>
    <x v="4"/>
    <n v="10"/>
    <m/>
    <s v="GASTOS DESCONOCIDOS"/>
    <n v="0"/>
    <n v="-4.2460000000000004"/>
    <n v="0"/>
    <n v="-4.2460000000000004"/>
  </r>
  <r>
    <x v="1"/>
    <s v="REAL"/>
    <s v="VARIABLE"/>
    <x v="0"/>
    <s v="CONOCIDOS"/>
    <s v="VALENCIA"/>
    <x v="0"/>
    <s v="DESCONOCIDO"/>
    <s v="DESCONOCIDO"/>
    <n v="3.3520000000000003"/>
    <d v="2016-10-20T00:00:00"/>
    <x v="4"/>
    <n v="10"/>
    <m/>
    <s v="GASTOS DESCONOCIDOS"/>
    <n v="0"/>
    <n v="-3.3520000000000003"/>
    <n v="0"/>
    <n v="-3.3520000000000003"/>
  </r>
  <r>
    <x v="1"/>
    <s v="REAL"/>
    <s v="VARIABLE"/>
    <x v="0"/>
    <s v="DIALPRIX"/>
    <s v="VALENCIA"/>
    <x v="4"/>
    <s v="COMIDA"/>
    <s v="DIALPRIX"/>
    <n v="0.47000000000000003"/>
    <d v="2016-10-24T00:00:00"/>
    <x v="4"/>
    <n v="10"/>
    <m/>
    <m/>
    <n v="0"/>
    <n v="-0.47000000000000003"/>
    <n v="0"/>
    <n v="-0.47000000000000003"/>
  </r>
  <r>
    <x v="1"/>
    <s v="REAL"/>
    <s v="VARIABLE"/>
    <x v="0"/>
    <s v="MERCADONA"/>
    <s v="VALENCIA"/>
    <x v="4"/>
    <s v="COMIDA"/>
    <s v="MERCADONA"/>
    <n v="1.3970000000000002"/>
    <d v="2016-10-25T00:00:00"/>
    <x v="4"/>
    <n v="10"/>
    <m/>
    <m/>
    <n v="0"/>
    <n v="-1.3970000000000002"/>
    <n v="0"/>
    <n v="-1.3970000000000002"/>
  </r>
  <r>
    <x v="1"/>
    <s v="ESTIMADO"/>
    <s v="FIJO"/>
    <x v="0"/>
    <s v="PISO VALENCIA CENTRO"/>
    <s v="VALENCIA"/>
    <x v="2"/>
    <s v="PISO VALENCIA"/>
    <s v="PISO VALENCIA"/>
    <n v="27.5"/>
    <d v="2016-11-01T00:00:00"/>
    <x v="4"/>
    <n v="11"/>
    <m/>
    <m/>
    <n v="0"/>
    <n v="-27.5"/>
    <n v="0"/>
    <n v="-27.5"/>
  </r>
  <r>
    <x v="1"/>
    <s v="REAL"/>
    <s v="VARIABLE"/>
    <x v="0"/>
    <s v="MERCADONA"/>
    <s v="VALENCIA"/>
    <x v="4"/>
    <s v="COMIDA"/>
    <s v="MERCADONA"/>
    <n v="2.27"/>
    <d v="2016-11-04T00:00:00"/>
    <x v="4"/>
    <n v="11"/>
    <m/>
    <m/>
    <n v="0"/>
    <n v="-2.27"/>
    <n v="0"/>
    <n v="-2.27"/>
  </r>
  <r>
    <x v="1"/>
    <s v="REAL"/>
    <s v="VARIABLE"/>
    <x v="0"/>
    <s v="MERCADONA"/>
    <s v="VALENCIA"/>
    <x v="4"/>
    <s v="COMIDA"/>
    <s v="MERCADONA"/>
    <n v="1.8460000000000001"/>
    <d v="2016-11-05T00:00:00"/>
    <x v="4"/>
    <n v="11"/>
    <m/>
    <m/>
    <n v="0"/>
    <n v="-1.8460000000000001"/>
    <n v="0"/>
    <n v="-1.8460000000000001"/>
  </r>
  <r>
    <x v="1"/>
    <s v="REAL"/>
    <s v="VARIABLE"/>
    <x v="0"/>
    <s v="BLACK RUSSAFA"/>
    <s v="VALENCIA"/>
    <x v="7"/>
    <s v="RESTAURANTE"/>
    <s v="RESTAURANTE"/>
    <n v="2.4700000000000002"/>
    <d v="2016-11-07T00:00:00"/>
    <x v="4"/>
    <n v="11"/>
    <m/>
    <s v="COMPRA EN BLACK RUSSAFA, VALENCIA, TARJ. :*571914"/>
    <n v="0"/>
    <n v="-2.4700000000000002"/>
    <n v="0"/>
    <n v="-2.4700000000000002"/>
  </r>
  <r>
    <x v="0"/>
    <s v="REAL"/>
    <s v="VARIABLE"/>
    <x v="0"/>
    <s v="-"/>
    <s v="VALENCIA"/>
    <x v="0"/>
    <s v="PAGA"/>
    <s v="PAGA / TRANSFERENCIA"/>
    <n v="180"/>
    <d v="2016-11-11T00:00:00"/>
    <x v="4"/>
    <n v="11"/>
    <m/>
    <m/>
    <n v="180"/>
    <n v="0"/>
    <n v="0"/>
    <n v="180"/>
  </r>
  <r>
    <x v="1"/>
    <s v="REAL"/>
    <s v="VARIABLE"/>
    <x v="0"/>
    <s v="CARREFOUR"/>
    <s v="VALENCIA"/>
    <x v="4"/>
    <s v="COMIDA"/>
    <s v="CARREFOUR"/>
    <n v="0.93000000000000016"/>
    <d v="2016-11-15T00:00:00"/>
    <x v="4"/>
    <n v="11"/>
    <m/>
    <m/>
    <n v="0"/>
    <n v="-0.93000000000000016"/>
    <n v="0"/>
    <n v="-0.93000000000000016"/>
  </r>
  <r>
    <x v="1"/>
    <s v="REAL"/>
    <s v="VARIABLE"/>
    <x v="0"/>
    <s v="CARREFOUR"/>
    <s v="VALENCIA"/>
    <x v="4"/>
    <s v="COMIDA"/>
    <s v="CARREFOUR"/>
    <n v="0.70700000000000007"/>
    <d v="2016-11-15T00:00:00"/>
    <x v="4"/>
    <n v="11"/>
    <m/>
    <m/>
    <n v="0"/>
    <n v="-0.70700000000000007"/>
    <n v="0"/>
    <n v="-0.70700000000000007"/>
  </r>
  <r>
    <x v="1"/>
    <s v="REAL"/>
    <s v="VARIABLE"/>
    <x v="0"/>
    <s v="MERCADONA"/>
    <s v="VALENCIA"/>
    <x v="4"/>
    <s v="COMIDA"/>
    <s v="MERCADONA"/>
    <n v="3.968"/>
    <d v="2016-11-23T00:00:00"/>
    <x v="4"/>
    <n v="11"/>
    <m/>
    <m/>
    <n v="0"/>
    <n v="-3.968"/>
    <n v="0"/>
    <n v="-3.968"/>
  </r>
  <r>
    <x v="1"/>
    <s v="REAL"/>
    <s v="VARIABLE"/>
    <x v="0"/>
    <s v="DIALPRIX"/>
    <s v="VALENCIA"/>
    <x v="4"/>
    <s v="COMIDA"/>
    <s v="DIALPRIX"/>
    <n v="0.42300000000000004"/>
    <d v="2016-11-28T00:00:00"/>
    <x v="4"/>
    <n v="11"/>
    <m/>
    <m/>
    <n v="0"/>
    <n v="-0.42300000000000004"/>
    <n v="0"/>
    <n v="-0.42300000000000004"/>
  </r>
  <r>
    <x v="0"/>
    <s v="REAL"/>
    <s v="FIJO"/>
    <x v="0"/>
    <s v="BICONSULTING"/>
    <s v="VALENCIA"/>
    <x v="12"/>
    <s v="NOMINA BIC"/>
    <s v="BICONSULTING NOMINA"/>
    <n v="80.849999999999994"/>
    <d v="2016-11-30T00:00:00"/>
    <x v="4"/>
    <n v="11"/>
    <m/>
    <m/>
    <n v="80.849999999999994"/>
    <n v="0"/>
    <n v="0"/>
    <n v="80.849999999999994"/>
  </r>
  <r>
    <x v="1"/>
    <s v="REAL"/>
    <s v="VARIABLE"/>
    <x v="0"/>
    <s v="PULL&amp;BEAR"/>
    <s v="VALENCIA"/>
    <x v="3"/>
    <s v="ROPA"/>
    <s v="ROPA"/>
    <n v="7.9989999999999997"/>
    <d v="2016-11-30T00:00:00"/>
    <x v="4"/>
    <n v="11"/>
    <m/>
    <s v="COMPRA EN PULL AND BEAR, VALENCIA, TARJ. :*571914"/>
    <n v="0"/>
    <n v="-7.9989999999999997"/>
    <n v="0"/>
    <n v="-7.9989999999999997"/>
  </r>
  <r>
    <x v="1"/>
    <s v="REAL"/>
    <s v="VARIABLE"/>
    <x v="0"/>
    <s v="CARREFOUR"/>
    <s v="VALENCIA"/>
    <x v="4"/>
    <s v="COMIDA"/>
    <s v="CARREFOUR"/>
    <n v="0.86099999999999999"/>
    <d v="2016-12-01T00:00:00"/>
    <x v="4"/>
    <n v="12"/>
    <m/>
    <m/>
    <n v="0"/>
    <n v="-0.86099999999999999"/>
    <n v="0"/>
    <n v="-0.86099999999999999"/>
  </r>
  <r>
    <x v="1"/>
    <s v="ESTIMADO"/>
    <s v="FIJO"/>
    <x v="0"/>
    <s v="PISO VALENCIA CENTRO"/>
    <s v="VALENCIA"/>
    <x v="2"/>
    <s v="PISO VALENCIA"/>
    <s v="PISO VALENCIA"/>
    <n v="27.5"/>
    <d v="2016-12-01T00:00:00"/>
    <x v="4"/>
    <n v="12"/>
    <m/>
    <m/>
    <n v="0"/>
    <n v="-27.5"/>
    <n v="0"/>
    <n v="-27.5"/>
  </r>
  <r>
    <x v="1"/>
    <s v="REAL"/>
    <s v="VARIABLE"/>
    <x v="0"/>
    <s v="BAR"/>
    <s v="VALENCIA"/>
    <x v="7"/>
    <s v="BAR"/>
    <s v="BAR"/>
    <n v="0.12"/>
    <d v="2016-12-02T00:00:00"/>
    <x v="4"/>
    <n v="12"/>
    <m/>
    <s v="COMPRA EN BAR RESTAURANTE, VALENCIA, TARJ. :*571914"/>
    <n v="0"/>
    <n v="-0.12"/>
    <n v="0"/>
    <n v="-0.12"/>
  </r>
  <r>
    <x v="1"/>
    <s v="REAL"/>
    <s v="VARIABLE"/>
    <x v="0"/>
    <s v="EFECTIVO"/>
    <s v="VALENCIA"/>
    <x v="0"/>
    <s v="EFECTIVO"/>
    <s v="EFECTIVO"/>
    <n v="14"/>
    <d v="2016-12-05T00:00:00"/>
    <x v="4"/>
    <n v="12"/>
    <m/>
    <m/>
    <n v="0"/>
    <n v="-14"/>
    <n v="0"/>
    <n v="-14"/>
  </r>
  <r>
    <x v="1"/>
    <s v="REAL"/>
    <s v="VARIABLE"/>
    <x v="0"/>
    <s v="MERCADONA"/>
    <s v="VALENCIA"/>
    <x v="4"/>
    <s v="COMIDA"/>
    <s v="MERCADONA"/>
    <n v="2.9480000000000004"/>
    <d v="2016-12-05T00:00:00"/>
    <x v="4"/>
    <n v="12"/>
    <m/>
    <m/>
    <n v="0"/>
    <n v="-2.9480000000000004"/>
    <n v="0"/>
    <n v="-2.9480000000000004"/>
  </r>
  <r>
    <x v="1"/>
    <s v="REAL"/>
    <s v="VARIABLE"/>
    <x v="0"/>
    <s v="RESTAURANTE MIR"/>
    <s v="VALENCIA"/>
    <x v="7"/>
    <s v="RESTAURANTE"/>
    <s v="RESTAURANTE"/>
    <n v="0.51"/>
    <d v="2016-12-05T00:00:00"/>
    <x v="4"/>
    <n v="12"/>
    <m/>
    <s v="COMPRA EN RESTAURANTE MIR, VALENCIA, TARJ. :*571914"/>
    <n v="0"/>
    <n v="-0.51"/>
    <n v="0"/>
    <n v="-0.51"/>
  </r>
  <r>
    <x v="0"/>
    <s v="REAL"/>
    <s v="VARIABLE"/>
    <x v="0"/>
    <s v="-"/>
    <s v="VALENCIA"/>
    <x v="0"/>
    <s v="PAGA"/>
    <s v="PAGA / TRANSFERENCIA"/>
    <n v="180"/>
    <d v="2016-12-07T00:00:00"/>
    <x v="4"/>
    <n v="12"/>
    <m/>
    <m/>
    <n v="180"/>
    <n v="0"/>
    <n v="0"/>
    <n v="180"/>
  </r>
  <r>
    <x v="1"/>
    <s v="REAL"/>
    <s v="VARIABLE"/>
    <x v="0"/>
    <s v="CARREFOUR"/>
    <s v="VALENCIA"/>
    <x v="4"/>
    <s v="COMIDA"/>
    <s v="CARREFOUR"/>
    <n v="0.23500000000000001"/>
    <d v="2016-12-13T00:00:00"/>
    <x v="4"/>
    <n v="12"/>
    <m/>
    <m/>
    <n v="0"/>
    <n v="-0.23500000000000001"/>
    <n v="0"/>
    <n v="-0.23500000000000001"/>
  </r>
  <r>
    <x v="1"/>
    <s v="REAL"/>
    <s v="VARIABLE"/>
    <x v="0"/>
    <s v="EFECTIVO"/>
    <s v="VALENCIA"/>
    <x v="0"/>
    <s v="EFECTIVO"/>
    <s v="EFECTIVO"/>
    <n v="4"/>
    <d v="2016-12-14T00:00:00"/>
    <x v="4"/>
    <n v="12"/>
    <m/>
    <m/>
    <n v="0"/>
    <n v="-4"/>
    <n v="0"/>
    <n v="-4"/>
  </r>
  <r>
    <x v="1"/>
    <s v="REAL"/>
    <s v="VARIABLE"/>
    <x v="0"/>
    <s v="BLABLACAR"/>
    <s v="VALENCIA"/>
    <x v="5"/>
    <s v="BLABLACAR"/>
    <s v="BLABLACAR"/>
    <n v="0.70000000000000007"/>
    <d v="2016-12-17T00:00:00"/>
    <x v="4"/>
    <n v="12"/>
    <m/>
    <m/>
    <n v="0"/>
    <n v="-0.70000000000000007"/>
    <n v="0"/>
    <n v="-0.70000000000000007"/>
  </r>
  <r>
    <x v="1"/>
    <s v="REAL"/>
    <s v="VARIABLE"/>
    <x v="0"/>
    <s v="CINE"/>
    <s v="VALENCIA"/>
    <x v="9"/>
    <s v="CINE"/>
    <s v="LYS"/>
    <n v="0.70000000000000007"/>
    <d v="2016-12-17T00:00:00"/>
    <x v="4"/>
    <n v="12"/>
    <m/>
    <s v="COMPRA EN CINES LYS, VALENCIA, TARJ. :*571914"/>
    <n v="0"/>
    <n v="-0.70000000000000007"/>
    <n v="0"/>
    <n v="-0.70000000000000007"/>
  </r>
  <r>
    <x v="1"/>
    <s v="REAL"/>
    <s v="VARIABLE"/>
    <x v="0"/>
    <s v="CINE"/>
    <s v="VALENCIA"/>
    <x v="9"/>
    <s v="CINE"/>
    <s v="LYS"/>
    <n v="0.30000000000000004"/>
    <d v="2016-12-17T00:00:00"/>
    <x v="4"/>
    <n v="12"/>
    <m/>
    <s v="COMPRA EN CINES LYS, VALENCIA, TARJ. :*571914"/>
    <n v="0"/>
    <n v="-0.30000000000000004"/>
    <n v="0"/>
    <n v="-0.30000000000000004"/>
  </r>
  <r>
    <x v="1"/>
    <s v="REAL"/>
    <s v="VARIABLE"/>
    <x v="0"/>
    <s v="MERCADONA"/>
    <s v="VALENCIA"/>
    <x v="4"/>
    <s v="COMIDA"/>
    <s v="MERCADONA"/>
    <n v="0.754"/>
    <d v="2016-12-19T00:00:00"/>
    <x v="4"/>
    <n v="12"/>
    <m/>
    <m/>
    <n v="0"/>
    <n v="-0.754"/>
    <n v="0"/>
    <n v="-0.754"/>
  </r>
  <r>
    <x v="1"/>
    <s v="REAL"/>
    <s v="VARIABLE"/>
    <x v="0"/>
    <s v="MERCADONA"/>
    <s v="VALENCIA"/>
    <x v="4"/>
    <s v="COMIDA"/>
    <s v="MERCADONA"/>
    <n v="0.78100000000000003"/>
    <d v="2016-12-21T00:00:00"/>
    <x v="4"/>
    <n v="12"/>
    <m/>
    <m/>
    <n v="0"/>
    <n v="-0.78100000000000003"/>
    <n v="0"/>
    <n v="-0.78100000000000003"/>
  </r>
  <r>
    <x v="0"/>
    <s v="REAL"/>
    <s v="FIJO"/>
    <x v="0"/>
    <s v="BICONSULTING"/>
    <s v="VALENCIA"/>
    <x v="12"/>
    <s v="NOMINA BIC"/>
    <s v="BICONSULTING NOMINA"/>
    <n v="101.06099999999999"/>
    <d v="2016-12-29T00:00:00"/>
    <x v="4"/>
    <n v="12"/>
    <m/>
    <m/>
    <n v="101.06099999999999"/>
    <n v="0"/>
    <n v="0"/>
    <n v="101.06099999999999"/>
  </r>
  <r>
    <x v="1"/>
    <s v="REAL"/>
    <s v="VARIABLE"/>
    <x v="0"/>
    <s v="CONOCIDOS"/>
    <s v="VALENCIA"/>
    <x v="0"/>
    <s v="DESCONOCIDO"/>
    <s v="DESCONOCIDO"/>
    <n v="3.75"/>
    <d v="2016-12-31T00:00:00"/>
    <x v="4"/>
    <n v="12"/>
    <m/>
    <s v="GASTOS DESCONOCIDOS"/>
    <n v="0"/>
    <n v="-3.75"/>
    <n v="0"/>
    <n v="-3.75"/>
  </r>
  <r>
    <x v="1"/>
    <s v="ESTIMADO"/>
    <s v="FIJO"/>
    <x v="0"/>
    <s v="PISO VALENCIA CENTRO"/>
    <s v="VALENCIA"/>
    <x v="2"/>
    <s v="PISO VALENCIA"/>
    <s v="PISO VALENCIA"/>
    <n v="27.5"/>
    <d v="2017-01-01T00:00:00"/>
    <x v="5"/>
    <n v="1"/>
    <m/>
    <m/>
    <n v="0"/>
    <n v="-27.5"/>
    <n v="0"/>
    <n v="-27.5"/>
  </r>
  <r>
    <x v="1"/>
    <s v="REAL"/>
    <s v="VARIABLE"/>
    <x v="0"/>
    <s v="CARREFOUR"/>
    <s v="VALENCIA"/>
    <x v="4"/>
    <s v="COMIDA"/>
    <s v="CARREFOUR"/>
    <n v="0.27"/>
    <d v="2017-01-03T00:00:00"/>
    <x v="5"/>
    <n v="1"/>
    <m/>
    <m/>
    <n v="0"/>
    <n v="-0.27"/>
    <n v="0"/>
    <n v="-0.27"/>
  </r>
  <r>
    <x v="1"/>
    <s v="REAL"/>
    <s v="VARIABLE"/>
    <x v="0"/>
    <s v="MAS&amp;MAS MARQU, VALENCIA"/>
    <s v="VALENCIA"/>
    <x v="7"/>
    <s v="RESTAURANTE"/>
    <s v="RESTAURANTE"/>
    <n v="0.22500000000000001"/>
    <d v="2017-01-03T00:00:00"/>
    <x v="5"/>
    <n v="1"/>
    <m/>
    <s v="COMPRA EN MAS Y MAS MARQU, VALENCIA, TARJ. :*571914"/>
    <n v="0"/>
    <n v="-0.22500000000000001"/>
    <n v="0"/>
    <n v="-0.22500000000000001"/>
  </r>
  <r>
    <x v="1"/>
    <s v="REAL"/>
    <s v="VARIABLE"/>
    <x v="0"/>
    <s v="EFECTIVO"/>
    <s v="VALENCIA"/>
    <x v="0"/>
    <s v="EFECTIVO"/>
    <s v="EFECTIVO"/>
    <n v="4"/>
    <d v="2017-01-04T00:00:00"/>
    <x v="5"/>
    <n v="1"/>
    <m/>
    <m/>
    <n v="0"/>
    <n v="-4"/>
    <n v="0"/>
    <n v="-4"/>
  </r>
  <r>
    <x v="1"/>
    <s v="REAL"/>
    <s v="VARIABLE"/>
    <x v="0"/>
    <s v="FNAC"/>
    <s v="VALENCIA"/>
    <x v="8"/>
    <s v="ELECTRONICA"/>
    <s v="ELECTRONICA"/>
    <n v="11.990000000000002"/>
    <d v="2017-01-04T00:00:00"/>
    <x v="5"/>
    <n v="1"/>
    <m/>
    <s v="COMPRA EN FNAC S AGUSTIN, VALENCIA, TARJ. :*571914"/>
    <n v="0"/>
    <n v="-11.990000000000002"/>
    <n v="0"/>
    <n v="-11.990000000000002"/>
  </r>
  <r>
    <x v="1"/>
    <s v="REAL"/>
    <s v="VARIABLE"/>
    <x v="0"/>
    <s v="MERCADONA"/>
    <s v="VALENCIA"/>
    <x v="4"/>
    <s v="COMIDA"/>
    <s v="MERCADONA"/>
    <n v="2.3920000000000003"/>
    <d v="2017-01-10T00:00:00"/>
    <x v="5"/>
    <n v="1"/>
    <m/>
    <m/>
    <n v="0"/>
    <n v="-2.3920000000000003"/>
    <n v="0"/>
    <n v="-2.3920000000000003"/>
  </r>
  <r>
    <x v="1"/>
    <s v="REAL"/>
    <s v="VARIABLE"/>
    <x v="0"/>
    <s v="EFECTIVO"/>
    <s v="VALENCIA"/>
    <x v="0"/>
    <s v="EFECTIVO"/>
    <s v="EFECTIVO"/>
    <n v="7"/>
    <d v="2017-01-11T00:00:00"/>
    <x v="5"/>
    <n v="1"/>
    <m/>
    <m/>
    <n v="0"/>
    <n v="-7"/>
    <n v="0"/>
    <n v="-7"/>
  </r>
  <r>
    <x v="1"/>
    <s v="REAL"/>
    <s v="VARIABLE"/>
    <x v="0"/>
    <s v="BAR"/>
    <s v="VALENCIA"/>
    <x v="7"/>
    <s v="BAR"/>
    <s v="BAR"/>
    <n v="0.35000000000000003"/>
    <d v="2017-01-14T00:00:00"/>
    <x v="5"/>
    <n v="1"/>
    <m/>
    <s v="COMPRA EN BAR RESTAURANTE, VALENCIA, TARJ. :*571914"/>
    <n v="0"/>
    <n v="-0.35000000000000003"/>
    <n v="0"/>
    <n v="-0.35000000000000003"/>
  </r>
  <r>
    <x v="1"/>
    <s v="REAL"/>
    <s v="VARIABLE"/>
    <x v="0"/>
    <s v="BAR"/>
    <s v="VALENCIA"/>
    <x v="7"/>
    <s v="BAR"/>
    <s v="BAR"/>
    <n v="1.82"/>
    <d v="2017-01-14T00:00:00"/>
    <x v="5"/>
    <n v="1"/>
    <m/>
    <s v="COMPRA EN BAR RESTAURANTE, VALENCIA, TARJ. :*571914"/>
    <n v="0"/>
    <n v="-1.82"/>
    <n v="0"/>
    <n v="-1.82"/>
  </r>
  <r>
    <x v="1"/>
    <s v="REAL"/>
    <s v="VARIABLE"/>
    <x v="0"/>
    <s v="MERCADONA"/>
    <s v="VALENCIA"/>
    <x v="4"/>
    <s v="COMIDA"/>
    <s v="MERCADONA"/>
    <n v="3.4700000000000006"/>
    <d v="2017-01-16T00:00:00"/>
    <x v="5"/>
    <n v="1"/>
    <m/>
    <m/>
    <n v="0"/>
    <n v="-3.4700000000000006"/>
    <n v="0"/>
    <n v="-3.4700000000000006"/>
  </r>
  <r>
    <x v="1"/>
    <s v="REAL"/>
    <s v="VARIABLE"/>
    <x v="0"/>
    <s v="RESTAURANTE MIR"/>
    <s v="VALENCIA"/>
    <x v="7"/>
    <s v="RESTAURANTE"/>
    <s v="RESTAURANTE"/>
    <n v="1.5250000000000001"/>
    <d v="2017-01-16T00:00:00"/>
    <x v="5"/>
    <n v="1"/>
    <m/>
    <s v="COMPRA EN RESTAURANTE MIR, VALENCIA, TARJ. :*571914"/>
    <n v="0"/>
    <n v="-1.5250000000000001"/>
    <n v="0"/>
    <n v="-1.5250000000000001"/>
  </r>
  <r>
    <x v="1"/>
    <s v="REAL"/>
    <s v="VARIABLE"/>
    <x v="0"/>
    <s v="MERCADONA"/>
    <s v="VALENCIA"/>
    <x v="4"/>
    <s v="COMIDA"/>
    <s v="MERCADONA"/>
    <n v="1.7530000000000001"/>
    <d v="2017-01-20T00:00:00"/>
    <x v="5"/>
    <n v="1"/>
    <m/>
    <m/>
    <n v="0"/>
    <n v="-1.7530000000000001"/>
    <n v="0"/>
    <n v="-1.7530000000000001"/>
  </r>
  <r>
    <x v="1"/>
    <s v="REAL"/>
    <s v="VARIABLE"/>
    <x v="0"/>
    <s v="RESTAURANTE MIR"/>
    <s v="VALENCIA"/>
    <x v="7"/>
    <s v="RESTAURANTE"/>
    <s v="RESTAURANTE"/>
    <n v="0.5"/>
    <d v="2017-01-23T00:00:00"/>
    <x v="5"/>
    <n v="1"/>
    <m/>
    <s v="COMPRA EN RESTAURANTE MIR, VALENCIA, TARJ. :*571914"/>
    <n v="0"/>
    <n v="-0.5"/>
    <n v="0"/>
    <n v="-0.5"/>
  </r>
  <r>
    <x v="1"/>
    <s v="REAL"/>
    <s v="VARIABLE"/>
    <x v="0"/>
    <s v="MERCADONA"/>
    <s v="VALENCIA"/>
    <x v="4"/>
    <s v="COMIDA"/>
    <s v="MERCADONA"/>
    <n v="2.2949999999999999"/>
    <d v="2017-01-25T00:00:00"/>
    <x v="5"/>
    <n v="1"/>
    <m/>
    <m/>
    <n v="0"/>
    <n v="-2.2949999999999999"/>
    <n v="0"/>
    <n v="-2.2949999999999999"/>
  </r>
  <r>
    <x v="1"/>
    <s v="REAL"/>
    <s v="VARIABLE"/>
    <x v="0"/>
    <s v="THE&amp;BLACK TURTL, VALENCIA"/>
    <s v="VALENCIA"/>
    <x v="7"/>
    <s v="RESTAURANTE"/>
    <s v="RESTAURANTE"/>
    <n v="4.875"/>
    <d v="2017-01-27T00:00:00"/>
    <x v="5"/>
    <n v="1"/>
    <m/>
    <s v="COMPRA EN THE BLACK TURTL, VALENCIA, TARJ. :*571914"/>
    <n v="0"/>
    <n v="-4.875"/>
    <n v="0"/>
    <n v="-4.875"/>
  </r>
  <r>
    <x v="1"/>
    <s v="REAL"/>
    <s v="VARIABLE"/>
    <x v="0"/>
    <s v="MERCADONA"/>
    <s v="VALENCIA"/>
    <x v="4"/>
    <s v="COMIDA"/>
    <s v="MERCADONA"/>
    <n v="1.369"/>
    <d v="2017-01-30T00:00:00"/>
    <x v="5"/>
    <n v="1"/>
    <m/>
    <m/>
    <n v="0"/>
    <n v="-1.369"/>
    <n v="0"/>
    <n v="-1.369"/>
  </r>
  <r>
    <x v="0"/>
    <s v="REAL"/>
    <s v="FIJO"/>
    <x v="0"/>
    <s v="BICONSULTING"/>
    <s v="VALENCIA"/>
    <x v="12"/>
    <s v="NOMINA BIC"/>
    <s v="BICONSULTING NOMINA"/>
    <n v="101.06099999999999"/>
    <d v="2017-01-31T00:00:00"/>
    <x v="5"/>
    <n v="1"/>
    <m/>
    <m/>
    <n v="101.06099999999999"/>
    <n v="0"/>
    <n v="0"/>
    <n v="101.06099999999999"/>
  </r>
  <r>
    <x v="1"/>
    <s v="ESTIMADO"/>
    <s v="FIJO"/>
    <x v="0"/>
    <s v="PISO VALENCIA CENTRO"/>
    <s v="VALENCIA"/>
    <x v="2"/>
    <s v="PISO VALENCIA"/>
    <s v="PISO VALENCIA"/>
    <n v="27.5"/>
    <d v="2017-02-01T00:00:00"/>
    <x v="5"/>
    <n v="2"/>
    <m/>
    <m/>
    <n v="0"/>
    <n v="-27.5"/>
    <n v="0"/>
    <n v="-27.5"/>
  </r>
  <r>
    <x v="1"/>
    <s v="REAL"/>
    <s v="VARIABLE"/>
    <x v="0"/>
    <s v="MERCADONA"/>
    <s v="VALENCIA"/>
    <x v="4"/>
    <s v="COMIDA"/>
    <s v="MERCADONA"/>
    <n v="1.4450000000000001"/>
    <d v="2017-02-03T00:00:00"/>
    <x v="5"/>
    <n v="2"/>
    <m/>
    <m/>
    <n v="0"/>
    <n v="-1.4450000000000001"/>
    <n v="0"/>
    <n v="-1.4450000000000001"/>
  </r>
  <r>
    <x v="1"/>
    <s v="REAL"/>
    <s v="VARIABLE"/>
    <x v="0"/>
    <s v="MERCADONA"/>
    <s v="VALENCIA"/>
    <x v="4"/>
    <s v="COMIDA"/>
    <s v="MERCADONA"/>
    <n v="1.7120000000000002"/>
    <d v="2017-02-08T00:00:00"/>
    <x v="5"/>
    <n v="2"/>
    <m/>
    <m/>
    <n v="0"/>
    <n v="-1.7120000000000002"/>
    <n v="0"/>
    <n v="-1.7120000000000002"/>
  </r>
  <r>
    <x v="1"/>
    <s v="REAL"/>
    <s v="VARIABLE"/>
    <x v="0"/>
    <s v="CONOCIDOS"/>
    <s v="VALENCIA"/>
    <x v="0"/>
    <s v="DESCONOCIDO"/>
    <s v="DESCONOCIDO"/>
    <n v="1.9000000000000001"/>
    <d v="2017-02-09T00:00:00"/>
    <x v="5"/>
    <n v="2"/>
    <m/>
    <s v="GASTOS DESCONOCIDOS"/>
    <n v="0"/>
    <n v="-1.9000000000000001"/>
    <n v="0"/>
    <n v="-1.9000000000000001"/>
  </r>
  <r>
    <x v="1"/>
    <s v="REAL"/>
    <s v="VARIABLE"/>
    <x v="0"/>
    <s v="CONOCIDOS"/>
    <s v="VALENCIA"/>
    <x v="0"/>
    <s v="DESCONOCIDO"/>
    <s v="DESCONOCIDO"/>
    <n v="2.75"/>
    <d v="2017-02-14T00:00:00"/>
    <x v="5"/>
    <n v="2"/>
    <m/>
    <s v="GASTOS DESCONOCIDOS"/>
    <n v="0"/>
    <n v="-2.75"/>
    <n v="0"/>
    <n v="-2.75"/>
  </r>
  <r>
    <x v="1"/>
    <s v="REAL"/>
    <s v="VARIABLE"/>
    <x v="0"/>
    <s v="MERCADONA"/>
    <s v="VALENCIA"/>
    <x v="4"/>
    <s v="COMIDA"/>
    <s v="MERCADONA"/>
    <n v="1.6050000000000002"/>
    <d v="2017-02-15T00:00:00"/>
    <x v="5"/>
    <n v="2"/>
    <m/>
    <m/>
    <n v="0"/>
    <n v="-1.6050000000000002"/>
    <n v="0"/>
    <n v="-1.6050000000000002"/>
  </r>
  <r>
    <x v="1"/>
    <s v="REAL"/>
    <s v="VARIABLE"/>
    <x v="0"/>
    <s v="MERCADONA"/>
    <s v="VALENCIA"/>
    <x v="4"/>
    <s v="COMIDA"/>
    <s v="MERCADONA"/>
    <n v="1.8360000000000001"/>
    <d v="2017-02-20T00:00:00"/>
    <x v="5"/>
    <n v="2"/>
    <m/>
    <m/>
    <n v="0"/>
    <n v="-1.8360000000000001"/>
    <n v="0"/>
    <n v="-1.8360000000000001"/>
  </r>
  <r>
    <x v="1"/>
    <s v="REAL"/>
    <s v="VARIABLE"/>
    <x v="0"/>
    <s v="MERCADONA"/>
    <s v="VALENCIA"/>
    <x v="4"/>
    <s v="COMIDA"/>
    <s v="MERCADONA"/>
    <n v="1.879"/>
    <d v="2017-02-20T00:00:00"/>
    <x v="5"/>
    <n v="2"/>
    <m/>
    <m/>
    <n v="0"/>
    <n v="-1.879"/>
    <n v="0"/>
    <n v="-1.879"/>
  </r>
  <r>
    <x v="1"/>
    <s v="REAL"/>
    <s v="VARIABLE"/>
    <x v="0"/>
    <s v="MAS&amp;MAS MARQU, VALENCIA"/>
    <s v="VALENCIA"/>
    <x v="7"/>
    <s v="RESTAURANTE"/>
    <s v="RESTAURANTE"/>
    <n v="0.18000000000000002"/>
    <d v="2017-02-21T00:00:00"/>
    <x v="5"/>
    <n v="2"/>
    <m/>
    <s v="COMPRA EN MAS Y MAS MARQU, VALENCIA, TARJ. :*571914"/>
    <n v="0"/>
    <n v="-0.18000000000000002"/>
    <n v="0"/>
    <n v="-0.18000000000000002"/>
  </r>
  <r>
    <x v="1"/>
    <s v="REAL"/>
    <s v="VARIABLE"/>
    <x v="0"/>
    <s v="MERCADONA"/>
    <s v="VALENCIA"/>
    <x v="4"/>
    <s v="COMIDA"/>
    <s v="MERCADONA"/>
    <n v="1.585"/>
    <d v="2017-02-25T00:00:00"/>
    <x v="5"/>
    <n v="2"/>
    <m/>
    <m/>
    <n v="0"/>
    <n v="-1.585"/>
    <n v="0"/>
    <n v="-1.585"/>
  </r>
  <r>
    <x v="1"/>
    <s v="REAL"/>
    <s v="VARIABLE"/>
    <x v="0"/>
    <s v="EFECTIVO"/>
    <s v="VALENCIA"/>
    <x v="0"/>
    <s v="EFECTIVO"/>
    <s v="EFECTIVO"/>
    <n v="14"/>
    <d v="2017-02-26T00:00:00"/>
    <x v="5"/>
    <n v="2"/>
    <m/>
    <m/>
    <n v="0"/>
    <n v="-14"/>
    <n v="0"/>
    <n v="-14"/>
  </r>
  <r>
    <x v="0"/>
    <s v="REAL"/>
    <s v="FIJO"/>
    <x v="0"/>
    <s v="BICONSULTING"/>
    <s v="VALENCIA"/>
    <x v="12"/>
    <s v="NOMINA BIC"/>
    <s v="BICONSULTING NOMINA"/>
    <n v="101.06099999999999"/>
    <d v="2017-02-28T00:00:00"/>
    <x v="5"/>
    <n v="2"/>
    <m/>
    <m/>
    <n v="101.06099999999999"/>
    <n v="0"/>
    <n v="0"/>
    <n v="101.06099999999999"/>
  </r>
  <r>
    <x v="1"/>
    <s v="ESTIMADO"/>
    <s v="FIJO"/>
    <x v="0"/>
    <s v="PISO VALENCIA CENTRO"/>
    <s v="VALENCIA"/>
    <x v="2"/>
    <s v="PISO VALENCIA"/>
    <s v="PISO VALENCIA"/>
    <n v="27.5"/>
    <d v="2017-03-01T00:00:00"/>
    <x v="5"/>
    <n v="3"/>
    <m/>
    <m/>
    <n v="0"/>
    <n v="-27.5"/>
    <n v="0"/>
    <n v="-27.5"/>
  </r>
  <r>
    <x v="1"/>
    <s v="REAL"/>
    <s v="VARIABLE"/>
    <x v="0"/>
    <m/>
    <s v="LONDON"/>
    <x v="11"/>
    <s v="VIAJES Y VUELOS"/>
    <s v="HOTEL"/>
    <n v="13.666"/>
    <d v="2017-03-02T00:00:00"/>
    <x v="5"/>
    <n v="3"/>
    <m/>
    <s v="COMPRA easyHotel London Croyd, London, TARJETA"/>
    <n v="0"/>
    <n v="-13.666"/>
    <n v="0"/>
    <n v="-13.666"/>
  </r>
  <r>
    <x v="1"/>
    <s v="REAL"/>
    <s v="VARIABLE"/>
    <x v="0"/>
    <s v="MERCADONA"/>
    <s v="VALENCIA"/>
    <x v="4"/>
    <s v="COMIDA"/>
    <s v="MERCADONA"/>
    <n v="2.327"/>
    <d v="2017-03-03T00:00:00"/>
    <x v="5"/>
    <n v="3"/>
    <m/>
    <m/>
    <n v="0"/>
    <n v="-2.327"/>
    <n v="0"/>
    <n v="-2.327"/>
  </r>
  <r>
    <x v="1"/>
    <s v="REAL"/>
    <s v="VARIABLE"/>
    <x v="0"/>
    <s v="SAONA&amp;GRAN VIA, VALENCIA"/>
    <s v="VALENCIA"/>
    <x v="7"/>
    <s v="RESTAURANTE"/>
    <s v="RESTAURANTE"/>
    <n v="3.165"/>
    <d v="2017-03-06T00:00:00"/>
    <x v="5"/>
    <n v="3"/>
    <m/>
    <s v="COMPRA EN SAONA GRAN VIA, VALENCIA, TARJ. :*571914"/>
    <n v="0"/>
    <n v="-3.165"/>
    <n v="0"/>
    <n v="-3.165"/>
  </r>
  <r>
    <x v="1"/>
    <s v="REAL"/>
    <s v="VARIABLE"/>
    <x v="0"/>
    <s v="RESTAURANTE MIR"/>
    <s v="VALENCIA"/>
    <x v="7"/>
    <s v="RESTAURANTE"/>
    <s v="RESTAURANTE"/>
    <n v="0.84499999999999997"/>
    <d v="2017-03-09T00:00:00"/>
    <x v="5"/>
    <n v="3"/>
    <m/>
    <s v="COMPRA EN RESTAURANTE MIR, VALENCIA, TARJ. :*571914"/>
    <n v="0"/>
    <n v="-0.84499999999999997"/>
    <n v="0"/>
    <n v="-0.84499999999999997"/>
  </r>
  <r>
    <x v="0"/>
    <s v="REAL"/>
    <s v="VARIABLE"/>
    <x v="0"/>
    <s v="SANTANDER"/>
    <s v="ONLINE"/>
    <x v="0"/>
    <s v="INTERESES"/>
    <s v="LIQUIDACIONES SANTANDER"/>
    <n v="4.4999999999999998E-2"/>
    <d v="2017-03-13T00:00:00"/>
    <x v="5"/>
    <n v="3"/>
    <m/>
    <m/>
    <n v="4.4999999999999998E-2"/>
    <n v="0"/>
    <n v="0"/>
    <n v="4.4999999999999998E-2"/>
  </r>
  <r>
    <x v="0"/>
    <s v="REAL"/>
    <s v="VARIABLE"/>
    <x v="0"/>
    <s v="SANTANDER"/>
    <s v="ONLINE"/>
    <x v="0"/>
    <s v="INTERESES"/>
    <s v="SANTANDER PREMIA"/>
    <n v="0.35699999999999998"/>
    <d v="2017-03-13T00:00:00"/>
    <x v="5"/>
    <n v="3"/>
    <m/>
    <m/>
    <n v="0.35699999999999998"/>
    <n v="0"/>
    <n v="0"/>
    <n v="0.35699999999999998"/>
  </r>
  <r>
    <x v="1"/>
    <s v="REAL"/>
    <s v="VARIABLE"/>
    <x v="0"/>
    <s v="DIALPRIX"/>
    <s v="VALENCIA"/>
    <x v="4"/>
    <s v="COMIDA"/>
    <s v="DIALPRIX"/>
    <n v="0.30000000000000004"/>
    <d v="2017-03-14T00:00:00"/>
    <x v="5"/>
    <n v="3"/>
    <m/>
    <m/>
    <n v="0"/>
    <n v="-0.30000000000000004"/>
    <n v="0"/>
    <n v="-0.30000000000000004"/>
  </r>
  <r>
    <x v="1"/>
    <s v="REAL"/>
    <s v="VARIABLE"/>
    <x v="0"/>
    <s v="CARREFOUR"/>
    <s v="VALENCIA"/>
    <x v="4"/>
    <s v="COMIDA"/>
    <s v="CARREFOUR"/>
    <n v="0.13500000000000001"/>
    <d v="2017-03-15T00:00:00"/>
    <x v="5"/>
    <n v="3"/>
    <m/>
    <m/>
    <n v="0"/>
    <n v="-0.13500000000000001"/>
    <n v="0"/>
    <n v="-0.13500000000000001"/>
  </r>
  <r>
    <x v="1"/>
    <s v="REAL"/>
    <s v="VARIABLE"/>
    <x v="0"/>
    <s v="CONOCIDOS"/>
    <s v="VALENCIA"/>
    <x v="0"/>
    <s v="DESCONOCIDO"/>
    <s v="DESCONOCIDO"/>
    <n v="1.8"/>
    <d v="2017-03-16T00:00:00"/>
    <x v="5"/>
    <n v="3"/>
    <m/>
    <s v="GASTOS DESCONOCIDOS"/>
    <n v="0"/>
    <n v="-1.8"/>
    <n v="0"/>
    <n v="-1.8"/>
  </r>
  <r>
    <x v="1"/>
    <s v="REAL"/>
    <s v="VARIABLE"/>
    <x v="0"/>
    <s v="CONOCIDOS"/>
    <s v="VALENCIA"/>
    <x v="0"/>
    <s v="DESCONOCIDO"/>
    <s v="DESCONOCIDO"/>
    <n v="2.15"/>
    <d v="2017-03-20T00:00:00"/>
    <x v="5"/>
    <n v="3"/>
    <m/>
    <s v="GASTOS DESCONOCIDOS"/>
    <n v="0"/>
    <n v="-2.15"/>
    <n v="0"/>
    <n v="-2.15"/>
  </r>
  <r>
    <x v="1"/>
    <s v="REAL"/>
    <s v="VARIABLE"/>
    <x v="0"/>
    <s v="MERCADONA"/>
    <s v="VALENCIA"/>
    <x v="4"/>
    <s v="COMIDA"/>
    <s v="MERCADONA"/>
    <n v="1.738"/>
    <d v="2017-03-21T00:00:00"/>
    <x v="5"/>
    <n v="3"/>
    <m/>
    <m/>
    <n v="0"/>
    <n v="-1.738"/>
    <n v="0"/>
    <n v="-1.738"/>
  </r>
  <r>
    <x v="1"/>
    <s v="REAL"/>
    <s v="VARIABLE"/>
    <x v="0"/>
    <s v="EFECTIVO"/>
    <s v="VALENCIA"/>
    <x v="0"/>
    <s v="EFECTIVO"/>
    <s v="EFECTIVO"/>
    <n v="4"/>
    <d v="2017-03-22T00:00:00"/>
    <x v="5"/>
    <n v="3"/>
    <m/>
    <m/>
    <n v="0"/>
    <n v="-4"/>
    <n v="0"/>
    <n v="-4"/>
  </r>
  <r>
    <x v="1"/>
    <s v="REAL"/>
    <s v="VARIABLE"/>
    <x v="0"/>
    <s v="MERCADONA"/>
    <s v="VALENCIA"/>
    <x v="4"/>
    <s v="COMIDA"/>
    <s v="MERCADONA"/>
    <n v="2.1859999999999999"/>
    <d v="2017-03-27T00:00:00"/>
    <x v="5"/>
    <n v="3"/>
    <m/>
    <m/>
    <n v="0"/>
    <n v="-2.1859999999999999"/>
    <n v="0"/>
    <n v="-2.1859999999999999"/>
  </r>
  <r>
    <x v="0"/>
    <s v="REAL"/>
    <s v="FIJO"/>
    <x v="0"/>
    <s v="BICONSULTING"/>
    <s v="VALENCIA"/>
    <x v="12"/>
    <s v="NOMINA BIC"/>
    <s v="BICONSULTING NOMINA"/>
    <n v="101.06099999999999"/>
    <d v="2017-03-30T00:00:00"/>
    <x v="5"/>
    <n v="3"/>
    <m/>
    <m/>
    <n v="101.06099999999999"/>
    <n v="0"/>
    <n v="0"/>
    <n v="101.06099999999999"/>
  </r>
  <r>
    <x v="1"/>
    <s v="REAL"/>
    <s v="VARIABLE"/>
    <x v="0"/>
    <s v="CARREFOUR"/>
    <s v="VALENCIA"/>
    <x v="4"/>
    <s v="COMIDA"/>
    <s v="CARREFOUR"/>
    <n v="0.189"/>
    <d v="2017-03-31T00:00:00"/>
    <x v="5"/>
    <n v="3"/>
    <m/>
    <m/>
    <n v="0"/>
    <n v="-0.189"/>
    <n v="0"/>
    <n v="-0.189"/>
  </r>
  <r>
    <x v="1"/>
    <s v="REAL"/>
    <s v="VARIABLE"/>
    <x v="0"/>
    <s v="MERCADONA"/>
    <s v="VALENCIA"/>
    <x v="4"/>
    <s v="COMIDA"/>
    <s v="MERCADONA"/>
    <n v="1.2400000000000002"/>
    <d v="2017-03-31T00:00:00"/>
    <x v="5"/>
    <n v="3"/>
    <m/>
    <m/>
    <n v="0"/>
    <n v="-1.2400000000000002"/>
    <n v="0"/>
    <n v="-1.2400000000000002"/>
  </r>
  <r>
    <x v="1"/>
    <s v="ESTIMADO"/>
    <s v="FIJO"/>
    <x v="0"/>
    <s v="PISO VALENCIA CENTRO"/>
    <s v="VALENCIA"/>
    <x v="2"/>
    <s v="PISO VALENCIA"/>
    <s v="PISO VALENCIA"/>
    <n v="27.5"/>
    <d v="2017-04-01T00:00:00"/>
    <x v="5"/>
    <n v="4"/>
    <m/>
    <m/>
    <n v="0"/>
    <n v="-27.5"/>
    <n v="0"/>
    <n v="-27.5"/>
  </r>
  <r>
    <x v="1"/>
    <s v="REAL"/>
    <s v="VARIABLE"/>
    <x v="0"/>
    <s v="CARREFOUR"/>
    <s v="VALENCIA"/>
    <x v="4"/>
    <s v="COMIDA"/>
    <s v="CARREFOUR"/>
    <n v="0.23399999999999999"/>
    <d v="2017-04-04T00:00:00"/>
    <x v="5"/>
    <n v="4"/>
    <m/>
    <m/>
    <n v="0"/>
    <n v="-0.23399999999999999"/>
    <n v="0"/>
    <n v="-0.23399999999999999"/>
  </r>
  <r>
    <x v="1"/>
    <s v="REAL"/>
    <s v="VARIABLE"/>
    <x v="0"/>
    <s v="MERCADONA"/>
    <s v="VALENCIA"/>
    <x v="4"/>
    <s v="COMIDA"/>
    <s v="MERCADONA"/>
    <n v="2.895"/>
    <d v="2017-04-05T00:00:00"/>
    <x v="5"/>
    <n v="4"/>
    <m/>
    <m/>
    <n v="0"/>
    <n v="-2.895"/>
    <n v="0"/>
    <n v="-2.895"/>
  </r>
  <r>
    <x v="1"/>
    <s v="REAL"/>
    <s v="VARIABLE"/>
    <x v="0"/>
    <s v="CARREFOUR"/>
    <s v="VALENCIA"/>
    <x v="4"/>
    <s v="COMIDA"/>
    <s v="CARREFOUR"/>
    <n v="0.13500000000000001"/>
    <d v="2017-04-06T00:00:00"/>
    <x v="5"/>
    <n v="4"/>
    <m/>
    <m/>
    <n v="0"/>
    <n v="-0.13500000000000001"/>
    <n v="0"/>
    <n v="-0.13500000000000001"/>
  </r>
  <r>
    <x v="1"/>
    <s v="REAL"/>
    <s v="VARIABLE"/>
    <x v="0"/>
    <s v="CARREFOUR"/>
    <s v="VALENCIA"/>
    <x v="4"/>
    <s v="COMIDA"/>
    <s v="CARREFOUR"/>
    <n v="0.19600000000000001"/>
    <d v="2017-04-06T00:00:00"/>
    <x v="5"/>
    <n v="4"/>
    <m/>
    <m/>
    <n v="0"/>
    <n v="-0.19600000000000001"/>
    <n v="0"/>
    <n v="-0.19600000000000001"/>
  </r>
  <r>
    <x v="1"/>
    <s v="REAL"/>
    <s v="VARIABLE"/>
    <x v="0"/>
    <s v="MERCADONA"/>
    <s v="VALENCIA"/>
    <x v="4"/>
    <s v="COMIDA"/>
    <s v="MERCADONA"/>
    <n v="1.4560000000000002"/>
    <d v="2017-04-08T00:00:00"/>
    <x v="5"/>
    <n v="4"/>
    <m/>
    <m/>
    <n v="0"/>
    <n v="-1.4560000000000002"/>
    <n v="0"/>
    <n v="-1.4560000000000002"/>
  </r>
  <r>
    <x v="1"/>
    <s v="REAL"/>
    <s v="VARIABLE"/>
    <x v="0"/>
    <s v="CONOCIDOS"/>
    <s v="VALENCIA"/>
    <x v="0"/>
    <s v="DESCONOCIDO"/>
    <s v="DESCONOCIDO"/>
    <n v="2.0500000000000003"/>
    <d v="2017-04-10T00:00:00"/>
    <x v="5"/>
    <n v="4"/>
    <m/>
    <s v="GASTOS DESCONOCIDOS"/>
    <n v="0"/>
    <n v="-2.0500000000000003"/>
    <n v="0"/>
    <n v="-2.0500000000000003"/>
  </r>
  <r>
    <x v="1"/>
    <s v="REAL"/>
    <s v="VARIABLE"/>
    <x v="0"/>
    <s v="EFECTIVO"/>
    <s v="VALENCIA"/>
    <x v="0"/>
    <s v="EFECTIVO"/>
    <s v="EFECTIVO"/>
    <n v="11"/>
    <d v="2017-04-10T00:00:00"/>
    <x v="5"/>
    <n v="4"/>
    <m/>
    <m/>
    <n v="0"/>
    <n v="-11"/>
    <n v="0"/>
    <n v="-11"/>
  </r>
  <r>
    <x v="0"/>
    <s v="REAL"/>
    <s v="FIJO"/>
    <x v="0"/>
    <s v="GOBIERNO"/>
    <m/>
    <x v="13"/>
    <s v="GESTIONES ADMINISTRATIVAS / IMPUESTOS"/>
    <s v="GOBIERNO DE NAVARRA RENTA"/>
    <n v="3.7289999999999996"/>
    <d v="2017-04-18T00:00:00"/>
    <x v="5"/>
    <n v="4"/>
    <m/>
    <m/>
    <n v="3.7289999999999996"/>
    <n v="0"/>
    <n v="0"/>
    <n v="3.7289999999999996"/>
  </r>
  <r>
    <x v="1"/>
    <s v="REAL"/>
    <s v="VARIABLE"/>
    <x v="0"/>
    <s v="MERCADONA"/>
    <s v="VALENCIA"/>
    <x v="4"/>
    <s v="COMIDA"/>
    <s v="MERCADONA"/>
    <n v="1.0780000000000001"/>
    <d v="2017-04-21T00:00:00"/>
    <x v="5"/>
    <n v="4"/>
    <m/>
    <m/>
    <n v="0"/>
    <n v="-1.0780000000000001"/>
    <n v="0"/>
    <n v="-1.0780000000000001"/>
  </r>
  <r>
    <x v="1"/>
    <s v="REAL"/>
    <s v="VARIABLE"/>
    <x v="0"/>
    <s v="EFECTIVO"/>
    <s v="VALENCIA"/>
    <x v="0"/>
    <s v="EFECTIVO"/>
    <s v="EFECTIVO"/>
    <n v="4"/>
    <d v="2017-04-23T00:00:00"/>
    <x v="5"/>
    <n v="4"/>
    <m/>
    <m/>
    <n v="0"/>
    <n v="-4"/>
    <n v="0"/>
    <n v="-4"/>
  </r>
  <r>
    <x v="1"/>
    <s v="REAL"/>
    <s v="VARIABLE"/>
    <x v="0"/>
    <s v="MERCADONA"/>
    <s v="VALENCIA"/>
    <x v="4"/>
    <s v="COMIDA"/>
    <s v="MERCADONA"/>
    <n v="1.383"/>
    <d v="2017-04-24T00:00:00"/>
    <x v="5"/>
    <n v="4"/>
    <m/>
    <m/>
    <n v="0"/>
    <n v="-1.383"/>
    <n v="0"/>
    <n v="-1.383"/>
  </r>
  <r>
    <x v="1"/>
    <s v="REAL"/>
    <s v="VARIABLE"/>
    <x v="0"/>
    <s v="MERCADONA"/>
    <s v="VALENCIA"/>
    <x v="4"/>
    <s v="COMIDA"/>
    <s v="MERCADONA"/>
    <n v="1.5270000000000001"/>
    <d v="2017-04-25T00:00:00"/>
    <x v="5"/>
    <n v="4"/>
    <m/>
    <m/>
    <n v="0"/>
    <n v="-1.5270000000000001"/>
    <n v="0"/>
    <n v="-1.5270000000000001"/>
  </r>
  <r>
    <x v="0"/>
    <s v="REAL"/>
    <s v="FIJO"/>
    <x v="0"/>
    <s v="BICONSULTING"/>
    <s v="VALENCIA"/>
    <x v="12"/>
    <s v="NOMINA BIC"/>
    <s v="BICONSULTING NOMINA"/>
    <n v="23.582999999999998"/>
    <d v="2017-04-27T00:00:00"/>
    <x v="5"/>
    <n v="4"/>
    <m/>
    <m/>
    <n v="23.582999999999998"/>
    <n v="0"/>
    <n v="0"/>
    <n v="23.582999999999998"/>
  </r>
  <r>
    <x v="1"/>
    <s v="ESTIMADO"/>
    <s v="FIJO"/>
    <x v="0"/>
    <s v="PISO VALENCIA CENTRO"/>
    <s v="VALENCIA"/>
    <x v="2"/>
    <s v="PISO VALENCIA"/>
    <s v="PISO VALENCIA"/>
    <n v="27.5"/>
    <d v="2017-05-01T00:00:00"/>
    <x v="5"/>
    <n v="5"/>
    <m/>
    <m/>
    <n v="0"/>
    <n v="-27.5"/>
    <n v="0"/>
    <n v="-27.5"/>
  </r>
  <r>
    <x v="1"/>
    <s v="REAL"/>
    <s v="VARIABLE"/>
    <x v="0"/>
    <s v="MERCADONA"/>
    <s v="VALENCIA"/>
    <x v="4"/>
    <s v="COMIDA"/>
    <s v="MERCADONA"/>
    <n v="1.3660000000000001"/>
    <d v="2017-05-02T00:00:00"/>
    <x v="5"/>
    <n v="5"/>
    <m/>
    <m/>
    <n v="0"/>
    <n v="-1.3660000000000001"/>
    <n v="0"/>
    <n v="-1.3660000000000001"/>
  </r>
  <r>
    <x v="1"/>
    <s v="REAL"/>
    <s v="VARIABLE"/>
    <x v="0"/>
    <s v="MERCADONA"/>
    <s v="VALENCIA"/>
    <x v="4"/>
    <s v="COMIDA"/>
    <s v="MERCADONA"/>
    <n v="1.409"/>
    <d v="2017-05-04T00:00:00"/>
    <x v="5"/>
    <n v="5"/>
    <m/>
    <m/>
    <n v="0"/>
    <n v="-1.409"/>
    <n v="0"/>
    <n v="-1.409"/>
  </r>
  <r>
    <x v="1"/>
    <s v="REAL"/>
    <s v="VARIABLE"/>
    <x v="0"/>
    <s v="AMAZON"/>
    <s v="ONLINE"/>
    <x v="9"/>
    <s v="SUSCRIPCION"/>
    <s v="AMAZON PRIME"/>
    <n v="1.9950000000000001"/>
    <d v="2017-05-10T00:00:00"/>
    <x v="5"/>
    <n v="5"/>
    <m/>
    <m/>
    <n v="0"/>
    <n v="-1.9950000000000001"/>
    <n v="0"/>
    <n v="-1.9950000000000001"/>
  </r>
  <r>
    <x v="1"/>
    <s v="REAL"/>
    <s v="VARIABLE"/>
    <x v="0"/>
    <s v="MERCADONA"/>
    <s v="VALENCIA"/>
    <x v="4"/>
    <s v="COMIDA"/>
    <s v="MERCADONA"/>
    <n v="1.702"/>
    <d v="2017-05-12T00:00:00"/>
    <x v="5"/>
    <n v="5"/>
    <m/>
    <m/>
    <n v="0"/>
    <n v="-1.702"/>
    <n v="0"/>
    <n v="-1.702"/>
  </r>
  <r>
    <x v="1"/>
    <s v="REAL"/>
    <s v="VARIABLE"/>
    <x v="0"/>
    <s v="MERCADONA"/>
    <s v="VALENCIA"/>
    <x v="4"/>
    <s v="COMIDA"/>
    <s v="MERCADONA"/>
    <n v="0.76600000000000001"/>
    <d v="2017-05-18T00:00:00"/>
    <x v="5"/>
    <n v="5"/>
    <m/>
    <m/>
    <n v="0"/>
    <n v="-0.76600000000000001"/>
    <n v="0"/>
    <n v="-0.76600000000000001"/>
  </r>
  <r>
    <x v="1"/>
    <s v="REAL"/>
    <s v="VARIABLE"/>
    <x v="0"/>
    <s v="MERCADONA"/>
    <s v="VALENCIA"/>
    <x v="4"/>
    <s v="COMIDA"/>
    <s v="MERCADONA"/>
    <n v="2.2230000000000003"/>
    <d v="2017-05-22T00:00:00"/>
    <x v="5"/>
    <n v="5"/>
    <m/>
    <m/>
    <n v="0"/>
    <n v="-2.2230000000000003"/>
    <n v="0"/>
    <n v="-2.2230000000000003"/>
  </r>
  <r>
    <x v="1"/>
    <s v="REAL"/>
    <s v="VARIABLE"/>
    <x v="0"/>
    <s v="EFECTIVO"/>
    <s v="VALENCIA"/>
    <x v="0"/>
    <s v="EFECTIVO"/>
    <s v="EFECTIVO"/>
    <n v="14"/>
    <d v="2017-05-25T00:00:00"/>
    <x v="5"/>
    <n v="5"/>
    <m/>
    <m/>
    <n v="0"/>
    <n v="-14"/>
    <n v="0"/>
    <n v="-14"/>
  </r>
  <r>
    <x v="1"/>
    <s v="REAL"/>
    <s v="VARIABLE"/>
    <x v="0"/>
    <s v="MERCADONA"/>
    <s v="VALENCIA"/>
    <x v="4"/>
    <s v="COMIDA"/>
    <s v="MERCADONA"/>
    <n v="1.7930000000000001"/>
    <d v="2017-05-29T00:00:00"/>
    <x v="5"/>
    <n v="5"/>
    <m/>
    <m/>
    <n v="0"/>
    <n v="-1.7930000000000001"/>
    <n v="0"/>
    <n v="-1.7930000000000001"/>
  </r>
  <r>
    <x v="1"/>
    <s v="REAL"/>
    <s v="VARIABLE"/>
    <x v="0"/>
    <s v="MERCADONA"/>
    <s v="VALENCIA"/>
    <x v="4"/>
    <s v="COMIDA"/>
    <s v="MERCADONA"/>
    <n v="2.4890000000000003"/>
    <d v="2017-05-30T00:00:00"/>
    <x v="5"/>
    <n v="5"/>
    <m/>
    <m/>
    <n v="0"/>
    <n v="-2.4890000000000003"/>
    <n v="0"/>
    <n v="-2.4890000000000003"/>
  </r>
  <r>
    <x v="1"/>
    <s v="ESTIMADO"/>
    <s v="FIJO"/>
    <x v="0"/>
    <s v="PISO VALENCIA CENTRO"/>
    <s v="VALENCIA"/>
    <x v="2"/>
    <s v="PISO VALENCIA"/>
    <s v="PISO VALENCIA"/>
    <n v="27.5"/>
    <d v="2017-06-01T00:00:00"/>
    <x v="5"/>
    <n v="6"/>
    <m/>
    <m/>
    <n v="0"/>
    <n v="-27.5"/>
    <n v="0"/>
    <n v="-27.5"/>
  </r>
  <r>
    <x v="1"/>
    <s v="REAL"/>
    <s v="VARIABLE"/>
    <x v="0"/>
    <s v="COPIBALBI"/>
    <s v="VALENCIA"/>
    <x v="1"/>
    <s v="UNIVERSIDAD"/>
    <s v="FOTOCOPIAS"/>
    <n v="5.8920000000000003"/>
    <d v="2017-06-09T00:00:00"/>
    <x v="5"/>
    <n v="6"/>
    <m/>
    <m/>
    <n v="0"/>
    <n v="-5.8920000000000003"/>
    <n v="0"/>
    <n v="-5.8920000000000003"/>
  </r>
  <r>
    <x v="1"/>
    <s v="REAL"/>
    <s v="VARIABLE"/>
    <x v="0"/>
    <s v="MERCADONA"/>
    <s v="VALENCIA"/>
    <x v="4"/>
    <s v="COMIDA"/>
    <s v="MERCADONA"/>
    <n v="1.5170000000000001"/>
    <d v="2017-06-13T00:00:00"/>
    <x v="5"/>
    <n v="6"/>
    <m/>
    <m/>
    <n v="0"/>
    <n v="-1.5170000000000001"/>
    <n v="0"/>
    <n v="-1.5170000000000001"/>
  </r>
  <r>
    <x v="1"/>
    <s v="REAL"/>
    <s v="VARIABLE"/>
    <x v="0"/>
    <s v="EN&amp;CABIFY.COM, MADRID"/>
    <s v="MADRID"/>
    <x v="5"/>
    <s v="UBER,CABIFY, ETC"/>
    <s v="CABIFY"/>
    <n v="0.19400000000000001"/>
    <d v="2017-06-16T00:00:00"/>
    <x v="5"/>
    <n v="6"/>
    <m/>
    <s v="COMPRA INTERNET EN WWW.CABIFY.COM, MADRID, TARJ."/>
    <n v="0"/>
    <n v="-0.19400000000000001"/>
    <n v="0"/>
    <n v="-0.19400000000000001"/>
  </r>
  <r>
    <x v="1"/>
    <s v="REAL"/>
    <s v="VARIABLE"/>
    <x v="0"/>
    <s v="MERCADONA"/>
    <s v="VALENCIA"/>
    <x v="4"/>
    <s v="COMIDA"/>
    <s v="MERCADONA"/>
    <n v="0.84800000000000009"/>
    <d v="2017-06-20T00:00:00"/>
    <x v="5"/>
    <n v="6"/>
    <m/>
    <m/>
    <n v="0"/>
    <n v="-0.84800000000000009"/>
    <n v="0"/>
    <n v="-0.84800000000000009"/>
  </r>
  <r>
    <x v="1"/>
    <s v="REAL"/>
    <s v="VARIABLE"/>
    <x v="0"/>
    <s v="MERCADONA"/>
    <s v="VALENCIA"/>
    <x v="4"/>
    <s v="COMIDA"/>
    <s v="MERCADONA"/>
    <n v="1.3800000000000001"/>
    <d v="2017-06-26T00:00:00"/>
    <x v="5"/>
    <n v="6"/>
    <m/>
    <m/>
    <n v="0"/>
    <n v="-1.3800000000000001"/>
    <n v="0"/>
    <n v="-1.3800000000000001"/>
  </r>
  <r>
    <x v="0"/>
    <s v="REAL"/>
    <s v="VARIABLE"/>
    <x v="0"/>
    <s v="-"/>
    <s v="VALENCIA"/>
    <x v="0"/>
    <s v="PAGA"/>
    <s v="PAGA / TRANSFERENCIA"/>
    <n v="300"/>
    <d v="2017-06-26T00:00:00"/>
    <x v="5"/>
    <n v="6"/>
    <m/>
    <m/>
    <n v="300"/>
    <n v="0"/>
    <n v="0"/>
    <n v="300"/>
  </r>
  <r>
    <x v="1"/>
    <s v="REAL"/>
    <s v="VARIABLE"/>
    <x v="0"/>
    <s v="CONOCIDOS"/>
    <s v="VALENCIA"/>
    <x v="0"/>
    <s v="DESCONOCIDO"/>
    <s v="DESCONOCIDO"/>
    <n v="2.85"/>
    <d v="2017-06-29T00:00:00"/>
    <x v="5"/>
    <n v="6"/>
    <m/>
    <s v="GASTOS DESCONOCIDOS"/>
    <n v="0"/>
    <n v="-2.85"/>
    <n v="0"/>
    <n v="-2.85"/>
  </r>
  <r>
    <x v="1"/>
    <s v="ESTIMADO"/>
    <s v="FIJO"/>
    <x v="0"/>
    <s v="PISO VALENCIA CENTRO"/>
    <s v="VALENCIA"/>
    <x v="2"/>
    <s v="PISO VALENCIA"/>
    <s v="PISO VALENCIA"/>
    <n v="27.5"/>
    <d v="2017-07-01T00:00:00"/>
    <x v="5"/>
    <n v="7"/>
    <m/>
    <m/>
    <n v="0"/>
    <n v="-27.5"/>
    <n v="0"/>
    <n v="-27.5"/>
  </r>
  <r>
    <x v="1"/>
    <s v="REAL"/>
    <s v="VARIABLE"/>
    <x v="0"/>
    <s v="ZARA"/>
    <s v="VALENCIA"/>
    <x v="3"/>
    <s v="ROPA"/>
    <s v="ROPA"/>
    <n v="3.6890000000000001"/>
    <d v="2017-07-10T00:00:00"/>
    <x v="5"/>
    <n v="7"/>
    <m/>
    <s v="COMPRA EN ZARA, VALENCIA, TARJ. :*571914"/>
    <n v="0"/>
    <n v="-3.6890000000000001"/>
    <n v="0"/>
    <n v="-3.6890000000000001"/>
  </r>
  <r>
    <x v="1"/>
    <s v="REAL"/>
    <s v="VARIABLE"/>
    <x v="0"/>
    <s v="RENFE"/>
    <s v="VALENCIA"/>
    <x v="5"/>
    <s v="RENFE"/>
    <s v="RENFE"/>
    <n v="2.34"/>
    <d v="2017-07-27T00:00:00"/>
    <x v="5"/>
    <n v="7"/>
    <m/>
    <s v="COMPRA INTERNET EN RENFE VIRTUAL I, MADRID, TARJ."/>
    <n v="0"/>
    <n v="-2.34"/>
    <n v="0"/>
    <n v="-2.34"/>
  </r>
  <r>
    <x v="1"/>
    <s v="REAL"/>
    <s v="VARIABLE"/>
    <x v="0"/>
    <m/>
    <s v="VALENCIA"/>
    <x v="11"/>
    <s v="SANTANDER"/>
    <s v="SANTANDER"/>
    <n v="5.54"/>
    <d v="2017-07-27T00:00:00"/>
    <x v="5"/>
    <n v="7"/>
    <m/>
    <m/>
    <n v="0"/>
    <n v="-5.54"/>
    <n v="0"/>
    <n v="-5.54"/>
  </r>
  <r>
    <x v="1"/>
    <s v="ESTIMADO"/>
    <s v="FIJO"/>
    <x v="0"/>
    <s v="PISO VALENCIA CENTRO"/>
    <s v="VALENCIA"/>
    <x v="2"/>
    <s v="PISO VALENCIA"/>
    <s v="PISO VALENCIA"/>
    <n v="27.5"/>
    <d v="2017-08-01T00:00:00"/>
    <x v="5"/>
    <n v="8"/>
    <m/>
    <m/>
    <n v="0"/>
    <n v="-27.5"/>
    <n v="0"/>
    <n v="-27.5"/>
  </r>
  <r>
    <x v="1"/>
    <s v="REAL"/>
    <s v="VARIABLE"/>
    <x v="0"/>
    <m/>
    <s v="VALENCIA"/>
    <x v="11"/>
    <s v="SANTANDER"/>
    <s v="SANTANDER"/>
    <n v="2.4600000000000004"/>
    <d v="2017-08-01T00:00:00"/>
    <x v="5"/>
    <n v="8"/>
    <m/>
    <m/>
    <n v="0"/>
    <n v="-2.4600000000000004"/>
    <n v="0"/>
    <n v="-2.4600000000000004"/>
  </r>
  <r>
    <x v="1"/>
    <s v="REAL"/>
    <s v="VARIABLE"/>
    <x v="0"/>
    <s v="WINTER"/>
    <s v="VALENCIA"/>
    <x v="7"/>
    <s v="RESTAURANTE"/>
    <s v="RESTAURANTE"/>
    <n v="2.5500000000000003"/>
    <d v="2017-08-10T00:00:00"/>
    <x v="5"/>
    <n v="8"/>
    <m/>
    <s v="COMPRA EN WINTER, TUDELA, TARJ. :*571914"/>
    <n v="0"/>
    <n v="-2.5500000000000003"/>
    <n v="0"/>
    <n v="-2.5500000000000003"/>
  </r>
  <r>
    <x v="1"/>
    <s v="REAL"/>
    <s v="VARIABLE"/>
    <x v="0"/>
    <s v="PULL&amp;BEAR"/>
    <s v="MARBELLA"/>
    <x v="3"/>
    <s v="ROPA"/>
    <s v="ROPA"/>
    <n v="1.7989999999999999"/>
    <d v="2017-08-21T00:00:00"/>
    <x v="5"/>
    <n v="8"/>
    <m/>
    <s v="COMPRA EN PULL &amp; BEAR, MARBELLA, TARJ. :*571914"/>
    <n v="0"/>
    <n v="-1.7989999999999999"/>
    <n v="0"/>
    <n v="-1.7989999999999999"/>
  </r>
  <r>
    <x v="1"/>
    <s v="REAL"/>
    <s v="VARIABLE"/>
    <x v="0"/>
    <s v="CONOCIDOS"/>
    <s v="VALENCIA"/>
    <x v="0"/>
    <s v="DESCONOCIDO"/>
    <s v="DESCONOCIDO"/>
    <n v="2.75"/>
    <d v="2017-08-30T00:00:00"/>
    <x v="5"/>
    <n v="8"/>
    <m/>
    <s v="GASTOS DESCONOCIDOS"/>
    <n v="0"/>
    <n v="-2.75"/>
    <n v="0"/>
    <n v="-2.75"/>
  </r>
  <r>
    <x v="1"/>
    <s v="REAL"/>
    <s v="VARIABLE"/>
    <x v="0"/>
    <s v="CONOCIDOS"/>
    <s v="VALENCIA"/>
    <x v="0"/>
    <s v="DESCONOCIDO"/>
    <s v="DESCONOCIDO"/>
    <n v="2.15"/>
    <d v="2017-08-31T00:00:00"/>
    <x v="5"/>
    <n v="8"/>
    <m/>
    <s v="GASTOS DESCONOCIDOS"/>
    <n v="0"/>
    <n v="-2.15"/>
    <n v="0"/>
    <n v="-2.15"/>
  </r>
  <r>
    <x v="1"/>
    <s v="REAL"/>
    <s v="VARIABLE"/>
    <x v="0"/>
    <s v="BLABLACAR"/>
    <s v="VALENCIA"/>
    <x v="5"/>
    <s v="BLABLACAR"/>
    <s v="BLABLACAR"/>
    <n v="2.3000000000000003"/>
    <d v="2017-09-01T00:00:00"/>
    <x v="5"/>
    <n v="9"/>
    <m/>
    <m/>
    <n v="0"/>
    <n v="-2.3000000000000003"/>
    <n v="0"/>
    <n v="-2.3000000000000003"/>
  </r>
  <r>
    <x v="1"/>
    <s v="ESTIMADO"/>
    <s v="FIJO"/>
    <x v="0"/>
    <s v="PISO VALENCIA CENTRO"/>
    <s v="VALENCIA"/>
    <x v="2"/>
    <s v="PISO VALENCIA"/>
    <s v="PISO VALENCIA"/>
    <n v="27.5"/>
    <d v="2017-09-01T00:00:00"/>
    <x v="5"/>
    <n v="9"/>
    <m/>
    <m/>
    <n v="0"/>
    <n v="-27.5"/>
    <n v="0"/>
    <n v="-27.5"/>
  </r>
  <r>
    <x v="1"/>
    <s v="REAL"/>
    <s v="VARIABLE"/>
    <x v="0"/>
    <s v="MERCADONA"/>
    <s v="VALENCIA"/>
    <x v="4"/>
    <s v="COMIDA"/>
    <s v="MERCADONA"/>
    <n v="2.5230000000000001"/>
    <d v="2017-09-04T00:00:00"/>
    <x v="5"/>
    <n v="9"/>
    <m/>
    <m/>
    <n v="0"/>
    <n v="-2.5230000000000001"/>
    <n v="0"/>
    <n v="-2.5230000000000001"/>
  </r>
  <r>
    <x v="1"/>
    <s v="REAL"/>
    <s v="VARIABLE"/>
    <x v="0"/>
    <s v="MERCADONA"/>
    <s v="VALENCIA"/>
    <x v="4"/>
    <s v="COMIDA"/>
    <s v="MERCADONA"/>
    <n v="1.1199999999999999"/>
    <d v="2017-09-04T00:00:00"/>
    <x v="5"/>
    <n v="9"/>
    <m/>
    <m/>
    <n v="0"/>
    <n v="-1.1199999999999999"/>
    <n v="0"/>
    <n v="-1.1199999999999999"/>
  </r>
  <r>
    <x v="1"/>
    <s v="REAL"/>
    <s v="VARIABLE"/>
    <x v="0"/>
    <s v="MERCADONA"/>
    <s v="VALENCIA"/>
    <x v="4"/>
    <s v="COMIDA"/>
    <s v="MERCADONA"/>
    <n v="0.9910000000000001"/>
    <d v="2017-09-06T00:00:00"/>
    <x v="5"/>
    <n v="9"/>
    <m/>
    <m/>
    <n v="0"/>
    <n v="-0.9910000000000001"/>
    <n v="0"/>
    <n v="-0.9910000000000001"/>
  </r>
  <r>
    <x v="1"/>
    <s v="REAL"/>
    <s v="VARIABLE"/>
    <x v="0"/>
    <s v="DIALPRIX"/>
    <s v="VALENCIA"/>
    <x v="4"/>
    <s v="COMIDA"/>
    <s v="DIALPRIX"/>
    <n v="0.17100000000000001"/>
    <d v="2017-09-07T00:00:00"/>
    <x v="5"/>
    <n v="9"/>
    <m/>
    <m/>
    <n v="0"/>
    <n v="-0.17100000000000001"/>
    <n v="0"/>
    <n v="-0.17100000000000001"/>
  </r>
  <r>
    <x v="1"/>
    <s v="REAL"/>
    <s v="VARIABLE"/>
    <x v="0"/>
    <s v="MERCADONA"/>
    <s v="VALENCIA"/>
    <x v="4"/>
    <s v="COMIDA"/>
    <s v="MERCADONA"/>
    <n v="0.68900000000000006"/>
    <d v="2017-09-08T00:00:00"/>
    <x v="5"/>
    <n v="9"/>
    <m/>
    <m/>
    <n v="0"/>
    <n v="-0.68900000000000006"/>
    <n v="0"/>
    <n v="-0.68900000000000006"/>
  </r>
  <r>
    <x v="1"/>
    <s v="REAL"/>
    <s v="VARIABLE"/>
    <x v="0"/>
    <s v="MERCADONA"/>
    <s v="VALENCIA"/>
    <x v="4"/>
    <s v="COMIDA"/>
    <s v="MERCADONA"/>
    <n v="2.7230000000000003"/>
    <d v="2017-09-11T00:00:00"/>
    <x v="5"/>
    <n v="9"/>
    <m/>
    <m/>
    <n v="0"/>
    <n v="-2.7230000000000003"/>
    <n v="0"/>
    <n v="-2.7230000000000003"/>
  </r>
  <r>
    <x v="0"/>
    <s v="REAL"/>
    <s v="VARIABLE"/>
    <x v="0"/>
    <s v="SANTANDER"/>
    <s v="ONLINE"/>
    <x v="0"/>
    <s v="INTERESES"/>
    <s v="LIQUIDACIONES SANTANDER"/>
    <n v="4.4999999999999998E-2"/>
    <d v="2017-09-12T00:00:00"/>
    <x v="5"/>
    <n v="9"/>
    <m/>
    <m/>
    <n v="4.4999999999999998E-2"/>
    <n v="0"/>
    <n v="0"/>
    <n v="4.4999999999999998E-2"/>
  </r>
  <r>
    <x v="1"/>
    <s v="REAL"/>
    <s v="VARIABLE"/>
    <x v="0"/>
    <s v="EFECTIVO"/>
    <s v="VALENCIA"/>
    <x v="0"/>
    <s v="EFECTIVO"/>
    <s v="EFECTIVO"/>
    <n v="5"/>
    <d v="2017-09-16T00:00:00"/>
    <x v="5"/>
    <n v="9"/>
    <m/>
    <m/>
    <n v="0"/>
    <n v="-5"/>
    <n v="0"/>
    <n v="-5"/>
  </r>
  <r>
    <x v="1"/>
    <s v="REAL"/>
    <s v="VARIABLE"/>
    <x v="0"/>
    <s v="MERCADONA"/>
    <s v="VALENCIA"/>
    <x v="4"/>
    <s v="COMIDA"/>
    <s v="MERCADONA"/>
    <n v="2.4790000000000001"/>
    <d v="2017-09-21T00:00:00"/>
    <x v="5"/>
    <n v="9"/>
    <m/>
    <m/>
    <n v="0"/>
    <n v="-2.4790000000000001"/>
    <n v="0"/>
    <n v="-2.4790000000000001"/>
  </r>
  <r>
    <x v="1"/>
    <s v="REAL"/>
    <s v="VARIABLE"/>
    <x v="0"/>
    <s v="MERCADONA"/>
    <s v="VALENCIA"/>
    <x v="4"/>
    <s v="COMIDA"/>
    <s v="MERCADONA"/>
    <n v="0.84499999999999997"/>
    <d v="2017-09-22T00:00:00"/>
    <x v="5"/>
    <n v="9"/>
    <m/>
    <m/>
    <n v="0"/>
    <n v="-0.84499999999999997"/>
    <n v="0"/>
    <n v="-0.84499999999999997"/>
  </r>
  <r>
    <x v="1"/>
    <s v="REAL"/>
    <s v="VARIABLE"/>
    <x v="0"/>
    <s v="EFECTIVO"/>
    <s v="VALENCIA"/>
    <x v="0"/>
    <s v="EFECTIVO"/>
    <s v="EFECTIVO"/>
    <n v="4"/>
    <d v="2017-09-24T00:00:00"/>
    <x v="5"/>
    <n v="9"/>
    <m/>
    <m/>
    <n v="0"/>
    <n v="-4"/>
    <n v="0"/>
    <n v="-4"/>
  </r>
  <r>
    <x v="1"/>
    <s v="REAL"/>
    <s v="VARIABLE"/>
    <x v="0"/>
    <s v="EFECTIVO"/>
    <s v="VALENCIA"/>
    <x v="0"/>
    <s v="EFECTIVO"/>
    <s v="EFECTIVO"/>
    <n v="4"/>
    <d v="2017-09-25T00:00:00"/>
    <x v="5"/>
    <n v="9"/>
    <m/>
    <m/>
    <n v="0"/>
    <n v="-4"/>
    <n v="0"/>
    <n v="-4"/>
  </r>
  <r>
    <x v="1"/>
    <s v="REAL"/>
    <s v="VARIABLE"/>
    <x v="0"/>
    <s v="MERCADONA"/>
    <s v="VALENCIA"/>
    <x v="4"/>
    <s v="COMIDA"/>
    <s v="MERCADONA"/>
    <n v="1.0210000000000001"/>
    <d v="2017-09-26T00:00:00"/>
    <x v="5"/>
    <n v="9"/>
    <m/>
    <m/>
    <n v="0"/>
    <n v="-1.0210000000000001"/>
    <n v="0"/>
    <n v="-1.0210000000000001"/>
  </r>
  <r>
    <x v="1"/>
    <s v="ESTIMADO"/>
    <s v="FIJO"/>
    <x v="0"/>
    <s v="PISO VALENCIA CENTRO"/>
    <s v="VALENCIA"/>
    <x v="2"/>
    <s v="PISO VALENCIA"/>
    <s v="PISO VALENCIA"/>
    <n v="27.5"/>
    <d v="2017-10-01T00:00:00"/>
    <x v="5"/>
    <n v="10"/>
    <m/>
    <m/>
    <n v="0"/>
    <n v="-27.5"/>
    <n v="0"/>
    <n v="-27.5"/>
  </r>
  <r>
    <x v="1"/>
    <s v="REAL"/>
    <s v="VARIABLE"/>
    <x v="0"/>
    <s v="MERCADONA"/>
    <s v="VALENCIA"/>
    <x v="4"/>
    <s v="COMIDA"/>
    <s v="MERCADONA"/>
    <n v="1.292"/>
    <d v="2017-10-02T00:00:00"/>
    <x v="5"/>
    <n v="10"/>
    <m/>
    <m/>
    <n v="0"/>
    <n v="-1.292"/>
    <n v="0"/>
    <n v="-1.292"/>
  </r>
  <r>
    <x v="0"/>
    <s v="REAL"/>
    <s v="FIJO"/>
    <x v="0"/>
    <s v="ALTAIR"/>
    <s v="VALENCIA"/>
    <x v="12"/>
    <s v="NOMINA ALTAIR"/>
    <s v="ALTAIR NOMINA"/>
    <n v="178.71899999999999"/>
    <d v="2017-10-03T00:00:00"/>
    <x v="5"/>
    <n v="10"/>
    <m/>
    <m/>
    <n v="178.71899999999999"/>
    <n v="0"/>
    <n v="0"/>
    <n v="178.71899999999999"/>
  </r>
  <r>
    <x v="1"/>
    <s v="REAL"/>
    <s v="VARIABLE"/>
    <x v="0"/>
    <m/>
    <s v="VALENCIA"/>
    <x v="7"/>
    <s v="BAR"/>
    <s v="CAFÉ"/>
    <n v="0.17"/>
    <d v="2017-10-03T00:00:00"/>
    <x v="5"/>
    <n v="10"/>
    <m/>
    <m/>
    <n v="0"/>
    <n v="-0.17"/>
    <n v="0"/>
    <n v="-0.17"/>
  </r>
  <r>
    <x v="1"/>
    <s v="ESTIMADO"/>
    <s v="FIJO"/>
    <x v="0"/>
    <s v="GARAJE VALENCIA"/>
    <s v="VALENCIA"/>
    <x v="2"/>
    <s v="GARAJE"/>
    <s v="GARAJE VALENCIA"/>
    <n v="11.9"/>
    <d v="2017-10-03T00:00:00"/>
    <x v="5"/>
    <n v="10"/>
    <m/>
    <m/>
    <n v="0"/>
    <n v="-11.9"/>
    <n v="0"/>
    <n v="-11.9"/>
  </r>
  <r>
    <x v="1"/>
    <s v="REAL"/>
    <s v="VARIABLE"/>
    <x v="0"/>
    <s v="MERCADONA"/>
    <s v="VALENCIA"/>
    <x v="4"/>
    <s v="COMIDA"/>
    <s v="MERCADONA"/>
    <n v="1.0410000000000001"/>
    <d v="2017-10-03T00:00:00"/>
    <x v="5"/>
    <n v="10"/>
    <m/>
    <m/>
    <n v="0"/>
    <n v="-1.0410000000000001"/>
    <n v="0"/>
    <n v="-1.0410000000000001"/>
  </r>
  <r>
    <x v="1"/>
    <s v="REAL"/>
    <s v="VARIABLE"/>
    <x v="0"/>
    <s v="EFECTIVO"/>
    <s v="VALENCIA"/>
    <x v="0"/>
    <s v="EFECTIVO"/>
    <s v="EFECTIVO"/>
    <n v="7"/>
    <d v="2017-10-04T00:00:00"/>
    <x v="5"/>
    <n v="10"/>
    <m/>
    <m/>
    <n v="0"/>
    <n v="-7"/>
    <n v="0"/>
    <n v="-7"/>
  </r>
  <r>
    <x v="1"/>
    <s v="REAL"/>
    <s v="VARIABLE"/>
    <x v="0"/>
    <s v="EFECTIVO"/>
    <s v="VALENCIA"/>
    <x v="0"/>
    <s v="EFECTIVO"/>
    <s v="EFECTIVO"/>
    <n v="7"/>
    <d v="2017-10-10T00:00:00"/>
    <x v="5"/>
    <n v="10"/>
    <m/>
    <m/>
    <n v="0"/>
    <n v="-7"/>
    <n v="0"/>
    <n v="-7"/>
  </r>
  <r>
    <x v="1"/>
    <s v="REAL"/>
    <s v="VARIABLE"/>
    <x v="0"/>
    <s v="MERCADONA"/>
    <s v="VALENCIA"/>
    <x v="4"/>
    <s v="COMIDA"/>
    <s v="MERCADONA"/>
    <n v="1.6739999999999999"/>
    <d v="2017-10-16T00:00:00"/>
    <x v="5"/>
    <n v="10"/>
    <m/>
    <m/>
    <n v="0"/>
    <n v="-1.6739999999999999"/>
    <n v="0"/>
    <n v="-1.6739999999999999"/>
  </r>
  <r>
    <x v="1"/>
    <s v="REAL"/>
    <s v="VARIABLE"/>
    <x v="0"/>
    <s v="GETH BLUEBELL"/>
    <s v="VALENCIA"/>
    <x v="1"/>
    <s v="CLASES DE INGLES"/>
    <s v="INGLES"/>
    <n v="22.05"/>
    <d v="2017-10-18T00:00:00"/>
    <x v="5"/>
    <n v="10"/>
    <m/>
    <s v="COMPRA EN BLUEBELL ENGLIS, VALENCIA, TARJ. :*571914"/>
    <n v="0"/>
    <n v="-22.05"/>
    <n v="0"/>
    <n v="-22.05"/>
  </r>
  <r>
    <x v="1"/>
    <s v="REAL"/>
    <s v="VARIABLE"/>
    <x v="0"/>
    <s v="COMIDA"/>
    <s v="VALENCIA"/>
    <x v="7"/>
    <s v="BAR"/>
    <s v="PATERNA"/>
    <n v="0.55000000000000004"/>
    <d v="2017-10-25T00:00:00"/>
    <x v="5"/>
    <n v="10"/>
    <m/>
    <m/>
    <n v="0"/>
    <n v="-0.55000000000000004"/>
    <n v="0"/>
    <n v="-0.55000000000000004"/>
  </r>
  <r>
    <x v="1"/>
    <s v="REAL"/>
    <s v="VARIABLE"/>
    <x v="0"/>
    <s v="CINE"/>
    <s v="VALENCIA"/>
    <x v="9"/>
    <s v="CINE"/>
    <s v="KINEPOLIS"/>
    <n v="0.75"/>
    <d v="2017-10-30T00:00:00"/>
    <x v="5"/>
    <n v="10"/>
    <m/>
    <s v="COMPRA EN KINEPOLIS PATER, PATERNA, TARJ. :*571914"/>
    <n v="0"/>
    <n v="-0.75"/>
    <n v="0"/>
    <n v="-0.75"/>
  </r>
  <r>
    <x v="1"/>
    <s v="ESTIMADO"/>
    <s v="FIJO"/>
    <x v="0"/>
    <s v="PISO VALENCIA CENTRO"/>
    <s v="VALENCIA"/>
    <x v="2"/>
    <s v="PISO VALENCIA"/>
    <s v="PISO VALENCIA"/>
    <n v="27.5"/>
    <d v="2017-11-01T00:00:00"/>
    <x v="5"/>
    <n v="11"/>
    <m/>
    <m/>
    <n v="0"/>
    <n v="-27.5"/>
    <n v="0"/>
    <n v="-27.5"/>
  </r>
  <r>
    <x v="0"/>
    <s v="REAL"/>
    <s v="FIJO"/>
    <x v="0"/>
    <s v="ALTAIR"/>
    <s v="VALENCIA"/>
    <x v="12"/>
    <s v="NOMINA ALTAIR"/>
    <s v="ALTAIR NOMINA"/>
    <n v="412.08599999999996"/>
    <d v="2017-11-02T00:00:00"/>
    <x v="5"/>
    <n v="11"/>
    <m/>
    <m/>
    <n v="412.08599999999996"/>
    <n v="0"/>
    <n v="0"/>
    <n v="412.08599999999996"/>
  </r>
  <r>
    <x v="1"/>
    <s v="REAL"/>
    <s v="VARIABLE"/>
    <x v="0"/>
    <s v="EFECTIVO"/>
    <s v="VALENCIA"/>
    <x v="0"/>
    <s v="EFECTIVO"/>
    <s v="EFECTIVO"/>
    <n v="7"/>
    <d v="2017-11-02T00:00:00"/>
    <x v="5"/>
    <n v="11"/>
    <m/>
    <m/>
    <n v="0"/>
    <n v="-7"/>
    <n v="0"/>
    <n v="-7"/>
  </r>
  <r>
    <x v="1"/>
    <s v="ESTIMADO"/>
    <s v="FIJO"/>
    <x v="0"/>
    <s v="GARAJE VALENCIA"/>
    <s v="VALENCIA"/>
    <x v="2"/>
    <s v="GARAJE"/>
    <s v="GARAJE VALENCIA"/>
    <n v="11.9"/>
    <d v="2017-11-02T00:00:00"/>
    <x v="5"/>
    <n v="11"/>
    <m/>
    <m/>
    <n v="0"/>
    <n v="-11.9"/>
    <n v="0"/>
    <n v="-11.9"/>
  </r>
  <r>
    <x v="1"/>
    <s v="REAL"/>
    <s v="VARIABLE"/>
    <x v="0"/>
    <s v="MERCADONA"/>
    <s v="VALENCIA"/>
    <x v="4"/>
    <s v="COMIDA"/>
    <s v="MERCADONA"/>
    <n v="2.6270000000000002"/>
    <d v="2017-11-02T00:00:00"/>
    <x v="5"/>
    <n v="11"/>
    <m/>
    <m/>
    <n v="0"/>
    <n v="-2.6270000000000002"/>
    <n v="0"/>
    <n v="-2.6270000000000002"/>
  </r>
  <r>
    <x v="1"/>
    <s v="REAL"/>
    <s v="VARIABLE"/>
    <x v="0"/>
    <s v="SAONA"/>
    <s v="VALENCIA"/>
    <x v="7"/>
    <s v="RESTAURANTE"/>
    <s v="RESTAURANTE"/>
    <n v="1.51"/>
    <d v="2017-11-03T00:00:00"/>
    <x v="5"/>
    <n v="11"/>
    <m/>
    <s v="COMPRA EN SAONA, VALENCIA, TARJ. :*571914"/>
    <n v="0"/>
    <n v="-1.51"/>
    <n v="0"/>
    <n v="-1.51"/>
  </r>
  <r>
    <x v="1"/>
    <s v="REAL"/>
    <s v="VARIABLE"/>
    <x v="0"/>
    <s v="MERCADONA"/>
    <s v="VALENCIA"/>
    <x v="4"/>
    <s v="COMIDA"/>
    <s v="MERCADONA"/>
    <n v="1.7510000000000003"/>
    <d v="2017-11-06T00:00:00"/>
    <x v="5"/>
    <n v="11"/>
    <m/>
    <m/>
    <n v="0"/>
    <n v="-1.7510000000000003"/>
    <n v="0"/>
    <n v="-1.7510000000000003"/>
  </r>
  <r>
    <x v="1"/>
    <s v="REAL"/>
    <s v="VARIABLE"/>
    <x v="0"/>
    <s v="COMIDA"/>
    <s v="VALENCIA"/>
    <x v="7"/>
    <s v="BAR"/>
    <s v="PATERNA"/>
    <n v="0.55000000000000004"/>
    <d v="2017-11-06T00:00:00"/>
    <x v="5"/>
    <n v="11"/>
    <m/>
    <m/>
    <n v="0"/>
    <n v="-0.55000000000000004"/>
    <n v="0"/>
    <n v="-0.55000000000000004"/>
  </r>
  <r>
    <x v="1"/>
    <s v="REAL"/>
    <s v="VARIABLE"/>
    <x v="0"/>
    <s v="COMIDA"/>
    <s v="VALENCIA"/>
    <x v="7"/>
    <s v="BAR"/>
    <s v="PATERNA"/>
    <n v="0.8"/>
    <d v="2017-11-09T00:00:00"/>
    <x v="5"/>
    <n v="11"/>
    <m/>
    <m/>
    <n v="0"/>
    <n v="-0.8"/>
    <n v="0"/>
    <n v="-0.8"/>
  </r>
  <r>
    <x v="1"/>
    <s v="REAL"/>
    <s v="VARIABLE"/>
    <x v="0"/>
    <s v="EFECTIVO"/>
    <s v="VALENCIA"/>
    <x v="0"/>
    <s v="EFECTIVO"/>
    <s v="EFECTIVO"/>
    <n v="20"/>
    <d v="2017-11-10T00:00:00"/>
    <x v="5"/>
    <n v="11"/>
    <m/>
    <m/>
    <n v="0"/>
    <n v="-20"/>
    <n v="0"/>
    <n v="-20"/>
  </r>
  <r>
    <x v="1"/>
    <s v="REAL"/>
    <s v="VARIABLE"/>
    <x v="0"/>
    <s v="COMIDA"/>
    <s v="VALENCIA"/>
    <x v="7"/>
    <s v="BAR"/>
    <s v="PATERNA"/>
    <n v="0.75"/>
    <d v="2017-11-10T00:00:00"/>
    <x v="5"/>
    <n v="11"/>
    <m/>
    <m/>
    <n v="0"/>
    <n v="-0.75"/>
    <n v="0"/>
    <n v="-0.75"/>
  </r>
  <r>
    <x v="1"/>
    <s v="REAL"/>
    <s v="VARIABLE"/>
    <x v="0"/>
    <s v="RESTAURANTE MIR"/>
    <s v="VALENCIA"/>
    <x v="7"/>
    <s v="RESTAURANTE"/>
    <s v="RESTAURANTE"/>
    <n v="1"/>
    <d v="2017-11-13T00:00:00"/>
    <x v="5"/>
    <n v="11"/>
    <m/>
    <s v="COMPRA EN RESTAURANTE MIR, VALENCIA, TARJ. :*571914"/>
    <n v="0"/>
    <n v="-1"/>
    <n v="0"/>
    <n v="-1"/>
  </r>
  <r>
    <x v="1"/>
    <s v="REAL"/>
    <s v="VARIABLE"/>
    <x v="0"/>
    <s v="NECO&amp;PARQUE TEC, VALENCIA"/>
    <s v="MADRID"/>
    <x v="7"/>
    <s v="BAR"/>
    <s v="PATERNA"/>
    <n v="0.21000000000000002"/>
    <d v="2017-11-14T00:00:00"/>
    <x v="5"/>
    <n v="11"/>
    <m/>
    <s v="COMPRA EN NECO PARQUE TEC, VALENCIA, TARJ. :*571914"/>
    <n v="0"/>
    <n v="-0.21000000000000002"/>
    <n v="0"/>
    <n v="-0.21000000000000002"/>
  </r>
  <r>
    <x v="1"/>
    <s v="REAL"/>
    <s v="VARIABLE"/>
    <x v="0"/>
    <s v="MERCADONA"/>
    <s v="VALENCIA"/>
    <x v="4"/>
    <s v="COMIDA"/>
    <s v="MERCADONA"/>
    <n v="2.141"/>
    <d v="2017-11-15T00:00:00"/>
    <x v="5"/>
    <n v="11"/>
    <m/>
    <m/>
    <n v="0"/>
    <n v="-2.141"/>
    <n v="0"/>
    <n v="-2.141"/>
  </r>
  <r>
    <x v="1"/>
    <s v="REAL"/>
    <s v="VARIABLE"/>
    <x v="0"/>
    <s v="COMIDA"/>
    <s v="VALENCIA"/>
    <x v="7"/>
    <s v="BAR"/>
    <s v="PATERNA"/>
    <n v="0.55000000000000004"/>
    <d v="2017-11-16T00:00:00"/>
    <x v="5"/>
    <n v="11"/>
    <m/>
    <m/>
    <n v="0"/>
    <n v="-0.55000000000000004"/>
    <n v="0"/>
    <n v="-0.55000000000000004"/>
  </r>
  <r>
    <x v="1"/>
    <s v="REAL"/>
    <s v="VARIABLE"/>
    <x v="0"/>
    <s v="NECO&amp;PARQUE TEC, VALENCIA"/>
    <s v="MADRID"/>
    <x v="7"/>
    <s v="BAR"/>
    <s v="PATERNA"/>
    <n v="0.22999999999999998"/>
    <d v="2017-11-20T00:00:00"/>
    <x v="5"/>
    <n v="11"/>
    <m/>
    <s v="COMPRA EN NECO PARQUE TEC, VALENCIA, TARJ. :*571914"/>
    <n v="0"/>
    <n v="-0.22999999999999998"/>
    <n v="0"/>
    <n v="-0.22999999999999998"/>
  </r>
  <r>
    <x v="1"/>
    <s v="REAL"/>
    <s v="VARIABLE"/>
    <x v="0"/>
    <s v="MERCADONA"/>
    <s v="VALENCIA"/>
    <x v="4"/>
    <s v="COMIDA"/>
    <s v="MERCADONA"/>
    <n v="2.3580000000000001"/>
    <d v="2017-11-21T00:00:00"/>
    <x v="5"/>
    <n v="11"/>
    <m/>
    <m/>
    <n v="0"/>
    <n v="-2.3580000000000001"/>
    <n v="0"/>
    <n v="-2.3580000000000001"/>
  </r>
  <r>
    <x v="1"/>
    <s v="REAL"/>
    <s v="VARIABLE"/>
    <x v="0"/>
    <s v="MERCADONA"/>
    <s v="VALENCIA"/>
    <x v="4"/>
    <s v="COMIDA"/>
    <s v="MERCADONA"/>
    <n v="0.77800000000000002"/>
    <d v="2017-11-24T00:00:00"/>
    <x v="5"/>
    <n v="11"/>
    <m/>
    <m/>
    <n v="0"/>
    <n v="-0.77800000000000002"/>
    <n v="0"/>
    <n v="-0.77800000000000002"/>
  </r>
  <r>
    <x v="1"/>
    <s v="REAL"/>
    <s v="VARIABLE"/>
    <x v="0"/>
    <s v="TAXI&amp;VICTOR BAL, VALENCIA"/>
    <s v="VALENCIA"/>
    <x v="5"/>
    <s v="UBER,CABIFY, TAXIS, ETC"/>
    <s v="TAXI"/>
    <n v="1.0449999999999999"/>
    <d v="2017-11-27T00:00:00"/>
    <x v="5"/>
    <n v="11"/>
    <m/>
    <s v="COMPRA EN TAXI VICTOR BAL, VALENCIA, TARJ. :*571914"/>
    <n v="0"/>
    <n v="-1.0449999999999999"/>
    <n v="0"/>
    <n v="-1.0449999999999999"/>
  </r>
  <r>
    <x v="1"/>
    <s v="REAL"/>
    <s v="VARIABLE"/>
    <x v="0"/>
    <s v="FARMACIA BOIX"/>
    <s v="VALENCIA"/>
    <x v="10"/>
    <s v="FARMACIA"/>
    <s v="FARMACIA"/>
    <n v="0.2"/>
    <d v="2017-11-28T00:00:00"/>
    <x v="5"/>
    <n v="11"/>
    <m/>
    <s v="COMPRA EN FARMACIA BOIX, VALENCIA, TARJ. :*571914"/>
    <n v="0"/>
    <n v="-0.2"/>
    <n v="0"/>
    <n v="-0.2"/>
  </r>
  <r>
    <x v="1"/>
    <s v="REAL"/>
    <s v="VARIABLE"/>
    <x v="0"/>
    <s v="MAS&amp;MAS MARQU, VALENCIA"/>
    <s v="VALENCIA"/>
    <x v="7"/>
    <s v="RESTAURANTE"/>
    <s v="RESTAURANTE"/>
    <n v="0.17500000000000002"/>
    <d v="2017-11-28T00:00:00"/>
    <x v="5"/>
    <n v="11"/>
    <m/>
    <s v="COMPRA EN MAS Y MAS MARQU, VALENCIA, TARJ. :*571914"/>
    <n v="0"/>
    <n v="-0.17500000000000002"/>
    <n v="0"/>
    <n v="-0.17500000000000002"/>
  </r>
  <r>
    <x v="1"/>
    <s v="REAL"/>
    <s v="VARIABLE"/>
    <x v="0"/>
    <s v="EFECTIVO"/>
    <s v="VALENCIA"/>
    <x v="0"/>
    <s v="EFECTIVO"/>
    <s v="EFECTIVO"/>
    <n v="4"/>
    <d v="2017-11-30T00:00:00"/>
    <x v="5"/>
    <n v="11"/>
    <m/>
    <m/>
    <n v="0"/>
    <n v="-4"/>
    <n v="0"/>
    <n v="-4"/>
  </r>
  <r>
    <x v="0"/>
    <s v="REAL"/>
    <s v="FIJO"/>
    <x v="0"/>
    <s v="ALTAIR"/>
    <s v="VALENCIA"/>
    <x v="12"/>
    <s v="NOMINA ALTAIR"/>
    <s v="ALTAIR NOMINA"/>
    <n v="412.08599999999996"/>
    <d v="2017-12-01T00:00:00"/>
    <x v="5"/>
    <n v="12"/>
    <m/>
    <m/>
    <n v="412.08599999999996"/>
    <n v="0"/>
    <n v="0"/>
    <n v="412.08599999999996"/>
  </r>
  <r>
    <x v="1"/>
    <s v="ESTIMADO"/>
    <s v="FIJO"/>
    <x v="0"/>
    <s v="GARAJE VALENCIA"/>
    <s v="VALENCIA"/>
    <x v="2"/>
    <s v="GARAJE"/>
    <s v="GARAJE VALENCIA"/>
    <n v="11.9"/>
    <d v="2017-12-01T00:00:00"/>
    <x v="5"/>
    <n v="12"/>
    <m/>
    <m/>
    <n v="0"/>
    <n v="-11.9"/>
    <n v="0"/>
    <n v="-11.9"/>
  </r>
  <r>
    <x v="1"/>
    <s v="ESTIMADO"/>
    <s v="FIJO"/>
    <x v="0"/>
    <s v="PISO VALENCIA CENTRO"/>
    <s v="VALENCIA"/>
    <x v="2"/>
    <s v="PISO VALENCIA"/>
    <s v="PISO VALENCIA"/>
    <n v="27.5"/>
    <d v="2017-12-01T00:00:00"/>
    <x v="5"/>
    <n v="12"/>
    <m/>
    <m/>
    <n v="0"/>
    <n v="-27.5"/>
    <n v="0"/>
    <n v="-27.5"/>
  </r>
  <r>
    <x v="1"/>
    <s v="REAL"/>
    <s v="VARIABLE"/>
    <x v="0"/>
    <s v="PAN&amp;AZUCAR V, VALENCIA"/>
    <s v="VALENCIA"/>
    <x v="7"/>
    <s v="RESTAURANTE"/>
    <s v="RESTAURANTE"/>
    <n v="1.3"/>
    <d v="2017-12-01T00:00:00"/>
    <x v="5"/>
    <n v="12"/>
    <m/>
    <s v="COMPRA EN PAN DE AZUCAR V, VALENCIA, TARJ. :*571914"/>
    <n v="0"/>
    <n v="-1.3"/>
    <n v="0"/>
    <n v="-1.3"/>
  </r>
  <r>
    <x v="1"/>
    <s v="REAL"/>
    <s v="VARIABLE"/>
    <x v="0"/>
    <s v="EFECTIVO"/>
    <s v="VALENCIA"/>
    <x v="0"/>
    <s v="EFECTIVO"/>
    <s v="EFECTIVO"/>
    <n v="9"/>
    <d v="2017-12-04T00:00:00"/>
    <x v="5"/>
    <n v="12"/>
    <m/>
    <m/>
    <n v="0"/>
    <n v="-9"/>
    <n v="0"/>
    <n v="-9"/>
  </r>
  <r>
    <x v="1"/>
    <s v="REAL"/>
    <s v="VARIABLE"/>
    <x v="0"/>
    <s v="COMIDA"/>
    <s v="VALENCIA"/>
    <x v="7"/>
    <s v="BAR"/>
    <s v="PATERNA"/>
    <n v="0.55000000000000004"/>
    <d v="2017-12-04T00:00:00"/>
    <x v="5"/>
    <n v="12"/>
    <m/>
    <m/>
    <n v="0"/>
    <n v="-0.55000000000000004"/>
    <n v="0"/>
    <n v="-0.55000000000000004"/>
  </r>
  <r>
    <x v="1"/>
    <s v="REAL"/>
    <s v="VARIABLE"/>
    <x v="0"/>
    <s v="MERCADONA"/>
    <s v="VALENCIA"/>
    <x v="4"/>
    <s v="COMIDA"/>
    <s v="MERCADONA"/>
    <n v="1.1279999999999999"/>
    <d v="2017-12-11T00:00:00"/>
    <x v="5"/>
    <n v="12"/>
    <m/>
    <m/>
    <n v="0"/>
    <n v="-1.1279999999999999"/>
    <n v="0"/>
    <n v="-1.1279999999999999"/>
  </r>
  <r>
    <x v="1"/>
    <s v="REAL"/>
    <s v="VARIABLE"/>
    <x v="0"/>
    <s v="RESTAURANTE CAS"/>
    <s v="VALENCIA"/>
    <x v="7"/>
    <s v="RESTAURANTE"/>
    <s v="RESTAURANTE"/>
    <n v="15.11"/>
    <d v="2017-12-11T00:00:00"/>
    <x v="5"/>
    <n v="12"/>
    <m/>
    <s v="COMPRA EN RESTAURANTE CAS, TUDELA, TARJ. :*571914"/>
    <n v="0"/>
    <n v="-15.11"/>
    <n v="0"/>
    <n v="-15.11"/>
  </r>
  <r>
    <x v="1"/>
    <s v="REAL"/>
    <s v="VARIABLE"/>
    <x v="0"/>
    <s v="CINE"/>
    <s v="VALENCIA"/>
    <x v="9"/>
    <s v="CINE"/>
    <s v="LYS"/>
    <n v="2.25"/>
    <d v="2017-12-16T00:00:00"/>
    <x v="5"/>
    <n v="12"/>
    <m/>
    <s v="COMPRA EN CINES LYS, VALENCIA, TARJ. :*571914"/>
    <n v="0"/>
    <n v="-2.25"/>
    <n v="0"/>
    <n v="-2.25"/>
  </r>
  <r>
    <x v="1"/>
    <s v="REAL"/>
    <s v="VARIABLE"/>
    <x v="0"/>
    <s v="COMIDA"/>
    <s v="VALENCIA"/>
    <x v="7"/>
    <s v="BAR"/>
    <s v="PATERNA"/>
    <n v="0.55000000000000004"/>
    <d v="2017-12-21T00:00:00"/>
    <x v="5"/>
    <n v="12"/>
    <m/>
    <m/>
    <n v="0"/>
    <n v="-0.55000000000000004"/>
    <n v="0"/>
    <n v="-0.55000000000000004"/>
  </r>
  <r>
    <x v="1"/>
    <s v="REAL"/>
    <s v="VARIABLE"/>
    <x v="0"/>
    <s v="NECO&amp;PARQUE TEC, VALENCIA"/>
    <s v="VALENCIA"/>
    <x v="7"/>
    <s v="BAR"/>
    <s v="PATERNA"/>
    <n v="0.215"/>
    <d v="2017-12-22T00:00:00"/>
    <x v="5"/>
    <n v="12"/>
    <m/>
    <s v="COMPRA EN NECO PARQUE TEC, VALENCIA, TARJ. :*571914"/>
    <n v="0"/>
    <n v="-0.215"/>
    <n v="0"/>
    <n v="-0.215"/>
  </r>
  <r>
    <x v="0"/>
    <s v="REAL"/>
    <s v="FIJO"/>
    <x v="0"/>
    <s v="ALTAIR"/>
    <s v="VALENCIA"/>
    <x v="12"/>
    <s v="NOMINA ALTAIR"/>
    <s v="ALTAIR NOMINA"/>
    <n v="412.08599999999996"/>
    <d v="2018-01-01T00:00:00"/>
    <x v="6"/>
    <n v="1"/>
    <m/>
    <m/>
    <n v="412.08599999999996"/>
    <n v="0"/>
    <n v="0"/>
    <n v="412.08599999999996"/>
  </r>
  <r>
    <x v="1"/>
    <s v="ESTIMADO"/>
    <s v="FIJO"/>
    <x v="0"/>
    <s v="GARAJE VALENCIA"/>
    <s v="VALENCIA"/>
    <x v="2"/>
    <s v="GARAJE"/>
    <s v="GARAJE VALENCIA"/>
    <n v="11.9"/>
    <d v="2018-01-01T00:00:00"/>
    <x v="6"/>
    <n v="1"/>
    <m/>
    <m/>
    <n v="0"/>
    <n v="-11.9"/>
    <n v="0"/>
    <n v="-11.9"/>
  </r>
  <r>
    <x v="1"/>
    <s v="ESTIMADO"/>
    <s v="FIJO"/>
    <x v="0"/>
    <s v="PISO VALENCIA CENTRO"/>
    <s v="VALENCIA"/>
    <x v="2"/>
    <s v="PISO VALENCIA"/>
    <s v="PISO VALENCIA"/>
    <n v="27.5"/>
    <d v="2018-01-01T00:00:00"/>
    <x v="6"/>
    <n v="1"/>
    <m/>
    <m/>
    <n v="0"/>
    <n v="-27.5"/>
    <n v="0"/>
    <n v="-27.5"/>
  </r>
  <r>
    <x v="1"/>
    <s v="REAL"/>
    <s v="VARIABLE"/>
    <x v="0"/>
    <s v="CINE"/>
    <m/>
    <x v="9"/>
    <s v="CINE"/>
    <s v="OCINE TUDELA"/>
    <n v="1.32"/>
    <d v="2018-01-06T00:00:00"/>
    <x v="6"/>
    <n v="1"/>
    <m/>
    <s v="COMPRA EN OCINE TUDELA, TUDELA, TARJ. :*571914"/>
    <n v="0"/>
    <n v="-1.32"/>
    <n v="0"/>
    <n v="-1.32"/>
  </r>
  <r>
    <x v="1"/>
    <s v="REAL"/>
    <s v="VARIABLE"/>
    <x v="0"/>
    <s v="DTRES"/>
    <s v="VALENCIA"/>
    <x v="7"/>
    <s v="RESTAURANTE"/>
    <s v="RESTAURANTE"/>
    <n v="1.35"/>
    <d v="2018-01-08T00:00:00"/>
    <x v="6"/>
    <n v="1"/>
    <m/>
    <s v="COMPRA EN DTRES, TUDELA, TARJ. :*571914"/>
    <n v="0"/>
    <n v="-1.35"/>
    <n v="0"/>
    <n v="-1.35"/>
  </r>
  <r>
    <x v="1"/>
    <s v="REAL"/>
    <s v="VARIABLE"/>
    <x v="0"/>
    <s v="MERCADONA"/>
    <s v="VALENCIA"/>
    <x v="4"/>
    <s v="COMIDA"/>
    <s v="MERCADONA"/>
    <n v="3.2380000000000004"/>
    <d v="2018-01-09T00:00:00"/>
    <x v="6"/>
    <n v="1"/>
    <m/>
    <m/>
    <n v="0"/>
    <n v="-3.2380000000000004"/>
    <n v="0"/>
    <n v="-3.2380000000000004"/>
  </r>
  <r>
    <x v="1"/>
    <s v="REAL"/>
    <s v="VARIABLE"/>
    <x v="0"/>
    <s v="NECO&amp;PARQUE TEC, VALENCIA"/>
    <s v="VALENCIA"/>
    <x v="7"/>
    <s v="BAR"/>
    <s v="PATERNA"/>
    <n v="0.13"/>
    <d v="2018-01-11T00:00:00"/>
    <x v="6"/>
    <n v="1"/>
    <m/>
    <s v="COMPRA EN NECO PARQUE TEC, VALENCIA, TARJ. :*571914"/>
    <n v="0"/>
    <n v="-0.13"/>
    <n v="0"/>
    <n v="-0.13"/>
  </r>
  <r>
    <x v="1"/>
    <s v="REAL"/>
    <s v="VARIABLE"/>
    <x v="0"/>
    <s v="EFECTIVO"/>
    <s v="VALENCIA"/>
    <x v="0"/>
    <s v="EFECTIVO"/>
    <s v="EFECTIVO"/>
    <n v="20"/>
    <d v="2018-01-14T00:00:00"/>
    <x v="6"/>
    <n v="1"/>
    <m/>
    <m/>
    <n v="0"/>
    <n v="-20"/>
    <n v="0"/>
    <n v="-20"/>
  </r>
  <r>
    <x v="1"/>
    <s v="REAL"/>
    <s v="VARIABLE"/>
    <x v="0"/>
    <s v="MERCADONA"/>
    <s v="VALENCIA"/>
    <x v="4"/>
    <s v="COMIDA"/>
    <s v="MERCADONA"/>
    <n v="1.5140000000000002"/>
    <d v="2018-01-15T00:00:00"/>
    <x v="6"/>
    <n v="1"/>
    <m/>
    <m/>
    <n v="0"/>
    <n v="-1.5140000000000002"/>
    <n v="0"/>
    <n v="-1.5140000000000002"/>
  </r>
  <r>
    <x v="1"/>
    <s v="REAL"/>
    <s v="VARIABLE"/>
    <x v="0"/>
    <s v="RESTAURANTE PUE"/>
    <s v="VALENCIA"/>
    <x v="7"/>
    <s v="RESTAURANTE"/>
    <s v="RESTAURANTE"/>
    <n v="3.6340000000000003"/>
    <d v="2018-01-15T00:00:00"/>
    <x v="6"/>
    <n v="1"/>
    <m/>
    <s v="COMPRA EN RESTAURANTE PUE, VALENCIA, TARJ. :*571914"/>
    <n v="0"/>
    <n v="-3.6340000000000003"/>
    <n v="0"/>
    <n v="-3.6340000000000003"/>
  </r>
  <r>
    <x v="1"/>
    <s v="REAL"/>
    <s v="VARIABLE"/>
    <x v="0"/>
    <s v="EFECTIVO"/>
    <s v="VALENCIA"/>
    <x v="0"/>
    <s v="EFECTIVO"/>
    <s v="EFECTIVO"/>
    <n v="4"/>
    <d v="2018-01-16T00:00:00"/>
    <x v="6"/>
    <n v="1"/>
    <m/>
    <m/>
    <n v="0"/>
    <n v="-4"/>
    <n v="0"/>
    <n v="-4"/>
  </r>
  <r>
    <x v="1"/>
    <s v="REAL"/>
    <s v="VARIABLE"/>
    <x v="0"/>
    <s v="COMIDA"/>
    <s v="VALENCIA"/>
    <x v="7"/>
    <s v="BAR"/>
    <s v="PATERNA"/>
    <n v="0.57000000000000006"/>
    <d v="2018-01-17T00:00:00"/>
    <x v="6"/>
    <n v="1"/>
    <m/>
    <m/>
    <n v="0"/>
    <n v="-0.57000000000000006"/>
    <n v="0"/>
    <n v="-0.57000000000000006"/>
  </r>
  <r>
    <x v="1"/>
    <s v="REAL"/>
    <s v="VARIABLE"/>
    <x v="0"/>
    <s v="MERCADONA"/>
    <s v="VALENCIA"/>
    <x v="4"/>
    <s v="COMIDA"/>
    <s v="MERCADONA"/>
    <n v="1.6360000000000001"/>
    <d v="2018-01-18T00:00:00"/>
    <x v="6"/>
    <n v="1"/>
    <m/>
    <m/>
    <n v="0"/>
    <n v="-1.6360000000000001"/>
    <n v="0"/>
    <n v="-1.6360000000000001"/>
  </r>
  <r>
    <x v="1"/>
    <s v="REAL"/>
    <s v="VARIABLE"/>
    <x v="0"/>
    <s v="EFECTIVO"/>
    <s v="VALENCIA"/>
    <x v="0"/>
    <s v="EFECTIVO"/>
    <s v="EFECTIVO"/>
    <n v="14"/>
    <d v="2018-01-23T00:00:00"/>
    <x v="6"/>
    <n v="1"/>
    <m/>
    <m/>
    <n v="0"/>
    <n v="-14"/>
    <n v="0"/>
    <n v="-14"/>
  </r>
  <r>
    <x v="1"/>
    <s v="REAL"/>
    <s v="VARIABLE"/>
    <x v="0"/>
    <s v="GETH BLUEBELL"/>
    <s v="VALENCIA"/>
    <x v="1"/>
    <s v="CLASES DE INGLES"/>
    <s v="INGLES"/>
    <n v="15"/>
    <d v="2018-01-24T00:00:00"/>
    <x v="6"/>
    <n v="1"/>
    <m/>
    <s v="COMPRA EN BLUEBELL ENGLIS, VALENCIA, TARJ. :*571914"/>
    <n v="0"/>
    <n v="-15"/>
    <n v="0"/>
    <n v="-15"/>
  </r>
  <r>
    <x v="1"/>
    <s v="REAL"/>
    <s v="VARIABLE"/>
    <x v="0"/>
    <s v="COMIDA"/>
    <s v="VALENCIA"/>
    <x v="7"/>
    <s v="BAR"/>
    <s v="PATERNA"/>
    <n v="0.57000000000000006"/>
    <d v="2018-01-24T00:00:00"/>
    <x v="6"/>
    <n v="1"/>
    <m/>
    <m/>
    <n v="0"/>
    <n v="-0.57000000000000006"/>
    <n v="0"/>
    <n v="-0.57000000000000006"/>
  </r>
  <r>
    <x v="1"/>
    <s v="REAL"/>
    <s v="VARIABLE"/>
    <x v="0"/>
    <s v="MERCADONA"/>
    <s v="VALENCIA"/>
    <x v="4"/>
    <s v="COMIDA"/>
    <s v="MERCADONA"/>
    <n v="3.1890000000000001"/>
    <d v="2018-01-26T00:00:00"/>
    <x v="6"/>
    <n v="1"/>
    <m/>
    <m/>
    <n v="0"/>
    <n v="-3.1890000000000001"/>
    <n v="0"/>
    <n v="-3.1890000000000001"/>
  </r>
  <r>
    <x v="1"/>
    <s v="REAL"/>
    <s v="VARIABLE"/>
    <x v="0"/>
    <s v="MCDONAL&amp;CALLE X, VALENCIA"/>
    <s v="LISBOA"/>
    <x v="7"/>
    <s v="RESTAURANTE"/>
    <s v="MACDONALDS"/>
    <n v="0.60000000000000009"/>
    <d v="2018-01-29T00:00:00"/>
    <x v="6"/>
    <n v="1"/>
    <m/>
    <s v="COMPRA EN MCDONAL CALLE X, VALENCIA, TARJ. :*571914"/>
    <n v="0"/>
    <n v="-0.60000000000000009"/>
    <n v="0"/>
    <n v="-0.60000000000000009"/>
  </r>
  <r>
    <x v="1"/>
    <s v="REAL"/>
    <s v="VARIABLE"/>
    <x v="0"/>
    <s v="MERCADONA"/>
    <s v="VALENCIA"/>
    <x v="4"/>
    <s v="COMIDA"/>
    <s v="MERCADONA"/>
    <n v="1.9210000000000003"/>
    <d v="2018-01-30T00:00:00"/>
    <x v="6"/>
    <n v="1"/>
    <m/>
    <m/>
    <n v="0"/>
    <n v="-1.9210000000000003"/>
    <n v="0"/>
    <n v="-1.9210000000000003"/>
  </r>
  <r>
    <x v="1"/>
    <s v="ESTIMADO"/>
    <s v="FIJO"/>
    <x v="0"/>
    <s v="PISO VALENCIA CENTRO"/>
    <s v="VALENCIA"/>
    <x v="2"/>
    <s v="PISO VALENCIA"/>
    <s v="PISO VALENCIA"/>
    <n v="27.5"/>
    <d v="2018-02-01T00:00:00"/>
    <x v="6"/>
    <n v="2"/>
    <m/>
    <m/>
    <n v="0"/>
    <n v="-27.5"/>
    <n v="0"/>
    <n v="-27.5"/>
  </r>
  <r>
    <x v="0"/>
    <s v="REAL"/>
    <s v="FIJO"/>
    <x v="0"/>
    <s v="ALTAIR"/>
    <s v="VALENCIA"/>
    <x v="12"/>
    <s v="NOMINA ALTAIR"/>
    <s v="ALTAIR NOMINA"/>
    <n v="443.27399999999994"/>
    <d v="2018-02-02T00:00:00"/>
    <x v="6"/>
    <n v="2"/>
    <m/>
    <m/>
    <n v="443.27399999999994"/>
    <n v="0"/>
    <n v="0"/>
    <n v="443.27399999999994"/>
  </r>
  <r>
    <x v="1"/>
    <s v="ESTIMADO"/>
    <s v="FIJO"/>
    <x v="0"/>
    <s v="GARAJE VALENCIA"/>
    <s v="VALENCIA"/>
    <x v="2"/>
    <s v="GARAJE"/>
    <s v="GARAJE VALENCIA"/>
    <n v="11.9"/>
    <d v="2018-02-02T00:00:00"/>
    <x v="6"/>
    <n v="2"/>
    <m/>
    <m/>
    <n v="0"/>
    <n v="-11.9"/>
    <n v="0"/>
    <n v="-11.9"/>
  </r>
  <r>
    <x v="1"/>
    <s v="REAL"/>
    <s v="VARIABLE"/>
    <x v="0"/>
    <s v="LEMONGRASS RIBE"/>
    <s v="VALENCIA"/>
    <x v="7"/>
    <s v="RESTAURANTE"/>
    <s v="RESTAURANTE"/>
    <n v="1.0900000000000001"/>
    <d v="2018-02-02T00:00:00"/>
    <x v="6"/>
    <n v="2"/>
    <m/>
    <s v="COMPRA EN LEMONGRASS RIBE, VALENCIA, TARJ. :*571914"/>
    <n v="0"/>
    <n v="-1.0900000000000001"/>
    <n v="0"/>
    <n v="-1.0900000000000001"/>
  </r>
  <r>
    <x v="1"/>
    <s v="REAL"/>
    <s v="VARIABLE"/>
    <x v="0"/>
    <s v="CARREFOUR"/>
    <s v="VALENCIA"/>
    <x v="4"/>
    <s v="COMIDA"/>
    <s v="CARREFOUR"/>
    <n v="0.48200000000000004"/>
    <d v="2018-02-04T00:00:00"/>
    <x v="6"/>
    <n v="2"/>
    <m/>
    <m/>
    <n v="0"/>
    <n v="-0.48200000000000004"/>
    <n v="0"/>
    <n v="-0.48200000000000004"/>
  </r>
  <r>
    <x v="1"/>
    <s v="REAL"/>
    <s v="VARIABLE"/>
    <x v="0"/>
    <s v="RESTAURANTE ARE"/>
    <s v="VALENCIA"/>
    <x v="7"/>
    <s v="RESTAURANTE"/>
    <s v="RESTAURANTE"/>
    <n v="1.2000000000000002"/>
    <d v="2018-02-12T00:00:00"/>
    <x v="6"/>
    <n v="2"/>
    <m/>
    <s v="COMPRA EN RESTAURANTE ARE, NAVARRA, TARJ. :*571914"/>
    <n v="0"/>
    <n v="-1.2000000000000002"/>
    <n v="0"/>
    <n v="-1.2000000000000002"/>
  </r>
  <r>
    <x v="0"/>
    <s v="REAL"/>
    <s v="FIJO"/>
    <x v="0"/>
    <s v="ALTAIR"/>
    <s v="VALENCIA"/>
    <x v="12"/>
    <s v="NOMINA ALTAIR"/>
    <s v="ALTAIR DIETAS"/>
    <n v="0.89999999999999991"/>
    <d v="2018-02-13T00:00:00"/>
    <x v="6"/>
    <n v="2"/>
    <m/>
    <m/>
    <n v="0.89999999999999991"/>
    <n v="0"/>
    <n v="0"/>
    <n v="0.89999999999999991"/>
  </r>
  <r>
    <x v="1"/>
    <s v="REAL"/>
    <s v="VARIABLE"/>
    <x v="0"/>
    <s v="MERCADONA"/>
    <s v="VALENCIA"/>
    <x v="4"/>
    <s v="COMIDA"/>
    <s v="MERCADONA"/>
    <n v="3.254"/>
    <d v="2018-02-15T00:00:00"/>
    <x v="6"/>
    <n v="2"/>
    <m/>
    <m/>
    <n v="0"/>
    <n v="-3.254"/>
    <n v="0"/>
    <n v="-3.254"/>
  </r>
  <r>
    <x v="1"/>
    <s v="REAL"/>
    <s v="VARIABLE"/>
    <x v="0"/>
    <s v="ZARA"/>
    <s v="VALENCIA"/>
    <x v="3"/>
    <s v="ROPA"/>
    <s v="ROPA"/>
    <n v="5.99"/>
    <d v="2018-02-17T00:00:00"/>
    <x v="6"/>
    <n v="2"/>
    <m/>
    <s v="COMPRA EN ZARA VALENCIA J, VALENCIA, TARJ. :*571914"/>
    <n v="0"/>
    <n v="-5.99"/>
    <n v="0"/>
    <n v="-5.99"/>
  </r>
  <r>
    <x v="1"/>
    <s v="REAL"/>
    <s v="VARIABLE"/>
    <x v="0"/>
    <s v="DULCE&amp;DE LECHE, VALENCIA"/>
    <s v="VALENCIA"/>
    <x v="7"/>
    <s v="RESTAURANTE"/>
    <s v="RESTAURANTE"/>
    <n v="0.45999999999999996"/>
    <d v="2018-02-18T00:00:00"/>
    <x v="6"/>
    <n v="2"/>
    <m/>
    <s v="COMPRA EN DULCE DE LECHE, VALENCIA, TARJ. :*571914"/>
    <n v="0"/>
    <n v="-0.45999999999999996"/>
    <n v="0"/>
    <n v="-0.45999999999999996"/>
  </r>
  <r>
    <x v="1"/>
    <s v="REAL"/>
    <s v="VARIABLE"/>
    <x v="0"/>
    <s v="RESTAURANTE YAM"/>
    <s v="VALENCIA"/>
    <x v="7"/>
    <s v="RESTAURANTE"/>
    <s v="RESTAURANTE"/>
    <n v="2.1"/>
    <d v="2018-02-19T00:00:00"/>
    <x v="6"/>
    <n v="2"/>
    <m/>
    <s v="COMPRA EN RESTAURANTE YAM, VALENCIA, TARJ. :*571914"/>
    <n v="0"/>
    <n v="-2.1"/>
    <n v="0"/>
    <n v="-2.1"/>
  </r>
  <r>
    <x v="1"/>
    <s v="REAL"/>
    <s v="VARIABLE"/>
    <x v="0"/>
    <s v="COMIDA"/>
    <s v="VALENCIA"/>
    <x v="7"/>
    <s v="BAR"/>
    <s v="PATERNA"/>
    <n v="0.60000000000000009"/>
    <d v="2018-02-20T00:00:00"/>
    <x v="6"/>
    <n v="2"/>
    <m/>
    <m/>
    <n v="0"/>
    <n v="-0.60000000000000009"/>
    <n v="0"/>
    <n v="-0.60000000000000009"/>
  </r>
  <r>
    <x v="1"/>
    <s v="REAL"/>
    <s v="VARIABLE"/>
    <x v="0"/>
    <s v="EFECTIVO"/>
    <s v="VALENCIA"/>
    <x v="0"/>
    <s v="EFECTIVO"/>
    <s v="EFECTIVO"/>
    <n v="15"/>
    <d v="2018-02-21T00:00:00"/>
    <x v="6"/>
    <n v="2"/>
    <m/>
    <m/>
    <n v="0"/>
    <n v="-15"/>
    <n v="0"/>
    <n v="-15"/>
  </r>
  <r>
    <x v="1"/>
    <s v="REAL"/>
    <s v="VARIABLE"/>
    <x v="0"/>
    <s v="MERCADONA"/>
    <s v="VALENCIA"/>
    <x v="4"/>
    <s v="COMIDA"/>
    <s v="MERCADONA"/>
    <n v="2.1"/>
    <d v="2018-02-21T00:00:00"/>
    <x v="6"/>
    <n v="2"/>
    <m/>
    <m/>
    <n v="0"/>
    <n v="-2.1"/>
    <n v="0"/>
    <n v="-2.1"/>
  </r>
  <r>
    <x v="1"/>
    <s v="REAL"/>
    <s v="VARIABLE"/>
    <x v="0"/>
    <s v="MERCADONA"/>
    <s v="VALENCIA"/>
    <x v="4"/>
    <s v="COMIDA"/>
    <s v="MERCADONA"/>
    <n v="0.68"/>
    <d v="2018-02-22T00:00:00"/>
    <x v="6"/>
    <n v="2"/>
    <m/>
    <m/>
    <n v="0"/>
    <n v="-0.68"/>
    <n v="0"/>
    <n v="-0.68"/>
  </r>
  <r>
    <x v="1"/>
    <s v="REAL"/>
    <s v="VARIABLE"/>
    <x v="0"/>
    <m/>
    <s v="VALENCIA"/>
    <x v="7"/>
    <s v="BAR"/>
    <s v="CAFÉ"/>
    <n v="0.63"/>
    <d v="2018-02-24T00:00:00"/>
    <x v="6"/>
    <n v="2"/>
    <m/>
    <m/>
    <n v="0"/>
    <n v="-0.63"/>
    <n v="0"/>
    <n v="-0.63"/>
  </r>
  <r>
    <x v="1"/>
    <s v="REAL"/>
    <s v="VARIABLE"/>
    <x v="0"/>
    <s v="MERCADONA"/>
    <s v="VALENCIA"/>
    <x v="4"/>
    <s v="COMIDA"/>
    <s v="MERCADONA"/>
    <n v="1.893"/>
    <d v="2018-02-24T00:00:00"/>
    <x v="6"/>
    <n v="2"/>
    <m/>
    <m/>
    <n v="0"/>
    <n v="-1.893"/>
    <n v="0"/>
    <n v="-1.893"/>
  </r>
  <r>
    <x v="1"/>
    <s v="REAL"/>
    <s v="VARIABLE"/>
    <x v="0"/>
    <s v="AMAZON"/>
    <s v="ONLINE"/>
    <x v="6"/>
    <s v="DEPORTE"/>
    <s v="PADEL"/>
    <n v="8.99"/>
    <d v="2018-02-24T00:00:00"/>
    <x v="6"/>
    <n v="2"/>
    <m/>
    <s v="Pala Head Graphene Spark"/>
    <n v="0"/>
    <n v="-8.99"/>
    <n v="0"/>
    <n v="-8.99"/>
  </r>
  <r>
    <x v="1"/>
    <s v="ESTIMADO"/>
    <s v="FIJO"/>
    <x v="0"/>
    <s v="PISO VALENCIA CENTRO"/>
    <s v="VALENCIA"/>
    <x v="2"/>
    <s v="PISO VALENCIA"/>
    <s v="PISO VALENCIA"/>
    <n v="27.5"/>
    <d v="2018-03-01T00:00:00"/>
    <x v="6"/>
    <n v="3"/>
    <m/>
    <m/>
    <n v="0"/>
    <n v="-27.5"/>
    <n v="0"/>
    <n v="-27.5"/>
  </r>
  <r>
    <x v="1"/>
    <s v="REAL"/>
    <s v="VARIABLE"/>
    <x v="0"/>
    <s v="N.5 BURGER"/>
    <s v="VALENCIA"/>
    <x v="7"/>
    <s v="RESTAURANTE"/>
    <s v="RESTAURANTE"/>
    <n v="1.1500000000000001"/>
    <d v="2018-03-01T00:00:00"/>
    <x v="6"/>
    <n v="3"/>
    <m/>
    <s v="COMPRA EN N.5 BURGER, VALENCIA, TARJ. :*571914"/>
    <n v="0"/>
    <n v="-1.1500000000000001"/>
    <n v="0"/>
    <n v="-1.1500000000000001"/>
  </r>
  <r>
    <x v="1"/>
    <s v="REAL"/>
    <s v="VARIABLE"/>
    <x v="0"/>
    <s v="DULCE&amp;DE LECHE, VALENCIA"/>
    <s v="VALENCIA"/>
    <x v="7"/>
    <s v="RESTAURANTE"/>
    <s v="RESTAURANTE"/>
    <n v="0.66"/>
    <d v="2018-03-01T00:00:00"/>
    <x v="6"/>
    <n v="3"/>
    <m/>
    <s v="COMPRA EN DULCE DE LECHE, VALENCIA, TARJ. :*571914"/>
    <n v="0"/>
    <n v="-0.66"/>
    <n v="0"/>
    <n v="-0.66"/>
  </r>
  <r>
    <x v="0"/>
    <s v="REAL"/>
    <s v="FIJO"/>
    <x v="0"/>
    <s v="ALTAIR"/>
    <s v="VALENCIA"/>
    <x v="12"/>
    <s v="NOMINA ALTAIR"/>
    <s v="ALTAIR NOMINA"/>
    <n v="443.87399999999997"/>
    <d v="2018-03-02T00:00:00"/>
    <x v="6"/>
    <n v="3"/>
    <m/>
    <m/>
    <n v="443.87399999999997"/>
    <n v="0"/>
    <n v="0"/>
    <n v="443.87399999999997"/>
  </r>
  <r>
    <x v="1"/>
    <s v="REAL"/>
    <s v="VARIABLE"/>
    <x v="0"/>
    <s v="EFECTIVO"/>
    <s v="VALENCIA"/>
    <x v="0"/>
    <s v="EFECTIVO"/>
    <s v="EFECTIVO"/>
    <n v="4"/>
    <d v="2018-03-02T00:00:00"/>
    <x v="6"/>
    <n v="3"/>
    <m/>
    <m/>
    <n v="0"/>
    <n v="-4"/>
    <n v="0"/>
    <n v="-4"/>
  </r>
  <r>
    <x v="1"/>
    <s v="ESTIMADO"/>
    <s v="FIJO"/>
    <x v="0"/>
    <s v="GARAJE VALENCIA"/>
    <s v="VALENCIA"/>
    <x v="2"/>
    <s v="GARAJE"/>
    <s v="GARAJE VALENCIA"/>
    <n v="11.9"/>
    <d v="2018-03-05T00:00:00"/>
    <x v="6"/>
    <n v="3"/>
    <m/>
    <m/>
    <n v="0"/>
    <n v="-11.9"/>
    <n v="0"/>
    <n v="-11.9"/>
  </r>
  <r>
    <x v="1"/>
    <s v="REAL"/>
    <s v="VARIABLE"/>
    <x v="0"/>
    <s v="AZA&amp;S"/>
    <s v="VALENCIA"/>
    <x v="2"/>
    <s v="GARAJE"/>
    <s v="PARKING COCHE VALENCIA"/>
    <n v="11.9"/>
    <d v="2018-03-05T00:00:00"/>
    <x v="6"/>
    <n v="3"/>
    <m/>
    <s v="RECIBO PARKING AZA, S.L. N: RECIBO"/>
    <n v="0"/>
    <n v="-11.9"/>
    <n v="0"/>
    <n v="-11.9"/>
  </r>
  <r>
    <x v="1"/>
    <s v="REAL"/>
    <s v="VARIABLE"/>
    <x v="0"/>
    <s v="RESTAURANTE&amp;MAR, EL PERELLONET"/>
    <s v="VALENCIA"/>
    <x v="7"/>
    <s v="RESTAURANTE"/>
    <s v="RESTAURANTE"/>
    <n v="4.6000000000000005"/>
    <d v="2018-03-05T00:00:00"/>
    <x v="6"/>
    <n v="3"/>
    <m/>
    <s v="COMPRA EN RESTAURANTE MAR, EL PERELLONET, TARJ."/>
    <n v="0"/>
    <n v="-4.6000000000000005"/>
    <n v="0"/>
    <n v="-4.6000000000000005"/>
  </r>
  <r>
    <x v="1"/>
    <s v="REAL"/>
    <s v="VARIABLE"/>
    <x v="0"/>
    <s v="DIALPRIX"/>
    <s v="VALENCIA"/>
    <x v="4"/>
    <s v="COMIDA"/>
    <s v="DIALPRIX"/>
    <n v="0.32900000000000001"/>
    <d v="2018-03-06T00:00:00"/>
    <x v="6"/>
    <n v="3"/>
    <m/>
    <m/>
    <n v="0"/>
    <n v="-0.32900000000000001"/>
    <n v="0"/>
    <n v="-0.32900000000000001"/>
  </r>
  <r>
    <x v="1"/>
    <s v="REAL"/>
    <s v="VARIABLE"/>
    <x v="0"/>
    <s v="MERCADONA"/>
    <s v="VALENCIA"/>
    <x v="4"/>
    <s v="COMIDA"/>
    <s v="MERCADONA"/>
    <n v="2.8780000000000001"/>
    <d v="2018-03-08T00:00:00"/>
    <x v="6"/>
    <n v="3"/>
    <m/>
    <m/>
    <n v="0"/>
    <n v="-2.8780000000000001"/>
    <n v="0"/>
    <n v="-2.8780000000000001"/>
  </r>
  <r>
    <x v="1"/>
    <s v="REAL"/>
    <s v="VARIABLE"/>
    <x v="0"/>
    <s v="COMIDA"/>
    <s v="VALENCIA"/>
    <x v="7"/>
    <s v="BAR"/>
    <s v="PATERNA"/>
    <n v="1.5"/>
    <d v="2018-03-10T00:00:00"/>
    <x v="6"/>
    <n v="3"/>
    <m/>
    <m/>
    <n v="0"/>
    <n v="-1.5"/>
    <n v="0"/>
    <n v="-1.5"/>
  </r>
  <r>
    <x v="1"/>
    <s v="REAL"/>
    <s v="VARIABLE"/>
    <x v="0"/>
    <s v="COMIDA"/>
    <s v="VALENCIA"/>
    <x v="5"/>
    <s v="GASOLINA"/>
    <s v="COCHE"/>
    <n v="6.6459999999999999"/>
    <d v="2018-03-12T00:00:00"/>
    <x v="6"/>
    <n v="3"/>
    <m/>
    <m/>
    <n v="0"/>
    <n v="-6.6459999999999999"/>
    <n v="0"/>
    <n v="-6.6459999999999999"/>
  </r>
  <r>
    <x v="0"/>
    <s v="REAL"/>
    <s v="VARIABLE"/>
    <x v="0"/>
    <s v="SANTANDER"/>
    <s v="ONLINE"/>
    <x v="0"/>
    <s v="INTERESES"/>
    <s v="LIQUIDACIONES SANTANDER"/>
    <n v="90.3"/>
    <d v="2018-03-12T00:00:00"/>
    <x v="6"/>
    <n v="3"/>
    <m/>
    <m/>
    <n v="90.3"/>
    <n v="0"/>
    <n v="0"/>
    <n v="90.3"/>
  </r>
  <r>
    <x v="1"/>
    <s v="REAL"/>
    <s v="VARIABLE"/>
    <x v="0"/>
    <s v="CONSUM"/>
    <s v="VALENCIA"/>
    <x v="4"/>
    <s v="COMIDA"/>
    <s v="CONSUM"/>
    <n v="0.94499999999999995"/>
    <d v="2018-03-13T00:00:00"/>
    <x v="6"/>
    <n v="3"/>
    <m/>
    <m/>
    <n v="0"/>
    <n v="-0.94499999999999995"/>
    <n v="0"/>
    <n v="-0.94499999999999995"/>
  </r>
  <r>
    <x v="1"/>
    <s v="REAL"/>
    <s v="VARIABLE"/>
    <x v="0"/>
    <s v="RESTAURANTE MIR"/>
    <s v="VALENCIA"/>
    <x v="7"/>
    <s v="RESTAURANTE"/>
    <s v="RESTAURANTE"/>
    <n v="1.2000000000000002"/>
    <d v="2018-03-14T00:00:00"/>
    <x v="6"/>
    <n v="3"/>
    <m/>
    <s v="COMPRA EN RESTAURANTE MIR, VALENCIA, TARJ. :*571914"/>
    <n v="0"/>
    <n v="-1.2000000000000002"/>
    <n v="0"/>
    <n v="-1.2000000000000002"/>
  </r>
  <r>
    <x v="1"/>
    <s v="REAL"/>
    <s v="VARIABLE"/>
    <x v="0"/>
    <s v="TAXI&amp;LICENCIA N, VALENCIA"/>
    <s v="VALENCIA"/>
    <x v="5"/>
    <s v="UBER,CABIFY, TAXIS, ETC"/>
    <s v="TAXI"/>
    <n v="0.5"/>
    <d v="2018-03-14T00:00:00"/>
    <x v="6"/>
    <n v="3"/>
    <m/>
    <s v="COMPRA EN TAXI LICENCIA N, VALENCIA, TARJ. :*571914"/>
    <n v="0"/>
    <n v="-0.5"/>
    <n v="0"/>
    <n v="-0.5"/>
  </r>
  <r>
    <x v="1"/>
    <s v="REAL"/>
    <s v="VARIABLE"/>
    <x v="0"/>
    <s v="COMIDA"/>
    <s v="VALENCIA"/>
    <x v="7"/>
    <s v="BAR"/>
    <s v="PATERNA"/>
    <n v="0.88000000000000012"/>
    <d v="2018-03-15T00:00:00"/>
    <x v="6"/>
    <n v="3"/>
    <m/>
    <m/>
    <n v="0"/>
    <n v="-0.88000000000000012"/>
    <n v="0"/>
    <n v="-0.88000000000000012"/>
  </r>
  <r>
    <x v="1"/>
    <s v="REAL"/>
    <s v="VARIABLE"/>
    <x v="0"/>
    <s v="BAR"/>
    <s v="VALENCIA"/>
    <x v="7"/>
    <s v="BAR"/>
    <s v="BAR"/>
    <n v="2.2600000000000002"/>
    <d v="2018-03-26T00:00:00"/>
    <x v="6"/>
    <n v="3"/>
    <m/>
    <s v="COMPRA EN BAR AND KITCHEN, VALENCIA, TARJ. :*571914"/>
    <n v="0"/>
    <n v="-2.2600000000000002"/>
    <n v="0"/>
    <n v="-2.2600000000000002"/>
  </r>
  <r>
    <x v="1"/>
    <s v="REAL"/>
    <s v="VARIABLE"/>
    <x v="0"/>
    <s v="COMIDA"/>
    <s v="VALENCIA"/>
    <x v="5"/>
    <s v="GASOLINA"/>
    <s v="COCHE"/>
    <n v="7.4750000000000005"/>
    <d v="2018-03-29T00:00:00"/>
    <x v="6"/>
    <n v="3"/>
    <m/>
    <m/>
    <n v="0"/>
    <n v="-7.4750000000000005"/>
    <n v="0"/>
    <n v="-7.4750000000000005"/>
  </r>
  <r>
    <x v="1"/>
    <s v="REAL"/>
    <s v="VARIABLE"/>
    <x v="0"/>
    <s v="COMIDA"/>
    <s v="VALENCIA"/>
    <x v="7"/>
    <s v="BAR"/>
    <s v="PATERNA"/>
    <n v="0.49000000000000005"/>
    <d v="2018-03-29T00:00:00"/>
    <x v="6"/>
    <n v="3"/>
    <m/>
    <m/>
    <n v="0"/>
    <n v="-0.49000000000000005"/>
    <n v="0"/>
    <n v="-0.49000000000000005"/>
  </r>
  <r>
    <x v="1"/>
    <s v="ESTIMADO"/>
    <s v="FIJO"/>
    <x v="0"/>
    <s v="PISO VALENCIA CENTRO"/>
    <s v="VALENCIA"/>
    <x v="2"/>
    <s v="PISO VALENCIA"/>
    <s v="PISO VALENCIA"/>
    <n v="27.5"/>
    <d v="2018-04-01T00:00:00"/>
    <x v="6"/>
    <n v="4"/>
    <m/>
    <m/>
    <n v="0"/>
    <n v="-27.5"/>
    <n v="0"/>
    <n v="-27.5"/>
  </r>
  <r>
    <x v="0"/>
    <s v="REAL"/>
    <s v="FIJO"/>
    <x v="0"/>
    <s v="ALTAIR"/>
    <s v="VALENCIA"/>
    <x v="12"/>
    <s v="NOMINA ALTAIR"/>
    <s v="ALTAIR NOMINA"/>
    <n v="443.27399999999994"/>
    <d v="2018-04-02T00:00:00"/>
    <x v="6"/>
    <n v="4"/>
    <m/>
    <m/>
    <n v="443.27399999999994"/>
    <n v="0"/>
    <n v="0"/>
    <n v="443.27399999999994"/>
  </r>
  <r>
    <x v="1"/>
    <s v="REAL"/>
    <s v="VARIABLE"/>
    <x v="0"/>
    <m/>
    <m/>
    <x v="3"/>
    <s v="ROPA"/>
    <s v="GAFAS SOL VALENCIA"/>
    <n v="4.9000000000000004"/>
    <d v="2018-04-03T00:00:00"/>
    <x v="6"/>
    <n v="4"/>
    <m/>
    <m/>
    <n v="0"/>
    <n v="-4.9000000000000004"/>
    <n v="0"/>
    <n v="-4.9000000000000004"/>
  </r>
  <r>
    <x v="1"/>
    <s v="REAL"/>
    <s v="VARIABLE"/>
    <x v="0"/>
    <s v="MERCADONA"/>
    <s v="VALENCIA"/>
    <x v="4"/>
    <s v="COMIDA"/>
    <s v="MERCADONA"/>
    <n v="1.2140000000000002"/>
    <d v="2018-04-03T00:00:00"/>
    <x v="6"/>
    <n v="4"/>
    <m/>
    <m/>
    <n v="0"/>
    <n v="-1.2140000000000002"/>
    <n v="0"/>
    <n v="-1.2140000000000002"/>
  </r>
  <r>
    <x v="1"/>
    <s v="ESTIMADO"/>
    <s v="FIJO"/>
    <x v="0"/>
    <s v="GARAJE VALENCIA"/>
    <s v="VALENCIA"/>
    <x v="2"/>
    <s v="GARAJE"/>
    <s v="GARAJE VALENCIA"/>
    <n v="11.9"/>
    <d v="2018-04-05T00:00:00"/>
    <x v="6"/>
    <n v="4"/>
    <m/>
    <m/>
    <n v="0"/>
    <n v="-11.9"/>
    <n v="0"/>
    <n v="-11.9"/>
  </r>
  <r>
    <x v="1"/>
    <s v="REAL"/>
    <s v="VARIABLE"/>
    <x v="0"/>
    <s v="EFECTIVO"/>
    <s v="VALENCIA"/>
    <x v="0"/>
    <s v="EFECTIVO"/>
    <s v="EFECTIVO"/>
    <n v="2"/>
    <d v="2018-04-08T00:00:00"/>
    <x v="6"/>
    <n v="4"/>
    <m/>
    <m/>
    <n v="0"/>
    <n v="-2"/>
    <n v="0"/>
    <n v="-2"/>
  </r>
  <r>
    <x v="1"/>
    <s v="REAL"/>
    <s v="VARIABLE"/>
    <x v="0"/>
    <s v="COMIDA"/>
    <s v="VALENCIA"/>
    <x v="7"/>
    <s v="BAR"/>
    <s v="PATERNA"/>
    <n v="0.60000000000000009"/>
    <d v="2018-04-11T00:00:00"/>
    <x v="6"/>
    <n v="4"/>
    <m/>
    <m/>
    <n v="0"/>
    <n v="-0.60000000000000009"/>
    <n v="0"/>
    <n v="-0.60000000000000009"/>
  </r>
  <r>
    <x v="1"/>
    <s v="REAL"/>
    <s v="VARIABLE"/>
    <x v="0"/>
    <s v="NECO&amp;PARQUE TEC, VALENCIA"/>
    <s v="VALENCIA"/>
    <x v="7"/>
    <s v="BAR"/>
    <s v="PATERNA"/>
    <n v="0.38"/>
    <d v="2018-04-11T00:00:00"/>
    <x v="6"/>
    <n v="4"/>
    <m/>
    <s v="COMPRA EN NECO PARQUE TEC, VALENCIA, TARJ. :*571914"/>
    <n v="0"/>
    <n v="-0.38"/>
    <n v="0"/>
    <n v="-0.38"/>
  </r>
  <r>
    <x v="1"/>
    <s v="REAL"/>
    <s v="VARIABLE"/>
    <x v="0"/>
    <s v="MERCADONA"/>
    <s v="VALENCIA"/>
    <x v="4"/>
    <s v="COMIDA"/>
    <s v="MERCADONA"/>
    <n v="2.7590000000000003"/>
    <d v="2018-04-12T00:00:00"/>
    <x v="6"/>
    <n v="4"/>
    <m/>
    <m/>
    <n v="0"/>
    <n v="-2.7590000000000003"/>
    <n v="0"/>
    <n v="-2.7590000000000003"/>
  </r>
  <r>
    <x v="0"/>
    <s v="REAL"/>
    <s v="VARIABLE"/>
    <x v="0"/>
    <s v="-"/>
    <s v="VALENCIA"/>
    <x v="0"/>
    <s v="PAGA"/>
    <s v="PAGA / TRANSFERENCIA"/>
    <n v="114"/>
    <d v="2018-04-12T00:00:00"/>
    <x v="6"/>
    <n v="4"/>
    <m/>
    <m/>
    <n v="114"/>
    <n v="0"/>
    <n v="0"/>
    <n v="114"/>
  </r>
  <r>
    <x v="1"/>
    <s v="REAL"/>
    <s v="VARIABLE"/>
    <x v="0"/>
    <s v="AMAZON"/>
    <s v="ONLINE"/>
    <x v="10"/>
    <s v="CUIDADO PERSONAL"/>
    <s v="COLONIA"/>
    <n v="4.995000000000001"/>
    <d v="2018-04-14T00:00:00"/>
    <x v="6"/>
    <n v="4"/>
    <m/>
    <s v="Paco Rabanne Invictus 100ml"/>
    <n v="0"/>
    <n v="-4.995000000000001"/>
    <n v="0"/>
    <n v="-4.995000000000001"/>
  </r>
  <r>
    <x v="1"/>
    <s v="REAL"/>
    <s v="VARIABLE"/>
    <x v="0"/>
    <m/>
    <s v="VALENCIA"/>
    <x v="7"/>
    <s v="BAR"/>
    <s v="CAFÉ"/>
    <n v="0.70000000000000007"/>
    <d v="2018-04-15T00:00:00"/>
    <x v="6"/>
    <n v="4"/>
    <m/>
    <m/>
    <n v="0"/>
    <n v="-0.70000000000000007"/>
    <n v="0"/>
    <n v="-0.70000000000000007"/>
  </r>
  <r>
    <x v="1"/>
    <s v="REAL"/>
    <s v="VARIABLE"/>
    <x v="0"/>
    <m/>
    <s v="VALENCIA"/>
    <x v="7"/>
    <s v="BAR"/>
    <s v="CAFÉ"/>
    <n v="0.2"/>
    <d v="2018-04-15T00:00:00"/>
    <x v="6"/>
    <n v="4"/>
    <m/>
    <m/>
    <n v="0"/>
    <n v="-0.2"/>
    <n v="0"/>
    <n v="-0.2"/>
  </r>
  <r>
    <x v="1"/>
    <s v="REAL"/>
    <s v="VARIABLE"/>
    <x v="0"/>
    <m/>
    <s v="VALENCIA"/>
    <x v="7"/>
    <s v="BAR"/>
    <s v="CAFÉ"/>
    <n v="0.2"/>
    <d v="2018-04-16T00:00:00"/>
    <x v="6"/>
    <n v="4"/>
    <m/>
    <m/>
    <n v="0"/>
    <n v="-0.2"/>
    <n v="0"/>
    <n v="-0.2"/>
  </r>
  <r>
    <x v="1"/>
    <s v="REAL"/>
    <s v="VARIABLE"/>
    <x v="0"/>
    <s v="EFECTIVO"/>
    <s v="VALENCIA"/>
    <x v="0"/>
    <s v="EFECTIVO"/>
    <s v="EFECTIVO"/>
    <n v="7"/>
    <d v="2018-04-16T00:00:00"/>
    <x v="6"/>
    <n v="4"/>
    <m/>
    <m/>
    <n v="0"/>
    <n v="-7"/>
    <n v="0"/>
    <n v="-7"/>
  </r>
  <r>
    <x v="0"/>
    <s v="REAL"/>
    <s v="FIJO"/>
    <x v="0"/>
    <s v="GOBIERNO"/>
    <m/>
    <x v="13"/>
    <s v="GESTIONES ADMINISTRATIVAS / IMPUESTOS"/>
    <s v="GOBIERNO DE NAVARRA RENTA"/>
    <n v="37.574999999999996"/>
    <d v="2018-04-16T00:00:00"/>
    <x v="6"/>
    <n v="4"/>
    <m/>
    <m/>
    <n v="37.574999999999996"/>
    <n v="0"/>
    <n v="0"/>
    <n v="37.574999999999996"/>
  </r>
  <r>
    <x v="1"/>
    <s v="REAL"/>
    <s v="VARIABLE"/>
    <x v="0"/>
    <s v="COMIDA"/>
    <s v="VALENCIA"/>
    <x v="7"/>
    <s v="BAR"/>
    <s v="PATERNA"/>
    <n v="0.57000000000000006"/>
    <d v="2018-04-16T00:00:00"/>
    <x v="6"/>
    <n v="4"/>
    <m/>
    <m/>
    <n v="0"/>
    <n v="-0.57000000000000006"/>
    <n v="0"/>
    <n v="-0.57000000000000006"/>
  </r>
  <r>
    <x v="1"/>
    <s v="REAL"/>
    <s v="VARIABLE"/>
    <x v="0"/>
    <s v="MERCADONA"/>
    <s v="VALENCIA"/>
    <x v="4"/>
    <s v="COMIDA"/>
    <s v="MERCADONA"/>
    <n v="2.1629999999999998"/>
    <d v="2018-04-17T00:00:00"/>
    <x v="6"/>
    <n v="4"/>
    <m/>
    <m/>
    <n v="0"/>
    <n v="-2.1629999999999998"/>
    <n v="0"/>
    <n v="-2.1629999999999998"/>
  </r>
  <r>
    <x v="1"/>
    <s v="REAL"/>
    <s v="VARIABLE"/>
    <x v="0"/>
    <s v="MERCADONA"/>
    <s v="VALENCIA"/>
    <x v="4"/>
    <s v="COMIDA"/>
    <s v="MERCADONA"/>
    <n v="1.4080000000000001"/>
    <d v="2018-04-20T00:00:00"/>
    <x v="6"/>
    <n v="4"/>
    <m/>
    <m/>
    <n v="0"/>
    <n v="-1.4080000000000001"/>
    <n v="0"/>
    <n v="-1.4080000000000001"/>
  </r>
  <r>
    <x v="1"/>
    <s v="REAL"/>
    <s v="VARIABLE"/>
    <x v="0"/>
    <s v="FOSTERS HOLLYWO"/>
    <s v="VALENCIA"/>
    <x v="7"/>
    <s v="RESTAURANTE"/>
    <s v="RESTAURANTE"/>
    <n v="2"/>
    <d v="2018-04-23T00:00:00"/>
    <x v="6"/>
    <n v="4"/>
    <m/>
    <s v="COMPRA EN FOSTERS HOLLYWO, VALENCIA, TARJ. :*571914"/>
    <n v="0"/>
    <n v="-2"/>
    <n v="0"/>
    <n v="-2"/>
  </r>
  <r>
    <x v="1"/>
    <s v="REAL"/>
    <s v="VARIABLE"/>
    <x v="0"/>
    <s v="GETH BLUEBELL"/>
    <s v="VALENCIA"/>
    <x v="1"/>
    <s v="CLASES DE INGLES"/>
    <s v="INGLES"/>
    <n v="7.5"/>
    <d v="2018-04-24T00:00:00"/>
    <x v="6"/>
    <n v="4"/>
    <m/>
    <s v="COMPRA EN BLUEBELL ENGLIS, VALENCIA, TARJ. :*571914"/>
    <n v="0"/>
    <n v="-7.5"/>
    <n v="0"/>
    <n v="-7.5"/>
  </r>
  <r>
    <x v="1"/>
    <s v="REAL"/>
    <s v="VARIABLE"/>
    <x v="0"/>
    <s v="COMIDA"/>
    <s v="VALENCIA"/>
    <x v="7"/>
    <s v="BAR"/>
    <s v="PATERNA"/>
    <n v="0.57000000000000006"/>
    <d v="2018-04-25T00:00:00"/>
    <x v="6"/>
    <n v="4"/>
    <m/>
    <m/>
    <n v="0"/>
    <n v="-0.57000000000000006"/>
    <n v="0"/>
    <n v="-0.57000000000000006"/>
  </r>
  <r>
    <x v="1"/>
    <s v="REAL"/>
    <s v="VARIABLE"/>
    <x v="0"/>
    <s v="AMAZON"/>
    <s v="ONLINE"/>
    <x v="1"/>
    <s v="LIBRO"/>
    <s v="POESIA"/>
    <n v="1.2250000000000001"/>
    <d v="2018-04-25T00:00:00"/>
    <x v="6"/>
    <n v="4"/>
    <m/>
    <s v="Las Almas de Brandon "/>
    <n v="0"/>
    <n v="-1.2250000000000001"/>
    <n v="0"/>
    <n v="-1.2250000000000001"/>
  </r>
  <r>
    <x v="1"/>
    <s v="REAL"/>
    <s v="VARIABLE"/>
    <x v="0"/>
    <s v="MERCADONA"/>
    <s v="VALENCIA"/>
    <x v="4"/>
    <s v="COMIDA"/>
    <s v="MERCADONA"/>
    <n v="0.95399999999999996"/>
    <d v="2018-04-26T00:00:00"/>
    <x v="6"/>
    <n v="4"/>
    <m/>
    <m/>
    <n v="0"/>
    <n v="-0.95399999999999996"/>
    <n v="0"/>
    <n v="-0.95399999999999996"/>
  </r>
  <r>
    <x v="1"/>
    <s v="REAL"/>
    <s v="VARIABLE"/>
    <x v="0"/>
    <s v="COMIDA"/>
    <s v="VALENCIA"/>
    <x v="7"/>
    <s v="BAR"/>
    <s v="PATERNA"/>
    <n v="0.53"/>
    <d v="2018-04-26T00:00:00"/>
    <x v="6"/>
    <n v="4"/>
    <m/>
    <m/>
    <n v="0"/>
    <n v="-0.53"/>
    <n v="0"/>
    <n v="-0.53"/>
  </r>
  <r>
    <x v="1"/>
    <s v="REAL"/>
    <s v="VARIABLE"/>
    <x v="0"/>
    <s v="RESTAURANTE MIR"/>
    <s v="VALENCIA"/>
    <x v="7"/>
    <s v="RESTAURANTE"/>
    <s v="RESTAURANTE"/>
    <n v="2.7100000000000004"/>
    <d v="2018-04-26T00:00:00"/>
    <x v="6"/>
    <n v="4"/>
    <m/>
    <s v="COMPRA EN RESTAURANTE MIR, VALENCIA, TARJ. :*571914"/>
    <n v="0"/>
    <n v="-2.7100000000000004"/>
    <n v="0"/>
    <n v="-2.7100000000000004"/>
  </r>
  <r>
    <x v="1"/>
    <s v="REAL"/>
    <s v="VARIABLE"/>
    <x v="0"/>
    <s v="COMIDA"/>
    <s v="VALENCIA"/>
    <x v="5"/>
    <s v="GASOLINA"/>
    <s v="COCHE"/>
    <n v="5.9840000000000009"/>
    <d v="2018-04-27T00:00:00"/>
    <x v="6"/>
    <n v="4"/>
    <m/>
    <m/>
    <n v="0"/>
    <n v="-5.9840000000000009"/>
    <n v="0"/>
    <n v="-5.9840000000000009"/>
  </r>
  <r>
    <x v="1"/>
    <s v="REAL"/>
    <s v="VARIABLE"/>
    <x v="0"/>
    <s v="COMIDA"/>
    <s v="VALENCIA"/>
    <x v="7"/>
    <s v="BAR"/>
    <s v="PATERNA"/>
    <n v="0.38"/>
    <d v="2018-04-27T00:00:00"/>
    <x v="6"/>
    <n v="4"/>
    <m/>
    <m/>
    <n v="0"/>
    <n v="-0.38"/>
    <n v="0"/>
    <n v="-0.38"/>
  </r>
  <r>
    <x v="1"/>
    <s v="REAL"/>
    <s v="VARIABLE"/>
    <x v="0"/>
    <s v="RESTAURANTE PEK"/>
    <s v="VALENCIA"/>
    <x v="7"/>
    <s v="RESTAURANTE"/>
    <s v="RESTAURANTE"/>
    <n v="1.03"/>
    <d v="2018-04-29T00:00:00"/>
    <x v="6"/>
    <n v="4"/>
    <m/>
    <s v="COMPRA EN RESTAURANTE PEK, TUDELA, TARJ. :*571914"/>
    <n v="0"/>
    <n v="-1.03"/>
    <n v="0"/>
    <n v="-1.03"/>
  </r>
  <r>
    <x v="1"/>
    <s v="ESTIMADO"/>
    <s v="FIJO"/>
    <x v="0"/>
    <s v="PISO VALENCIA CENTRO"/>
    <s v="VALENCIA"/>
    <x v="2"/>
    <s v="PISO VALENCIA"/>
    <s v="PISO VALENCIA"/>
    <n v="27.5"/>
    <d v="2018-05-01T00:00:00"/>
    <x v="6"/>
    <n v="5"/>
    <m/>
    <m/>
    <n v="0"/>
    <n v="-27.5"/>
    <n v="0"/>
    <n v="-27.5"/>
  </r>
  <r>
    <x v="0"/>
    <s v="REAL"/>
    <s v="FIJO"/>
    <x v="0"/>
    <s v="ALTAIR"/>
    <s v="VALENCIA"/>
    <x v="12"/>
    <s v="NOMINA ALTAIR"/>
    <s v="ALTAIR NOMINA"/>
    <n v="443.27399999999994"/>
    <d v="2018-05-03T00:00:00"/>
    <x v="6"/>
    <n v="5"/>
    <m/>
    <m/>
    <n v="443.27399999999994"/>
    <n v="0"/>
    <n v="0"/>
    <n v="443.27399999999994"/>
  </r>
  <r>
    <x v="1"/>
    <s v="REAL"/>
    <s v="VARIABLE"/>
    <x v="0"/>
    <s v="VALENCIA"/>
    <s v="VALENCIA"/>
    <x v="6"/>
    <s v="BUCEO"/>
    <s v="BUCEO"/>
    <n v="28"/>
    <d v="2018-05-03T00:00:00"/>
    <x v="6"/>
    <n v="5"/>
    <m/>
    <s v="CURSO BUCEO VALENCIA"/>
    <n v="0"/>
    <n v="-28"/>
    <n v="0"/>
    <n v="-28"/>
  </r>
  <r>
    <x v="1"/>
    <s v="REAL"/>
    <s v="VARIABLE"/>
    <x v="0"/>
    <s v="MERCADONA"/>
    <s v="VALENCIA"/>
    <x v="4"/>
    <s v="COMIDA"/>
    <s v="MERCADONA"/>
    <n v="1.4060000000000001"/>
    <d v="2018-05-04T00:00:00"/>
    <x v="6"/>
    <n v="5"/>
    <m/>
    <m/>
    <n v="0"/>
    <n v="-1.4060000000000001"/>
    <n v="0"/>
    <n v="-1.4060000000000001"/>
  </r>
  <r>
    <x v="1"/>
    <s v="REAL"/>
    <s v="VARIABLE"/>
    <x v="0"/>
    <s v="MERCADONA"/>
    <s v="VALENCIA"/>
    <x v="4"/>
    <s v="COMIDA"/>
    <s v="MERCADONA"/>
    <n v="1.7460000000000002"/>
    <d v="2018-05-07T00:00:00"/>
    <x v="6"/>
    <n v="5"/>
    <m/>
    <m/>
    <n v="0"/>
    <n v="-1.7460000000000002"/>
    <n v="0"/>
    <n v="-1.7460000000000002"/>
  </r>
  <r>
    <x v="1"/>
    <s v="REAL"/>
    <s v="VARIABLE"/>
    <x v="0"/>
    <s v="EFECTIVO"/>
    <s v="VALENCIA"/>
    <x v="0"/>
    <s v="EFECTIVO"/>
    <s v="EFECTIVO"/>
    <n v="16"/>
    <d v="2018-05-09T00:00:00"/>
    <x v="6"/>
    <n v="5"/>
    <m/>
    <m/>
    <n v="0"/>
    <n v="-16"/>
    <n v="0"/>
    <n v="-16"/>
  </r>
  <r>
    <x v="1"/>
    <s v="REAL"/>
    <s v="VARIABLE"/>
    <x v="0"/>
    <s v="Amazon&amp;amazon.es/prm"/>
    <s v="ONLINE"/>
    <x v="9"/>
    <s v="SUSCRIPCION"/>
    <s v="AMAZON PRIME"/>
    <n v="1.9950000000000001"/>
    <d v="2018-05-10T00:00:00"/>
    <x v="6"/>
    <n v="5"/>
    <m/>
    <s v="COMPRA Cuota Amazon Prime, amazon.es/prm, TARJETA"/>
    <n v="0"/>
    <n v="-1.9950000000000001"/>
    <n v="0"/>
    <n v="-1.9950000000000001"/>
  </r>
  <r>
    <x v="1"/>
    <s v="ESTIMADO"/>
    <s v="FIJO"/>
    <x v="0"/>
    <s v="GARAJE VALENCIA"/>
    <s v="VALENCIA"/>
    <x v="2"/>
    <s v="GARAJE"/>
    <s v="GARAJE VALENCIA"/>
    <n v="11.9"/>
    <d v="2018-05-10T00:00:00"/>
    <x v="6"/>
    <n v="5"/>
    <m/>
    <m/>
    <n v="0"/>
    <n v="-11.9"/>
    <n v="0"/>
    <n v="-11.9"/>
  </r>
  <r>
    <x v="1"/>
    <s v="REAL"/>
    <s v="VARIABLE"/>
    <x v="0"/>
    <s v="AZA&amp;S"/>
    <s v="VALENCIA"/>
    <x v="2"/>
    <s v="GARAJE"/>
    <s v="PARKING COCHE VALENCIA"/>
    <n v="11.9"/>
    <d v="2018-05-10T00:00:00"/>
    <x v="6"/>
    <n v="5"/>
    <m/>
    <s v="RECIBO PARKING AZA, S.L. N: RECIBO"/>
    <n v="0"/>
    <n v="-11.9"/>
    <n v="0"/>
    <n v="-11.9"/>
  </r>
  <r>
    <x v="1"/>
    <s v="REAL"/>
    <s v="VARIABLE"/>
    <x v="0"/>
    <s v="MERCADONA"/>
    <s v="VALENCIA"/>
    <x v="4"/>
    <s v="COMIDA"/>
    <s v="MERCADONA"/>
    <n v="1.7030000000000003"/>
    <d v="2018-05-11T00:00:00"/>
    <x v="6"/>
    <n v="5"/>
    <m/>
    <m/>
    <n v="0"/>
    <n v="-1.7030000000000003"/>
    <n v="0"/>
    <n v="-1.7030000000000003"/>
  </r>
  <r>
    <x v="1"/>
    <s v="REAL"/>
    <s v="VARIABLE"/>
    <x v="0"/>
    <s v="MERCADONA"/>
    <s v="VALENCIA"/>
    <x v="4"/>
    <s v="COMIDA"/>
    <s v="MERCADONA"/>
    <n v="1.9370000000000003"/>
    <d v="2018-05-14T00:00:00"/>
    <x v="6"/>
    <n v="5"/>
    <m/>
    <m/>
    <n v="0"/>
    <n v="-1.9370000000000003"/>
    <n v="0"/>
    <n v="-1.9370000000000003"/>
  </r>
  <r>
    <x v="1"/>
    <s v="REAL"/>
    <s v="VARIABLE"/>
    <x v="0"/>
    <s v="EFECTIVO"/>
    <s v="VALENCIA"/>
    <x v="0"/>
    <s v="EFECTIVO"/>
    <s v="EFECTIVO"/>
    <n v="4"/>
    <d v="2018-05-15T00:00:00"/>
    <x v="6"/>
    <n v="5"/>
    <m/>
    <m/>
    <n v="0"/>
    <n v="-4"/>
    <n v="0"/>
    <n v="-4"/>
  </r>
  <r>
    <x v="0"/>
    <s v="REAL"/>
    <s v="VARIABLE"/>
    <x v="0"/>
    <s v="SANTANDER"/>
    <s v="ONLINE"/>
    <x v="0"/>
    <s v="INTERESES"/>
    <s v="LIQUIDACIONES SANTANDER"/>
    <n v="-2.0549999999999997"/>
    <d v="2018-05-15T00:00:00"/>
    <x v="6"/>
    <n v="5"/>
    <m/>
    <m/>
    <n v="-2.0549999999999997"/>
    <n v="0"/>
    <n v="0"/>
    <n v="-2.0549999999999997"/>
  </r>
  <r>
    <x v="0"/>
    <s v="REAL"/>
    <s v="VARIABLE"/>
    <x v="0"/>
    <s v="SANTANDER"/>
    <s v="ONLINE"/>
    <x v="0"/>
    <s v="INTERESES"/>
    <s v="LIQUIDACIONES SANTANDER"/>
    <n v="2.0549999999999997"/>
    <d v="2018-05-16T00:00:00"/>
    <x v="6"/>
    <n v="5"/>
    <m/>
    <m/>
    <n v="2.0549999999999997"/>
    <n v="0"/>
    <n v="0"/>
    <n v="2.0549999999999997"/>
  </r>
  <r>
    <x v="1"/>
    <s v="REAL"/>
    <s v="VARIABLE"/>
    <x v="0"/>
    <s v="YXL0"/>
    <m/>
    <x v="11"/>
    <s v="COPENHAGUE, HELSINKI, TALLIN"/>
    <s v="COPENHAGUE, HELSINKI, TALLIN"/>
    <n v="7.3940000000000001"/>
    <d v="2018-05-18T00:00:00"/>
    <x v="6"/>
    <n v="5"/>
    <m/>
    <s v="COMPRA RYANAIR YXL0, DUBLIN, TARJETA"/>
    <n v="0"/>
    <n v="-7.3940000000000001"/>
    <n v="0"/>
    <n v="-7.3940000000000001"/>
  </r>
  <r>
    <x v="1"/>
    <s v="REAL"/>
    <s v="VARIABLE"/>
    <x v="0"/>
    <s v="E-DREAMS"/>
    <s v="ONLINE"/>
    <x v="11"/>
    <s v="COPENHAGUE, HELSINKI, TALLIN"/>
    <s v="COPENHAGUE, HELSINKI, TALLIN"/>
    <n v="15.898"/>
    <d v="2018-05-19T00:00:00"/>
    <x v="6"/>
    <n v="5"/>
    <m/>
    <m/>
    <n v="0"/>
    <n v="-15.898"/>
    <n v="0"/>
    <n v="-15.898"/>
  </r>
  <r>
    <x v="1"/>
    <s v="REAL"/>
    <s v="VARIABLE"/>
    <x v="0"/>
    <s v="EFECTIVO"/>
    <s v="VALENCIA"/>
    <x v="0"/>
    <s v="EFECTIVO"/>
    <s v="EFECTIVO"/>
    <n v="7"/>
    <d v="2018-05-19T00:00:00"/>
    <x v="6"/>
    <n v="5"/>
    <m/>
    <m/>
    <n v="0"/>
    <n v="-7"/>
    <n v="0"/>
    <n v="-7"/>
  </r>
  <r>
    <x v="1"/>
    <s v="REAL"/>
    <s v="VARIABLE"/>
    <x v="0"/>
    <s v="MERCADONA"/>
    <s v="VALENCIA"/>
    <x v="4"/>
    <s v="COMIDA"/>
    <s v="MERCADONA"/>
    <n v="2.6620000000000004"/>
    <d v="2018-05-19T00:00:00"/>
    <x v="6"/>
    <n v="5"/>
    <m/>
    <m/>
    <n v="0"/>
    <n v="-2.6620000000000004"/>
    <n v="0"/>
    <n v="-2.6620000000000004"/>
  </r>
  <r>
    <x v="1"/>
    <s v="REAL"/>
    <s v="VARIABLE"/>
    <x v="0"/>
    <s v="CINE"/>
    <s v="VALENCIA"/>
    <x v="9"/>
    <s v="CINE"/>
    <s v="ABC"/>
    <n v="1.6"/>
    <d v="2018-05-21T00:00:00"/>
    <x v="6"/>
    <n v="5"/>
    <m/>
    <s v="COMPRA EN CINES ABC PARK, VALENCIA, TARJ. :*571914"/>
    <n v="0"/>
    <n v="-1.6"/>
    <n v="0"/>
    <n v="-1.6"/>
  </r>
  <r>
    <x v="1"/>
    <s v="REAL"/>
    <s v="VARIABLE"/>
    <x v="0"/>
    <s v="EFECTIVO"/>
    <s v="VALENCIA"/>
    <x v="0"/>
    <s v="EFECTIVO"/>
    <s v="EFECTIVO"/>
    <n v="7"/>
    <d v="2018-05-23T00:00:00"/>
    <x v="6"/>
    <n v="5"/>
    <m/>
    <m/>
    <n v="0"/>
    <n v="-7"/>
    <n v="0"/>
    <n v="-7"/>
  </r>
  <r>
    <x v="1"/>
    <s v="REAL"/>
    <s v="VARIABLE"/>
    <x v="0"/>
    <s v="MERCADONA"/>
    <s v="VALENCIA"/>
    <x v="4"/>
    <s v="COMIDA"/>
    <s v="MERCADONA"/>
    <n v="1.8710000000000002"/>
    <d v="2018-05-25T00:00:00"/>
    <x v="6"/>
    <n v="5"/>
    <m/>
    <m/>
    <n v="0"/>
    <n v="-1.8710000000000002"/>
    <n v="0"/>
    <n v="-1.8710000000000002"/>
  </r>
  <r>
    <x v="1"/>
    <s v="REAL"/>
    <s v="VARIABLE"/>
    <x v="0"/>
    <m/>
    <s v="VALENCIA"/>
    <x v="7"/>
    <s v="BAR"/>
    <s v="CAFÉ"/>
    <n v="0.35000000000000003"/>
    <d v="2018-05-28T00:00:00"/>
    <x v="6"/>
    <n v="5"/>
    <m/>
    <m/>
    <n v="0"/>
    <n v="-0.35000000000000003"/>
    <n v="0"/>
    <n v="-0.35000000000000003"/>
  </r>
  <r>
    <x v="1"/>
    <s v="REAL"/>
    <s v="VARIABLE"/>
    <x v="0"/>
    <s v="MERCADONA"/>
    <s v="VALENCIA"/>
    <x v="4"/>
    <s v="COMIDA"/>
    <s v="MERCADONA"/>
    <n v="1.9010000000000002"/>
    <d v="2018-05-28T00:00:00"/>
    <x v="6"/>
    <n v="5"/>
    <m/>
    <m/>
    <n v="0"/>
    <n v="-1.9010000000000002"/>
    <n v="0"/>
    <n v="-1.9010000000000002"/>
  </r>
  <r>
    <x v="1"/>
    <s v="REAL"/>
    <s v="VARIABLE"/>
    <x v="0"/>
    <s v="EFECTIVO"/>
    <s v="VALENCIA"/>
    <x v="0"/>
    <s v="EFECTIVO"/>
    <s v="EFECTIVO"/>
    <n v="4"/>
    <d v="2018-05-29T00:00:00"/>
    <x v="6"/>
    <n v="5"/>
    <m/>
    <m/>
    <n v="0"/>
    <n v="-4"/>
    <n v="0"/>
    <n v="-4"/>
  </r>
  <r>
    <x v="1"/>
    <s v="REAL"/>
    <s v="VARIABLE"/>
    <x v="0"/>
    <s v="MERCADONA"/>
    <s v="VALENCIA"/>
    <x v="4"/>
    <s v="COMIDA"/>
    <s v="MERCADONA"/>
    <n v="0.48200000000000004"/>
    <d v="2018-05-29T00:00:00"/>
    <x v="6"/>
    <n v="5"/>
    <m/>
    <m/>
    <n v="0"/>
    <n v="-0.48200000000000004"/>
    <n v="0"/>
    <n v="-0.48200000000000004"/>
  </r>
  <r>
    <x v="1"/>
    <s v="REAL"/>
    <s v="VARIABLE"/>
    <x v="0"/>
    <s v="SANTANDER"/>
    <s v="EFECTIVO"/>
    <x v="0"/>
    <s v="OTROS"/>
    <s v="OTROS"/>
    <n v="2.1870000000000003"/>
    <d v="2018-05-30T00:00:00"/>
    <x v="6"/>
    <n v="5"/>
    <m/>
    <m/>
    <n v="0"/>
    <n v="-2.1870000000000003"/>
    <n v="0"/>
    <n v="-2.1870000000000003"/>
  </r>
  <r>
    <x v="1"/>
    <s v="REAL"/>
    <s v="VARIABLE"/>
    <x v="0"/>
    <s v="GOIKO GOURMET"/>
    <s v="VALENCIA"/>
    <x v="7"/>
    <s v="RESTAURANTE"/>
    <s v="RESTAURANTE"/>
    <n v="1.34"/>
    <d v="2018-05-30T00:00:00"/>
    <x v="6"/>
    <n v="5"/>
    <m/>
    <s v="COMPRA EN GOIKO GOURMET, BARCELONA, TARJ. :*571914"/>
    <n v="0"/>
    <n v="-1.34"/>
    <n v="0"/>
    <n v="-1.34"/>
  </r>
  <r>
    <x v="0"/>
    <s v="REAL"/>
    <s v="VARIABLE"/>
    <x v="0"/>
    <s v="-"/>
    <s v="VALENCIA"/>
    <x v="0"/>
    <s v="PAGA"/>
    <s v="PAGA / TRANSFERENCIA"/>
    <n v="42.195"/>
    <d v="2018-05-31T00:00:00"/>
    <x v="6"/>
    <n v="5"/>
    <m/>
    <m/>
    <n v="42.195"/>
    <n v="0"/>
    <n v="0"/>
    <n v="42.195"/>
  </r>
  <r>
    <x v="1"/>
    <s v="ESTIMADO"/>
    <s v="FIJO"/>
    <x v="0"/>
    <s v="PISO VALENCIA CENTRO"/>
    <s v="VALENCIA"/>
    <x v="2"/>
    <s v="PISO VALENCIA"/>
    <s v="PISO VALENCIA"/>
    <n v="27.5"/>
    <d v="2018-06-01T00:00:00"/>
    <x v="6"/>
    <n v="6"/>
    <m/>
    <m/>
    <n v="0"/>
    <n v="-27.5"/>
    <n v="0"/>
    <n v="-27.5"/>
  </r>
  <r>
    <x v="0"/>
    <s v="REAL"/>
    <s v="VARIABLE"/>
    <x v="0"/>
    <s v="SANTANDER"/>
    <s v="ONLINE"/>
    <x v="0"/>
    <s v="INTERESES"/>
    <s v="LIQUIDACIONES SANTANDER"/>
    <n v="5.1000000000000004E-2"/>
    <d v="2018-06-06T00:00:00"/>
    <x v="6"/>
    <n v="6"/>
    <m/>
    <m/>
    <n v="5.1000000000000004E-2"/>
    <n v="0"/>
    <n v="0"/>
    <n v="5.1000000000000004E-2"/>
  </r>
  <r>
    <x v="1"/>
    <s v="REAL"/>
    <s v="VARIABLE"/>
    <x v="0"/>
    <s v="AMAZON"/>
    <s v="ONLINE"/>
    <x v="3"/>
    <s v="ACCESORIOS"/>
    <s v="ELECTRONICA"/>
    <n v="2.9990000000000001"/>
    <d v="2018-06-11T00:00:00"/>
    <x v="6"/>
    <n v="6"/>
    <m/>
    <s v="Funda cargador Kiwibird Galaxy S7"/>
    <n v="0"/>
    <n v="-2.9990000000000001"/>
    <n v="0"/>
    <n v="-2.9990000000000001"/>
  </r>
  <r>
    <x v="0"/>
    <s v="REAL"/>
    <s v="VARIABLE"/>
    <x v="0"/>
    <s v="INTELIGENCIA FARMACEUTICA"/>
    <s v="MADRID"/>
    <x v="14"/>
    <s v="MARKETING"/>
    <s v="TRANSFERENCIA DE LAURA FUSTER REAL, TRABAJO MARKETING"/>
    <n v="9"/>
    <d v="2018-06-12T00:00:00"/>
    <x v="6"/>
    <n v="6"/>
    <m/>
    <m/>
    <n v="9"/>
    <n v="0"/>
    <n v="0"/>
    <n v="9"/>
  </r>
  <r>
    <x v="1"/>
    <s v="REAL"/>
    <s v="VARIABLE"/>
    <x v="0"/>
    <s v="MERCADONA"/>
    <s v="VALENCIA"/>
    <x v="4"/>
    <s v="COMIDA"/>
    <s v="MERCADONA"/>
    <n v="1.165"/>
    <d v="2018-06-13T00:00:00"/>
    <x v="6"/>
    <n v="6"/>
    <m/>
    <m/>
    <n v="0"/>
    <n v="-1.165"/>
    <n v="0"/>
    <n v="-1.165"/>
  </r>
  <r>
    <x v="0"/>
    <s v="REAL"/>
    <s v="FIJO"/>
    <x v="0"/>
    <s v="ALTAIR"/>
    <s v="VALENCIA"/>
    <x v="12"/>
    <s v="NOMINA ALTAIR"/>
    <s v="ALTAIR NOMINA"/>
    <n v="319.93200000000002"/>
    <d v="2018-06-14T00:00:00"/>
    <x v="6"/>
    <n v="6"/>
    <m/>
    <m/>
    <n v="319.93200000000002"/>
    <n v="0"/>
    <n v="0"/>
    <n v="319.93200000000002"/>
  </r>
  <r>
    <x v="1"/>
    <s v="REAL"/>
    <s v="VARIABLE"/>
    <x v="0"/>
    <s v="AMAZON"/>
    <s v="ONLINE"/>
    <x v="3"/>
    <s v="ACCESORIOS"/>
    <s v="ELECTRONICA"/>
    <n v="0.99900000000000011"/>
    <d v="2018-06-14T00:00:00"/>
    <x v="6"/>
    <n v="6"/>
    <m/>
    <s v="Mini tripode flexible"/>
    <n v="0"/>
    <n v="-0.99900000000000011"/>
    <n v="0"/>
    <n v="-0.99900000000000011"/>
  </r>
  <r>
    <x v="1"/>
    <s v="REAL"/>
    <s v="VARIABLE"/>
    <x v="0"/>
    <s v="EFECTIVO"/>
    <s v="VALENCIA"/>
    <x v="0"/>
    <s v="EFECTIVO"/>
    <s v="EFECTIVO"/>
    <n v="4"/>
    <d v="2018-06-15T00:00:00"/>
    <x v="6"/>
    <n v="6"/>
    <m/>
    <m/>
    <n v="0"/>
    <n v="-4"/>
    <n v="0"/>
    <n v="-4"/>
  </r>
  <r>
    <x v="1"/>
    <s v="REAL"/>
    <s v="VARIABLE"/>
    <x v="0"/>
    <m/>
    <s v="VALENCIA"/>
    <x v="3"/>
    <s v="ROPA"/>
    <s v="PRIMARK"/>
    <n v="2.4300000000000002"/>
    <d v="2018-06-18T00:00:00"/>
    <x v="6"/>
    <n v="6"/>
    <m/>
    <m/>
    <n v="0"/>
    <n v="-2.4300000000000002"/>
    <n v="0"/>
    <n v="-2.4300000000000002"/>
  </r>
  <r>
    <x v="1"/>
    <s v="REAL"/>
    <s v="VARIABLE"/>
    <x v="0"/>
    <s v="Oy"/>
    <m/>
    <x v="11"/>
    <s v="COPENHAGUE, HELSINKI, TALLIN"/>
    <s v="COPENHAGUE, HELSINKI, TALLIN"/>
    <n v="2.4000000000000004"/>
    <d v="2018-06-19T00:00:00"/>
    <x v="6"/>
    <n v="6"/>
    <m/>
    <s v="COMPRA Fourhousing Oy, HELSINKI, TARJETA"/>
    <n v="0"/>
    <n v="-2.4000000000000004"/>
    <n v="0"/>
    <n v="-2.4000000000000004"/>
  </r>
  <r>
    <x v="1"/>
    <s v="REAL"/>
    <s v="VARIABLE"/>
    <x v="0"/>
    <s v="PAARAUTAT"/>
    <m/>
    <x v="11"/>
    <s v="COPENHAGUE, HELSINKI, TALLIN"/>
    <s v="COPENHAGUE, HELSINKI, TALLIN"/>
    <n v="1"/>
    <d v="2018-06-19T00:00:00"/>
    <x v="6"/>
    <n v="6"/>
    <m/>
    <s v="COMPRA HSLKE PAARAUTAT, HELSINKI, TARJETA"/>
    <n v="0"/>
    <n v="-1"/>
    <n v="0"/>
    <n v="-1"/>
  </r>
  <r>
    <x v="1"/>
    <s v="REAL"/>
    <s v="VARIABLE"/>
    <x v="0"/>
    <s v="MERCADONA"/>
    <s v="VALENCIA"/>
    <x v="4"/>
    <s v="COMIDA"/>
    <s v="MERCADONA"/>
    <n v="2.1930000000000001"/>
    <d v="2018-06-25T00:00:00"/>
    <x v="6"/>
    <n v="6"/>
    <m/>
    <m/>
    <n v="0"/>
    <n v="-2.1930000000000001"/>
    <n v="0"/>
    <n v="-2.1930000000000001"/>
  </r>
  <r>
    <x v="1"/>
    <s v="REAL"/>
    <s v="VARIABLE"/>
    <x v="0"/>
    <s v="DR&amp;T, Koebenhavn S"/>
    <m/>
    <x v="11"/>
    <s v="COPENHAGUE, HELSINKI, TALLIN"/>
    <s v="COPENHAGUE, HELSINKI, TALLIN"/>
    <n v="0.33200000000000002"/>
    <d v="2018-06-26T00:00:00"/>
    <x v="6"/>
    <n v="6"/>
    <m/>
    <s v="COMPRA Metrostation DR Byen T, Koebenhavn S, TARJETA"/>
    <n v="0"/>
    <n v="-0.33200000000000002"/>
    <n v="0"/>
    <n v="-0.33200000000000002"/>
  </r>
  <r>
    <x v="1"/>
    <s v="REAL"/>
    <s v="VARIABLE"/>
    <x v="0"/>
    <s v="DIALPRIX"/>
    <s v="VALENCIA"/>
    <x v="4"/>
    <s v="COMIDA"/>
    <s v="DIALPRIX"/>
    <n v="0.57999999999999996"/>
    <d v="2018-06-27T00:00:00"/>
    <x v="6"/>
    <n v="6"/>
    <m/>
    <m/>
    <n v="0"/>
    <n v="-0.57999999999999996"/>
    <n v="0"/>
    <n v="-0.57999999999999996"/>
  </r>
  <r>
    <x v="1"/>
    <s v="REAL"/>
    <s v="VARIABLE"/>
    <x v="0"/>
    <s v="BAR"/>
    <s v="VALENCIA"/>
    <x v="7"/>
    <s v="BAR"/>
    <s v="BAR"/>
    <n v="0.54"/>
    <d v="2018-06-28T00:00:00"/>
    <x v="6"/>
    <n v="6"/>
    <m/>
    <s v="COMPRA EN BAR ALMANSA, VALENCIA, TARJ. :*571914"/>
    <n v="0"/>
    <n v="-0.54"/>
    <n v="0"/>
    <n v="-0.54"/>
  </r>
  <r>
    <x v="1"/>
    <s v="REAL"/>
    <s v="VARIABLE"/>
    <x v="0"/>
    <s v="GETH BLUEBELL"/>
    <s v="VALENCIA"/>
    <x v="1"/>
    <s v="CLASES DE INGLES"/>
    <s v="INGLES"/>
    <n v="11.25"/>
    <d v="2018-06-28T00:00:00"/>
    <x v="6"/>
    <n v="6"/>
    <m/>
    <s v="TRANSFERENCIA A FAVOR DE GETH BLUEBELL CONCEPTO:"/>
    <n v="0"/>
    <n v="-11.25"/>
    <n v="0"/>
    <n v="-11.25"/>
  </r>
  <r>
    <x v="1"/>
    <s v="REAL"/>
    <s v="VARIABLE"/>
    <x v="0"/>
    <m/>
    <s v="VALENCIA"/>
    <x v="7"/>
    <s v="BAR"/>
    <s v="CAFÉ"/>
    <n v="0.43"/>
    <d v="2018-06-29T00:00:00"/>
    <x v="6"/>
    <n v="6"/>
    <m/>
    <m/>
    <n v="0"/>
    <n v="-0.43"/>
    <n v="0"/>
    <n v="-0.43"/>
  </r>
  <r>
    <x v="1"/>
    <s v="REAL"/>
    <s v="VARIABLE"/>
    <x v="0"/>
    <s v="EFECTIVO"/>
    <s v="VALENCIA"/>
    <x v="0"/>
    <s v="EFECTIVO"/>
    <s v="EFECTIVO"/>
    <n v="7"/>
    <d v="2018-06-30T00:00:00"/>
    <x v="6"/>
    <n v="6"/>
    <m/>
    <m/>
    <n v="0"/>
    <n v="-7"/>
    <n v="0"/>
    <n v="-7"/>
  </r>
  <r>
    <x v="1"/>
    <s v="ESTIMADO"/>
    <s v="FIJO"/>
    <x v="0"/>
    <s v="PISO VALENCIA CENTRO"/>
    <s v="VALENCIA"/>
    <x v="2"/>
    <s v="PISO VALENCIA"/>
    <s v="PISO VALENCIA"/>
    <n v="27.5"/>
    <d v="2018-07-01T00:00:00"/>
    <x v="6"/>
    <n v="7"/>
    <m/>
    <m/>
    <n v="0"/>
    <n v="-27.5"/>
    <n v="0"/>
    <n v="-27.5"/>
  </r>
  <r>
    <x v="1"/>
    <s v="REAL"/>
    <s v="VARIABLE"/>
    <x v="0"/>
    <s v="MERCADONA"/>
    <s v="VALENCIA"/>
    <x v="4"/>
    <s v="COMIDA"/>
    <s v="MERCADONA"/>
    <n v="1.0529999999999999"/>
    <d v="2018-07-02T00:00:00"/>
    <x v="6"/>
    <n v="7"/>
    <m/>
    <m/>
    <n v="0"/>
    <n v="-1.0529999999999999"/>
    <n v="0"/>
    <n v="-1.0529999999999999"/>
  </r>
  <r>
    <x v="1"/>
    <s v="REAL"/>
    <s v="VARIABLE"/>
    <x v="0"/>
    <s v="SANTANDER"/>
    <s v="EFECTIVO"/>
    <x v="0"/>
    <s v="OTROS"/>
    <s v="OTROS"/>
    <n v="2.2000000000000002"/>
    <d v="2018-07-09T00:00:00"/>
    <x v="6"/>
    <n v="7"/>
    <m/>
    <m/>
    <n v="0"/>
    <n v="-2.2000000000000002"/>
    <n v="0"/>
    <n v="-2.2000000000000002"/>
  </r>
  <r>
    <x v="1"/>
    <s v="REAL"/>
    <s v="VARIABLE"/>
    <x v="0"/>
    <s v="DECATHLON"/>
    <s v="TUDELA"/>
    <x v="6"/>
    <s v="DEPORTE"/>
    <m/>
    <n v="1.6460000000000001"/>
    <d v="2018-07-10T00:00:00"/>
    <x v="6"/>
    <n v="7"/>
    <m/>
    <s v="TRANSACCION CONTACTLESS EN DECATHLON TUDEL, TUDELA,"/>
    <n v="0"/>
    <n v="-1.6460000000000001"/>
    <n v="0"/>
    <n v="-1.6460000000000001"/>
  </r>
  <r>
    <x v="1"/>
    <s v="REAL"/>
    <s v="VARIABLE"/>
    <x v="0"/>
    <m/>
    <s v="VALENCIA"/>
    <x v="3"/>
    <s v="ROPA"/>
    <s v="DEPORTE"/>
    <n v="2.1"/>
    <d v="2018-07-12T00:00:00"/>
    <x v="6"/>
    <n v="7"/>
    <m/>
    <m/>
    <n v="0"/>
    <n v="-2.1"/>
    <n v="0"/>
    <n v="-2.1"/>
  </r>
  <r>
    <x v="1"/>
    <s v="REAL"/>
    <s v="VARIABLE"/>
    <x v="0"/>
    <s v="PEREZ Y LUMBRERAS"/>
    <s v="TUDELA"/>
    <x v="3"/>
    <s v="ROPA"/>
    <s v="ROPA"/>
    <n v="2.1"/>
    <d v="2018-07-12T00:00:00"/>
    <x v="6"/>
    <n v="7"/>
    <m/>
    <s v="TRANSACCION CONTACTLESS EN PEREZ Y LUMBRER, TUDELA,"/>
    <n v="0"/>
    <n v="-2.1"/>
    <n v="0"/>
    <n v="-2.1"/>
  </r>
  <r>
    <x v="1"/>
    <s v="REAL"/>
    <s v="VARIABLE"/>
    <x v="0"/>
    <m/>
    <s v="VALENCIA"/>
    <x v="7"/>
    <s v="BAR"/>
    <s v="CAFÉ"/>
    <n v="0.25"/>
    <d v="2018-07-15T00:00:00"/>
    <x v="6"/>
    <n v="7"/>
    <m/>
    <m/>
    <n v="0"/>
    <n v="-0.25"/>
    <n v="0"/>
    <n v="-0.25"/>
  </r>
  <r>
    <x v="1"/>
    <s v="REAL"/>
    <s v="VARIABLE"/>
    <x v="0"/>
    <m/>
    <s v="VALENCIA"/>
    <x v="7"/>
    <s v="BAR"/>
    <s v="CAFÉ"/>
    <n v="0.25"/>
    <d v="2018-07-15T00:00:00"/>
    <x v="6"/>
    <n v="7"/>
    <m/>
    <m/>
    <n v="0"/>
    <n v="-0.25"/>
    <n v="0"/>
    <n v="-0.25"/>
  </r>
  <r>
    <x v="1"/>
    <s v="REAL"/>
    <s v="VARIABLE"/>
    <x v="0"/>
    <s v="EN LA BODEGUILLA"/>
    <s v="VALENCIA"/>
    <x v="7"/>
    <s v="RESTAURANTE"/>
    <s v="RESTAURANTE"/>
    <n v="0.4"/>
    <d v="2018-07-15T00:00:00"/>
    <x v="6"/>
    <n v="7"/>
    <m/>
    <s v="TRANSACCION CONTACTLESS EN LA BODEGUILLA, TUDELA,"/>
    <n v="0"/>
    <n v="-0.4"/>
    <n v="0"/>
    <n v="-0.4"/>
  </r>
  <r>
    <x v="1"/>
    <s v="REAL"/>
    <s v="VARIABLE"/>
    <x v="0"/>
    <s v="EN LA BODEGUILLA"/>
    <s v="VALENCIA"/>
    <x v="7"/>
    <s v="RESTAURANTE"/>
    <s v="RESTAURANTE"/>
    <n v="0.25"/>
    <d v="2018-07-15T00:00:00"/>
    <x v="6"/>
    <n v="7"/>
    <m/>
    <s v="TRANSACCION CONTACTLESS EN LA BODEGUILLA, TUDELA,"/>
    <n v="0"/>
    <n v="-0.25"/>
    <n v="0"/>
    <n v="-0.25"/>
  </r>
  <r>
    <x v="1"/>
    <s v="REAL"/>
    <s v="VARIABLE"/>
    <x v="0"/>
    <m/>
    <s v="VALENCIA"/>
    <x v="4"/>
    <s v="COMIDA SEMANAL"/>
    <s v="EROSKI"/>
    <n v="0.66400000000000003"/>
    <d v="2018-07-23T00:00:00"/>
    <x v="6"/>
    <n v="7"/>
    <m/>
    <m/>
    <n v="0"/>
    <n v="-0.66400000000000003"/>
    <n v="0"/>
    <n v="-0.66400000000000003"/>
  </r>
  <r>
    <x v="0"/>
    <s v="REAL"/>
    <s v="VARIABLE"/>
    <x v="0"/>
    <s v="-"/>
    <s v="VALENCIA"/>
    <x v="0"/>
    <s v="PAGA"/>
    <s v="PAGA / TRANSFERENCIA"/>
    <n v="135"/>
    <d v="2018-07-23T00:00:00"/>
    <x v="6"/>
    <n v="7"/>
    <m/>
    <m/>
    <n v="135"/>
    <n v="0"/>
    <n v="0"/>
    <n v="135"/>
  </r>
  <r>
    <x v="1"/>
    <s v="REAL"/>
    <s v="VARIABLE"/>
    <x v="0"/>
    <m/>
    <s v="VALENCIA"/>
    <x v="4"/>
    <s v="COMIDA SEMANAL"/>
    <s v="EROSKI"/>
    <n v="1.891"/>
    <d v="2018-07-30T00:00:00"/>
    <x v="6"/>
    <n v="7"/>
    <m/>
    <m/>
    <n v="0"/>
    <n v="-1.891"/>
    <n v="0"/>
    <n v="-1.891"/>
  </r>
  <r>
    <x v="1"/>
    <s v="REAL"/>
    <s v="VARIABLE"/>
    <x v="0"/>
    <s v="CINE"/>
    <m/>
    <x v="9"/>
    <s v="CINE"/>
    <s v="OCINE TUDELA"/>
    <n v="0.96"/>
    <d v="2018-08-02T00:00:00"/>
    <x v="6"/>
    <n v="8"/>
    <m/>
    <s v="TRANSACCION CONTACTLESS EN OCINE TUDELA, TUDELA,"/>
    <n v="0"/>
    <n v="-0.96"/>
    <n v="0"/>
    <n v="-0.96"/>
  </r>
  <r>
    <x v="1"/>
    <s v="REAL"/>
    <s v="VARIABLE"/>
    <x v="0"/>
    <s v="EN RESTAURANTE SIL"/>
    <s v="VALENCIA"/>
    <x v="7"/>
    <s v="RESTAURANTE"/>
    <s v="RESTAURANTE"/>
    <n v="4.38"/>
    <d v="2018-08-06T00:00:00"/>
    <x v="6"/>
    <n v="8"/>
    <m/>
    <s v="TRANSACCION CONTACTLESS EN RESTAURANTE SIL, TUDELA,"/>
    <n v="0"/>
    <n v="-4.38"/>
    <n v="0"/>
    <n v="-4.38"/>
  </r>
  <r>
    <x v="1"/>
    <s v="REAL"/>
    <s v="FIJO"/>
    <x v="0"/>
    <s v="CESIF"/>
    <s v="LISBOA"/>
    <x v="1"/>
    <s v="MASTER"/>
    <s v="INDUSTRIA FARMA"/>
    <n v="970"/>
    <d v="2018-08-07T00:00:00"/>
    <x v="6"/>
    <n v="8"/>
    <m/>
    <s v="PAGO MATRICULA MASTER"/>
    <n v="0"/>
    <n v="-970"/>
    <n v="0"/>
    <n v="-970"/>
  </r>
  <r>
    <x v="1"/>
    <s v="REAL"/>
    <s v="VARIABLE"/>
    <x v="0"/>
    <s v="FAVOR&amp;DE"/>
    <m/>
    <x v="1"/>
    <s v="MASTER CESIF"/>
    <s v="MASTER CESIF"/>
    <n v="500"/>
    <d v="2018-08-07T00:00:00"/>
    <x v="6"/>
    <n v="8"/>
    <m/>
    <s v="TRANSFERENCIA A FAVOR DE GONZALEZ MARTINEZ MARIA"/>
    <n v="0"/>
    <n v="-500"/>
    <n v="0"/>
    <n v="-500"/>
  </r>
  <r>
    <x v="1"/>
    <s v="REAL"/>
    <s v="VARIABLE"/>
    <x v="0"/>
    <s v="PEREZ Y LUMBRERAS"/>
    <s v="TUDELA"/>
    <x v="3"/>
    <s v="ROPA"/>
    <s v="ROPA"/>
    <n v="0.30000000000000004"/>
    <d v="2018-08-10T00:00:00"/>
    <x v="6"/>
    <n v="8"/>
    <m/>
    <s v="TRANSACCION CONTACTLESS EN PEREZ Y LUMBRER, TUDELA,"/>
    <n v="0"/>
    <n v="-0.30000000000000004"/>
    <n v="0"/>
    <n v="-0.30000000000000004"/>
  </r>
  <r>
    <x v="1"/>
    <s v="REAL"/>
    <s v="FIJO"/>
    <x v="0"/>
    <s v="PISO VALENCIA CENTRO"/>
    <s v="VALENCIA"/>
    <x v="2"/>
    <s v="PISO LISBOA"/>
    <s v="FIANZA"/>
    <n v="35"/>
    <d v="2018-08-13T00:00:00"/>
    <x v="6"/>
    <n v="8"/>
    <m/>
    <s v="fianza"/>
    <n v="0"/>
    <n v="-35"/>
    <n v="0"/>
    <n v="-35"/>
  </r>
  <r>
    <x v="1"/>
    <s v="REAL"/>
    <s v="VARIABLE"/>
    <x v="0"/>
    <s v="AMAZON"/>
    <s v="ONLINE"/>
    <x v="3"/>
    <s v="ACCESORIOS"/>
    <s v="ELECTRONICA"/>
    <n v="0.99900000000000011"/>
    <d v="2018-08-23T00:00:00"/>
    <x v="6"/>
    <n v="8"/>
    <m/>
    <s v="Tripode flexible Rhodesy"/>
    <n v="0"/>
    <n v="-0.99900000000000011"/>
    <n v="0"/>
    <n v="-0.99900000000000011"/>
  </r>
  <r>
    <x v="1"/>
    <s v="REAL"/>
    <s v="VARIABLE"/>
    <x v="0"/>
    <s v="EN&amp;PACO MARTINEZ P, TUDELA"/>
    <s v="VALENCIA"/>
    <x v="3"/>
    <s v="MALETA"/>
    <s v="MALETA"/>
    <n v="6.9989999999999997"/>
    <d v="2018-08-29T00:00:00"/>
    <x v="6"/>
    <n v="8"/>
    <m/>
    <s v="TRANSACCION CONTACTLESS EN PACO MARTINEZ P, TUDELA,"/>
    <n v="0"/>
    <n v="-6.9989999999999997"/>
    <n v="0"/>
    <n v="-6.9989999999999997"/>
  </r>
  <r>
    <x v="1"/>
    <s v="REAL"/>
    <s v="VARIABLE"/>
    <x v="0"/>
    <m/>
    <s v="VALENCIA"/>
    <x v="4"/>
    <s v="COMIDA SEMANAL"/>
    <s v="EROSKI"/>
    <n v="1.3520000000000001"/>
    <d v="2018-08-31T00:00:00"/>
    <x v="6"/>
    <n v="8"/>
    <m/>
    <m/>
    <n v="0"/>
    <n v="-1.3520000000000001"/>
    <n v="0"/>
    <n v="-1.3520000000000001"/>
  </r>
  <r>
    <x v="1"/>
    <s v="REAL"/>
    <s v="VARIABLE"/>
    <x v="0"/>
    <s v="BV"/>
    <s v="VALENCIA"/>
    <x v="5"/>
    <s v="UBER,CABIFY, TAXIS, ETC"/>
    <s v="TAXI"/>
    <n v="1.508"/>
    <d v="2018-08-31T00:00:00"/>
    <x v="6"/>
    <n v="8"/>
    <m/>
    <s v="COMPRA TAXITENDER BV, CA MAASTRICHT, TARJETA"/>
    <n v="0"/>
    <n v="-1.508"/>
    <n v="0"/>
    <n v="-1.508"/>
  </r>
  <r>
    <x v="1"/>
    <s v="REAL"/>
    <s v="FIJO"/>
    <x v="0"/>
    <s v="PISO LISBOA"/>
    <s v="LISBOA"/>
    <x v="2"/>
    <s v="PISO LISBOA"/>
    <s v="PINHEIRO CHAGAS"/>
    <n v="40"/>
    <d v="2018-09-01T00:00:00"/>
    <x v="6"/>
    <n v="9"/>
    <m/>
    <m/>
    <n v="0"/>
    <n v="-40"/>
    <n v="0"/>
    <n v="-40"/>
  </r>
  <r>
    <x v="1"/>
    <s v="REAL"/>
    <s v="VARIABLE"/>
    <x v="0"/>
    <s v="CABIFY"/>
    <s v="ONLINE"/>
    <x v="5"/>
    <s v="UBER,CABIFY, ETC"/>
    <s v="CABIFY"/>
    <n v="0.52400000000000002"/>
    <d v="2018-09-04T00:00:00"/>
    <x v="6"/>
    <n v="9"/>
    <m/>
    <s v="COMPRA INTERNET EN CABIFY, CABIFY, TARJ. :*571914"/>
    <n v="0"/>
    <n v="-0.52400000000000002"/>
    <n v="0"/>
    <n v="-0.52400000000000002"/>
  </r>
  <r>
    <x v="1"/>
    <s v="REAL"/>
    <s v="VARIABLE"/>
    <x v="0"/>
    <s v="PINGODOCE"/>
    <s v="LISBOA"/>
    <x v="4"/>
    <s v="PINGO DOCE"/>
    <s v="COMIDA"/>
    <n v="1.0349999999999999"/>
    <d v="2018-09-04T00:00:00"/>
    <x v="6"/>
    <n v="9"/>
    <m/>
    <m/>
    <n v="0"/>
    <n v="-1.0349999999999999"/>
    <n v="0"/>
    <n v="-1.0349999999999999"/>
  </r>
  <r>
    <x v="1"/>
    <s v="REAL"/>
    <s v="VARIABLE"/>
    <x v="0"/>
    <s v="PINGODOCE"/>
    <s v="LISBOA"/>
    <x v="4"/>
    <s v="PINGO DOCE"/>
    <s v="COMIDA"/>
    <n v="5.8950000000000005"/>
    <d v="2018-09-05T00:00:00"/>
    <x v="6"/>
    <n v="9"/>
    <m/>
    <m/>
    <n v="0"/>
    <n v="-5.8950000000000005"/>
    <n v="0"/>
    <n v="-5.8950000000000005"/>
  </r>
  <r>
    <x v="1"/>
    <s v="REAL"/>
    <s v="VARIABLE"/>
    <x v="0"/>
    <s v="CHIADO"/>
    <s v="LISBOA"/>
    <x v="7"/>
    <s v="RESTAURANTE LISBOA"/>
    <s v="LISBOA"/>
    <n v="0.51"/>
    <d v="2018-09-05T00:00:00"/>
    <x v="6"/>
    <n v="9"/>
    <m/>
    <s v="COMPRA TIGER CHIADO, LISBOA, TARJETA"/>
    <n v="0"/>
    <n v="-0.51"/>
    <n v="0"/>
    <n v="-0.51"/>
  </r>
  <r>
    <x v="1"/>
    <s v="REAL"/>
    <s v="VARIABLE"/>
    <x v="0"/>
    <s v="DO BAIRRO"/>
    <s v="LISBOA"/>
    <x v="7"/>
    <s v="RESTAURANTE LISBOA"/>
    <s v="LISBOA"/>
    <n v="0.45"/>
    <d v="2018-09-05T00:00:00"/>
    <x v="6"/>
    <n v="9"/>
    <m/>
    <s v="COMPRA PADARIA DO BAIRRO, LISBOA, TARJETA"/>
    <n v="0"/>
    <n v="-0.45"/>
    <n v="0"/>
    <n v="-0.45"/>
  </r>
  <r>
    <x v="1"/>
    <s v="REAL"/>
    <s v="VARIABLE"/>
    <x v="0"/>
    <s v="PINGODOCE"/>
    <s v="LISBOA"/>
    <x v="4"/>
    <s v="PINGO DOCE"/>
    <s v="COMIDA"/>
    <n v="0.6120000000000001"/>
    <d v="2018-09-07T00:00:00"/>
    <x v="6"/>
    <n v="9"/>
    <m/>
    <m/>
    <n v="0"/>
    <n v="-0.6120000000000001"/>
    <n v="0"/>
    <n v="-0.6120000000000001"/>
  </r>
  <r>
    <x v="1"/>
    <s v="REAL"/>
    <s v="VARIABLE"/>
    <x v="0"/>
    <s v="LUIS BIVAR"/>
    <s v="LISBOA"/>
    <x v="7"/>
    <s v="RESTAURANTE LISBOA"/>
    <s v="LISBOA"/>
    <n v="0.73799999999999999"/>
    <d v="2018-09-08T00:00:00"/>
    <x v="6"/>
    <n v="9"/>
    <m/>
    <s v="COMPRA MINIPRECO-LUIS BIVAR, LISBOA, TARJETA"/>
    <n v="0"/>
    <n v="-0.73799999999999999"/>
    <n v="0"/>
    <n v="-0.73799999999999999"/>
  </r>
  <r>
    <x v="1"/>
    <s v="REAL"/>
    <s v="VARIABLE"/>
    <x v="0"/>
    <s v="CABIFY"/>
    <s v="ONLINE"/>
    <x v="5"/>
    <s v="UBER,CABIFY, ETC"/>
    <s v="CABIFY"/>
    <n v="0.35000000000000003"/>
    <d v="2018-09-09T00:00:00"/>
    <x v="6"/>
    <n v="9"/>
    <m/>
    <s v="COMPRA INTERNET EN CABIFY, CABIFY, TARJ. :*571914"/>
    <n v="0"/>
    <n v="-0.35000000000000003"/>
    <n v="0"/>
    <n v="-0.35000000000000003"/>
  </r>
  <r>
    <x v="1"/>
    <s v="REAL"/>
    <s v="VARIABLE"/>
    <x v="0"/>
    <s v="CABIFY"/>
    <s v="ONLINE"/>
    <x v="5"/>
    <s v="UBER,CABIFY, ETC"/>
    <s v="CABIFY"/>
    <n v="0.45999999999999996"/>
    <d v="2018-09-10T00:00:00"/>
    <x v="6"/>
    <n v="9"/>
    <m/>
    <s v="COMPRA INTERNET EN CABIFY, CABIFY, TARJ. :*571914"/>
    <n v="0"/>
    <n v="-0.45999999999999996"/>
    <n v="0"/>
    <n v="-0.45999999999999996"/>
  </r>
  <r>
    <x v="1"/>
    <s v="REAL"/>
    <s v="VARIABLE"/>
    <x v="0"/>
    <s v="CABIFY"/>
    <s v="ONLINE"/>
    <x v="5"/>
    <s v="UBER,CABIFY, ETC"/>
    <s v="CABIFY"/>
    <n v="0.74500000000000011"/>
    <d v="2018-09-10T00:00:00"/>
    <x v="6"/>
    <n v="9"/>
    <m/>
    <s v="COMPRA INTERNET EN CABIFY, CABIFY, TARJ. :*571914"/>
    <n v="0"/>
    <n v="-0.74500000000000011"/>
    <n v="0"/>
    <n v="-0.74500000000000011"/>
  </r>
  <r>
    <x v="1"/>
    <s v="REAL"/>
    <s v="VARIABLE"/>
    <x v="0"/>
    <s v="CABIFY"/>
    <s v="ONLINE"/>
    <x v="5"/>
    <s v="UBER,CABIFY, ETC"/>
    <s v="CABIFY"/>
    <n v="0.76700000000000002"/>
    <d v="2018-09-10T00:00:00"/>
    <x v="6"/>
    <n v="9"/>
    <m/>
    <s v="COMPRA INTERNET EN CABIFY, CABIFY, TARJ. :*571914"/>
    <n v="0"/>
    <n v="-0.76700000000000002"/>
    <n v="0"/>
    <n v="-0.76700000000000002"/>
  </r>
  <r>
    <x v="1"/>
    <s v="REAL"/>
    <s v="VARIABLE"/>
    <x v="0"/>
    <s v="PINGODOCE"/>
    <s v="LISBOA"/>
    <x v="4"/>
    <s v="PINGO DOCE"/>
    <s v="COMIDA"/>
    <n v="2.536"/>
    <d v="2018-09-11T00:00:00"/>
    <x v="6"/>
    <n v="9"/>
    <m/>
    <m/>
    <n v="0"/>
    <n v="-2.536"/>
    <n v="0"/>
    <n v="-2.536"/>
  </r>
  <r>
    <x v="1"/>
    <s v="REAL"/>
    <s v="VARIABLE"/>
    <x v="0"/>
    <s v="CONOCIDOS"/>
    <s v="VALENCIA"/>
    <x v="0"/>
    <s v="DESCONOCIDO"/>
    <s v="DESCONOCIDO"/>
    <n v="6.7780000000000005"/>
    <d v="2018-09-12T00:00:00"/>
    <x v="6"/>
    <n v="9"/>
    <m/>
    <s v="GASTOS DESCONOCIDOS"/>
    <n v="0"/>
    <n v="-6.7780000000000005"/>
    <n v="0"/>
    <n v="-6.7780000000000005"/>
  </r>
  <r>
    <x v="1"/>
    <s v="REAL"/>
    <s v="VARIABLE"/>
    <x v="0"/>
    <s v="PINGODOCE"/>
    <s v="LISBOA"/>
    <x v="4"/>
    <s v="PINGO DOCE"/>
    <s v="COMIDA"/>
    <n v="2.5850000000000004"/>
    <d v="2018-09-13T00:00:00"/>
    <x v="6"/>
    <n v="9"/>
    <m/>
    <m/>
    <n v="0"/>
    <n v="-2.5850000000000004"/>
    <n v="0"/>
    <n v="-2.5850000000000004"/>
  </r>
  <r>
    <x v="1"/>
    <s v="REAL"/>
    <s v="VARIABLE"/>
    <x v="0"/>
    <s v="DONALDS SALDANHA"/>
    <s v="LISBOA"/>
    <x v="7"/>
    <s v="RESTAURANTE"/>
    <s v="MACDONALDS"/>
    <n v="0.38"/>
    <d v="2018-09-14T00:00:00"/>
    <x v="6"/>
    <n v="9"/>
    <m/>
    <s v="COMPRA MC DONALDS SALDANHA, LISBOA, TARJETA"/>
    <n v="0"/>
    <n v="-0.38"/>
    <n v="0"/>
    <n v="-0.38"/>
  </r>
  <r>
    <x v="1"/>
    <s v="REAL"/>
    <s v="VARIABLE"/>
    <x v="0"/>
    <s v="PINGODOCE"/>
    <s v="LISBOA"/>
    <x v="4"/>
    <s v="PINGO DOCE"/>
    <s v="COMIDA"/>
    <n v="1.2010000000000001"/>
    <d v="2018-09-15T00:00:00"/>
    <x v="6"/>
    <n v="9"/>
    <m/>
    <m/>
    <n v="0"/>
    <n v="-1.2010000000000001"/>
    <n v="0"/>
    <n v="-1.2010000000000001"/>
  </r>
  <r>
    <x v="1"/>
    <s v="REAL"/>
    <s v="VARIABLE"/>
    <x v="0"/>
    <s v="CABIFY"/>
    <s v="ONLINE"/>
    <x v="5"/>
    <s v="UBER,CABIFY, ETC"/>
    <s v="CABIFY"/>
    <n v="0.12"/>
    <d v="2018-09-16T00:00:00"/>
    <x v="6"/>
    <n v="9"/>
    <m/>
    <s v="COMPRA INTERNET EN CABIFY, CABIFY, TARJ. :*571914"/>
    <n v="0"/>
    <n v="-0.12"/>
    <n v="0"/>
    <n v="-0.12"/>
  </r>
  <r>
    <x v="1"/>
    <s v="REAL"/>
    <s v="VARIABLE"/>
    <x v="0"/>
    <s v="CABIFY"/>
    <s v="ONLINE"/>
    <x v="5"/>
    <s v="UBER,CABIFY, ETC"/>
    <s v="CABIFY"/>
    <n v="0.30000000000000004"/>
    <d v="2018-09-16T00:00:00"/>
    <x v="6"/>
    <n v="9"/>
    <m/>
    <s v="COMPRA INTERNET EN CABIFY, CABIFY, TARJ. :*571914"/>
    <n v="0"/>
    <n v="-0.30000000000000004"/>
    <n v="0"/>
    <n v="-0.30000000000000004"/>
  </r>
  <r>
    <x v="1"/>
    <s v="REAL"/>
    <s v="VARIABLE"/>
    <x v="0"/>
    <s v="EVS&amp;FLZ, LUTON, BEDS"/>
    <s v="LONDON"/>
    <x v="5"/>
    <s v="LISBOA VUELO"/>
    <s v="LISBOA VUELO"/>
    <n v="10.842000000000001"/>
    <d v="2018-09-16T00:00:00"/>
    <x v="6"/>
    <n v="9"/>
    <m/>
    <s v="COMPRA EASYJET000 EVS1FLZ, LUTON, BEDS, TARJETA"/>
    <n v="0"/>
    <n v="-10.842000000000001"/>
    <n v="0"/>
    <n v="-10.842000000000001"/>
  </r>
  <r>
    <x v="1"/>
    <s v="REAL"/>
    <s v="VARIABLE"/>
    <x v="0"/>
    <s v="CABIFY"/>
    <s v="ONLINE"/>
    <x v="5"/>
    <s v="UBER,CABIFY, ETC"/>
    <s v="CABIFY"/>
    <n v="0.47500000000000003"/>
    <d v="2018-09-17T00:00:00"/>
    <x v="6"/>
    <n v="9"/>
    <m/>
    <s v="COMPRA INTERNET EN CABIFY, CABIFY, TARJ. :*571914"/>
    <n v="0"/>
    <n v="-0.47500000000000003"/>
    <n v="0"/>
    <n v="-0.47500000000000003"/>
  </r>
  <r>
    <x v="1"/>
    <s v="REAL"/>
    <s v="VARIABLE"/>
    <x v="0"/>
    <s v="CONOCIDOS"/>
    <s v="VALENCIA"/>
    <x v="0"/>
    <s v="DESCONOCIDO"/>
    <s v="DESCONOCIDO"/>
    <n v="0.5"/>
    <d v="2018-09-18T00:00:00"/>
    <x v="6"/>
    <n v="9"/>
    <m/>
    <s v="GASTOS DESCONOCIDOS"/>
    <n v="0"/>
    <n v="-0.5"/>
    <n v="0"/>
    <n v="-0.5"/>
  </r>
  <r>
    <x v="0"/>
    <s v="REAL"/>
    <s v="VARIABLE"/>
    <x v="0"/>
    <s v="-"/>
    <s v="VALENCIA"/>
    <x v="0"/>
    <s v="PAGA"/>
    <s v="PAGA / TRANSFERENCIA"/>
    <n v="127.5"/>
    <d v="2018-09-19T00:00:00"/>
    <x v="6"/>
    <n v="9"/>
    <m/>
    <m/>
    <n v="127.5"/>
    <n v="0"/>
    <n v="0"/>
    <n v="127.5"/>
  </r>
  <r>
    <x v="1"/>
    <s v="REAL"/>
    <s v="VARIABLE"/>
    <x v="0"/>
    <s v="PINGODOCE"/>
    <s v="LISBOA"/>
    <x v="4"/>
    <s v="PINGO DOCE"/>
    <s v="COMIDA"/>
    <n v="1.175"/>
    <d v="2018-09-20T00:00:00"/>
    <x v="6"/>
    <n v="9"/>
    <m/>
    <m/>
    <n v="0"/>
    <n v="-1.175"/>
    <n v="0"/>
    <n v="-1.175"/>
  </r>
  <r>
    <x v="1"/>
    <s v="REAL"/>
    <s v="VARIABLE"/>
    <x v="0"/>
    <s v="PINGODOCE"/>
    <s v="LISBOA"/>
    <x v="4"/>
    <s v="PINGO DOCE"/>
    <s v="COMIDA"/>
    <n v="1.141"/>
    <d v="2018-09-20T00:00:00"/>
    <x v="6"/>
    <n v="9"/>
    <m/>
    <m/>
    <n v="0"/>
    <n v="-1.141"/>
    <n v="0"/>
    <n v="-1.141"/>
  </r>
  <r>
    <x v="1"/>
    <s v="REAL"/>
    <s v="VARIABLE"/>
    <x v="0"/>
    <s v="HOTDOGS SALDAN"/>
    <s v="LISBOA"/>
    <x v="7"/>
    <s v="RESTAURANTE LISBOA"/>
    <s v="LISBOA"/>
    <n v="0.57000000000000006"/>
    <d v="2018-09-20T00:00:00"/>
    <x v="6"/>
    <n v="9"/>
    <m/>
    <s v="COMPRA FRANKIE HOTDOGS SALDAN, LISBOA, TARJETA"/>
    <n v="0"/>
    <n v="-0.57000000000000006"/>
    <n v="0"/>
    <n v="-0.57000000000000006"/>
  </r>
  <r>
    <x v="1"/>
    <s v="REAL"/>
    <s v="VARIABLE"/>
    <x v="0"/>
    <s v="PINGODOCE"/>
    <s v="LISBOA"/>
    <x v="4"/>
    <s v="PINGO DOCE"/>
    <s v="COMIDA"/>
    <n v="2.0260000000000002"/>
    <d v="2018-09-21T00:00:00"/>
    <x v="6"/>
    <n v="9"/>
    <m/>
    <m/>
    <n v="0"/>
    <n v="-2.0260000000000002"/>
    <n v="0"/>
    <n v="-2.0260000000000002"/>
  </r>
  <r>
    <x v="1"/>
    <s v="REAL"/>
    <s v="VARIABLE"/>
    <x v="0"/>
    <s v="CABIFY"/>
    <s v="ONLINE"/>
    <x v="5"/>
    <s v="UBER,CABIFY, ETC"/>
    <s v="CABIFY"/>
    <n v="0.64300000000000002"/>
    <d v="2018-09-24T00:00:00"/>
    <x v="6"/>
    <n v="9"/>
    <m/>
    <s v="COMPRA INTERNET EN CABIFY, CABIFY, TARJ. :*571914"/>
    <n v="0"/>
    <n v="-0.64300000000000002"/>
    <n v="0"/>
    <n v="-0.64300000000000002"/>
  </r>
  <r>
    <x v="1"/>
    <s v="REAL"/>
    <s v="VARIABLE"/>
    <x v="0"/>
    <s v="PINGODOCE"/>
    <s v="LISBOA"/>
    <x v="4"/>
    <s v="PINGO DOCE"/>
    <s v="COMIDA"/>
    <n v="1.786"/>
    <d v="2018-09-25T00:00:00"/>
    <x v="6"/>
    <n v="9"/>
    <m/>
    <m/>
    <n v="0"/>
    <n v="-1.786"/>
    <n v="0"/>
    <n v="-1.786"/>
  </r>
  <r>
    <x v="1"/>
    <s v="REAL"/>
    <s v="VARIABLE"/>
    <x v="0"/>
    <s v="PINGODOCE"/>
    <s v="LISBOA"/>
    <x v="4"/>
    <s v="PINGO DOCE"/>
    <s v="COMIDA"/>
    <n v="1.087"/>
    <d v="2018-09-25T00:00:00"/>
    <x v="6"/>
    <n v="9"/>
    <m/>
    <m/>
    <n v="0"/>
    <n v="-1.087"/>
    <n v="0"/>
    <n v="-1.087"/>
  </r>
  <r>
    <x v="1"/>
    <s v="REAL"/>
    <s v="VARIABLE"/>
    <x v="0"/>
    <s v="MPL0"/>
    <m/>
    <x v="5"/>
    <s v="LISBOA VUELO"/>
    <s v="LISBOA VUELO"/>
    <n v="6.0780000000000003"/>
    <d v="2018-09-25T00:00:00"/>
    <x v="6"/>
    <n v="9"/>
    <m/>
    <s v="COMPRA RYANAIR MPL0, DUBLIN, TARJETA"/>
    <n v="0"/>
    <n v="-6.0780000000000003"/>
    <n v="0"/>
    <n v="-6.0780000000000003"/>
  </r>
  <r>
    <x v="1"/>
    <s v="REAL"/>
    <s v="VARIABLE"/>
    <x v="0"/>
    <s v="DECATHLON"/>
    <s v="LISBOA"/>
    <x v="6"/>
    <s v="DEPORTE"/>
    <m/>
    <n v="2.84"/>
    <d v="2018-09-25T00:00:00"/>
    <x v="6"/>
    <n v="9"/>
    <m/>
    <s v="COMPRA DECATHLON LISBOA, LISBOA, TARJETA"/>
    <n v="0"/>
    <n v="-2.84"/>
    <n v="0"/>
    <n v="-2.84"/>
  </r>
  <r>
    <x v="1"/>
    <s v="REAL"/>
    <s v="VARIABLE"/>
    <x v="0"/>
    <s v="PINGODOCE"/>
    <s v="LISBOA"/>
    <x v="4"/>
    <s v="PINGO DOCE"/>
    <s v="COMIDA"/>
    <n v="1.302"/>
    <d v="2018-09-26T00:00:00"/>
    <x v="6"/>
    <n v="9"/>
    <m/>
    <m/>
    <n v="0"/>
    <n v="-1.302"/>
    <n v="0"/>
    <n v="-1.302"/>
  </r>
  <r>
    <x v="1"/>
    <s v="REAL"/>
    <s v="VARIABLE"/>
    <x v="0"/>
    <s v="REGALOS"/>
    <s v="TUDELA"/>
    <x v="0"/>
    <s v="BODAS DE PLATA"/>
    <s v="BODAS DE PLATA"/>
    <n v="20"/>
    <d v="2018-09-28T00:00:00"/>
    <x v="6"/>
    <n v="9"/>
    <m/>
    <m/>
    <n v="0"/>
    <n v="-20"/>
    <n v="0"/>
    <n v="-20"/>
  </r>
  <r>
    <x v="1"/>
    <s v="REAL"/>
    <s v="VARIABLE"/>
    <x v="0"/>
    <s v="CONOCIDOS"/>
    <s v="VALENCIA"/>
    <x v="0"/>
    <s v="DESCONOCIDO"/>
    <s v="DESCONOCIDO"/>
    <n v="0.5"/>
    <d v="2018-09-29T00:00:00"/>
    <x v="6"/>
    <n v="9"/>
    <m/>
    <s v="GASTOS DESCONOCIDOS"/>
    <n v="0"/>
    <n v="-0.5"/>
    <n v="0"/>
    <n v="-0.5"/>
  </r>
  <r>
    <x v="1"/>
    <s v="REAL"/>
    <s v="VARIABLE"/>
    <x v="0"/>
    <s v="CABIFY"/>
    <s v="ONLINE"/>
    <x v="5"/>
    <s v="UBER,CABIFY, ETC"/>
    <s v="CABIFY"/>
    <n v="0.64900000000000002"/>
    <d v="2018-09-30T00:00:00"/>
    <x v="6"/>
    <n v="9"/>
    <m/>
    <s v="COMPRA INTERNET EN CABIFY, CABIFY, TARJ. :*571914"/>
    <n v="0"/>
    <n v="-0.64900000000000002"/>
    <n v="0"/>
    <n v="-0.64900000000000002"/>
  </r>
  <r>
    <x v="1"/>
    <s v="REAL"/>
    <s v="VARIABLE"/>
    <x v="0"/>
    <s v="CABIFY"/>
    <s v="ONLINE"/>
    <x v="5"/>
    <s v="UBER,CABIFY, ETC"/>
    <s v="CABIFY"/>
    <n v="0.625"/>
    <d v="2018-10-01T00:00:00"/>
    <x v="6"/>
    <n v="10"/>
    <m/>
    <s v="COMPRA INTERNET EN CABIFY, CABIFY, TARJ. :*571914"/>
    <n v="0"/>
    <n v="-0.625"/>
    <n v="0"/>
    <n v="-0.625"/>
  </r>
  <r>
    <x v="0"/>
    <s v="REAL"/>
    <s v="VARIABLE"/>
    <x v="0"/>
    <s v="-"/>
    <s v="VALENCIA"/>
    <x v="0"/>
    <s v="PAGA"/>
    <s v="PAGA / TRANSFERENCIA"/>
    <n v="180"/>
    <d v="2018-10-01T00:00:00"/>
    <x v="6"/>
    <n v="10"/>
    <m/>
    <m/>
    <n v="180"/>
    <n v="0"/>
    <n v="0"/>
    <n v="180"/>
  </r>
  <r>
    <x v="1"/>
    <s v="REAL"/>
    <s v="FIJO"/>
    <x v="0"/>
    <s v="PISO LISBOA"/>
    <s v="LISBOA"/>
    <x v="2"/>
    <s v="PISO LISBOA"/>
    <s v="PINHEIRO CHAGAS"/>
    <n v="40"/>
    <d v="2018-10-01T00:00:00"/>
    <x v="6"/>
    <n v="10"/>
    <m/>
    <m/>
    <n v="0"/>
    <n v="-40"/>
    <n v="0"/>
    <n v="-40"/>
  </r>
  <r>
    <x v="1"/>
    <s v="REAL"/>
    <s v="VARIABLE"/>
    <x v="0"/>
    <s v="PINGODOCE"/>
    <s v="LISBOA"/>
    <x v="4"/>
    <s v="PINGO DOCE"/>
    <s v="COMIDA"/>
    <n v="1.6930000000000001"/>
    <d v="2018-10-02T00:00:00"/>
    <x v="6"/>
    <n v="10"/>
    <m/>
    <m/>
    <n v="0"/>
    <n v="-1.6930000000000001"/>
    <n v="0"/>
    <n v="-1.6930000000000001"/>
  </r>
  <r>
    <x v="1"/>
    <s v="REAL"/>
    <s v="VARIABLE"/>
    <x v="0"/>
    <m/>
    <s v="VALENCIA"/>
    <x v="4"/>
    <s v="COMIDA SEMANAL"/>
    <s v="MINIPRECO"/>
    <n v="0.58499999999999996"/>
    <d v="2018-10-02T00:00:00"/>
    <x v="6"/>
    <n v="10"/>
    <m/>
    <m/>
    <n v="0"/>
    <n v="-0.58499999999999996"/>
    <n v="0"/>
    <n v="-0.58499999999999996"/>
  </r>
  <r>
    <x v="1"/>
    <s v="REAL"/>
    <s v="VARIABLE"/>
    <x v="0"/>
    <s v="PINGODOCE"/>
    <s v="LISBOA"/>
    <x v="4"/>
    <s v="PINGO DOCE"/>
    <s v="COMIDA"/>
    <n v="2.1030000000000002"/>
    <d v="2018-10-03T00:00:00"/>
    <x v="6"/>
    <n v="10"/>
    <m/>
    <m/>
    <n v="0"/>
    <n v="-2.1030000000000002"/>
    <n v="0"/>
    <n v="-2.1030000000000002"/>
  </r>
  <r>
    <x v="1"/>
    <s v="REAL"/>
    <s v="VARIABLE"/>
    <x v="0"/>
    <s v="EFECTIVO"/>
    <s v="LISBOA"/>
    <x v="0"/>
    <s v="EFECTIVO"/>
    <s v="EFECTIVO"/>
    <n v="20"/>
    <d v="2018-10-03T00:00:00"/>
    <x v="6"/>
    <n v="10"/>
    <m/>
    <m/>
    <n v="0"/>
    <n v="-20"/>
    <n v="0"/>
    <n v="-20"/>
  </r>
  <r>
    <x v="1"/>
    <s v="REAL"/>
    <s v="VARIABLE"/>
    <x v="0"/>
    <s v="CONOCIDOS"/>
    <s v="VALENCIA"/>
    <x v="0"/>
    <s v="DESCONOCIDO"/>
    <s v="DESCONOCIDO"/>
    <n v="0.5"/>
    <d v="2018-10-04T00:00:00"/>
    <x v="6"/>
    <n v="10"/>
    <m/>
    <s v="GASTOS DESCONOCIDOS"/>
    <n v="0"/>
    <n v="-0.5"/>
    <n v="0"/>
    <n v="-0.5"/>
  </r>
  <r>
    <x v="1"/>
    <s v="REAL"/>
    <s v="VARIABLE"/>
    <x v="0"/>
    <s v="CORINGA"/>
    <s v="LISBOA"/>
    <x v="7"/>
    <s v="RESTAURANTE LISBOA"/>
    <s v="LISBOA"/>
    <n v="0.57999999999999996"/>
    <d v="2018-10-05T00:00:00"/>
    <x v="6"/>
    <n v="10"/>
    <m/>
    <s v="COMPRA REST CORINGA, LISBOA, TARJETA"/>
    <n v="0"/>
    <n v="-0.57999999999999996"/>
    <n v="0"/>
    <n v="-0.57999999999999996"/>
  </r>
  <r>
    <x v="1"/>
    <s v="REAL"/>
    <s v="VARIABLE"/>
    <x v="0"/>
    <s v="EFECTIVO"/>
    <s v="LISBOA"/>
    <x v="0"/>
    <s v="EFECTIVO"/>
    <s v="EFECTIVO"/>
    <n v="20"/>
    <d v="2018-10-07T00:00:00"/>
    <x v="6"/>
    <n v="10"/>
    <m/>
    <m/>
    <n v="0"/>
    <n v="-20"/>
    <n v="0"/>
    <n v="-20"/>
  </r>
  <r>
    <x v="1"/>
    <s v="REAL"/>
    <s v="VARIABLE"/>
    <x v="0"/>
    <s v="PINGODOCE"/>
    <s v="LISBOA"/>
    <x v="4"/>
    <s v="PINGO DOCE"/>
    <s v="COMIDA"/>
    <n v="1.27"/>
    <d v="2018-10-09T00:00:00"/>
    <x v="6"/>
    <n v="10"/>
    <m/>
    <m/>
    <n v="0"/>
    <n v="-1.27"/>
    <n v="0"/>
    <n v="-1.27"/>
  </r>
  <r>
    <x v="1"/>
    <s v="REAL"/>
    <s v="VARIABLE"/>
    <x v="0"/>
    <s v="CABIFY"/>
    <s v="ONLINE"/>
    <x v="5"/>
    <s v="UBER,CABIFY, ETC"/>
    <s v="CABIFY"/>
    <n v="0.83200000000000007"/>
    <d v="2018-10-11T00:00:00"/>
    <x v="6"/>
    <n v="10"/>
    <m/>
    <s v="COMPRA INTERNET EN CABIFY, CABIFY, TARJ. :*571914"/>
    <n v="0"/>
    <n v="-0.83200000000000007"/>
    <n v="0"/>
    <n v="-0.83200000000000007"/>
  </r>
  <r>
    <x v="1"/>
    <s v="REAL"/>
    <s v="VARIABLE"/>
    <x v="0"/>
    <s v="EFECTIVO"/>
    <s v="LISBOA"/>
    <x v="0"/>
    <s v="EFECTIVO"/>
    <s v="EFECTIVO"/>
    <n v="20"/>
    <d v="2018-10-11T00:00:00"/>
    <x v="6"/>
    <n v="10"/>
    <m/>
    <m/>
    <n v="0"/>
    <n v="-20"/>
    <n v="0"/>
    <n v="-20"/>
  </r>
  <r>
    <x v="1"/>
    <s v="REAL"/>
    <s v="VARIABLE"/>
    <x v="0"/>
    <s v="MULTIOPTICAS"/>
    <s v="TUDELA"/>
    <x v="10"/>
    <s v="LENTILLAS"/>
    <s v="LENTILLAS"/>
    <n v="3"/>
    <d v="2018-10-16T00:00:00"/>
    <x v="6"/>
    <n v="10"/>
    <m/>
    <s v="TRANSACCION CONTACTLESS EN MULTIOPTICAS, TUDELA,"/>
    <n v="0"/>
    <n v="-3"/>
    <n v="0"/>
    <n v="-3"/>
  </r>
  <r>
    <x v="1"/>
    <s v="REAL"/>
    <s v="VARIABLE"/>
    <x v="0"/>
    <s v="MULTIOPTICAS"/>
    <s v="TUDELA"/>
    <x v="10"/>
    <s v="LENTILLAS"/>
    <s v="LENTILLAS"/>
    <n v="2.5250000000000004"/>
    <d v="2018-10-18T00:00:00"/>
    <x v="6"/>
    <n v="10"/>
    <m/>
    <s v="TRANSACCION CONTACTLESS EN MULTIOPTICAS, TUDELA,"/>
    <n v="0"/>
    <n v="-2.5250000000000004"/>
    <n v="0"/>
    <n v="-2.5250000000000004"/>
  </r>
  <r>
    <x v="1"/>
    <s v="REAL"/>
    <s v="VARIABLE"/>
    <x v="0"/>
    <s v="FAVOR&amp;DE"/>
    <s v="VALENCIA"/>
    <x v="9"/>
    <s v="SUSCRIPCION"/>
    <s v="NETFLIX"/>
    <n v="3"/>
    <d v="2018-10-18T00:00:00"/>
    <x v="6"/>
    <n v="10"/>
    <m/>
    <s v="TRANSFERENCIA A FAVOR DE ANDREU LLINAS CONCEPTO:"/>
    <n v="0"/>
    <n v="-3"/>
    <n v="0"/>
    <n v="-3"/>
  </r>
  <r>
    <x v="1"/>
    <s v="REAL"/>
    <s v="VARIABLE"/>
    <x v="0"/>
    <s v="PINGODOCE"/>
    <s v="LISBOA"/>
    <x v="4"/>
    <s v="PINGO DOCE"/>
    <s v="COMIDA"/>
    <n v="2.9239999999999999"/>
    <d v="2018-10-22T00:00:00"/>
    <x v="6"/>
    <n v="10"/>
    <m/>
    <m/>
    <n v="0"/>
    <n v="-2.9239999999999999"/>
    <n v="0"/>
    <n v="-2.9239999999999999"/>
  </r>
  <r>
    <x v="1"/>
    <s v="REAL"/>
    <s v="VARIABLE"/>
    <x v="0"/>
    <s v="FLZ"/>
    <m/>
    <x v="11"/>
    <s v="AZORES"/>
    <s v="AZORES"/>
    <n v="9"/>
    <d v="2018-10-24T00:00:00"/>
    <x v="6"/>
    <n v="10"/>
    <m/>
    <s v="COMPRA easyJetEVS1FLZ, EASYJET, TARJETA"/>
    <n v="0"/>
    <n v="-9"/>
    <n v="0"/>
    <n v="-9"/>
  </r>
  <r>
    <x v="1"/>
    <s v="REAL"/>
    <s v="VARIABLE"/>
    <x v="0"/>
    <s v="Tallinn"/>
    <s v="VALENCIA"/>
    <x v="5"/>
    <s v="UBER,CABIFY, TAXIS, ETC"/>
    <s v="TAXI"/>
    <n v="0.65"/>
    <d v="2018-10-25T00:00:00"/>
    <x v="6"/>
    <n v="10"/>
    <m/>
    <s v="COMPRA TAXIFY 20181023_1747, Tallinn, TARJETA"/>
    <n v="0"/>
    <n v="-0.65"/>
    <n v="0"/>
    <n v="-0.65"/>
  </r>
  <r>
    <x v="1"/>
    <s v="REAL"/>
    <s v="VARIABLE"/>
    <x v="0"/>
    <s v="CABIFY"/>
    <s v="ONLINE"/>
    <x v="5"/>
    <s v="UBER,CABIFY, ETC"/>
    <s v="CABIFY"/>
    <n v="0.83200000000000007"/>
    <d v="2018-10-26T00:00:00"/>
    <x v="6"/>
    <n v="10"/>
    <m/>
    <s v="COMPRA INTERNET EN CABIFY, CABIFY, TARJ. :*571914"/>
    <n v="0"/>
    <n v="-0.83200000000000007"/>
    <n v="0"/>
    <n v="-0.83200000000000007"/>
  </r>
  <r>
    <x v="1"/>
    <s v="REAL"/>
    <s v="VARIABLE"/>
    <x v="0"/>
    <s v="CABIFY"/>
    <s v="ONLINE"/>
    <x v="5"/>
    <s v="UBER,CABIFY, ETC"/>
    <s v="CABIFY"/>
    <n v="0.6150000000000001"/>
    <d v="2018-10-29T00:00:00"/>
    <x v="6"/>
    <n v="10"/>
    <m/>
    <s v="COMPRA INTERNET EN CABIFY, CABIFY, TARJ. :*571914"/>
    <n v="0"/>
    <n v="-0.6150000000000001"/>
    <n v="0"/>
    <n v="-0.6150000000000001"/>
  </r>
  <r>
    <x v="1"/>
    <s v="REAL"/>
    <s v="VARIABLE"/>
    <x v="0"/>
    <s v="PINGODOCE"/>
    <s v="LISBOA"/>
    <x v="4"/>
    <s v="PINGO DOCE"/>
    <s v="COMIDA"/>
    <n v="0.43"/>
    <d v="2018-10-30T00:00:00"/>
    <x v="6"/>
    <n v="10"/>
    <m/>
    <m/>
    <n v="0"/>
    <n v="-0.43"/>
    <n v="0"/>
    <n v="-0.43"/>
  </r>
  <r>
    <x v="0"/>
    <s v="REAL"/>
    <s v="VARIABLE"/>
    <x v="0"/>
    <s v="-"/>
    <s v="VALENCIA"/>
    <x v="0"/>
    <s v="PAGA"/>
    <s v="PAGA / TRANSFERENCIA"/>
    <n v="180"/>
    <d v="2018-10-30T00:00:00"/>
    <x v="6"/>
    <n v="10"/>
    <m/>
    <m/>
    <n v="180"/>
    <n v="0"/>
    <n v="0"/>
    <n v="180"/>
  </r>
  <r>
    <x v="1"/>
    <s v="REAL"/>
    <s v="VARIABLE"/>
    <x v="0"/>
    <s v="PINGODOCE"/>
    <s v="LISBOA"/>
    <x v="4"/>
    <s v="PINGO DOCE"/>
    <s v="COMIDA"/>
    <n v="1.4260000000000002"/>
    <d v="2018-10-31T00:00:00"/>
    <x v="6"/>
    <n v="10"/>
    <m/>
    <m/>
    <n v="0"/>
    <n v="-1.4260000000000002"/>
    <n v="0"/>
    <n v="-1.4260000000000002"/>
  </r>
  <r>
    <x v="1"/>
    <s v="REAL"/>
    <s v="VARIABLE"/>
    <x v="0"/>
    <s v="PINGODOCE"/>
    <s v="LISBOA"/>
    <x v="4"/>
    <s v="PINGO DOCE"/>
    <s v="COMIDA"/>
    <n v="1.2590000000000001"/>
    <d v="2018-11-01T00:00:00"/>
    <x v="6"/>
    <n v="11"/>
    <m/>
    <m/>
    <n v="0"/>
    <n v="-1.2590000000000001"/>
    <n v="0"/>
    <n v="-1.2590000000000001"/>
  </r>
  <r>
    <x v="1"/>
    <s v="REAL"/>
    <s v="FIJO"/>
    <x v="0"/>
    <s v="PISO LISBOA"/>
    <s v="LISBOA"/>
    <x v="2"/>
    <s v="PISO LISBOA"/>
    <s v="PINHEIRO CHAGAS"/>
    <n v="40"/>
    <d v="2018-11-01T00:00:00"/>
    <x v="6"/>
    <n v="11"/>
    <m/>
    <m/>
    <n v="0"/>
    <n v="-40"/>
    <n v="0"/>
    <n v="-40"/>
  </r>
  <r>
    <x v="1"/>
    <s v="REAL"/>
    <s v="VARIABLE"/>
    <x v="0"/>
    <s v="PINGODOCE"/>
    <s v="LISBOA"/>
    <x v="4"/>
    <s v="PINGO DOCE"/>
    <s v="COMIDA"/>
    <n v="1.9170000000000003"/>
    <d v="2018-11-03T00:00:00"/>
    <x v="6"/>
    <n v="11"/>
    <m/>
    <m/>
    <n v="0"/>
    <n v="-1.9170000000000003"/>
    <n v="0"/>
    <n v="-1.9170000000000003"/>
  </r>
  <r>
    <x v="1"/>
    <s v="REAL"/>
    <s v="VARIABLE"/>
    <x v="0"/>
    <s v="SANTANDER"/>
    <s v="EFECTIVO"/>
    <x v="0"/>
    <s v="OTROS"/>
    <s v="OTROS"/>
    <n v="2.052"/>
    <d v="2018-11-05T00:00:00"/>
    <x v="6"/>
    <n v="11"/>
    <m/>
    <m/>
    <n v="0"/>
    <n v="-2.052"/>
    <n v="0"/>
    <n v="-2.052"/>
  </r>
  <r>
    <x v="1"/>
    <s v="REAL"/>
    <s v="VARIABLE"/>
    <x v="0"/>
    <s v="CORTE&amp;INGLES LISB, LISBOA"/>
    <s v="LISBOA"/>
    <x v="7"/>
    <s v="RESTAURANTE LISBOA"/>
    <s v="LISBOA"/>
    <n v="2.1949999999999998"/>
    <d v="2018-11-06T00:00:00"/>
    <x v="6"/>
    <n v="11"/>
    <m/>
    <s v="COMPRA EL CORTE INGLES LISB, LISBOA, TARJETA"/>
    <n v="0"/>
    <n v="-2.1949999999999998"/>
    <n v="0"/>
    <n v="-2.1949999999999998"/>
  </r>
  <r>
    <x v="1"/>
    <s v="REAL"/>
    <s v="VARIABLE"/>
    <x v="0"/>
    <s v="PINGODOCE"/>
    <s v="LISBOA"/>
    <x v="4"/>
    <s v="PINGO DOCE"/>
    <s v="COMIDA"/>
    <n v="0.20400000000000001"/>
    <d v="2018-11-08T00:00:00"/>
    <x v="6"/>
    <n v="11"/>
    <m/>
    <m/>
    <n v="0"/>
    <n v="-0.20400000000000001"/>
    <n v="0"/>
    <n v="-0.20400000000000001"/>
  </r>
  <r>
    <x v="1"/>
    <s v="REAL"/>
    <s v="FIJO"/>
    <x v="0"/>
    <s v="FITNESS HUT"/>
    <s v="LISBOA"/>
    <x v="6"/>
    <s v="GIMNASIO"/>
    <s v="GIMNASIO LISBOA"/>
    <n v="1.5880000000000001"/>
    <d v="2018-11-08T00:00:00"/>
    <x v="6"/>
    <n v="11"/>
    <m/>
    <m/>
    <n v="0"/>
    <n v="-1.5880000000000001"/>
    <n v="0"/>
    <n v="-1.5880000000000001"/>
  </r>
  <r>
    <x v="1"/>
    <s v="REAL"/>
    <s v="VARIABLE"/>
    <x v="0"/>
    <s v="CEUTA"/>
    <s v="LISBOA"/>
    <x v="7"/>
    <s v="RESTAURANTE LISBOA"/>
    <s v="LISBOA"/>
    <n v="0.75"/>
    <d v="2018-11-08T00:00:00"/>
    <x v="6"/>
    <n v="11"/>
    <m/>
    <s v="COMPRA PASTELARIA CEUTA, LISBOA, TARJETA"/>
    <n v="0"/>
    <n v="-0.75"/>
    <n v="0"/>
    <n v="-0.75"/>
  </r>
  <r>
    <x v="1"/>
    <s v="REAL"/>
    <s v="VARIABLE"/>
    <x v="0"/>
    <s v="PINGODOCE"/>
    <s v="LISBOA"/>
    <x v="4"/>
    <s v="PINGO DOCE"/>
    <s v="COMIDA"/>
    <n v="2.093"/>
    <d v="2018-11-09T00:00:00"/>
    <x v="6"/>
    <n v="11"/>
    <m/>
    <m/>
    <n v="0"/>
    <n v="-2.093"/>
    <n v="0"/>
    <n v="-2.093"/>
  </r>
  <r>
    <x v="1"/>
    <s v="REAL"/>
    <s v="VARIABLE"/>
    <x v="0"/>
    <s v="TERRACO"/>
    <s v="LISBOA"/>
    <x v="7"/>
    <s v="RESTAURANTE LISBOA"/>
    <s v="LISBOA"/>
    <n v="0.4"/>
    <d v="2018-11-09T00:00:00"/>
    <x v="6"/>
    <n v="11"/>
    <m/>
    <s v="COMPRA TOPO TERRACO, LISBOA, TARJETA"/>
    <n v="0"/>
    <n v="-0.4"/>
    <n v="0"/>
    <n v="-0.4"/>
  </r>
  <r>
    <x v="1"/>
    <s v="REAL"/>
    <s v="VARIABLE"/>
    <x v="0"/>
    <s v="EFECTIVO"/>
    <s v="LISBOA"/>
    <x v="0"/>
    <s v="EFECTIVO"/>
    <s v="EFECTIVO"/>
    <n v="10"/>
    <d v="2018-11-12T00:00:00"/>
    <x v="6"/>
    <n v="11"/>
    <m/>
    <m/>
    <n v="0"/>
    <n v="-10"/>
    <n v="0"/>
    <n v="-10"/>
  </r>
  <r>
    <x v="1"/>
    <s v="REAL"/>
    <s v="VARIABLE"/>
    <x v="0"/>
    <s v="EFECTIVO"/>
    <s v="LISBOA"/>
    <x v="0"/>
    <s v="EFECTIVO"/>
    <s v="EFECTIVO"/>
    <n v="8"/>
    <d v="2018-11-12T00:00:00"/>
    <x v="6"/>
    <n v="11"/>
    <m/>
    <m/>
    <n v="0"/>
    <n v="-8"/>
    <n v="0"/>
    <n v="-8"/>
  </r>
  <r>
    <x v="1"/>
    <s v="REAL"/>
    <s v="VARIABLE"/>
    <x v="0"/>
    <s v="PINGODOCE"/>
    <s v="LISBOA"/>
    <x v="4"/>
    <s v="PINGO DOCE"/>
    <s v="COMIDA"/>
    <n v="1.006"/>
    <d v="2018-11-13T00:00:00"/>
    <x v="6"/>
    <n v="11"/>
    <m/>
    <m/>
    <n v="0"/>
    <n v="-1.006"/>
    <n v="0"/>
    <n v="-1.006"/>
  </r>
  <r>
    <x v="1"/>
    <s v="REAL"/>
    <s v="VARIABLE"/>
    <x v="0"/>
    <s v="PINGODOCE"/>
    <s v="LISBOA"/>
    <x v="4"/>
    <s v="PINGO DOCE"/>
    <s v="COMIDA"/>
    <n v="1.9790000000000001"/>
    <d v="2018-11-19T00:00:00"/>
    <x v="6"/>
    <n v="11"/>
    <m/>
    <m/>
    <n v="0"/>
    <n v="-1.9790000000000001"/>
    <n v="0"/>
    <n v="-1.9790000000000001"/>
  </r>
  <r>
    <x v="1"/>
    <s v="REAL"/>
    <s v="VARIABLE"/>
    <x v="0"/>
    <s v="Tallinn"/>
    <s v="VALENCIA"/>
    <x v="5"/>
    <s v="UBER,CABIFY, TAXIS, ETC"/>
    <s v="TAXI"/>
    <n v="0.88000000000000012"/>
    <d v="2018-11-20T00:00:00"/>
    <x v="6"/>
    <n v="11"/>
    <m/>
    <s v="COMPRA TAXIFY 20181117_225157, Tallinn, TARJETA"/>
    <n v="0"/>
    <n v="-0.88000000000000012"/>
    <n v="0"/>
    <n v="-0.88000000000000012"/>
  </r>
  <r>
    <x v="1"/>
    <s v="REAL"/>
    <s v="FIJO"/>
    <x v="0"/>
    <s v="FITNESS HUT"/>
    <s v="LISBOA"/>
    <x v="6"/>
    <s v="GIMNASIO"/>
    <s v="GIMNASIO LISBOA"/>
    <n v="1.5880000000000001"/>
    <d v="2018-11-22T00:00:00"/>
    <x v="6"/>
    <n v="11"/>
    <m/>
    <m/>
    <n v="0"/>
    <n v="-1.5880000000000001"/>
    <n v="0"/>
    <n v="-1.5880000000000001"/>
  </r>
  <r>
    <x v="1"/>
    <s v="REAL"/>
    <s v="VARIABLE"/>
    <x v="0"/>
    <s v="PINGODOCE"/>
    <s v="LISBOA"/>
    <x v="4"/>
    <s v="PINGO DOCE"/>
    <s v="COMIDA"/>
    <n v="9.9000000000000005E-2"/>
    <d v="2018-11-23T00:00:00"/>
    <x v="6"/>
    <n v="11"/>
    <m/>
    <m/>
    <n v="0"/>
    <n v="-9.9000000000000005E-2"/>
    <n v="0"/>
    <n v="-9.9000000000000005E-2"/>
  </r>
  <r>
    <x v="1"/>
    <s v="REAL"/>
    <s v="VARIABLE"/>
    <x v="0"/>
    <m/>
    <s v="VALENCIA"/>
    <x v="5"/>
    <s v="UBER,CABIFY, TAXIS, ETC"/>
    <s v="BOLT"/>
    <n v="0.45999999999999996"/>
    <d v="2018-11-25T00:00:00"/>
    <x v="6"/>
    <n v="11"/>
    <m/>
    <m/>
    <n v="0"/>
    <n v="-0.45999999999999996"/>
    <n v="0"/>
    <n v="-0.45999999999999996"/>
  </r>
  <r>
    <x v="1"/>
    <s v="REAL"/>
    <s v="VARIABLE"/>
    <x v="0"/>
    <s v="PINGODOCE"/>
    <s v="LISBOA"/>
    <x v="4"/>
    <s v="PINGO DOCE"/>
    <s v="COMIDA"/>
    <n v="2.5920000000000005"/>
    <d v="2018-11-26T00:00:00"/>
    <x v="6"/>
    <n v="11"/>
    <m/>
    <m/>
    <n v="0"/>
    <n v="-2.5920000000000005"/>
    <n v="0"/>
    <n v="-2.5920000000000005"/>
  </r>
  <r>
    <x v="1"/>
    <s v="REAL"/>
    <s v="VARIABLE"/>
    <x v="0"/>
    <s v="PINGODOCE"/>
    <s v="LISBOA"/>
    <x v="4"/>
    <s v="PINGO DOCE"/>
    <s v="COMIDA"/>
    <n v="1.395"/>
    <d v="2018-11-27T00:00:00"/>
    <x v="6"/>
    <n v="11"/>
    <m/>
    <m/>
    <n v="0"/>
    <n v="-1.395"/>
    <n v="0"/>
    <n v="-1.395"/>
  </r>
  <r>
    <x v="1"/>
    <s v="REAL"/>
    <s v="VARIABLE"/>
    <x v="0"/>
    <s v="CASTA"/>
    <s v="LISBOA"/>
    <x v="7"/>
    <s v="RESTAURANTE LISBOA"/>
    <s v="LISBOA"/>
    <n v="1.1500000000000001"/>
    <d v="2018-11-28T00:00:00"/>
    <x v="6"/>
    <n v="11"/>
    <m/>
    <s v="COMPRA NOVA CASTA, LDA, LISBOA, TARJETA"/>
    <n v="0"/>
    <n v="-1.1500000000000001"/>
    <n v="0"/>
    <n v="-1.1500000000000001"/>
  </r>
  <r>
    <x v="1"/>
    <s v="REAL"/>
    <s v="VARIABLE"/>
    <x v="0"/>
    <s v="PINGODOCE"/>
    <s v="LISBOA"/>
    <x v="4"/>
    <s v="PINGO DOCE"/>
    <s v="COMIDA"/>
    <n v="1.8710000000000002"/>
    <d v="2018-11-29T00:00:00"/>
    <x v="6"/>
    <n v="11"/>
    <m/>
    <m/>
    <n v="0"/>
    <n v="-1.8710000000000002"/>
    <n v="0"/>
    <n v="-1.8710000000000002"/>
  </r>
  <r>
    <x v="1"/>
    <s v="REAL"/>
    <s v="VARIABLE"/>
    <x v="0"/>
    <s v="EFECTIVO"/>
    <s v="LISBOA"/>
    <x v="0"/>
    <s v="EFECTIVO"/>
    <s v="EFECTIVO"/>
    <n v="5"/>
    <d v="2018-11-29T00:00:00"/>
    <x v="6"/>
    <n v="11"/>
    <m/>
    <m/>
    <n v="0"/>
    <n v="-5"/>
    <n v="0"/>
    <n v="-5"/>
  </r>
  <r>
    <x v="1"/>
    <s v="REAL"/>
    <s v="FIJO"/>
    <x v="0"/>
    <s v="PISO LISBOA"/>
    <s v="LISBOA"/>
    <x v="2"/>
    <s v="PISO LISBOA"/>
    <s v="PINHEIRO CHAGAS"/>
    <n v="40"/>
    <d v="2018-12-01T00:00:00"/>
    <x v="6"/>
    <n v="12"/>
    <m/>
    <m/>
    <n v="0"/>
    <n v="-40"/>
    <n v="0"/>
    <n v="-40"/>
  </r>
  <r>
    <x v="0"/>
    <s v="REAL"/>
    <s v="VARIABLE"/>
    <x v="0"/>
    <s v="-"/>
    <s v="VALENCIA"/>
    <x v="0"/>
    <s v="PAGA"/>
    <s v="PAGA / TRANSFERENCIA"/>
    <n v="210"/>
    <d v="2018-12-03T00:00:00"/>
    <x v="6"/>
    <n v="12"/>
    <m/>
    <m/>
    <n v="210"/>
    <n v="0"/>
    <n v="0"/>
    <n v="210"/>
  </r>
  <r>
    <x v="1"/>
    <s v="REAL"/>
    <s v="VARIABLE"/>
    <x v="0"/>
    <s v="CONOCIDOS"/>
    <s v="VALENCIA"/>
    <x v="0"/>
    <s v="DESCONOCIDO"/>
    <s v="DESCONOCIDO"/>
    <n v="1.6"/>
    <d v="2018-12-04T00:00:00"/>
    <x v="6"/>
    <n v="12"/>
    <m/>
    <s v="GASTOS DESCONOCIDOS"/>
    <n v="0"/>
    <n v="-1.6"/>
    <n v="0"/>
    <n v="-1.6"/>
  </r>
  <r>
    <x v="1"/>
    <s v="REAL"/>
    <s v="VARIABLE"/>
    <x v="0"/>
    <s v="PINGODOCE"/>
    <s v="LISBOA"/>
    <x v="4"/>
    <s v="PINGO DOCE"/>
    <s v="COMIDA"/>
    <n v="1.7469999999999999"/>
    <d v="2018-12-05T00:00:00"/>
    <x v="6"/>
    <n v="12"/>
    <m/>
    <m/>
    <n v="0"/>
    <n v="-1.7469999999999999"/>
    <n v="0"/>
    <n v="-1.7469999999999999"/>
  </r>
  <r>
    <x v="1"/>
    <s v="REAL"/>
    <s v="VARIABLE"/>
    <x v="0"/>
    <m/>
    <s v="VALENCIA"/>
    <x v="5"/>
    <s v="UBER,CABIFY, TAXIS, ETC"/>
    <s v="BOLT"/>
    <n v="0.81500000000000006"/>
    <d v="2018-12-07T00:00:00"/>
    <x v="6"/>
    <n v="12"/>
    <m/>
    <m/>
    <n v="0"/>
    <n v="-0.81500000000000006"/>
    <n v="0"/>
    <n v="-0.81500000000000006"/>
  </r>
  <r>
    <x v="1"/>
    <s v="REAL"/>
    <s v="VARIABLE"/>
    <x v="0"/>
    <m/>
    <s v="VALENCIA"/>
    <x v="7"/>
    <s v="BAR"/>
    <s v="CAFÉ"/>
    <n v="0.4"/>
    <d v="2018-12-07T00:00:00"/>
    <x v="6"/>
    <n v="12"/>
    <m/>
    <m/>
    <n v="0"/>
    <n v="-0.4"/>
    <n v="0"/>
    <n v="-0.4"/>
  </r>
  <r>
    <x v="1"/>
    <s v="REAL"/>
    <s v="VARIABLE"/>
    <x v="0"/>
    <s v="PINGODOCE"/>
    <s v="LISBOA"/>
    <x v="4"/>
    <s v="PINGO DOCE"/>
    <s v="COMIDA"/>
    <n v="2.1120000000000001"/>
    <d v="2018-12-10T00:00:00"/>
    <x v="6"/>
    <n v="12"/>
    <m/>
    <m/>
    <n v="0"/>
    <n v="-2.1120000000000001"/>
    <n v="0"/>
    <n v="-2.1120000000000001"/>
  </r>
  <r>
    <x v="1"/>
    <s v="REAL"/>
    <s v="VARIABLE"/>
    <x v="0"/>
    <s v="EFECTIVO"/>
    <s v="LISBOA"/>
    <x v="0"/>
    <s v="EFECTIVO"/>
    <s v="EFECTIVO"/>
    <n v="10"/>
    <d v="2018-12-10T00:00:00"/>
    <x v="6"/>
    <n v="12"/>
    <m/>
    <m/>
    <n v="0"/>
    <n v="-10"/>
    <n v="0"/>
    <n v="-10"/>
  </r>
  <r>
    <x v="1"/>
    <s v="REAL"/>
    <s v="VARIABLE"/>
    <x v="0"/>
    <s v="URBAN BEACH"/>
    <s v="LISBOA"/>
    <x v="7"/>
    <s v="RESTAURANTE LISBOA"/>
    <s v="LISBOA"/>
    <n v="1.6"/>
    <d v="2018-12-11T00:00:00"/>
    <x v="6"/>
    <n v="12"/>
    <m/>
    <s v="COMPRA KAPA URBAN BEACH, LISBOA, TARJETA"/>
    <n v="0"/>
    <n v="-1.6"/>
    <n v="0"/>
    <n v="-1.6"/>
  </r>
  <r>
    <x v="1"/>
    <s v="REAL"/>
    <s v="VARIABLE"/>
    <x v="0"/>
    <m/>
    <s v="VALENCIA"/>
    <x v="5"/>
    <s v="UBER,CABIFY, TAXIS, ETC"/>
    <s v="BOLT"/>
    <n v="0.13999999999999999"/>
    <d v="2018-12-12T00:00:00"/>
    <x v="6"/>
    <n v="12"/>
    <m/>
    <m/>
    <n v="0"/>
    <n v="-0.13999999999999999"/>
    <n v="0"/>
    <n v="-0.13999999999999999"/>
  </r>
  <r>
    <x v="1"/>
    <s v="REAL"/>
    <s v="VARIABLE"/>
    <x v="0"/>
    <s v="PINGODOCE"/>
    <s v="LISBOA"/>
    <x v="4"/>
    <s v="PINGO DOCE"/>
    <s v="COMIDA"/>
    <n v="1.0900000000000001"/>
    <d v="2018-12-12T00:00:00"/>
    <x v="6"/>
    <n v="12"/>
    <m/>
    <m/>
    <n v="0"/>
    <n v="-1.0900000000000001"/>
    <n v="0"/>
    <n v="-1.0900000000000001"/>
  </r>
  <r>
    <x v="1"/>
    <s v="REAL"/>
    <s v="VARIABLE"/>
    <x v="0"/>
    <s v="CONOCIDOS"/>
    <s v="VALENCIA"/>
    <x v="0"/>
    <s v="DESCONOCIDO"/>
    <s v="DESCONOCIDO"/>
    <n v="2.4000000000000004"/>
    <d v="2018-12-12T00:00:00"/>
    <x v="6"/>
    <n v="12"/>
    <m/>
    <s v="GASTOS DESCONOCIDOS"/>
    <n v="0"/>
    <n v="-2.4000000000000004"/>
    <n v="0"/>
    <n v="-2.4000000000000004"/>
  </r>
  <r>
    <x v="1"/>
    <s v="REAL"/>
    <s v="VARIABLE"/>
    <x v="0"/>
    <s v="REPUBLIC"/>
    <s v="LISBOA"/>
    <x v="7"/>
    <s v="RESTAURANTE LISBOA"/>
    <s v="LISBOA"/>
    <n v="1.7530000000000001"/>
    <d v="2018-12-13T00:00:00"/>
    <x v="6"/>
    <n v="12"/>
    <m/>
    <s v="COMPRA ITALIAN REPUBLIC, LISBOA, TARJETA"/>
    <n v="0"/>
    <n v="-1.7530000000000001"/>
    <n v="0"/>
    <n v="-1.7530000000000001"/>
  </r>
  <r>
    <x v="1"/>
    <s v="REAL"/>
    <s v="VARIABLE"/>
    <x v="0"/>
    <s v="PINGODOCE"/>
    <s v="LISBOA"/>
    <x v="4"/>
    <s v="PINGO DOCE"/>
    <s v="COMIDA"/>
    <n v="1.298"/>
    <d v="2018-12-15T00:00:00"/>
    <x v="6"/>
    <n v="12"/>
    <m/>
    <m/>
    <n v="0"/>
    <n v="-1.298"/>
    <n v="0"/>
    <n v="-1.298"/>
  </r>
  <r>
    <x v="1"/>
    <s v="REAL"/>
    <s v="VARIABLE"/>
    <x v="0"/>
    <s v="PORTUGUESA"/>
    <s v="LISBOA"/>
    <x v="7"/>
    <s v="RESTAURANTE LISBOA"/>
    <s v="LISBOA"/>
    <n v="0.31000000000000005"/>
    <d v="2018-12-15T00:00:00"/>
    <x v="6"/>
    <n v="12"/>
    <m/>
    <s v="COMPRA PADARIA PORTUGUESA, LISBOA, TARJETA"/>
    <n v="0"/>
    <n v="-0.31000000000000005"/>
    <n v="0"/>
    <n v="-0.31000000000000005"/>
  </r>
  <r>
    <x v="1"/>
    <s v="REAL"/>
    <s v="VARIABLE"/>
    <x v="0"/>
    <s v="EFECTIVO"/>
    <s v="LISBOA"/>
    <x v="0"/>
    <s v="EFECTIVO"/>
    <s v="EFECTIVO"/>
    <n v="20"/>
    <d v="2018-12-17T00:00:00"/>
    <x v="6"/>
    <n v="12"/>
    <m/>
    <m/>
    <n v="0"/>
    <n v="-20"/>
    <n v="0"/>
    <n v="-20"/>
  </r>
  <r>
    <x v="1"/>
    <s v="REAL"/>
    <s v="VARIABLE"/>
    <x v="0"/>
    <s v="EFECTIVO"/>
    <s v="LISBOA"/>
    <x v="0"/>
    <s v="EFECTIVO"/>
    <s v="EFECTIVO"/>
    <n v="20"/>
    <d v="2018-12-17T00:00:00"/>
    <x v="6"/>
    <n v="12"/>
    <m/>
    <m/>
    <n v="0"/>
    <n v="-20"/>
    <n v="0"/>
    <n v="-20"/>
  </r>
  <r>
    <x v="1"/>
    <s v="REAL"/>
    <s v="VARIABLE"/>
    <x v="0"/>
    <s v="HOTDOGS SALDAN"/>
    <s v="LISBOA"/>
    <x v="7"/>
    <s v="RESTAURANTE LISBOA"/>
    <s v="LISBOA"/>
    <n v="0.125"/>
    <d v="2018-12-18T00:00:00"/>
    <x v="6"/>
    <n v="12"/>
    <m/>
    <s v="COMPRA FRANKIE HOTDOGS SALDAN, LISBOA, TARJETA"/>
    <n v="0"/>
    <n v="-0.125"/>
    <n v="0"/>
    <n v="-0.125"/>
  </r>
  <r>
    <x v="1"/>
    <s v="REAL"/>
    <s v="VARIABLE"/>
    <x v="0"/>
    <m/>
    <s v="VALENCIA"/>
    <x v="5"/>
    <s v="UBER,CABIFY, TAXIS, ETC"/>
    <s v="BOLT"/>
    <n v="0.435"/>
    <d v="2018-12-19T00:00:00"/>
    <x v="6"/>
    <n v="12"/>
    <m/>
    <m/>
    <n v="0"/>
    <n v="-0.435"/>
    <n v="0"/>
    <n v="-0.435"/>
  </r>
  <r>
    <x v="1"/>
    <s v="REAL"/>
    <s v="FIJO"/>
    <x v="0"/>
    <s v="FITNESS HUT"/>
    <s v="LISBOA"/>
    <x v="6"/>
    <s v="GIMNASIO"/>
    <s v="GIMNASIO LISBOA"/>
    <n v="1.5880000000000001"/>
    <d v="2018-12-20T00:00:00"/>
    <x v="6"/>
    <n v="12"/>
    <m/>
    <m/>
    <n v="0"/>
    <n v="-1.5880000000000001"/>
    <n v="0"/>
    <n v="-1.5880000000000001"/>
  </r>
  <r>
    <x v="1"/>
    <s v="REAL"/>
    <s v="VARIABLE"/>
    <x v="0"/>
    <s v="UBER"/>
    <s v="UBER"/>
    <x v="5"/>
    <s v="UBER,CABIFY, ETC"/>
    <s v="CABIFY"/>
    <n v="0.501"/>
    <d v="2018-12-21T00:00:00"/>
    <x v="6"/>
    <n v="12"/>
    <m/>
    <s v="COMPRA UBER TRIP HELP.UBER.CO, help.uber.com,"/>
    <n v="0"/>
    <n v="-0.501"/>
    <n v="0"/>
    <n v="-0.501"/>
  </r>
  <r>
    <x v="1"/>
    <s v="REAL"/>
    <s v="FIJO"/>
    <x v="0"/>
    <s v="PISO LISBOA"/>
    <s v="LISBOA"/>
    <x v="2"/>
    <s v="PISO LISBOA"/>
    <s v="PINHEIRO CHAGAS"/>
    <n v="40"/>
    <d v="2019-01-01T00:00:00"/>
    <x v="7"/>
    <n v="1"/>
    <m/>
    <m/>
    <n v="0"/>
    <n v="-40"/>
    <n v="0"/>
    <n v="-40"/>
  </r>
  <r>
    <x v="1"/>
    <s v="REAL"/>
    <s v="VARIABLE"/>
    <x v="0"/>
    <s v="Lineas Aereas"/>
    <m/>
    <x v="5"/>
    <s v="LISBOA VUELO"/>
    <s v="LISBOA VUELO"/>
    <n v="6.0440000000000005"/>
    <d v="2019-01-02T00:00:00"/>
    <x v="7"/>
    <n v="1"/>
    <m/>
    <s v="COMPRA Iberia Lineas Aereas, Madrid, TARJETA"/>
    <n v="0"/>
    <n v="-6.0440000000000005"/>
    <n v="0"/>
    <n v="-6.0440000000000005"/>
  </r>
  <r>
    <x v="1"/>
    <s v="REAL"/>
    <s v="FIJO"/>
    <x v="0"/>
    <s v="FITNESS HUT"/>
    <s v="LISBOA"/>
    <x v="5"/>
    <s v="LISBOA VUELO"/>
    <s v="LISBOA VUELO"/>
    <n v="1.5880000000000001"/>
    <d v="2019-01-03T00:00:00"/>
    <x v="7"/>
    <n v="1"/>
    <m/>
    <m/>
    <n v="0"/>
    <n v="-1.5880000000000001"/>
    <n v="0"/>
    <n v="-1.5880000000000001"/>
  </r>
  <r>
    <x v="1"/>
    <s v="REAL"/>
    <s v="VARIABLE"/>
    <x v="0"/>
    <s v="UBER"/>
    <s v="UBER"/>
    <x v="5"/>
    <s v="UBER,CABIFY, ETC"/>
    <s v="CABIFY"/>
    <n v="0.65400000000000003"/>
    <d v="2019-01-07T00:00:00"/>
    <x v="7"/>
    <n v="1"/>
    <m/>
    <s v="COMPRA UBER TRIP 44FZJ HELP.U, help.uber.com,"/>
    <n v="0"/>
    <n v="-0.65400000000000003"/>
    <n v="0"/>
    <n v="-0.65400000000000003"/>
  </r>
  <r>
    <x v="1"/>
    <s v="REAL"/>
    <s v="VARIABLE"/>
    <x v="0"/>
    <s v="EN RESTAURANTE PEK"/>
    <s v="VALENCIA"/>
    <x v="7"/>
    <s v="RESTAURANTE"/>
    <s v="RESTAURANTE"/>
    <n v="1.2000000000000002"/>
    <d v="2019-01-07T00:00:00"/>
    <x v="7"/>
    <n v="1"/>
    <m/>
    <s v="TRANSACCION CONTACTLESS EN RESTAURANTE PEK, TUDELA,"/>
    <n v="0"/>
    <n v="-1.2000000000000002"/>
    <n v="0"/>
    <n v="-1.2000000000000002"/>
  </r>
  <r>
    <x v="1"/>
    <s v="REAL"/>
    <s v="VARIABLE"/>
    <x v="0"/>
    <s v="CABIFY"/>
    <s v="CABIFY"/>
    <x v="5"/>
    <s v="UBER,CABIFY, ETC"/>
    <s v="CABIFY"/>
    <n v="2.5510000000000002"/>
    <d v="2019-01-09T00:00:00"/>
    <x v="7"/>
    <n v="1"/>
    <m/>
    <s v="COMPRA INTERNET EN CABIFY, CABIFY, TARJ. :*571914"/>
    <n v="0"/>
    <n v="-2.5510000000000002"/>
    <n v="0"/>
    <n v="-2.5510000000000002"/>
  </r>
  <r>
    <x v="1"/>
    <s v="REAL"/>
    <s v="VARIABLE"/>
    <x v="0"/>
    <s v="FAVOR&amp;DE"/>
    <s v="VALENCIA"/>
    <x v="9"/>
    <s v="SUSCRIPCION"/>
    <s v="NETFLIX"/>
    <n v="1.8"/>
    <d v="2019-01-09T00:00:00"/>
    <x v="7"/>
    <n v="1"/>
    <m/>
    <s v="TRANSFERENCIA A FAVOR DE ANDREU LLINAS CONCEPTO:"/>
    <n v="0"/>
    <n v="-1.8"/>
    <n v="0"/>
    <n v="-1.8"/>
  </r>
  <r>
    <x v="1"/>
    <s v="REAL"/>
    <s v="VARIABLE"/>
    <x v="0"/>
    <s v="PINGODOCE"/>
    <s v="LISBOA"/>
    <x v="4"/>
    <s v="PINGO DOCE"/>
    <s v="COMIDA"/>
    <n v="1.8660000000000001"/>
    <d v="2019-01-10T00:00:00"/>
    <x v="7"/>
    <n v="1"/>
    <m/>
    <m/>
    <n v="0"/>
    <n v="-1.8660000000000001"/>
    <n v="0"/>
    <n v="-1.8660000000000001"/>
  </r>
  <r>
    <x v="1"/>
    <s v="REAL"/>
    <s v="VARIABLE"/>
    <x v="0"/>
    <s v="PINGODOCE"/>
    <s v="LISBOA"/>
    <x v="4"/>
    <s v="PINGO DOCE"/>
    <s v="COMIDA"/>
    <n v="2.0070000000000001"/>
    <d v="2019-01-14T00:00:00"/>
    <x v="7"/>
    <n v="1"/>
    <m/>
    <m/>
    <n v="0"/>
    <n v="-2.0070000000000001"/>
    <n v="0"/>
    <n v="-2.0070000000000001"/>
  </r>
  <r>
    <x v="1"/>
    <s v="REAL"/>
    <s v="VARIABLE"/>
    <x v="0"/>
    <s v="PINGODOCE"/>
    <s v="LISBOA"/>
    <x v="4"/>
    <s v="PINGO DOCE"/>
    <s v="COMIDA"/>
    <n v="1.4380000000000002"/>
    <d v="2019-01-15T00:00:00"/>
    <x v="7"/>
    <n v="1"/>
    <m/>
    <m/>
    <n v="0"/>
    <n v="-1.4380000000000002"/>
    <n v="0"/>
    <n v="-1.4380000000000002"/>
  </r>
  <r>
    <x v="1"/>
    <s v="REAL"/>
    <s v="VARIABLE"/>
    <x v="0"/>
    <s v="PINGODOCE"/>
    <s v="LISBOA"/>
    <x v="4"/>
    <s v="PINGO DOCE"/>
    <s v="COMIDA"/>
    <n v="1.6960000000000002"/>
    <d v="2019-01-16T00:00:00"/>
    <x v="7"/>
    <n v="1"/>
    <m/>
    <m/>
    <n v="0"/>
    <n v="-1.6960000000000002"/>
    <n v="0"/>
    <n v="-1.6960000000000002"/>
  </r>
  <r>
    <x v="1"/>
    <s v="REAL"/>
    <s v="VARIABLE"/>
    <x v="0"/>
    <s v="PINGODOCE"/>
    <s v="LISBOA"/>
    <x v="4"/>
    <s v="PINGO DOCE"/>
    <s v="COMIDA"/>
    <n v="0.18600000000000003"/>
    <d v="2019-01-16T00:00:00"/>
    <x v="7"/>
    <n v="1"/>
    <m/>
    <m/>
    <n v="0"/>
    <n v="-0.18600000000000003"/>
    <n v="0"/>
    <n v="-0.18600000000000003"/>
  </r>
  <r>
    <x v="1"/>
    <s v="REAL"/>
    <s v="VARIABLE"/>
    <x v="0"/>
    <s v="SABORES"/>
    <s v="LISBOA"/>
    <x v="7"/>
    <s v="RESTAURANTE LISBOA"/>
    <s v="LISBOA"/>
    <n v="0.19"/>
    <d v="2019-01-16T00:00:00"/>
    <x v="7"/>
    <n v="1"/>
    <m/>
    <s v="COMPRA VITAMINAS SABORES, LISBOA, TARJETA"/>
    <n v="0"/>
    <n v="-0.19"/>
    <n v="0"/>
    <n v="-0.19"/>
  </r>
  <r>
    <x v="1"/>
    <s v="REAL"/>
    <s v="VARIABLE"/>
    <x v="0"/>
    <s v="CASTA"/>
    <s v="LISBOA"/>
    <x v="7"/>
    <s v="RESTAURANTE LISBOA"/>
    <s v="LISBOA"/>
    <n v="0.60000000000000009"/>
    <d v="2019-01-16T00:00:00"/>
    <x v="7"/>
    <n v="1"/>
    <m/>
    <s v="COMPRA NOVA CASTA, LDA, LISBOA, TARJETA"/>
    <n v="0"/>
    <n v="-0.60000000000000009"/>
    <n v="0"/>
    <n v="-0.60000000000000009"/>
  </r>
  <r>
    <x v="1"/>
    <s v="REAL"/>
    <s v="VARIABLE"/>
    <x v="0"/>
    <s v="PINGODOCE"/>
    <s v="LISBOA"/>
    <x v="4"/>
    <s v="PINGO DOCE"/>
    <s v="COMIDA"/>
    <n v="0.44400000000000006"/>
    <d v="2019-01-17T00:00:00"/>
    <x v="7"/>
    <n v="1"/>
    <m/>
    <m/>
    <n v="0"/>
    <n v="-0.44400000000000006"/>
    <n v="0"/>
    <n v="-0.44400000000000006"/>
  </r>
  <r>
    <x v="1"/>
    <s v="REAL"/>
    <s v="FIJO"/>
    <x v="0"/>
    <s v="FITNESS HUT"/>
    <s v="LISBOA"/>
    <x v="6"/>
    <s v="GIMNASIO"/>
    <s v="GIMNASIO LISBOA"/>
    <n v="1.5880000000000001"/>
    <d v="2019-01-17T00:00:00"/>
    <x v="7"/>
    <n v="1"/>
    <m/>
    <m/>
    <n v="0"/>
    <n v="-1.5880000000000001"/>
    <n v="0"/>
    <n v="-1.5880000000000001"/>
  </r>
  <r>
    <x v="1"/>
    <s v="REAL"/>
    <s v="VARIABLE"/>
    <x v="0"/>
    <s v="SABORES"/>
    <s v="LISBOA"/>
    <x v="7"/>
    <s v="RESTAURANTE LISBOA"/>
    <s v="LISBOA"/>
    <n v="0.28999999999999998"/>
    <d v="2019-01-17T00:00:00"/>
    <x v="7"/>
    <n v="1"/>
    <m/>
    <s v="COMPRA VITAMINAS SABORES, LISBOA, TARJETA"/>
    <n v="0"/>
    <n v="-0.28999999999999998"/>
    <n v="0"/>
    <n v="-0.28999999999999998"/>
  </r>
  <r>
    <x v="1"/>
    <s v="REAL"/>
    <s v="VARIABLE"/>
    <x v="0"/>
    <m/>
    <s v="LISBOA"/>
    <x v="7"/>
    <s v="RESTAURANTE LISBOA"/>
    <s v="LISBOA"/>
    <n v="1.335"/>
    <d v="2019-01-18T00:00:00"/>
    <x v="7"/>
    <n v="1"/>
    <m/>
    <s v="LISBOA, TARJETA"/>
    <n v="0"/>
    <n v="-1.335"/>
    <n v="0"/>
    <n v="-1.335"/>
  </r>
  <r>
    <x v="1"/>
    <s v="REAL"/>
    <s v="VARIABLE"/>
    <x v="0"/>
    <s v="CABIFY"/>
    <s v="CABIFY"/>
    <x v="5"/>
    <s v="UBER,CABIFY, ETC"/>
    <s v="CABIFY"/>
    <n v="0.45199999999999996"/>
    <d v="2019-01-21T00:00:00"/>
    <x v="7"/>
    <n v="1"/>
    <m/>
    <s v="COMPRA INTERNET EN CABIFY, CABIFY, TARJ. :*571914"/>
    <n v="0"/>
    <n v="-0.45199999999999996"/>
    <n v="0"/>
    <n v="-0.45199999999999996"/>
  </r>
  <r>
    <x v="1"/>
    <s v="REAL"/>
    <s v="VARIABLE"/>
    <x v="0"/>
    <s v="PINGODOCE"/>
    <s v="LISBOA"/>
    <x v="4"/>
    <s v="PINGO DOCE"/>
    <s v="COMIDA"/>
    <n v="2.5830000000000002"/>
    <d v="2019-01-22T00:00:00"/>
    <x v="7"/>
    <n v="1"/>
    <m/>
    <m/>
    <n v="0"/>
    <n v="-2.5830000000000002"/>
    <n v="0"/>
    <n v="-2.5830000000000002"/>
  </r>
  <r>
    <x v="1"/>
    <s v="REAL"/>
    <s v="VARIABLE"/>
    <x v="0"/>
    <s v="CASTA"/>
    <s v="LISBOA"/>
    <x v="7"/>
    <s v="RESTAURANTE LISBOA"/>
    <s v="LISBOA"/>
    <n v="0.45"/>
    <d v="2019-01-23T00:00:00"/>
    <x v="7"/>
    <n v="1"/>
    <m/>
    <s v="COMPRA NOVA CASTA, LDA, LISBOA, TARJETA"/>
    <n v="0"/>
    <n v="-0.45"/>
    <n v="0"/>
    <n v="-0.45"/>
  </r>
  <r>
    <x v="1"/>
    <s v="REAL"/>
    <s v="VARIABLE"/>
    <x v="0"/>
    <s v="PINGODOCE"/>
    <s v="LISBOA"/>
    <x v="4"/>
    <s v="PINGO DOCE"/>
    <s v="COMIDA"/>
    <n v="1.895"/>
    <d v="2019-01-24T00:00:00"/>
    <x v="7"/>
    <n v="1"/>
    <m/>
    <m/>
    <n v="0"/>
    <n v="-1.895"/>
    <n v="0"/>
    <n v="-1.895"/>
  </r>
  <r>
    <x v="1"/>
    <s v="REAL"/>
    <s v="VARIABLE"/>
    <x v="0"/>
    <s v="PINGODOCE"/>
    <s v="LISBOA"/>
    <x v="4"/>
    <s v="PINGO DOCE"/>
    <s v="COMIDA"/>
    <n v="0.876"/>
    <d v="2019-01-24T00:00:00"/>
    <x v="7"/>
    <n v="1"/>
    <m/>
    <m/>
    <n v="0"/>
    <n v="-0.876"/>
    <n v="0"/>
    <n v="-0.876"/>
  </r>
  <r>
    <x v="1"/>
    <s v="REAL"/>
    <s v="VARIABLE"/>
    <x v="0"/>
    <s v="DECATHLON"/>
    <s v="LISBOA"/>
    <x v="6"/>
    <s v="DEPORTE"/>
    <m/>
    <n v="0.8"/>
    <d v="2019-01-24T00:00:00"/>
    <x v="7"/>
    <n v="1"/>
    <m/>
    <s v="COMPRA DECATHLON LISBOA, LISBOA, TARJETA"/>
    <n v="0"/>
    <n v="-0.8"/>
    <n v="0"/>
    <n v="-0.8"/>
  </r>
  <r>
    <x v="1"/>
    <s v="REAL"/>
    <s v="VARIABLE"/>
    <x v="0"/>
    <s v="PINGODOCE"/>
    <s v="LISBOA"/>
    <x v="4"/>
    <s v="PINGO DOCE"/>
    <s v="COMIDA"/>
    <n v="0.43099999999999999"/>
    <d v="2019-01-26T00:00:00"/>
    <x v="7"/>
    <n v="1"/>
    <m/>
    <m/>
    <n v="0"/>
    <n v="-0.43099999999999999"/>
    <n v="0"/>
    <n v="-0.43099999999999999"/>
  </r>
  <r>
    <x v="1"/>
    <s v="REAL"/>
    <s v="VARIABLE"/>
    <x v="0"/>
    <s v="CONOCIDOS"/>
    <s v="VALENCIA"/>
    <x v="0"/>
    <s v="DESCONOCIDO"/>
    <s v="DESCONOCIDO"/>
    <n v="1.9989999999999999"/>
    <d v="2019-01-26T00:00:00"/>
    <x v="7"/>
    <n v="1"/>
    <m/>
    <s v="GASTOS DESCONOCIDOS"/>
    <n v="0"/>
    <n v="-1.9989999999999999"/>
    <n v="0"/>
    <n v="-1.9989999999999999"/>
  </r>
  <r>
    <x v="1"/>
    <s v="REAL"/>
    <s v="VARIABLE"/>
    <x v="0"/>
    <s v="VERSAILLES"/>
    <s v="LISBOA"/>
    <x v="7"/>
    <s v="RESTAURANTE LISBOA"/>
    <s v="LISBOA"/>
    <n v="0.2"/>
    <d v="2019-01-26T00:00:00"/>
    <x v="7"/>
    <n v="1"/>
    <m/>
    <s v="COMPRA QUIOSQUE VERSAILLES, LISBOA, TARJETA"/>
    <n v="0"/>
    <n v="-0.2"/>
    <n v="0"/>
    <n v="-0.2"/>
  </r>
  <r>
    <x v="0"/>
    <s v="REAL"/>
    <s v="VARIABLE"/>
    <x v="0"/>
    <s v="-"/>
    <s v="VALENCIA"/>
    <x v="0"/>
    <s v="PAGA"/>
    <s v="PAGA / TRANSFERENCIA"/>
    <n v="300"/>
    <d v="2019-01-28T00:00:00"/>
    <x v="7"/>
    <n v="1"/>
    <m/>
    <m/>
    <n v="300"/>
    <n v="0"/>
    <n v="0"/>
    <n v="300"/>
  </r>
  <r>
    <x v="1"/>
    <s v="REAL"/>
    <s v="VARIABLE"/>
    <x v="0"/>
    <s v="PULL&amp;BEAR"/>
    <s v="LISBOA"/>
    <x v="3"/>
    <s v="ROPA"/>
    <s v="ROPA"/>
    <n v="5.4890000000000008"/>
    <d v="2019-01-29T00:00:00"/>
    <x v="7"/>
    <n v="1"/>
    <m/>
    <s v="COMPRA PULL &amp; BEAR, LISBOA, TARJETA"/>
    <n v="0"/>
    <n v="-5.4890000000000008"/>
    <n v="0"/>
    <n v="-5.4890000000000008"/>
  </r>
  <r>
    <x v="1"/>
    <s v="REAL"/>
    <s v="VARIABLE"/>
    <x v="0"/>
    <s v="CORTE&amp;LIS SU, LISBOA"/>
    <s v="LISBOA"/>
    <x v="7"/>
    <s v="RESTAURANTE LISBOA"/>
    <s v="LISBOA"/>
    <n v="0.73"/>
    <d v="2019-01-30T00:00:00"/>
    <x v="7"/>
    <n v="1"/>
    <m/>
    <s v="COMPRA EL CORTE INGLES LIS SU, LISBOA, TARJETA"/>
    <n v="0"/>
    <n v="-0.73"/>
    <n v="0"/>
    <n v="-0.73"/>
  </r>
  <r>
    <x v="1"/>
    <s v="REAL"/>
    <s v="VARIABLE"/>
    <x v="0"/>
    <s v="PINGODOCE"/>
    <s v="LISBOA"/>
    <x v="4"/>
    <s v="PINGO DOCE"/>
    <s v="COMIDA"/>
    <n v="1.94"/>
    <d v="2019-01-31T00:00:00"/>
    <x v="7"/>
    <n v="1"/>
    <m/>
    <m/>
    <n v="0"/>
    <n v="-1.94"/>
    <n v="0"/>
    <n v="-1.94"/>
  </r>
  <r>
    <x v="1"/>
    <s v="REAL"/>
    <s v="FIJO"/>
    <x v="0"/>
    <s v="FITNESS HUT"/>
    <s v="LISBOA"/>
    <x v="6"/>
    <s v="GIMNASIO"/>
    <s v="GIMNASIO LISBOA"/>
    <n v="1.5880000000000001"/>
    <d v="2019-01-31T00:00:00"/>
    <x v="7"/>
    <n v="1"/>
    <m/>
    <m/>
    <n v="0"/>
    <n v="-1.5880000000000001"/>
    <n v="0"/>
    <n v="-1.5880000000000001"/>
  </r>
  <r>
    <x v="1"/>
    <s v="REAL"/>
    <s v="VARIABLE"/>
    <x v="0"/>
    <s v="PORTUGUESA"/>
    <s v="LISBOA"/>
    <x v="7"/>
    <s v="RESTAURANTE LISBOA"/>
    <s v="LISBOA"/>
    <n v="0.22000000000000003"/>
    <d v="2019-01-31T00:00:00"/>
    <x v="7"/>
    <n v="1"/>
    <m/>
    <s v="COMPRA PADARIA PORTUGUESA, LISBOA, TARJETA"/>
    <n v="0"/>
    <n v="-0.22000000000000003"/>
    <n v="0"/>
    <n v="-0.22000000000000003"/>
  </r>
  <r>
    <x v="1"/>
    <s v="REAL"/>
    <s v="FIJO"/>
    <x v="0"/>
    <s v="PISO LISBOA"/>
    <s v="LISBOA"/>
    <x v="2"/>
    <s v="PISO LISBOA"/>
    <s v="PINHEIRO CHAGAS"/>
    <n v="40"/>
    <d v="2019-02-01T00:00:00"/>
    <x v="7"/>
    <n v="2"/>
    <m/>
    <m/>
    <n v="0"/>
    <n v="-40"/>
    <n v="0"/>
    <n v="-40"/>
  </r>
  <r>
    <x v="1"/>
    <s v="REAL"/>
    <s v="VARIABLE"/>
    <x v="0"/>
    <s v="COLOMBO"/>
    <s v="LISBOA"/>
    <x v="7"/>
    <s v="RESTAURANTE LISBOA"/>
    <s v="LISBOA"/>
    <n v="1.1800000000000002"/>
    <d v="2019-02-02T00:00:00"/>
    <x v="7"/>
    <n v="2"/>
    <m/>
    <s v="COMPRA BOTAMINUTO COLOMBO, LISBOA, TARJETA"/>
    <n v="0"/>
    <n v="-1.1800000000000002"/>
    <n v="0"/>
    <n v="-1.1800000000000002"/>
  </r>
  <r>
    <x v="1"/>
    <s v="REAL"/>
    <s v="VARIABLE"/>
    <x v="0"/>
    <s v="MASSIMO DUTTI"/>
    <s v="LISBOA"/>
    <x v="3"/>
    <s v="ROPA"/>
    <s v="ROPA"/>
    <n v="3.9950000000000006"/>
    <d v="2019-02-02T00:00:00"/>
    <x v="7"/>
    <n v="2"/>
    <m/>
    <s v="COMPRA MASSIMO DUTTI, LISBOA, TARJETA"/>
    <n v="0"/>
    <n v="-3.9950000000000006"/>
    <n v="0"/>
    <n v="-3.9950000000000006"/>
  </r>
  <r>
    <x v="1"/>
    <s v="REAL"/>
    <s v="VARIABLE"/>
    <x v="0"/>
    <s v="PULL&amp;BEAR"/>
    <s v="LISBOA"/>
    <x v="3"/>
    <s v="ROPA"/>
    <s v="ROPA"/>
    <n v="0.60000000000000009"/>
    <d v="2019-02-02T00:00:00"/>
    <x v="7"/>
    <n v="2"/>
    <m/>
    <s v="COMPRA PULL &amp; BEAR, LISBOA, TARJETA"/>
    <n v="0"/>
    <n v="-0.60000000000000009"/>
    <n v="0"/>
    <n v="-0.60000000000000009"/>
  </r>
  <r>
    <x v="1"/>
    <s v="REAL"/>
    <s v="VARIABLE"/>
    <x v="0"/>
    <m/>
    <s v="VALENCIA"/>
    <x v="5"/>
    <s v="UBER,CABIFY, TAXIS, ETC"/>
    <s v="BOLT"/>
    <n v="1.9100000000000001"/>
    <d v="2019-02-04T00:00:00"/>
    <x v="7"/>
    <n v="2"/>
    <m/>
    <m/>
    <n v="0"/>
    <n v="-1.9100000000000001"/>
    <n v="0"/>
    <n v="-1.9100000000000001"/>
  </r>
  <r>
    <x v="1"/>
    <s v="REAL"/>
    <s v="VARIABLE"/>
    <x v="0"/>
    <s v="EFECTIVO"/>
    <s v="LISBOA"/>
    <x v="0"/>
    <s v="EFECTIVO"/>
    <s v="EFECTIVO"/>
    <n v="5"/>
    <d v="2019-02-04T00:00:00"/>
    <x v="7"/>
    <n v="2"/>
    <m/>
    <m/>
    <n v="0"/>
    <n v="-5"/>
    <n v="0"/>
    <n v="-5"/>
  </r>
  <r>
    <x v="1"/>
    <s v="REAL"/>
    <s v="VARIABLE"/>
    <x v="0"/>
    <s v="EFECTIVO"/>
    <s v="LISBOA"/>
    <x v="0"/>
    <s v="EFECTIVO"/>
    <s v="EFECTIVO"/>
    <n v="5"/>
    <d v="2019-02-04T00:00:00"/>
    <x v="7"/>
    <n v="2"/>
    <m/>
    <m/>
    <n v="0"/>
    <n v="-5"/>
    <n v="0"/>
    <n v="-5"/>
  </r>
  <r>
    <x v="1"/>
    <s v="REAL"/>
    <s v="VARIABLE"/>
    <x v="0"/>
    <s v="EFECTIVO"/>
    <s v="LISBOA"/>
    <x v="0"/>
    <s v="EFECTIVO"/>
    <s v="EFECTIVO"/>
    <n v="20"/>
    <d v="2019-02-05T00:00:00"/>
    <x v="7"/>
    <n v="2"/>
    <m/>
    <m/>
    <n v="0"/>
    <n v="-20"/>
    <n v="0"/>
    <n v="-20"/>
  </r>
  <r>
    <x v="1"/>
    <s v="REAL"/>
    <s v="VARIABLE"/>
    <x v="0"/>
    <s v="EFECTIVO"/>
    <s v="LISBOA"/>
    <x v="0"/>
    <s v="EFECTIVO"/>
    <s v="EFECTIVO"/>
    <n v="20"/>
    <d v="2019-02-06T00:00:00"/>
    <x v="7"/>
    <n v="2"/>
    <m/>
    <m/>
    <n v="0"/>
    <n v="-20"/>
    <n v="0"/>
    <n v="-20"/>
  </r>
  <r>
    <x v="1"/>
    <s v="REAL"/>
    <s v="VARIABLE"/>
    <x v="0"/>
    <s v="PINGODOCE"/>
    <s v="LISBOA"/>
    <x v="4"/>
    <s v="PINGO DOCE"/>
    <s v="COMIDA"/>
    <n v="3.1920000000000002"/>
    <d v="2019-02-08T00:00:00"/>
    <x v="7"/>
    <n v="2"/>
    <m/>
    <m/>
    <n v="0"/>
    <n v="-3.1920000000000002"/>
    <n v="0"/>
    <n v="-3.1920000000000002"/>
  </r>
  <r>
    <x v="1"/>
    <s v="REAL"/>
    <s v="VARIABLE"/>
    <x v="0"/>
    <s v="PINGODOCE"/>
    <s v="LISBOA"/>
    <x v="4"/>
    <s v="PINGO DOCE"/>
    <s v="COMIDA"/>
    <n v="0.90600000000000014"/>
    <d v="2019-02-11T00:00:00"/>
    <x v="7"/>
    <n v="2"/>
    <m/>
    <m/>
    <n v="0"/>
    <n v="-0.90600000000000014"/>
    <n v="0"/>
    <n v="-0.90600000000000014"/>
  </r>
  <r>
    <x v="1"/>
    <s v="REAL"/>
    <s v="VARIABLE"/>
    <x v="0"/>
    <m/>
    <s v="VALENCIA"/>
    <x v="5"/>
    <s v="UBER,CABIFY, TAXIS, ETC"/>
    <s v="BOLT"/>
    <n v="0.38"/>
    <d v="2019-02-12T00:00:00"/>
    <x v="7"/>
    <n v="2"/>
    <m/>
    <m/>
    <n v="0"/>
    <n v="-0.38"/>
    <n v="0"/>
    <n v="-0.38"/>
  </r>
  <r>
    <x v="1"/>
    <s v="REAL"/>
    <s v="VARIABLE"/>
    <x v="0"/>
    <s v="EFECTIVO"/>
    <s v="LISBOA"/>
    <x v="0"/>
    <s v="EFECTIVO"/>
    <s v="EFECTIVO"/>
    <n v="20"/>
    <d v="2019-02-15T00:00:00"/>
    <x v="7"/>
    <n v="2"/>
    <m/>
    <m/>
    <n v="0"/>
    <n v="-20"/>
    <n v="0"/>
    <n v="-20"/>
  </r>
  <r>
    <x v="0"/>
    <s v="REAL"/>
    <s v="VARIABLE"/>
    <x v="0"/>
    <s v="-"/>
    <s v="VALENCIA"/>
    <x v="0"/>
    <s v="PAGA"/>
    <s v="PAGA / TRANSFERENCIA"/>
    <n v="300"/>
    <d v="2019-02-15T00:00:00"/>
    <x v="7"/>
    <n v="2"/>
    <m/>
    <m/>
    <n v="300"/>
    <n v="0"/>
    <n v="0"/>
    <n v="300"/>
  </r>
  <r>
    <x v="1"/>
    <s v="REAL"/>
    <s v="VARIABLE"/>
    <x v="0"/>
    <s v="PINGODOCE"/>
    <s v="LISBOA"/>
    <x v="4"/>
    <s v="PINGO DOCE"/>
    <s v="COMIDA"/>
    <n v="0.248"/>
    <d v="2019-02-16T00:00:00"/>
    <x v="7"/>
    <n v="2"/>
    <m/>
    <m/>
    <n v="0"/>
    <n v="-0.248"/>
    <n v="0"/>
    <n v="-0.248"/>
  </r>
  <r>
    <x v="1"/>
    <s v="REAL"/>
    <s v="VARIABLE"/>
    <x v="0"/>
    <m/>
    <s v="VALENCIA"/>
    <x v="5"/>
    <s v="UBER,CABIFY, TAXIS, ETC"/>
    <s v="BOLT"/>
    <n v="0.44000000000000006"/>
    <d v="2019-02-17T00:00:00"/>
    <x v="7"/>
    <n v="2"/>
    <m/>
    <m/>
    <n v="0"/>
    <n v="-0.44000000000000006"/>
    <n v="0"/>
    <n v="-0.44000000000000006"/>
  </r>
  <r>
    <x v="1"/>
    <s v="REAL"/>
    <s v="VARIABLE"/>
    <x v="0"/>
    <s v="URBAN BEACH"/>
    <s v="LISBOA"/>
    <x v="7"/>
    <s v="RESTAURANTE LISBOA"/>
    <s v="LISBOA"/>
    <n v="1.6"/>
    <d v="2019-02-17T00:00:00"/>
    <x v="7"/>
    <n v="2"/>
    <m/>
    <s v="COMPRA KAPA URBAN BEACH, LISBOA, TARJETA"/>
    <n v="0"/>
    <n v="-1.6"/>
    <n v="0"/>
    <n v="-1.6"/>
  </r>
  <r>
    <x v="1"/>
    <s v="REAL"/>
    <s v="VARIABLE"/>
    <x v="0"/>
    <s v="CASTA"/>
    <s v="LISBOA"/>
    <x v="7"/>
    <s v="RESTAURANTE LISBOA"/>
    <s v="LISBOA"/>
    <n v="0.35000000000000003"/>
    <d v="2019-02-18T00:00:00"/>
    <x v="7"/>
    <n v="2"/>
    <m/>
    <s v="COMPRA NOVA CASTA, LDA, LISBOA, TARJETA"/>
    <n v="0"/>
    <n v="-0.35000000000000003"/>
    <n v="0"/>
    <n v="-0.35000000000000003"/>
  </r>
  <r>
    <x v="1"/>
    <s v="REAL"/>
    <s v="VARIABLE"/>
    <x v="0"/>
    <s v="PINGODOCE"/>
    <s v="LISBOA"/>
    <x v="4"/>
    <s v="PINGO DOCE"/>
    <s v="COMIDA"/>
    <n v="1.4400000000000002"/>
    <d v="2019-02-19T00:00:00"/>
    <x v="7"/>
    <n v="2"/>
    <m/>
    <m/>
    <n v="0"/>
    <n v="-1.4400000000000002"/>
    <n v="0"/>
    <n v="-1.4400000000000002"/>
  </r>
  <r>
    <x v="1"/>
    <s v="REAL"/>
    <s v="VARIABLE"/>
    <x v="0"/>
    <s v="PINGODOCE"/>
    <s v="LISBOA"/>
    <x v="4"/>
    <s v="PINGO DOCE"/>
    <s v="COMIDA"/>
    <n v="2.1390000000000002"/>
    <d v="2019-02-23T00:00:00"/>
    <x v="7"/>
    <n v="2"/>
    <m/>
    <m/>
    <n v="0"/>
    <n v="-2.1390000000000002"/>
    <n v="0"/>
    <n v="-2.1390000000000002"/>
  </r>
  <r>
    <x v="1"/>
    <s v="REAL"/>
    <s v="VARIABLE"/>
    <x v="0"/>
    <s v="PINGODOCE"/>
    <s v="LISBOA"/>
    <x v="4"/>
    <s v="PINGO DOCE"/>
    <s v="COMIDA"/>
    <n v="0.57699999999999996"/>
    <d v="2019-02-24T00:00:00"/>
    <x v="7"/>
    <n v="2"/>
    <m/>
    <m/>
    <n v="0"/>
    <n v="-0.57699999999999996"/>
    <n v="0"/>
    <n v="-0.57699999999999996"/>
  </r>
  <r>
    <x v="1"/>
    <s v="REAL"/>
    <s v="VARIABLE"/>
    <x v="0"/>
    <s v="PACO HAMBURGUER"/>
    <s v="LISBOA"/>
    <x v="7"/>
    <s v="RESTAURANTE LISBOA"/>
    <s v="LISBOA"/>
    <n v="1.6"/>
    <d v="2019-02-26T00:00:00"/>
    <x v="7"/>
    <n v="2"/>
    <m/>
    <s v="COMPRA REAL PACO HAMBURGUER, LISBOA, TARJETA"/>
    <n v="0"/>
    <n v="-1.6"/>
    <n v="0"/>
    <n v="-1.6"/>
  </r>
  <r>
    <x v="1"/>
    <s v="REAL"/>
    <s v="FIJO"/>
    <x v="0"/>
    <s v="FITNESS HUT"/>
    <s v="LISBOA"/>
    <x v="6"/>
    <s v="GIMNASIO"/>
    <s v="GIMNASIO LISBOA"/>
    <n v="1.5880000000000001"/>
    <d v="2019-02-28T00:00:00"/>
    <x v="7"/>
    <n v="2"/>
    <m/>
    <m/>
    <n v="0"/>
    <n v="-1.5880000000000001"/>
    <n v="0"/>
    <n v="-1.5880000000000001"/>
  </r>
  <r>
    <x v="0"/>
    <s v="REAL"/>
    <s v="VARIABLE"/>
    <x v="0"/>
    <s v="-"/>
    <s v="VALENCIA"/>
    <x v="0"/>
    <s v="PAGA"/>
    <s v="PAGA / TRANSFERENCIA"/>
    <n v="120"/>
    <d v="2019-03-01T00:00:00"/>
    <x v="7"/>
    <n v="3"/>
    <m/>
    <m/>
    <n v="120"/>
    <n v="0"/>
    <n v="0"/>
    <n v="120"/>
  </r>
  <r>
    <x v="1"/>
    <s v="REAL"/>
    <s v="FIJO"/>
    <x v="0"/>
    <s v="PISO LISBOA"/>
    <s v="LISBOA"/>
    <x v="2"/>
    <s v="PISO LISBOA"/>
    <s v="PINHEIRO CHAGAS"/>
    <n v="40"/>
    <d v="2019-03-01T00:00:00"/>
    <x v="7"/>
    <n v="3"/>
    <m/>
    <m/>
    <n v="0"/>
    <n v="-40"/>
    <n v="0"/>
    <n v="-40"/>
  </r>
  <r>
    <x v="1"/>
    <s v="REAL"/>
    <s v="VARIABLE"/>
    <x v="0"/>
    <s v="EFECTIVO"/>
    <s v="LISBOA"/>
    <x v="0"/>
    <s v="EFECTIVO"/>
    <s v="EFECTIVO"/>
    <n v="20"/>
    <d v="2019-03-04T00:00:00"/>
    <x v="7"/>
    <n v="3"/>
    <m/>
    <m/>
    <n v="0"/>
    <n v="-20"/>
    <n v="0"/>
    <n v="-20"/>
  </r>
  <r>
    <x v="1"/>
    <s v="REAL"/>
    <s v="VARIABLE"/>
    <x v="0"/>
    <s v="BAR"/>
    <s v="VALENCIA"/>
    <x v="7"/>
    <s v="BAR"/>
    <s v="BAR"/>
    <n v="1.1500000000000001"/>
    <d v="2019-03-05T00:00:00"/>
    <x v="7"/>
    <n v="3"/>
    <m/>
    <s v="COMPRA BAR DO GUINCHO, ALCABIDECHE, TARJETA"/>
    <n v="0"/>
    <n v="-1.1500000000000001"/>
    <n v="0"/>
    <n v="-1.1500000000000001"/>
  </r>
  <r>
    <x v="1"/>
    <s v="REAL"/>
    <s v="VARIABLE"/>
    <x v="0"/>
    <s v="EFECTIVO"/>
    <s v="LISBOA"/>
    <x v="0"/>
    <s v="EFECTIVO"/>
    <s v="EFECTIVO"/>
    <n v="20"/>
    <d v="2019-03-07T00:00:00"/>
    <x v="7"/>
    <n v="3"/>
    <m/>
    <m/>
    <n v="0"/>
    <n v="-20"/>
    <n v="0"/>
    <n v="-20"/>
  </r>
  <r>
    <x v="1"/>
    <s v="REAL"/>
    <s v="VARIABLE"/>
    <x v="0"/>
    <s v="EFECTIVO"/>
    <s v="LISBOA"/>
    <x v="0"/>
    <s v="EFECTIVO"/>
    <s v="EFECTIVO"/>
    <n v="10"/>
    <d v="2019-03-11T00:00:00"/>
    <x v="7"/>
    <n v="3"/>
    <m/>
    <m/>
    <n v="0"/>
    <n v="-10"/>
    <n v="0"/>
    <n v="-10"/>
  </r>
  <r>
    <x v="1"/>
    <s v="REAL"/>
    <s v="VARIABLE"/>
    <x v="0"/>
    <s v="PINGODOCE"/>
    <s v="LISBOA"/>
    <x v="4"/>
    <s v="PINGO DOCE"/>
    <s v="COMIDA"/>
    <n v="2.2890000000000001"/>
    <d v="2019-03-12T00:00:00"/>
    <x v="7"/>
    <n v="3"/>
    <m/>
    <m/>
    <n v="0"/>
    <n v="-2.2890000000000001"/>
    <n v="0"/>
    <n v="-2.2890000000000001"/>
  </r>
  <r>
    <x v="1"/>
    <s v="REAL"/>
    <s v="FIJO"/>
    <x v="0"/>
    <s v="FITNESS HUT"/>
    <s v="LISBOA"/>
    <x v="6"/>
    <s v="GIMNASIO"/>
    <s v="GIMNASIO LISBOA"/>
    <n v="1.5880000000000001"/>
    <d v="2019-03-14T00:00:00"/>
    <x v="7"/>
    <n v="3"/>
    <m/>
    <m/>
    <n v="0"/>
    <n v="-1.5880000000000001"/>
    <n v="0"/>
    <n v="-1.5880000000000001"/>
  </r>
  <r>
    <x v="1"/>
    <s v="REAL"/>
    <s v="VARIABLE"/>
    <x v="0"/>
    <s v="EWSQZ&amp;G, LUTON, BEDS"/>
    <s v="LONDON"/>
    <x v="11"/>
    <s v="MALLORCA"/>
    <s v="MALLORCA"/>
    <n v="6.2280000000000006"/>
    <d v="2019-03-15T00:00:00"/>
    <x v="7"/>
    <n v="3"/>
    <m/>
    <s v="COMPRA EASYJET000EWSQZ3G, LUTON, BEDS, TARJETA"/>
    <n v="0"/>
    <n v="-6.2280000000000006"/>
    <n v="0"/>
    <n v="-6.2280000000000006"/>
  </r>
  <r>
    <x v="1"/>
    <s v="REAL"/>
    <s v="VARIABLE"/>
    <x v="0"/>
    <m/>
    <s v="VALENCIA"/>
    <x v="5"/>
    <s v="UBER,CABIFY, TAXIS, ETC"/>
    <s v="BOLT"/>
    <n v="0.15000000000000002"/>
    <d v="2019-03-17T00:00:00"/>
    <x v="7"/>
    <n v="3"/>
    <m/>
    <m/>
    <n v="0"/>
    <n v="-0.15000000000000002"/>
    <n v="0"/>
    <n v="-0.15000000000000002"/>
  </r>
  <r>
    <x v="1"/>
    <s v="REAL"/>
    <s v="VARIABLE"/>
    <x v="0"/>
    <s v="LISBOA"/>
    <s v="LISBOA"/>
    <x v="7"/>
    <s v="RESTAURANTE LISBOA"/>
    <s v="LISBOA"/>
    <n v="11.312000000000001"/>
    <d v="2019-03-18T00:00:00"/>
    <x v="7"/>
    <n v="3"/>
    <m/>
    <s v="COMPRA TAP0472009569349, LISBOA, TARJETA"/>
    <n v="0"/>
    <n v="-11.312000000000001"/>
    <n v="0"/>
    <n v="-11.312000000000001"/>
  </r>
  <r>
    <x v="1"/>
    <s v="REAL"/>
    <s v="VARIABLE"/>
    <x v="0"/>
    <m/>
    <s v="VALENCIA"/>
    <x v="5"/>
    <s v="UBER,CABIFY, TAXIS, ETC"/>
    <s v="BOLT"/>
    <n v="0.64500000000000002"/>
    <d v="2019-03-19T00:00:00"/>
    <x v="7"/>
    <n v="3"/>
    <m/>
    <m/>
    <n v="0"/>
    <n v="-0.64500000000000002"/>
    <n v="0"/>
    <n v="-0.64500000000000002"/>
  </r>
  <r>
    <x v="1"/>
    <s v="REAL"/>
    <s v="VARIABLE"/>
    <x v="0"/>
    <s v="PINGODOCE"/>
    <s v="LISBOA"/>
    <x v="4"/>
    <s v="PINGO DOCE"/>
    <s v="COMIDA"/>
    <n v="2.2960000000000003"/>
    <d v="2019-03-19T00:00:00"/>
    <x v="7"/>
    <n v="3"/>
    <m/>
    <m/>
    <n v="0"/>
    <n v="-2.2960000000000003"/>
    <n v="0"/>
    <n v="-2.2960000000000003"/>
  </r>
  <r>
    <x v="1"/>
    <s v="REAL"/>
    <s v="VARIABLE"/>
    <x v="0"/>
    <m/>
    <s v="VALENCIA"/>
    <x v="5"/>
    <s v="UBER,CABIFY, TAXIS, ETC"/>
    <s v="BOLT"/>
    <n v="0.35499999999999998"/>
    <d v="2019-03-23T00:00:00"/>
    <x v="7"/>
    <n v="3"/>
    <m/>
    <m/>
    <n v="0"/>
    <n v="-0.35499999999999998"/>
    <n v="0"/>
    <n v="-0.35499999999999998"/>
  </r>
  <r>
    <x v="1"/>
    <s v="REAL"/>
    <s v="VARIABLE"/>
    <x v="0"/>
    <s v="PINGODOCE"/>
    <s v="LISBOA"/>
    <x v="4"/>
    <s v="PINGO DOCE"/>
    <s v="COMIDA"/>
    <n v="2.2230000000000003"/>
    <d v="2019-03-23T00:00:00"/>
    <x v="7"/>
    <n v="3"/>
    <m/>
    <m/>
    <n v="0"/>
    <n v="-2.2230000000000003"/>
    <n v="0"/>
    <n v="-2.2230000000000003"/>
  </r>
  <r>
    <x v="1"/>
    <s v="REAL"/>
    <s v="VARIABLE"/>
    <x v="0"/>
    <s v="CONOCIDOS"/>
    <s v="VALENCIA"/>
    <x v="0"/>
    <s v="DESCONOCIDO"/>
    <s v="DESCONOCIDO"/>
    <n v="0.18500000000000003"/>
    <d v="2019-03-23T00:00:00"/>
    <x v="7"/>
    <n v="3"/>
    <m/>
    <s v="GASTOS DESCONOCIDOS"/>
    <n v="0"/>
    <n v="-0.18500000000000003"/>
    <n v="0"/>
    <n v="-0.18500000000000003"/>
  </r>
  <r>
    <x v="1"/>
    <s v="REAL"/>
    <s v="VARIABLE"/>
    <x v="0"/>
    <m/>
    <s v="VALENCIA"/>
    <x v="5"/>
    <s v="UBER,CABIFY, TAXIS, ETC"/>
    <s v="BOLT"/>
    <n v="0.35000000000000003"/>
    <d v="2019-03-24T00:00:00"/>
    <x v="7"/>
    <n v="3"/>
    <m/>
    <m/>
    <n v="0"/>
    <n v="-0.35000000000000003"/>
    <n v="0"/>
    <n v="-0.35000000000000003"/>
  </r>
  <r>
    <x v="1"/>
    <s v="REAL"/>
    <s v="VARIABLE"/>
    <x v="0"/>
    <s v="EFECTIVO"/>
    <s v="LISBOA"/>
    <x v="0"/>
    <s v="EFECTIVO"/>
    <s v="EFECTIVO"/>
    <n v="20"/>
    <d v="2019-03-24T00:00:00"/>
    <x v="7"/>
    <n v="3"/>
    <m/>
    <m/>
    <n v="0"/>
    <n v="-20"/>
    <n v="0"/>
    <n v="-20"/>
  </r>
  <r>
    <x v="1"/>
    <s v="REAL"/>
    <s v="VARIABLE"/>
    <x v="0"/>
    <s v="CONOCIDOS"/>
    <s v="VALENCIA"/>
    <x v="0"/>
    <s v="DESCONOCIDO"/>
    <s v="DESCONOCIDO"/>
    <n v="1"/>
    <d v="2019-03-26T00:00:00"/>
    <x v="7"/>
    <n v="3"/>
    <m/>
    <s v="GASTOS DESCONOCIDOS"/>
    <n v="0"/>
    <n v="-1"/>
    <n v="0"/>
    <n v="-1"/>
  </r>
  <r>
    <x v="1"/>
    <s v="REAL"/>
    <s v="FIJO"/>
    <x v="0"/>
    <s v="FITNESS HUT"/>
    <s v="LISBOA"/>
    <x v="6"/>
    <s v="GIMNASIO"/>
    <s v="GIMNASIO LISBOA"/>
    <n v="1.5880000000000001"/>
    <d v="2019-03-28T00:00:00"/>
    <x v="7"/>
    <n v="3"/>
    <m/>
    <m/>
    <n v="0"/>
    <n v="-1.5880000000000001"/>
    <n v="0"/>
    <n v="-1.5880000000000001"/>
  </r>
  <r>
    <x v="1"/>
    <s v="REAL"/>
    <s v="VARIABLE"/>
    <x v="0"/>
    <s v="JORGE COELHO"/>
    <s v="LISBOA"/>
    <x v="7"/>
    <s v="RESTAURANTE LISBOA"/>
    <s v="LISBOA"/>
    <n v="0.22900000000000001"/>
    <d v="2019-03-28T00:00:00"/>
    <x v="7"/>
    <n v="3"/>
    <m/>
    <s v="COMPRA PAULO JORGE COELHO, LISBOA, TARJETA"/>
    <n v="0"/>
    <n v="-0.22900000000000001"/>
    <n v="0"/>
    <n v="-0.22900000000000001"/>
  </r>
  <r>
    <x v="1"/>
    <s v="REAL"/>
    <s v="VARIABLE"/>
    <x v="0"/>
    <s v="CONOCIDOS"/>
    <s v="VALENCIA"/>
    <x v="0"/>
    <s v="DESCONOCIDO"/>
    <s v="DESCONOCIDO"/>
    <n v="0.89500000000000002"/>
    <d v="2019-03-29T00:00:00"/>
    <x v="7"/>
    <n v="3"/>
    <m/>
    <s v="GASTOS DESCONOCIDOS"/>
    <n v="0"/>
    <n v="-0.89500000000000002"/>
    <n v="0"/>
    <n v="-0.89500000000000002"/>
  </r>
  <r>
    <x v="1"/>
    <s v="REAL"/>
    <s v="VARIABLE"/>
    <x v="0"/>
    <s v="EFECTIVO"/>
    <s v="LISBOA"/>
    <x v="0"/>
    <s v="EFECTIVO"/>
    <s v="EFECTIVO"/>
    <n v="20"/>
    <d v="2019-03-30T00:00:00"/>
    <x v="7"/>
    <n v="3"/>
    <m/>
    <m/>
    <n v="0"/>
    <n v="-20"/>
    <n v="0"/>
    <n v="-20"/>
  </r>
  <r>
    <x v="1"/>
    <s v="REAL"/>
    <s v="VARIABLE"/>
    <x v="0"/>
    <m/>
    <s v="VALENCIA"/>
    <x v="5"/>
    <s v="UBER,CABIFY, TAXIS, ETC"/>
    <s v="BOLT"/>
    <n v="0.71500000000000008"/>
    <d v="2019-03-31T00:00:00"/>
    <x v="7"/>
    <n v="3"/>
    <m/>
    <m/>
    <n v="0"/>
    <n v="-0.71500000000000008"/>
    <n v="0"/>
    <n v="-0.71500000000000008"/>
  </r>
  <r>
    <x v="1"/>
    <s v="REAL"/>
    <s v="VARIABLE"/>
    <x v="0"/>
    <m/>
    <s v="VALENCIA"/>
    <x v="5"/>
    <s v="UBER,CABIFY, TAXIS, ETC"/>
    <s v="BOLT"/>
    <n v="0.38"/>
    <d v="2019-03-31T00:00:00"/>
    <x v="7"/>
    <n v="3"/>
    <m/>
    <m/>
    <n v="0"/>
    <n v="-0.38"/>
    <n v="0"/>
    <n v="-0.38"/>
  </r>
  <r>
    <x v="1"/>
    <s v="REAL"/>
    <s v="VARIABLE"/>
    <x v="0"/>
    <s v="JORGE COELHO"/>
    <s v="LISBOA"/>
    <x v="7"/>
    <s v="RESTAURANTE LISBOA"/>
    <s v="LISBOA"/>
    <n v="0.53800000000000003"/>
    <d v="2019-04-01T00:00:00"/>
    <x v="7"/>
    <n v="4"/>
    <m/>
    <s v="COMPRA PAULO JORGE COELHO, LISBOA, TARJETA"/>
    <n v="0"/>
    <n v="-0.53800000000000003"/>
    <n v="0"/>
    <n v="-0.53800000000000003"/>
  </r>
  <r>
    <x v="0"/>
    <s v="REAL"/>
    <s v="VARIABLE"/>
    <x v="0"/>
    <s v="-"/>
    <s v="VALENCIA"/>
    <x v="0"/>
    <s v="PAGA"/>
    <s v="PAGA / TRANSFERENCIA"/>
    <n v="210"/>
    <d v="2019-04-01T00:00:00"/>
    <x v="7"/>
    <n v="4"/>
    <m/>
    <m/>
    <n v="210"/>
    <n v="0"/>
    <n v="0"/>
    <n v="210"/>
  </r>
  <r>
    <x v="1"/>
    <s v="REAL"/>
    <s v="FIJO"/>
    <x v="0"/>
    <s v="PISO LISBOA"/>
    <s v="LISBOA"/>
    <x v="2"/>
    <s v="PISO LISBOA"/>
    <s v="PINHEIRO CHAGAS"/>
    <n v="40"/>
    <d v="2019-04-01T00:00:00"/>
    <x v="7"/>
    <n v="4"/>
    <m/>
    <m/>
    <n v="0"/>
    <n v="-40"/>
    <n v="0"/>
    <n v="-40"/>
  </r>
  <r>
    <x v="1"/>
    <s v="REAL"/>
    <s v="VARIABLE"/>
    <x v="0"/>
    <s v="PINGODOCE"/>
    <s v="LISBOA"/>
    <x v="4"/>
    <s v="PINGO DOCE"/>
    <s v="COMIDA"/>
    <n v="2.125"/>
    <d v="2019-04-02T00:00:00"/>
    <x v="7"/>
    <n v="4"/>
    <m/>
    <m/>
    <n v="0"/>
    <n v="-2.125"/>
    <n v="0"/>
    <n v="-2.125"/>
  </r>
  <r>
    <x v="1"/>
    <s v="REAL"/>
    <s v="VARIABLE"/>
    <x v="0"/>
    <s v="EFECTIVO"/>
    <s v="LISBOA"/>
    <x v="0"/>
    <s v="EFECTIVO"/>
    <s v="EFECTIVO"/>
    <n v="20"/>
    <d v="2019-04-03T00:00:00"/>
    <x v="7"/>
    <n v="4"/>
    <m/>
    <m/>
    <n v="0"/>
    <n v="-20"/>
    <n v="0"/>
    <n v="-20"/>
  </r>
  <r>
    <x v="1"/>
    <s v="REAL"/>
    <s v="VARIABLE"/>
    <x v="0"/>
    <s v="BOLT"/>
    <s v="Tallinn"/>
    <x v="5"/>
    <s v="UBER,CABIFY, ETC"/>
    <s v="CABIFY"/>
    <n v="0.28500000000000003"/>
    <d v="2019-04-07T00:00:00"/>
    <x v="7"/>
    <n v="4"/>
    <m/>
    <s v="COMPRA BOLT.EU /O/1904070356, Tallinn, TARJETA"/>
    <n v="0"/>
    <n v="-0.28500000000000003"/>
    <n v="0"/>
    <n v="-0.28500000000000003"/>
  </r>
  <r>
    <x v="1"/>
    <s v="REAL"/>
    <s v="VARIABLE"/>
    <x v="0"/>
    <s v="PINGODOCE"/>
    <s v="LISBOA"/>
    <x v="4"/>
    <s v="PINGO DOCE"/>
    <s v="COMIDA"/>
    <n v="2.4580000000000002"/>
    <d v="2019-04-07T00:00:00"/>
    <x v="7"/>
    <n v="4"/>
    <m/>
    <m/>
    <n v="0"/>
    <n v="-2.4580000000000002"/>
    <n v="0"/>
    <n v="-2.4580000000000002"/>
  </r>
  <r>
    <x v="1"/>
    <s v="REAL"/>
    <s v="VARIABLE"/>
    <x v="0"/>
    <s v="BAR"/>
    <s v="VALENCIA"/>
    <x v="7"/>
    <s v="BAR"/>
    <s v="BAR"/>
    <n v="0.60000000000000009"/>
    <d v="2019-04-09T00:00:00"/>
    <x v="7"/>
    <n v="4"/>
    <m/>
    <s v="COMPRA BAR DO RIO, LISBOA, TARJETA"/>
    <n v="0"/>
    <n v="-0.60000000000000009"/>
    <n v="0"/>
    <n v="-0.60000000000000009"/>
  </r>
  <r>
    <x v="1"/>
    <s v="REAL"/>
    <s v="VARIABLE"/>
    <x v="0"/>
    <s v="BOLT"/>
    <s v="Tallinn"/>
    <x v="5"/>
    <s v="UBER,CABIFY, ETC"/>
    <s v="CABIFY"/>
    <n v="0.47500000000000003"/>
    <d v="2019-04-09T00:00:00"/>
    <x v="7"/>
    <n v="4"/>
    <m/>
    <s v="COMPRA BOLT.EU /O/1904070012, Tallinn, TARJETA"/>
    <n v="0"/>
    <n v="-0.47500000000000003"/>
    <n v="0"/>
    <n v="-0.47500000000000003"/>
  </r>
  <r>
    <x v="0"/>
    <s v="REAL"/>
    <s v="FIJO"/>
    <x v="0"/>
    <s v="GOBIERNO"/>
    <m/>
    <x v="13"/>
    <s v="GESTIONES ADMINISTRATIVAS / IMPUESTOS"/>
    <s v="GOBIERNO DE NAVARRA RENTA"/>
    <n v="337.416"/>
    <d v="2019-04-11T00:00:00"/>
    <x v="7"/>
    <n v="4"/>
    <m/>
    <m/>
    <n v="337.416"/>
    <n v="0"/>
    <n v="0"/>
    <n v="337.416"/>
  </r>
  <r>
    <x v="1"/>
    <s v="REAL"/>
    <s v="VARIABLE"/>
    <x v="0"/>
    <s v="HOTDOGS SALDAN"/>
    <s v="LISBOA"/>
    <x v="7"/>
    <s v="RESTAURANTE LISBOA"/>
    <s v="LISBOA"/>
    <n v="0.43"/>
    <d v="2019-04-12T00:00:00"/>
    <x v="7"/>
    <n v="4"/>
    <m/>
    <s v="COMPRA FRANKIE HOTDOGS SALDAN, LISBOA, TARJETA"/>
    <n v="0"/>
    <n v="-0.43"/>
    <n v="0"/>
    <n v="-0.43"/>
  </r>
  <r>
    <x v="0"/>
    <s v="REAL"/>
    <s v="VARIABLE"/>
    <x v="0"/>
    <s v="-"/>
    <s v="VALENCIA"/>
    <x v="0"/>
    <s v="PAGA"/>
    <s v="PAGA / TRANSFERENCIA"/>
    <n v="150"/>
    <d v="2019-04-15T00:00:00"/>
    <x v="7"/>
    <n v="4"/>
    <m/>
    <m/>
    <n v="150"/>
    <n v="0"/>
    <n v="0"/>
    <n v="150"/>
  </r>
  <r>
    <x v="1"/>
    <s v="REAL"/>
    <s v="VARIABLE"/>
    <x v="0"/>
    <s v="PINGODOCE"/>
    <s v="LISBOA"/>
    <x v="4"/>
    <s v="PINGO DOCE"/>
    <s v="COMIDA"/>
    <n v="2.7460000000000004"/>
    <d v="2019-04-16T00:00:00"/>
    <x v="7"/>
    <n v="4"/>
    <m/>
    <m/>
    <n v="0"/>
    <n v="-2.7460000000000004"/>
    <n v="0"/>
    <n v="-2.7460000000000004"/>
  </r>
  <r>
    <x v="1"/>
    <s v="REAL"/>
    <s v="VARIABLE"/>
    <x v="0"/>
    <s v="PINGODOCE"/>
    <s v="LISBOA"/>
    <x v="4"/>
    <s v="PINGO DOCE"/>
    <s v="COMIDA"/>
    <n v="2.4050000000000002"/>
    <d v="2019-04-24T00:00:00"/>
    <x v="7"/>
    <n v="4"/>
    <m/>
    <m/>
    <n v="0"/>
    <n v="-2.4050000000000002"/>
    <n v="0"/>
    <n v="-2.4050000000000002"/>
  </r>
  <r>
    <x v="1"/>
    <s v="REAL"/>
    <s v="FIJO"/>
    <x v="0"/>
    <s v="FITNESS HUT"/>
    <s v="LISBOA"/>
    <x v="6"/>
    <s v="GIMNASIO"/>
    <s v="GIMNASIO LISBOA"/>
    <n v="1.5880000000000001"/>
    <d v="2019-04-25T00:00:00"/>
    <x v="7"/>
    <n v="4"/>
    <m/>
    <m/>
    <n v="0"/>
    <n v="-1.5880000000000001"/>
    <n v="0"/>
    <n v="-1.5880000000000001"/>
  </r>
  <r>
    <x v="1"/>
    <s v="REAL"/>
    <s v="VARIABLE"/>
    <x v="0"/>
    <s v="BAR"/>
    <s v="VALENCIA"/>
    <x v="7"/>
    <s v="BAR"/>
    <s v="BAR"/>
    <n v="0.8"/>
    <d v="2019-04-28T00:00:00"/>
    <x v="7"/>
    <n v="4"/>
    <m/>
    <s v="COMPRA BAR DO RIO, LISBOA, TARJETA"/>
    <n v="0"/>
    <n v="-0.8"/>
    <n v="0"/>
    <n v="-0.8"/>
  </r>
  <r>
    <x v="1"/>
    <s v="REAL"/>
    <s v="VARIABLE"/>
    <x v="0"/>
    <s v="BOLT"/>
    <s v="Tallinn"/>
    <x v="5"/>
    <s v="UBER,CABIFY, ETC"/>
    <s v="CABIFY"/>
    <n v="0.64000000000000012"/>
    <d v="2019-04-30T00:00:00"/>
    <x v="7"/>
    <n v="4"/>
    <m/>
    <s v="COMPRA BOLT.EU /O/1904280515, Tallinn, TARJETA"/>
    <n v="0"/>
    <n v="-0.64000000000000012"/>
    <n v="0"/>
    <n v="-0.64000000000000012"/>
  </r>
  <r>
    <x v="1"/>
    <s v="REAL"/>
    <s v="FIJO"/>
    <x v="0"/>
    <s v="PISO LISBOA"/>
    <s v="LISBOA"/>
    <x v="2"/>
    <s v="PISO LISBOA"/>
    <s v="PINHEIRO CHAGAS"/>
    <n v="40"/>
    <d v="2019-05-01T00:00:00"/>
    <x v="7"/>
    <n v="5"/>
    <m/>
    <m/>
    <n v="0"/>
    <n v="-40"/>
    <n v="0"/>
    <n v="-40"/>
  </r>
  <r>
    <x v="1"/>
    <s v="REAL"/>
    <s v="VARIABLE"/>
    <x v="0"/>
    <s v="COLOMBO"/>
    <s v="LISBOA"/>
    <x v="7"/>
    <s v="RESTAURANTE LISBOA"/>
    <s v="LISBOA"/>
    <n v="1.75"/>
    <d v="2019-05-04T00:00:00"/>
    <x v="7"/>
    <n v="5"/>
    <m/>
    <s v="COMPRA CONTINENTE COLOMBO, LISBOA, TARJETA"/>
    <n v="0"/>
    <n v="-1.75"/>
    <n v="0"/>
    <n v="-1.75"/>
  </r>
  <r>
    <x v="1"/>
    <s v="REAL"/>
    <s v="VARIABLE"/>
    <x v="0"/>
    <m/>
    <s v="LISBOA"/>
    <x v="7"/>
    <s v="RESTAURANTE LISBOA"/>
    <s v="LISBOA"/>
    <n v="0.2"/>
    <d v="2019-05-07T00:00:00"/>
    <x v="7"/>
    <n v="5"/>
    <m/>
    <s v="LISBOA, TARJETA"/>
    <n v="0"/>
    <n v="-0.2"/>
    <n v="0"/>
    <n v="-0.2"/>
  </r>
  <r>
    <x v="1"/>
    <s v="REAL"/>
    <s v="VARIABLE"/>
    <x v="0"/>
    <s v="MASSIMO DUTTI"/>
    <s v="LISBOA"/>
    <x v="3"/>
    <s v="ROPA"/>
    <s v="ROPA"/>
    <n v="14.9"/>
    <d v="2019-05-07T00:00:00"/>
    <x v="7"/>
    <n v="5"/>
    <m/>
    <s v="COMPRA MASSIMO DUTTI, LISBOA, TARJETA"/>
    <n v="0"/>
    <n v="-14.9"/>
    <n v="0"/>
    <n v="-14.9"/>
  </r>
  <r>
    <x v="1"/>
    <s v="REAL"/>
    <s v="VARIABLE"/>
    <x v="0"/>
    <s v="Prime&amp;Z4, amazon.es/prm"/>
    <s v="ONLINE"/>
    <x v="9"/>
    <s v="SUSCRIPCION"/>
    <s v="AMAZON PRIME"/>
    <n v="3.6"/>
    <d v="2019-05-10T00:00:00"/>
    <x v="7"/>
    <n v="5"/>
    <m/>
    <s v="COMPRA Amazon Prime*MN62I90Z4, amazon.es/prm,"/>
    <n v="0"/>
    <n v="-3.6"/>
    <n v="0"/>
    <n v="-3.6"/>
  </r>
  <r>
    <x v="1"/>
    <s v="REAL"/>
    <s v="VARIABLE"/>
    <x v="0"/>
    <s v="BOLT"/>
    <s v="Tallinn"/>
    <x v="5"/>
    <s v="UBER,CABIFY, ETC"/>
    <s v="CABIFY"/>
    <n v="0.28999999999999998"/>
    <d v="2019-05-11T00:00:00"/>
    <x v="7"/>
    <n v="5"/>
    <m/>
    <s v="COMPRA BOLT.EU /O/1905112137, Tallinn, TARJETA"/>
    <n v="0"/>
    <n v="-0.28999999999999998"/>
    <n v="0"/>
    <n v="-0.28999999999999998"/>
  </r>
  <r>
    <x v="1"/>
    <s v="REAL"/>
    <s v="VARIABLE"/>
    <x v="0"/>
    <s v="BOLT"/>
    <s v="Tallinn"/>
    <x v="5"/>
    <s v="UBER,CABIFY, ETC"/>
    <s v="CABIFY"/>
    <n v="0.41"/>
    <d v="2019-05-12T00:00:00"/>
    <x v="7"/>
    <n v="5"/>
    <m/>
    <s v="COMPRA BOLT.EU /O/1905120036, Tallinn, TARJETA"/>
    <n v="0"/>
    <n v="-0.41"/>
    <n v="0"/>
    <n v="-0.41"/>
  </r>
  <r>
    <x v="1"/>
    <s v="REAL"/>
    <s v="VARIABLE"/>
    <x v="0"/>
    <s v="EFECTIVO"/>
    <s v="LISBOA"/>
    <x v="0"/>
    <s v="EFECTIVO"/>
    <s v="EFECTIVO"/>
    <n v="20"/>
    <d v="2019-05-13T00:00:00"/>
    <x v="7"/>
    <n v="5"/>
    <m/>
    <m/>
    <n v="0"/>
    <n v="-20"/>
    <n v="0"/>
    <n v="-20"/>
  </r>
  <r>
    <x v="1"/>
    <s v="REAL"/>
    <s v="VARIABLE"/>
    <x v="0"/>
    <s v="REPUBLIC"/>
    <s v="LISBOA"/>
    <x v="7"/>
    <s v="RESTAURANTE LISBOA"/>
    <s v="LISBOA"/>
    <n v="1.5350000000000001"/>
    <d v="2019-05-14T00:00:00"/>
    <x v="7"/>
    <n v="5"/>
    <m/>
    <s v="COMPRA ITALIAN REPUBLIC, LISBOA, TARJETA"/>
    <n v="0"/>
    <n v="-1.5350000000000001"/>
    <n v="0"/>
    <n v="-1.5350000000000001"/>
  </r>
  <r>
    <x v="0"/>
    <s v="REAL"/>
    <s v="VARIABLE"/>
    <x v="0"/>
    <s v="-"/>
    <s v="VALENCIA"/>
    <x v="0"/>
    <s v="PAGA"/>
    <s v="PAGA / TRANSFERENCIA"/>
    <n v="120"/>
    <d v="2019-05-15T00:00:00"/>
    <x v="7"/>
    <n v="5"/>
    <m/>
    <m/>
    <n v="120"/>
    <n v="0"/>
    <n v="0"/>
    <n v="120"/>
  </r>
  <r>
    <x v="1"/>
    <s v="REAL"/>
    <s v="VARIABLE"/>
    <x v="0"/>
    <s v="BOLT"/>
    <s v="Tallinn"/>
    <x v="5"/>
    <s v="UBER,CABIFY, ETC"/>
    <s v="CABIFY"/>
    <n v="0.60499999999999998"/>
    <d v="2019-05-19T00:00:00"/>
    <x v="7"/>
    <n v="5"/>
    <m/>
    <s v="COMPRA BOLT.EU /O/1905191021, Tallinn, TARJETA"/>
    <n v="0"/>
    <n v="-0.60499999999999998"/>
    <n v="0"/>
    <n v="-0.60499999999999998"/>
  </r>
  <r>
    <x v="1"/>
    <s v="REAL"/>
    <s v="VARIABLE"/>
    <x v="0"/>
    <s v="BOLT"/>
    <s v="Tallinn"/>
    <x v="5"/>
    <s v="UBER,CABIFY, ETC"/>
    <s v="CABIFY"/>
    <n v="0.57999999999999996"/>
    <d v="2019-05-19T00:00:00"/>
    <x v="7"/>
    <n v="5"/>
    <m/>
    <s v="COMPRA BOLT.EU /O/1905191309, Tallinn, TARJETA"/>
    <n v="0"/>
    <n v="-0.57999999999999996"/>
    <n v="0"/>
    <n v="-0.57999999999999996"/>
  </r>
  <r>
    <x v="1"/>
    <s v="REAL"/>
    <s v="VARIABLE"/>
    <x v="0"/>
    <s v="CONOCIDOS"/>
    <s v="VALENCIA"/>
    <x v="0"/>
    <s v="DESCONOCIDO"/>
    <s v="DESCONOCIDO"/>
    <n v="3.5"/>
    <d v="2019-05-21T00:00:00"/>
    <x v="7"/>
    <n v="5"/>
    <m/>
    <s v="GASTOS DESCONOCIDOS"/>
    <n v="0"/>
    <n v="-3.5"/>
    <n v="0"/>
    <n v="-3.5"/>
  </r>
  <r>
    <x v="1"/>
    <s v="REAL"/>
    <s v="VARIABLE"/>
    <x v="0"/>
    <s v="S SALDANHA"/>
    <s v="LISBOA"/>
    <x v="7"/>
    <s v="RESTAURANTE"/>
    <s v="MACDONALDS"/>
    <n v="0.8"/>
    <d v="2019-05-21T00:00:00"/>
    <x v="7"/>
    <n v="5"/>
    <m/>
    <s v="COMPRA MCDONALD S SALDANHA, LISBOA, TARJETA"/>
    <n v="0"/>
    <n v="-0.8"/>
    <n v="0"/>
    <n v="-0.8"/>
  </r>
  <r>
    <x v="1"/>
    <s v="REAL"/>
    <s v="FIJO"/>
    <x v="0"/>
    <s v="FITNESS HUT"/>
    <s v="LISBOA"/>
    <x v="6"/>
    <s v="GIMNASIO"/>
    <s v="GIMNASIO LISBOA"/>
    <n v="1.5880000000000001"/>
    <d v="2019-05-23T00:00:00"/>
    <x v="7"/>
    <n v="5"/>
    <m/>
    <m/>
    <n v="0"/>
    <n v="-1.5880000000000001"/>
    <n v="0"/>
    <n v="-1.5880000000000001"/>
  </r>
  <r>
    <x v="1"/>
    <s v="REAL"/>
    <s v="VARIABLE"/>
    <x v="0"/>
    <s v="CONOCIDOS"/>
    <s v="VALENCIA"/>
    <x v="0"/>
    <s v="DESCONOCIDO"/>
    <s v="DESCONOCIDO"/>
    <n v="1.75"/>
    <d v="2019-05-25T00:00:00"/>
    <x v="7"/>
    <n v="5"/>
    <m/>
    <s v="GASTOS DESCONOCIDOS"/>
    <n v="0"/>
    <n v="-1.75"/>
    <n v="0"/>
    <n v="-1.75"/>
  </r>
  <r>
    <x v="1"/>
    <s v="REAL"/>
    <s v="VARIABLE"/>
    <x v="0"/>
    <s v="EFECTIVO"/>
    <s v="LISBOA"/>
    <x v="0"/>
    <s v="EFECTIVO"/>
    <s v="EFECTIVO"/>
    <n v="20"/>
    <d v="2019-05-27T00:00:00"/>
    <x v="7"/>
    <n v="5"/>
    <m/>
    <m/>
    <n v="0"/>
    <n v="-20"/>
    <n v="0"/>
    <n v="-20"/>
  </r>
  <r>
    <x v="1"/>
    <s v="REAL"/>
    <s v="VARIABLE"/>
    <x v="0"/>
    <s v="PINGODOCE"/>
    <s v="LISBOA"/>
    <x v="4"/>
    <s v="PINGO DOCE"/>
    <s v="COMIDA"/>
    <n v="1.7420000000000002"/>
    <d v="2019-05-28T00:00:00"/>
    <x v="7"/>
    <n v="5"/>
    <m/>
    <m/>
    <n v="0"/>
    <n v="-1.7420000000000002"/>
    <n v="0"/>
    <n v="-1.7420000000000002"/>
  </r>
  <r>
    <x v="1"/>
    <s v="REAL"/>
    <s v="VARIABLE"/>
    <x v="0"/>
    <s v="LISBOA"/>
    <s v="LISBOA"/>
    <x v="7"/>
    <s v="RESTAURANTE LISBOA"/>
    <s v="LISBOA"/>
    <n v="13.863"/>
    <d v="2019-05-29T00:00:00"/>
    <x v="7"/>
    <n v="5"/>
    <m/>
    <s v="COMPRA TAP0472010356348, LISBOA, TARJETA"/>
    <n v="0"/>
    <n v="-13.863"/>
    <n v="0"/>
    <n v="-13.863"/>
  </r>
  <r>
    <x v="0"/>
    <s v="REAL"/>
    <s v="VARIABLE"/>
    <x v="0"/>
    <s v="-"/>
    <s v="VALENCIA"/>
    <x v="0"/>
    <s v="PAGA"/>
    <s v="PAGA / TRANSFERENCIA"/>
    <n v="120"/>
    <d v="2019-05-30T00:00:00"/>
    <x v="7"/>
    <n v="5"/>
    <m/>
    <m/>
    <n v="120"/>
    <n v="0"/>
    <n v="0"/>
    <n v="120"/>
  </r>
  <r>
    <x v="1"/>
    <s v="REAL"/>
    <s v="VARIABLE"/>
    <x v="0"/>
    <s v="ZOOLOGICO"/>
    <s v="LISBOA"/>
    <x v="7"/>
    <s v="RESTAURANTE LISBOA"/>
    <s v="LISBOA"/>
    <n v="1"/>
    <d v="2019-05-31T00:00:00"/>
    <x v="7"/>
    <n v="5"/>
    <m/>
    <s v="COMPRA JARDIM ZOOLOGICO, LISBOA, TARJETA"/>
    <n v="0"/>
    <n v="-1"/>
    <n v="0"/>
    <n v="-1"/>
  </r>
  <r>
    <x v="1"/>
    <s v="REAL"/>
    <s v="VARIABLE"/>
    <x v="0"/>
    <s v="S SALDANHA"/>
    <s v="LISBOA"/>
    <x v="7"/>
    <s v="RESTAURANTE"/>
    <s v="MACDONALDS"/>
    <n v="0.30000000000000004"/>
    <d v="2019-05-31T00:00:00"/>
    <x v="7"/>
    <n v="5"/>
    <m/>
    <s v="COMPRA MCDONALD S SALDANHA, LISBOA, TARJETA"/>
    <n v="0"/>
    <n v="-0.30000000000000004"/>
    <n v="0"/>
    <n v="-0.30000000000000004"/>
  </r>
  <r>
    <x v="1"/>
    <s v="REAL"/>
    <s v="VARIABLE"/>
    <x v="0"/>
    <s v="CANELA"/>
    <s v="LISBOA"/>
    <x v="7"/>
    <s v="RESTAURANTE LISBOA"/>
    <s v="LISBOA"/>
    <n v="0.27500000000000002"/>
    <d v="2019-06-01T00:00:00"/>
    <x v="7"/>
    <n v="6"/>
    <m/>
    <s v="COMPRA ACUCAR CANELA, LISBOA, TARJETA"/>
    <n v="0"/>
    <n v="-0.27500000000000002"/>
    <n v="0"/>
    <n v="-0.27500000000000002"/>
  </r>
  <r>
    <x v="1"/>
    <s v="REAL"/>
    <s v="FIJO"/>
    <x v="0"/>
    <s v="PISO LISBOA"/>
    <s v="LISBOA"/>
    <x v="2"/>
    <s v="PISO LISBOA"/>
    <s v="PINHEIRO CHAGAS"/>
    <n v="40"/>
    <d v="2019-06-01T00:00:00"/>
    <x v="7"/>
    <n v="6"/>
    <m/>
    <m/>
    <n v="0"/>
    <n v="-40"/>
    <n v="0"/>
    <n v="-40"/>
  </r>
  <r>
    <x v="1"/>
    <s v="REAL"/>
    <s v="VARIABLE"/>
    <x v="0"/>
    <s v="ITALIAN REPUBLIC"/>
    <s v="LISBOA"/>
    <x v="7"/>
    <s v="RESTAURANTE LISBOA"/>
    <s v="LISBOA"/>
    <n v="1.1380000000000001"/>
    <d v="2019-06-04T00:00:00"/>
    <x v="7"/>
    <n v="6"/>
    <m/>
    <s v="COMPRA ITALIAN REPUBLIC, LISBOA, TARJETA"/>
    <n v="0"/>
    <n v="-1.1380000000000001"/>
    <n v="0"/>
    <n v="-1.1380000000000001"/>
  </r>
  <r>
    <x v="1"/>
    <s v="REAL"/>
    <s v="VARIABLE"/>
    <x v="0"/>
    <s v="PINGODOCE"/>
    <s v="LISBOA"/>
    <x v="4"/>
    <s v="PINGO DOCE"/>
    <s v="COMIDA"/>
    <n v="2.97"/>
    <d v="2019-06-05T00:00:00"/>
    <x v="7"/>
    <n v="6"/>
    <m/>
    <m/>
    <n v="0"/>
    <n v="-2.97"/>
    <n v="0"/>
    <n v="-2.97"/>
  </r>
  <r>
    <x v="1"/>
    <s v="REAL"/>
    <s v="FIJO"/>
    <x v="0"/>
    <s v="FITNESS HUT"/>
    <s v="LISBOA"/>
    <x v="6"/>
    <s v="GIMNASIO"/>
    <s v="GIMNASIO LISBOA"/>
    <n v="1.5880000000000001"/>
    <d v="2019-06-06T00:00:00"/>
    <x v="7"/>
    <n v="6"/>
    <m/>
    <m/>
    <n v="0"/>
    <n v="-1.5880000000000001"/>
    <n v="0"/>
    <n v="-1.5880000000000001"/>
  </r>
  <r>
    <x v="1"/>
    <s v="REAL"/>
    <s v="VARIABLE"/>
    <x v="0"/>
    <s v="JARDIM ZOOLOGICO"/>
    <s v="LISBOA"/>
    <x v="7"/>
    <s v="RESTAURANTE LISBOA"/>
    <s v="LISBOA"/>
    <n v="1"/>
    <d v="2019-06-07T00:00:00"/>
    <x v="7"/>
    <n v="6"/>
    <m/>
    <s v="COMPRA JARDIM ZOOLOGICO, LISBOA, TARJETA"/>
    <n v="0"/>
    <n v="-1"/>
    <n v="0"/>
    <n v="-1"/>
  </r>
  <r>
    <x v="1"/>
    <s v="REAL"/>
    <s v="VARIABLE"/>
    <x v="0"/>
    <s v="PINGODOCE"/>
    <s v="LISBOA"/>
    <x v="4"/>
    <s v="PINGO DOCE"/>
    <s v="COMIDA"/>
    <n v="1.6"/>
    <d v="2019-06-11T00:00:00"/>
    <x v="7"/>
    <n v="6"/>
    <m/>
    <m/>
    <n v="0"/>
    <n v="-1.6"/>
    <n v="0"/>
    <n v="-1.6"/>
  </r>
  <r>
    <x v="1"/>
    <s v="REAL"/>
    <s v="VARIABLE"/>
    <x v="0"/>
    <s v="PINGODOCE"/>
    <s v="LISBOA"/>
    <x v="4"/>
    <s v="PINGO DOCE"/>
    <s v="COMIDA"/>
    <n v="1.4160000000000001"/>
    <d v="2019-06-12T00:00:00"/>
    <x v="7"/>
    <n v="6"/>
    <m/>
    <m/>
    <n v="0"/>
    <n v="-1.4160000000000001"/>
    <n v="0"/>
    <n v="-1.4160000000000001"/>
  </r>
  <r>
    <x v="1"/>
    <s v="REAL"/>
    <s v="VARIABLE"/>
    <x v="0"/>
    <s v="CONOCIDOS"/>
    <s v="VALENCIA"/>
    <x v="0"/>
    <s v="DESCONOCIDO"/>
    <s v="DESCONOCIDO"/>
    <n v="1"/>
    <d v="2019-06-15T00:00:00"/>
    <x v="7"/>
    <n v="6"/>
    <m/>
    <s v="GASTOS DESCONOCIDOS"/>
    <n v="0"/>
    <n v="-1"/>
    <n v="0"/>
    <n v="-1"/>
  </r>
  <r>
    <x v="1"/>
    <s v="REAL"/>
    <s v="VARIABLE"/>
    <x v="0"/>
    <s v="PINGODOCE"/>
    <s v="LISBOA"/>
    <x v="4"/>
    <s v="PINGO DOCE"/>
    <s v="COMIDA"/>
    <n v="1.0609999999999999"/>
    <d v="2019-06-17T00:00:00"/>
    <x v="7"/>
    <n v="6"/>
    <m/>
    <m/>
    <n v="0"/>
    <n v="-1.0609999999999999"/>
    <n v="0"/>
    <n v="-1.0609999999999999"/>
  </r>
  <r>
    <x v="1"/>
    <s v="REAL"/>
    <s v="VARIABLE"/>
    <x v="0"/>
    <s v="PINGODOCE"/>
    <s v="LISBOA"/>
    <x v="4"/>
    <s v="PINGO DOCE"/>
    <s v="COMIDA"/>
    <n v="0.29100000000000004"/>
    <d v="2019-06-17T00:00:00"/>
    <x v="7"/>
    <n v="6"/>
    <m/>
    <m/>
    <n v="0"/>
    <n v="-0.29100000000000004"/>
    <n v="0"/>
    <n v="-0.29100000000000004"/>
  </r>
  <r>
    <x v="1"/>
    <s v="REAL"/>
    <s v="VARIABLE"/>
    <x v="0"/>
    <s v="EFECTIVO"/>
    <s v="LISBOA"/>
    <x v="0"/>
    <s v="EFECTIVO"/>
    <s v="EFECTIVO"/>
    <n v="5"/>
    <d v="2019-06-17T00:00:00"/>
    <x v="7"/>
    <n v="6"/>
    <m/>
    <m/>
    <n v="0"/>
    <n v="-5"/>
    <n v="0"/>
    <n v="-5"/>
  </r>
  <r>
    <x v="0"/>
    <s v="REAL"/>
    <s v="VARIABLE"/>
    <x v="0"/>
    <s v="-"/>
    <s v="VALENCIA"/>
    <x v="0"/>
    <s v="PAGA"/>
    <s v="PAGA / TRANSFERENCIA"/>
    <n v="90"/>
    <d v="2019-06-17T00:00:00"/>
    <x v="7"/>
    <n v="6"/>
    <m/>
    <m/>
    <n v="90"/>
    <n v="0"/>
    <n v="0"/>
    <n v="90"/>
  </r>
  <r>
    <x v="1"/>
    <s v="REAL"/>
    <s v="VARIABLE"/>
    <x v="0"/>
    <s v="DECATHLON"/>
    <s v="LISBOA"/>
    <x v="3"/>
    <s v="ACCESORIOS"/>
    <s v="ACCESORIOS DEPORTE"/>
    <n v="0.8"/>
    <d v="2019-06-18T00:00:00"/>
    <x v="7"/>
    <n v="6"/>
    <m/>
    <s v="COMPRA DECATHLON LISBOA, LISBOA, TARJETA"/>
    <n v="0"/>
    <n v="-0.8"/>
    <n v="0"/>
    <n v="-0.8"/>
  </r>
  <r>
    <x v="1"/>
    <s v="REAL"/>
    <s v="VARIABLE"/>
    <x v="0"/>
    <s v="BOLT"/>
    <s v="Tallinn"/>
    <x v="5"/>
    <s v="UBER,CABIFY, ETC"/>
    <s v="CABIFY"/>
    <n v="0.625"/>
    <d v="2019-06-20T00:00:00"/>
    <x v="7"/>
    <n v="6"/>
    <m/>
    <s v="COMPRA BOLT.EU /O/1906200459, Tallinn, TARJETA"/>
    <n v="0"/>
    <n v="-0.625"/>
    <n v="0"/>
    <n v="-0.625"/>
  </r>
  <r>
    <x v="1"/>
    <s v="REAL"/>
    <s v="VARIABLE"/>
    <x v="0"/>
    <s v="SANTANDER"/>
    <s v="EFECTIVO"/>
    <x v="0"/>
    <s v="OTROS"/>
    <s v="OTROS"/>
    <n v="5.0560000000000009"/>
    <d v="2019-06-20T00:00:00"/>
    <x v="7"/>
    <n v="6"/>
    <m/>
    <m/>
    <n v="0"/>
    <n v="-5.0560000000000009"/>
    <n v="0"/>
    <n v="-5.0560000000000009"/>
  </r>
  <r>
    <x v="1"/>
    <s v="REAL"/>
    <s v="VARIABLE"/>
    <x v="0"/>
    <s v="BOLT"/>
    <s v="Tallinn"/>
    <x v="5"/>
    <s v="UBER,CABIFY, ETC"/>
    <s v="CABIFY"/>
    <n v="0.47000000000000003"/>
    <d v="2019-06-23T00:00:00"/>
    <x v="7"/>
    <n v="6"/>
    <m/>
    <s v="COMPRA BOLT.EU /O/1906230256, Tallinn, TARJETA"/>
    <n v="0"/>
    <n v="-0.47000000000000003"/>
    <n v="0"/>
    <n v="-0.47000000000000003"/>
  </r>
  <r>
    <x v="1"/>
    <s v="REAL"/>
    <s v="VARIABLE"/>
    <x v="0"/>
    <s v="EFECTIVO"/>
    <s v="LISBOA"/>
    <x v="0"/>
    <s v="EFECTIVO"/>
    <s v="EFECTIVO"/>
    <n v="5"/>
    <d v="2019-06-23T00:00:00"/>
    <x v="7"/>
    <n v="6"/>
    <m/>
    <m/>
    <n v="0"/>
    <n v="-5"/>
    <n v="0"/>
    <n v="-5"/>
  </r>
  <r>
    <x v="1"/>
    <s v="REAL"/>
    <s v="VARIABLE"/>
    <x v="0"/>
    <s v="PINGODOCE"/>
    <s v="LISBOA"/>
    <x v="4"/>
    <s v="PINGO DOCE"/>
    <s v="COMIDA"/>
    <n v="1.4730000000000001"/>
    <d v="2019-06-25T00:00:00"/>
    <x v="7"/>
    <n v="6"/>
    <m/>
    <m/>
    <n v="0"/>
    <n v="-1.4730000000000001"/>
    <n v="0"/>
    <n v="-1.4730000000000001"/>
  </r>
  <r>
    <x v="1"/>
    <s v="REAL"/>
    <s v="VARIABLE"/>
    <x v="0"/>
    <s v="CERVETORIA"/>
    <s v="LISBOA"/>
    <x v="7"/>
    <s v="CERVETORIA"/>
    <s v="CERVEZA"/>
    <n v="0.67"/>
    <d v="2019-06-27T00:00:00"/>
    <x v="7"/>
    <n v="6"/>
    <m/>
    <m/>
    <n v="0"/>
    <n v="-0.67"/>
    <n v="0"/>
    <n v="-0.67"/>
  </r>
  <r>
    <x v="1"/>
    <s v="REAL"/>
    <s v="VARIABLE"/>
    <x v="0"/>
    <s v="CASTA"/>
    <s v="LISBOA"/>
    <x v="7"/>
    <s v="RESTAURANTE LISBOA"/>
    <s v="LISBOA"/>
    <n v="0.61"/>
    <d v="2019-06-28T00:00:00"/>
    <x v="7"/>
    <n v="6"/>
    <m/>
    <s v="COMPRA NOVA CASTA, LDA, LISBOA, TARJETA"/>
    <n v="0"/>
    <n v="-0.61"/>
    <n v="0"/>
    <n v="-0.61"/>
  </r>
  <r>
    <x v="1"/>
    <s v="REAL"/>
    <s v="VARIABLE"/>
    <x v="0"/>
    <s v="CAIS SODRE"/>
    <s v="LISBOA"/>
    <x v="7"/>
    <s v="RESTAURANTE LISBOA"/>
    <s v="LISBOA"/>
    <n v="0.44000000000000006"/>
    <d v="2019-06-29T00:00:00"/>
    <x v="7"/>
    <n v="6"/>
    <m/>
    <s v="COMPRA CP CAIS SODRE, LISBOA, TARJETA"/>
    <n v="0"/>
    <n v="-0.44000000000000006"/>
    <n v="0"/>
    <n v="-0.44000000000000006"/>
  </r>
  <r>
    <x v="0"/>
    <s v="REAL"/>
    <s v="VARIABLE"/>
    <x v="0"/>
    <s v="-"/>
    <s v="VALENCIA"/>
    <x v="0"/>
    <s v="PAGA"/>
    <s v="PAGA / TRANSFERENCIA"/>
    <n v="150"/>
    <d v="2019-07-01T00:00:00"/>
    <x v="7"/>
    <n v="7"/>
    <m/>
    <m/>
    <n v="150"/>
    <n v="0"/>
    <n v="0"/>
    <n v="150"/>
  </r>
  <r>
    <x v="1"/>
    <s v="REAL"/>
    <s v="FIJO"/>
    <x v="0"/>
    <s v="PISO LISBOA"/>
    <s v="LISBOA"/>
    <x v="2"/>
    <s v="PISO LISBOA"/>
    <s v="PINHEIRO CHAGAS"/>
    <n v="40"/>
    <d v="2019-07-01T00:00:00"/>
    <x v="7"/>
    <n v="7"/>
    <m/>
    <m/>
    <n v="0"/>
    <n v="-40"/>
    <n v="0"/>
    <n v="-40"/>
  </r>
  <r>
    <x v="1"/>
    <s v="REAL"/>
    <s v="VARIABLE"/>
    <x v="0"/>
    <s v="LA PLAGE"/>
    <s v="LISBOA"/>
    <x v="7"/>
    <s v="RESTAURANTE LISBOA"/>
    <s v="LISBOA"/>
    <n v="2.19"/>
    <d v="2019-07-02T00:00:00"/>
    <x v="7"/>
    <n v="7"/>
    <m/>
    <s v="COMPRA RESTAURANTE LA PLAGE, LISBOA, TARJETA"/>
    <n v="0"/>
    <n v="-2.19"/>
    <n v="0"/>
    <n v="-2.19"/>
  </r>
  <r>
    <x v="1"/>
    <s v="REAL"/>
    <s v="FIJO"/>
    <x v="0"/>
    <s v="FITNESS HUT"/>
    <s v="LISBOA"/>
    <x v="6"/>
    <s v="GIMNASIO"/>
    <s v="GIMNASIO LISBOA"/>
    <n v="1.5880000000000001"/>
    <d v="2019-07-04T00:00:00"/>
    <x v="7"/>
    <n v="7"/>
    <m/>
    <m/>
    <n v="0"/>
    <n v="-1.5880000000000001"/>
    <n v="0"/>
    <n v="-1.5880000000000001"/>
  </r>
  <r>
    <x v="1"/>
    <s v="REAL"/>
    <s v="VARIABLE"/>
    <x v="0"/>
    <s v="EFECTIVO"/>
    <s v="LISBOA"/>
    <x v="0"/>
    <s v="EFECTIVO"/>
    <s v="EFECTIVO"/>
    <n v="10"/>
    <d v="2019-07-05T00:00:00"/>
    <x v="7"/>
    <n v="7"/>
    <m/>
    <m/>
    <n v="0"/>
    <n v="-10"/>
    <n v="0"/>
    <n v="-10"/>
  </r>
  <r>
    <x v="1"/>
    <s v="REAL"/>
    <s v="VARIABLE"/>
    <x v="0"/>
    <s v="ZOOLOGICO"/>
    <s v="LISBOA"/>
    <x v="7"/>
    <s v="RESTAURANTE LISBOA"/>
    <s v="LISBOA"/>
    <n v="1.5"/>
    <d v="2019-07-05T00:00:00"/>
    <x v="7"/>
    <n v="7"/>
    <m/>
    <s v="COMPRA JARDIM ZOOLOGICO, LISBOA, TARJETA"/>
    <n v="0"/>
    <n v="-1.5"/>
    <n v="0"/>
    <n v="-1.5"/>
  </r>
  <r>
    <x v="1"/>
    <s v="REAL"/>
    <s v="VARIABLE"/>
    <x v="0"/>
    <s v="CAIS SODRE"/>
    <s v="LISBOA"/>
    <x v="7"/>
    <s v="RESTAURANTE LISBOA"/>
    <s v="LISBOA"/>
    <n v="0.44000000000000006"/>
    <d v="2019-07-09T00:00:00"/>
    <x v="7"/>
    <n v="7"/>
    <m/>
    <s v="COMPRA CP CAIS SODRE, LISBOA, TARJETA"/>
    <n v="0"/>
    <n v="-0.44000000000000006"/>
    <n v="0"/>
    <n v="-0.44000000000000006"/>
  </r>
  <r>
    <x v="1"/>
    <s v="REAL"/>
    <s v="VARIABLE"/>
    <x v="0"/>
    <s v="CERVETORIA"/>
    <s v="LISBOA"/>
    <x v="7"/>
    <s v="CERVETORIA"/>
    <s v="CERVEZA"/>
    <n v="0.77"/>
    <d v="2019-07-10T00:00:00"/>
    <x v="7"/>
    <n v="7"/>
    <m/>
    <m/>
    <n v="0"/>
    <n v="-0.77"/>
    <n v="0"/>
    <n v="-0.77"/>
  </r>
  <r>
    <x v="1"/>
    <s v="REAL"/>
    <s v="VARIABLE"/>
    <x v="0"/>
    <m/>
    <s v="LISBOA"/>
    <x v="7"/>
    <s v="RESTAURANTE LISBOA"/>
    <s v="LISBOA"/>
    <n v="0.375"/>
    <d v="2019-07-11T00:00:00"/>
    <x v="7"/>
    <n v="7"/>
    <m/>
    <s v="LISBOA, TARJETA"/>
    <n v="0"/>
    <n v="-0.375"/>
    <n v="0"/>
    <n v="-0.375"/>
  </r>
  <r>
    <x v="0"/>
    <s v="REAL"/>
    <s v="VARIABLE"/>
    <x v="0"/>
    <s v="-"/>
    <s v="VALENCIA"/>
    <x v="0"/>
    <s v="PAGA"/>
    <s v="PAGA / TRANSFERENCIA"/>
    <n v="1.5"/>
    <d v="2019-07-15T00:00:00"/>
    <x v="7"/>
    <n v="7"/>
    <m/>
    <m/>
    <n v="1.5"/>
    <n v="0"/>
    <n v="0"/>
    <n v="1.5"/>
  </r>
  <r>
    <x v="1"/>
    <s v="REAL"/>
    <s v="VARIABLE"/>
    <x v="0"/>
    <s v="PINGODOCE"/>
    <s v="LISBOA"/>
    <x v="4"/>
    <s v="PINGO DOCE"/>
    <s v="COMIDA"/>
    <n v="1.417"/>
    <d v="2019-07-17T00:00:00"/>
    <x v="7"/>
    <n v="7"/>
    <m/>
    <m/>
    <n v="0"/>
    <n v="-1.417"/>
    <n v="0"/>
    <n v="-1.417"/>
  </r>
  <r>
    <x v="1"/>
    <s v="REAL"/>
    <s v="VARIABLE"/>
    <x v="0"/>
    <s v="CONOCIDOS"/>
    <s v="VALENCIA"/>
    <x v="0"/>
    <s v="DESCONOCIDO"/>
    <s v="DESCONOCIDO"/>
    <n v="1"/>
    <d v="2019-07-17T00:00:00"/>
    <x v="7"/>
    <n v="7"/>
    <m/>
    <s v="GASTOS DESCONOCIDOS"/>
    <n v="0"/>
    <n v="-1"/>
    <n v="0"/>
    <n v="-1"/>
  </r>
  <r>
    <x v="1"/>
    <s v="REAL"/>
    <s v="VARIABLE"/>
    <x v="0"/>
    <s v="BOLT"/>
    <s v="Tallinn"/>
    <x v="5"/>
    <s v="UBER,CABIFY, ETC"/>
    <s v="CABIFY"/>
    <n v="0.23500000000000001"/>
    <d v="2019-07-18T00:00:00"/>
    <x v="7"/>
    <n v="7"/>
    <m/>
    <s v="COMPRA BOLT.EU /O/1907182246, Tallinn, TARJETA"/>
    <n v="0"/>
    <n v="-0.23500000000000001"/>
    <n v="0"/>
    <n v="-0.23500000000000001"/>
  </r>
  <r>
    <x v="1"/>
    <s v="REAL"/>
    <s v="VARIABLE"/>
    <x v="0"/>
    <s v="AIR&amp;EUROPA LINE, LLUCHMAJOR"/>
    <m/>
    <x v="11"/>
    <s v="MALLORCA"/>
    <s v="MALLORCA"/>
    <n v="8.9430000000000014"/>
    <d v="2019-07-18T00:00:00"/>
    <x v="7"/>
    <n v="7"/>
    <m/>
    <s v="COMPRA EN AIR EUROPA LINE, LLUCHMAJOR, TARJ."/>
    <n v="0"/>
    <n v="-8.9430000000000014"/>
    <n v="0"/>
    <n v="-8.9430000000000014"/>
  </r>
  <r>
    <x v="1"/>
    <s v="REAL"/>
    <s v="VARIABLE"/>
    <x v="0"/>
    <s v="RYNAIR"/>
    <m/>
    <x v="11"/>
    <s v="MALLORCA"/>
    <s v="MALLORCA"/>
    <n v="7.2480000000000011"/>
    <d v="2019-07-18T00:00:00"/>
    <x v="7"/>
    <n v="7"/>
    <m/>
    <s v="COMPRA RYANAIR KHQ0, DUBLIN, TARJETA"/>
    <n v="0"/>
    <n v="-7.2480000000000011"/>
    <n v="0"/>
    <n v="-7.2480000000000011"/>
  </r>
  <r>
    <x v="1"/>
    <s v="REAL"/>
    <s v="VARIABLE"/>
    <x v="0"/>
    <s v="SANTANDER"/>
    <s v="EFECTIVO"/>
    <x v="0"/>
    <s v="OTROS"/>
    <s v="OTROS"/>
    <n v="5.0560000000000009"/>
    <d v="2019-07-22T00:00:00"/>
    <x v="7"/>
    <n v="7"/>
    <m/>
    <m/>
    <n v="0"/>
    <n v="-5.0560000000000009"/>
    <n v="0"/>
    <n v="-5.0560000000000009"/>
  </r>
  <r>
    <x v="1"/>
    <s v="REAL"/>
    <s v="VARIABLE"/>
    <x v="0"/>
    <s v="PINGODOCE"/>
    <s v="LISBOA"/>
    <x v="4"/>
    <s v="PINGO DOCE"/>
    <s v="COMIDA"/>
    <n v="1.5060000000000002"/>
    <d v="2019-07-23T00:00:00"/>
    <x v="7"/>
    <n v="7"/>
    <m/>
    <m/>
    <n v="0"/>
    <n v="-1.5060000000000002"/>
    <n v="0"/>
    <n v="-1.5060000000000002"/>
  </r>
  <r>
    <x v="1"/>
    <s v="REAL"/>
    <s v="VARIABLE"/>
    <x v="0"/>
    <s v="ZOOLOGICO"/>
    <s v="LISBOA"/>
    <x v="7"/>
    <s v="RESTAURANTE LISBOA"/>
    <s v="LISBOA"/>
    <n v="0.5"/>
    <d v="2019-07-24T00:00:00"/>
    <x v="7"/>
    <n v="7"/>
    <m/>
    <s v="COMPRA JARDIM ZOOLOGICO, LISBOA, TARJETA"/>
    <n v="0"/>
    <n v="-0.5"/>
    <n v="0"/>
    <n v="-0.5"/>
  </r>
  <r>
    <x v="1"/>
    <s v="REAL"/>
    <s v="VARIABLE"/>
    <x v="0"/>
    <s v="BOLT"/>
    <s v="Tallinn"/>
    <x v="5"/>
    <s v="UBER,CABIFY, ETC"/>
    <s v="CABIFY"/>
    <n v="0.05"/>
    <d v="2019-07-27T00:00:00"/>
    <x v="7"/>
    <n v="7"/>
    <m/>
    <s v="COMPRA BOLT.EU /O/1907272239, Tallinn, TARJETA"/>
    <n v="0"/>
    <n v="-0.05"/>
    <n v="0"/>
    <n v="-0.05"/>
  </r>
  <r>
    <x v="1"/>
    <s v="REAL"/>
    <s v="VARIABLE"/>
    <x v="0"/>
    <s v="BOLT"/>
    <s v="Tallinn"/>
    <x v="5"/>
    <s v="UBER,CABIFY, ETC"/>
    <s v="CABIFY"/>
    <n v="7.5000000000000011E-2"/>
    <d v="2019-07-29T00:00:00"/>
    <x v="7"/>
    <n v="7"/>
    <m/>
    <s v="COMPRA BOLT.EU /O/1907262357, Tallinn, TARJETA"/>
    <n v="0"/>
    <n v="-7.5000000000000011E-2"/>
    <n v="0"/>
    <n v="-7.5000000000000011E-2"/>
  </r>
  <r>
    <x v="1"/>
    <s v="REAL"/>
    <s v="VARIABLE"/>
    <x v="0"/>
    <m/>
    <s v="VALENCIA"/>
    <x v="3"/>
    <s v="ROPA"/>
    <s v="PRIMARK"/>
    <n v="15.11"/>
    <d v="2019-07-29T00:00:00"/>
    <x v="7"/>
    <n v="7"/>
    <m/>
    <m/>
    <n v="0"/>
    <n v="-15.11"/>
    <n v="0"/>
    <n v="-15.11"/>
  </r>
  <r>
    <x v="1"/>
    <s v="REAL"/>
    <s v="VARIABLE"/>
    <x v="0"/>
    <m/>
    <s v="VALENCIA"/>
    <x v="4"/>
    <s v="COMIDA SEMANAL"/>
    <s v="EROSKI"/>
    <n v="1.0390000000000001"/>
    <d v="2019-07-30T00:00:00"/>
    <x v="7"/>
    <n v="7"/>
    <m/>
    <m/>
    <n v="0"/>
    <n v="-1.0390000000000001"/>
    <n v="0"/>
    <n v="-1.0390000000000001"/>
  </r>
  <r>
    <x v="0"/>
    <s v="REAL"/>
    <s v="VARIABLE"/>
    <x v="0"/>
    <s v="-"/>
    <s v="VALENCIA"/>
    <x v="0"/>
    <s v="PAGA"/>
    <s v="PAGA / TRANSFERENCIA"/>
    <n v="45.33"/>
    <d v="2019-07-30T00:00:00"/>
    <x v="7"/>
    <n v="7"/>
    <m/>
    <m/>
    <n v="45.33"/>
    <n v="0"/>
    <n v="0"/>
    <n v="45.33"/>
  </r>
  <r>
    <x v="0"/>
    <s v="REAL"/>
    <s v="VARIABLE"/>
    <x v="0"/>
    <s v="-"/>
    <s v="VALENCIA"/>
    <x v="0"/>
    <s v="PAGA"/>
    <s v="PAGA / TRANSFERENCIA"/>
    <n v="1.5"/>
    <d v="2019-08-01T00:00:00"/>
    <x v="7"/>
    <n v="8"/>
    <m/>
    <m/>
    <n v="1.5"/>
    <n v="0"/>
    <n v="0"/>
    <n v="1.5"/>
  </r>
  <r>
    <x v="1"/>
    <s v="REAL"/>
    <s v="FIJO"/>
    <x v="0"/>
    <s v="PISO LISBOA"/>
    <s v="LISBOA"/>
    <x v="2"/>
    <s v="PISO LISBOA"/>
    <s v="PINHEIRO CHAGAS"/>
    <n v="40"/>
    <d v="2019-08-01T00:00:00"/>
    <x v="7"/>
    <n v="8"/>
    <m/>
    <m/>
    <n v="0"/>
    <n v="-40"/>
    <n v="0"/>
    <n v="-40"/>
  </r>
  <r>
    <x v="1"/>
    <s v="REAL"/>
    <s v="VARIABLE"/>
    <x v="0"/>
    <s v="ZARA"/>
    <s v="VALENCIA"/>
    <x v="3"/>
    <s v="ROPA"/>
    <s v="ROPA"/>
    <n v="2.9950000000000001"/>
    <d v="2019-08-05T00:00:00"/>
    <x v="7"/>
    <n v="8"/>
    <m/>
    <s v="TRANSACCION CONTACTLESS EN ZARA, VALENCIA, TARJ."/>
    <n v="0"/>
    <n v="-2.9950000000000001"/>
    <n v="0"/>
    <n v="-2.9950000000000001"/>
  </r>
  <r>
    <x v="1"/>
    <s v="REAL"/>
    <s v="VARIABLE"/>
    <x v="0"/>
    <s v="CABIFY"/>
    <s v="CABIFY"/>
    <x v="5"/>
    <s v="UBER,CABIFY, ETC"/>
    <s v="CABIFY"/>
    <n v="1.56"/>
    <d v="2019-08-06T00:00:00"/>
    <x v="7"/>
    <n v="8"/>
    <m/>
    <s v="COMPRA INTERNET EN CABIFY, CABIFY, TARJ. :*571914"/>
    <n v="0"/>
    <n v="-1.56"/>
    <n v="0"/>
    <n v="-1.56"/>
  </r>
  <r>
    <x v="1"/>
    <s v="REAL"/>
    <s v="VARIABLE"/>
    <x v="0"/>
    <s v="MERCADONA"/>
    <s v="BARCELONA"/>
    <x v="4"/>
    <s v="COMIDA"/>
    <s v="MERCADONA"/>
    <n v="6.133"/>
    <d v="2019-08-06T00:00:00"/>
    <x v="7"/>
    <n v="8"/>
    <m/>
    <m/>
    <n v="0"/>
    <n v="-6.133"/>
    <n v="0"/>
    <n v="-6.133"/>
  </r>
  <r>
    <x v="1"/>
    <s v="REAL"/>
    <s v="VARIABLE"/>
    <x v="0"/>
    <m/>
    <s v="VALENCIA"/>
    <x v="3"/>
    <s v="ROPA"/>
    <s v="SCALPERS"/>
    <n v="4.1399999999999997"/>
    <d v="2019-08-08T00:00:00"/>
    <x v="7"/>
    <n v="8"/>
    <m/>
    <m/>
    <n v="0"/>
    <n v="-4.1399999999999997"/>
    <n v="0"/>
    <n v="-4.1399999999999997"/>
  </r>
  <r>
    <x v="1"/>
    <s v="REAL"/>
    <s v="VARIABLE"/>
    <x v="0"/>
    <s v="DECATHLON"/>
    <s v="PALMA DE MALL"/>
    <x v="6"/>
    <s v="DEPORTE"/>
    <m/>
    <n v="0.99900000000000011"/>
    <d v="2019-08-08T00:00:00"/>
    <x v="7"/>
    <n v="8"/>
    <m/>
    <s v="COMPRA EN DECATHLON SON M, PALMA DE MALL, TARJ."/>
    <n v="0"/>
    <n v="-0.99900000000000011"/>
    <n v="0"/>
    <n v="-0.99900000000000011"/>
  </r>
  <r>
    <x v="1"/>
    <s v="ESTIMADO"/>
    <s v="FIJO"/>
    <x v="0"/>
    <s v="PISO BARCELONA"/>
    <s v="BARCELONA"/>
    <x v="2"/>
    <s v="PISO BARCELNA"/>
    <s v="BARCELONA"/>
    <n v="50"/>
    <d v="2019-08-21T00:00:00"/>
    <x v="7"/>
    <n v="8"/>
    <m/>
    <m/>
    <n v="0"/>
    <n v="-50"/>
    <n v="0"/>
    <n v="-50"/>
  </r>
  <r>
    <x v="1"/>
    <s v="ESTIMADO"/>
    <s v="FIJO"/>
    <x v="0"/>
    <s v="PISO BARCELONA"/>
    <s v="BARCELONA"/>
    <x v="2"/>
    <s v="GARAJE"/>
    <s v="GARAJE BARCELONA"/>
    <n v="10.5"/>
    <d v="2019-08-21T00:00:00"/>
    <x v="7"/>
    <n v="8"/>
    <m/>
    <m/>
    <n v="0"/>
    <n v="-10.5"/>
    <n v="0"/>
    <n v="-10.5"/>
  </r>
  <r>
    <x v="1"/>
    <s v="REAL"/>
    <s v="VARIABLE"/>
    <x v="0"/>
    <s v="CAIS SODRE"/>
    <s v="LISBOA"/>
    <x v="7"/>
    <s v="RESTAURANTE LISBOA"/>
    <s v="LISBOA"/>
    <n v="0.37000000000000005"/>
    <d v="2019-08-24T00:00:00"/>
    <x v="7"/>
    <n v="8"/>
    <m/>
    <s v="COMPRA CP CAIS SODRE, LISBOA, TARJETA"/>
    <n v="0"/>
    <n v="-0.37000000000000005"/>
    <n v="0"/>
    <n v="-0.37000000000000005"/>
  </r>
  <r>
    <x v="1"/>
    <s v="REAL"/>
    <s v="VARIABLE"/>
    <x v="0"/>
    <s v="EU /O/1908242142"/>
    <s v="Tallinn"/>
    <x v="5"/>
    <s v="UBER,CABIFY, ETC"/>
    <s v="CABIFY"/>
    <n v="0.34"/>
    <d v="2019-08-27T00:00:00"/>
    <x v="7"/>
    <n v="8"/>
    <m/>
    <s v="COMPRA BOLT.EU /O/1908242142, Tallinn, TARJETA"/>
    <n v="0"/>
    <n v="-0.34"/>
    <n v="0"/>
    <n v="-0.34"/>
  </r>
  <r>
    <x v="1"/>
    <s v="REAL"/>
    <s v="VARIABLE"/>
    <x v="0"/>
    <s v="SPAR NAMUR"/>
    <s v="MADRID"/>
    <x v="4"/>
    <s v="COMIDA"/>
    <s v="ALDI"/>
    <n v="2.67"/>
    <d v="2019-09-02T00:00:00"/>
    <x v="7"/>
    <n v="9"/>
    <m/>
    <m/>
    <n v="0"/>
    <n v="-2.67"/>
    <n v="0"/>
    <n v="-2.67"/>
  </r>
  <r>
    <x v="1"/>
    <s v="REAL"/>
    <s v="VARIABLE"/>
    <x v="0"/>
    <s v="ALDI"/>
    <s v="BARCELONA"/>
    <x v="4"/>
    <s v="COMIDA"/>
    <s v="ALDI"/>
    <n v="1.0860000000000001"/>
    <d v="2019-09-03T00:00:00"/>
    <x v="7"/>
    <n v="9"/>
    <m/>
    <m/>
    <n v="0"/>
    <n v="-1.0860000000000001"/>
    <n v="0"/>
    <n v="-1.0860000000000001"/>
  </r>
  <r>
    <x v="1"/>
    <s v="REAL"/>
    <s v="VARIABLE"/>
    <x v="0"/>
    <s v="EFECTIVO"/>
    <s v="BARCELONA"/>
    <x v="0"/>
    <s v="EFECTIVO"/>
    <s v="EFECTIVO"/>
    <n v="14"/>
    <d v="2019-09-09T00:00:00"/>
    <x v="7"/>
    <n v="9"/>
    <m/>
    <m/>
    <n v="0"/>
    <n v="-14"/>
    <n v="0"/>
    <n v="-14"/>
  </r>
  <r>
    <x v="1"/>
    <s v="REAL"/>
    <s v="VARIABLE"/>
    <x v="0"/>
    <s v="ALDI"/>
    <s v="BARCELONA"/>
    <x v="4"/>
    <s v="COMIDA"/>
    <s v="ALDI"/>
    <n v="0.36000000000000004"/>
    <d v="2019-09-11T00:00:00"/>
    <x v="7"/>
    <n v="9"/>
    <m/>
    <m/>
    <n v="0"/>
    <n v="-0.36000000000000004"/>
    <n v="0"/>
    <n v="-0.36000000000000004"/>
  </r>
  <r>
    <x v="1"/>
    <s v="REAL"/>
    <s v="VARIABLE"/>
    <x v="0"/>
    <s v="DECATHLON"/>
    <s v="BARCELONA"/>
    <x v="3"/>
    <s v="ACCESORIOS"/>
    <s v="GUANTES DE BOXEO Y COMPLEMENTOS"/>
    <n v="5.1460000000000008"/>
    <d v="2019-09-16T00:00:00"/>
    <x v="7"/>
    <n v="9"/>
    <m/>
    <s v="COMPRA EN DECATHLON ILLA, BARCELONA, TARJ. :*571914"/>
    <n v="0"/>
    <n v="-5.1460000000000008"/>
    <n v="0"/>
    <n v="-5.1460000000000008"/>
  </r>
  <r>
    <x v="1"/>
    <s v="REAL"/>
    <s v="VARIABLE"/>
    <x v="0"/>
    <s v="DECATHLON"/>
    <s v="BARCELONA"/>
    <x v="3"/>
    <s v="ACCESORIOS"/>
    <s v="COMPLEMENTOS"/>
    <n v="0.39900000000000002"/>
    <d v="2019-09-17T00:00:00"/>
    <x v="7"/>
    <n v="9"/>
    <m/>
    <s v="COMPRA EN DECATHLON ILLA, BARCELONA, TARJ. :*571914"/>
    <n v="0"/>
    <n v="-0.39900000000000002"/>
    <n v="0"/>
    <n v="-0.39900000000000002"/>
  </r>
  <r>
    <x v="1"/>
    <s v="REAL"/>
    <s v="FIJO"/>
    <x v="0"/>
    <s v="XFIT"/>
    <s v="BARCELONA"/>
    <x v="6"/>
    <s v="BOXEO"/>
    <s v="BOXEO"/>
    <n v="8.745000000000001"/>
    <d v="2019-09-18T00:00:00"/>
    <x v="7"/>
    <n v="9"/>
    <m/>
    <m/>
    <n v="0"/>
    <n v="-8.745000000000001"/>
    <n v="0"/>
    <n v="-8.745000000000001"/>
  </r>
  <r>
    <x v="1"/>
    <s v="REAL"/>
    <s v="FIJO"/>
    <x v="0"/>
    <s v="XFIT"/>
    <s v="BARCELONA"/>
    <x v="6"/>
    <s v="BOXEO"/>
    <s v="BOXEO"/>
    <n v="8.745000000000001"/>
    <d v="2019-09-18T00:00:00"/>
    <x v="7"/>
    <n v="9"/>
    <m/>
    <m/>
    <n v="0"/>
    <n v="-8.745000000000001"/>
    <n v="0"/>
    <n v="-8.745000000000001"/>
  </r>
  <r>
    <x v="1"/>
    <s v="REAL"/>
    <s v="VARIABLE"/>
    <x v="0"/>
    <s v="GRAN VIA"/>
    <m/>
    <x v="7"/>
    <s v="BAR"/>
    <s v="COMIDA OMAKASE"/>
    <n v="0.60499999999999998"/>
    <d v="2019-09-19T00:00:00"/>
    <x v="7"/>
    <n v="9"/>
    <m/>
    <s v="COMPRA PRIMARK GRAN VIA, MADRID, TARJETA"/>
    <n v="0"/>
    <n v="-0.60499999999999998"/>
    <n v="0"/>
    <n v="-0.60499999999999998"/>
  </r>
  <r>
    <x v="1"/>
    <s v="REAL"/>
    <s v="VARIABLE"/>
    <x v="0"/>
    <s v="ALDI"/>
    <s v="BARCELONA"/>
    <x v="4"/>
    <s v="COMIDA"/>
    <s v="ALDI"/>
    <n v="2.9790000000000001"/>
    <d v="2019-09-20T00:00:00"/>
    <x v="7"/>
    <n v="9"/>
    <m/>
    <m/>
    <n v="0"/>
    <n v="-2.9790000000000001"/>
    <n v="0"/>
    <n v="-2.9790000000000001"/>
  </r>
  <r>
    <x v="1"/>
    <s v="REAL"/>
    <s v="VARIABLE"/>
    <x v="0"/>
    <s v="ALDI"/>
    <s v="BARCELONA"/>
    <x v="4"/>
    <s v="COMIDA"/>
    <s v="ALDI"/>
    <n v="1.4080000000000001"/>
    <d v="2019-09-23T00:00:00"/>
    <x v="7"/>
    <n v="9"/>
    <m/>
    <m/>
    <n v="0"/>
    <n v="-1.4080000000000001"/>
    <n v="0"/>
    <n v="-1.4080000000000001"/>
  </r>
  <r>
    <x v="1"/>
    <s v="REAL"/>
    <s v="FIJO"/>
    <x v="0"/>
    <s v="XFIT"/>
    <s v="BARCELONA"/>
    <x v="6"/>
    <s v="BOXEO"/>
    <s v="BOXEO"/>
    <n v="1"/>
    <d v="2019-09-24T00:00:00"/>
    <x v="7"/>
    <n v="9"/>
    <m/>
    <m/>
    <n v="0"/>
    <n v="-1"/>
    <n v="0"/>
    <n v="-1"/>
  </r>
  <r>
    <x v="1"/>
    <s v="REAL"/>
    <s v="VARIABLE"/>
    <x v="0"/>
    <s v="A&amp;FAVOR"/>
    <s v="VALENCIA"/>
    <x v="9"/>
    <s v="SUSCRIPCION"/>
    <s v="NETFLIX"/>
    <n v="2.16"/>
    <d v="2019-09-25T00:00:00"/>
    <x v="7"/>
    <n v="9"/>
    <m/>
    <s v="TRANSFERENCIA INMEDIATA A FAVOR DE Andreu Llinas"/>
    <n v="0"/>
    <n v="-2.16"/>
    <n v="0"/>
    <n v="-2.16"/>
  </r>
  <r>
    <x v="1"/>
    <s v="REAL"/>
    <s v="VARIABLE"/>
    <x v="0"/>
    <s v="ALDI"/>
    <s v="BARCELONA"/>
    <x v="4"/>
    <s v="COMIDA"/>
    <s v="ALDI"/>
    <n v="2.1550000000000002"/>
    <d v="2019-09-27T00:00:00"/>
    <x v="7"/>
    <n v="9"/>
    <m/>
    <m/>
    <n v="0"/>
    <n v="-2.1550000000000002"/>
    <n v="0"/>
    <n v="-2.1550000000000002"/>
  </r>
  <r>
    <x v="1"/>
    <s v="REAL"/>
    <s v="VARIABLE"/>
    <x v="0"/>
    <s v="ALDI"/>
    <s v="BARCELONA"/>
    <x v="4"/>
    <s v="COMIDA"/>
    <s v="ALDI"/>
    <n v="2.407"/>
    <d v="2019-10-01T00:00:00"/>
    <x v="7"/>
    <n v="10"/>
    <m/>
    <m/>
    <n v="0"/>
    <n v="-2.407"/>
    <n v="0"/>
    <n v="-2.407"/>
  </r>
  <r>
    <x v="0"/>
    <s v="REAL"/>
    <s v="FIJO"/>
    <x v="0"/>
    <s v="OMAKASE CONSULTING"/>
    <s v="BARCELONA"/>
    <x v="12"/>
    <s v="NOMINA OMAKASE"/>
    <s v="OMAKASE NOMINA"/>
    <n v="588.43799999999999"/>
    <d v="2019-10-01T00:00:00"/>
    <x v="7"/>
    <n v="10"/>
    <m/>
    <m/>
    <n v="588.43799999999999"/>
    <n v="0"/>
    <n v="0"/>
    <n v="588.43799999999999"/>
  </r>
  <r>
    <x v="1"/>
    <s v="REAL"/>
    <s v="VARIABLE"/>
    <x v="0"/>
    <s v="EFECTIVO"/>
    <s v="BARCELONA"/>
    <x v="0"/>
    <s v="EFECTIVO"/>
    <s v="EFECTIVO"/>
    <n v="14"/>
    <d v="2019-10-04T00:00:00"/>
    <x v="7"/>
    <n v="10"/>
    <m/>
    <m/>
    <n v="0"/>
    <n v="-14"/>
    <n v="0"/>
    <n v="-14"/>
  </r>
  <r>
    <x v="1"/>
    <s v="REAL"/>
    <s v="VARIABLE"/>
    <x v="0"/>
    <s v="MERCADONA"/>
    <s v="BARCELONA"/>
    <x v="4"/>
    <s v="COMIDA"/>
    <s v="MERCADONA"/>
    <n v="2.8670000000000004"/>
    <d v="2019-10-05T00:00:00"/>
    <x v="7"/>
    <n v="10"/>
    <m/>
    <m/>
    <n v="0"/>
    <n v="-2.8670000000000004"/>
    <n v="0"/>
    <n v="-2.8670000000000004"/>
  </r>
  <r>
    <x v="1"/>
    <s v="REAL"/>
    <s v="VARIABLE"/>
    <x v="0"/>
    <s v="DECATHLON"/>
    <s v="BARCELONA"/>
    <x v="6"/>
    <s v="BOXEO"/>
    <s v="GUANTES"/>
    <n v="4.2969999999999997"/>
    <d v="2019-10-07T00:00:00"/>
    <x v="7"/>
    <n v="10"/>
    <m/>
    <s v="COMPRA EN DECATHLON ILLA, BARCELONA, TARJ. :*571914"/>
    <n v="0"/>
    <n v="-4.2969999999999997"/>
    <n v="0"/>
    <n v="-4.2969999999999997"/>
  </r>
  <r>
    <x v="1"/>
    <s v="REAL"/>
    <s v="VARIABLE"/>
    <x v="0"/>
    <s v="SCALPERS MALLOR"/>
    <m/>
    <x v="7"/>
    <s v="BAR"/>
    <s v="COMIDA OMAKASE"/>
    <n v="0.70000000000000007"/>
    <d v="2019-10-08T00:00:00"/>
    <x v="7"/>
    <n v="10"/>
    <m/>
    <s v="COMPRA EN SCALPERS MALLOR, MARRATXI, TARJ. :*571914"/>
    <n v="0"/>
    <n v="-0.70000000000000007"/>
    <n v="0"/>
    <n v="-0.70000000000000007"/>
  </r>
  <r>
    <x v="1"/>
    <s v="ESTIMADO"/>
    <s v="FIJO"/>
    <x v="0"/>
    <s v="PISO BARCELONA"/>
    <s v="BARCELONA"/>
    <x v="2"/>
    <s v="PISO BARCELNA"/>
    <s v="BARCELONA"/>
    <n v="50"/>
    <d v="2019-10-09T00:00:00"/>
    <x v="7"/>
    <n v="10"/>
    <m/>
    <m/>
    <n v="0"/>
    <n v="-50"/>
    <n v="0"/>
    <n v="-50"/>
  </r>
  <r>
    <x v="1"/>
    <s v="REAL"/>
    <s v="VARIABLE"/>
    <x v="0"/>
    <s v="GRAN VIA"/>
    <m/>
    <x v="7"/>
    <s v="BAR"/>
    <s v="COMIDA OMAKASE"/>
    <n v="1.1300000000000001"/>
    <d v="2019-10-09T00:00:00"/>
    <x v="7"/>
    <n v="10"/>
    <m/>
    <s v="COMPRA PRIMARK GRAN VIA, MADRID, TARJETA"/>
    <n v="0"/>
    <n v="-1.1300000000000001"/>
    <n v="0"/>
    <n v="-1.1300000000000001"/>
  </r>
  <r>
    <x v="1"/>
    <s v="ESTIMADO"/>
    <s v="FIJO"/>
    <x v="0"/>
    <s v="PISO BARCELONA"/>
    <s v="BARCELONA"/>
    <x v="2"/>
    <s v="GARAJE"/>
    <s v="GARAJE BARCELONA"/>
    <n v="10.5"/>
    <d v="2019-10-09T00:00:00"/>
    <x v="7"/>
    <n v="10"/>
    <m/>
    <m/>
    <n v="0"/>
    <n v="-10.5"/>
    <n v="0"/>
    <n v="-10.5"/>
  </r>
  <r>
    <x v="1"/>
    <s v="REAL"/>
    <s v="VARIABLE"/>
    <x v="0"/>
    <s v="ALDI"/>
    <s v="BARCELONA"/>
    <x v="4"/>
    <s v="COMIDA"/>
    <s v="ALDI"/>
    <n v="1.6"/>
    <d v="2019-10-10T00:00:00"/>
    <x v="7"/>
    <n v="10"/>
    <m/>
    <m/>
    <n v="0"/>
    <n v="-1.6"/>
    <n v="0"/>
    <n v="-1.6"/>
  </r>
  <r>
    <x v="1"/>
    <s v="REAL"/>
    <s v="VARIABLE"/>
    <x v="0"/>
    <s v="ALDI"/>
    <s v="MADRID"/>
    <x v="4"/>
    <s v="COMIDA"/>
    <s v="ALDI"/>
    <n v="1.8129999999999999"/>
    <d v="2019-10-12T00:00:00"/>
    <x v="7"/>
    <n v="10"/>
    <m/>
    <m/>
    <n v="0"/>
    <n v="-1.8129999999999999"/>
    <n v="0"/>
    <n v="-1.8129999999999999"/>
  </r>
  <r>
    <x v="1"/>
    <s v="REAL"/>
    <s v="VARIABLE"/>
    <x v="0"/>
    <m/>
    <m/>
    <x v="9"/>
    <s v="DISCOTECA"/>
    <s v="BLING BLING"/>
    <n v="2"/>
    <d v="2019-10-13T00:00:00"/>
    <x v="7"/>
    <n v="10"/>
    <m/>
    <m/>
    <n v="0"/>
    <n v="-2"/>
    <n v="0"/>
    <n v="-2"/>
  </r>
  <r>
    <x v="1"/>
    <s v="REAL"/>
    <s v="VARIABLE"/>
    <x v="0"/>
    <m/>
    <m/>
    <x v="9"/>
    <s v="DISCOTECA"/>
    <s v="BLING BLING"/>
    <n v="0.70000000000000007"/>
    <d v="2019-10-13T00:00:00"/>
    <x v="7"/>
    <n v="10"/>
    <m/>
    <m/>
    <n v="0"/>
    <n v="-0.70000000000000007"/>
    <n v="0"/>
    <n v="-0.70000000000000007"/>
  </r>
  <r>
    <x v="1"/>
    <s v="REAL"/>
    <s v="VARIABLE"/>
    <x v="0"/>
    <m/>
    <m/>
    <x v="7"/>
    <s v="BAR"/>
    <s v="COMIDA OMAKASE"/>
    <n v="1.1599999999999999"/>
    <d v="2019-10-17T00:00:00"/>
    <x v="7"/>
    <n v="10"/>
    <m/>
    <m/>
    <n v="0"/>
    <n v="-1.1599999999999999"/>
    <n v="0"/>
    <n v="-1.1599999999999999"/>
  </r>
  <r>
    <x v="1"/>
    <s v="REAL"/>
    <s v="VARIABLE"/>
    <x v="0"/>
    <s v="VALENCIA RUZAF"/>
    <m/>
    <x v="11"/>
    <s v="GRECIA"/>
    <s v="GRECIA AVION"/>
    <n v="13.997999999999999"/>
    <d v="2019-10-17T00:00:00"/>
    <x v="7"/>
    <n v="10"/>
    <m/>
    <m/>
    <n v="0"/>
    <n v="-13.997999999999999"/>
    <n v="0"/>
    <n v="-13.997999999999999"/>
  </r>
  <r>
    <x v="1"/>
    <s v="REAL"/>
    <s v="FIJO"/>
    <x v="0"/>
    <s v="XFIT"/>
    <s v="BARCELONA"/>
    <x v="6"/>
    <s v="BOXEO"/>
    <s v="BOXEO"/>
    <n v="8.745000000000001"/>
    <d v="2019-10-18T00:00:00"/>
    <x v="7"/>
    <n v="10"/>
    <m/>
    <m/>
    <n v="0"/>
    <n v="-8.745000000000001"/>
    <n v="0"/>
    <n v="-8.745000000000001"/>
  </r>
  <r>
    <x v="1"/>
    <s v="REAL"/>
    <s v="VARIABLE"/>
    <x v="0"/>
    <s v="MERCADONA"/>
    <s v="BARCELONA"/>
    <x v="4"/>
    <s v="COMIDA"/>
    <s v="MERCADONA"/>
    <n v="2.3510000000000004"/>
    <d v="2019-10-19T00:00:00"/>
    <x v="7"/>
    <n v="10"/>
    <m/>
    <m/>
    <n v="0"/>
    <n v="-2.3510000000000004"/>
    <n v="0"/>
    <n v="-2.3510000000000004"/>
  </r>
  <r>
    <x v="1"/>
    <s v="REAL"/>
    <s v="VARIABLE"/>
    <x v="0"/>
    <m/>
    <m/>
    <x v="7"/>
    <s v="BAR"/>
    <s v="COMIDA OMAKASE"/>
    <n v="0.70000000000000007"/>
    <d v="2019-10-23T00:00:00"/>
    <x v="7"/>
    <n v="10"/>
    <m/>
    <m/>
    <n v="0"/>
    <n v="-0.70000000000000007"/>
    <n v="0"/>
    <n v="-0.70000000000000007"/>
  </r>
  <r>
    <x v="1"/>
    <s v="REAL"/>
    <s v="VARIABLE"/>
    <x v="0"/>
    <m/>
    <m/>
    <x v="7"/>
    <s v="BAR"/>
    <s v="COMIDA OMAKASE"/>
    <n v="0.75"/>
    <d v="2019-10-24T00:00:00"/>
    <x v="7"/>
    <n v="10"/>
    <m/>
    <m/>
    <n v="0"/>
    <n v="-0.75"/>
    <n v="0"/>
    <n v="-0.75"/>
  </r>
  <r>
    <x v="1"/>
    <s v="REAL"/>
    <s v="VARIABLE"/>
    <x v="0"/>
    <m/>
    <s v="VALENCIA"/>
    <x v="3"/>
    <s v="ROPA"/>
    <s v="MORRISON"/>
    <n v="6.0250000000000004"/>
    <d v="2019-10-25T00:00:00"/>
    <x v="7"/>
    <n v="10"/>
    <m/>
    <m/>
    <n v="0"/>
    <n v="-6.0250000000000004"/>
    <n v="0"/>
    <n v="-6.0250000000000004"/>
  </r>
  <r>
    <x v="1"/>
    <s v="REAL"/>
    <s v="VARIABLE"/>
    <x v="0"/>
    <m/>
    <m/>
    <x v="7"/>
    <s v="BAR"/>
    <s v="COMIDA OMAKASE"/>
    <n v="0.70000000000000007"/>
    <d v="2019-10-28T00:00:00"/>
    <x v="7"/>
    <n v="10"/>
    <m/>
    <m/>
    <n v="0"/>
    <n v="-0.70000000000000007"/>
    <n v="0"/>
    <n v="-0.70000000000000007"/>
  </r>
  <r>
    <x v="1"/>
    <s v="REAL"/>
    <s v="VARIABLE"/>
    <x v="0"/>
    <m/>
    <m/>
    <x v="7"/>
    <s v="BAR"/>
    <s v="COMIDA OMAKASE"/>
    <n v="0.70000000000000007"/>
    <d v="2019-10-31T00:00:00"/>
    <x v="7"/>
    <n v="10"/>
    <m/>
    <m/>
    <n v="0"/>
    <n v="-0.70000000000000007"/>
    <n v="0"/>
    <n v="-0.70000000000000007"/>
  </r>
  <r>
    <x v="0"/>
    <s v="REAL"/>
    <s v="FIJO"/>
    <x v="0"/>
    <s v="OMAKASE CONSULTING"/>
    <s v="BARCELONA"/>
    <x v="12"/>
    <s v="NOMINA OMAKASE"/>
    <s v="OMAKASE NOMINA"/>
    <n v="608.72699999999998"/>
    <d v="2019-10-31T00:00:00"/>
    <x v="7"/>
    <n v="10"/>
    <m/>
    <m/>
    <n v="608.72699999999998"/>
    <n v="0"/>
    <n v="0"/>
    <n v="608.72699999999998"/>
  </r>
  <r>
    <x v="1"/>
    <s v="REAL"/>
    <s v="VARIABLE"/>
    <x v="0"/>
    <s v="EFECTIVO"/>
    <s v="BARCELONA"/>
    <x v="0"/>
    <s v="EFECTIVO"/>
    <s v="EFECTIVO"/>
    <n v="20"/>
    <d v="2019-11-02T00:00:00"/>
    <x v="7"/>
    <n v="11"/>
    <m/>
    <m/>
    <n v="0"/>
    <n v="-20"/>
    <n v="0"/>
    <n v="-20"/>
  </r>
  <r>
    <x v="1"/>
    <s v="REAL"/>
    <s v="VARIABLE"/>
    <x v="0"/>
    <s v="EN INTERSPORT PERE"/>
    <m/>
    <x v="11"/>
    <s v="GRECIA"/>
    <s v="GRECIA ALOJAMIENTO"/>
    <n v="7.65"/>
    <d v="2019-11-02T00:00:00"/>
    <x v="7"/>
    <n v="11"/>
    <m/>
    <s v="TRANSACCION CONTACTLESS EN INTERSPORT PERE, TUDELA,"/>
    <n v="0"/>
    <n v="-7.65"/>
    <n v="0"/>
    <n v="-7.65"/>
  </r>
  <r>
    <x v="1"/>
    <s v="REAL"/>
    <s v="VARIABLE"/>
    <x v="0"/>
    <s v="MERCADONA"/>
    <s v="BARCELONA"/>
    <x v="4"/>
    <s v="COMIDA"/>
    <s v="MERCADONA"/>
    <n v="3.1780000000000004"/>
    <d v="2019-11-02T00:00:00"/>
    <x v="7"/>
    <n v="11"/>
    <m/>
    <m/>
    <n v="0"/>
    <n v="-3.1780000000000004"/>
    <n v="0"/>
    <n v="-3.1780000000000004"/>
  </r>
  <r>
    <x v="1"/>
    <s v="REAL"/>
    <s v="VARIABLE"/>
    <x v="0"/>
    <m/>
    <m/>
    <x v="7"/>
    <s v="BAR"/>
    <s v="COMIDA OMAKASE"/>
    <n v="0.60000000000000009"/>
    <d v="2019-11-06T00:00:00"/>
    <x v="7"/>
    <n v="11"/>
    <m/>
    <m/>
    <n v="0"/>
    <n v="-0.60000000000000009"/>
    <n v="0"/>
    <n v="-0.60000000000000009"/>
  </r>
  <r>
    <x v="1"/>
    <s v="REAL"/>
    <s v="VARIABLE"/>
    <x v="0"/>
    <m/>
    <m/>
    <x v="7"/>
    <s v="BAR"/>
    <s v="COMIDA OMAKASE"/>
    <n v="0.77"/>
    <d v="2019-11-07T00:00:00"/>
    <x v="7"/>
    <n v="11"/>
    <m/>
    <m/>
    <n v="0"/>
    <n v="-0.77"/>
    <n v="0"/>
    <n v="-0.77"/>
  </r>
  <r>
    <x v="1"/>
    <s v="ESTIMADO"/>
    <s v="FIJO"/>
    <x v="0"/>
    <s v="PISO BARCELONA"/>
    <s v="BARCELONA"/>
    <x v="2"/>
    <s v="PISO BARCELNA"/>
    <s v="BARCELONA"/>
    <n v="50"/>
    <d v="2019-11-08T00:00:00"/>
    <x v="7"/>
    <n v="11"/>
    <m/>
    <m/>
    <n v="0"/>
    <n v="-50"/>
    <n v="0"/>
    <n v="-50"/>
  </r>
  <r>
    <x v="1"/>
    <s v="ESTIMADO"/>
    <s v="FIJO"/>
    <x v="0"/>
    <s v="PISO BARCELONA"/>
    <s v="BARCELONA"/>
    <x v="2"/>
    <s v="GARAJE"/>
    <s v="GARAJE BARCELONA"/>
    <n v="10.5"/>
    <d v="2019-11-08T00:00:00"/>
    <x v="7"/>
    <n v="11"/>
    <m/>
    <m/>
    <n v="0"/>
    <n v="-10.5"/>
    <n v="0"/>
    <n v="-10.5"/>
  </r>
  <r>
    <x v="1"/>
    <s v="REAL"/>
    <s v="VARIABLE"/>
    <x v="0"/>
    <m/>
    <m/>
    <x v="7"/>
    <s v="BAR"/>
    <s v="COMIDA OMAKASE"/>
    <n v="0.65"/>
    <d v="2019-11-11T00:00:00"/>
    <x v="7"/>
    <n v="11"/>
    <m/>
    <m/>
    <n v="0"/>
    <n v="-0.65"/>
    <n v="0"/>
    <n v="-0.65"/>
  </r>
  <r>
    <x v="1"/>
    <s v="REAL"/>
    <s v="VARIABLE"/>
    <x v="0"/>
    <m/>
    <m/>
    <x v="7"/>
    <s v="BAR"/>
    <s v="COMIDA OMAKASE"/>
    <n v="0.35000000000000003"/>
    <d v="2019-11-13T00:00:00"/>
    <x v="7"/>
    <n v="11"/>
    <m/>
    <m/>
    <n v="0"/>
    <n v="-0.35000000000000003"/>
    <n v="0"/>
    <n v="-0.35000000000000003"/>
  </r>
  <r>
    <x v="1"/>
    <s v="REAL"/>
    <s v="VARIABLE"/>
    <x v="0"/>
    <m/>
    <m/>
    <x v="7"/>
    <s v="BAR"/>
    <s v="COMIDA OMAKASE"/>
    <n v="0.1"/>
    <d v="2019-11-14T00:00:00"/>
    <x v="7"/>
    <n v="11"/>
    <m/>
    <m/>
    <n v="0"/>
    <n v="-0.1"/>
    <n v="0"/>
    <n v="-0.1"/>
  </r>
  <r>
    <x v="1"/>
    <s v="REAL"/>
    <s v="VARIABLE"/>
    <x v="0"/>
    <s v="MERCADONA"/>
    <s v="BARCELONA"/>
    <x v="4"/>
    <s v="COMIDA"/>
    <s v="MERCADONA"/>
    <n v="3.2149999999999999"/>
    <d v="2019-11-16T00:00:00"/>
    <x v="7"/>
    <n v="11"/>
    <m/>
    <m/>
    <n v="0"/>
    <n v="-3.2149999999999999"/>
    <n v="0"/>
    <n v="-3.2149999999999999"/>
  </r>
  <r>
    <x v="1"/>
    <s v="REAL"/>
    <s v="FIJO"/>
    <x v="0"/>
    <s v="XFIT"/>
    <s v="BARCELONA"/>
    <x v="6"/>
    <s v="BOXEO"/>
    <s v="BOXEO"/>
    <n v="8.745000000000001"/>
    <d v="2019-11-18T00:00:00"/>
    <x v="7"/>
    <n v="11"/>
    <m/>
    <m/>
    <n v="0"/>
    <n v="-8.745000000000001"/>
    <n v="0"/>
    <n v="-8.745000000000001"/>
  </r>
  <r>
    <x v="1"/>
    <s v="REAL"/>
    <s v="VARIABLE"/>
    <x v="0"/>
    <s v="EN LA BODEGUETA"/>
    <s v="VALENCIA"/>
    <x v="7"/>
    <s v="RESTAURANTE"/>
    <s v="RESTAURANTE"/>
    <n v="1.9450000000000001"/>
    <d v="2019-11-18T00:00:00"/>
    <x v="7"/>
    <n v="11"/>
    <m/>
    <s v="TRANSACCION CONTACTLESS EN LA BODEGUETA, BARCELONA,"/>
    <n v="0"/>
    <n v="-1.9450000000000001"/>
    <n v="0"/>
    <n v="-1.9450000000000001"/>
  </r>
  <r>
    <x v="1"/>
    <s v="REAL"/>
    <s v="VARIABLE"/>
    <x v="0"/>
    <m/>
    <m/>
    <x v="7"/>
    <s v="BAR"/>
    <s v="COMIDA OMAKASE"/>
    <n v="0.73"/>
    <d v="2019-11-19T00:00:00"/>
    <x v="7"/>
    <n v="11"/>
    <m/>
    <m/>
    <n v="0"/>
    <n v="-0.73"/>
    <n v="0"/>
    <n v="-0.73"/>
  </r>
  <r>
    <x v="1"/>
    <s v="REAL"/>
    <s v="VARIABLE"/>
    <x v="0"/>
    <m/>
    <m/>
    <x v="7"/>
    <s v="BAR"/>
    <s v="COMIDA OMAKASE"/>
    <n v="0.60000000000000009"/>
    <d v="2019-11-22T00:00:00"/>
    <x v="7"/>
    <n v="11"/>
    <m/>
    <m/>
    <n v="0"/>
    <n v="-0.60000000000000009"/>
    <n v="0"/>
    <n v="-0.60000000000000009"/>
  </r>
  <r>
    <x v="1"/>
    <s v="REAL"/>
    <s v="VARIABLE"/>
    <x v="0"/>
    <m/>
    <m/>
    <x v="7"/>
    <s v="BAR"/>
    <s v="COMIDA OMAKASE"/>
    <n v="0.35000000000000003"/>
    <d v="2019-11-22T00:00:00"/>
    <x v="7"/>
    <n v="11"/>
    <m/>
    <m/>
    <n v="0"/>
    <n v="-0.35000000000000003"/>
    <n v="0"/>
    <n v="-0.35000000000000003"/>
  </r>
  <r>
    <x v="1"/>
    <s v="REAL"/>
    <s v="VARIABLE"/>
    <x v="0"/>
    <s v="MERCADONA"/>
    <s v="BARCELONA"/>
    <x v="4"/>
    <s v="COMIDA"/>
    <s v="MERCADONA"/>
    <n v="1.9079999999999999"/>
    <d v="2019-11-23T00:00:00"/>
    <x v="7"/>
    <n v="11"/>
    <m/>
    <m/>
    <n v="0"/>
    <n v="-1.9079999999999999"/>
    <n v="0"/>
    <n v="-1.9079999999999999"/>
  </r>
  <r>
    <x v="1"/>
    <s v="REAL"/>
    <s v="VARIABLE"/>
    <x v="0"/>
    <m/>
    <s v="VALENCIA"/>
    <x v="9"/>
    <s v="CINE"/>
    <s v="CINE"/>
    <n v="0.68"/>
    <d v="2019-11-25T00:00:00"/>
    <x v="7"/>
    <n v="11"/>
    <m/>
    <m/>
    <n v="0"/>
    <n v="-0.68"/>
    <n v="0"/>
    <n v="-0.68"/>
  </r>
  <r>
    <x v="1"/>
    <s v="REAL"/>
    <s v="VARIABLE"/>
    <x v="0"/>
    <m/>
    <m/>
    <x v="7"/>
    <s v="BAR"/>
    <s v="COMIDA OMAKASE"/>
    <n v="1.2050000000000001"/>
    <d v="2019-11-26T00:00:00"/>
    <x v="7"/>
    <n v="11"/>
    <m/>
    <m/>
    <n v="0"/>
    <n v="-1.2050000000000001"/>
    <n v="0"/>
    <n v="-1.2050000000000001"/>
  </r>
  <r>
    <x v="1"/>
    <s v="REAL"/>
    <s v="VARIABLE"/>
    <x v="0"/>
    <s v="MERCADONA"/>
    <s v="BARCELONA"/>
    <x v="4"/>
    <s v="COMIDA"/>
    <s v="MERCADONA"/>
    <n v="2.331"/>
    <d v="2019-11-30T00:00:00"/>
    <x v="7"/>
    <n v="11"/>
    <m/>
    <m/>
    <n v="0"/>
    <n v="-2.331"/>
    <n v="0"/>
    <n v="-2.331"/>
  </r>
  <r>
    <x v="0"/>
    <s v="REAL"/>
    <s v="VARIABLE"/>
    <x v="0"/>
    <s v="-"/>
    <s v="VALENCIA"/>
    <x v="0"/>
    <s v="PAGA"/>
    <s v="PAGA / TRANSFERENCIA"/>
    <n v="-30"/>
    <d v="2019-11-30T00:00:00"/>
    <x v="7"/>
    <n v="11"/>
    <m/>
    <m/>
    <n v="-30"/>
    <n v="0"/>
    <n v="0"/>
    <n v="-30"/>
  </r>
  <r>
    <x v="1"/>
    <s v="REAL"/>
    <s v="VARIABLE"/>
    <x v="0"/>
    <m/>
    <m/>
    <x v="7"/>
    <s v="BAR"/>
    <s v="COMIDA OMAKASE"/>
    <n v="0.65"/>
    <d v="2019-12-02T00:00:00"/>
    <x v="7"/>
    <n v="12"/>
    <m/>
    <m/>
    <n v="0"/>
    <n v="-0.65"/>
    <n v="0"/>
    <n v="-0.65"/>
  </r>
  <r>
    <x v="0"/>
    <s v="REAL"/>
    <s v="FIJO"/>
    <x v="0"/>
    <s v="OMAKASE CONSULTING"/>
    <s v="BARCELONA"/>
    <x v="12"/>
    <s v="NOMINA OMAKASE"/>
    <s v="OMAKASE NOMINA"/>
    <n v="608.72699999999998"/>
    <d v="2019-12-02T00:00:00"/>
    <x v="7"/>
    <n v="12"/>
    <m/>
    <m/>
    <n v="608.72699999999998"/>
    <n v="0"/>
    <n v="0"/>
    <n v="608.72699999999998"/>
  </r>
  <r>
    <x v="1"/>
    <s v="REAL"/>
    <s v="VARIABLE"/>
    <x v="0"/>
    <m/>
    <m/>
    <x v="7"/>
    <s v="BAR"/>
    <s v="COMIDA OMAKASE"/>
    <n v="0.88500000000000001"/>
    <d v="2019-12-04T00:00:00"/>
    <x v="7"/>
    <n v="12"/>
    <m/>
    <m/>
    <n v="0"/>
    <n v="-0.88500000000000001"/>
    <n v="0"/>
    <n v="-0.88500000000000001"/>
  </r>
  <r>
    <x v="1"/>
    <s v="REAL"/>
    <s v="VARIABLE"/>
    <x v="0"/>
    <m/>
    <m/>
    <x v="7"/>
    <s v="BAR"/>
    <s v="COMIDA OMAKASE"/>
    <n v="0.60000000000000009"/>
    <d v="2019-12-05T00:00:00"/>
    <x v="7"/>
    <n v="12"/>
    <m/>
    <m/>
    <n v="0"/>
    <n v="-0.60000000000000009"/>
    <n v="0"/>
    <n v="-0.60000000000000009"/>
  </r>
  <r>
    <x v="1"/>
    <s v="ESTIMADO"/>
    <s v="FIJO"/>
    <x v="0"/>
    <s v="PISO BARCELONA"/>
    <s v="BARCELONA"/>
    <x v="2"/>
    <s v="PISO BARCELNA"/>
    <s v="BARCELONA"/>
    <n v="50"/>
    <d v="2019-12-09T00:00:00"/>
    <x v="7"/>
    <n v="12"/>
    <m/>
    <m/>
    <n v="0"/>
    <n v="-50"/>
    <n v="0"/>
    <n v="-50"/>
  </r>
  <r>
    <x v="1"/>
    <s v="ESTIMADO"/>
    <s v="FIJO"/>
    <x v="0"/>
    <s v="PISO BARCELONA"/>
    <s v="BARCELONA"/>
    <x v="2"/>
    <s v="GARAJE"/>
    <s v="GARAJE BARCELONA"/>
    <n v="10.5"/>
    <d v="2019-12-09T00:00:00"/>
    <x v="7"/>
    <n v="12"/>
    <m/>
    <m/>
    <n v="0"/>
    <n v="-10.5"/>
    <n v="0"/>
    <n v="-10.5"/>
  </r>
  <r>
    <x v="1"/>
    <s v="REAL"/>
    <s v="VARIABLE"/>
    <x v="0"/>
    <s v="EFECTIVO"/>
    <s v="BARCELONA"/>
    <x v="0"/>
    <s v="EFECTIVO"/>
    <s v="EFECTIVO"/>
    <n v="9"/>
    <d v="2019-12-11T00:00:00"/>
    <x v="7"/>
    <n v="12"/>
    <m/>
    <m/>
    <n v="0"/>
    <n v="-9"/>
    <n v="0"/>
    <n v="-9"/>
  </r>
  <r>
    <x v="1"/>
    <s v="REAL"/>
    <s v="VARIABLE"/>
    <x v="0"/>
    <s v="FNAC"/>
    <s v="VALENCIA"/>
    <x v="8"/>
    <s v="ELECTRONICA"/>
    <s v="ELECTRONICA"/>
    <n v="1.609"/>
    <d v="2019-12-13T00:00:00"/>
    <x v="7"/>
    <n v="12"/>
    <m/>
    <s v="PAGO TOKENIZADO EN FNAC ILLA, BARCELONA, TARJ."/>
    <n v="0"/>
    <n v="-1.609"/>
    <n v="0"/>
    <n v="-1.609"/>
  </r>
  <r>
    <x v="1"/>
    <s v="REAL"/>
    <s v="VARIABLE"/>
    <x v="0"/>
    <s v="BAR"/>
    <s v="VALENCIA"/>
    <x v="7"/>
    <s v="BAR"/>
    <s v="BAR"/>
    <n v="0.57999999999999996"/>
    <d v="2019-12-14T00:00:00"/>
    <x v="7"/>
    <n v="12"/>
    <m/>
    <s v="PAGO TOKENIZADO EN BAR COMPANY, BARCELONA, TARJ."/>
    <n v="0"/>
    <n v="-0.57999999999999996"/>
    <n v="0"/>
    <n v="-0.57999999999999996"/>
  </r>
  <r>
    <x v="1"/>
    <s v="REAL"/>
    <s v="VARIABLE"/>
    <x v="0"/>
    <s v="EFECTIVO"/>
    <s v="BARCELONA"/>
    <x v="0"/>
    <s v="EFECTIVO"/>
    <s v="EFECTIVO"/>
    <n v="4"/>
    <d v="2019-12-14T00:00:00"/>
    <x v="7"/>
    <n v="12"/>
    <m/>
    <m/>
    <n v="0"/>
    <n v="-4"/>
    <n v="0"/>
    <n v="-4"/>
  </r>
  <r>
    <x v="1"/>
    <s v="REAL"/>
    <s v="VARIABLE"/>
    <x v="0"/>
    <s v="MERCADONA"/>
    <s v="BARCELONA"/>
    <x v="4"/>
    <s v="COMIDA"/>
    <s v="MERCADONA"/>
    <n v="3.6310000000000002"/>
    <d v="2019-12-16T00:00:00"/>
    <x v="7"/>
    <n v="12"/>
    <m/>
    <m/>
    <n v="0"/>
    <n v="-3.6310000000000002"/>
    <n v="0"/>
    <n v="-3.6310000000000002"/>
  </r>
  <r>
    <x v="1"/>
    <s v="REAL"/>
    <s v="FIJO"/>
    <x v="0"/>
    <s v="XFIT"/>
    <s v="BARCELONA"/>
    <x v="6"/>
    <s v="BOXEO"/>
    <s v="BOXEO"/>
    <n v="8.745000000000001"/>
    <d v="2019-12-18T00:00:00"/>
    <x v="7"/>
    <n v="12"/>
    <m/>
    <m/>
    <n v="0"/>
    <n v="-8.745000000000001"/>
    <n v="0"/>
    <n v="-8.745000000000001"/>
  </r>
  <r>
    <x v="1"/>
    <s v="REAL"/>
    <s v="FIJO"/>
    <x v="0"/>
    <s v="XFIT"/>
    <s v="BARCELONA"/>
    <x v="6"/>
    <s v="BOXEO"/>
    <s v="CLASE PARTICULAR - VANESSA"/>
    <n v="4"/>
    <d v="2019-12-18T00:00:00"/>
    <x v="7"/>
    <n v="12"/>
    <m/>
    <m/>
    <n v="0"/>
    <n v="-4"/>
    <n v="0"/>
    <n v="-4"/>
  </r>
  <r>
    <x v="1"/>
    <s v="REAL"/>
    <s v="VARIABLE"/>
    <x v="0"/>
    <m/>
    <m/>
    <x v="7"/>
    <s v="BAR"/>
    <s v="COMIDA OMAKASE"/>
    <n v="0.55000000000000004"/>
    <d v="2019-12-18T00:00:00"/>
    <x v="7"/>
    <n v="12"/>
    <m/>
    <m/>
    <n v="0"/>
    <n v="-0.55000000000000004"/>
    <n v="0"/>
    <n v="-0.55000000000000004"/>
  </r>
  <r>
    <x v="1"/>
    <s v="REAL"/>
    <s v="VARIABLE"/>
    <x v="0"/>
    <s v="EN&amp;S HOLLYW, BARCELONA"/>
    <s v="VALENCIA"/>
    <x v="7"/>
    <s v="RESTAURANTE"/>
    <s v="RESTAURANTE"/>
    <n v="2.121"/>
    <d v="2019-12-18T00:00:00"/>
    <x v="7"/>
    <n v="12"/>
    <m/>
    <s v="PAGO TOKENIZADO EN FOSTER S HOLLYW, BARCELONA, TARJ."/>
    <n v="0"/>
    <n v="-2.121"/>
    <n v="0"/>
    <n v="-2.121"/>
  </r>
  <r>
    <x v="1"/>
    <s v="REAL"/>
    <s v="VARIABLE"/>
    <x v="0"/>
    <m/>
    <s v="VALENCIA"/>
    <x v="9"/>
    <s v="CINE"/>
    <s v="CINE"/>
    <n v="0.5"/>
    <d v="2019-12-21T00:00:00"/>
    <x v="7"/>
    <n v="12"/>
    <m/>
    <m/>
    <n v="0"/>
    <n v="-0.5"/>
    <n v="0"/>
    <n v="-0.5"/>
  </r>
  <r>
    <x v="1"/>
    <s v="REAL"/>
    <s v="VARIABLE"/>
    <x v="0"/>
    <m/>
    <m/>
    <x v="7"/>
    <s v="BAR"/>
    <s v="COMIDA OMAKASE"/>
    <n v="0.4"/>
    <d v="2019-12-23T00:00:00"/>
    <x v="7"/>
    <n v="12"/>
    <m/>
    <m/>
    <n v="0"/>
    <n v="-0.4"/>
    <n v="0"/>
    <n v="-0.4"/>
  </r>
  <r>
    <x v="0"/>
    <s v="REAL"/>
    <s v="FIJO"/>
    <x v="0"/>
    <s v="OMAKASE CONSULTING"/>
    <s v="BARCELONA"/>
    <x v="12"/>
    <s v="NOMINA OMAKASE"/>
    <s v="OMAKASE NOMINA"/>
    <n v="608.72699999999998"/>
    <d v="2019-12-26T00:00:00"/>
    <x v="7"/>
    <n v="12"/>
    <m/>
    <m/>
    <n v="608.72699999999998"/>
    <n v="0"/>
    <n v="0"/>
    <n v="608.72699999999998"/>
  </r>
  <r>
    <x v="0"/>
    <s v="REAL"/>
    <s v="VARIABLE"/>
    <x v="0"/>
    <s v="ALTARNUM CONSULTORIA"/>
    <s v="BARCELONA"/>
    <x v="14"/>
    <s v="ALTARNUM CONSULTORIA"/>
    <s v="Pharma"/>
    <n v="75"/>
    <d v="2020-01-01T00:00:00"/>
    <x v="8"/>
    <n v="1"/>
    <m/>
    <s v="Medical contact"/>
    <n v="75"/>
    <n v="0"/>
    <n v="0"/>
    <n v="75"/>
  </r>
  <r>
    <x v="1"/>
    <s v="REAL"/>
    <s v="VARIABLE"/>
    <x v="0"/>
    <s v="CABIFY"/>
    <s v="CABIFY"/>
    <x v="5"/>
    <s v="UBER,CABIFY, ETC"/>
    <s v="CABIFY"/>
    <n v="2.516"/>
    <d v="2020-01-03T00:00:00"/>
    <x v="8"/>
    <n v="1"/>
    <m/>
    <s v="COMPRA INTERNET EN CABIFY, CABIFY, TARJ. :*571914"/>
    <n v="0"/>
    <n v="-2.516"/>
    <n v="0"/>
    <n v="-2.516"/>
  </r>
  <r>
    <x v="1"/>
    <s v="REAL"/>
    <s v="VARIABLE"/>
    <x v="0"/>
    <s v="EFECTIVO"/>
    <s v="BARCELONA"/>
    <x v="0"/>
    <s v="EFECTIVO"/>
    <s v="EFECTIVO"/>
    <n v="14"/>
    <d v="2020-01-07T00:00:00"/>
    <x v="8"/>
    <n v="1"/>
    <m/>
    <m/>
    <n v="0"/>
    <n v="-14"/>
    <n v="0"/>
    <n v="-14"/>
  </r>
  <r>
    <x v="1"/>
    <s v="REAL"/>
    <s v="VARIABLE"/>
    <x v="0"/>
    <s v="CONOCIDOS"/>
    <s v="VALENCIA"/>
    <x v="0"/>
    <s v="DESCONOCIDO"/>
    <s v="DESCONOCIDO"/>
    <n v="2.6"/>
    <d v="2020-01-08T00:00:00"/>
    <x v="8"/>
    <n v="1"/>
    <m/>
    <s v="GASTOS DESCONOCIDOS"/>
    <n v="0"/>
    <n v="-2.6"/>
    <n v="0"/>
    <n v="-2.6"/>
  </r>
  <r>
    <x v="1"/>
    <s v="ESTIMADO"/>
    <s v="FIJO"/>
    <x v="0"/>
    <s v="PISO BARCELONA"/>
    <s v="BARCELONA"/>
    <x v="2"/>
    <s v="PISO BARCELNA"/>
    <s v="BARCELONA"/>
    <n v="50"/>
    <d v="2020-01-09T00:00:00"/>
    <x v="8"/>
    <n v="1"/>
    <m/>
    <m/>
    <n v="0"/>
    <n v="-50"/>
    <n v="0"/>
    <n v="-50"/>
  </r>
  <r>
    <x v="1"/>
    <s v="ESTIMADO"/>
    <s v="FIJO"/>
    <x v="0"/>
    <s v="PISO BARCELONA"/>
    <s v="BARCELONA"/>
    <x v="2"/>
    <s v="GARAJE"/>
    <s v="GARAJE BARCELONA"/>
    <n v="10.5"/>
    <d v="2020-01-09T00:00:00"/>
    <x v="8"/>
    <n v="1"/>
    <m/>
    <m/>
    <n v="0"/>
    <n v="-10.5"/>
    <n v="0"/>
    <n v="-10.5"/>
  </r>
  <r>
    <x v="1"/>
    <s v="REAL"/>
    <s v="VARIABLE"/>
    <x v="0"/>
    <s v="MERCADONA"/>
    <s v="BARCELONA"/>
    <x v="4"/>
    <s v="COMIDA"/>
    <s v="MERCADONA"/>
    <n v="2.4930000000000003"/>
    <d v="2020-01-09T00:00:00"/>
    <x v="8"/>
    <n v="1"/>
    <m/>
    <m/>
    <n v="0"/>
    <n v="-2.4930000000000003"/>
    <n v="0"/>
    <n v="-2.4930000000000003"/>
  </r>
  <r>
    <x v="1"/>
    <s v="REAL"/>
    <s v="VARIABLE"/>
    <x v="0"/>
    <s v="DECATHLON"/>
    <s v="BARCELONA"/>
    <x v="6"/>
    <s v="DEPORTE"/>
    <m/>
    <n v="1.9989999999999999"/>
    <d v="2020-01-09T00:00:00"/>
    <x v="8"/>
    <n v="1"/>
    <m/>
    <s v="COMPRA EN DECATHLON ILLA, BARCELONA, TARJ. :*571914"/>
    <n v="0"/>
    <n v="-1.9989999999999999"/>
    <n v="0"/>
    <n v="-1.9989999999999999"/>
  </r>
  <r>
    <x v="1"/>
    <s v="REAL"/>
    <s v="VARIABLE"/>
    <x v="0"/>
    <s v="CONOCIDOS"/>
    <s v="VALENCIA"/>
    <x v="0"/>
    <s v="DESCONOCIDO"/>
    <s v="DESCONOCIDO"/>
    <n v="0.7400000000000001"/>
    <d v="2020-01-10T00:00:00"/>
    <x v="8"/>
    <n v="1"/>
    <m/>
    <s v="GASTOS DESCONOCIDOS"/>
    <n v="0"/>
    <n v="-0.7400000000000001"/>
    <n v="0"/>
    <n v="-0.7400000000000001"/>
  </r>
  <r>
    <x v="1"/>
    <s v="REAL"/>
    <s v="VARIABLE"/>
    <x v="0"/>
    <s v="MERCADONA"/>
    <s v="BARCELONA"/>
    <x v="4"/>
    <s v="COMIDA"/>
    <s v="MERCADONA"/>
    <n v="1.2890000000000001"/>
    <d v="2020-01-13T00:00:00"/>
    <x v="8"/>
    <n v="1"/>
    <m/>
    <m/>
    <n v="0"/>
    <n v="-1.2890000000000001"/>
    <n v="0"/>
    <n v="-1.2890000000000001"/>
  </r>
  <r>
    <x v="1"/>
    <s v="REAL"/>
    <s v="VARIABLE"/>
    <x v="0"/>
    <m/>
    <m/>
    <x v="7"/>
    <s v="BAR"/>
    <s v="COMIDA OMAKASE"/>
    <n v="0.97500000000000009"/>
    <d v="2020-01-16T00:00:00"/>
    <x v="8"/>
    <n v="1"/>
    <m/>
    <m/>
    <n v="0"/>
    <n v="-0.97500000000000009"/>
    <n v="0"/>
    <n v="-0.97500000000000009"/>
  </r>
  <r>
    <x v="1"/>
    <s v="REAL"/>
    <s v="VARIABLE"/>
    <x v="0"/>
    <s v="MERCADONA"/>
    <s v="BARCELONA"/>
    <x v="4"/>
    <s v="COMIDA"/>
    <s v="MERCADONA"/>
    <n v="3.6090000000000004"/>
    <d v="2020-01-18T00:00:00"/>
    <x v="8"/>
    <n v="1"/>
    <m/>
    <m/>
    <n v="0"/>
    <n v="-3.6090000000000004"/>
    <n v="0"/>
    <n v="-3.6090000000000004"/>
  </r>
  <r>
    <x v="1"/>
    <s v="REAL"/>
    <s v="VARIABLE"/>
    <x v="0"/>
    <m/>
    <s v="VALENCIA"/>
    <x v="9"/>
    <s v="CINE"/>
    <s v="CINE"/>
    <n v="1"/>
    <d v="2020-01-20T00:00:00"/>
    <x v="8"/>
    <n v="1"/>
    <m/>
    <m/>
    <n v="0"/>
    <n v="-1"/>
    <n v="0"/>
    <n v="-1"/>
  </r>
  <r>
    <x v="1"/>
    <s v="REAL"/>
    <s v="VARIABLE"/>
    <x v="0"/>
    <m/>
    <s v="VALENCIA"/>
    <x v="9"/>
    <s v="CINE"/>
    <s v="CINE"/>
    <n v="0.55000000000000004"/>
    <d v="2020-01-22T00:00:00"/>
    <x v="8"/>
    <n v="1"/>
    <m/>
    <m/>
    <n v="0"/>
    <n v="-0.55000000000000004"/>
    <n v="0"/>
    <n v="-0.55000000000000004"/>
  </r>
  <r>
    <x v="1"/>
    <s v="REAL"/>
    <s v="VARIABLE"/>
    <x v="0"/>
    <m/>
    <m/>
    <x v="7"/>
    <s v="BAR"/>
    <s v="COMIDA OMAKASE"/>
    <n v="0.05"/>
    <d v="2020-01-22T00:00:00"/>
    <x v="8"/>
    <n v="1"/>
    <m/>
    <m/>
    <n v="0"/>
    <n v="-0.05"/>
    <n v="0"/>
    <n v="-0.05"/>
  </r>
  <r>
    <x v="1"/>
    <s v="REAL"/>
    <s v="VARIABLE"/>
    <x v="0"/>
    <s v="MERCADONA"/>
    <s v="BARCELONA"/>
    <x v="4"/>
    <s v="COMIDA"/>
    <s v="MERCADONA"/>
    <n v="2.875"/>
    <d v="2020-01-25T00:00:00"/>
    <x v="8"/>
    <n v="1"/>
    <m/>
    <m/>
    <n v="0"/>
    <n v="-2.875"/>
    <n v="0"/>
    <n v="-2.875"/>
  </r>
  <r>
    <x v="1"/>
    <s v="REAL"/>
    <s v="VARIABLE"/>
    <x v="0"/>
    <s v="BARCELONA"/>
    <s v="BARCELONA"/>
    <x v="15"/>
    <s v="BARCELONA"/>
    <s v="BARCELONA"/>
    <n v="1.1000000000000001"/>
    <d v="2020-02-03T00:00:00"/>
    <x v="8"/>
    <n v="2"/>
    <m/>
    <s v="BIZUM ABRIL CENA"/>
    <n v="0"/>
    <n v="-1.1000000000000001"/>
    <n v="0"/>
    <n v="-1.1000000000000001"/>
  </r>
  <r>
    <x v="1"/>
    <s v="REAL"/>
    <s v="VARIABLE"/>
    <x v="0"/>
    <s v="MERCADONA"/>
    <s v="MADRID"/>
    <x v="4"/>
    <s v="COMIDA"/>
    <s v="MERCADONA"/>
    <n v="3.1020000000000003"/>
    <d v="2020-02-03T00:00:00"/>
    <x v="8"/>
    <n v="2"/>
    <m/>
    <m/>
    <n v="0"/>
    <n v="-3.1020000000000003"/>
    <n v="0"/>
    <n v="-3.1020000000000003"/>
  </r>
  <r>
    <x v="0"/>
    <s v="REAL"/>
    <s v="FIJO"/>
    <x v="0"/>
    <s v="OMAKASE CONSULTING"/>
    <s v="BARCELONA"/>
    <x v="12"/>
    <s v="NOMINA OMAKASE"/>
    <s v="OMAKASE NOMINA"/>
    <n v="513.37199999999996"/>
    <d v="2020-02-03T00:00:00"/>
    <x v="8"/>
    <n v="2"/>
    <m/>
    <m/>
    <n v="513.37199999999996"/>
    <n v="0"/>
    <n v="0"/>
    <n v="513.37199999999996"/>
  </r>
  <r>
    <x v="1"/>
    <s v="ESTIMADO"/>
    <s v="FIJO"/>
    <x v="0"/>
    <s v="PISO BARCELONA"/>
    <s v="BARCELONA"/>
    <x v="2"/>
    <s v="GARAJE"/>
    <s v="GARAJE BARCELONA"/>
    <n v="3.1"/>
    <d v="2020-02-06T00:00:00"/>
    <x v="8"/>
    <n v="2"/>
    <m/>
    <m/>
    <n v="0"/>
    <n v="-3.1"/>
    <n v="0"/>
    <n v="-3.1"/>
  </r>
  <r>
    <x v="0"/>
    <s v="REAL"/>
    <s v="FIJO"/>
    <x v="0"/>
    <s v="OMAKASE CONSULTING"/>
    <s v="BARCELONA"/>
    <x v="12"/>
    <s v="NOMINA OMAKASE"/>
    <s v="OMAKASE NOMINA"/>
    <n v="177.339"/>
    <d v="2020-02-10T00:00:00"/>
    <x v="8"/>
    <n v="2"/>
    <m/>
    <m/>
    <n v="177.339"/>
    <n v="0"/>
    <n v="0"/>
    <n v="177.339"/>
  </r>
  <r>
    <x v="1"/>
    <s v="REAL"/>
    <s v="VARIABLE"/>
    <x v="0"/>
    <s v="EN&amp;TAXI LLICENCIA, BARCELONA"/>
    <s v="VALENCIA"/>
    <x v="5"/>
    <s v="UBER,CABIFY, TAXIS, ETC"/>
    <s v="TAXI"/>
    <n v="0.91500000000000004"/>
    <d v="2020-02-10T00:00:00"/>
    <x v="8"/>
    <n v="2"/>
    <m/>
    <s v="PAGO MOVIL EN TAXI LLICENCIA, BARCELONA, TARJ."/>
    <n v="0"/>
    <n v="-0.91500000000000004"/>
    <n v="0"/>
    <n v="-0.91500000000000004"/>
  </r>
  <r>
    <x v="0"/>
    <s v="REAL"/>
    <s v="VARIABLE"/>
    <x v="0"/>
    <s v="-"/>
    <s v="VALENCIA"/>
    <x v="0"/>
    <s v="PAGA"/>
    <s v="PAGA / TRANSFERENCIA"/>
    <n v="45.399000000000001"/>
    <d v="2020-02-12T00:00:00"/>
    <x v="8"/>
    <n v="2"/>
    <m/>
    <m/>
    <n v="45.399000000000001"/>
    <n v="0"/>
    <n v="0"/>
    <n v="45.399000000000001"/>
  </r>
  <r>
    <x v="1"/>
    <s v="REAL"/>
    <s v="VARIABLE"/>
    <x v="0"/>
    <s v="DECATHLON"/>
    <s v="MADRID"/>
    <x v="6"/>
    <s v="DEPORTE"/>
    <m/>
    <n v="1.2990000000000002"/>
    <d v="2020-02-13T00:00:00"/>
    <x v="8"/>
    <n v="2"/>
    <m/>
    <s v="PAGO MOVIL EN DECATHLON ESPAN, MADRID, TARJ."/>
    <n v="0"/>
    <n v="-1.2990000000000002"/>
    <n v="0"/>
    <n v="-1.2990000000000002"/>
  </r>
  <r>
    <x v="1"/>
    <s v="REAL"/>
    <s v="VARIABLE"/>
    <x v="0"/>
    <s v="RESTAURANTE CLU"/>
    <s v="VALENCIA"/>
    <x v="7"/>
    <s v="RESTAURANTE"/>
    <s v="RESTAURANTE"/>
    <n v="1.1800000000000002"/>
    <d v="2020-02-19T00:00:00"/>
    <x v="8"/>
    <n v="2"/>
    <m/>
    <s v="COMPRA EN RESTAURANTE CLU, MADRID, TARJ. :*571914"/>
    <n v="0"/>
    <n v="-1.1800000000000002"/>
    <n v="0"/>
    <n v="-1.1800000000000002"/>
  </r>
  <r>
    <x v="0"/>
    <s v="REAL"/>
    <s v="FIJO"/>
    <x v="0"/>
    <s v="HMR"/>
    <s v="MADRID"/>
    <x v="12"/>
    <s v="NOMINA HMR"/>
    <s v="HMR"/>
    <n v="228.15599999999998"/>
    <d v="2020-02-24T00:00:00"/>
    <x v="8"/>
    <n v="2"/>
    <m/>
    <s v="Nomina Feb 20"/>
    <n v="228.15599999999998"/>
    <n v="0"/>
    <n v="0"/>
    <n v="228.15599999999998"/>
  </r>
  <r>
    <x v="1"/>
    <s v="REAL"/>
    <s v="VARIABLE"/>
    <x v="0"/>
    <s v="RESTAURANTE DOS"/>
    <s v="VALENCIA"/>
    <x v="7"/>
    <s v="RESTAURANTE"/>
    <s v="RESTAURANTE"/>
    <n v="0.79"/>
    <d v="2020-03-02T00:00:00"/>
    <x v="8"/>
    <n v="3"/>
    <m/>
    <s v="COMPRA EN RESTAURANTE DOS, CERCEDILLA, TARJ."/>
    <n v="0"/>
    <n v="-0.79"/>
    <n v="0"/>
    <n v="-0.79"/>
  </r>
  <r>
    <x v="1"/>
    <s v="REAL"/>
    <s v="VARIABLE"/>
    <x v="0"/>
    <s v="EFECTIVO"/>
    <s v="MADRID"/>
    <x v="0"/>
    <s v="EFECTIVO"/>
    <s v="EFECTIVO"/>
    <n v="2"/>
    <d v="2020-03-06T00:00:00"/>
    <x v="8"/>
    <n v="3"/>
    <m/>
    <m/>
    <n v="0"/>
    <n v="-2"/>
    <n v="0"/>
    <n v="-2"/>
  </r>
  <r>
    <x v="1"/>
    <s v="REAL"/>
    <s v="VARIABLE"/>
    <x v="0"/>
    <s v="EFECTIVO"/>
    <s v="MADRID"/>
    <x v="0"/>
    <s v="EFECTIVO"/>
    <s v="EFECTIVO"/>
    <n v="10"/>
    <d v="2020-03-06T00:00:00"/>
    <x v="8"/>
    <n v="3"/>
    <m/>
    <m/>
    <n v="0"/>
    <n v="-10"/>
    <n v="0"/>
    <n v="-10"/>
  </r>
  <r>
    <x v="1"/>
    <s v="REAL"/>
    <s v="VARIABLE"/>
    <x v="0"/>
    <m/>
    <s v="VALENCIA"/>
    <x v="7"/>
    <s v="BAR"/>
    <s v="CAFÉ"/>
    <n v="1.1900000000000002"/>
    <d v="2020-03-07T00:00:00"/>
    <x v="8"/>
    <n v="3"/>
    <m/>
    <m/>
    <n v="0"/>
    <n v="-1.1900000000000002"/>
    <n v="0"/>
    <n v="-1.1900000000000002"/>
  </r>
  <r>
    <x v="1"/>
    <s v="REAL"/>
    <s v="VARIABLE"/>
    <x v="0"/>
    <s v="ALDI"/>
    <s v="MADRID"/>
    <x v="4"/>
    <s v="COMIDA"/>
    <s v="ALDI"/>
    <n v="3.3380000000000005"/>
    <d v="2020-03-08T00:00:00"/>
    <x v="8"/>
    <n v="3"/>
    <m/>
    <m/>
    <n v="0"/>
    <n v="-3.3380000000000005"/>
    <n v="0"/>
    <n v="-3.3380000000000005"/>
  </r>
  <r>
    <x v="1"/>
    <s v="REAL"/>
    <s v="VARIABLE"/>
    <x v="0"/>
    <s v="CABIFY"/>
    <s v="CABIFY"/>
    <x v="5"/>
    <s v="UBER,CABIFY, ETC"/>
    <s v="CABIFY"/>
    <n v="2.29"/>
    <d v="2020-03-08T00:00:00"/>
    <x v="8"/>
    <n v="3"/>
    <m/>
    <s v="COMPRA INTERNET EN CABIFY, CABIFY, TARJ. :*571914"/>
    <n v="0"/>
    <n v="-2.29"/>
    <n v="0"/>
    <n v="-2.29"/>
  </r>
  <r>
    <x v="1"/>
    <s v="REAL"/>
    <s v="VARIABLE"/>
    <x v="0"/>
    <s v="EN&amp;LA PAL, MADRID"/>
    <s v="MADRID"/>
    <x v="10"/>
    <s v="FARMACIA"/>
    <s v="FARMACIA"/>
    <n v="0.751"/>
    <d v="2020-03-09T00:00:00"/>
    <x v="8"/>
    <n v="3"/>
    <m/>
    <s v="PAGO MOVIL EN FARMACIA LA PAL, MADRID, TARJ."/>
    <n v="0"/>
    <n v="-0.751"/>
    <n v="0"/>
    <n v="-0.751"/>
  </r>
  <r>
    <x v="1"/>
    <s v="REAL"/>
    <s v="VARIABLE"/>
    <x v="0"/>
    <s v="ALDI"/>
    <s v="MADRID"/>
    <x v="4"/>
    <s v="COMIDA"/>
    <s v="ALDI"/>
    <n v="4.6749999999999998"/>
    <d v="2020-03-13T00:00:00"/>
    <x v="8"/>
    <n v="3"/>
    <m/>
    <m/>
    <n v="0"/>
    <n v="-4.6749999999999998"/>
    <n v="0"/>
    <n v="-4.6749999999999998"/>
  </r>
  <r>
    <x v="1"/>
    <s v="REAL"/>
    <s v="VARIABLE"/>
    <x v="0"/>
    <s v="ALDI"/>
    <s v="MADRID"/>
    <x v="4"/>
    <s v="COMIDA"/>
    <s v="ALDI"/>
    <n v="4.1500000000000004"/>
    <d v="2020-03-17T00:00:00"/>
    <x v="8"/>
    <n v="3"/>
    <m/>
    <m/>
    <n v="0"/>
    <n v="-4.1500000000000004"/>
    <n v="0"/>
    <n v="-4.1500000000000004"/>
  </r>
  <r>
    <x v="1"/>
    <s v="REAL"/>
    <s v="VARIABLE"/>
    <x v="0"/>
    <s v="MERCADONA"/>
    <s v="MADRID"/>
    <x v="4"/>
    <s v="COMIDA"/>
    <s v="MERCADONA"/>
    <n v="5.0390000000000006"/>
    <d v="2020-03-21T00:00:00"/>
    <x v="8"/>
    <n v="3"/>
    <m/>
    <m/>
    <n v="0"/>
    <n v="-5.0390000000000006"/>
    <n v="0"/>
    <n v="-5.0390000000000006"/>
  </r>
  <r>
    <x v="1"/>
    <s v="REAL"/>
    <s v="VARIABLE"/>
    <x v="0"/>
    <s v="EN&amp;FARMACIA BELEN, MADRID"/>
    <s v="MADRID"/>
    <x v="10"/>
    <s v="FARMACIA"/>
    <s v="FARMACIA"/>
    <n v="2.0760000000000001"/>
    <d v="2020-03-23T00:00:00"/>
    <x v="8"/>
    <n v="3"/>
    <m/>
    <s v="PAGO MOVIL EN FARMACIA BELEN, MADRID, TARJ. :*571914"/>
    <n v="0"/>
    <n v="-2.0760000000000001"/>
    <n v="0"/>
    <n v="-2.0760000000000001"/>
  </r>
  <r>
    <x v="0"/>
    <s v="REAL"/>
    <s v="FIJO"/>
    <x v="0"/>
    <s v="HMR"/>
    <s v="MADRID"/>
    <x v="12"/>
    <s v="NOMINA HMR"/>
    <s v="HMR"/>
    <n v="487.20899999999995"/>
    <d v="2020-03-24T00:00:00"/>
    <x v="8"/>
    <n v="3"/>
    <m/>
    <s v="Nomina Mar 20"/>
    <n v="487.20899999999995"/>
    <n v="0"/>
    <n v="0"/>
    <n v="487.20899999999995"/>
  </r>
  <r>
    <x v="1"/>
    <s v="REAL"/>
    <s v="VARIABLE"/>
    <x v="0"/>
    <s v="MERCADONA"/>
    <s v="MADRID"/>
    <x v="4"/>
    <s v="COMIDA"/>
    <s v="MERCADONA"/>
    <n v="5.9130000000000003"/>
    <d v="2020-03-27T00:00:00"/>
    <x v="8"/>
    <n v="3"/>
    <m/>
    <m/>
    <n v="0"/>
    <n v="-5.9130000000000003"/>
    <n v="0"/>
    <n v="-5.9130000000000003"/>
  </r>
  <r>
    <x v="1"/>
    <s v="REAL"/>
    <s v="VARIABLE"/>
    <x v="0"/>
    <s v="AMAZON"/>
    <s v="ONLINE"/>
    <x v="8"/>
    <s v="ELECTRONICA / INTERNET"/>
    <s v="PELO"/>
    <n v="4.399"/>
    <d v="2020-03-30T00:00:00"/>
    <x v="8"/>
    <n v="3"/>
    <m/>
    <s v="Hatteker Barbero Electrico"/>
    <n v="0"/>
    <n v="-4.399"/>
    <n v="0"/>
    <n v="-4.399"/>
  </r>
  <r>
    <x v="1"/>
    <s v="REAL"/>
    <s v="VARIABLE"/>
    <x v="0"/>
    <s v="MERCADONA"/>
    <s v="MADRID"/>
    <x v="4"/>
    <s v="COMIDA"/>
    <s v="MERCADONA"/>
    <n v="2.8450000000000002"/>
    <d v="2020-04-03T00:00:00"/>
    <x v="8"/>
    <n v="4"/>
    <m/>
    <m/>
    <n v="0"/>
    <n v="-2.8450000000000002"/>
    <n v="0"/>
    <n v="-2.8450000000000002"/>
  </r>
  <r>
    <x v="1"/>
    <s v="REAL"/>
    <s v="VARIABLE"/>
    <x v="0"/>
    <s v="ALDI"/>
    <s v="MADRID"/>
    <x v="4"/>
    <s v="COMIDA"/>
    <s v="ALDI"/>
    <n v="1.6600000000000001"/>
    <d v="2020-04-06T00:00:00"/>
    <x v="8"/>
    <n v="4"/>
    <m/>
    <m/>
    <n v="0"/>
    <n v="-1.6600000000000001"/>
    <n v="0"/>
    <n v="-1.6600000000000001"/>
  </r>
  <r>
    <x v="0"/>
    <s v="REAL"/>
    <s v="VARIABLE"/>
    <x v="0"/>
    <s v="-"/>
    <s v="VALENCIA"/>
    <x v="0"/>
    <s v="PAGA"/>
    <s v="PAGA / TRANSFERENCIA"/>
    <n v="2.9940000000000002"/>
    <d v="2020-04-06T00:00:00"/>
    <x v="8"/>
    <n v="4"/>
    <m/>
    <m/>
    <n v="2.9940000000000002"/>
    <n v="0"/>
    <n v="0"/>
    <n v="2.9940000000000002"/>
  </r>
  <r>
    <x v="1"/>
    <s v="REAL"/>
    <s v="VARIABLE"/>
    <x v="0"/>
    <s v="ALDI"/>
    <s v="MADRID"/>
    <x v="4"/>
    <s v="COMIDA"/>
    <s v="ALDI"/>
    <n v="2.4160000000000004"/>
    <d v="2020-04-09T00:00:00"/>
    <x v="8"/>
    <n v="4"/>
    <m/>
    <m/>
    <n v="0"/>
    <n v="-2.4160000000000004"/>
    <n v="0"/>
    <n v="-2.4160000000000004"/>
  </r>
  <r>
    <x v="1"/>
    <s v="REAL"/>
    <s v="VARIABLE"/>
    <x v="0"/>
    <s v="ALDI"/>
    <s v="MADRID"/>
    <x v="4"/>
    <s v="COMIDA"/>
    <s v="ALDI"/>
    <n v="3.1070000000000002"/>
    <d v="2020-04-13T00:00:00"/>
    <x v="8"/>
    <n v="4"/>
    <m/>
    <m/>
    <n v="0"/>
    <n v="-3.1070000000000002"/>
    <n v="0"/>
    <n v="-3.1070000000000002"/>
  </r>
  <r>
    <x v="1"/>
    <s v="REAL"/>
    <s v="VARIABLE"/>
    <x v="0"/>
    <s v="ALDI"/>
    <s v="MADRID"/>
    <x v="4"/>
    <s v="COMIDA"/>
    <s v="ALDI"/>
    <n v="1.3660000000000001"/>
    <d v="2020-04-19T00:00:00"/>
    <x v="8"/>
    <n v="4"/>
    <m/>
    <m/>
    <n v="0"/>
    <n v="-1.3660000000000001"/>
    <n v="0"/>
    <n v="-1.3660000000000001"/>
  </r>
  <r>
    <x v="1"/>
    <s v="REAL"/>
    <s v="VARIABLE"/>
    <x v="0"/>
    <s v="MERCADONA"/>
    <s v="MADRID"/>
    <x v="4"/>
    <s v="COMIDA"/>
    <s v="MERCADONA"/>
    <n v="3.1880000000000002"/>
    <d v="2020-04-20T00:00:00"/>
    <x v="8"/>
    <n v="4"/>
    <m/>
    <m/>
    <n v="0"/>
    <n v="-3.1880000000000002"/>
    <n v="0"/>
    <n v="-3.1880000000000002"/>
  </r>
  <r>
    <x v="0"/>
    <s v="REAL"/>
    <s v="VARIABLE"/>
    <x v="0"/>
    <s v="-"/>
    <s v="VALENCIA"/>
    <x v="0"/>
    <s v="PAGA"/>
    <s v="PAGA / TRANSFERENCIA"/>
    <n v="2.4"/>
    <d v="2020-04-21T00:00:00"/>
    <x v="8"/>
    <n v="4"/>
    <m/>
    <m/>
    <n v="2.4"/>
    <n v="0"/>
    <n v="0"/>
    <n v="2.4"/>
  </r>
  <r>
    <x v="0"/>
    <s v="REAL"/>
    <s v="FIJO"/>
    <x v="0"/>
    <s v="HMR"/>
    <s v="MADRID"/>
    <x v="12"/>
    <s v="NOMINA HMR"/>
    <s v="HMR"/>
    <n v="487.37699999999995"/>
    <d v="2020-04-23T00:00:00"/>
    <x v="8"/>
    <n v="4"/>
    <m/>
    <s v="Nomina Ab 20"/>
    <n v="487.37699999999995"/>
    <n v="0"/>
    <n v="0"/>
    <n v="487.37699999999995"/>
  </r>
  <r>
    <x v="1"/>
    <s v="REAL"/>
    <s v="VARIABLE"/>
    <x v="0"/>
    <s v="MERCADONA"/>
    <s v="MADRID"/>
    <x v="4"/>
    <s v="COMIDA"/>
    <s v="MERCADONA"/>
    <n v="3.6350000000000002"/>
    <d v="2020-04-25T00:00:00"/>
    <x v="8"/>
    <n v="4"/>
    <m/>
    <m/>
    <n v="0"/>
    <n v="-3.6350000000000002"/>
    <n v="0"/>
    <n v="-3.6350000000000002"/>
  </r>
  <r>
    <x v="1"/>
    <s v="REAL"/>
    <s v="VARIABLE"/>
    <x v="0"/>
    <s v="MERCADONA"/>
    <s v="MADRID"/>
    <x v="4"/>
    <s v="COMIDA"/>
    <s v="MERCADONA"/>
    <n v="4.9450000000000003"/>
    <d v="2020-05-04T00:00:00"/>
    <x v="8"/>
    <n v="5"/>
    <m/>
    <m/>
    <n v="0"/>
    <n v="-4.9450000000000003"/>
    <n v="0"/>
    <n v="-4.9450000000000003"/>
  </r>
  <r>
    <x v="0"/>
    <s v="REAL"/>
    <s v="VARIABLE"/>
    <x v="0"/>
    <s v="-"/>
    <s v="VALENCIA"/>
    <x v="0"/>
    <s v="PAGA"/>
    <s v="PAGA / TRANSFERENCIA"/>
    <n v="-19.29"/>
    <d v="2020-05-06T00:00:00"/>
    <x v="8"/>
    <n v="5"/>
    <m/>
    <m/>
    <n v="-19.29"/>
    <n v="0"/>
    <n v="0"/>
    <n v="-19.29"/>
  </r>
  <r>
    <x v="0"/>
    <s v="REAL"/>
    <s v="VARIABLE"/>
    <x v="0"/>
    <s v="-"/>
    <s v="VALENCIA"/>
    <x v="0"/>
    <s v="PAGA"/>
    <s v="PAGA / TRANSFERENCIA"/>
    <n v="19.29"/>
    <d v="2020-05-06T00:00:00"/>
    <x v="8"/>
    <n v="5"/>
    <m/>
    <m/>
    <n v="19.29"/>
    <n v="0"/>
    <n v="0"/>
    <n v="19.29"/>
  </r>
  <r>
    <x v="1"/>
    <s v="REAL"/>
    <s v="VARIABLE"/>
    <x v="0"/>
    <s v="Prime&amp;BZ5, amazon.es/prm"/>
    <s v="ONLINE"/>
    <x v="9"/>
    <s v="SUSCRIPCION"/>
    <s v="AMAZON PRIME"/>
    <n v="3.6"/>
    <d v="2020-05-10T00:00:00"/>
    <x v="8"/>
    <n v="5"/>
    <m/>
    <s v="COMPRA Amazon Prime*909UT6BZ5, amazon.es/prm,"/>
    <n v="0"/>
    <n v="-3.6"/>
    <n v="0"/>
    <n v="-3.6"/>
  </r>
  <r>
    <x v="1"/>
    <s v="REAL"/>
    <s v="VARIABLE"/>
    <x v="0"/>
    <s v="ALDI"/>
    <s v="MADRID"/>
    <x v="4"/>
    <s v="COMIDA"/>
    <s v="ALDI"/>
    <n v="2.9940000000000002"/>
    <d v="2020-05-11T00:00:00"/>
    <x v="8"/>
    <n v="5"/>
    <m/>
    <m/>
    <n v="0"/>
    <n v="-2.9940000000000002"/>
    <n v="0"/>
    <n v="-2.9940000000000002"/>
  </r>
  <r>
    <x v="1"/>
    <s v="REAL"/>
    <s v="VARIABLE"/>
    <x v="0"/>
    <s v="ALDI"/>
    <s v="MADRID"/>
    <x v="4"/>
    <s v="COMIDA"/>
    <s v="ALDI"/>
    <n v="3.415"/>
    <d v="2020-05-15T00:00:00"/>
    <x v="8"/>
    <n v="5"/>
    <m/>
    <m/>
    <n v="0"/>
    <n v="-3.415"/>
    <n v="0"/>
    <n v="-3.415"/>
  </r>
  <r>
    <x v="1"/>
    <s v="REAL"/>
    <s v="VARIABLE"/>
    <x v="0"/>
    <s v="EFECTIVO"/>
    <s v="MADRID"/>
    <x v="0"/>
    <s v="EFECTIVO"/>
    <s v="EFECTIVO"/>
    <n v="7"/>
    <d v="2020-05-17T00:00:00"/>
    <x v="8"/>
    <n v="5"/>
    <m/>
    <m/>
    <n v="0"/>
    <n v="-7"/>
    <n v="0"/>
    <n v="-7"/>
  </r>
  <r>
    <x v="1"/>
    <s v="REAL"/>
    <s v="VARIABLE"/>
    <x v="0"/>
    <s v="ALDI"/>
    <s v="MADRID"/>
    <x v="4"/>
    <s v="COMIDA"/>
    <s v="ALDI"/>
    <n v="1.3"/>
    <d v="2020-05-18T00:00:00"/>
    <x v="8"/>
    <n v="5"/>
    <m/>
    <m/>
    <n v="0"/>
    <n v="-1.3"/>
    <n v="0"/>
    <n v="-1.3"/>
  </r>
  <r>
    <x v="0"/>
    <s v="REAL"/>
    <s v="FIJO"/>
    <x v="0"/>
    <s v="HMR"/>
    <s v="MADRID"/>
    <x v="12"/>
    <s v="NOMINA HMR"/>
    <s v="HMR"/>
    <n v="487.548"/>
    <d v="2020-05-22T00:00:00"/>
    <x v="8"/>
    <n v="5"/>
    <m/>
    <s v="Nomina Mayo 20"/>
    <n v="487.548"/>
    <n v="0"/>
    <n v="0"/>
    <n v="487.548"/>
  </r>
  <r>
    <x v="1"/>
    <s v="REAL"/>
    <s v="VARIABLE"/>
    <x v="0"/>
    <s v="ALDI"/>
    <s v="MADRID"/>
    <x v="4"/>
    <s v="COMIDA"/>
    <s v="ALDI"/>
    <n v="2.2520000000000002"/>
    <d v="2020-05-25T00:00:00"/>
    <x v="8"/>
    <n v="5"/>
    <m/>
    <m/>
    <n v="0"/>
    <n v="-2.2520000000000002"/>
    <n v="0"/>
    <n v="-2.2520000000000002"/>
  </r>
  <r>
    <x v="1"/>
    <s v="REAL"/>
    <s v="VARIABLE"/>
    <x v="0"/>
    <m/>
    <s v="VALENCIA"/>
    <x v="4"/>
    <s v="COMIDA SEMANAL"/>
    <s v="AHORRAMAS"/>
    <n v="1.9039999999999999"/>
    <d v="2020-05-30T00:00:00"/>
    <x v="8"/>
    <n v="5"/>
    <m/>
    <m/>
    <n v="0"/>
    <n v="-1.9039999999999999"/>
    <n v="0"/>
    <n v="-1.9039999999999999"/>
  </r>
  <r>
    <x v="1"/>
    <s v="REAL"/>
    <s v="FIJO"/>
    <x v="0"/>
    <s v="ALQUILER"/>
    <s v="MADRID"/>
    <x v="2"/>
    <s v="PISO FDO CATOLICO"/>
    <s v="ALQUILER FDO CATOLICO"/>
    <n v="22.5"/>
    <d v="2020-06-01T00:00:00"/>
    <x v="8"/>
    <n v="6"/>
    <m/>
    <s v="Junio"/>
    <n v="0"/>
    <n v="-22.5"/>
    <n v="0"/>
    <n v="-22.5"/>
  </r>
  <r>
    <x v="1"/>
    <s v="REAL"/>
    <s v="FIJO"/>
    <x v="0"/>
    <s v="ALQUILER"/>
    <s v="MADRID"/>
    <x v="2"/>
    <s v="PISO FDO CATOLICO"/>
    <s v="ALQUILER FDO CATOLICO"/>
    <n v="50"/>
    <d v="2020-06-01T00:00:00"/>
    <x v="8"/>
    <n v="6"/>
    <m/>
    <s v="Fianza"/>
    <n v="0"/>
    <n v="-50"/>
    <n v="0"/>
    <n v="-50"/>
  </r>
  <r>
    <x v="1"/>
    <s v="REAL"/>
    <s v="FIJO"/>
    <x v="0"/>
    <s v="GIMNASIO JOSE VALENCIANO"/>
    <s v="MADRID"/>
    <x v="6"/>
    <s v="BOXEO"/>
    <s v="BOXEO"/>
    <n v="6"/>
    <d v="2020-06-01T00:00:00"/>
    <x v="8"/>
    <n v="6"/>
    <m/>
    <s v="Junio"/>
    <n v="0"/>
    <n v="-6"/>
    <n v="0"/>
    <n v="-6"/>
  </r>
  <r>
    <x v="1"/>
    <s v="REAL"/>
    <s v="FIJO"/>
    <x v="0"/>
    <s v="GIMNASIO JOSE VALENCIANO"/>
    <s v="MADRID"/>
    <x v="6"/>
    <s v="BOXEO"/>
    <s v="BOXEO"/>
    <n v="6"/>
    <d v="2020-06-01T00:00:00"/>
    <x v="8"/>
    <n v="6"/>
    <m/>
    <s v="Fianza"/>
    <n v="0"/>
    <n v="-6"/>
    <n v="0"/>
    <n v="-6"/>
  </r>
  <r>
    <x v="1"/>
    <s v="REAL"/>
    <s v="VARIABLE"/>
    <x v="0"/>
    <s v="CABIFY"/>
    <s v="CABIFY"/>
    <x v="5"/>
    <s v="UBER,CABIFY, ETC"/>
    <s v="CABIFY"/>
    <n v="1.847"/>
    <d v="2020-06-01T00:00:00"/>
    <x v="8"/>
    <n v="6"/>
    <m/>
    <s v="COMPRA INTERNET EN CABIFY, CABIFY, TARJ. :*571914"/>
    <n v="0"/>
    <n v="-1.847"/>
    <n v="0"/>
    <n v="-1.847"/>
  </r>
  <r>
    <x v="1"/>
    <s v="REAL"/>
    <s v="FIJO"/>
    <x v="0"/>
    <s v="GASTOS VARIABLES"/>
    <s v="MADRID"/>
    <x v="2"/>
    <s v="GASTOS COMPARTIDOS"/>
    <s v="GASTOS: AGUA, LUZ, WIFI, LIMPIEZA"/>
    <n v="8.5"/>
    <d v="2020-06-01T00:00:00"/>
    <x v="8"/>
    <n v="6"/>
    <m/>
    <s v="Junio"/>
    <n v="0"/>
    <n v="-8.5"/>
    <n v="0"/>
    <n v="-8.5"/>
  </r>
  <r>
    <x v="1"/>
    <s v="REAL"/>
    <s v="FIJO"/>
    <x v="0"/>
    <s v="GASTOS VARIABLES"/>
    <s v="MADRID"/>
    <x v="2"/>
    <s v="GASTOS COMPARTIDOS"/>
    <s v="GASTOS: AGUA, LUZ, WIFI, LIMPIEZA"/>
    <n v="8.5"/>
    <d v="2020-06-01T00:00:00"/>
    <x v="8"/>
    <n v="6"/>
    <m/>
    <s v="Fianza"/>
    <n v="0"/>
    <n v="-8.5"/>
    <n v="0"/>
    <n v="-8.5"/>
  </r>
  <r>
    <x v="1"/>
    <s v="REAL"/>
    <s v="VARIABLE"/>
    <x v="0"/>
    <s v="ALDI"/>
    <s v="MADRID"/>
    <x v="4"/>
    <s v="COMIDA"/>
    <s v="ALDI"/>
    <n v="3.4159999999999999"/>
    <d v="2020-06-06T00:00:00"/>
    <x v="8"/>
    <n v="6"/>
    <m/>
    <m/>
    <n v="0"/>
    <n v="-3.4159999999999999"/>
    <n v="0"/>
    <n v="-3.4159999999999999"/>
  </r>
  <r>
    <x v="1"/>
    <s v="REAL"/>
    <s v="VARIABLE"/>
    <x v="0"/>
    <s v="EFECTIVO"/>
    <s v="MADRID"/>
    <x v="0"/>
    <s v="EFECTIVO"/>
    <s v="EFECTIVO"/>
    <n v="5"/>
    <d v="2020-06-07T00:00:00"/>
    <x v="8"/>
    <n v="6"/>
    <m/>
    <m/>
    <n v="0"/>
    <n v="-5"/>
    <n v="0"/>
    <n v="-5"/>
  </r>
  <r>
    <x v="1"/>
    <s v="REAL"/>
    <s v="VARIABLE"/>
    <x v="0"/>
    <m/>
    <s v="VALENCIA"/>
    <x v="7"/>
    <s v="BAR"/>
    <s v="CAFÉ"/>
    <n v="0.22500000000000001"/>
    <d v="2020-06-08T00:00:00"/>
    <x v="8"/>
    <n v="6"/>
    <m/>
    <m/>
    <n v="0"/>
    <n v="-0.22500000000000001"/>
    <n v="0"/>
    <n v="-0.22500000000000001"/>
  </r>
  <r>
    <x v="1"/>
    <s v="REAL"/>
    <s v="VARIABLE"/>
    <x v="0"/>
    <s v="ALDI"/>
    <s v="MADRID"/>
    <x v="4"/>
    <s v="COMIDA"/>
    <s v="ALDI"/>
    <n v="5.09"/>
    <d v="2020-06-14T00:00:00"/>
    <x v="8"/>
    <n v="6"/>
    <m/>
    <m/>
    <n v="0"/>
    <n v="-5.09"/>
    <n v="0"/>
    <n v="-5.09"/>
  </r>
  <r>
    <x v="1"/>
    <s v="REAL"/>
    <s v="VARIABLE"/>
    <x v="0"/>
    <s v="ALDI"/>
    <s v="MADRID"/>
    <x v="4"/>
    <s v="COMIDA"/>
    <s v="ALDI"/>
    <n v="3.2250000000000001"/>
    <d v="2020-06-20T00:00:00"/>
    <x v="8"/>
    <n v="6"/>
    <m/>
    <m/>
    <n v="0"/>
    <n v="-3.2250000000000001"/>
    <n v="0"/>
    <n v="-3.2250000000000001"/>
  </r>
  <r>
    <x v="1"/>
    <s v="REAL"/>
    <s v="VARIABLE"/>
    <x v="0"/>
    <s v="ALDI"/>
    <s v="MADRID"/>
    <x v="4"/>
    <s v="COMIDA"/>
    <s v="ALDI"/>
    <n v="2.3370000000000002"/>
    <d v="2020-06-21T00:00:00"/>
    <x v="8"/>
    <n v="6"/>
    <m/>
    <m/>
    <n v="0"/>
    <n v="-2.3370000000000002"/>
    <n v="0"/>
    <n v="-2.3370000000000002"/>
  </r>
  <r>
    <x v="1"/>
    <s v="REAL"/>
    <s v="VARIABLE"/>
    <x v="0"/>
    <m/>
    <m/>
    <x v="7"/>
    <s v="BAR"/>
    <s v="COMIDA OMAKASE"/>
    <n v="0.36000000000000004"/>
    <d v="2020-06-22T00:00:00"/>
    <x v="8"/>
    <n v="6"/>
    <m/>
    <m/>
    <n v="0"/>
    <n v="-0.36000000000000004"/>
    <n v="0"/>
    <n v="-0.36000000000000004"/>
  </r>
  <r>
    <x v="0"/>
    <s v="REAL"/>
    <s v="FIJO"/>
    <x v="0"/>
    <s v="HMR"/>
    <s v="MADRID"/>
    <x v="12"/>
    <s v="NOMINA HMR"/>
    <s v="HMR"/>
    <n v="491.35499999999996"/>
    <d v="2020-06-24T00:00:00"/>
    <x v="8"/>
    <n v="6"/>
    <m/>
    <s v="Nomina Jun 20"/>
    <n v="491.35499999999996"/>
    <n v="0"/>
    <n v="0"/>
    <n v="491.35499999999996"/>
  </r>
  <r>
    <x v="0"/>
    <s v="REAL"/>
    <s v="FIJO"/>
    <x v="0"/>
    <s v="HMR"/>
    <s v="MADRID"/>
    <x v="12"/>
    <s v="NOMINA HMR"/>
    <s v="HMR"/>
    <n v="401.37"/>
    <d v="2020-06-24T00:00:00"/>
    <x v="8"/>
    <n v="6"/>
    <m/>
    <s v="Nomina Jul 20"/>
    <n v="401.37"/>
    <n v="0"/>
    <n v="0"/>
    <n v="401.37"/>
  </r>
  <r>
    <x v="1"/>
    <s v="REAL"/>
    <s v="VARIABLE"/>
    <x v="0"/>
    <s v="ALDI"/>
    <s v="MADRID"/>
    <x v="4"/>
    <s v="COMIDA"/>
    <s v="ALDI"/>
    <n v="2.1430000000000002"/>
    <d v="2020-06-28T00:00:00"/>
    <x v="8"/>
    <n v="6"/>
    <m/>
    <m/>
    <n v="0"/>
    <n v="-2.1430000000000002"/>
    <n v="0"/>
    <n v="-2.1430000000000002"/>
  </r>
  <r>
    <x v="1"/>
    <s v="REAL"/>
    <s v="VARIABLE"/>
    <x v="0"/>
    <s v="ZARA"/>
    <s v="MADRID"/>
    <x v="3"/>
    <s v="ROPA"/>
    <s v="ROPA"/>
    <n v="0.99900000000000011"/>
    <d v="2020-06-28T00:00:00"/>
    <x v="8"/>
    <n v="6"/>
    <m/>
    <s v="PAGO MOVIL EN ZARA MADRID PRE, MADRID, TARJ."/>
    <n v="0"/>
    <n v="-0.99900000000000011"/>
    <n v="0"/>
    <n v="-0.99900000000000011"/>
  </r>
  <r>
    <x v="1"/>
    <s v="REAL"/>
    <s v="FIJO"/>
    <x v="0"/>
    <s v="ALQUILER"/>
    <s v="MADRID"/>
    <x v="2"/>
    <s v="PISO FDO CATOLICO"/>
    <s v="ALQUILER FDO CATOLICO"/>
    <n v="45"/>
    <d v="2020-07-01T00:00:00"/>
    <x v="8"/>
    <n v="7"/>
    <m/>
    <s v="Julio"/>
    <n v="0"/>
    <n v="-45"/>
    <n v="0"/>
    <n v="-45"/>
  </r>
  <r>
    <x v="1"/>
    <s v="REAL"/>
    <s v="FIJO"/>
    <x v="0"/>
    <s v="GIMNASIO JOSE VALENCIANO"/>
    <s v="MADRID"/>
    <x v="6"/>
    <s v="BOXEO"/>
    <s v="BOXEO"/>
    <n v="3.5"/>
    <d v="2020-07-01T00:00:00"/>
    <x v="8"/>
    <n v="7"/>
    <m/>
    <s v="Julio"/>
    <n v="0"/>
    <n v="-3.5"/>
    <n v="0"/>
    <n v="-3.5"/>
  </r>
  <r>
    <x v="1"/>
    <s v="REAL"/>
    <s v="FIJO"/>
    <x v="0"/>
    <s v="GASTOS VARIABLES"/>
    <s v="MADRID"/>
    <x v="2"/>
    <s v="GASTOS COMPARTIDOS"/>
    <s v="GASTOS: AGUA, LUZ, WIFI, LIMPIEZA"/>
    <n v="8.5"/>
    <d v="2020-07-01T00:00:00"/>
    <x v="8"/>
    <n v="7"/>
    <m/>
    <s v="Julio"/>
    <n v="0"/>
    <n v="-8.5"/>
    <n v="0"/>
    <n v="-8.5"/>
  </r>
  <r>
    <x v="1"/>
    <s v="REAL"/>
    <s v="VARIABLE"/>
    <x v="0"/>
    <s v="EN&amp;RESTAURANTE ESP, MADRID"/>
    <s v="VALENCIA"/>
    <x v="7"/>
    <s v="RESTAURANTE"/>
    <s v="RESTAURANTE"/>
    <n v="0.25"/>
    <d v="2020-07-05T00:00:00"/>
    <x v="8"/>
    <n v="7"/>
    <m/>
    <s v="PAGO MOVIL EN RESTAURANTE ESP, MADRID, TARJ."/>
    <n v="0"/>
    <n v="-0.25"/>
    <n v="0"/>
    <n v="-0.25"/>
  </r>
  <r>
    <x v="1"/>
    <s v="REAL"/>
    <s v="VARIABLE"/>
    <x v="0"/>
    <s v="EN&amp;RESTAURANTE EL, ALMAZAN"/>
    <s v="VALENCIA"/>
    <x v="7"/>
    <s v="RESTAURANTE"/>
    <s v="RESTAURANTE"/>
    <n v="1.08"/>
    <d v="2020-07-09T00:00:00"/>
    <x v="8"/>
    <n v="7"/>
    <m/>
    <s v="PAGO MOVIL EN RESTAURANTE EL, ALMAZAN, TARJ."/>
    <n v="0"/>
    <n v="-1.08"/>
    <n v="0"/>
    <n v="-1.08"/>
  </r>
  <r>
    <x v="1"/>
    <s v="REAL"/>
    <s v="VARIABLE"/>
    <x v="0"/>
    <s v="RYNAIR"/>
    <m/>
    <x v="11"/>
    <s v="MALLORCA"/>
    <s v="MALLORCA"/>
    <n v="17.868000000000002"/>
    <d v="2020-07-10T00:00:00"/>
    <x v="8"/>
    <n v="7"/>
    <m/>
    <s v="COMPRA RYANAIR I7P0, MADRID, TARJETA"/>
    <n v="0"/>
    <n v="-17.868000000000002"/>
    <n v="0"/>
    <n v="-17.868000000000002"/>
  </r>
  <r>
    <x v="1"/>
    <s v="REAL"/>
    <s v="VARIABLE"/>
    <x v="0"/>
    <s v="BAR"/>
    <s v="VALENCIA"/>
    <x v="7"/>
    <s v="BAR"/>
    <s v="BAR"/>
    <n v="0.52"/>
    <d v="2020-07-11T00:00:00"/>
    <x v="8"/>
    <n v="7"/>
    <m/>
    <s v="PAGO MOVIL EN BAR RESTAURANTE, TUDELA, TARJ."/>
    <n v="0"/>
    <n v="-0.52"/>
    <n v="0"/>
    <n v="-0.52"/>
  </r>
  <r>
    <x v="0"/>
    <s v="REAL"/>
    <s v="VARIABLE"/>
    <x v="0"/>
    <s v="-"/>
    <s v="VALENCIA"/>
    <x v="0"/>
    <s v="PAGA"/>
    <s v="PAGA / TRANSFERENCIA"/>
    <n v="40.799999999999997"/>
    <d v="2020-07-13T00:00:00"/>
    <x v="8"/>
    <n v="7"/>
    <m/>
    <m/>
    <n v="40.799999999999997"/>
    <n v="0"/>
    <n v="0"/>
    <n v="40.799999999999997"/>
  </r>
  <r>
    <x v="1"/>
    <s v="REAL"/>
    <s v="VARIABLE"/>
    <x v="0"/>
    <s v="EFECTIVO"/>
    <s v="MADRID"/>
    <x v="0"/>
    <s v="EFECTIVO"/>
    <s v="EFECTIVO"/>
    <n v="10"/>
    <d v="2020-07-18T00:00:00"/>
    <x v="8"/>
    <n v="7"/>
    <m/>
    <m/>
    <n v="0"/>
    <n v="-10"/>
    <n v="0"/>
    <n v="-10"/>
  </r>
  <r>
    <x v="1"/>
    <s v="REAL"/>
    <s v="VARIABLE"/>
    <x v="0"/>
    <s v="ALDI"/>
    <s v="MADRID"/>
    <x v="4"/>
    <s v="COMIDA"/>
    <s v="ALDI"/>
    <n v="2.2570000000000001"/>
    <d v="2020-07-19T00:00:00"/>
    <x v="8"/>
    <n v="7"/>
    <m/>
    <m/>
    <n v="0"/>
    <n v="-2.2570000000000001"/>
    <n v="0"/>
    <n v="-2.2570000000000001"/>
  </r>
  <r>
    <x v="0"/>
    <s v="REAL"/>
    <s v="FIJO"/>
    <x v="0"/>
    <s v="HMR"/>
    <s v="MADRID"/>
    <x v="12"/>
    <s v="NOMINA HMR"/>
    <s v="HMR"/>
    <n v="487.60499999999996"/>
    <d v="2020-07-23T00:00:00"/>
    <x v="8"/>
    <n v="7"/>
    <m/>
    <s v="Nomina Jul 20"/>
    <n v="487.60499999999996"/>
    <n v="0"/>
    <n v="0"/>
    <n v="487.60499999999996"/>
  </r>
  <r>
    <x v="0"/>
    <s v="REAL"/>
    <s v="VARIABLE"/>
    <x v="0"/>
    <s v="SANTANDER"/>
    <s v="ONLINE"/>
    <x v="0"/>
    <s v="INTERESES"/>
    <s v="LIQUIDACIONES SANTANDER"/>
    <n v="8.1509999999999998"/>
    <d v="2020-07-24T00:00:00"/>
    <x v="8"/>
    <n v="7"/>
    <m/>
    <m/>
    <n v="8.1509999999999998"/>
    <n v="0"/>
    <n v="0"/>
    <n v="8.1509999999999998"/>
  </r>
  <r>
    <x v="1"/>
    <s v="REAL"/>
    <s v="VARIABLE"/>
    <x v="0"/>
    <m/>
    <s v="VALENCIA"/>
    <x v="7"/>
    <s v="BAR"/>
    <s v="CAFÉ"/>
    <n v="0.44000000000000006"/>
    <d v="2020-07-25T00:00:00"/>
    <x v="8"/>
    <n v="7"/>
    <m/>
    <m/>
    <n v="0"/>
    <n v="-0.44000000000000006"/>
    <n v="0"/>
    <n v="-0.44000000000000006"/>
  </r>
  <r>
    <x v="1"/>
    <s v="REAL"/>
    <s v="VARIABLE"/>
    <x v="0"/>
    <s v="EN DTRES"/>
    <s v="VALENCIA"/>
    <x v="7"/>
    <s v="RESTAURANTE"/>
    <s v="RESTAURANTE"/>
    <n v="0.65"/>
    <d v="2020-07-25T00:00:00"/>
    <x v="8"/>
    <n v="7"/>
    <m/>
    <s v="PAGO MOVIL EN DTRES, TUDELA, TARJ. :*571914"/>
    <n v="0"/>
    <n v="-0.65"/>
    <n v="0"/>
    <n v="-0.65"/>
  </r>
  <r>
    <x v="1"/>
    <s v="REAL"/>
    <s v="FIJO"/>
    <x v="0"/>
    <s v="ALQUILER"/>
    <s v="MADRID"/>
    <x v="2"/>
    <s v="PISO FDO CATOLICO"/>
    <s v="ALQUILER FDO CATOLICO"/>
    <n v="45"/>
    <d v="2020-08-01T00:00:00"/>
    <x v="8"/>
    <n v="8"/>
    <m/>
    <s v="Agosto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0-08-01T00:00:00"/>
    <x v="8"/>
    <n v="8"/>
    <m/>
    <s v="Agosto"/>
    <n v="0"/>
    <n v="-6"/>
    <n v="0"/>
    <n v="-6"/>
  </r>
  <r>
    <x v="1"/>
    <s v="REAL"/>
    <s v="VARIABLE"/>
    <x v="0"/>
    <s v="CABIFY"/>
    <s v="MADRID"/>
    <x v="5"/>
    <s v="UBER,CABIFY, ETC"/>
    <s v="CABIFY"/>
    <n v="1.8370000000000002"/>
    <d v="2020-08-01T00:00:00"/>
    <x v="8"/>
    <n v="8"/>
    <m/>
    <s v="COMPRA Cabify Espana, Madrid, TARJETA"/>
    <n v="0"/>
    <n v="-1.8370000000000002"/>
    <n v="0"/>
    <n v="-1.8370000000000002"/>
  </r>
  <r>
    <x v="1"/>
    <s v="REAL"/>
    <s v="FIJO"/>
    <x v="0"/>
    <s v="GASTOS VARIABLES"/>
    <s v="MADRID"/>
    <x v="2"/>
    <s v="GASTOS COMPARTIDOS"/>
    <s v="GASTOS: AGUA, LUZ, WIFI, LIMPIEZA"/>
    <n v="8.5"/>
    <d v="2020-08-01T00:00:00"/>
    <x v="8"/>
    <n v="8"/>
    <m/>
    <s v="Agosto"/>
    <n v="0"/>
    <n v="-8.5"/>
    <n v="0"/>
    <n v="-8.5"/>
  </r>
  <r>
    <x v="1"/>
    <s v="REAL"/>
    <s v="VARIABLE"/>
    <x v="0"/>
    <m/>
    <s v="VALENCIA"/>
    <x v="7"/>
    <s v="BAR"/>
    <s v="CAFÉ"/>
    <n v="0.30000000000000004"/>
    <d v="2020-08-06T00:00:00"/>
    <x v="8"/>
    <n v="8"/>
    <m/>
    <m/>
    <n v="0"/>
    <n v="-0.30000000000000004"/>
    <n v="0"/>
    <n v="-0.30000000000000004"/>
  </r>
  <r>
    <x v="1"/>
    <s v="REAL"/>
    <s v="VARIABLE"/>
    <x v="0"/>
    <m/>
    <m/>
    <x v="6"/>
    <s v="BUCEO"/>
    <s v="BUCEO"/>
    <n v="5.6000000000000005"/>
    <d v="2020-08-07T00:00:00"/>
    <x v="8"/>
    <n v="8"/>
    <m/>
    <m/>
    <n v="0"/>
    <n v="-5.6000000000000005"/>
    <n v="0"/>
    <n v="-5.6000000000000005"/>
  </r>
  <r>
    <x v="1"/>
    <s v="REAL"/>
    <s v="VARIABLE"/>
    <x v="0"/>
    <s v="RYNAIR"/>
    <s v="LISBOA"/>
    <x v="5"/>
    <s v="RYNAIR"/>
    <s v="MALLORCA"/>
    <n v="17.868000000000002"/>
    <d v="2020-08-11T00:00:00"/>
    <x v="8"/>
    <n v="8"/>
    <m/>
    <s v="Palma - Madrid , Madrid - Palma"/>
    <n v="0"/>
    <n v="-17.868000000000002"/>
    <n v="0"/>
    <n v="-17.868000000000002"/>
  </r>
  <r>
    <x v="1"/>
    <s v="REAL"/>
    <s v="VARIABLE"/>
    <x v="0"/>
    <m/>
    <s v="VALENCIA"/>
    <x v="7"/>
    <s v="BAR"/>
    <s v="CAFÉ"/>
    <n v="2.4500000000000002"/>
    <d v="2020-08-12T00:00:00"/>
    <x v="8"/>
    <n v="8"/>
    <m/>
    <m/>
    <n v="0"/>
    <n v="-2.4500000000000002"/>
    <n v="0"/>
    <n v="-2.4500000000000002"/>
  </r>
  <r>
    <x v="0"/>
    <s v="REAL"/>
    <s v="VARIABLE"/>
    <x v="0"/>
    <s v="-"/>
    <s v="VALENCIA"/>
    <x v="0"/>
    <s v="PAGA"/>
    <s v="PAGA / TRANSFERENCIA"/>
    <n v="-15"/>
    <d v="2020-08-12T00:00:00"/>
    <x v="8"/>
    <n v="8"/>
    <m/>
    <m/>
    <n v="-15"/>
    <n v="0"/>
    <n v="0"/>
    <n v="-15"/>
  </r>
  <r>
    <x v="1"/>
    <s v="REAL"/>
    <s v="VARIABLE"/>
    <x v="0"/>
    <s v="EN&amp;CUIT RESTAURANT, PALMA"/>
    <s v="VALENCIA"/>
    <x v="7"/>
    <s v="RESTAURANTE"/>
    <s v="RESTAURANTE"/>
    <n v="0.45"/>
    <d v="2020-08-12T00:00:00"/>
    <x v="8"/>
    <n v="8"/>
    <m/>
    <s v="PAGO MOVIL EN CUIT RESTAURANT, PALMA, TARJ. :*571914"/>
    <n v="0"/>
    <n v="-0.45"/>
    <n v="0"/>
    <n v="-0.45"/>
  </r>
  <r>
    <x v="1"/>
    <s v="REAL"/>
    <s v="VARIABLE"/>
    <x v="0"/>
    <m/>
    <s v="VALENCIA"/>
    <x v="7"/>
    <s v="BAR"/>
    <s v="CAFÉ"/>
    <n v="1.04"/>
    <d v="2020-08-14T00:00:00"/>
    <x v="8"/>
    <n v="8"/>
    <m/>
    <m/>
    <n v="0"/>
    <n v="-1.04"/>
    <n v="0"/>
    <n v="-1.04"/>
  </r>
  <r>
    <x v="1"/>
    <s v="REAL"/>
    <s v="VARIABLE"/>
    <x v="0"/>
    <s v="BAR"/>
    <s v="VALENCIA"/>
    <x v="7"/>
    <s v="BAR"/>
    <s v="BAR"/>
    <n v="0.48"/>
    <d v="2020-08-17T00:00:00"/>
    <x v="8"/>
    <n v="8"/>
    <m/>
    <s v="PAGO MOVIL EN BAR PETIT.SUPER, CALA ROMANTIC, TARJ."/>
    <n v="0"/>
    <n v="-0.48"/>
    <n v="0"/>
    <n v="-0.48"/>
  </r>
  <r>
    <x v="1"/>
    <s v="REAL"/>
    <s v="VARIABLE"/>
    <x v="0"/>
    <s v="ALDI"/>
    <s v="MADRID"/>
    <x v="4"/>
    <s v="COMIDA"/>
    <s v="ALDI"/>
    <n v="5.7680000000000007"/>
    <d v="2020-08-18T00:00:00"/>
    <x v="8"/>
    <n v="8"/>
    <m/>
    <m/>
    <n v="0"/>
    <n v="-5.7680000000000007"/>
    <n v="0"/>
    <n v="-5.7680000000000007"/>
  </r>
  <r>
    <x v="1"/>
    <s v="REAL"/>
    <s v="VARIABLE"/>
    <x v="0"/>
    <s v="SANTANDER"/>
    <s v="EFECTIVO"/>
    <x v="0"/>
    <s v="OTROS"/>
    <s v="OTROS"/>
    <n v="7"/>
    <d v="2020-08-18T00:00:00"/>
    <x v="8"/>
    <n v="8"/>
    <m/>
    <m/>
    <n v="0"/>
    <n v="-7"/>
    <n v="0"/>
    <n v="-7"/>
  </r>
  <r>
    <x v="1"/>
    <s v="REAL"/>
    <s v="VARIABLE"/>
    <x v="0"/>
    <s v="DECATHLON PRINC"/>
    <s v="MADRID"/>
    <x v="6"/>
    <s v="DEPORTE"/>
    <m/>
    <n v="2.4980000000000002"/>
    <d v="2020-08-20T00:00:00"/>
    <x v="8"/>
    <n v="8"/>
    <m/>
    <s v="COMPRA EN DECATHLON PRINC, MADRID, TARJ. :*571914"/>
    <n v="0"/>
    <n v="-2.4980000000000002"/>
    <n v="0"/>
    <n v="-2.4980000000000002"/>
  </r>
  <r>
    <x v="1"/>
    <s v="REAL"/>
    <s v="VARIABLE"/>
    <x v="0"/>
    <s v="ALDI"/>
    <s v="MADRID"/>
    <x v="4"/>
    <s v="COMIDA"/>
    <s v="ALDI"/>
    <n v="3.09"/>
    <d v="2020-08-23T00:00:00"/>
    <x v="8"/>
    <n v="8"/>
    <m/>
    <m/>
    <n v="0"/>
    <n v="-3.09"/>
    <n v="0"/>
    <n v="-3.09"/>
  </r>
  <r>
    <x v="1"/>
    <s v="REAL"/>
    <s v="VARIABLE"/>
    <x v="0"/>
    <s v="DIA"/>
    <s v="MADRID"/>
    <x v="4"/>
    <s v="COMIDA"/>
    <s v="DIA"/>
    <n v="0.41900000000000004"/>
    <d v="2020-08-23T00:00:00"/>
    <x v="8"/>
    <n v="8"/>
    <m/>
    <m/>
    <n v="0"/>
    <n v="-0.41900000000000004"/>
    <n v="0"/>
    <n v="-0.41900000000000004"/>
  </r>
  <r>
    <x v="0"/>
    <s v="REAL"/>
    <s v="FIJO"/>
    <x v="0"/>
    <s v="HMR"/>
    <s v="MADRID"/>
    <x v="12"/>
    <s v="NOMINA HMR"/>
    <s v="HMR"/>
    <n v="488.84699999999998"/>
    <d v="2020-08-24T00:00:00"/>
    <x v="8"/>
    <n v="8"/>
    <m/>
    <s v="Nomina Agosto 20"/>
    <n v="488.84699999999998"/>
    <n v="0"/>
    <n v="0"/>
    <n v="488.84699999999998"/>
  </r>
  <r>
    <x v="1"/>
    <s v="REAL"/>
    <s v="VARIABLE"/>
    <x v="0"/>
    <s v="ALDI"/>
    <s v="MADRID"/>
    <x v="4"/>
    <s v="COMIDA"/>
    <s v="ALDI"/>
    <n v="2.8070000000000004"/>
    <d v="2020-08-27T00:00:00"/>
    <x v="8"/>
    <n v="8"/>
    <m/>
    <m/>
    <n v="0"/>
    <n v="-2.8070000000000004"/>
    <n v="0"/>
    <n v="-2.8070000000000004"/>
  </r>
  <r>
    <x v="1"/>
    <s v="REAL"/>
    <s v="FIJO"/>
    <x v="0"/>
    <s v="ALQUILER"/>
    <s v="MADRID"/>
    <x v="2"/>
    <s v="PISO FDO CATOLICO"/>
    <s v="ALQUILER FDO CATOLICO"/>
    <n v="45"/>
    <d v="2020-09-01T00:00:00"/>
    <x v="8"/>
    <n v="9"/>
    <m/>
    <s v="Septiembre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0-09-01T00:00:00"/>
    <x v="8"/>
    <n v="9"/>
    <m/>
    <s v="Septiembre"/>
    <n v="0"/>
    <n v="-6"/>
    <n v="0"/>
    <n v="-6"/>
  </r>
  <r>
    <x v="1"/>
    <s v="REAL"/>
    <s v="FIJO"/>
    <x v="0"/>
    <s v="GASTOS VARIABLES"/>
    <s v="MADRID"/>
    <x v="2"/>
    <s v="GASTOS COMPARTIDOS"/>
    <s v="GASTOS: AGUA, LUZ, WIFI, LIMPIEZA"/>
    <n v="8.5"/>
    <d v="2020-09-01T00:00:00"/>
    <x v="8"/>
    <n v="9"/>
    <m/>
    <s v="Septiembre"/>
    <n v="0"/>
    <n v="-8.5"/>
    <n v="0"/>
    <n v="-8.5"/>
  </r>
  <r>
    <x v="1"/>
    <s v="REAL"/>
    <s v="VARIABLE"/>
    <x v="0"/>
    <s v="UBER"/>
    <s v="UBER"/>
    <x v="7"/>
    <s v="RESTAURANTE"/>
    <s v="COMIDA BASURA"/>
    <n v="1.4590000000000001"/>
    <d v="2020-09-03T00:00:00"/>
    <x v="8"/>
    <n v="9"/>
    <m/>
    <s v="UBER EATS"/>
    <n v="0"/>
    <n v="-1.4590000000000001"/>
    <n v="0"/>
    <n v="-1.4590000000000001"/>
  </r>
  <r>
    <x v="1"/>
    <s v="REAL"/>
    <s v="VARIABLE"/>
    <x v="0"/>
    <s v="CABIFY"/>
    <s v="MADRID"/>
    <x v="5"/>
    <s v="UBER,CABIFY, ETC"/>
    <s v="CABIFY"/>
    <n v="0.80299999999999994"/>
    <d v="2020-09-04T00:00:00"/>
    <x v="8"/>
    <n v="9"/>
    <m/>
    <s v="COMPRA Cabify Espana, Madrid, TARJETA"/>
    <n v="0"/>
    <n v="-0.80299999999999994"/>
    <n v="0"/>
    <n v="-0.80299999999999994"/>
  </r>
  <r>
    <x v="1"/>
    <s v="REAL"/>
    <s v="VARIABLE"/>
    <x v="0"/>
    <s v="ALDI"/>
    <s v="MADRID"/>
    <x v="4"/>
    <s v="COMIDA"/>
    <s v="ALDI"/>
    <n v="3.16"/>
    <d v="2020-09-05T00:00:00"/>
    <x v="8"/>
    <n v="9"/>
    <m/>
    <m/>
    <n v="0"/>
    <n v="-3.16"/>
    <n v="0"/>
    <n v="-3.16"/>
  </r>
  <r>
    <x v="1"/>
    <s v="REAL"/>
    <s v="VARIABLE"/>
    <x v="0"/>
    <s v="CABIFY"/>
    <s v="MADRID"/>
    <x v="5"/>
    <s v="UBER,CABIFY, ETC"/>
    <s v="CABIFY"/>
    <n v="0.58700000000000008"/>
    <d v="2020-09-05T00:00:00"/>
    <x v="8"/>
    <n v="9"/>
    <m/>
    <s v="COMPRA Cabify Espana, Madrid, TARJETA"/>
    <n v="0"/>
    <n v="-0.58700000000000008"/>
    <n v="0"/>
    <n v="-0.58700000000000008"/>
  </r>
  <r>
    <x v="1"/>
    <s v="REAL"/>
    <s v="VARIABLE"/>
    <x v="0"/>
    <s v="CABIFY"/>
    <s v="MADRID"/>
    <x v="5"/>
    <s v="UBER,CABIFY, ETC"/>
    <s v="CABIFY"/>
    <n v="0.35299999999999998"/>
    <d v="2020-09-08T00:00:00"/>
    <x v="8"/>
    <n v="9"/>
    <m/>
    <s v="COMPRA Cabify Espana, Madrid, TARJETA"/>
    <n v="0"/>
    <n v="-0.35299999999999998"/>
    <n v="0"/>
    <n v="-0.35299999999999998"/>
  </r>
  <r>
    <x v="1"/>
    <s v="REAL"/>
    <s v="VARIABLE"/>
    <x v="0"/>
    <s v="CABIFY"/>
    <s v="MADRID"/>
    <x v="5"/>
    <s v="UBER,CABIFY, ETC"/>
    <s v="CABIFY"/>
    <n v="0.85600000000000009"/>
    <d v="2020-09-14T00:00:00"/>
    <x v="8"/>
    <n v="9"/>
    <m/>
    <s v="COMPRA Cabify Espana, Madrid, TARJETA"/>
    <n v="0"/>
    <n v="-0.85600000000000009"/>
    <n v="0"/>
    <n v="-0.85600000000000009"/>
  </r>
  <r>
    <x v="1"/>
    <s v="REAL"/>
    <s v="VARIABLE"/>
    <x v="0"/>
    <s v="ALDI"/>
    <s v="MADRID"/>
    <x v="4"/>
    <s v="COMIDA"/>
    <s v="ALDI"/>
    <n v="3.4850000000000003"/>
    <d v="2020-09-15T00:00:00"/>
    <x v="8"/>
    <n v="9"/>
    <m/>
    <m/>
    <n v="0"/>
    <n v="-3.4850000000000003"/>
    <n v="0"/>
    <n v="-3.4850000000000003"/>
  </r>
  <r>
    <x v="1"/>
    <s v="REAL"/>
    <s v="VARIABLE"/>
    <x v="0"/>
    <s v="ALDI"/>
    <s v="MADRID"/>
    <x v="4"/>
    <s v="COMIDA"/>
    <s v="ALDI"/>
    <n v="1.0000000000000002E-2"/>
    <d v="2020-09-15T00:00:00"/>
    <x v="8"/>
    <n v="9"/>
    <m/>
    <m/>
    <n v="0"/>
    <n v="-1.0000000000000002E-2"/>
    <n v="0"/>
    <n v="-1.0000000000000002E-2"/>
  </r>
  <r>
    <x v="1"/>
    <s v="REAL"/>
    <s v="FIJO"/>
    <x v="0"/>
    <s v="XFIT"/>
    <s v="BARCELONA"/>
    <x v="6"/>
    <s v="BOXEO"/>
    <s v="BOXEO"/>
    <n v="8.745000000000001"/>
    <d v="2020-09-18T00:00:00"/>
    <x v="8"/>
    <n v="9"/>
    <m/>
    <m/>
    <n v="0"/>
    <n v="-8.745000000000001"/>
    <n v="0"/>
    <n v="-8.745000000000001"/>
  </r>
  <r>
    <x v="1"/>
    <s v="REAL"/>
    <s v="FIJO"/>
    <x v="0"/>
    <s v="XFIT"/>
    <s v="BARCELONA"/>
    <x v="6"/>
    <s v="BOXEO"/>
    <s v="CLASE PARTICULAR - VANESSA"/>
    <n v="4"/>
    <d v="2020-09-18T00:00:00"/>
    <x v="8"/>
    <n v="9"/>
    <m/>
    <m/>
    <n v="0"/>
    <n v="-4"/>
    <n v="0"/>
    <n v="-4"/>
  </r>
  <r>
    <x v="1"/>
    <s v="REAL"/>
    <s v="VARIABLE"/>
    <x v="0"/>
    <s v="ALDI"/>
    <s v="MADRID"/>
    <x v="4"/>
    <s v="COMIDA"/>
    <s v="ALDI"/>
    <n v="3.7420000000000004"/>
    <d v="2020-09-19T00:00:00"/>
    <x v="8"/>
    <n v="9"/>
    <m/>
    <m/>
    <n v="0"/>
    <n v="-3.7420000000000004"/>
    <n v="0"/>
    <n v="-3.7420000000000004"/>
  </r>
  <r>
    <x v="1"/>
    <s v="REAL"/>
    <s v="VARIABLE"/>
    <x v="0"/>
    <s v="ADESLAS"/>
    <s v="MADRID"/>
    <x v="10"/>
    <s v="DENTISTA"/>
    <s v="ADESLAS"/>
    <n v="4.3"/>
    <d v="2020-09-23T00:00:00"/>
    <x v="8"/>
    <n v="9"/>
    <m/>
    <s v="OBTURACIÓN (PIEZA 28,38,48)"/>
    <n v="0"/>
    <n v="-4.3"/>
    <n v="0"/>
    <n v="-4.3"/>
  </r>
  <r>
    <x v="1"/>
    <s v="REAL"/>
    <s v="VARIABLE"/>
    <x v="0"/>
    <s v="AMAZON"/>
    <s v="ONLINE"/>
    <x v="3"/>
    <s v="CARTERAS"/>
    <s v="CARTERA"/>
    <n v="1.4990000000000001"/>
    <d v="2020-09-23T00:00:00"/>
    <x v="8"/>
    <n v="9"/>
    <m/>
    <s v="POWR Porta tarjetas de Metal"/>
    <n v="0"/>
    <n v="-1.4990000000000001"/>
    <n v="0"/>
    <n v="-1.4990000000000001"/>
  </r>
  <r>
    <x v="1"/>
    <s v="REAL"/>
    <s v="VARIABLE"/>
    <x v="0"/>
    <s v="DIA"/>
    <s v="MADRID"/>
    <x v="4"/>
    <s v="COMIDA"/>
    <s v="DIA"/>
    <n v="3.7520000000000007"/>
    <d v="2020-09-23T00:00:00"/>
    <x v="8"/>
    <n v="9"/>
    <m/>
    <m/>
    <n v="0"/>
    <n v="-3.7520000000000007"/>
    <n v="0"/>
    <n v="-3.7520000000000007"/>
  </r>
  <r>
    <x v="0"/>
    <s v="REAL"/>
    <s v="FIJO"/>
    <x v="0"/>
    <s v="HMR"/>
    <s v="MADRID"/>
    <x v="12"/>
    <s v="NOMINA HMR"/>
    <s v="HMR"/>
    <n v="487.779"/>
    <d v="2020-09-24T00:00:00"/>
    <x v="8"/>
    <n v="9"/>
    <m/>
    <s v="Nomina Septiembre 20"/>
    <n v="487.779"/>
    <n v="0"/>
    <n v="0"/>
    <n v="487.779"/>
  </r>
  <r>
    <x v="1"/>
    <s v="REAL"/>
    <s v="VARIABLE"/>
    <x v="0"/>
    <s v="AMAZON"/>
    <s v="ONLINE"/>
    <x v="3"/>
    <s v="BOLIS, ESTUCHES, ETC"/>
    <s v="BOLIS"/>
    <n v="0.63800000000000001"/>
    <d v="2020-09-25T00:00:00"/>
    <x v="8"/>
    <n v="9"/>
    <m/>
    <s v="Bolis para pizarra"/>
    <n v="0"/>
    <n v="-0.63800000000000001"/>
    <n v="0"/>
    <n v="-0.63800000000000001"/>
  </r>
  <r>
    <x v="1"/>
    <s v="REAL"/>
    <s v="VARIABLE"/>
    <x v="0"/>
    <s v="AMAZON"/>
    <s v="ONLINE"/>
    <x v="3"/>
    <s v="ACCESORIOS"/>
    <s v="PIZARRA"/>
    <n v="0.59900000000000009"/>
    <d v="2020-09-25T00:00:00"/>
    <x v="8"/>
    <n v="9"/>
    <m/>
    <s v="Borrador magnetico pizarra"/>
    <n v="0"/>
    <n v="-0.59900000000000009"/>
    <n v="0"/>
    <n v="-0.59900000000000009"/>
  </r>
  <r>
    <x v="1"/>
    <s v="REAL"/>
    <s v="VARIABLE"/>
    <x v="0"/>
    <s v="AMAZON"/>
    <s v="ONLINE"/>
    <x v="3"/>
    <s v="BOLIS, ESTUCHES, ETC"/>
    <s v="PIZARRA"/>
    <n v="0.89900000000000002"/>
    <d v="2020-09-25T00:00:00"/>
    <x v="8"/>
    <n v="9"/>
    <m/>
    <s v="Pizarra blanca"/>
    <n v="0"/>
    <n v="-0.89900000000000002"/>
    <n v="0"/>
    <n v="-0.89900000000000002"/>
  </r>
  <r>
    <x v="1"/>
    <s v="REAL"/>
    <s v="VARIABLE"/>
    <x v="0"/>
    <s v="SPRINGFIELD"/>
    <s v="VALENCIA"/>
    <x v="3"/>
    <s v="ROPA"/>
    <s v="ROPA"/>
    <n v="7.5970000000000004"/>
    <d v="2020-09-26T00:00:00"/>
    <x v="8"/>
    <n v="9"/>
    <m/>
    <m/>
    <n v="0"/>
    <n v="-7.5970000000000004"/>
    <n v="0"/>
    <n v="-7.5970000000000004"/>
  </r>
  <r>
    <x v="1"/>
    <s v="REAL"/>
    <s v="VARIABLE"/>
    <x v="0"/>
    <s v="ZARA"/>
    <s v="MADRID"/>
    <x v="3"/>
    <s v="ROPA"/>
    <s v="ROPA"/>
    <n v="1.7949999999999999"/>
    <d v="2020-09-28T00:00:00"/>
    <x v="8"/>
    <n v="9"/>
    <m/>
    <s v="PAGO MOVIL EN ZARA MADRID PRI, MADRID, TARJ."/>
    <n v="0"/>
    <n v="-1.7949999999999999"/>
    <n v="0"/>
    <n v="-1.7949999999999999"/>
  </r>
  <r>
    <x v="1"/>
    <s v="REAL"/>
    <s v="VARIABLE"/>
    <x v="0"/>
    <s v="ADESLAS"/>
    <s v="MADRID"/>
    <x v="10"/>
    <s v="DENTISTA"/>
    <s v="ADESLAS"/>
    <n v="13.65"/>
    <d v="2020-09-29T00:00:00"/>
    <x v="8"/>
    <n v="9"/>
    <m/>
    <s v="ENDODONCIAS MULTIRADICULARES (PIEZA 17)"/>
    <n v="0"/>
    <n v="-13.65"/>
    <n v="0"/>
    <n v="-13.65"/>
  </r>
  <r>
    <x v="1"/>
    <s v="REAL"/>
    <s v="VARIABLE"/>
    <x v="0"/>
    <s v="VHM0"/>
    <m/>
    <x v="11"/>
    <s v="MALLORCA"/>
    <s v="MALLORCA"/>
    <n v="6.3960000000000008"/>
    <d v="2020-09-30T00:00:00"/>
    <x v="8"/>
    <n v="9"/>
    <m/>
    <s v="COMPRA RYANAIR VHM0, MADRID, TARJETA"/>
    <n v="0"/>
    <n v="-6.3960000000000008"/>
    <n v="0"/>
    <n v="-6.3960000000000008"/>
  </r>
  <r>
    <x v="1"/>
    <s v="REAL"/>
    <s v="FIJO"/>
    <x v="0"/>
    <s v="ALQUILER"/>
    <s v="MADRID"/>
    <x v="2"/>
    <s v="PISO FDO CATOLICO"/>
    <s v="ALQUILER FDO CATOLICO"/>
    <n v="45"/>
    <d v="2020-10-01T00:00:00"/>
    <x v="8"/>
    <n v="10"/>
    <m/>
    <s v="Octubre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0-10-01T00:00:00"/>
    <x v="8"/>
    <n v="10"/>
    <m/>
    <s v="Octubre"/>
    <n v="0"/>
    <n v="-6"/>
    <n v="0"/>
    <n v="-6"/>
  </r>
  <r>
    <x v="1"/>
    <s v="REAL"/>
    <s v="FIJO"/>
    <x v="0"/>
    <s v="GASTOS VARIABLES"/>
    <s v="MADRID"/>
    <x v="2"/>
    <s v="GASTOS COMPARTIDOS"/>
    <s v="GASTOS: AGUA, LUZ, WIFI, LIMPIEZA"/>
    <n v="8.5"/>
    <d v="2020-10-01T00:00:00"/>
    <x v="8"/>
    <n v="10"/>
    <m/>
    <s v="Octubre"/>
    <n v="0"/>
    <n v="-8.5"/>
    <n v="0"/>
    <n v="-8.5"/>
  </r>
  <r>
    <x v="1"/>
    <s v="REAL"/>
    <s v="VARIABLE"/>
    <x v="0"/>
    <s v="ALDI"/>
    <s v="MADRID"/>
    <x v="4"/>
    <s v="COMIDA"/>
    <s v="ALDI"/>
    <n v="3.3439999999999999"/>
    <d v="2020-10-04T00:00:00"/>
    <x v="8"/>
    <n v="10"/>
    <m/>
    <m/>
    <n v="0"/>
    <n v="-3.3439999999999999"/>
    <n v="0"/>
    <n v="-3.3439999999999999"/>
  </r>
  <r>
    <x v="2"/>
    <s v="REAL"/>
    <s v="VARIABLE"/>
    <x v="0"/>
    <s v="DEGIRO"/>
    <s v="ONLINE"/>
    <x v="16"/>
    <s v="BOLSA"/>
    <s v="BOLSA"/>
    <n v="2250"/>
    <d v="2020-10-04T00:00:00"/>
    <x v="8"/>
    <n v="10"/>
    <m/>
    <m/>
    <n v="0"/>
    <n v="0"/>
    <n v="-2250"/>
    <n v="-2250"/>
  </r>
  <r>
    <x v="1"/>
    <s v="REAL"/>
    <s v="VARIABLE"/>
    <x v="0"/>
    <m/>
    <s v="VALENCIA"/>
    <x v="7"/>
    <s v="BAR"/>
    <s v="CAFÉ"/>
    <n v="0.33"/>
    <d v="2020-10-04T00:00:00"/>
    <x v="8"/>
    <n v="10"/>
    <m/>
    <m/>
    <n v="0"/>
    <n v="-0.33"/>
    <n v="0"/>
    <n v="-0.33"/>
  </r>
  <r>
    <x v="1"/>
    <s v="REAL"/>
    <s v="VARIABLE"/>
    <x v="0"/>
    <s v="CABIFY"/>
    <s v="MADRID"/>
    <x v="5"/>
    <s v="UBER,CABIFY, ETC"/>
    <s v="CABIFY"/>
    <n v="0.89300000000000002"/>
    <d v="2020-10-06T00:00:00"/>
    <x v="8"/>
    <n v="10"/>
    <m/>
    <s v="COMPRA Cabify Espana, Madrid, TARJETA"/>
    <n v="0"/>
    <n v="-0.89300000000000002"/>
    <n v="0"/>
    <n v="-0.89300000000000002"/>
  </r>
  <r>
    <x v="1"/>
    <s v="REAL"/>
    <s v="VARIABLE"/>
    <x v="0"/>
    <s v="SANTANDER"/>
    <s v="ONLINE"/>
    <x v="0"/>
    <s v="COMISIONES BOLSA"/>
    <s v="COMISIONES SANTANDER"/>
    <n v="0.43700000000000006"/>
    <d v="2020-10-08T00:00:00"/>
    <x v="8"/>
    <n v="10"/>
    <m/>
    <m/>
    <n v="0"/>
    <n v="-0.43700000000000006"/>
    <n v="0"/>
    <n v="-0.43700000000000006"/>
  </r>
  <r>
    <x v="1"/>
    <s v="REAL"/>
    <s v="VARIABLE"/>
    <x v="0"/>
    <s v="CABIFY"/>
    <s v="MADRID"/>
    <x v="5"/>
    <s v="UBER,CABIFY, ETC"/>
    <s v="CABIFY"/>
    <n v="0.55100000000000005"/>
    <d v="2020-10-09T00:00:00"/>
    <x v="8"/>
    <n v="10"/>
    <m/>
    <s v="COMPRA Cabify Espana, Madrid, TARJETA"/>
    <n v="0"/>
    <n v="-0.55100000000000005"/>
    <n v="0"/>
    <n v="-0.55100000000000005"/>
  </r>
  <r>
    <x v="1"/>
    <s v="REAL"/>
    <s v="VARIABLE"/>
    <x v="0"/>
    <s v="ADESLAS"/>
    <s v="MADRID"/>
    <x v="10"/>
    <s v="DENTISTA"/>
    <s v="ADESLAS"/>
    <n v="7.5"/>
    <d v="2020-10-13T00:00:00"/>
    <x v="8"/>
    <n v="10"/>
    <m/>
    <s v="RECONSTRUCCION CORONARIA CON POSTES O PERNOS (PIEZA 17)"/>
    <n v="0"/>
    <n v="-7.5"/>
    <n v="0"/>
    <n v="-7.5"/>
  </r>
  <r>
    <x v="1"/>
    <s v="REAL"/>
    <s v="VARIABLE"/>
    <x v="0"/>
    <s v="SANTANDER"/>
    <s v="ONLINE"/>
    <x v="0"/>
    <s v="COMISIONES BOLSA"/>
    <s v="COMISIONES SANTANDER"/>
    <n v="0.68200000000000005"/>
    <d v="2020-10-16T00:00:00"/>
    <x v="8"/>
    <n v="10"/>
    <m/>
    <m/>
    <n v="0"/>
    <n v="-0.68200000000000005"/>
    <n v="0"/>
    <n v="-0.68200000000000005"/>
  </r>
  <r>
    <x v="1"/>
    <s v="REAL"/>
    <s v="VARIABLE"/>
    <x v="0"/>
    <s v="EFECTIVO"/>
    <s v="MADRID"/>
    <x v="0"/>
    <s v="EFECTIVO"/>
    <s v="EFECTIVO"/>
    <n v="30"/>
    <d v="2020-10-16T00:00:00"/>
    <x v="8"/>
    <n v="10"/>
    <m/>
    <m/>
    <n v="0"/>
    <n v="-30"/>
    <n v="0"/>
    <n v="-30"/>
  </r>
  <r>
    <x v="1"/>
    <s v="REAL"/>
    <s v="VARIABLE"/>
    <x v="0"/>
    <s v="CABIFY"/>
    <s v="MADRID"/>
    <x v="5"/>
    <s v="UBER,CABIFY, ETC"/>
    <s v="CABIFY"/>
    <n v="0.93500000000000005"/>
    <d v="2020-10-17T00:00:00"/>
    <x v="8"/>
    <n v="10"/>
    <m/>
    <s v="COMPRA Cabify Espana, Madrid, TARJETA"/>
    <n v="0"/>
    <n v="-0.93500000000000005"/>
    <n v="0"/>
    <n v="-0.93500000000000005"/>
  </r>
  <r>
    <x v="1"/>
    <s v="REAL"/>
    <s v="VARIABLE"/>
    <x v="0"/>
    <s v="ALDI"/>
    <s v="MADRID"/>
    <x v="4"/>
    <s v="COMIDA"/>
    <s v="ALDI"/>
    <n v="4.0920000000000005"/>
    <d v="2020-10-18T00:00:00"/>
    <x v="8"/>
    <n v="10"/>
    <m/>
    <m/>
    <n v="0"/>
    <n v="-4.0920000000000005"/>
    <n v="0"/>
    <n v="-4.0920000000000005"/>
  </r>
  <r>
    <x v="1"/>
    <s v="REAL"/>
    <s v="VARIABLE"/>
    <x v="0"/>
    <s v="AMAZON"/>
    <s v="ONLINE"/>
    <x v="6"/>
    <s v="DEPORTE"/>
    <s v="BOXEO"/>
    <n v="0.89900000000000002"/>
    <d v="2020-10-21T00:00:00"/>
    <x v="8"/>
    <n v="10"/>
    <m/>
    <s v="Vendas boxeo VENUM Rosas"/>
    <n v="0"/>
    <n v="-0.89900000000000002"/>
    <n v="0"/>
    <n v="-0.89900000000000002"/>
  </r>
  <r>
    <x v="1"/>
    <s v="REAL"/>
    <s v="VARIABLE"/>
    <x v="0"/>
    <s v="ADESLAS"/>
    <s v="MADRID"/>
    <x v="10"/>
    <s v="DENTISTA"/>
    <s v="ADESLAS"/>
    <n v="8.6"/>
    <d v="2020-10-22T00:00:00"/>
    <x v="8"/>
    <n v="10"/>
    <m/>
    <s v="OBTURACIÓN (PIEZA 28,38,48)"/>
    <n v="0"/>
    <n v="-8.6"/>
    <n v="0"/>
    <n v="-8.6"/>
  </r>
  <r>
    <x v="1"/>
    <s v="REAL"/>
    <s v="VARIABLE"/>
    <x v="0"/>
    <s v="AMAZON"/>
    <s v="ONLINE"/>
    <x v="10"/>
    <s v="BELLEZA"/>
    <s v="BELLEZA"/>
    <n v="1.5990000000000002"/>
    <d v="2020-10-24T00:00:00"/>
    <x v="8"/>
    <n v="10"/>
    <m/>
    <s v="Mascarilla Exfoliante"/>
    <n v="0"/>
    <n v="-1.5990000000000002"/>
    <n v="0"/>
    <n v="-1.5990000000000002"/>
  </r>
  <r>
    <x v="1"/>
    <s v="REAL"/>
    <s v="VARIABLE"/>
    <x v="0"/>
    <s v="AMAZON"/>
    <s v="ONLINE"/>
    <x v="8"/>
    <s v="ELECTRONICA / INTERNET"/>
    <s v="DEPORTE"/>
    <n v="2.6170000000000004"/>
    <d v="2020-10-24T00:00:00"/>
    <x v="8"/>
    <n v="10"/>
    <m/>
    <s v="Xiaomi Mi Band 3 Pulsera de Actividad"/>
    <n v="0"/>
    <n v="-2.6170000000000004"/>
    <n v="0"/>
    <n v="-2.6170000000000004"/>
  </r>
  <r>
    <x v="1"/>
    <s v="REAL"/>
    <s v="VARIABLE"/>
    <x v="0"/>
    <s v="ALDI"/>
    <s v="MADRID"/>
    <x v="4"/>
    <s v="COMIDA"/>
    <s v="ALDI"/>
    <n v="3.1710000000000003"/>
    <d v="2020-10-25T00:00:00"/>
    <x v="8"/>
    <n v="10"/>
    <m/>
    <m/>
    <n v="0"/>
    <n v="-3.1710000000000003"/>
    <n v="0"/>
    <n v="-3.1710000000000003"/>
  </r>
  <r>
    <x v="1"/>
    <s v="REAL"/>
    <s v="VARIABLE"/>
    <x v="0"/>
    <s v="AMAZON"/>
    <s v="ONLINE"/>
    <x v="6"/>
    <s v="DEPORTE"/>
    <s v="DEPORTE"/>
    <n v="1.6989999999999998"/>
    <d v="2020-10-26T00:00:00"/>
    <x v="8"/>
    <n v="10"/>
    <m/>
    <s v="Bandas elasticas para hacer deporte"/>
    <n v="0"/>
    <n v="-1.6989999999999998"/>
    <n v="0"/>
    <n v="-1.6989999999999998"/>
  </r>
  <r>
    <x v="0"/>
    <s v="REAL"/>
    <s v="FIJO"/>
    <x v="0"/>
    <s v="HMR"/>
    <s v="MADRID"/>
    <x v="12"/>
    <s v="NOMINA HMR"/>
    <s v="HMR"/>
    <n v="488.76599999999996"/>
    <d v="2020-10-29T00:00:00"/>
    <x v="8"/>
    <n v="10"/>
    <m/>
    <s v="Nomina Octubre 20"/>
    <n v="488.76599999999996"/>
    <n v="0"/>
    <n v="0"/>
    <n v="488.76599999999996"/>
  </r>
  <r>
    <x v="1"/>
    <s v="REAL"/>
    <s v="VARIABLE"/>
    <x v="0"/>
    <s v="EN&amp;RESTAURANTE LA, MADRID"/>
    <s v="VALENCIA"/>
    <x v="7"/>
    <s v="RESTAURANTE"/>
    <s v="RESTAURANTE"/>
    <n v="3.6500000000000004"/>
    <d v="2020-10-31T00:00:00"/>
    <x v="8"/>
    <n v="10"/>
    <m/>
    <s v="PAGO MOVIL EN RESTAURANTE LA, MADRID, TARJ. :*571914"/>
    <n v="0"/>
    <n v="-3.6500000000000004"/>
    <n v="0"/>
    <n v="-3.6500000000000004"/>
  </r>
  <r>
    <x v="1"/>
    <s v="REAL"/>
    <s v="VARIABLE"/>
    <x v="0"/>
    <s v="ALDI"/>
    <s v="MADRID"/>
    <x v="4"/>
    <s v="COMIDA"/>
    <s v="ALDI"/>
    <n v="1.72"/>
    <d v="2020-11-01T00:00:00"/>
    <x v="8"/>
    <n v="11"/>
    <m/>
    <m/>
    <n v="0"/>
    <n v="-1.72"/>
    <n v="0"/>
    <n v="-1.72"/>
  </r>
  <r>
    <x v="1"/>
    <s v="REAL"/>
    <s v="FIJO"/>
    <x v="0"/>
    <s v="ALQUILER"/>
    <s v="MADRID"/>
    <x v="2"/>
    <s v="PISO FDO CATOLICO"/>
    <s v="ALQUILER FDO CATOLICO"/>
    <n v="45"/>
    <d v="2020-11-01T00:00:00"/>
    <x v="8"/>
    <n v="11"/>
    <m/>
    <s v="Noviembre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0-11-01T00:00:00"/>
    <x v="8"/>
    <n v="11"/>
    <m/>
    <s v="Noviembre"/>
    <n v="0"/>
    <n v="-6"/>
    <n v="0"/>
    <n v="-6"/>
  </r>
  <r>
    <x v="1"/>
    <s v="REAL"/>
    <s v="FIJO"/>
    <x v="0"/>
    <s v="GASTOS VARIABLES"/>
    <s v="MADRID"/>
    <x v="2"/>
    <s v="GASTOS COMPARTIDOS"/>
    <s v="GASTOS: AGUA, LUZ, WIFI, LIMPIEZA"/>
    <n v="8.5"/>
    <d v="2020-11-01T00:00:00"/>
    <x v="8"/>
    <n v="11"/>
    <m/>
    <s v="Noviembre"/>
    <n v="0"/>
    <n v="-8.5"/>
    <n v="0"/>
    <n v="-8.5"/>
  </r>
  <r>
    <x v="1"/>
    <s v="REAL"/>
    <s v="VARIABLE"/>
    <x v="0"/>
    <s v="ALDI"/>
    <s v="MADRID"/>
    <x v="4"/>
    <s v="COMIDA"/>
    <s v="ALDI"/>
    <n v="1.2690000000000001"/>
    <d v="2020-11-02T00:00:00"/>
    <x v="8"/>
    <n v="11"/>
    <m/>
    <m/>
    <n v="0"/>
    <n v="-1.2690000000000001"/>
    <n v="0"/>
    <n v="-1.2690000000000001"/>
  </r>
  <r>
    <x v="1"/>
    <s v="REAL"/>
    <s v="VARIABLE"/>
    <x v="0"/>
    <s v="AMAZON"/>
    <s v="ONLINE"/>
    <x v="6"/>
    <s v="DEPORTE"/>
    <s v="BOXEO"/>
    <n v="0.99900000000000011"/>
    <d v="2020-11-02T00:00:00"/>
    <x v="8"/>
    <n v="11"/>
    <m/>
    <s v="Paos Boxeo Nubstoer "/>
    <n v="0"/>
    <n v="-0.99900000000000011"/>
    <n v="0"/>
    <n v="-0.99900000000000011"/>
  </r>
  <r>
    <x v="1"/>
    <s v="REAL"/>
    <s v="VARIABLE"/>
    <x v="0"/>
    <s v="CONOCIDOS"/>
    <s v="VALENCIA"/>
    <x v="0"/>
    <s v="DESCONOCIDO"/>
    <s v="DESCONOCIDO"/>
    <n v="0.91999999999999993"/>
    <d v="2020-11-06T00:00:00"/>
    <x v="8"/>
    <n v="11"/>
    <m/>
    <s v="GASTOS DESCONOCIDOS"/>
    <n v="0"/>
    <n v="-0.91999999999999993"/>
    <n v="0"/>
    <n v="-0.91999999999999993"/>
  </r>
  <r>
    <x v="1"/>
    <s v="REAL"/>
    <s v="VARIABLE"/>
    <x v="0"/>
    <s v="ALDI"/>
    <s v="MADRID"/>
    <x v="4"/>
    <s v="COMIDA"/>
    <s v="ALDI"/>
    <n v="3.1820000000000004"/>
    <d v="2020-11-09T00:00:00"/>
    <x v="8"/>
    <n v="11"/>
    <m/>
    <m/>
    <n v="0"/>
    <n v="-3.1820000000000004"/>
    <n v="0"/>
    <n v="-3.1820000000000004"/>
  </r>
  <r>
    <x v="1"/>
    <s v="REAL"/>
    <s v="VARIABLE"/>
    <x v="0"/>
    <s v="DIA"/>
    <s v="MADRID"/>
    <x v="4"/>
    <s v="COMIDA"/>
    <s v="DIA"/>
    <n v="2.6930000000000001"/>
    <d v="2020-11-09T00:00:00"/>
    <x v="8"/>
    <n v="11"/>
    <m/>
    <m/>
    <n v="0"/>
    <n v="-2.6930000000000001"/>
    <n v="0"/>
    <n v="-2.6930000000000001"/>
  </r>
  <r>
    <x v="2"/>
    <s v="REAL"/>
    <s v="VARIABLE"/>
    <x v="0"/>
    <s v="COINBASE"/>
    <s v="ONLINE"/>
    <x v="17"/>
    <s v="CRYPTO"/>
    <s v="CRYPTO"/>
    <n v="4.5"/>
    <d v="2020-11-10T00:00:00"/>
    <x v="8"/>
    <n v="11"/>
    <m/>
    <m/>
    <n v="0"/>
    <n v="0"/>
    <n v="-4.5"/>
    <n v="-4.5"/>
  </r>
  <r>
    <x v="2"/>
    <s v="REAL"/>
    <s v="VARIABLE"/>
    <x v="0"/>
    <s v="COINBASE"/>
    <s v="ONLINE"/>
    <x v="17"/>
    <s v="CRYPTO"/>
    <s v="CRYPTO"/>
    <n v="1350"/>
    <d v="2020-11-11T00:00:00"/>
    <x v="8"/>
    <n v="11"/>
    <m/>
    <m/>
    <n v="0"/>
    <n v="0"/>
    <n v="-1350"/>
    <n v="-1350"/>
  </r>
  <r>
    <x v="1"/>
    <s v="REAL"/>
    <s v="VARIABLE"/>
    <x v="0"/>
    <m/>
    <s v="VALENCIA"/>
    <x v="7"/>
    <s v="BAR"/>
    <s v="CAFÉ"/>
    <n v="3.1640000000000001"/>
    <d v="2020-11-14T00:00:00"/>
    <x v="8"/>
    <n v="11"/>
    <m/>
    <m/>
    <n v="0"/>
    <n v="-3.1640000000000001"/>
    <n v="0"/>
    <n v="-3.1640000000000001"/>
  </r>
  <r>
    <x v="1"/>
    <s v="REAL"/>
    <s v="VARIABLE"/>
    <x v="0"/>
    <m/>
    <s v="VALENCIA"/>
    <x v="7"/>
    <s v="BAR"/>
    <s v="CAFÉ"/>
    <n v="1.9800000000000002"/>
    <d v="2020-11-14T00:00:00"/>
    <x v="8"/>
    <n v="11"/>
    <m/>
    <m/>
    <n v="0"/>
    <n v="-1.9800000000000002"/>
    <n v="0"/>
    <n v="-1.9800000000000002"/>
  </r>
  <r>
    <x v="1"/>
    <s v="REAL"/>
    <s v="VARIABLE"/>
    <x v="0"/>
    <s v="ALDI"/>
    <s v="MADRID"/>
    <x v="4"/>
    <s v="COMIDA"/>
    <s v="ALDI"/>
    <n v="3.8560000000000003"/>
    <d v="2020-11-15T00:00:00"/>
    <x v="8"/>
    <n v="11"/>
    <m/>
    <m/>
    <n v="0"/>
    <n v="-3.8560000000000003"/>
    <n v="0"/>
    <n v="-3.8560000000000003"/>
  </r>
  <r>
    <x v="1"/>
    <s v="REAL"/>
    <s v="VARIABLE"/>
    <x v="0"/>
    <s v="CABIFY"/>
    <s v="MADRID"/>
    <x v="5"/>
    <s v="UBER,CABIFY, ETC"/>
    <s v="CABIFY"/>
    <n v="0.70000000000000007"/>
    <d v="2020-11-17T00:00:00"/>
    <x v="8"/>
    <n v="11"/>
    <m/>
    <s v="COMPRA Cabify Espana, Madrid, TARJETA"/>
    <n v="0"/>
    <n v="-0.70000000000000007"/>
    <n v="0"/>
    <n v="-0.70000000000000007"/>
  </r>
  <r>
    <x v="1"/>
    <s v="REAL"/>
    <s v="VARIABLE"/>
    <x v="0"/>
    <s v="SANTANDER"/>
    <s v="ONLINE"/>
    <x v="0"/>
    <s v="COMISIONES BOLSA"/>
    <s v="COMISIONES SANTANDER"/>
    <n v="0.252"/>
    <d v="2020-11-19T00:00:00"/>
    <x v="8"/>
    <n v="11"/>
    <m/>
    <m/>
    <n v="0"/>
    <n v="-0.252"/>
    <n v="0"/>
    <n v="-0.252"/>
  </r>
  <r>
    <x v="0"/>
    <s v="REAL"/>
    <s v="FIJO"/>
    <x v="0"/>
    <s v="HMR"/>
    <s v="MADRID"/>
    <x v="12"/>
    <s v="NOMINA HMR"/>
    <s v="HMR"/>
    <n v="489.25499999999994"/>
    <d v="2020-11-24T00:00:00"/>
    <x v="8"/>
    <n v="11"/>
    <m/>
    <s v="Nomina Noviembre 20"/>
    <n v="489.25499999999994"/>
    <n v="0"/>
    <n v="0"/>
    <n v="489.25499999999994"/>
  </r>
  <r>
    <x v="1"/>
    <s v="REAL"/>
    <s v="VARIABLE"/>
    <x v="0"/>
    <s v="Alejandro&amp;Ibanez"/>
    <s v="VALENCIA"/>
    <x v="7"/>
    <s v="RESTAURANTE"/>
    <s v="RESTAURANTE"/>
    <n v="2.0500000000000003"/>
    <d v="2020-11-27T00:00:00"/>
    <x v="8"/>
    <n v="11"/>
    <m/>
    <s v="BIZUM DE Alejandro Ibanez Lasheras CONCEPTO Goiko"/>
    <n v="0"/>
    <n v="-2.0500000000000003"/>
    <n v="0"/>
    <n v="-2.0500000000000003"/>
  </r>
  <r>
    <x v="1"/>
    <s v="REAL"/>
    <s v="VARIABLE"/>
    <x v="0"/>
    <s v="ALDI"/>
    <s v="MADRID"/>
    <x v="4"/>
    <s v="COMIDA"/>
    <s v="ALDI"/>
    <n v="5.2710000000000008"/>
    <d v="2020-11-29T00:00:00"/>
    <x v="8"/>
    <n v="11"/>
    <m/>
    <m/>
    <n v="0"/>
    <n v="-5.2710000000000008"/>
    <n v="0"/>
    <n v="-5.2710000000000008"/>
  </r>
  <r>
    <x v="1"/>
    <s v="REAL"/>
    <s v="VARIABLE"/>
    <x v="0"/>
    <s v="AMAZON"/>
    <s v="ONLINE"/>
    <x v="8"/>
    <s v="ELECTRONICA / INTERNET"/>
    <s v="AURICULARES"/>
    <n v="2.2269999999999999"/>
    <d v="2020-11-29T00:00:00"/>
    <x v="8"/>
    <n v="11"/>
    <m/>
    <s v="Xiaomi Mi True Auriculares"/>
    <n v="0"/>
    <n v="-2.2269999999999999"/>
    <n v="0"/>
    <n v="-2.2269999999999999"/>
  </r>
  <r>
    <x v="1"/>
    <s v="REAL"/>
    <s v="VARIABLE"/>
    <x v="0"/>
    <s v="AMAZON"/>
    <s v="ONLINE"/>
    <x v="3"/>
    <s v="ACCESORIOS"/>
    <s v="PARCHES"/>
    <n v="0.49900000000000005"/>
    <d v="2020-11-29T00:00:00"/>
    <x v="8"/>
    <n v="11"/>
    <m/>
    <s v="Bandera nacional parche"/>
    <n v="0"/>
    <n v="-0.49900000000000005"/>
    <n v="0"/>
    <n v="-0.49900000000000005"/>
  </r>
  <r>
    <x v="1"/>
    <s v="REAL"/>
    <s v="VARIABLE"/>
    <x v="0"/>
    <s v="AMAZON"/>
    <s v="ONLINE"/>
    <x v="0"/>
    <s v="REGALOS"/>
    <s v="REGALOS PAPA"/>
    <n v="1.5990000000000002"/>
    <d v="2020-11-29T00:00:00"/>
    <x v="8"/>
    <n v="11"/>
    <m/>
    <s v="Gorra Gatsby"/>
    <n v="0"/>
    <n v="-1.5990000000000002"/>
    <n v="0"/>
    <n v="-1.5990000000000002"/>
  </r>
  <r>
    <x v="1"/>
    <s v="REAL"/>
    <s v="FIJO"/>
    <x v="0"/>
    <s v="ALQUILER"/>
    <s v="MADRID"/>
    <x v="2"/>
    <s v="PISO FDO CATOLICO"/>
    <s v="ALQUILER FDO CATOLICO"/>
    <n v="45"/>
    <d v="2020-12-01T00:00:00"/>
    <x v="8"/>
    <n v="12"/>
    <m/>
    <s v="Diciembre"/>
    <n v="0"/>
    <n v="-45"/>
    <n v="0"/>
    <n v="-45"/>
  </r>
  <r>
    <x v="1"/>
    <s v="REAL"/>
    <s v="FIJO"/>
    <x v="0"/>
    <s v="GIMNASIO JOSE VALENCIANO"/>
    <s v="MADRID"/>
    <x v="6"/>
    <s v="BOXEO"/>
    <s v="BOXEO"/>
    <n v="3.5"/>
    <d v="2020-12-01T00:00:00"/>
    <x v="8"/>
    <n v="12"/>
    <m/>
    <s v="Diciembre"/>
    <n v="0"/>
    <n v="-3.5"/>
    <n v="0"/>
    <n v="-3.5"/>
  </r>
  <r>
    <x v="2"/>
    <s v="REAL"/>
    <s v="VARIABLE"/>
    <x v="0"/>
    <s v="COINBASE"/>
    <s v="ONLINE"/>
    <x v="17"/>
    <s v="CRYPTO"/>
    <s v="CRYPTO"/>
    <n v="1350"/>
    <d v="2020-12-01T00:00:00"/>
    <x v="8"/>
    <n v="12"/>
    <m/>
    <m/>
    <n v="0"/>
    <n v="0"/>
    <n v="-1350"/>
    <n v="-1350"/>
  </r>
  <r>
    <x v="1"/>
    <s v="REAL"/>
    <s v="FIJO"/>
    <x v="0"/>
    <s v="GASTOS VARIABLES"/>
    <s v="MADRID"/>
    <x v="2"/>
    <s v="GASTOS COMPARTIDOS"/>
    <s v="GASTOS: AGUA, LUZ, WIFI, LIMPIEZA"/>
    <n v="8.5"/>
    <d v="2020-12-01T00:00:00"/>
    <x v="8"/>
    <n v="12"/>
    <m/>
    <s v="Diciembre"/>
    <n v="0"/>
    <n v="-8.5"/>
    <n v="0"/>
    <n v="-8.5"/>
  </r>
  <r>
    <x v="1"/>
    <s v="REAL"/>
    <s v="VARIABLE"/>
    <x v="0"/>
    <m/>
    <s v="VALENCIA"/>
    <x v="3"/>
    <s v="ROPA"/>
    <s v="PRIMARK"/>
    <n v="3.1"/>
    <d v="2020-12-05T00:00:00"/>
    <x v="8"/>
    <n v="12"/>
    <m/>
    <m/>
    <n v="0"/>
    <n v="-3.1"/>
    <n v="0"/>
    <n v="-3.1"/>
  </r>
  <r>
    <x v="1"/>
    <s v="REAL"/>
    <s v="VARIABLE"/>
    <x v="0"/>
    <s v="ALDI"/>
    <s v="MADRID"/>
    <x v="4"/>
    <s v="COMIDA"/>
    <s v="ALDI"/>
    <n v="4.5990000000000002"/>
    <d v="2020-12-06T00:00:00"/>
    <x v="8"/>
    <n v="12"/>
    <m/>
    <m/>
    <n v="0"/>
    <n v="-4.5990000000000002"/>
    <n v="0"/>
    <n v="-4.5990000000000002"/>
  </r>
  <r>
    <x v="1"/>
    <s v="REAL"/>
    <s v="VARIABLE"/>
    <x v="0"/>
    <s v="Alejandro&amp;Ibanez"/>
    <s v="VALENCIA"/>
    <x v="7"/>
    <s v="RESTAURANTE"/>
    <s v="RESTAURANTE"/>
    <n v="1.5"/>
    <d v="2020-12-06T00:00:00"/>
    <x v="8"/>
    <n v="12"/>
    <m/>
    <s v="BIZUM DE Alejandro Ibanez Lasheras CONCEPTO Burger"/>
    <n v="0"/>
    <n v="-1.5"/>
    <n v="0"/>
    <n v="-1.5"/>
  </r>
  <r>
    <x v="1"/>
    <s v="REAL"/>
    <s v="VARIABLE"/>
    <x v="0"/>
    <s v="CABIFY"/>
    <s v="MADRID"/>
    <x v="5"/>
    <s v="UBER,CABIFY, ETC"/>
    <s v="CABIFY"/>
    <n v="0.84200000000000008"/>
    <d v="2020-12-07T00:00:00"/>
    <x v="8"/>
    <n v="12"/>
    <m/>
    <s v="COMPRA Cabify Espana, Madrid, TARJETA"/>
    <n v="0"/>
    <n v="-0.84200000000000008"/>
    <n v="0"/>
    <n v="-0.84200000000000008"/>
  </r>
  <r>
    <x v="1"/>
    <s v="REAL"/>
    <s v="VARIABLE"/>
    <x v="0"/>
    <s v="ZARA"/>
    <s v="MADRID"/>
    <x v="3"/>
    <s v="ROPA"/>
    <s v="ROPA"/>
    <n v="3.5"/>
    <d v="2020-12-08T00:00:00"/>
    <x v="8"/>
    <n v="12"/>
    <m/>
    <s v="PAGO MOVIL EN ZARA MADRID GRA, MADRID, TARJ."/>
    <n v="0"/>
    <n v="-3.5"/>
    <n v="0"/>
    <n v="-3.5"/>
  </r>
  <r>
    <x v="1"/>
    <s v="REAL"/>
    <s v="VARIABLE"/>
    <x v="0"/>
    <s v="ACCIONA"/>
    <s v="MADRID"/>
    <x v="5"/>
    <s v="MOTO ALQUILER"/>
    <s v="MOTO ALQUILER"/>
    <n v="0.15600000000000003"/>
    <d v="2020-12-09T00:00:00"/>
    <x v="8"/>
    <n v="12"/>
    <m/>
    <m/>
    <n v="0"/>
    <n v="-0.15600000000000003"/>
    <n v="0"/>
    <n v="-0.15600000000000003"/>
  </r>
  <r>
    <x v="1"/>
    <s v="REAL"/>
    <s v="VARIABLE"/>
    <x v="0"/>
    <s v="EN&amp;RESTAURANTE LA, MADRID"/>
    <s v="VALENCIA"/>
    <x v="7"/>
    <s v="RESTAURANTE"/>
    <s v="RESTAURANTE"/>
    <n v="2.5920000000000005"/>
    <d v="2020-12-09T00:00:00"/>
    <x v="8"/>
    <n v="12"/>
    <m/>
    <s v="PAGO MOVIL EN RESTAURANTE LA, MADRID, TARJ. :*571914"/>
    <n v="0"/>
    <n v="-2.5920000000000005"/>
    <n v="0"/>
    <n v="-2.5920000000000005"/>
  </r>
  <r>
    <x v="1"/>
    <s v="REAL"/>
    <s v="VARIABLE"/>
    <x v="0"/>
    <s v="GASTOS VARIABLES"/>
    <m/>
    <x v="9"/>
    <s v="SUSCRIPCION"/>
    <s v="NETFLIX"/>
    <n v="4.8000000000000007"/>
    <d v="2020-12-10T00:00:00"/>
    <x v="8"/>
    <n v="12"/>
    <m/>
    <s v="Bizum Andreu"/>
    <n v="0"/>
    <n v="-4.8000000000000007"/>
    <n v="0"/>
    <n v="-4.8000000000000007"/>
  </r>
  <r>
    <x v="1"/>
    <s v="REAL"/>
    <s v="VARIABLE"/>
    <x v="0"/>
    <s v="UBER"/>
    <s v="HELP.UBER.COM"/>
    <x v="5"/>
    <s v="UBER,CABIFY, ETC"/>
    <s v="CABIFY"/>
    <n v="0.60499999999999998"/>
    <d v="2020-12-11T00:00:00"/>
    <x v="8"/>
    <n v="12"/>
    <m/>
    <s v="COMPRA UBER *TRIP, HELP.UBER.COM, TARJETA"/>
    <n v="0"/>
    <n v="-0.60499999999999998"/>
    <n v="0"/>
    <n v="-0.60499999999999998"/>
  </r>
  <r>
    <x v="1"/>
    <s v="REAL"/>
    <s v="VARIABLE"/>
    <x v="0"/>
    <s v="UBER"/>
    <s v="Amsterdam"/>
    <x v="5"/>
    <s v="UBER,CABIFY, ETC"/>
    <s v="CABIFY"/>
    <n v="0.62000000000000011"/>
    <d v="2020-12-11T00:00:00"/>
    <x v="8"/>
    <n v="12"/>
    <m/>
    <s v="COMPRA UBER TRIP HELP.UBER.CO, Amsterdam, TARJETA"/>
    <n v="0"/>
    <n v="-0.62000000000000011"/>
    <n v="0"/>
    <n v="-0.62000000000000011"/>
  </r>
  <r>
    <x v="1"/>
    <s v="REAL"/>
    <s v="VARIABLE"/>
    <x v="0"/>
    <s v="ALDI"/>
    <s v="MADRID"/>
    <x v="4"/>
    <s v="COMIDA"/>
    <s v="ALDI"/>
    <n v="1.8690000000000002"/>
    <d v="2020-12-13T00:00:00"/>
    <x v="8"/>
    <n v="12"/>
    <m/>
    <m/>
    <n v="0"/>
    <n v="-1.8690000000000002"/>
    <n v="0"/>
    <n v="-1.8690000000000002"/>
  </r>
  <r>
    <x v="1"/>
    <s v="REAL"/>
    <s v="VARIABLE"/>
    <x v="0"/>
    <s v="ACCIONA"/>
    <s v="MADRID"/>
    <x v="5"/>
    <s v="MOTO ALQUILER"/>
    <s v="MOTO ALQUILER"/>
    <n v="0.67900000000000005"/>
    <d v="2020-12-14T00:00:00"/>
    <x v="8"/>
    <n v="12"/>
    <m/>
    <m/>
    <n v="0"/>
    <n v="-0.67900000000000005"/>
    <n v="0"/>
    <n v="-0.67900000000000005"/>
  </r>
  <r>
    <x v="1"/>
    <s v="REAL"/>
    <s v="VARIABLE"/>
    <x v="0"/>
    <s v="ACCIONA"/>
    <s v="MADRID"/>
    <x v="5"/>
    <s v="MOTO ALQUILER"/>
    <s v="MOTO ALQUILER"/>
    <n v="2.5000000000000001E-2"/>
    <d v="2020-12-14T00:00:00"/>
    <x v="8"/>
    <n v="12"/>
    <m/>
    <m/>
    <n v="0"/>
    <n v="-2.5000000000000001E-2"/>
    <n v="0"/>
    <n v="-2.5000000000000001E-2"/>
  </r>
  <r>
    <x v="1"/>
    <s v="REAL"/>
    <s v="VARIABLE"/>
    <x v="0"/>
    <s v="ACCIONA"/>
    <s v="MADRID"/>
    <x v="5"/>
    <s v="MOTO ALQUILER"/>
    <s v="MOTO ALQUILER"/>
    <n v="0.80700000000000005"/>
    <d v="2020-12-14T00:00:00"/>
    <x v="8"/>
    <n v="12"/>
    <m/>
    <m/>
    <n v="0"/>
    <n v="-0.80700000000000005"/>
    <n v="0"/>
    <n v="-0.80700000000000005"/>
  </r>
  <r>
    <x v="1"/>
    <s v="REAL"/>
    <s v="VARIABLE"/>
    <x v="0"/>
    <s v="UBER"/>
    <m/>
    <x v="5"/>
    <s v="UBER"/>
    <s v="UBER"/>
    <n v="0.60499999999999998"/>
    <d v="2020-12-14T00:00:00"/>
    <x v="8"/>
    <n v="12"/>
    <m/>
    <m/>
    <n v="0"/>
    <n v="-0.60499999999999998"/>
    <n v="0"/>
    <n v="-0.60499999999999998"/>
  </r>
  <r>
    <x v="1"/>
    <s v="REAL"/>
    <s v="VARIABLE"/>
    <x v="0"/>
    <s v="UBER"/>
    <m/>
    <x v="5"/>
    <s v="UBER"/>
    <s v="UBER"/>
    <n v="0.62000000000000011"/>
    <d v="2020-12-14T00:00:00"/>
    <x v="8"/>
    <n v="12"/>
    <m/>
    <m/>
    <n v="0"/>
    <n v="-0.62000000000000011"/>
    <n v="0"/>
    <n v="-0.62000000000000011"/>
  </r>
  <r>
    <x v="0"/>
    <s v="REAL"/>
    <s v="VARIABLE"/>
    <x v="0"/>
    <s v="WALLAPOP"/>
    <s v="ONLINE"/>
    <x v="18"/>
    <s v="SEGUNDA MANO"/>
    <s v="WALLAPOP"/>
    <n v="4.5"/>
    <d v="2020-12-14T00:00:00"/>
    <x v="8"/>
    <n v="12"/>
    <m/>
    <s v="Bateria externa kiwibird"/>
    <n v="4.5"/>
    <n v="0"/>
    <n v="0"/>
    <n v="4.5"/>
  </r>
  <r>
    <x v="0"/>
    <s v="REAL"/>
    <s v="FIJO"/>
    <x v="0"/>
    <s v="HMR"/>
    <s v="MADRID"/>
    <x v="12"/>
    <s v="NOMINA HMR"/>
    <s v="HMR"/>
    <n v="540.47699999999998"/>
    <d v="2020-12-15T00:00:00"/>
    <x v="8"/>
    <n v="12"/>
    <m/>
    <s v="Paga extra Diciembre 20"/>
    <n v="540.47699999999998"/>
    <n v="0"/>
    <n v="0"/>
    <n v="540.47699999999998"/>
  </r>
  <r>
    <x v="1"/>
    <s v="REAL"/>
    <s v="VARIABLE"/>
    <x v="0"/>
    <s v="CABIFY"/>
    <s v="MADRID"/>
    <x v="5"/>
    <s v="UBER,CABIFY, ETC"/>
    <s v="CABIFY"/>
    <n v="0.91800000000000004"/>
    <d v="2020-12-19T00:00:00"/>
    <x v="8"/>
    <n v="12"/>
    <m/>
    <s v="COMPRA Cabify Espana, Madrid, TARJETA"/>
    <n v="0"/>
    <n v="-0.91800000000000004"/>
    <n v="0"/>
    <n v="-0.91800000000000004"/>
  </r>
  <r>
    <x v="1"/>
    <s v="REAL"/>
    <s v="VARIABLE"/>
    <x v="0"/>
    <m/>
    <s v="VALENCIA"/>
    <x v="7"/>
    <s v="BAR"/>
    <s v="CAFÉ"/>
    <n v="0.75"/>
    <d v="2020-12-19T00:00:00"/>
    <x v="8"/>
    <n v="12"/>
    <m/>
    <m/>
    <n v="0"/>
    <n v="-0.75"/>
    <n v="0"/>
    <n v="-0.75"/>
  </r>
  <r>
    <x v="1"/>
    <s v="REAL"/>
    <s v="VARIABLE"/>
    <x v="0"/>
    <s v="SPOTIFY"/>
    <m/>
    <x v="9"/>
    <s v="SUSCRIPCION"/>
    <s v="SPOTIFY"/>
    <n v="0.16600000000000001"/>
    <d v="2020-12-22T00:00:00"/>
    <x v="8"/>
    <n v="12"/>
    <m/>
    <s v="Bizum Carlota"/>
    <n v="0"/>
    <n v="-0.16600000000000001"/>
    <n v="0"/>
    <n v="-0.16600000000000001"/>
  </r>
  <r>
    <x v="1"/>
    <s v="REAL"/>
    <s v="VARIABLE"/>
    <x v="0"/>
    <s v="EN DTRES"/>
    <s v="VALENCIA"/>
    <x v="7"/>
    <s v="RESTAURANTE"/>
    <s v="RESTAURANTE"/>
    <n v="0.35000000000000003"/>
    <d v="2020-12-25T00:00:00"/>
    <x v="8"/>
    <n v="12"/>
    <m/>
    <s v="PAGO MOVIL EN DTRES, TUDELA, TARJ. :*571914"/>
    <n v="0"/>
    <n v="-0.35000000000000003"/>
    <n v="0"/>
    <n v="-0.35000000000000003"/>
  </r>
  <r>
    <x v="1"/>
    <s v="REAL"/>
    <s v="VARIABLE"/>
    <x v="0"/>
    <s v="BARRIO"/>
    <s v="TUDELA"/>
    <x v="4"/>
    <s v="COMIDA"/>
    <s v="BARRIO"/>
    <n v="0.41700000000000004"/>
    <d v="2020-12-26T00:00:00"/>
    <x v="8"/>
    <n v="12"/>
    <m/>
    <m/>
    <n v="0"/>
    <n v="-0.41700000000000004"/>
    <n v="0"/>
    <n v="-0.41700000000000004"/>
  </r>
  <r>
    <x v="1"/>
    <s v="REAL"/>
    <s v="VARIABLE"/>
    <x v="0"/>
    <s v="BAR"/>
    <s v="VALENCIA"/>
    <x v="7"/>
    <s v="BAR"/>
    <s v="BAR"/>
    <n v="0.13999999999999999"/>
    <d v="2020-12-27T00:00:00"/>
    <x v="8"/>
    <n v="12"/>
    <m/>
    <s v="PAGO MOVIL EN BAR RESTAURANTE, TUDELA, TARJ."/>
    <n v="0"/>
    <n v="-0.13999999999999999"/>
    <n v="0"/>
    <n v="-0.13999999999999999"/>
  </r>
  <r>
    <x v="1"/>
    <s v="REAL"/>
    <s v="VARIABLE"/>
    <x v="0"/>
    <s v="BAR"/>
    <s v="VALENCIA"/>
    <x v="7"/>
    <s v="BAR"/>
    <s v="BAR"/>
    <n v="0.55999999999999994"/>
    <d v="2020-12-28T00:00:00"/>
    <x v="8"/>
    <n v="12"/>
    <m/>
    <s v="PAGO MOVIL EN BAR JOSE LUIS, TUDELA, TARJ. :*571914"/>
    <n v="0"/>
    <n v="-0.55999999999999994"/>
    <n v="0"/>
    <n v="-0.55999999999999994"/>
  </r>
  <r>
    <x v="1"/>
    <s v="REAL"/>
    <s v="VARIABLE"/>
    <x v="0"/>
    <s v="CINE"/>
    <m/>
    <x v="9"/>
    <s v="CINE"/>
    <s v="OCINE TUDELA"/>
    <n v="0.61"/>
    <d v="2020-12-28T00:00:00"/>
    <x v="8"/>
    <n v="12"/>
    <m/>
    <s v="COMPRA EN OCINE TUDELA, TUDELA, TARJ. :*571914"/>
    <n v="0"/>
    <n v="-0.61"/>
    <n v="0"/>
    <n v="-0.61"/>
  </r>
  <r>
    <x v="1"/>
    <s v="REAL"/>
    <s v="VARIABLE"/>
    <x v="0"/>
    <s v="DECATHLON"/>
    <s v="TUDELA"/>
    <x v="6"/>
    <s v="DEPORTE"/>
    <m/>
    <n v="3.0990000000000002"/>
    <d v="2020-12-30T00:00:00"/>
    <x v="8"/>
    <n v="12"/>
    <m/>
    <s v="PAGO MOVIL EN DECATHLON TUDEL, TUDELA, TARJ."/>
    <n v="0"/>
    <n v="-3.0990000000000002"/>
    <n v="0"/>
    <n v="-3.0990000000000002"/>
  </r>
  <r>
    <x v="1"/>
    <s v="REAL"/>
    <s v="VARIABLE"/>
    <x v="0"/>
    <s v="SANTANDER"/>
    <s v="ONLINE"/>
    <x v="0"/>
    <s v="COMISIONES BOLSA"/>
    <s v="COMISIONES SANTANDER"/>
    <n v="1.6829999999999998"/>
    <d v="2020-12-31T00:00:00"/>
    <x v="8"/>
    <n v="12"/>
    <m/>
    <m/>
    <n v="0"/>
    <n v="-1.6829999999999998"/>
    <n v="0"/>
    <n v="-1.6829999999999998"/>
  </r>
  <r>
    <x v="1"/>
    <s v="REAL"/>
    <s v="FIJO"/>
    <x v="0"/>
    <s v="ALQUILER"/>
    <s v="MADRID"/>
    <x v="2"/>
    <s v="PISO FDO CATOLICO"/>
    <s v="ALQUILER FDO CATOLICO"/>
    <n v="45"/>
    <d v="2021-01-01T00:00:00"/>
    <x v="9"/>
    <n v="1"/>
    <m/>
    <s v="Enero"/>
    <n v="0"/>
    <n v="-45"/>
    <n v="0"/>
    <n v="-45"/>
  </r>
  <r>
    <x v="1"/>
    <s v="REAL"/>
    <s v="FIJO"/>
    <x v="0"/>
    <s v="GIMNASIO JOSE VALENCIANO"/>
    <s v="MADRID"/>
    <x v="6"/>
    <s v="BOXEO"/>
    <s v="BOXEO"/>
    <n v="3.5"/>
    <d v="2021-01-01T00:00:00"/>
    <x v="9"/>
    <n v="1"/>
    <m/>
    <s v="Enero"/>
    <n v="0"/>
    <n v="-3.5"/>
    <n v="0"/>
    <n v="-3.5"/>
  </r>
  <r>
    <x v="1"/>
    <s v="REAL"/>
    <s v="FIJO"/>
    <x v="0"/>
    <s v="GASTOS VARIABLES"/>
    <s v="MADRID"/>
    <x v="2"/>
    <s v="GASTOS COMPARTIDOS"/>
    <s v="GASTOS: AGUA, LUZ, WIFI, LIMPIEZA"/>
    <n v="8.5"/>
    <d v="2021-01-01T00:00:00"/>
    <x v="9"/>
    <n v="1"/>
    <m/>
    <s v="Enero"/>
    <n v="0"/>
    <n v="-8.5"/>
    <n v="0"/>
    <n v="-8.5"/>
  </r>
  <r>
    <x v="1"/>
    <s v="REAL"/>
    <s v="VARIABLE"/>
    <x v="0"/>
    <s v="BAR"/>
    <s v="VALENCIA"/>
    <x v="7"/>
    <s v="BAR"/>
    <s v="BAR"/>
    <n v="0.88000000000000012"/>
    <d v="2021-01-04T00:00:00"/>
    <x v="9"/>
    <n v="1"/>
    <m/>
    <s v="PAGO MOVIL EN BAR RESTAURANTE, TUDELA, TARJ."/>
    <n v="0"/>
    <n v="-0.88000000000000012"/>
    <n v="0"/>
    <n v="-0.88000000000000012"/>
  </r>
  <r>
    <x v="0"/>
    <s v="REAL"/>
    <s v="VARIABLE"/>
    <x v="0"/>
    <s v="-"/>
    <s v="VALENCIA"/>
    <x v="0"/>
    <s v="PAGA"/>
    <s v="PAGA / TRANSFERENCIA"/>
    <n v="27"/>
    <d v="2021-01-04T00:00:00"/>
    <x v="9"/>
    <n v="1"/>
    <m/>
    <m/>
    <n v="27"/>
    <n v="0"/>
    <n v="0"/>
    <n v="27"/>
  </r>
  <r>
    <x v="2"/>
    <s v="REAL"/>
    <s v="VARIABLE"/>
    <x v="0"/>
    <s v="COINBASE"/>
    <s v="ONLINE"/>
    <x v="17"/>
    <s v="CRYPTO"/>
    <s v="CRYPTO"/>
    <n v="900"/>
    <d v="2021-01-05T00:00:00"/>
    <x v="9"/>
    <n v="1"/>
    <m/>
    <m/>
    <n v="0"/>
    <n v="0"/>
    <n v="-900"/>
    <n v="-900"/>
  </r>
  <r>
    <x v="0"/>
    <s v="REAL"/>
    <s v="VARIABLE"/>
    <x v="0"/>
    <s v="-"/>
    <s v="VALENCIA"/>
    <x v="0"/>
    <s v="PAGA"/>
    <s v="PAGA / TRANSFERENCIA"/>
    <n v="19.8"/>
    <d v="2021-01-10T00:00:00"/>
    <x v="9"/>
    <n v="1"/>
    <m/>
    <m/>
    <n v="19.8"/>
    <n v="0"/>
    <n v="0"/>
    <n v="19.8"/>
  </r>
  <r>
    <x v="2"/>
    <s v="REAL"/>
    <s v="VARIABLE"/>
    <x v="0"/>
    <s v="COINBASE"/>
    <s v="ONLINE"/>
    <x v="17"/>
    <s v="CRYPTO"/>
    <s v="CRYPTO"/>
    <n v="1350"/>
    <d v="2021-01-12T00:00:00"/>
    <x v="9"/>
    <n v="1"/>
    <m/>
    <m/>
    <n v="0"/>
    <n v="0"/>
    <n v="-1350"/>
    <n v="-1350"/>
  </r>
  <r>
    <x v="1"/>
    <s v="REAL"/>
    <s v="VARIABLE"/>
    <x v="0"/>
    <s v="EN&amp;RESTAURANTE CAR, MEDINACELI"/>
    <s v="VALENCIA"/>
    <x v="7"/>
    <s v="RESTAURANTE"/>
    <s v="RESTAURANTE"/>
    <n v="0.30000000000000004"/>
    <d v="2021-01-18T00:00:00"/>
    <x v="9"/>
    <n v="1"/>
    <m/>
    <s v="PAGO MOVIL EN RESTAURANTE CAR, MEDINACELI, TARJ."/>
    <n v="0"/>
    <n v="-0.30000000000000004"/>
    <n v="0"/>
    <n v="-0.30000000000000004"/>
  </r>
  <r>
    <x v="0"/>
    <s v="REAL"/>
    <s v="FIJO"/>
    <x v="0"/>
    <s v="HMR"/>
    <s v="MADRID"/>
    <x v="12"/>
    <s v="NOMINA HMR"/>
    <s v="HMR"/>
    <n v="481.06199999999995"/>
    <d v="2021-01-22T00:00:00"/>
    <x v="9"/>
    <n v="1"/>
    <m/>
    <s v="Nomina Enero 21"/>
    <n v="481.06199999999995"/>
    <n v="0"/>
    <n v="0"/>
    <n v="481.06199999999995"/>
  </r>
  <r>
    <x v="1"/>
    <s v="REAL"/>
    <s v="FIJO"/>
    <x v="0"/>
    <s v="ALQUILER"/>
    <s v="MADRID"/>
    <x v="2"/>
    <s v="GASTOS COMPARTIDOS"/>
    <s v="GASTOS: AGUA, LUZ, WIFI, LIMPIEZA"/>
    <n v="3"/>
    <d v="2021-01-25T00:00:00"/>
    <x v="9"/>
    <n v="1"/>
    <m/>
    <s v="Bizum novio limpiadora"/>
    <n v="0"/>
    <n v="-3"/>
    <n v="0"/>
    <n v="-3"/>
  </r>
  <r>
    <x v="1"/>
    <s v="REAL"/>
    <s v="VARIABLE"/>
    <x v="0"/>
    <s v="GASTOS DE CASA"/>
    <s v="VALENCIA"/>
    <x v="2"/>
    <s v="AGUA, LUZ, WIFI, LIMPIEZA"/>
    <s v="LIMPIEZA"/>
    <n v="3"/>
    <d v="2021-01-25T00:00:00"/>
    <x v="9"/>
    <n v="1"/>
    <m/>
    <s v="LIMPIADORA"/>
    <n v="0"/>
    <n v="-3"/>
    <n v="0"/>
    <n v="-3"/>
  </r>
  <r>
    <x v="1"/>
    <s v="REAL"/>
    <s v="VARIABLE"/>
    <x v="0"/>
    <s v="UBER"/>
    <s v="UBER"/>
    <x v="7"/>
    <s v="RESTAURANTE"/>
    <s v="COMIDA BASURA"/>
    <n v="1.2610000000000001"/>
    <d v="2021-01-30T00:00:00"/>
    <x v="9"/>
    <n v="1"/>
    <m/>
    <s v="UBER EATS"/>
    <n v="0"/>
    <n v="-1.2610000000000001"/>
    <n v="0"/>
    <n v="-1.2610000000000001"/>
  </r>
  <r>
    <x v="1"/>
    <s v="REAL"/>
    <s v="FIJO"/>
    <x v="0"/>
    <s v="ALQUILER"/>
    <s v="MADRID"/>
    <x v="2"/>
    <s v="PISO FDO CATOLICO"/>
    <s v="ALQUILER FDO CATOLICO"/>
    <n v="45"/>
    <d v="2021-02-01T00:00:00"/>
    <x v="9"/>
    <n v="2"/>
    <m/>
    <s v="Febrero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1-02-01T00:00:00"/>
    <x v="9"/>
    <n v="2"/>
    <m/>
    <s v="Febrero"/>
    <n v="0"/>
    <n v="-6"/>
    <n v="0"/>
    <n v="-6"/>
  </r>
  <r>
    <x v="1"/>
    <s v="REAL"/>
    <s v="FIJO"/>
    <x v="0"/>
    <s v="GASTOS VARIABLES"/>
    <s v="MADRID"/>
    <x v="2"/>
    <s v="GASTOS COMPARTIDOS"/>
    <s v="GASTOS: AGUA, LUZ, WIFI, LIMPIEZA"/>
    <n v="8.5"/>
    <d v="2021-02-01T00:00:00"/>
    <x v="9"/>
    <n v="2"/>
    <m/>
    <s v="Febrero"/>
    <n v="0"/>
    <n v="-8.5"/>
    <n v="0"/>
    <n v="-8.5"/>
  </r>
  <r>
    <x v="1"/>
    <s v="REAL"/>
    <s v="VARIABLE"/>
    <x v="0"/>
    <s v="UBER"/>
    <s v="UBER"/>
    <x v="7"/>
    <s v="RESTAURANTE"/>
    <s v="COMIDA BASURA"/>
    <n v="1.2610000000000001"/>
    <d v="2021-02-02T00:00:00"/>
    <x v="9"/>
    <n v="2"/>
    <m/>
    <s v="UBER EATS"/>
    <n v="0"/>
    <n v="-1.2610000000000001"/>
    <n v="0"/>
    <n v="-1.2610000000000001"/>
  </r>
  <r>
    <x v="1"/>
    <s v="REAL"/>
    <s v="VARIABLE"/>
    <x v="0"/>
    <s v="UBER EATS"/>
    <m/>
    <x v="7"/>
    <s v="BAR"/>
    <s v="COMIDA RAPIDA"/>
    <n v="1.2610000000000001"/>
    <d v="2021-02-02T00:00:00"/>
    <x v="9"/>
    <n v="2"/>
    <m/>
    <m/>
    <n v="0"/>
    <n v="-1.2610000000000001"/>
    <n v="0"/>
    <n v="-1.2610000000000001"/>
  </r>
  <r>
    <x v="1"/>
    <s v="REAL"/>
    <s v="VARIABLE"/>
    <x v="0"/>
    <s v="AMAZON"/>
    <s v="ONLINE"/>
    <x v="3"/>
    <s v="SALUD"/>
    <s v="CORRECTOR POSTURA"/>
    <n v="1.1990000000000001"/>
    <d v="2021-02-02T00:00:00"/>
    <x v="9"/>
    <n v="2"/>
    <m/>
    <s v="Corrector de postura"/>
    <n v="0"/>
    <n v="-1.1990000000000001"/>
    <n v="0"/>
    <n v="-1.1990000000000001"/>
  </r>
  <r>
    <x v="2"/>
    <s v="REAL"/>
    <s v="VARIABLE"/>
    <x v="0"/>
    <s v="COINBASE"/>
    <s v="ONLINE"/>
    <x v="17"/>
    <s v="CRYPTO"/>
    <s v="CRYPTO"/>
    <n v="450"/>
    <d v="2021-02-02T00:00:00"/>
    <x v="9"/>
    <n v="2"/>
    <m/>
    <m/>
    <n v="0"/>
    <n v="0"/>
    <n v="-450"/>
    <n v="-450"/>
  </r>
  <r>
    <x v="1"/>
    <s v="REAL"/>
    <s v="VARIABLE"/>
    <x v="0"/>
    <s v="SPOTIFY"/>
    <m/>
    <x v="9"/>
    <s v="SUSCRIPCION"/>
    <s v="SPOTIFY"/>
    <n v="3.2"/>
    <d v="2021-02-02T00:00:00"/>
    <x v="9"/>
    <n v="2"/>
    <m/>
    <s v="Bizum Carlota"/>
    <n v="0"/>
    <n v="-3.2"/>
    <n v="0"/>
    <n v="-3.2"/>
  </r>
  <r>
    <x v="1"/>
    <s v="REAL"/>
    <s v="VARIABLE"/>
    <x v="0"/>
    <s v="MERCADONA"/>
    <s v="MADRID"/>
    <x v="4"/>
    <s v="COMIDA"/>
    <s v="MERCADONA"/>
    <n v="5.8010000000000002"/>
    <d v="2021-02-03T00:00:00"/>
    <x v="9"/>
    <n v="2"/>
    <m/>
    <m/>
    <n v="0"/>
    <n v="-5.8010000000000002"/>
    <n v="0"/>
    <n v="-5.8010000000000002"/>
  </r>
  <r>
    <x v="1"/>
    <s v="REAL"/>
    <s v="VARIABLE"/>
    <x v="0"/>
    <s v="UBER EATS"/>
    <m/>
    <x v="7"/>
    <s v="BAR"/>
    <s v="COMIDA RAPIDA"/>
    <n v="1.2610000000000001"/>
    <d v="2021-02-04T00:00:00"/>
    <x v="9"/>
    <n v="2"/>
    <m/>
    <m/>
    <n v="0"/>
    <n v="-1.2610000000000001"/>
    <n v="0"/>
    <n v="-1.2610000000000001"/>
  </r>
  <r>
    <x v="1"/>
    <s v="REAL"/>
    <s v="VARIABLE"/>
    <x v="0"/>
    <s v="ALDI"/>
    <s v="MADRID"/>
    <x v="4"/>
    <s v="COMIDA"/>
    <s v="ALDI"/>
    <n v="5.2650000000000006"/>
    <d v="2021-02-07T00:00:00"/>
    <x v="9"/>
    <n v="2"/>
    <m/>
    <m/>
    <n v="0"/>
    <n v="-5.2650000000000006"/>
    <n v="0"/>
    <n v="-5.2650000000000006"/>
  </r>
  <r>
    <x v="1"/>
    <s v="REAL"/>
    <s v="FIJO"/>
    <x v="0"/>
    <s v="ALQUILER"/>
    <s v="MADRID"/>
    <x v="2"/>
    <s v="GASTOS COMPARTIDOS"/>
    <s v="GASTOS: AGUA, LUZ, WIFI, LIMPIEZA"/>
    <n v="1"/>
    <d v="2021-02-08T00:00:00"/>
    <x v="9"/>
    <n v="2"/>
    <m/>
    <s v="Bizum novio limpiadora"/>
    <n v="0"/>
    <n v="-1"/>
    <n v="0"/>
    <n v="-1"/>
  </r>
  <r>
    <x v="1"/>
    <s v="REAL"/>
    <s v="VARIABLE"/>
    <x v="0"/>
    <s v="GASTOS DE CASA"/>
    <s v="VALENCIA"/>
    <x v="2"/>
    <s v="AGUA, LUZ, WIFI, LIMPIEZA"/>
    <s v="LIMPIEZA"/>
    <n v="1"/>
    <d v="2021-02-08T00:00:00"/>
    <x v="9"/>
    <n v="2"/>
    <m/>
    <s v="LIMPIADORA"/>
    <n v="0"/>
    <n v="-1"/>
    <n v="0"/>
    <n v="-1"/>
  </r>
  <r>
    <x v="1"/>
    <s v="REAL"/>
    <s v="VARIABLE"/>
    <x v="0"/>
    <m/>
    <s v="SIERRA DE MADRID"/>
    <x v="11"/>
    <s v="CABAÑAS"/>
    <s v="CABAÑAS"/>
    <n v="12.200000000000001"/>
    <d v="2021-02-10T00:00:00"/>
    <x v="9"/>
    <n v="2"/>
    <m/>
    <m/>
    <n v="0"/>
    <n v="-12.200000000000001"/>
    <n v="0"/>
    <n v="-12.200000000000001"/>
  </r>
  <r>
    <x v="1"/>
    <s v="REAL"/>
    <s v="VARIABLE"/>
    <x v="0"/>
    <m/>
    <s v="VALENCIA"/>
    <x v="4"/>
    <s v="COMIDA SEMANAL"/>
    <s v="AHORRAMAS"/>
    <n v="1.042"/>
    <d v="2021-02-13T00:00:00"/>
    <x v="9"/>
    <n v="2"/>
    <m/>
    <s v="TRANSACCION CONTACTLESS EN EROSKI CENTER P, ABLITAS"/>
    <n v="0"/>
    <n v="-1.042"/>
    <n v="0"/>
    <n v="-1.042"/>
  </r>
  <r>
    <x v="1"/>
    <s v="REAL"/>
    <s v="VARIABLE"/>
    <x v="0"/>
    <s v="EN&amp;FARMACIA ENCARN, MADRID"/>
    <s v="MADRID"/>
    <x v="10"/>
    <s v="FARMACIA"/>
    <s v="FARMACIA"/>
    <n v="0.65600000000000003"/>
    <d v="2021-02-13T00:00:00"/>
    <x v="9"/>
    <n v="2"/>
    <m/>
    <s v="PAGO MOVIL EN FARMACIA ENCARN, MADRID, TARJ."/>
    <n v="0"/>
    <n v="-0.65600000000000003"/>
    <n v="0"/>
    <n v="-0.65600000000000003"/>
  </r>
  <r>
    <x v="1"/>
    <s v="REAL"/>
    <s v="FIJO"/>
    <x v="0"/>
    <s v="ALQUILER"/>
    <s v="MADRID"/>
    <x v="2"/>
    <s v="GASTOS COMPARTIDOS"/>
    <s v="GASTOS: AGUA, LUZ, WIFI, LIMPIEZA"/>
    <n v="1"/>
    <d v="2021-02-15T00:00:00"/>
    <x v="9"/>
    <n v="2"/>
    <m/>
    <s v="Bizum novio limpiadora"/>
    <n v="0"/>
    <n v="-1"/>
    <n v="0"/>
    <n v="-1"/>
  </r>
  <r>
    <x v="1"/>
    <s v="REAL"/>
    <s v="VARIABLE"/>
    <x v="0"/>
    <s v="GASTOS DE CASA"/>
    <s v="VALENCIA"/>
    <x v="2"/>
    <s v="AGUA, LUZ, WIFI, LIMPIEZA"/>
    <s v="LIMPIEZA"/>
    <n v="1"/>
    <d v="2021-02-15T00:00:00"/>
    <x v="9"/>
    <n v="2"/>
    <m/>
    <s v="LIMPIADORA"/>
    <n v="0"/>
    <n v="-1"/>
    <n v="0"/>
    <n v="-1"/>
  </r>
  <r>
    <x v="2"/>
    <s v="REAL"/>
    <s v="VARIABLE"/>
    <x v="0"/>
    <s v="COINBASE"/>
    <s v="ONLINE"/>
    <x v="17"/>
    <s v="CRYPTO"/>
    <s v="CRYPTO"/>
    <n v="900"/>
    <d v="2021-02-17T00:00:00"/>
    <x v="9"/>
    <n v="2"/>
    <m/>
    <m/>
    <n v="0"/>
    <n v="0"/>
    <n v="-900"/>
    <n v="-900"/>
  </r>
  <r>
    <x v="1"/>
    <s v="REAL"/>
    <s v="VARIABLE"/>
    <x v="0"/>
    <s v="ALDI"/>
    <s v="MADRID"/>
    <x v="4"/>
    <s v="COMIDA"/>
    <s v="ALDI"/>
    <n v="6.0770000000000008"/>
    <d v="2021-02-20T00:00:00"/>
    <x v="9"/>
    <n v="2"/>
    <m/>
    <m/>
    <n v="0"/>
    <n v="-6.0770000000000008"/>
    <n v="0"/>
    <n v="-6.0770000000000008"/>
  </r>
  <r>
    <x v="1"/>
    <s v="REAL"/>
    <s v="VARIABLE"/>
    <x v="0"/>
    <s v="ALDI"/>
    <s v="MADRID"/>
    <x v="4"/>
    <s v="COMIDA"/>
    <s v="ALDI"/>
    <n v="0.94300000000000006"/>
    <d v="2021-02-21T00:00:00"/>
    <x v="9"/>
    <n v="2"/>
    <m/>
    <m/>
    <n v="0"/>
    <n v="-0.94300000000000006"/>
    <n v="0"/>
    <n v="-0.94300000000000006"/>
  </r>
  <r>
    <x v="1"/>
    <s v="REAL"/>
    <s v="VARIABLE"/>
    <x v="0"/>
    <s v="DECATHLON PRINC"/>
    <s v="MADRID"/>
    <x v="6"/>
    <s v="DEPORTE"/>
    <m/>
    <n v="1.4990000000000001"/>
    <d v="2021-02-21T00:00:00"/>
    <x v="9"/>
    <n v="2"/>
    <m/>
    <s v="COMPRA EN DECATHLON PRINC, MADRID, TARJ. :*571914"/>
    <n v="0"/>
    <n v="-1.4990000000000001"/>
    <n v="0"/>
    <n v="-1.4990000000000001"/>
  </r>
  <r>
    <x v="1"/>
    <s v="REAL"/>
    <s v="VARIABLE"/>
    <x v="0"/>
    <s v="SANTANDER"/>
    <s v="ONLINE"/>
    <x v="0"/>
    <s v="COMISIONES BOLSA"/>
    <s v="COMISIONES SANTANDER"/>
    <n v="0.30499999999999999"/>
    <d v="2021-02-22T00:00:00"/>
    <x v="9"/>
    <n v="2"/>
    <m/>
    <m/>
    <n v="0"/>
    <n v="-0.30499999999999999"/>
    <n v="0"/>
    <n v="-0.30499999999999999"/>
  </r>
  <r>
    <x v="0"/>
    <s v="REAL"/>
    <s v="FIJO"/>
    <x v="0"/>
    <s v="HMR"/>
    <s v="MADRID"/>
    <x v="12"/>
    <s v="NOMINA HMR"/>
    <s v="HMR"/>
    <n v="480.76499999999999"/>
    <d v="2021-02-24T00:00:00"/>
    <x v="9"/>
    <n v="2"/>
    <m/>
    <s v="Nomina Feb 21 HMR"/>
    <n v="480.76499999999999"/>
    <n v="0"/>
    <n v="0"/>
    <n v="480.76499999999999"/>
  </r>
  <r>
    <x v="1"/>
    <s v="REAL"/>
    <s v="FIJO"/>
    <x v="0"/>
    <s v="ALQUILER"/>
    <s v="MADRID"/>
    <x v="2"/>
    <s v="PISO FDO CATOLICO"/>
    <s v="ALQUILER FDO CATOLICO"/>
    <n v="45"/>
    <d v="2021-03-01T00:00:00"/>
    <x v="9"/>
    <n v="3"/>
    <m/>
    <s v="Marzo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1-03-01T00:00:00"/>
    <x v="9"/>
    <n v="3"/>
    <m/>
    <s v="Marzo"/>
    <n v="0"/>
    <n v="-6"/>
    <n v="0"/>
    <n v="-6"/>
  </r>
  <r>
    <x v="1"/>
    <s v="REAL"/>
    <s v="FIJO"/>
    <x v="0"/>
    <s v="GASTOS VARIABLES"/>
    <s v="MADRID"/>
    <x v="2"/>
    <s v="GASTOS COMPARTIDOS"/>
    <s v="GASTOS: AGUA, LUZ, WIFI, LIMPIEZA"/>
    <n v="8.5"/>
    <d v="2021-03-01T00:00:00"/>
    <x v="9"/>
    <n v="3"/>
    <m/>
    <s v="Marzo"/>
    <n v="0"/>
    <n v="-8.5"/>
    <n v="0"/>
    <n v="-8.5"/>
  </r>
  <r>
    <x v="2"/>
    <s v="REAL"/>
    <s v="VARIABLE"/>
    <x v="0"/>
    <s v="COINBASE"/>
    <s v="ONLINE"/>
    <x v="17"/>
    <s v="CRYPTO"/>
    <s v="CRYPTO"/>
    <n v="900"/>
    <d v="2021-03-03T00:00:00"/>
    <x v="9"/>
    <n v="3"/>
    <m/>
    <m/>
    <n v="0"/>
    <n v="0"/>
    <n v="-900"/>
    <n v="-900"/>
  </r>
  <r>
    <x v="1"/>
    <s v="REAL"/>
    <s v="VARIABLE"/>
    <x v="0"/>
    <s v="CINE"/>
    <m/>
    <x v="9"/>
    <s v="CINE"/>
    <s v="LA VAGUADA"/>
    <n v="0.63"/>
    <d v="2021-03-06T00:00:00"/>
    <x v="9"/>
    <n v="3"/>
    <m/>
    <s v="PAGO MOVIL EN CINES LA VAGUAD, MADRID, TARJ."/>
    <n v="0"/>
    <n v="-0.63"/>
    <n v="0"/>
    <n v="-0.63"/>
  </r>
  <r>
    <x v="1"/>
    <s v="REAL"/>
    <s v="VARIABLE"/>
    <x v="0"/>
    <m/>
    <s v="VALENCIA"/>
    <x v="7"/>
    <s v="BAR"/>
    <s v="CAFÉ"/>
    <n v="0.25"/>
    <d v="2021-03-07T00:00:00"/>
    <x v="9"/>
    <n v="3"/>
    <m/>
    <m/>
    <n v="0"/>
    <n v="-0.25"/>
    <n v="0"/>
    <n v="-0.25"/>
  </r>
  <r>
    <x v="1"/>
    <s v="REAL"/>
    <s v="VARIABLE"/>
    <x v="0"/>
    <s v="UBER"/>
    <s v="HELP.UBER.COM"/>
    <x v="5"/>
    <s v="UBER,CABIFY, ETC"/>
    <s v="CABIFY"/>
    <n v="0.72599999999999998"/>
    <d v="2021-03-09T00:00:00"/>
    <x v="9"/>
    <n v="3"/>
    <m/>
    <s v="COMPRA UBER *TRIP, HELP.UBER.COM, TARJETA"/>
    <n v="0"/>
    <n v="-0.72599999999999998"/>
    <n v="0"/>
    <n v="-0.72599999999999998"/>
  </r>
  <r>
    <x v="1"/>
    <s v="REAL"/>
    <s v="VARIABLE"/>
    <x v="0"/>
    <s v="EN&amp;M PILA, MADRID"/>
    <s v="MADRID"/>
    <x v="10"/>
    <s v="FARMACIA"/>
    <s v="FARMACIA"/>
    <n v="1.4850000000000001"/>
    <d v="2021-03-11T00:00:00"/>
    <x v="9"/>
    <n v="3"/>
    <m/>
    <s v="PAGO MOVIL EN FARMACIA M PILA, MADRID, TARJ."/>
    <n v="0"/>
    <n v="-1.4850000000000001"/>
    <n v="0"/>
    <n v="-1.4850000000000001"/>
  </r>
  <r>
    <x v="1"/>
    <s v="REAL"/>
    <s v="VARIABLE"/>
    <x v="0"/>
    <s v="ALDI"/>
    <s v="MADRID"/>
    <x v="4"/>
    <s v="COMIDA"/>
    <s v="ALDI"/>
    <n v="6.2950000000000008"/>
    <d v="2021-03-14T00:00:00"/>
    <x v="9"/>
    <n v="3"/>
    <m/>
    <m/>
    <n v="0"/>
    <n v="-6.2950000000000008"/>
    <n v="0"/>
    <n v="-6.2950000000000008"/>
  </r>
  <r>
    <x v="1"/>
    <s v="REAL"/>
    <s v="VARIABLE"/>
    <x v="0"/>
    <m/>
    <s v="VALENCIA"/>
    <x v="7"/>
    <s v="BAR"/>
    <s v="CAFÉ"/>
    <n v="0.63"/>
    <d v="2021-03-20T00:00:00"/>
    <x v="9"/>
    <n v="3"/>
    <m/>
    <m/>
    <n v="0"/>
    <n v="-0.63"/>
    <n v="0"/>
    <n v="-0.63"/>
  </r>
  <r>
    <x v="1"/>
    <s v="REAL"/>
    <s v="VARIABLE"/>
    <x v="0"/>
    <s v="UBER"/>
    <s v="MADRID"/>
    <x v="5"/>
    <s v="UBER,CABIFY, ETC"/>
    <s v="CABIFY"/>
    <n v="0.68"/>
    <d v="2021-03-21T00:00:00"/>
    <x v="9"/>
    <n v="3"/>
    <m/>
    <s v="COMPRA Cabify Espana, Madrid, TARJETA"/>
    <n v="0"/>
    <n v="-0.68"/>
    <n v="0"/>
    <n v="-0.68"/>
  </r>
  <r>
    <x v="1"/>
    <s v="REAL"/>
    <s v="VARIABLE"/>
    <x v="0"/>
    <s v="CABIFY"/>
    <s v="MADRID"/>
    <x v="5"/>
    <s v="UBER,CABIFY, ETC"/>
    <s v="CABIFY"/>
    <n v="0.71399999999999997"/>
    <d v="2021-03-22T00:00:00"/>
    <x v="9"/>
    <n v="3"/>
    <m/>
    <s v="COMPRA Cabify Espana, Madrid, TARJETA"/>
    <n v="0"/>
    <n v="-0.71399999999999997"/>
    <n v="0"/>
    <n v="-0.71399999999999997"/>
  </r>
  <r>
    <x v="1"/>
    <s v="REAL"/>
    <s v="VARIABLE"/>
    <x v="0"/>
    <s v="DIA"/>
    <s v="MADRID"/>
    <x v="4"/>
    <s v="COMIDA"/>
    <s v="DIA"/>
    <n v="2.2690000000000001"/>
    <d v="2021-03-22T00:00:00"/>
    <x v="9"/>
    <n v="3"/>
    <m/>
    <m/>
    <n v="0"/>
    <n v="-2.2690000000000001"/>
    <n v="0"/>
    <n v="-2.2690000000000001"/>
  </r>
  <r>
    <x v="0"/>
    <s v="REAL"/>
    <s v="FIJO"/>
    <x v="0"/>
    <s v="HMR"/>
    <s v="MADRID"/>
    <x v="12"/>
    <s v="NOMINA HMR"/>
    <s v="HMR"/>
    <n v="480.10499999999996"/>
    <d v="2021-03-24T00:00:00"/>
    <x v="9"/>
    <n v="3"/>
    <m/>
    <s v="Nomina Marzo 21 HMR"/>
    <n v="480.10499999999996"/>
    <n v="0"/>
    <n v="0"/>
    <n v="480.10499999999996"/>
  </r>
  <r>
    <x v="1"/>
    <s v="REAL"/>
    <s v="FIJO"/>
    <x v="0"/>
    <s v="ALQUILER"/>
    <s v="MADRID"/>
    <x v="2"/>
    <s v="PISO FDO CATOLICO"/>
    <s v="ALQUILER FDO CATOLICO"/>
    <n v="45"/>
    <d v="2021-04-01T00:00:00"/>
    <x v="9"/>
    <n v="4"/>
    <m/>
    <s v="Abril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1-04-01T00:00:00"/>
    <x v="9"/>
    <n v="4"/>
    <m/>
    <s v="Abril"/>
    <n v="0"/>
    <n v="-6"/>
    <n v="0"/>
    <n v="-6"/>
  </r>
  <r>
    <x v="2"/>
    <s v="REAL"/>
    <s v="VARIABLE"/>
    <x v="0"/>
    <s v="COINBASE"/>
    <s v="ONLINE"/>
    <x v="17"/>
    <s v="CRYPTO"/>
    <s v="CRYPTO"/>
    <n v="900"/>
    <d v="2021-04-01T00:00:00"/>
    <x v="9"/>
    <n v="4"/>
    <m/>
    <m/>
    <n v="0"/>
    <n v="0"/>
    <n v="-900"/>
    <n v="-900"/>
  </r>
  <r>
    <x v="1"/>
    <s v="REAL"/>
    <s v="FIJO"/>
    <x v="0"/>
    <s v="GASTOS VARIABLES"/>
    <s v="MADRID"/>
    <x v="2"/>
    <s v="GASTOS COMPARTIDOS"/>
    <s v="GASTOS: AGUA, LUZ, WIFI, LIMPIEZA"/>
    <n v="8.5"/>
    <d v="2021-04-01T00:00:00"/>
    <x v="9"/>
    <n v="4"/>
    <m/>
    <s v="Abril"/>
    <n v="0"/>
    <n v="-8.5"/>
    <n v="0"/>
    <n v="-8.5"/>
  </r>
  <r>
    <x v="0"/>
    <s v="REAL"/>
    <s v="VARIABLE"/>
    <x v="0"/>
    <s v="-"/>
    <s v="VALENCIA"/>
    <x v="0"/>
    <s v="PAGA"/>
    <s v="PAGA / TRANSFERENCIA"/>
    <n v="8.0699999999999985"/>
    <d v="2021-04-03T00:00:00"/>
    <x v="9"/>
    <n v="4"/>
    <m/>
    <m/>
    <n v="8.0699999999999985"/>
    <n v="0"/>
    <n v="0"/>
    <n v="8.0699999999999985"/>
  </r>
  <r>
    <x v="1"/>
    <s v="REAL"/>
    <s v="VARIABLE"/>
    <x v="0"/>
    <m/>
    <s v="VALENCIA"/>
    <x v="7"/>
    <s v="BAR"/>
    <s v="CAFÉ"/>
    <n v="0.45999999999999996"/>
    <d v="2021-04-04T00:00:00"/>
    <x v="9"/>
    <n v="4"/>
    <m/>
    <m/>
    <n v="0"/>
    <n v="-0.45999999999999996"/>
    <n v="0"/>
    <n v="-0.45999999999999996"/>
  </r>
  <r>
    <x v="1"/>
    <s v="REAL"/>
    <s v="VARIABLE"/>
    <x v="0"/>
    <s v="EFECTIVO"/>
    <s v="MADRID"/>
    <x v="0"/>
    <s v="EFECTIVO"/>
    <s v="EFECTIVO"/>
    <n v="7"/>
    <d v="2021-04-04T00:00:00"/>
    <x v="9"/>
    <n v="4"/>
    <m/>
    <m/>
    <n v="0"/>
    <n v="-7"/>
    <n v="0"/>
    <n v="-7"/>
  </r>
  <r>
    <x v="1"/>
    <s v="REAL"/>
    <s v="VARIABLE"/>
    <x v="0"/>
    <s v="DECATHLON"/>
    <s v="MADRID"/>
    <x v="6"/>
    <s v="DEPORTE"/>
    <m/>
    <n v="1.4990000000000001"/>
    <d v="2021-04-04T00:00:00"/>
    <x v="9"/>
    <n v="4"/>
    <m/>
    <s v="PAGO MOVIL EN DECATHLON PRINC, MADRID, TARJ."/>
    <n v="0"/>
    <n v="-1.4990000000000001"/>
    <n v="0"/>
    <n v="-1.4990000000000001"/>
  </r>
  <r>
    <x v="1"/>
    <s v="REAL"/>
    <s v="VARIABLE"/>
    <x v="0"/>
    <s v="UBER"/>
    <s v="HELP.UBER.COM"/>
    <x v="5"/>
    <s v="UBER,CABIFY, ETC"/>
    <s v="CABIFY"/>
    <n v="0.64800000000000013"/>
    <d v="2021-04-06T00:00:00"/>
    <x v="9"/>
    <n v="4"/>
    <m/>
    <s v="COMPRA UBER *TRIP, HELP.UBER.COM, TARJETA"/>
    <n v="0"/>
    <n v="-0.64800000000000013"/>
    <n v="0"/>
    <n v="-0.64800000000000013"/>
  </r>
  <r>
    <x v="1"/>
    <s v="REAL"/>
    <s v="VARIABLE"/>
    <x v="0"/>
    <s v="UBER"/>
    <m/>
    <x v="5"/>
    <s v="UBER"/>
    <s v="UBER"/>
    <n v="0.64800000000000013"/>
    <d v="2021-04-06T00:00:00"/>
    <x v="9"/>
    <n v="4"/>
    <m/>
    <m/>
    <n v="0"/>
    <n v="-0.64800000000000013"/>
    <n v="0"/>
    <n v="-0.64800000000000013"/>
  </r>
  <r>
    <x v="1"/>
    <s v="REAL"/>
    <s v="VARIABLE"/>
    <x v="0"/>
    <s v="FOGON&amp;GUILLE, GARGANTILLA D"/>
    <s v="VALENCIA"/>
    <x v="7"/>
    <s v="RESTAURANTE"/>
    <s v="RESTAURANTE"/>
    <n v="1.9350000000000003"/>
    <d v="2021-04-09T00:00:00"/>
    <x v="9"/>
    <n v="4"/>
    <m/>
    <s v="COMPRA EL FOGON DE GUILLE, GARGANTILLA D, TARJETA"/>
    <n v="0"/>
    <n v="-1.9350000000000003"/>
    <n v="0"/>
    <n v="-1.9350000000000003"/>
  </r>
  <r>
    <x v="1"/>
    <s v="REAL"/>
    <s v="VARIABLE"/>
    <x v="0"/>
    <s v="BAR"/>
    <s v="VALENCIA"/>
    <x v="7"/>
    <s v="BAR"/>
    <s v="BAR"/>
    <n v="0.4"/>
    <d v="2021-04-10T00:00:00"/>
    <x v="9"/>
    <n v="4"/>
    <m/>
    <s v="PAGO MOVIL EN BAR SERNA, LOZOYA, TARJ. :*571914"/>
    <n v="0"/>
    <n v="-0.4"/>
    <n v="0"/>
    <n v="-0.4"/>
  </r>
  <r>
    <x v="1"/>
    <s v="REAL"/>
    <s v="VARIABLE"/>
    <x v="0"/>
    <s v="EN&amp;RESTAURANTE LA, RASCAFRIA"/>
    <s v="VALENCIA"/>
    <x v="7"/>
    <s v="RESTAURANTE"/>
    <s v="RESTAURANTE"/>
    <n v="4.43"/>
    <d v="2021-04-11T00:00:00"/>
    <x v="9"/>
    <n v="4"/>
    <m/>
    <s v="PAGO MOVIL EN RESTAURANTE LA, RASCAFRIA, TARJ."/>
    <n v="0"/>
    <n v="-4.43"/>
    <n v="0"/>
    <n v="-4.43"/>
  </r>
  <r>
    <x v="1"/>
    <s v="REAL"/>
    <s v="VARIABLE"/>
    <x v="0"/>
    <s v="FOGON&amp;GUILLE, GARGANTILLA D"/>
    <s v="VALENCIA"/>
    <x v="7"/>
    <s v="RESTAURANTE"/>
    <s v="RESTAURANTE"/>
    <n v="0.15000000000000002"/>
    <d v="2021-04-11T00:00:00"/>
    <x v="9"/>
    <n v="4"/>
    <m/>
    <s v="COMPRA EL FOGON DE GUILLE, GARGANTILLA D, TARJETA"/>
    <n v="0"/>
    <n v="-0.15000000000000002"/>
    <n v="0"/>
    <n v="-0.15000000000000002"/>
  </r>
  <r>
    <x v="1"/>
    <s v="REAL"/>
    <s v="VARIABLE"/>
    <x v="0"/>
    <m/>
    <s v="VALENCIA"/>
    <x v="4"/>
    <s v="COMIDA SEMANAL"/>
    <s v="AHORRAMAS"/>
    <n v="5.3580000000000005"/>
    <d v="2021-04-12T00:00:00"/>
    <x v="9"/>
    <n v="4"/>
    <m/>
    <s v="TRANSACCION CONTACTLESS EN EROSKI CENTER P, ABLITAS"/>
    <n v="0"/>
    <n v="-5.3580000000000005"/>
    <n v="0"/>
    <n v="-5.3580000000000005"/>
  </r>
  <r>
    <x v="1"/>
    <s v="REAL"/>
    <s v="VARIABLE"/>
    <x v="0"/>
    <s v="ADESLAS"/>
    <s v="MADRID"/>
    <x v="10"/>
    <s v="DENTISTA"/>
    <s v="ADESLAS"/>
    <n v="0.65"/>
    <d v="2021-04-13T00:00:00"/>
    <x v="9"/>
    <n v="4"/>
    <m/>
    <s v="RECONSTRUCCION CORONARIA CON POSTES O PERNOS (PIEZA 17)"/>
    <n v="0"/>
    <n v="-0.65"/>
    <n v="0"/>
    <n v="-0.65"/>
  </r>
  <r>
    <x v="1"/>
    <s v="REAL"/>
    <s v="VARIABLE"/>
    <x v="0"/>
    <s v="Video&amp;MP4, primevideo.es"/>
    <s v="ONLINE"/>
    <x v="9"/>
    <s v="SUSCRIPCION"/>
    <s v="AMAZON PRIME"/>
    <n v="1.399"/>
    <d v="2021-04-16T00:00:00"/>
    <x v="9"/>
    <n v="4"/>
    <m/>
    <s v="COMPRA Prime Video*M41OD3MP4, primevideo.es, TARJETA"/>
    <n v="0"/>
    <n v="-1.399"/>
    <n v="0"/>
    <n v="-1.399"/>
  </r>
  <r>
    <x v="0"/>
    <s v="REAL"/>
    <s v="VARIABLE"/>
    <x v="0"/>
    <s v="VINTED"/>
    <s v="ONLINE"/>
    <x v="18"/>
    <s v="SEGUNDA MANO"/>
    <s v="VINTED"/>
    <n v="0.44999999999999996"/>
    <d v="2021-04-20T00:00:00"/>
    <x v="9"/>
    <n v="4"/>
    <m/>
    <s v="Camiseta Lakers"/>
    <n v="0.44999999999999996"/>
    <n v="0"/>
    <n v="0"/>
    <n v="0.44999999999999996"/>
  </r>
  <r>
    <x v="1"/>
    <s v="REAL"/>
    <s v="VARIABLE"/>
    <x v="0"/>
    <s v="ADESLAS"/>
    <s v="MADRID"/>
    <x v="10"/>
    <s v="DENTISTA"/>
    <s v="ADESLAS"/>
    <n v="15.25"/>
    <d v="2021-04-22T00:00:00"/>
    <x v="9"/>
    <n v="4"/>
    <m/>
    <s v="REHABILITACIÓN MEDIANTE CORONA O PUENTE METAL PORCELANA (PIEZA 17)"/>
    <n v="0"/>
    <n v="-15.25"/>
    <n v="0"/>
    <n v="-15.25"/>
  </r>
  <r>
    <x v="0"/>
    <s v="REAL"/>
    <s v="FIJO"/>
    <x v="0"/>
    <s v="HMR"/>
    <s v="MADRID"/>
    <x v="12"/>
    <s v="NOMINA HMR"/>
    <s v="HMR"/>
    <n v="480.57299999999998"/>
    <d v="2021-04-22T00:00:00"/>
    <x v="9"/>
    <n v="4"/>
    <m/>
    <s v="Nomina Abril 21 HMR"/>
    <n v="480.57299999999998"/>
    <n v="0"/>
    <n v="0"/>
    <n v="480.57299999999998"/>
  </r>
  <r>
    <x v="1"/>
    <s v="REAL"/>
    <s v="VARIABLE"/>
    <x v="0"/>
    <s v="ALDI"/>
    <s v="MADRID"/>
    <x v="4"/>
    <s v="COMIDA"/>
    <s v="ALDI"/>
    <n v="5.5680000000000005"/>
    <d v="2021-04-25T00:00:00"/>
    <x v="9"/>
    <n v="4"/>
    <m/>
    <m/>
    <n v="0"/>
    <n v="-5.5680000000000005"/>
    <n v="0"/>
    <n v="-5.5680000000000005"/>
  </r>
  <r>
    <x v="1"/>
    <s v="REAL"/>
    <s v="VARIABLE"/>
    <x v="0"/>
    <s v="AMAZON"/>
    <s v="ONLINE"/>
    <x v="8"/>
    <s v="ELECTRONICA / INTERNET / INTERNET"/>
    <s v="AURICULARES"/>
    <n v="6.0990000000000002"/>
    <d v="2021-04-26T00:00:00"/>
    <x v="9"/>
    <n v="4"/>
    <m/>
    <s v="Tao Tronics Cascos Bluetooth"/>
    <n v="0"/>
    <n v="-6.0990000000000002"/>
    <n v="0"/>
    <n v="-6.0990000000000002"/>
  </r>
  <r>
    <x v="2"/>
    <s v="REAL"/>
    <s v="VARIABLE"/>
    <x v="0"/>
    <s v="COINBASE"/>
    <s v="ONLINE"/>
    <x v="17"/>
    <s v="CRYPTO"/>
    <s v="CRYPTO"/>
    <n v="540"/>
    <d v="2021-04-27T00:00:00"/>
    <x v="9"/>
    <n v="4"/>
    <m/>
    <m/>
    <n v="0"/>
    <n v="0"/>
    <n v="-540"/>
    <n v="-540"/>
  </r>
  <r>
    <x v="1"/>
    <s v="REAL"/>
    <s v="FIJO"/>
    <x v="0"/>
    <s v="ALQUILER"/>
    <s v="MADRID"/>
    <x v="2"/>
    <s v="PISO FDO CATOLICO"/>
    <s v="ALQUILER FDO CATOLICO"/>
    <n v="45"/>
    <d v="2021-05-01T00:00:00"/>
    <x v="9"/>
    <n v="5"/>
    <m/>
    <s v="Mayo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1-05-01T00:00:00"/>
    <x v="9"/>
    <n v="5"/>
    <m/>
    <s v="Mayo"/>
    <n v="0"/>
    <n v="-6"/>
    <n v="0"/>
    <n v="-6"/>
  </r>
  <r>
    <x v="1"/>
    <s v="REAL"/>
    <s v="FIJO"/>
    <x v="0"/>
    <s v="GASTOS VARIABLES"/>
    <s v="MADRID"/>
    <x v="2"/>
    <s v="GASTOS COMPARTIDOS"/>
    <s v="GASTOS: AGUA, LUZ, WIFI, LIMPIEZA"/>
    <n v="8.5"/>
    <d v="2021-05-01T00:00:00"/>
    <x v="9"/>
    <n v="5"/>
    <m/>
    <s v="Mayo"/>
    <n v="0"/>
    <n v="-8.5"/>
    <n v="0"/>
    <n v="-8.5"/>
  </r>
  <r>
    <x v="1"/>
    <s v="REAL"/>
    <s v="VARIABLE"/>
    <x v="0"/>
    <s v="ACCIONA"/>
    <s v="MADRID"/>
    <x v="5"/>
    <s v="MOTO ALQUILER"/>
    <s v="MOTO ALQUILER"/>
    <n v="0.53200000000000003"/>
    <d v="2021-05-04T00:00:00"/>
    <x v="9"/>
    <n v="5"/>
    <m/>
    <m/>
    <n v="0"/>
    <n v="-0.53200000000000003"/>
    <n v="0"/>
    <n v="-0.53200000000000003"/>
  </r>
  <r>
    <x v="0"/>
    <s v="REAL"/>
    <s v="FIJO"/>
    <x v="0"/>
    <s v="HMR"/>
    <s v="MADRID"/>
    <x v="12"/>
    <s v="NOMINA HMR"/>
    <s v="HMR"/>
    <n v="480.63599999999997"/>
    <d v="2021-05-05T00:00:00"/>
    <x v="9"/>
    <n v="5"/>
    <m/>
    <s v="Nomina Mayo 21"/>
    <n v="480.63599999999997"/>
    <n v="0"/>
    <n v="0"/>
    <n v="480.63599999999997"/>
  </r>
  <r>
    <x v="1"/>
    <s v="REAL"/>
    <s v="VARIABLE"/>
    <x v="0"/>
    <s v="ADESLAS"/>
    <s v="MADRID"/>
    <x v="10"/>
    <s v="DENTISTA"/>
    <s v="ADESLAS"/>
    <n v="6"/>
    <d v="2021-05-06T00:00:00"/>
    <x v="9"/>
    <n v="5"/>
    <m/>
    <s v="RECONSTRUCCION CORONARIA (PIEZA 26)"/>
    <n v="0"/>
    <n v="-6"/>
    <n v="0"/>
    <n v="-6"/>
  </r>
  <r>
    <x v="1"/>
    <s v="REAL"/>
    <s v="VARIABLE"/>
    <x v="0"/>
    <s v="ADESLAS"/>
    <s v="MADRID"/>
    <x v="10"/>
    <s v="DENTISTA"/>
    <s v="ADESLAS"/>
    <n v="6"/>
    <d v="2021-05-06T00:00:00"/>
    <x v="9"/>
    <n v="5"/>
    <m/>
    <s v="RECONSTRUCCION CORONARIA (PIEZA 27)"/>
    <n v="0"/>
    <n v="-6"/>
    <n v="0"/>
    <n v="-6"/>
  </r>
  <r>
    <x v="1"/>
    <s v="REAL"/>
    <s v="VARIABLE"/>
    <x v="0"/>
    <s v="ALDI"/>
    <s v="MADRID"/>
    <x v="4"/>
    <s v="COMIDA"/>
    <s v="ALDI"/>
    <n v="2.081"/>
    <d v="2021-05-06T00:00:00"/>
    <x v="9"/>
    <n v="5"/>
    <m/>
    <m/>
    <n v="0"/>
    <n v="-2.081"/>
    <n v="0"/>
    <n v="-2.081"/>
  </r>
  <r>
    <x v="1"/>
    <s v="REAL"/>
    <s v="VARIABLE"/>
    <x v="0"/>
    <s v="DIA"/>
    <s v="MADRID"/>
    <x v="4"/>
    <s v="COMIDA"/>
    <s v="DIA"/>
    <n v="1.8510000000000002"/>
    <d v="2021-05-08T00:00:00"/>
    <x v="9"/>
    <n v="5"/>
    <m/>
    <m/>
    <n v="0"/>
    <n v="-1.8510000000000002"/>
    <n v="0"/>
    <n v="-1.8510000000000002"/>
  </r>
  <r>
    <x v="1"/>
    <s v="REAL"/>
    <s v="VARIABLE"/>
    <x v="0"/>
    <s v="BAR"/>
    <s v="VALENCIA"/>
    <x v="7"/>
    <s v="BAR"/>
    <s v="BAR"/>
    <n v="0.15000000000000002"/>
    <d v="2021-05-09T00:00:00"/>
    <x v="9"/>
    <n v="5"/>
    <m/>
    <s v="PAGO MOVIL EN BAR LEONES, MADRID, TARJ. :*571914"/>
    <n v="0"/>
    <n v="-0.15000000000000002"/>
    <n v="0"/>
    <n v="-0.15000000000000002"/>
  </r>
  <r>
    <x v="1"/>
    <s v="REAL"/>
    <s v="VARIABLE"/>
    <x v="0"/>
    <s v="Prime&amp;HP4, amazon.es/prm"/>
    <s v="ONLINE"/>
    <x v="9"/>
    <s v="SUSCRIPCION"/>
    <s v="AMAZON PRIME"/>
    <n v="3.6"/>
    <d v="2021-05-10T00:00:00"/>
    <x v="9"/>
    <n v="5"/>
    <m/>
    <s v="COMPRA Amazon Prime*MK4HQ4HP4, amazon.es/prm,"/>
    <n v="0"/>
    <n v="-3.6"/>
    <n v="0"/>
    <n v="-3.6"/>
  </r>
  <r>
    <x v="1"/>
    <s v="REAL"/>
    <s v="VARIABLE"/>
    <x v="0"/>
    <s v="ADESLAS"/>
    <s v="MADRID"/>
    <x v="10"/>
    <s v="DENTISTA"/>
    <s v="ADESLAS"/>
    <n v="11.9"/>
    <d v="2021-05-13T00:00:00"/>
    <x v="9"/>
    <n v="5"/>
    <m/>
    <s v="REHABILITACIÓN MEDIANTE CORONA O PUENTE METAL PORCELANA (PIEZA 17)"/>
    <n v="0"/>
    <n v="-11.9"/>
    <n v="0"/>
    <n v="-11.9"/>
  </r>
  <r>
    <x v="1"/>
    <s v="REAL"/>
    <s v="VARIABLE"/>
    <x v="0"/>
    <m/>
    <s v="VALENCIA"/>
    <x v="4"/>
    <s v="COMIDA SEMANAL"/>
    <s v="AHORRAMAS"/>
    <n v="1.2610000000000001"/>
    <d v="2021-05-13T00:00:00"/>
    <x v="9"/>
    <n v="5"/>
    <m/>
    <s v="TRANSACCION CONTACTLESS EN EROSKI CENTER P, ABLITAS"/>
    <n v="0"/>
    <n v="-1.2610000000000001"/>
    <n v="0"/>
    <n v="-1.2610000000000001"/>
  </r>
  <r>
    <x v="1"/>
    <s v="REAL"/>
    <s v="VARIABLE"/>
    <x v="0"/>
    <s v="CONOCIDOS"/>
    <s v="VALENCIA"/>
    <x v="0"/>
    <s v="DESCONOCIDO"/>
    <s v="DESCONOCIDO"/>
    <n v="0.60000000000000009"/>
    <d v="2021-05-14T00:00:00"/>
    <x v="9"/>
    <n v="5"/>
    <m/>
    <s v="GASTOS DESCONOCIDOS"/>
    <n v="0"/>
    <n v="-0.60000000000000009"/>
    <n v="0"/>
    <n v="-0.60000000000000009"/>
  </r>
  <r>
    <x v="1"/>
    <s v="REAL"/>
    <s v="VARIABLE"/>
    <x v="0"/>
    <s v="ALDI"/>
    <s v="MADRID"/>
    <x v="4"/>
    <s v="COMIDA"/>
    <s v="ALDI"/>
    <n v="2.7010000000000005"/>
    <d v="2021-05-19T00:00:00"/>
    <x v="9"/>
    <n v="5"/>
    <m/>
    <m/>
    <n v="0"/>
    <n v="-2.7010000000000005"/>
    <n v="0"/>
    <n v="-2.7010000000000005"/>
  </r>
  <r>
    <x v="1"/>
    <s v="REAL"/>
    <s v="VARIABLE"/>
    <x v="0"/>
    <s v="EN&amp;RESTAURANTE MIL, MADRID"/>
    <s v="VALENCIA"/>
    <x v="7"/>
    <s v="RESTAURANTE"/>
    <s v="RESTAURANTE"/>
    <n v="1.69"/>
    <d v="2021-05-21T00:00:00"/>
    <x v="9"/>
    <n v="5"/>
    <m/>
    <s v="PAGO MOVIL EN RESTAURANTE MIL, MADRID, TARJ."/>
    <n v="0"/>
    <n v="-1.69"/>
    <n v="0"/>
    <n v="-1.69"/>
  </r>
  <r>
    <x v="2"/>
    <s v="REAL"/>
    <s v="VARIABLE"/>
    <x v="0"/>
    <s v="COINBASE"/>
    <s v="ONLINE"/>
    <x v="17"/>
    <s v="CRYPTO"/>
    <s v="CRYPTO"/>
    <n v="450"/>
    <d v="2021-05-25T00:00:00"/>
    <x v="9"/>
    <n v="5"/>
    <m/>
    <m/>
    <n v="0"/>
    <n v="0"/>
    <n v="-450"/>
    <n v="-450"/>
  </r>
  <r>
    <x v="1"/>
    <s v="REAL"/>
    <s v="VARIABLE"/>
    <x v="0"/>
    <s v="DIA"/>
    <s v="MADRID"/>
    <x v="4"/>
    <s v="COMIDA"/>
    <s v="DIA"/>
    <n v="0.25"/>
    <d v="2021-05-27T00:00:00"/>
    <x v="9"/>
    <n v="5"/>
    <m/>
    <m/>
    <n v="0"/>
    <n v="-0.25"/>
    <n v="0"/>
    <n v="-0.25"/>
  </r>
  <r>
    <x v="1"/>
    <s v="REAL"/>
    <s v="VARIABLE"/>
    <x v="0"/>
    <s v="EFECTIVO"/>
    <s v="MADRID"/>
    <x v="0"/>
    <s v="EFECTIVO"/>
    <s v="EFECTIVO"/>
    <n v="2"/>
    <d v="2021-05-27T00:00:00"/>
    <x v="9"/>
    <n v="5"/>
    <m/>
    <m/>
    <n v="0"/>
    <n v="-2"/>
    <n v="0"/>
    <n v="-2"/>
  </r>
  <r>
    <x v="1"/>
    <s v="REAL"/>
    <s v="VARIABLE"/>
    <x v="0"/>
    <m/>
    <s v="VALENCIA"/>
    <x v="7"/>
    <s v="BAR"/>
    <s v="CAFÉ"/>
    <n v="0.94499999999999995"/>
    <d v="2021-05-28T00:00:00"/>
    <x v="9"/>
    <n v="5"/>
    <m/>
    <m/>
    <n v="0"/>
    <n v="-0.94499999999999995"/>
    <n v="0"/>
    <n v="-0.94499999999999995"/>
  </r>
  <r>
    <x v="1"/>
    <s v="REAL"/>
    <s v="VARIABLE"/>
    <x v="0"/>
    <s v="ACCIONA"/>
    <s v="MADRID"/>
    <x v="5"/>
    <s v="MOTO ALQUILER"/>
    <s v="MOTO ALQUILER"/>
    <n v="0.42000000000000004"/>
    <d v="2021-05-28T00:00:00"/>
    <x v="9"/>
    <n v="5"/>
    <m/>
    <m/>
    <n v="0"/>
    <n v="-0.42000000000000004"/>
    <n v="0"/>
    <n v="-0.42000000000000004"/>
  </r>
  <r>
    <x v="1"/>
    <s v="REAL"/>
    <s v="VARIABLE"/>
    <x v="0"/>
    <s v="ALDI"/>
    <s v="MADRID"/>
    <x v="4"/>
    <s v="COMIDA"/>
    <s v="ALDI"/>
    <n v="4.601"/>
    <d v="2021-05-30T00:00:00"/>
    <x v="9"/>
    <n v="5"/>
    <m/>
    <m/>
    <n v="0"/>
    <n v="-4.601"/>
    <n v="0"/>
    <n v="-4.601"/>
  </r>
  <r>
    <x v="1"/>
    <s v="REAL"/>
    <s v="VARIABLE"/>
    <x v="0"/>
    <s v="ACCIONA"/>
    <s v="MADRID"/>
    <x v="5"/>
    <s v="MOTO ALQUILER"/>
    <s v="MOTO ALQUILER"/>
    <n v="0.44800000000000006"/>
    <d v="2021-05-31T00:00:00"/>
    <x v="9"/>
    <n v="5"/>
    <m/>
    <m/>
    <n v="0"/>
    <n v="-0.44800000000000006"/>
    <n v="0"/>
    <n v="-0.44800000000000006"/>
  </r>
  <r>
    <x v="0"/>
    <s v="REAL"/>
    <s v="VARIABLE"/>
    <x v="0"/>
    <s v="VINTED"/>
    <s v="ONLINE"/>
    <x v="18"/>
    <s v="SEGUNDA MANO"/>
    <s v="VINTED"/>
    <n v="4.5"/>
    <d v="2021-05-31T00:00:00"/>
    <x v="9"/>
    <n v="5"/>
    <m/>
    <s v="Iciar vendió algo"/>
    <n v="4.5"/>
    <n v="0"/>
    <n v="0"/>
    <n v="4.5"/>
  </r>
  <r>
    <x v="1"/>
    <s v="REAL"/>
    <s v="FIJO"/>
    <x v="0"/>
    <s v="ALQUILER"/>
    <s v="MADRID"/>
    <x v="2"/>
    <s v="PISO FDO CATOLICO"/>
    <s v="ALQUILER FDO CATOLICO"/>
    <n v="45"/>
    <d v="2021-06-01T00:00:00"/>
    <x v="9"/>
    <n v="6"/>
    <m/>
    <s v="Junio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1-06-01T00:00:00"/>
    <x v="9"/>
    <n v="6"/>
    <m/>
    <s v="Junio"/>
    <n v="0"/>
    <n v="-6"/>
    <n v="0"/>
    <n v="-6"/>
  </r>
  <r>
    <x v="1"/>
    <s v="REAL"/>
    <s v="FIJO"/>
    <x v="0"/>
    <s v="GASTOS VARIABLES"/>
    <s v="MADRID"/>
    <x v="2"/>
    <s v="GASTOS COMPARTIDOS"/>
    <s v="GASTOS: AGUA, LUZ, WIFI, LIMPIEZA"/>
    <n v="8.5"/>
    <d v="2021-06-01T00:00:00"/>
    <x v="9"/>
    <n v="6"/>
    <m/>
    <s v="Junio"/>
    <n v="0"/>
    <n v="-8.5"/>
    <n v="0"/>
    <n v="-8.5"/>
  </r>
  <r>
    <x v="2"/>
    <s v="REAL"/>
    <s v="VARIABLE"/>
    <x v="0"/>
    <s v="COINBASE"/>
    <s v="ONLINE"/>
    <x v="17"/>
    <s v="CRYPTO"/>
    <s v="CRYPTO"/>
    <n v="1350"/>
    <d v="2021-06-02T00:00:00"/>
    <x v="9"/>
    <n v="6"/>
    <m/>
    <m/>
    <n v="0"/>
    <n v="0"/>
    <n v="-1350"/>
    <n v="-1350"/>
  </r>
  <r>
    <x v="1"/>
    <s v="REAL"/>
    <s v="VARIABLE"/>
    <x v="0"/>
    <m/>
    <s v="VALENCIA"/>
    <x v="4"/>
    <s v="COMIDA SEMANAL"/>
    <s v="AHORRAMAS"/>
    <n v="0.91600000000000004"/>
    <d v="2021-06-03T00:00:00"/>
    <x v="9"/>
    <n v="6"/>
    <m/>
    <s v="COMPRA MINIPRECO, ALHOS VEDROS, TARJETA"/>
    <n v="0"/>
    <n v="-0.91600000000000004"/>
    <n v="0"/>
    <n v="-0.91600000000000004"/>
  </r>
  <r>
    <x v="1"/>
    <s v="REAL"/>
    <s v="VARIABLE"/>
    <x v="0"/>
    <s v="AMAZON"/>
    <s v="ONLINE"/>
    <x v="0"/>
    <s v="REGALOS"/>
    <s v="REGALO CRIS"/>
    <n v="1.4990000000000001"/>
    <d v="2021-06-05T00:00:00"/>
    <x v="9"/>
    <n v="6"/>
    <m/>
    <s v="Osito Peluche &quot;I love u&quot;"/>
    <n v="0"/>
    <n v="-1.4990000000000001"/>
    <n v="0"/>
    <n v="-1.4990000000000001"/>
  </r>
  <r>
    <x v="1"/>
    <s v="REAL"/>
    <s v="VARIABLE"/>
    <x v="0"/>
    <s v="ALDI"/>
    <s v="MADRID"/>
    <x v="4"/>
    <s v="COMIDA"/>
    <s v="ALDI"/>
    <n v="3.3890000000000002"/>
    <d v="2021-06-06T00:00:00"/>
    <x v="9"/>
    <n v="6"/>
    <m/>
    <m/>
    <n v="0"/>
    <n v="-3.3890000000000002"/>
    <n v="0"/>
    <n v="-3.3890000000000002"/>
  </r>
  <r>
    <x v="1"/>
    <s v="REAL"/>
    <s v="VARIABLE"/>
    <x v="0"/>
    <s v="SPRINGFIELD"/>
    <s v="VALENCIA"/>
    <x v="3"/>
    <s v="ROPA"/>
    <s v="ROPA"/>
    <n v="2.5990000000000002"/>
    <d v="2021-06-06T00:00:00"/>
    <x v="9"/>
    <n v="6"/>
    <m/>
    <m/>
    <n v="0"/>
    <n v="-2.5990000000000002"/>
    <n v="0"/>
    <n v="-2.5990000000000002"/>
  </r>
  <r>
    <x v="1"/>
    <s v="REAL"/>
    <s v="VARIABLE"/>
    <x v="0"/>
    <s v="CABIFY"/>
    <s v="MADRID"/>
    <x v="5"/>
    <s v="UBER,CABIFY, ETC"/>
    <s v="CABIFY"/>
    <n v="0.58200000000000007"/>
    <d v="2021-06-07T00:00:00"/>
    <x v="9"/>
    <n v="6"/>
    <m/>
    <s v="COMPRA Cabify Espana, Madrid, TARJETA"/>
    <n v="0"/>
    <n v="-0.58200000000000007"/>
    <n v="0"/>
    <n v="-0.58200000000000007"/>
  </r>
  <r>
    <x v="1"/>
    <s v="REAL"/>
    <s v="VARIABLE"/>
    <x v="0"/>
    <s v="CABIFY"/>
    <s v="MADRID"/>
    <x v="5"/>
    <s v="UBER,CABIFY, ETC"/>
    <s v="CABIFY"/>
    <n v="0.6160000000000001"/>
    <d v="2021-06-07T00:00:00"/>
    <x v="9"/>
    <n v="6"/>
    <m/>
    <s v="COMPRA Cabify Espana, Madrid, TARJETA"/>
    <n v="0"/>
    <n v="-0.6160000000000001"/>
    <n v="0"/>
    <n v="-0.6160000000000001"/>
  </r>
  <r>
    <x v="1"/>
    <s v="REAL"/>
    <s v="VARIABLE"/>
    <x v="0"/>
    <s v="ZARA"/>
    <s v="MADRID"/>
    <x v="3"/>
    <s v="ROPA"/>
    <s v="ROPA"/>
    <n v="2.5950000000000002"/>
    <d v="2021-06-07T00:00:00"/>
    <x v="9"/>
    <n v="6"/>
    <m/>
    <s v="PAGO MOVIL EN ZARA MADRID GRA, MADRID, TARJ."/>
    <n v="0"/>
    <n v="-2.5950000000000002"/>
    <n v="0"/>
    <n v="-2.5950000000000002"/>
  </r>
  <r>
    <x v="1"/>
    <s v="REAL"/>
    <s v="VARIABLE"/>
    <x v="0"/>
    <s v="CRISTINA&amp;BLANCO"/>
    <m/>
    <x v="11"/>
    <s v="BENIDORM"/>
    <s v="BENIDORM"/>
    <n v="3.2"/>
    <d v="2021-06-08T00:00:00"/>
    <x v="9"/>
    <n v="6"/>
    <m/>
    <s v="BIZUM DE CRISTINA BLANCO RODRIGUEZ CONCEPTO Benidorm"/>
    <n v="0"/>
    <n v="-3.2"/>
    <n v="0"/>
    <n v="-3.2"/>
  </r>
  <r>
    <x v="1"/>
    <s v="REAL"/>
    <s v="FIJO"/>
    <x v="0"/>
    <s v="GARAJE"/>
    <m/>
    <x v="2"/>
    <s v="GARAJE"/>
    <s v="GARAJE FDO CATOLICO"/>
    <n v="13.5"/>
    <d v="2021-06-10T00:00:00"/>
    <x v="9"/>
    <n v="6"/>
    <m/>
    <s v="Primera mensualidad fue menos pero he puesto 135"/>
    <n v="0"/>
    <n v="-13.5"/>
    <n v="0"/>
    <n v="-13.5"/>
  </r>
  <r>
    <x v="1"/>
    <s v="REAL"/>
    <s v="VARIABLE"/>
    <x v="0"/>
    <s v="ACCIONA"/>
    <s v="MADRID"/>
    <x v="5"/>
    <s v="MOTO ALQUILER"/>
    <s v="MOTO ALQUILER"/>
    <n v="0.27999999999999997"/>
    <d v="2021-06-10T00:00:00"/>
    <x v="9"/>
    <n v="6"/>
    <m/>
    <m/>
    <n v="0"/>
    <n v="-0.27999999999999997"/>
    <n v="0"/>
    <n v="-0.27999999999999997"/>
  </r>
  <r>
    <x v="0"/>
    <s v="REAL"/>
    <s v="VARIABLE"/>
    <x v="0"/>
    <s v="-"/>
    <s v="VALENCIA"/>
    <x v="0"/>
    <s v="PAGA"/>
    <s v="PAGA / TRANSFERENCIA"/>
    <n v="40.5"/>
    <d v="2021-06-11T00:00:00"/>
    <x v="9"/>
    <n v="6"/>
    <m/>
    <m/>
    <n v="40.5"/>
    <n v="0"/>
    <n v="0"/>
    <n v="40.5"/>
  </r>
  <r>
    <x v="1"/>
    <s v="REAL"/>
    <s v="VARIABLE"/>
    <x v="0"/>
    <s v="EN&amp;RESTAURANTE EL, ALMAZAN"/>
    <s v="VALENCIA"/>
    <x v="7"/>
    <s v="RESTAURANTE"/>
    <s v="RESTAURANTE"/>
    <n v="0.32000000000000006"/>
    <d v="2021-06-11T00:00:00"/>
    <x v="9"/>
    <n v="6"/>
    <m/>
    <s v="PAGO MOVIL EN RESTAURANTE EL, ALMAZAN, TARJ."/>
    <n v="0"/>
    <n v="-0.32000000000000006"/>
    <n v="0"/>
    <n v="-0.32000000000000006"/>
  </r>
  <r>
    <x v="1"/>
    <s v="REAL"/>
    <s v="VARIABLE"/>
    <x v="0"/>
    <m/>
    <s v="VALENCIA"/>
    <x v="7"/>
    <s v="BAR"/>
    <s v="CAFÉ"/>
    <n v="0.16000000000000003"/>
    <d v="2021-06-13T00:00:00"/>
    <x v="9"/>
    <n v="6"/>
    <m/>
    <m/>
    <n v="0"/>
    <n v="-0.16000000000000003"/>
    <n v="0"/>
    <n v="-0.16000000000000003"/>
  </r>
  <r>
    <x v="1"/>
    <s v="REAL"/>
    <s v="VARIABLE"/>
    <x v="0"/>
    <m/>
    <s v="MADRID"/>
    <x v="7"/>
    <s v="BAR"/>
    <s v="ESPIEDO"/>
    <n v="0.15000000000000002"/>
    <d v="2021-06-14T00:00:00"/>
    <x v="9"/>
    <n v="6"/>
    <m/>
    <m/>
    <n v="0"/>
    <n v="-0.15000000000000002"/>
    <n v="0"/>
    <n v="-0.15000000000000002"/>
  </r>
  <r>
    <x v="0"/>
    <s v="REAL"/>
    <s v="VARIABLE"/>
    <x v="0"/>
    <s v="-"/>
    <s v="VALENCIA"/>
    <x v="0"/>
    <s v="PAGA"/>
    <s v="PAGA / TRANSFERENCIA"/>
    <n v="6"/>
    <d v="2021-06-14T00:00:00"/>
    <x v="9"/>
    <n v="6"/>
    <m/>
    <m/>
    <n v="6"/>
    <n v="0"/>
    <n v="0"/>
    <n v="6"/>
  </r>
  <r>
    <x v="1"/>
    <s v="REAL"/>
    <s v="VARIABLE"/>
    <x v="0"/>
    <s v="ALDI"/>
    <s v="MADRID"/>
    <x v="4"/>
    <s v="COMIDA"/>
    <s v="ALDI"/>
    <n v="1.9030000000000002"/>
    <d v="2021-06-15T00:00:00"/>
    <x v="9"/>
    <n v="6"/>
    <m/>
    <m/>
    <n v="0"/>
    <n v="-1.9030000000000002"/>
    <n v="0"/>
    <n v="-1.9030000000000002"/>
  </r>
  <r>
    <x v="1"/>
    <s v="REAL"/>
    <s v="VARIABLE"/>
    <x v="0"/>
    <s v="AMAZON"/>
    <s v="ONLINE"/>
    <x v="8"/>
    <s v="ELECTRONICA / INTERNET / INTERNET"/>
    <s v="ORDENADOR"/>
    <n v="88.9"/>
    <d v="2021-06-15T00:00:00"/>
    <x v="9"/>
    <n v="6"/>
    <m/>
    <s v="MSI Modern 14 B10RBSW-419XES - Ordenador portátil de 14&quot; FullHD (Intel Core I7-10510U, 16GB RAM, 1TB SSD , Nvidia MX350-2 GB , Sin Sistema Operativo)"/>
    <n v="0"/>
    <n v="-88.9"/>
    <n v="0"/>
    <n v="-88.9"/>
  </r>
  <r>
    <x v="1"/>
    <s v="REAL"/>
    <s v="VARIABLE"/>
    <x v="0"/>
    <m/>
    <s v="MADRID"/>
    <x v="7"/>
    <s v="BAR"/>
    <s v="ESPIEDO"/>
    <n v="0.25"/>
    <d v="2021-06-17T00:00:00"/>
    <x v="9"/>
    <n v="6"/>
    <m/>
    <m/>
    <n v="0"/>
    <n v="-0.25"/>
    <n v="0"/>
    <n v="-0.25"/>
  </r>
  <r>
    <x v="1"/>
    <s v="REAL"/>
    <s v="OCASIONAL"/>
    <x v="0"/>
    <s v="FLORISTERIA"/>
    <m/>
    <x v="0"/>
    <s v="REGALOS"/>
    <s v="REGALOS CRIS"/>
    <n v="1.75"/>
    <d v="2021-06-17T00:00:00"/>
    <x v="9"/>
    <n v="6"/>
    <m/>
    <s v="Flores enviadas con Bea Crespo"/>
    <n v="0"/>
    <n v="-1.75"/>
    <n v="0"/>
    <n v="-1.75"/>
  </r>
  <r>
    <x v="1"/>
    <s v="REAL"/>
    <s v="VARIABLE"/>
    <x v="0"/>
    <s v="CRISTINA&amp;BLANCO"/>
    <m/>
    <x v="11"/>
    <s v="BENIDORM"/>
    <s v="BENIDORM"/>
    <n v="4"/>
    <d v="2021-06-21T00:00:00"/>
    <x v="9"/>
    <n v="6"/>
    <m/>
    <s v="BIZUM DE CRISTINA BLANCO RODRIGUEZ CONCEPTO Benidorm"/>
    <n v="0"/>
    <n v="-4"/>
    <n v="0"/>
    <n v="-4"/>
  </r>
  <r>
    <x v="1"/>
    <s v="REAL"/>
    <s v="VARIABLE"/>
    <x v="0"/>
    <s v="UBER"/>
    <s v="Amsterdam"/>
    <x v="5"/>
    <s v="UBER,CABIFY, ETC"/>
    <s v="CABIFY"/>
    <n v="0.84499999999999997"/>
    <d v="2021-06-21T00:00:00"/>
    <x v="9"/>
    <n v="6"/>
    <m/>
    <s v="COMPRA UBER *TRIP HELP.UBER.C, Amsterdam, TARJETA"/>
    <n v="0"/>
    <n v="-0.84499999999999997"/>
    <n v="0"/>
    <n v="-0.84499999999999997"/>
  </r>
  <r>
    <x v="1"/>
    <s v="REAL"/>
    <s v="VARIABLE"/>
    <x v="0"/>
    <s v="UBER"/>
    <m/>
    <x v="5"/>
    <s v="UBER"/>
    <s v="UBER"/>
    <n v="0.84499999999999997"/>
    <d v="2021-06-21T00:00:00"/>
    <x v="9"/>
    <n v="6"/>
    <m/>
    <m/>
    <n v="0"/>
    <n v="-0.84499999999999997"/>
    <n v="0"/>
    <n v="-0.84499999999999997"/>
  </r>
  <r>
    <x v="1"/>
    <s v="REAL"/>
    <s v="VARIABLE"/>
    <x v="0"/>
    <m/>
    <s v="MADRID"/>
    <x v="7"/>
    <s v="BAR"/>
    <s v="ESPIEDO"/>
    <n v="0.15000000000000002"/>
    <d v="2021-06-22T00:00:00"/>
    <x v="9"/>
    <n v="6"/>
    <m/>
    <m/>
    <n v="0"/>
    <n v="-0.15000000000000002"/>
    <n v="0"/>
    <n v="-0.15000000000000002"/>
  </r>
  <r>
    <x v="1"/>
    <s v="REAL"/>
    <s v="VARIABLE"/>
    <x v="0"/>
    <m/>
    <s v="MADRID"/>
    <x v="7"/>
    <s v="BAR"/>
    <s v="ESPIEDO"/>
    <n v="0.15000000000000002"/>
    <d v="2021-06-24T00:00:00"/>
    <x v="9"/>
    <n v="6"/>
    <m/>
    <m/>
    <n v="0"/>
    <n v="-0.15000000000000002"/>
    <n v="0"/>
    <n v="-0.15000000000000002"/>
  </r>
  <r>
    <x v="1"/>
    <s v="REAL"/>
    <s v="VARIABLE"/>
    <x v="0"/>
    <s v="CABIFY"/>
    <s v="MADRID"/>
    <x v="5"/>
    <s v="UBER,CABIFY, ETC"/>
    <s v="CABIFY"/>
    <n v="0.82699999999999996"/>
    <d v="2021-06-26T00:00:00"/>
    <x v="9"/>
    <n v="6"/>
    <m/>
    <s v="COMPRA Cabify Espana, Madrid, TARJETA"/>
    <n v="0"/>
    <n v="-0.82699999999999996"/>
    <n v="0"/>
    <n v="-0.82699999999999996"/>
  </r>
  <r>
    <x v="1"/>
    <s v="REAL"/>
    <s v="VARIABLE"/>
    <x v="0"/>
    <s v="ALDI"/>
    <s v="MADRID"/>
    <x v="4"/>
    <s v="COMIDA"/>
    <s v="ALDI"/>
    <n v="4.1779999999999999"/>
    <d v="2021-06-27T00:00:00"/>
    <x v="9"/>
    <n v="6"/>
    <m/>
    <m/>
    <n v="0"/>
    <n v="-4.1779999999999999"/>
    <n v="0"/>
    <n v="-4.1779999999999999"/>
  </r>
  <r>
    <x v="1"/>
    <s v="REAL"/>
    <s v="VARIABLE"/>
    <x v="0"/>
    <s v="RENFE"/>
    <s v="VALENCIA"/>
    <x v="5"/>
    <s v="RENFE"/>
    <s v="RENFE"/>
    <n v="11.82"/>
    <d v="2021-06-27T00:00:00"/>
    <x v="9"/>
    <n v="6"/>
    <m/>
    <s v="COMPRA INTERNET EN RENFE VIRTUAL I, MADRID, TARJ."/>
    <n v="0"/>
    <n v="-11.82"/>
    <n v="0"/>
    <n v="-11.82"/>
  </r>
  <r>
    <x v="1"/>
    <s v="REAL"/>
    <s v="VARIABLE"/>
    <x v="0"/>
    <s v="PARKING CUZCO"/>
    <s v="VALENCIA"/>
    <x v="5"/>
    <s v="PARKING COCHE"/>
    <s v="MADRID"/>
    <n v="1.7000000000000002"/>
    <d v="2021-06-28T00:00:00"/>
    <x v="9"/>
    <n v="6"/>
    <m/>
    <s v="COMPRA EN PARKING CUZCO, MADRID, TARJ. :*571914"/>
    <n v="0"/>
    <n v="-1.7000000000000002"/>
    <n v="0"/>
    <n v="-1.7000000000000002"/>
  </r>
  <r>
    <x v="0"/>
    <s v="REAL"/>
    <s v="VARIABLE"/>
    <x v="0"/>
    <s v="-"/>
    <s v="VALENCIA"/>
    <x v="0"/>
    <s v="PAGA"/>
    <s v="PAGA / TRANSFERENCIA"/>
    <n v="35.46"/>
    <d v="2021-06-28T00:00:00"/>
    <x v="9"/>
    <n v="6"/>
    <m/>
    <m/>
    <n v="35.46"/>
    <n v="0"/>
    <n v="0"/>
    <n v="35.46"/>
  </r>
  <r>
    <x v="0"/>
    <s v="REAL"/>
    <s v="VARIABLE"/>
    <x v="0"/>
    <s v="-"/>
    <s v="VALENCIA"/>
    <x v="0"/>
    <s v="PAGA"/>
    <s v="PAGA / TRANSFERENCIA"/>
    <n v="4.5"/>
    <d v="2021-06-28T00:00:00"/>
    <x v="9"/>
    <n v="6"/>
    <m/>
    <m/>
    <n v="4.5"/>
    <n v="0"/>
    <n v="0"/>
    <n v="4.5"/>
  </r>
  <r>
    <x v="1"/>
    <s v="REAL"/>
    <s v="VARIABLE"/>
    <x v="0"/>
    <m/>
    <s v="MADRID"/>
    <x v="7"/>
    <s v="BAR"/>
    <s v="ESPIEDO"/>
    <n v="0.15000000000000002"/>
    <d v="2021-06-29T00:00:00"/>
    <x v="9"/>
    <n v="6"/>
    <m/>
    <m/>
    <n v="0"/>
    <n v="-0.15000000000000002"/>
    <n v="0"/>
    <n v="-0.15000000000000002"/>
  </r>
  <r>
    <x v="1"/>
    <s v="REAL"/>
    <s v="VARIABLE"/>
    <x v="0"/>
    <m/>
    <s v="MADRID"/>
    <x v="7"/>
    <s v="BAR"/>
    <s v="ESPIEDO"/>
    <n v="0.15000000000000002"/>
    <d v="2021-06-29T00:00:00"/>
    <x v="9"/>
    <n v="6"/>
    <m/>
    <m/>
    <n v="0"/>
    <n v="-0.15000000000000002"/>
    <n v="0"/>
    <n v="-0.15000000000000002"/>
  </r>
  <r>
    <x v="0"/>
    <s v="REAL"/>
    <s v="FIJO"/>
    <x v="0"/>
    <s v="HMR"/>
    <s v="MADRID"/>
    <x v="12"/>
    <s v="NOMINA HMR"/>
    <s v="HMR"/>
    <n v="747.69299999999998"/>
    <d v="2021-06-29T00:00:00"/>
    <x v="9"/>
    <n v="6"/>
    <m/>
    <s v="Nomina Junio 21 HMR"/>
    <n v="747.69299999999998"/>
    <n v="0"/>
    <n v="0"/>
    <n v="747.69299999999998"/>
  </r>
  <r>
    <x v="0"/>
    <s v="REAL"/>
    <s v="FIJO"/>
    <x v="0"/>
    <s v="INSUD"/>
    <s v="MADRID"/>
    <x v="12"/>
    <s v="NOMINA INSUD"/>
    <s v=" INSUD"/>
    <n v="312.19499999999999"/>
    <d v="2021-06-29T00:00:00"/>
    <x v="9"/>
    <n v="6"/>
    <m/>
    <s v="Nomina Junio 21"/>
    <n v="312.19499999999999"/>
    <n v="0"/>
    <n v="0"/>
    <n v="312.19499999999999"/>
  </r>
  <r>
    <x v="1"/>
    <s v="REAL"/>
    <s v="VARIABLE"/>
    <x v="0"/>
    <m/>
    <s v="VALENCIA"/>
    <x v="7"/>
    <s v="BAR"/>
    <s v="CAFÉ"/>
    <n v="0.13"/>
    <d v="2021-06-30T00:00:00"/>
    <x v="9"/>
    <n v="6"/>
    <m/>
    <m/>
    <n v="0"/>
    <n v="-0.13"/>
    <n v="0"/>
    <n v="-0.13"/>
  </r>
  <r>
    <x v="1"/>
    <s v="REAL"/>
    <s v="VARIABLE"/>
    <x v="0"/>
    <s v="SANTANDER"/>
    <s v="ONLINE"/>
    <x v="0"/>
    <s v="COMISIONES BOLSA"/>
    <s v="COMISIONES SANTANDER"/>
    <n v="1.1930000000000001"/>
    <d v="2021-06-30T00:00:00"/>
    <x v="9"/>
    <n v="6"/>
    <m/>
    <m/>
    <n v="0"/>
    <n v="-1.1930000000000001"/>
    <n v="0"/>
    <n v="-1.1930000000000001"/>
  </r>
  <r>
    <x v="1"/>
    <s v="REAL"/>
    <s v="FIJO"/>
    <x v="0"/>
    <s v="ALQUILER"/>
    <s v="MADRID"/>
    <x v="2"/>
    <s v="PISO FDO CATOLICO"/>
    <s v="ALQUILER FDO CATOLICO"/>
    <n v="45"/>
    <d v="2021-07-01T00:00:00"/>
    <x v="9"/>
    <n v="7"/>
    <m/>
    <s v="Julio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1-07-01T00:00:00"/>
    <x v="9"/>
    <n v="7"/>
    <m/>
    <s v="Julio"/>
    <n v="0"/>
    <n v="-6"/>
    <n v="0"/>
    <n v="-6"/>
  </r>
  <r>
    <x v="1"/>
    <s v="REAL"/>
    <s v="FIJO"/>
    <x v="0"/>
    <s v="GARAJE"/>
    <m/>
    <x v="2"/>
    <s v="GARAJE"/>
    <s v="GARAJE FDO CATOLICO"/>
    <n v="13.5"/>
    <d v="2021-07-01T00:00:00"/>
    <x v="9"/>
    <n v="7"/>
    <m/>
    <s v="Julio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1-07-01T00:00:00"/>
    <x v="9"/>
    <n v="7"/>
    <m/>
    <s v="Julio"/>
    <n v="0"/>
    <n v="-8.5"/>
    <n v="0"/>
    <n v="-8.5"/>
  </r>
  <r>
    <x v="1"/>
    <s v="REAL"/>
    <s v="VARIABLE"/>
    <x v="0"/>
    <s v="ACCIONA"/>
    <s v="MADRID"/>
    <x v="5"/>
    <s v="MOTO ALQUILER"/>
    <s v="MOTO ALQUILER"/>
    <n v="0.22400000000000003"/>
    <d v="2021-07-02T00:00:00"/>
    <x v="9"/>
    <n v="7"/>
    <m/>
    <m/>
    <n v="0"/>
    <n v="-0.22400000000000003"/>
    <n v="0"/>
    <n v="-0.22400000000000003"/>
  </r>
  <r>
    <x v="1"/>
    <s v="REAL"/>
    <s v="VARIABLE"/>
    <x v="0"/>
    <s v="ACCIONA"/>
    <s v="MADRID"/>
    <x v="5"/>
    <s v="MOTO ALQUILER"/>
    <s v="MOTO ALQUILER"/>
    <n v="0.22400000000000003"/>
    <d v="2021-07-02T00:00:00"/>
    <x v="9"/>
    <n v="7"/>
    <m/>
    <m/>
    <n v="0"/>
    <n v="-0.22400000000000003"/>
    <n v="0"/>
    <n v="-0.22400000000000003"/>
  </r>
  <r>
    <x v="1"/>
    <s v="REAL"/>
    <s v="VARIABLE"/>
    <x v="0"/>
    <s v="EN&amp;MADRID JUA, GETAFE"/>
    <s v="VALENCIA"/>
    <x v="5"/>
    <s v="UBER,CABIFY, TAXIS, ETC"/>
    <s v="TAXI"/>
    <n v="1.1500000000000001"/>
    <d v="2021-07-02T00:00:00"/>
    <x v="9"/>
    <n v="7"/>
    <m/>
    <s v="PAGO MOVIL EN TAXI MADRID JUA, GETAFE, TARJ."/>
    <n v="0"/>
    <n v="-1.1500000000000001"/>
    <n v="0"/>
    <n v="-1.1500000000000001"/>
  </r>
  <r>
    <x v="1"/>
    <s v="REAL"/>
    <s v="VARIABLE"/>
    <x v="0"/>
    <s v="VIAJES"/>
    <m/>
    <x v="5"/>
    <s v="RENFE"/>
    <s v="VALENCIA"/>
    <n v="5.91"/>
    <d v="2021-07-02T00:00:00"/>
    <x v="9"/>
    <n v="7"/>
    <m/>
    <s v="Madrid - Valencia"/>
    <n v="0"/>
    <n v="-5.91"/>
    <n v="0"/>
    <n v="-5.91"/>
  </r>
  <r>
    <x v="1"/>
    <s v="REAL"/>
    <s v="VARIABLE"/>
    <x v="0"/>
    <m/>
    <s v="VALENCIA"/>
    <x v="7"/>
    <s v="BAR"/>
    <s v="CAFÉ"/>
    <n v="0.30000000000000004"/>
    <d v="2021-07-04T00:00:00"/>
    <x v="9"/>
    <n v="7"/>
    <m/>
    <m/>
    <n v="0"/>
    <n v="-0.30000000000000004"/>
    <n v="0"/>
    <n v="-0.30000000000000004"/>
  </r>
  <r>
    <x v="1"/>
    <s v="REAL"/>
    <s v="VARIABLE"/>
    <x v="0"/>
    <s v="SANTANDER"/>
    <s v="EFECTIVO"/>
    <x v="0"/>
    <s v="OTROS"/>
    <s v="OTROS"/>
    <n v="7.3950000000000005"/>
    <d v="2021-07-04T00:00:00"/>
    <x v="9"/>
    <n v="7"/>
    <m/>
    <m/>
    <n v="0"/>
    <n v="-7.3950000000000005"/>
    <n v="0"/>
    <n v="-7.3950000000000005"/>
  </r>
  <r>
    <x v="1"/>
    <s v="REAL"/>
    <s v="VARIABLE"/>
    <x v="0"/>
    <s v="SANTANDER"/>
    <s v="EFECTIVO"/>
    <x v="0"/>
    <s v="OTROS"/>
    <s v="OTROS"/>
    <n v="7.3950000000000005"/>
    <d v="2021-07-04T00:00:00"/>
    <x v="9"/>
    <n v="7"/>
    <m/>
    <m/>
    <n v="0"/>
    <n v="-7.3950000000000005"/>
    <n v="0"/>
    <n v="-7.3950000000000005"/>
  </r>
  <r>
    <x v="1"/>
    <s v="REAL"/>
    <s v="VARIABLE"/>
    <x v="0"/>
    <s v="SANTANDER"/>
    <s v="EFECTIVO"/>
    <x v="0"/>
    <s v="OTROS"/>
    <s v="OTROS"/>
    <n v="7.2"/>
    <d v="2021-07-04T00:00:00"/>
    <x v="9"/>
    <n v="7"/>
    <m/>
    <m/>
    <n v="0"/>
    <n v="-7.2"/>
    <n v="0"/>
    <n v="-7.2"/>
  </r>
  <r>
    <x v="1"/>
    <s v="REAL"/>
    <s v="VARIABLE"/>
    <x v="0"/>
    <s v="VIAJES"/>
    <m/>
    <x v="5"/>
    <s v="RENFE"/>
    <s v="VALENCIA"/>
    <n v="5.91"/>
    <d v="2021-07-04T00:00:00"/>
    <x v="9"/>
    <n v="7"/>
    <m/>
    <s v="Valencia - Madrid"/>
    <n v="0"/>
    <n v="-5.91"/>
    <n v="0"/>
    <n v="-5.91"/>
  </r>
  <r>
    <x v="0"/>
    <s v="REAL"/>
    <s v="VARIABLE"/>
    <x v="0"/>
    <s v="-"/>
    <s v="VALENCIA"/>
    <x v="0"/>
    <s v="PAGA"/>
    <s v="PAGA / TRANSFERENCIA"/>
    <n v="37.199999999999996"/>
    <d v="2021-07-05T00:00:00"/>
    <x v="9"/>
    <n v="7"/>
    <m/>
    <m/>
    <n v="37.199999999999996"/>
    <n v="0"/>
    <n v="0"/>
    <n v="37.199999999999996"/>
  </r>
  <r>
    <x v="1"/>
    <s v="REAL"/>
    <s v="VARIABLE"/>
    <x v="0"/>
    <s v="ALDI"/>
    <s v="MADRID"/>
    <x v="4"/>
    <s v="COMIDA"/>
    <s v="ALDI"/>
    <n v="2.4460000000000002"/>
    <d v="2021-07-06T00:00:00"/>
    <x v="9"/>
    <n v="7"/>
    <m/>
    <m/>
    <n v="0"/>
    <n v="-2.4460000000000002"/>
    <n v="0"/>
    <n v="-2.4460000000000002"/>
  </r>
  <r>
    <x v="0"/>
    <s v="REAL"/>
    <s v="VARIABLE"/>
    <x v="0"/>
    <s v="-"/>
    <s v="VALENCIA"/>
    <x v="0"/>
    <s v="PAGA"/>
    <s v="PAGA / TRANSFERENCIA"/>
    <n v="40.5"/>
    <d v="2021-07-06T00:00:00"/>
    <x v="9"/>
    <n v="7"/>
    <m/>
    <m/>
    <n v="40.5"/>
    <n v="0"/>
    <n v="0"/>
    <n v="40.5"/>
  </r>
  <r>
    <x v="1"/>
    <s v="REAL"/>
    <s v="VARIABLE"/>
    <x v="0"/>
    <s v="DIA"/>
    <s v="MADRID"/>
    <x v="4"/>
    <s v="COMIDA"/>
    <s v="DIA"/>
    <n v="1.4660000000000002"/>
    <d v="2021-07-10T00:00:00"/>
    <x v="9"/>
    <n v="7"/>
    <m/>
    <m/>
    <n v="0"/>
    <n v="-1.4660000000000002"/>
    <n v="0"/>
    <n v="-1.4660000000000002"/>
  </r>
  <r>
    <x v="0"/>
    <s v="REAL"/>
    <s v="VARIABLE"/>
    <x v="0"/>
    <m/>
    <m/>
    <x v="0"/>
    <s v="CUMPLEAÑOS"/>
    <s v="TIA EVA"/>
    <n v="27"/>
    <d v="2021-07-12T00:00:00"/>
    <x v="9"/>
    <n v="7"/>
    <m/>
    <s v="Cumpleaños, regalo eva"/>
    <n v="27"/>
    <n v="0"/>
    <n v="0"/>
    <n v="27"/>
  </r>
  <r>
    <x v="1"/>
    <s v="REAL"/>
    <s v="VARIABLE"/>
    <x v="0"/>
    <s v="UBER"/>
    <s v="MADRID"/>
    <x v="5"/>
    <s v="UBER,CABIFY, ETC"/>
    <s v="BIZUM A CRIS"/>
    <n v="0.4"/>
    <d v="2021-07-13T00:00:00"/>
    <x v="9"/>
    <n v="7"/>
    <m/>
    <s v="BIZUM DE CRISTINA BLANCO RODRIGUEZ CONCEPTO uber"/>
    <n v="0"/>
    <n v="-0.4"/>
    <n v="0"/>
    <n v="-0.4"/>
  </r>
  <r>
    <x v="1"/>
    <s v="REAL"/>
    <s v="VARIABLE"/>
    <x v="0"/>
    <s v="UBER"/>
    <s v="HELP.UBER.COM"/>
    <x v="5"/>
    <s v="UBER,CABIFY, ETC"/>
    <s v="CABIFY"/>
    <n v="0.77400000000000002"/>
    <d v="2021-07-16T00:00:00"/>
    <x v="9"/>
    <n v="7"/>
    <m/>
    <s v="COMPRA UBER *TRIP, HELP.UBER.COM, TARJETA"/>
    <n v="0"/>
    <n v="-0.77400000000000002"/>
    <n v="0"/>
    <n v="-0.77400000000000002"/>
  </r>
  <r>
    <x v="1"/>
    <s v="REAL"/>
    <s v="VARIABLE"/>
    <x v="0"/>
    <s v="EN&amp;APARCAMIENTO CA, SEGOVIA"/>
    <s v="VALENCIA"/>
    <x v="5"/>
    <s v="PARKING SEGOVIA"/>
    <s v="SEGOCIA"/>
    <n v="0.97500000000000009"/>
    <d v="2021-07-18T00:00:00"/>
    <x v="9"/>
    <n v="7"/>
    <m/>
    <s v="PAGO MOVIL EN APARCAMIENTO CA, SEGOVIA, TARJ."/>
    <n v="0"/>
    <n v="-0.97500000000000009"/>
    <n v="0"/>
    <n v="-0.97500000000000009"/>
  </r>
  <r>
    <x v="1"/>
    <s v="REAL"/>
    <s v="VARIABLE"/>
    <x v="0"/>
    <s v="UBER"/>
    <m/>
    <x v="5"/>
    <s v="UBER"/>
    <s v="UBER"/>
    <n v="0.77400000000000002"/>
    <d v="2021-07-19T00:00:00"/>
    <x v="9"/>
    <n v="7"/>
    <m/>
    <m/>
    <n v="0"/>
    <n v="-0.77400000000000002"/>
    <n v="0"/>
    <n v="-0.77400000000000002"/>
  </r>
  <r>
    <x v="1"/>
    <s v="REAL"/>
    <s v="VARIABLE"/>
    <x v="0"/>
    <s v="RENFE"/>
    <s v="VALENCIA"/>
    <x v="5"/>
    <s v="RENFE"/>
    <s v="RENFE"/>
    <n v="15.430000000000001"/>
    <d v="2021-07-26T00:00:00"/>
    <x v="9"/>
    <n v="7"/>
    <m/>
    <s v="COMPRA INTERNET EN RENFE VIRTUAL I, MADRID, TARJ."/>
    <n v="0"/>
    <n v="-15.430000000000001"/>
    <n v="0"/>
    <n v="-15.430000000000001"/>
  </r>
  <r>
    <x v="1"/>
    <s v="REAL"/>
    <s v="VARIABLE"/>
    <x v="0"/>
    <s v="UBER"/>
    <s v="Amsterdam"/>
    <x v="5"/>
    <s v="UBER,CABIFY, ETC"/>
    <s v="CABIFY"/>
    <n v="0.85299999999999998"/>
    <d v="2021-07-27T00:00:00"/>
    <x v="9"/>
    <n v="7"/>
    <m/>
    <s v="COMPRA UBER *TRIP HELP.UBER.C, Amsterdam, TARJETA"/>
    <n v="0"/>
    <n v="-0.85299999999999998"/>
    <n v="0"/>
    <n v="-0.85299999999999998"/>
  </r>
  <r>
    <x v="1"/>
    <s v="REAL"/>
    <s v="VARIABLE"/>
    <x v="0"/>
    <s v="VIAJES"/>
    <s v="ONLINE"/>
    <x v="5"/>
    <s v="RENFE"/>
    <m/>
    <n v="8.120000000000001"/>
    <d v="2021-07-27T00:00:00"/>
    <x v="9"/>
    <n v="7"/>
    <m/>
    <s v="Madrid - Malaga"/>
    <n v="0"/>
    <n v="-8.120000000000001"/>
    <n v="0"/>
    <n v="-8.120000000000001"/>
  </r>
  <r>
    <x v="0"/>
    <s v="REAL"/>
    <s v="FIJO"/>
    <x v="0"/>
    <s v="INSUD"/>
    <s v="MADRID"/>
    <x v="12"/>
    <s v="NOMINA INSUD"/>
    <s v=" INSUD"/>
    <n v="576.93899999999996"/>
    <d v="2021-07-28T00:00:00"/>
    <x v="9"/>
    <n v="7"/>
    <m/>
    <s v="Nomina Julio 21"/>
    <n v="576.93899999999996"/>
    <n v="0"/>
    <n v="0"/>
    <n v="576.93899999999996"/>
  </r>
  <r>
    <x v="1"/>
    <s v="REAL"/>
    <s v="VARIABLE"/>
    <x v="0"/>
    <s v="UBER"/>
    <m/>
    <x v="5"/>
    <s v="UBER"/>
    <s v="UBER"/>
    <n v="0.85299999999999998"/>
    <d v="2021-07-29T00:00:00"/>
    <x v="9"/>
    <n v="7"/>
    <m/>
    <m/>
    <n v="0"/>
    <n v="-0.85299999999999998"/>
    <n v="0"/>
    <n v="-0.85299999999999998"/>
  </r>
  <r>
    <x v="1"/>
    <s v="REAL"/>
    <s v="VARIABLE"/>
    <x v="0"/>
    <s v="SANTANDER"/>
    <s v="EFECTIVO"/>
    <x v="0"/>
    <s v="OTROS"/>
    <m/>
    <n v="2.19"/>
    <d v="2021-07-29T00:00:00"/>
    <x v="9"/>
    <n v="7"/>
    <m/>
    <m/>
    <n v="0"/>
    <n v="-2.19"/>
    <n v="0"/>
    <n v="-2.19"/>
  </r>
  <r>
    <x v="1"/>
    <s v="REAL"/>
    <s v="VARIABLE"/>
    <x v="0"/>
    <s v="EN&amp;TORRE DEL MAR"/>
    <s v="TORRE DEL MAR"/>
    <x v="10"/>
    <s v="FARMACIA"/>
    <s v="FARMACIA"/>
    <n v="1.99"/>
    <d v="2021-07-30T00:00:00"/>
    <x v="9"/>
    <n v="7"/>
    <m/>
    <s v="PAGO MOVIL EN FARMACIA JORGE, TORRE DEL MAR, TARJ."/>
    <n v="0"/>
    <n v="-1.99"/>
    <n v="0"/>
    <n v="-1.99"/>
  </r>
  <r>
    <x v="1"/>
    <s v="REAL"/>
    <s v="FIJO"/>
    <x v="0"/>
    <s v="ALQUILER"/>
    <s v="MADRID"/>
    <x v="2"/>
    <s v="PISO FDO CATOLICO"/>
    <s v="ALQUILER FDO CATOLICO"/>
    <n v="45"/>
    <d v="2021-08-01T00:00:00"/>
    <x v="9"/>
    <n v="8"/>
    <m/>
    <s v="Agosto"/>
    <n v="0"/>
    <n v="-45"/>
    <n v="0"/>
    <n v="-45"/>
  </r>
  <r>
    <x v="1"/>
    <s v="REAL"/>
    <s v="FIJO"/>
    <x v="0"/>
    <s v="GIMNASIO JOSE VALENCIANO"/>
    <s v="MADRID"/>
    <x v="6"/>
    <s v="BOXEO"/>
    <s v="BOXEO"/>
    <n v="3.5"/>
    <d v="2021-08-01T00:00:00"/>
    <x v="9"/>
    <n v="8"/>
    <m/>
    <s v="Agosto"/>
    <n v="0"/>
    <n v="-3.5"/>
    <n v="0"/>
    <n v="-3.5"/>
  </r>
  <r>
    <x v="1"/>
    <s v="REAL"/>
    <s v="VARIABLE"/>
    <x v="0"/>
    <s v="EN&amp;M. L., MADRID"/>
    <s v="MADRID"/>
    <x v="10"/>
    <s v="FARMACIA"/>
    <s v="FARMACIA"/>
    <n v="0.59500000000000008"/>
    <d v="2021-08-01T00:00:00"/>
    <x v="9"/>
    <n v="8"/>
    <m/>
    <s v="PAGO MOVIL EN FARMACIA M. L., MADRID, TARJ. :*571914"/>
    <n v="0"/>
    <n v="-0.59500000000000008"/>
    <n v="0"/>
    <n v="-0.59500000000000008"/>
  </r>
  <r>
    <x v="1"/>
    <s v="REAL"/>
    <s v="FIJO"/>
    <x v="0"/>
    <s v="GARAJE"/>
    <m/>
    <x v="2"/>
    <s v="GARAJE"/>
    <s v="GARAJE FDO CATOLICO"/>
    <n v="13.5"/>
    <d v="2021-08-01T00:00:00"/>
    <x v="9"/>
    <n v="8"/>
    <m/>
    <s v="Agosto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1-08-01T00:00:00"/>
    <x v="9"/>
    <n v="8"/>
    <m/>
    <s v="Agosto"/>
    <n v="0"/>
    <n v="-8.5"/>
    <n v="0"/>
    <n v="-8.5"/>
  </r>
  <r>
    <x v="1"/>
    <s v="REAL"/>
    <s v="VARIABLE"/>
    <x v="0"/>
    <s v="VIAJES"/>
    <m/>
    <x v="5"/>
    <s v="RENFE"/>
    <m/>
    <n v="7.31"/>
    <d v="2021-08-01T00:00:00"/>
    <x v="9"/>
    <n v="8"/>
    <m/>
    <s v="Malaga - Madrid"/>
    <n v="0"/>
    <n v="-7.31"/>
    <n v="0"/>
    <n v="-7.31"/>
  </r>
  <r>
    <x v="1"/>
    <s v="REAL"/>
    <s v="VARIABLE"/>
    <x v="0"/>
    <s v="EN&amp;VICTOR, ALACHES, LOS"/>
    <s v="CIACHES,LACHES"/>
    <x v="10"/>
    <s v="FARMACIA"/>
    <s v="FARMACIA"/>
    <n v="1.046"/>
    <d v="2021-08-02T00:00:00"/>
    <x v="9"/>
    <n v="8"/>
    <m/>
    <s v="PAGO MOVIL EN FARMACIA VICTOR, ALACHES, LOS, TARJ."/>
    <n v="0"/>
    <n v="-1.046"/>
    <n v="0"/>
    <n v="-1.046"/>
  </r>
  <r>
    <x v="0"/>
    <s v="REAL"/>
    <s v="VARIABLE"/>
    <x v="0"/>
    <s v="-"/>
    <s v="VALENCIA"/>
    <x v="0"/>
    <s v="PAGA"/>
    <s v="PAGA / TRANSFERENCIA"/>
    <n v="40.5"/>
    <d v="2021-08-03T00:00:00"/>
    <x v="9"/>
    <n v="8"/>
    <m/>
    <m/>
    <n v="40.5"/>
    <n v="0"/>
    <n v="0"/>
    <n v="40.5"/>
  </r>
  <r>
    <x v="1"/>
    <s v="REAL"/>
    <s v="VARIABLE"/>
    <x v="0"/>
    <s v="ALDI"/>
    <s v="MADRID"/>
    <x v="4"/>
    <s v="COMIDA"/>
    <s v="ALDI"/>
    <n v="3.3340000000000005"/>
    <d v="2021-08-04T00:00:00"/>
    <x v="9"/>
    <n v="8"/>
    <m/>
    <m/>
    <n v="0"/>
    <n v="-3.3340000000000005"/>
    <n v="0"/>
    <n v="-3.3340000000000005"/>
  </r>
  <r>
    <x v="2"/>
    <s v="REAL"/>
    <s v="VARIABLE"/>
    <x v="0"/>
    <s v="COINBASE"/>
    <s v="ONLINE"/>
    <x v="17"/>
    <s v="CRYPTO"/>
    <s v="CRYPTO"/>
    <n v="1080"/>
    <d v="2021-08-04T00:00:00"/>
    <x v="9"/>
    <n v="8"/>
    <m/>
    <m/>
    <n v="0"/>
    <n v="0"/>
    <n v="-1080"/>
    <n v="-1080"/>
  </r>
  <r>
    <x v="1"/>
    <s v="REAL"/>
    <s v="VARIABLE"/>
    <x v="0"/>
    <s v="EN&amp;M PILA, MADRID"/>
    <s v="MADRID"/>
    <x v="10"/>
    <s v="FARMACIA"/>
    <s v="FARMACIA"/>
    <n v="0.89800000000000013"/>
    <d v="2021-08-05T00:00:00"/>
    <x v="9"/>
    <n v="8"/>
    <m/>
    <s v="PAGO MOVIL EN FARMACIA M PILA, MADRID, TARJ."/>
    <n v="0"/>
    <n v="-0.89800000000000013"/>
    <n v="0"/>
    <n v="-0.89800000000000013"/>
  </r>
  <r>
    <x v="1"/>
    <s v="REAL"/>
    <s v="VARIABLE"/>
    <x v="0"/>
    <s v="BAR"/>
    <s v="VALENCIA"/>
    <x v="7"/>
    <s v="BAR"/>
    <s v="BAR"/>
    <n v="0.75"/>
    <d v="2021-08-09T00:00:00"/>
    <x v="9"/>
    <n v="8"/>
    <m/>
    <s v="PAGO MOVIL EN AKELABAR ALAMED, PARACUELLOS, TARJ."/>
    <n v="0"/>
    <n v="-0.75"/>
    <n v="0"/>
    <n v="-0.75"/>
  </r>
  <r>
    <x v="1"/>
    <s v="REAL"/>
    <s v="VARIABLE"/>
    <x v="0"/>
    <m/>
    <s v="MADRID"/>
    <x v="7"/>
    <s v="BAR"/>
    <s v="ESPIEDO"/>
    <n v="0.9"/>
    <d v="2021-08-17T00:00:00"/>
    <x v="9"/>
    <n v="8"/>
    <m/>
    <m/>
    <n v="0"/>
    <n v="-0.9"/>
    <n v="0"/>
    <n v="-0.9"/>
  </r>
  <r>
    <x v="1"/>
    <s v="REAL"/>
    <s v="VARIABLE"/>
    <x v="0"/>
    <s v="EN&amp;N.LICENCIA, LEGANES"/>
    <s v="VALENCIA"/>
    <x v="5"/>
    <s v="UBER,CABIFY, TAXIS, ETC"/>
    <s v="TAXI"/>
    <n v="3"/>
    <d v="2021-08-17T00:00:00"/>
    <x v="9"/>
    <n v="8"/>
    <m/>
    <s v="PAGO MOVIL EN TAXI N.LICENCIA, LEGANES, TARJ."/>
    <n v="0"/>
    <n v="-3"/>
    <n v="0"/>
    <n v="-3"/>
  </r>
  <r>
    <x v="1"/>
    <s v="REAL"/>
    <s v="VARIABLE"/>
    <x v="0"/>
    <m/>
    <s v="MADRID"/>
    <x v="7"/>
    <s v="BAR"/>
    <s v="ESPIEDO"/>
    <n v="1.095"/>
    <d v="2021-08-18T00:00:00"/>
    <x v="9"/>
    <n v="8"/>
    <m/>
    <m/>
    <n v="0"/>
    <n v="-1.095"/>
    <n v="0"/>
    <n v="-1.095"/>
  </r>
  <r>
    <x v="1"/>
    <s v="REAL"/>
    <s v="VARIABLE"/>
    <x v="0"/>
    <s v="ACCIONA"/>
    <s v="MADRID"/>
    <x v="5"/>
    <s v="MOTO ALQUILER"/>
    <s v="MOTO ALQUILER"/>
    <n v="2.8000000000000004E-2"/>
    <d v="2021-08-19T00:00:00"/>
    <x v="9"/>
    <n v="8"/>
    <m/>
    <m/>
    <n v="0"/>
    <n v="-2.8000000000000004E-2"/>
    <n v="0"/>
    <n v="-2.8000000000000004E-2"/>
  </r>
  <r>
    <x v="1"/>
    <s v="REAL"/>
    <s v="VARIABLE"/>
    <x v="0"/>
    <s v="ACCIONA"/>
    <s v="MADRID"/>
    <x v="5"/>
    <s v="MOTO ALQUILER"/>
    <s v="MOTO ALQUILER"/>
    <n v="0.64400000000000013"/>
    <d v="2021-08-19T00:00:00"/>
    <x v="9"/>
    <n v="8"/>
    <m/>
    <m/>
    <n v="0"/>
    <n v="-0.64400000000000013"/>
    <n v="0"/>
    <n v="-0.64400000000000013"/>
  </r>
  <r>
    <x v="1"/>
    <s v="REAL"/>
    <s v="VARIABLE"/>
    <x v="0"/>
    <s v="CONSUM"/>
    <s v="MADRID"/>
    <x v="4"/>
    <s v="COMIDA"/>
    <s v="CONSUM"/>
    <n v="2.1620000000000004"/>
    <d v="2021-08-24T00:00:00"/>
    <x v="9"/>
    <n v="8"/>
    <m/>
    <m/>
    <n v="0"/>
    <n v="-2.1620000000000004"/>
    <n v="0"/>
    <n v="-2.1620000000000004"/>
  </r>
  <r>
    <x v="1"/>
    <s v="REAL"/>
    <s v="VARIABLE"/>
    <x v="0"/>
    <s v="BAR"/>
    <s v="VALENCIA"/>
    <x v="7"/>
    <s v="BAR"/>
    <s v="BAR"/>
    <n v="2.4000000000000004"/>
    <d v="2021-08-25T00:00:00"/>
    <x v="9"/>
    <n v="8"/>
    <m/>
    <s v="PAGO MOVIL EN BAR ARTICO, MADRID, TARJ. :*571914"/>
    <n v="0"/>
    <n v="-2.4000000000000004"/>
    <n v="0"/>
    <n v="-2.4000000000000004"/>
  </r>
  <r>
    <x v="1"/>
    <s v="REAL"/>
    <s v="VARIABLE"/>
    <x v="0"/>
    <m/>
    <s v="MADRID"/>
    <x v="7"/>
    <s v="BAR"/>
    <s v="ESPIEDO"/>
    <n v="0.9"/>
    <d v="2021-08-25T00:00:00"/>
    <x v="9"/>
    <n v="8"/>
    <m/>
    <m/>
    <n v="0"/>
    <n v="-0.9"/>
    <n v="0"/>
    <n v="-0.9"/>
  </r>
  <r>
    <x v="1"/>
    <s v="REAL"/>
    <s v="VARIABLE"/>
    <x v="0"/>
    <m/>
    <s v="MADRID"/>
    <x v="7"/>
    <s v="BAR"/>
    <s v="ESPIEDO"/>
    <n v="0.1"/>
    <d v="2021-08-26T00:00:00"/>
    <x v="9"/>
    <n v="8"/>
    <m/>
    <m/>
    <n v="0"/>
    <n v="-0.1"/>
    <n v="0"/>
    <n v="-0.1"/>
  </r>
  <r>
    <x v="0"/>
    <s v="REAL"/>
    <s v="FIJO"/>
    <x v="0"/>
    <s v="INSUD"/>
    <s v="MADRID"/>
    <x v="12"/>
    <s v="NOMINA INSUD"/>
    <s v=" INSUD"/>
    <n v="438.14100000000002"/>
    <d v="2021-08-30T00:00:00"/>
    <x v="9"/>
    <n v="8"/>
    <m/>
    <s v="Nomina Agosto 21"/>
    <n v="438.14100000000002"/>
    <n v="0"/>
    <n v="0"/>
    <n v="438.14100000000002"/>
  </r>
  <r>
    <x v="0"/>
    <s v="REAL"/>
    <s v="VARIABLE"/>
    <x v="0"/>
    <s v="-"/>
    <s v="VALENCIA"/>
    <x v="0"/>
    <s v="PAGA"/>
    <s v="PAGA / TRANSFERENCIA"/>
    <n v="40.5"/>
    <d v="2021-08-31T00:00:00"/>
    <x v="9"/>
    <n v="8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1-09-01T00:00:00"/>
    <x v="9"/>
    <n v="9"/>
    <m/>
    <s v="Septiembre"/>
    <n v="0"/>
    <n v="-45"/>
    <n v="0"/>
    <n v="-45"/>
  </r>
  <r>
    <x v="1"/>
    <s v="REAL"/>
    <s v="FIJO"/>
    <x v="0"/>
    <s v="GIMNASIO JOSE VALENCIANO"/>
    <s v="MADRID"/>
    <x v="6"/>
    <s v="BOXEO"/>
    <s v="BOXEO"/>
    <n v="6.7"/>
    <d v="2021-09-01T00:00:00"/>
    <x v="9"/>
    <n v="9"/>
    <m/>
    <s v="Septiembre"/>
    <n v="0"/>
    <n v="-6.7"/>
    <n v="0"/>
    <n v="-6.7"/>
  </r>
  <r>
    <x v="1"/>
    <s v="REAL"/>
    <s v="FIJO"/>
    <x v="0"/>
    <s v="GARAJE"/>
    <m/>
    <x v="2"/>
    <s v="GARAJE"/>
    <s v="GARAJE FDO CATOLICO"/>
    <n v="13.5"/>
    <d v="2021-09-01T00:00:00"/>
    <x v="9"/>
    <n v="9"/>
    <m/>
    <s v="Septiembre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1-09-01T00:00:00"/>
    <x v="9"/>
    <n v="9"/>
    <m/>
    <s v="Septiembre"/>
    <n v="0"/>
    <n v="-8.5"/>
    <n v="0"/>
    <n v="-8.5"/>
  </r>
  <r>
    <x v="1"/>
    <s v="REAL"/>
    <s v="VARIABLE"/>
    <x v="0"/>
    <s v="ALDI"/>
    <s v="MADRID"/>
    <x v="4"/>
    <s v="COMIDA"/>
    <s v="ALDI"/>
    <n v="2.7650000000000001"/>
    <d v="2021-09-06T00:00:00"/>
    <x v="9"/>
    <n v="9"/>
    <m/>
    <m/>
    <n v="0"/>
    <n v="-2.7650000000000001"/>
    <n v="0"/>
    <n v="-2.7650000000000001"/>
  </r>
  <r>
    <x v="1"/>
    <s v="REAL"/>
    <s v="VARIABLE"/>
    <x v="0"/>
    <m/>
    <s v="MADRID"/>
    <x v="7"/>
    <s v="BAR"/>
    <s v="ESPIEDO"/>
    <n v="1.095"/>
    <d v="2021-09-08T00:00:00"/>
    <x v="9"/>
    <n v="9"/>
    <m/>
    <m/>
    <n v="0"/>
    <n v="-1.095"/>
    <n v="0"/>
    <n v="-1.095"/>
  </r>
  <r>
    <x v="0"/>
    <s v="REAL"/>
    <s v="VARIABLE"/>
    <x v="0"/>
    <m/>
    <s v="ONLINE"/>
    <x v="18"/>
    <s v="GASTOS COMPARTIDOS"/>
    <s v="BLABLACAR"/>
    <n v="19.5"/>
    <d v="2021-09-09T00:00:00"/>
    <x v="9"/>
    <n v="9"/>
    <m/>
    <s v="Cris Blanco viaje pozo"/>
    <n v="19.5"/>
    <n v="0"/>
    <n v="0"/>
    <n v="19.5"/>
  </r>
  <r>
    <x v="2"/>
    <s v="REAL"/>
    <s v="VARIABLE"/>
    <x v="0"/>
    <s v="COINBASE"/>
    <s v="ONLINE"/>
    <x v="17"/>
    <s v="CRYPTO"/>
    <s v="CRYPTO"/>
    <n v="900"/>
    <d v="2021-09-10T00:00:00"/>
    <x v="9"/>
    <n v="9"/>
    <m/>
    <m/>
    <n v="0"/>
    <n v="0"/>
    <n v="-900"/>
    <n v="-900"/>
  </r>
  <r>
    <x v="1"/>
    <s v="REAL"/>
    <s v="VARIABLE"/>
    <x v="0"/>
    <m/>
    <s v="MADRID"/>
    <x v="7"/>
    <s v="BAR"/>
    <s v="ESPIEDO"/>
    <n v="0.2"/>
    <d v="2021-09-10T00:00:00"/>
    <x v="9"/>
    <n v="9"/>
    <m/>
    <m/>
    <n v="0"/>
    <n v="-0.2"/>
    <n v="0"/>
    <n v="-0.2"/>
  </r>
  <r>
    <x v="1"/>
    <s v="REAL"/>
    <s v="VARIABLE"/>
    <x v="0"/>
    <s v="RENFE"/>
    <s v="VALENCIA"/>
    <x v="5"/>
    <s v="RENFE"/>
    <s v="RENFE"/>
    <n v="13.3"/>
    <d v="2021-09-14T00:00:00"/>
    <x v="9"/>
    <n v="9"/>
    <m/>
    <s v="COMPRA INTERNET EN RENFE VIRTUAL I, MADRID, TARJ."/>
    <n v="0"/>
    <n v="-13.3"/>
    <n v="0"/>
    <n v="-13.3"/>
  </r>
  <r>
    <x v="1"/>
    <s v="REAL"/>
    <s v="VARIABLE"/>
    <x v="0"/>
    <m/>
    <s v="MADRID"/>
    <x v="7"/>
    <s v="BAR"/>
    <s v="ESPIEDO"/>
    <n v="0.19500000000000001"/>
    <d v="2021-09-16T00:00:00"/>
    <x v="9"/>
    <n v="9"/>
    <m/>
    <m/>
    <n v="0"/>
    <n v="-0.19500000000000001"/>
    <n v="0"/>
    <n v="-0.19500000000000001"/>
  </r>
  <r>
    <x v="1"/>
    <s v="REAL"/>
    <s v="VARIABLE"/>
    <x v="0"/>
    <s v="CABIFY"/>
    <s v="MADRID"/>
    <x v="5"/>
    <s v="UBER,CABIFY, ETC"/>
    <s v="CABIFY"/>
    <n v="1.1199999999999999"/>
    <d v="2021-09-17T00:00:00"/>
    <x v="9"/>
    <n v="9"/>
    <m/>
    <s v="COMPRA Cabify Espana, Madrid, TARJETA"/>
    <n v="0"/>
    <n v="-1.1199999999999999"/>
    <n v="0"/>
    <n v="-1.1199999999999999"/>
  </r>
  <r>
    <x v="1"/>
    <s v="REAL"/>
    <s v="VARIABLE"/>
    <x v="0"/>
    <s v="EN&amp;RESTAURANTE RAM, MADRID"/>
    <s v="VALENCIA"/>
    <x v="7"/>
    <s v="RESTAURANTE"/>
    <s v="RESTAURANTE"/>
    <n v="0.60000000000000009"/>
    <d v="2021-09-17T00:00:00"/>
    <x v="9"/>
    <n v="9"/>
    <m/>
    <s v="PAGO MOVIL EN RESTAURANTE RAM, MADRID, TARJ."/>
    <n v="0"/>
    <n v="-0.60000000000000009"/>
    <n v="0"/>
    <n v="-0.60000000000000009"/>
  </r>
  <r>
    <x v="1"/>
    <s v="REAL"/>
    <s v="VARIABLE"/>
    <x v="0"/>
    <s v="VIAJES"/>
    <m/>
    <x v="5"/>
    <s v="RENFE"/>
    <s v="VALENCIA"/>
    <n v="6.65"/>
    <d v="2021-09-17T00:00:00"/>
    <x v="9"/>
    <n v="9"/>
    <m/>
    <s v="Madrid - Valencia"/>
    <n v="0"/>
    <n v="-6.65"/>
    <n v="0"/>
    <n v="-6.65"/>
  </r>
  <r>
    <x v="1"/>
    <s v="REAL"/>
    <s v="VARIABLE"/>
    <x v="0"/>
    <s v="EN&amp;RESTAURANTE MIR, VALENCIA"/>
    <s v="VALENCIA"/>
    <x v="7"/>
    <s v="RESTAURANTE"/>
    <s v="RESTAURANTE"/>
    <n v="4.1500000000000004"/>
    <d v="2021-09-19T00:00:00"/>
    <x v="9"/>
    <n v="9"/>
    <m/>
    <s v="PAGO MOVIL EN RESTAURANTE MIR, VALENCIA, TARJ."/>
    <n v="0"/>
    <n v="-4.1500000000000004"/>
    <n v="0"/>
    <n v="-4.1500000000000004"/>
  </r>
  <r>
    <x v="1"/>
    <s v="REAL"/>
    <s v="VARIABLE"/>
    <x v="0"/>
    <s v="EN&amp;EL, EL PALMAR"/>
    <s v="VALENCIA"/>
    <x v="7"/>
    <s v="RESTAURANTE"/>
    <s v="RESTAURANTE"/>
    <n v="8.7309999999999999"/>
    <d v="2021-09-19T00:00:00"/>
    <x v="9"/>
    <n v="9"/>
    <m/>
    <s v="PAGO MOVIL EN RESTAURANTE EL, EL PALMAR, TARJ."/>
    <n v="0"/>
    <n v="-8.7309999999999999"/>
    <n v="0"/>
    <n v="-8.7309999999999999"/>
  </r>
  <r>
    <x v="1"/>
    <s v="REAL"/>
    <s v="VARIABLE"/>
    <x v="0"/>
    <s v="VIAJES"/>
    <m/>
    <x v="5"/>
    <s v="RENFE"/>
    <s v="VALENCIA"/>
    <n v="6.65"/>
    <d v="2021-09-19T00:00:00"/>
    <x v="9"/>
    <n v="9"/>
    <m/>
    <s v="Valencia - Madrid"/>
    <n v="0"/>
    <n v="-6.65"/>
    <n v="0"/>
    <n v="-6.65"/>
  </r>
  <r>
    <x v="1"/>
    <s v="REAL"/>
    <s v="VARIABLE"/>
    <x v="0"/>
    <m/>
    <s v="MADRID"/>
    <x v="7"/>
    <s v="BAR"/>
    <s v="ESPIEDO"/>
    <n v="0.12"/>
    <d v="2021-09-22T00:00:00"/>
    <x v="9"/>
    <n v="9"/>
    <m/>
    <m/>
    <n v="0"/>
    <n v="-0.12"/>
    <n v="0"/>
    <n v="-0.12"/>
  </r>
  <r>
    <x v="1"/>
    <s v="REAL"/>
    <s v="VARIABLE"/>
    <x v="0"/>
    <s v="AMAZON"/>
    <s v="ONLINE"/>
    <x v="3"/>
    <s v="COMIDA"/>
    <s v="MOCHILA"/>
    <n v="1.5990000000000002"/>
    <d v="2021-09-22T00:00:00"/>
    <x v="9"/>
    <n v="9"/>
    <m/>
    <s v="Porta aliemntos negra"/>
    <n v="0"/>
    <n v="-1.5990000000000002"/>
    <n v="0"/>
    <n v="-1.5990000000000002"/>
  </r>
  <r>
    <x v="1"/>
    <s v="REAL"/>
    <s v="VARIABLE"/>
    <x v="0"/>
    <s v="AMAZON"/>
    <s v="ONLINE"/>
    <x v="3"/>
    <s v="ACCESORIOS"/>
    <s v="BOXEO"/>
    <n v="3.4740000000000002"/>
    <d v="2021-09-23T00:00:00"/>
    <x v="9"/>
    <n v="9"/>
    <m/>
    <s v="Guantes Boxeo Leone 14oz"/>
    <n v="0"/>
    <n v="-3.4740000000000002"/>
    <n v="0"/>
    <n v="-3.4740000000000002"/>
  </r>
  <r>
    <x v="1"/>
    <s v="REAL"/>
    <s v="VARIABLE"/>
    <x v="0"/>
    <s v="AMAZON"/>
    <s v="ONLINE"/>
    <x v="3"/>
    <s v="ACCESORIOS"/>
    <s v="BOXEO"/>
    <n v="1.29"/>
    <d v="2021-09-23T00:00:00"/>
    <x v="9"/>
    <n v="9"/>
    <m/>
    <s v="Portector Bucal Premium"/>
    <n v="0"/>
    <n v="-1.29"/>
    <n v="0"/>
    <n v="-1.29"/>
  </r>
  <r>
    <x v="1"/>
    <s v="REAL"/>
    <s v="VARIABLE"/>
    <x v="0"/>
    <s v="REGALOS"/>
    <m/>
    <x v="0"/>
    <s v="REGALOS"/>
    <s v="REGALOS INSUD"/>
    <n v="0.5"/>
    <d v="2021-09-24T00:00:00"/>
    <x v="9"/>
    <n v="9"/>
    <m/>
    <s v="Regalo Despedida Sebas"/>
    <n v="0"/>
    <n v="-0.5"/>
    <n v="0"/>
    <n v="-0.5"/>
  </r>
  <r>
    <x v="1"/>
    <s v="REAL"/>
    <s v="VARIABLE"/>
    <x v="0"/>
    <s v="CINE"/>
    <s v="VALENCIA"/>
    <x v="9"/>
    <s v="CINE"/>
    <s v="AUTOCINE"/>
    <n v="1.29"/>
    <d v="2021-09-25T00:00:00"/>
    <x v="9"/>
    <n v="9"/>
    <m/>
    <s v="PAGO MOVIL EN AUTOCINE MADRID, MADRID, TARJ."/>
    <n v="0"/>
    <n v="-1.29"/>
    <n v="0"/>
    <n v="-1.29"/>
  </r>
  <r>
    <x v="1"/>
    <s v="REAL"/>
    <s v="VARIABLE"/>
    <x v="0"/>
    <s v="ALDI"/>
    <s v="MADRID"/>
    <x v="4"/>
    <s v="COMIDA"/>
    <s v="ALDI"/>
    <n v="4.0640000000000001"/>
    <d v="2021-09-26T00:00:00"/>
    <x v="9"/>
    <n v="9"/>
    <m/>
    <m/>
    <n v="0"/>
    <n v="-4.0640000000000001"/>
    <n v="0"/>
    <n v="-4.0640000000000001"/>
  </r>
  <r>
    <x v="1"/>
    <s v="REAL"/>
    <s v="VARIABLE"/>
    <x v="0"/>
    <s v="AMAZON"/>
    <s v="ONLINE"/>
    <x v="3"/>
    <s v="ROPA"/>
    <s v="ROPA"/>
    <n v="1.849"/>
    <d v="2021-09-26T00:00:00"/>
    <x v="9"/>
    <n v="9"/>
    <m/>
    <s v="Camiseta Cobra Kai"/>
    <n v="0"/>
    <n v="-1.849"/>
    <n v="0"/>
    <n v="-1.849"/>
  </r>
  <r>
    <x v="1"/>
    <s v="REAL"/>
    <s v="VARIABLE"/>
    <x v="0"/>
    <m/>
    <s v="MADRID"/>
    <x v="7"/>
    <s v="BAR"/>
    <s v="ESPIEDO"/>
    <n v="0.19500000000000001"/>
    <d v="2021-09-28T00:00:00"/>
    <x v="9"/>
    <n v="9"/>
    <m/>
    <m/>
    <n v="0"/>
    <n v="-0.19500000000000001"/>
    <n v="0"/>
    <n v="-0.19500000000000001"/>
  </r>
  <r>
    <x v="0"/>
    <s v="REAL"/>
    <s v="FIJO"/>
    <x v="0"/>
    <s v="INSUD"/>
    <s v="MADRID"/>
    <x v="12"/>
    <s v="NOMINA INSUD"/>
    <s v=" INSUD"/>
    <n v="441.54899999999998"/>
    <d v="2021-09-29T00:00:00"/>
    <x v="9"/>
    <n v="9"/>
    <m/>
    <s v="Nomina Septiembre 21"/>
    <n v="441.54899999999998"/>
    <n v="0"/>
    <n v="0"/>
    <n v="441.54899999999998"/>
  </r>
  <r>
    <x v="1"/>
    <s v="REAL"/>
    <s v="VARIABLE"/>
    <x v="0"/>
    <s v="ALDI"/>
    <s v="MADRID"/>
    <x v="4"/>
    <s v="COMIDA"/>
    <s v="ALDI"/>
    <n v="1.738"/>
    <d v="2021-09-30T00:00:00"/>
    <x v="9"/>
    <n v="9"/>
    <m/>
    <m/>
    <n v="0"/>
    <n v="-1.738"/>
    <n v="0"/>
    <n v="-1.738"/>
  </r>
  <r>
    <x v="0"/>
    <s v="REAL"/>
    <s v="VARIABLE"/>
    <x v="0"/>
    <m/>
    <s v="ONLINE"/>
    <x v="18"/>
    <s v="GASTOS COMPARTIDOS"/>
    <s v="BLABLACAR"/>
    <n v="3"/>
    <d v="2021-09-30T00:00:00"/>
    <x v="9"/>
    <n v="9"/>
    <m/>
    <s v="Marta Amador"/>
    <n v="3"/>
    <n v="0"/>
    <n v="0"/>
    <n v="3"/>
  </r>
  <r>
    <x v="0"/>
    <s v="REAL"/>
    <s v="VARIABLE"/>
    <x v="0"/>
    <s v="-"/>
    <s v="VALENCIA"/>
    <x v="0"/>
    <s v="PAGA"/>
    <s v="PAGA / TRANSFERENCIA"/>
    <n v="40.5"/>
    <d v="2021-09-30T00:00:00"/>
    <x v="9"/>
    <n v="9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1-10-01T00:00:00"/>
    <x v="9"/>
    <n v="10"/>
    <m/>
    <s v="Octubre"/>
    <n v="0"/>
    <n v="-45"/>
    <n v="0"/>
    <n v="-45"/>
  </r>
  <r>
    <x v="1"/>
    <s v="REAL"/>
    <s v="FIJO"/>
    <x v="0"/>
    <s v="GIMNASIO JOSE VALENCIANO"/>
    <s v="MADRID"/>
    <x v="6"/>
    <s v="BOXEO"/>
    <s v="BOXEO"/>
    <n v="6.7"/>
    <d v="2021-10-01T00:00:00"/>
    <x v="9"/>
    <n v="10"/>
    <m/>
    <s v="Octubre"/>
    <n v="0"/>
    <n v="-6.7"/>
    <n v="0"/>
    <n v="-6.7"/>
  </r>
  <r>
    <x v="1"/>
    <s v="REAL"/>
    <s v="FIJO"/>
    <x v="0"/>
    <s v="GARAJE"/>
    <m/>
    <x v="2"/>
    <s v="GARAJE"/>
    <s v="GARAJE FDO CATOLICO"/>
    <n v="13.5"/>
    <d v="2021-10-01T00:00:00"/>
    <x v="9"/>
    <n v="10"/>
    <m/>
    <s v="Octubre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1-10-01T00:00:00"/>
    <x v="9"/>
    <n v="10"/>
    <m/>
    <s v="Octubre"/>
    <n v="0"/>
    <n v="-8.5"/>
    <n v="0"/>
    <n v="-8.5"/>
  </r>
  <r>
    <x v="1"/>
    <s v="REAL"/>
    <s v="VARIABLE"/>
    <x v="0"/>
    <s v="EN&amp;RESTAURANTE RAM, MADRID"/>
    <s v="VALENCIA"/>
    <x v="7"/>
    <s v="RESTAURANTE"/>
    <s v="RESTAURANTE"/>
    <n v="0.30000000000000004"/>
    <d v="2021-10-01T00:00:00"/>
    <x v="9"/>
    <n v="10"/>
    <m/>
    <s v="PAGO MOVIL EN RESTAURANTE RAM, MADRID, TARJ."/>
    <n v="0"/>
    <n v="-0.30000000000000004"/>
    <n v="0"/>
    <n v="-0.30000000000000004"/>
  </r>
  <r>
    <x v="1"/>
    <s v="REAL"/>
    <s v="VARIABLE"/>
    <x v="0"/>
    <s v="BAR"/>
    <s v="VALENCIA"/>
    <x v="7"/>
    <s v="BAR"/>
    <s v="BAR"/>
    <n v="2.74"/>
    <d v="2021-10-04T00:00:00"/>
    <x v="9"/>
    <n v="10"/>
    <m/>
    <s v="PAGO MOVIL EN BAR DE LOS BOCA, MADRID, TARJ."/>
    <n v="0"/>
    <n v="-2.74"/>
    <n v="0"/>
    <n v="-2.74"/>
  </r>
  <r>
    <x v="1"/>
    <s v="REAL"/>
    <s v="VARIABLE"/>
    <x v="0"/>
    <s v="CABIFY"/>
    <s v="MADRID"/>
    <x v="5"/>
    <s v="UBER,CABIFY, ETC"/>
    <s v="CABIFY"/>
    <n v="1.2990000000000002"/>
    <d v="2021-10-05T00:00:00"/>
    <x v="9"/>
    <n v="10"/>
    <m/>
    <s v="COMPRA Cabify Espana, Madrid, TARJETA"/>
    <n v="0"/>
    <n v="-1.2990000000000002"/>
    <n v="0"/>
    <n v="-1.2990000000000002"/>
  </r>
  <r>
    <x v="0"/>
    <s v="REAL"/>
    <s v="VARIABLE"/>
    <x v="0"/>
    <m/>
    <s v="ONLINE"/>
    <x v="18"/>
    <s v="GASTOS COMPARTIDOS"/>
    <s v="BLABLACAR"/>
    <n v="6"/>
    <d v="2021-10-06T00:00:00"/>
    <x v="9"/>
    <n v="10"/>
    <m/>
    <s v="Salim"/>
    <n v="6"/>
    <n v="0"/>
    <n v="0"/>
    <n v="6"/>
  </r>
  <r>
    <x v="0"/>
    <s v="REAL"/>
    <s v="VARIABLE"/>
    <x v="0"/>
    <s v="INTELIGENCIA FARMACEUTICA"/>
    <s v="MADRID"/>
    <x v="14"/>
    <s v="RUNE - INTELIGENCIA FARMACEUTICA"/>
    <s v="AYUDAS / SUBVENCIONES"/>
    <n v="18"/>
    <d v="2021-10-07T00:00:00"/>
    <x v="9"/>
    <n v="10"/>
    <m/>
    <m/>
    <n v="18"/>
    <n v="0"/>
    <n v="0"/>
    <n v="18"/>
  </r>
  <r>
    <x v="1"/>
    <s v="REAL"/>
    <s v="VARIABLE"/>
    <x v="0"/>
    <m/>
    <s v="MADRID"/>
    <x v="7"/>
    <s v="BAR"/>
    <s v="ESPIEDO"/>
    <n v="0.19500000000000001"/>
    <d v="2021-10-07T00:00:00"/>
    <x v="9"/>
    <n v="10"/>
    <m/>
    <m/>
    <n v="0"/>
    <n v="-0.19500000000000001"/>
    <n v="0"/>
    <n v="-0.19500000000000001"/>
  </r>
  <r>
    <x v="0"/>
    <s v="REAL"/>
    <s v="VARIABLE"/>
    <x v="0"/>
    <s v="INTELIGENCIA FARMACEUTICA"/>
    <s v="MADRID"/>
    <x v="14"/>
    <s v="RUNE - INTELIGENCIA FARMACEUTICA"/>
    <s v="PHARMA"/>
    <n v="18"/>
    <d v="2021-10-07T00:00:00"/>
    <x v="9"/>
    <n v="10"/>
    <m/>
    <s v="OTC study"/>
    <n v="18"/>
    <n v="0"/>
    <n v="0"/>
    <n v="18"/>
  </r>
  <r>
    <x v="1"/>
    <s v="REAL"/>
    <s v="VARIABLE"/>
    <x v="0"/>
    <s v="EN&amp;IBERIA CC, CACERES"/>
    <m/>
    <x v="11"/>
    <s v="CÁCERES"/>
    <s v="CÁCERES"/>
    <n v="22"/>
    <d v="2021-10-10T00:00:00"/>
    <x v="9"/>
    <n v="10"/>
    <m/>
    <s v="PAGO MOVIL EN HOTEL IBERIA CC, CACERES, TARJ."/>
    <n v="0"/>
    <n v="-22"/>
    <n v="0"/>
    <n v="-22"/>
  </r>
  <r>
    <x v="1"/>
    <s v="REAL"/>
    <s v="VARIABLE"/>
    <x v="0"/>
    <m/>
    <s v="MADRID"/>
    <x v="7"/>
    <s v="BAR"/>
    <s v="ESPIEDO"/>
    <n v="0.9"/>
    <d v="2021-10-11T00:00:00"/>
    <x v="9"/>
    <n v="10"/>
    <m/>
    <m/>
    <n v="0"/>
    <n v="-0.9"/>
    <n v="0"/>
    <n v="-0.9"/>
  </r>
  <r>
    <x v="1"/>
    <s v="REAL"/>
    <s v="VARIABLE"/>
    <x v="0"/>
    <s v="EN&amp;RESTAURANTE ALA, AVILA"/>
    <s v="VALENCIA"/>
    <x v="7"/>
    <s v="RESTAURANTE"/>
    <s v="RESTAURANTE"/>
    <n v="2.8000000000000003"/>
    <d v="2021-10-12T00:00:00"/>
    <x v="9"/>
    <n v="10"/>
    <m/>
    <s v="PAGO MOVIL EN RESTAURANTE ALA, AVILA, TARJ. :*571914"/>
    <n v="0"/>
    <n v="-2.8000000000000003"/>
    <n v="0"/>
    <n v="-2.8000000000000003"/>
  </r>
  <r>
    <x v="0"/>
    <s v="REAL"/>
    <s v="VARIABLE"/>
    <x v="0"/>
    <m/>
    <s v="ONLINE"/>
    <x v="18"/>
    <s v="GASTOS COMPARTIDOS"/>
    <s v="BLABLACAR"/>
    <n v="4.8"/>
    <d v="2021-10-13T00:00:00"/>
    <x v="9"/>
    <n v="10"/>
    <m/>
    <m/>
    <n v="4.8"/>
    <n v="0"/>
    <n v="0"/>
    <n v="4.8"/>
  </r>
  <r>
    <x v="1"/>
    <s v="REAL"/>
    <s v="VARIABLE"/>
    <x v="0"/>
    <s v="AMAZON"/>
    <s v="ONLINE"/>
    <x v="3"/>
    <s v="ROPA"/>
    <s v="ROPA"/>
    <n v="1.399"/>
    <d v="2021-10-13T00:00:00"/>
    <x v="9"/>
    <n v="10"/>
    <m/>
    <s v="Camiseta Naruto Negra "/>
    <n v="0"/>
    <n v="-1.399"/>
    <n v="0"/>
    <n v="-1.399"/>
  </r>
  <r>
    <x v="0"/>
    <s v="REAL"/>
    <s v="VARIABLE"/>
    <x v="0"/>
    <m/>
    <s v="ONLINE"/>
    <x v="18"/>
    <s v="GASTOS COMPARTIDOS"/>
    <s v="BLABLACAR"/>
    <n v="1.2"/>
    <d v="2021-10-15T00:00:00"/>
    <x v="9"/>
    <n v="10"/>
    <m/>
    <s v="Marta Amador"/>
    <n v="1.2"/>
    <n v="0"/>
    <n v="0"/>
    <n v="1.2"/>
  </r>
  <r>
    <x v="1"/>
    <s v="REAL"/>
    <s v="OCASIONAL"/>
    <x v="0"/>
    <s v="CONCESIONARIO FILIPINAS UNIMOTO"/>
    <m/>
    <x v="5"/>
    <s v="COMPRA MOTO"/>
    <s v="MOTO"/>
    <n v="280.90900000000005"/>
    <d v="2021-10-15T00:00:00"/>
    <x v="9"/>
    <n v="10"/>
    <m/>
    <s v="Moto NEW MEDLEY 125 AZUL COBALTO"/>
    <n v="0"/>
    <n v="-280.90900000000005"/>
    <n v="0"/>
    <n v="-280.90900000000005"/>
  </r>
  <r>
    <x v="1"/>
    <s v="REAL"/>
    <s v="OCASIONAL"/>
    <x v="0"/>
    <s v="CONCESIONARIO FILIPINAS UNIMOTO"/>
    <m/>
    <x v="5"/>
    <s v="COMPRA MOTO"/>
    <s v="MOTO"/>
    <n v="10.39"/>
    <d v="2021-10-15T00:00:00"/>
    <x v="9"/>
    <n v="10"/>
    <m/>
    <s v="Honorarios Matricula Sup 50cc"/>
    <n v="0"/>
    <n v="-10.39"/>
    <n v="0"/>
    <n v="-10.39"/>
  </r>
  <r>
    <x v="1"/>
    <s v="REAL"/>
    <s v="OCASIONAL"/>
    <x v="0"/>
    <s v="CONCESIONARIO FILIPINAS UNIMOTO"/>
    <m/>
    <x v="5"/>
    <s v="COMPRA MOTO"/>
    <s v="MOTO"/>
    <n v="10.428000000000001"/>
    <d v="2021-10-15T00:00:00"/>
    <x v="9"/>
    <n v="10"/>
    <m/>
    <s v="Tasas matricula Sup 50cc"/>
    <n v="0"/>
    <n v="-10.428000000000001"/>
    <n v="0"/>
    <n v="-10.428000000000001"/>
  </r>
  <r>
    <x v="1"/>
    <s v="REAL"/>
    <s v="OCASIONAL"/>
    <x v="0"/>
    <s v="CONCESIONARIO FILIPINAS UNIMOTO"/>
    <m/>
    <x v="5"/>
    <s v="COMPRA MOTO"/>
    <s v="MOTO"/>
    <n v="8.2650000000000006"/>
    <d v="2021-10-15T00:00:00"/>
    <x v="9"/>
    <n v="10"/>
    <m/>
    <s v="Casco Integral"/>
    <n v="0"/>
    <n v="-8.2650000000000006"/>
    <n v="0"/>
    <n v="-8.2650000000000006"/>
  </r>
  <r>
    <x v="1"/>
    <s v="REAL"/>
    <s v="VARIABLE"/>
    <x v="0"/>
    <s v="RENFE"/>
    <s v="VALENCIA"/>
    <x v="5"/>
    <s v="RENFE"/>
    <s v="RENFE"/>
    <n v="7.3900000000000006"/>
    <d v="2021-10-15T00:00:00"/>
    <x v="9"/>
    <n v="10"/>
    <m/>
    <s v="COMPRA BIZUM VENTA BILLETES RENFE 14/10/2021"/>
    <n v="0"/>
    <n v="-7.3900000000000006"/>
    <n v="0"/>
    <n v="-7.3900000000000006"/>
  </r>
  <r>
    <x v="0"/>
    <s v="REAL"/>
    <s v="VARIABLE"/>
    <x v="0"/>
    <s v="INTELIGENCIA FARMACEUTICA"/>
    <s v="MADRID"/>
    <x v="14"/>
    <s v="RUNE - INTELIGENCIA FARMACEUTICA"/>
    <s v="AYUDAS / SUBVENCIONES"/>
    <n v="12"/>
    <d v="2021-10-17T00:00:00"/>
    <x v="9"/>
    <n v="10"/>
    <m/>
    <m/>
    <n v="12"/>
    <n v="0"/>
    <n v="0"/>
    <n v="12"/>
  </r>
  <r>
    <x v="0"/>
    <s v="REAL"/>
    <s v="VARIABLE"/>
    <x v="0"/>
    <m/>
    <m/>
    <x v="0"/>
    <s v="OTROS"/>
    <s v="MOTO REGALO PAPA"/>
    <n v="210"/>
    <d v="2021-10-18T00:00:00"/>
    <x v="9"/>
    <n v="10"/>
    <m/>
    <s v="Papá regalo 18 cumpleaños"/>
    <n v="210"/>
    <n v="0"/>
    <n v="0"/>
    <n v="210"/>
  </r>
  <r>
    <x v="0"/>
    <s v="REAL"/>
    <s v="VARIABLE"/>
    <x v="0"/>
    <s v="INTELIGENCIA FARMACEUTICA"/>
    <s v="MADRID"/>
    <x v="14"/>
    <s v="RUNE - INTELIGENCIA FARMACEUTICA"/>
    <s v="PHARMA"/>
    <n v="12"/>
    <d v="2021-10-18T00:00:00"/>
    <x v="9"/>
    <n v="10"/>
    <m/>
    <s v="Heliocare study"/>
    <n v="12"/>
    <n v="0"/>
    <n v="0"/>
    <n v="12"/>
  </r>
  <r>
    <x v="1"/>
    <s v="REAL"/>
    <s v="VARIABLE"/>
    <x v="0"/>
    <s v="EN&amp;RESTAURANTE RAM, MADRID"/>
    <s v="VALENCIA"/>
    <x v="7"/>
    <s v="RESTAURANTE"/>
    <s v="RESTAURANTE"/>
    <n v="0.30000000000000004"/>
    <d v="2021-10-19T00:00:00"/>
    <x v="9"/>
    <n v="10"/>
    <m/>
    <s v="PAGO MOVIL EN RESTAURANTE RAM, MADRID, TARJ."/>
    <n v="0"/>
    <n v="-0.30000000000000004"/>
    <n v="0"/>
    <n v="-0.30000000000000004"/>
  </r>
  <r>
    <x v="0"/>
    <s v="REAL"/>
    <s v="VARIABLE"/>
    <x v="0"/>
    <m/>
    <s v="ONLINE"/>
    <x v="18"/>
    <s v="GASTOS COMPARTIDOS"/>
    <s v="BLABLACAR"/>
    <n v="4.5"/>
    <d v="2021-10-20T00:00:00"/>
    <x v="9"/>
    <n v="10"/>
    <m/>
    <s v="Salim"/>
    <n v="4.5"/>
    <n v="0"/>
    <n v="0"/>
    <n v="4.5"/>
  </r>
  <r>
    <x v="1"/>
    <s v="REAL"/>
    <s v="VARIABLE"/>
    <x v="0"/>
    <s v="ALDI"/>
    <s v="MADRID"/>
    <x v="4"/>
    <s v="COMIDA"/>
    <s v="ALDI"/>
    <n v="2.4470000000000001"/>
    <d v="2021-10-21T00:00:00"/>
    <x v="9"/>
    <n v="10"/>
    <m/>
    <m/>
    <n v="0"/>
    <n v="-2.4470000000000001"/>
    <n v="0"/>
    <n v="-2.4470000000000001"/>
  </r>
  <r>
    <x v="1"/>
    <s v="REAL"/>
    <s v="VARIABLE"/>
    <x v="0"/>
    <m/>
    <s v="MADRID"/>
    <x v="7"/>
    <s v="BAR"/>
    <s v="ESPIEDO"/>
    <n v="0.2"/>
    <d v="2021-10-22T00:00:00"/>
    <x v="9"/>
    <n v="10"/>
    <m/>
    <m/>
    <n v="0"/>
    <n v="-0.2"/>
    <n v="0"/>
    <n v="-0.2"/>
  </r>
  <r>
    <x v="1"/>
    <s v="REAL"/>
    <s v="VARIABLE"/>
    <x v="0"/>
    <s v="AMAZON"/>
    <s v="ONLINE"/>
    <x v="5"/>
    <s v="MOTO"/>
    <s v="MOTO"/>
    <n v="1.6989999999999998"/>
    <d v="2021-10-22T00:00:00"/>
    <x v="9"/>
    <n v="10"/>
    <m/>
    <s v="Guantes moto verano"/>
    <n v="0"/>
    <n v="-1.6989999999999998"/>
    <n v="0"/>
    <n v="-1.6989999999999998"/>
  </r>
  <r>
    <x v="1"/>
    <s v="REAL"/>
    <s v="VARIABLE"/>
    <x v="0"/>
    <s v="AMAZON"/>
    <s v="ONLINE"/>
    <x v="5"/>
    <s v="MOTO"/>
    <s v="MOTO"/>
    <n v="2.9990000000000001"/>
    <d v="2021-10-22T00:00:00"/>
    <x v="9"/>
    <n v="10"/>
    <m/>
    <s v="Guantes moto invierno"/>
    <n v="0"/>
    <n v="-2.9990000000000001"/>
    <n v="0"/>
    <n v="-2.9990000000000001"/>
  </r>
  <r>
    <x v="1"/>
    <s v="REAL"/>
    <s v="VARIABLE"/>
    <x v="0"/>
    <s v="AMAZON"/>
    <s v="ONLINE"/>
    <x v="5"/>
    <s v="MOTO"/>
    <s v="MOTO"/>
    <n v="2.294"/>
    <d v="2021-10-22T00:00:00"/>
    <x v="9"/>
    <n v="10"/>
    <m/>
    <s v="Candado moto"/>
    <n v="0"/>
    <n v="-2.294"/>
    <n v="0"/>
    <n v="-2.294"/>
  </r>
  <r>
    <x v="1"/>
    <s v="REAL"/>
    <s v="VARIABLE"/>
    <x v="0"/>
    <s v="AMAZON"/>
    <s v="ONLINE"/>
    <x v="5"/>
    <s v="MOTO"/>
    <s v="MOTO"/>
    <n v="1.4950000000000001"/>
    <d v="2021-10-22T00:00:00"/>
    <x v="9"/>
    <n v="10"/>
    <m/>
    <s v="Quadlock Adaptador Universal"/>
    <n v="0"/>
    <n v="-1.4950000000000001"/>
    <n v="0"/>
    <n v="-1.4950000000000001"/>
  </r>
  <r>
    <x v="1"/>
    <s v="REAL"/>
    <s v="VARIABLE"/>
    <x v="0"/>
    <s v="AMAZON"/>
    <s v="ONLINE"/>
    <x v="5"/>
    <s v="MOTO"/>
    <s v="MOTO"/>
    <n v="3.9950000000000006"/>
    <d v="2021-10-22T00:00:00"/>
    <x v="9"/>
    <n v="10"/>
    <m/>
    <s v="Quadlock Soporte Espejo Scooter"/>
    <n v="0"/>
    <n v="-3.9950000000000006"/>
    <n v="0"/>
    <n v="-3.9950000000000006"/>
  </r>
  <r>
    <x v="1"/>
    <s v="REAL"/>
    <s v="VARIABLE"/>
    <x v="0"/>
    <s v="BAR"/>
    <s v="VALENCIA"/>
    <x v="7"/>
    <s v="BAR"/>
    <s v="BAR"/>
    <n v="0.91"/>
    <d v="2021-10-24T00:00:00"/>
    <x v="9"/>
    <n v="10"/>
    <m/>
    <s v="PAGO MOVIL EN BAR CAFETERIA M, CABRERA, LA, TARJ."/>
    <n v="0"/>
    <n v="-0.91"/>
    <n v="0"/>
    <n v="-0.91"/>
  </r>
  <r>
    <x v="1"/>
    <s v="REAL"/>
    <s v="VARIABLE"/>
    <x v="0"/>
    <s v="BAR"/>
    <s v="VALENCIA"/>
    <x v="7"/>
    <s v="BAR"/>
    <s v="BAR"/>
    <n v="0.30000000000000004"/>
    <d v="2021-10-24T00:00:00"/>
    <x v="9"/>
    <n v="10"/>
    <m/>
    <s v="PAGO MOVIL EN BAR LA EMBAJADA, MADRID, TARJ."/>
    <n v="0"/>
    <n v="-0.30000000000000004"/>
    <n v="0"/>
    <n v="-0.30000000000000004"/>
  </r>
  <r>
    <x v="1"/>
    <s v="REAL"/>
    <s v="VARIABLE"/>
    <x v="0"/>
    <m/>
    <s v="VALENCIA"/>
    <x v="7"/>
    <s v="BAR"/>
    <s v="CAFÉ"/>
    <n v="0.13"/>
    <d v="2021-10-24T00:00:00"/>
    <x v="9"/>
    <n v="10"/>
    <m/>
    <m/>
    <n v="0"/>
    <n v="-0.13"/>
    <n v="0"/>
    <n v="-0.13"/>
  </r>
  <r>
    <x v="1"/>
    <s v="REAL"/>
    <s v="VARIABLE"/>
    <x v="0"/>
    <m/>
    <s v="MADRID"/>
    <x v="7"/>
    <s v="BAR"/>
    <s v="ESPIEDO"/>
    <n v="0.12"/>
    <d v="2021-10-25T00:00:00"/>
    <x v="9"/>
    <n v="10"/>
    <m/>
    <m/>
    <n v="0"/>
    <n v="-0.12"/>
    <n v="0"/>
    <n v="-0.12"/>
  </r>
  <r>
    <x v="0"/>
    <s v="REAL"/>
    <s v="FIJO"/>
    <x v="0"/>
    <s v="INSUD"/>
    <s v="MADRID"/>
    <x v="12"/>
    <s v="NOMINA INSUD"/>
    <s v=" INSUD"/>
    <n v="438.29399999999998"/>
    <d v="2021-10-28T00:00:00"/>
    <x v="9"/>
    <n v="10"/>
    <m/>
    <s v="Nomina Octubre 21"/>
    <n v="438.29399999999998"/>
    <n v="0"/>
    <n v="0"/>
    <n v="438.29399999999998"/>
  </r>
  <r>
    <x v="0"/>
    <s v="REAL"/>
    <s v="VARIABLE"/>
    <x v="0"/>
    <m/>
    <s v="ONLINE"/>
    <x v="18"/>
    <s v="GASTOS COMPARTIDOS"/>
    <s v="BLABLACAR"/>
    <n v="4.2"/>
    <d v="2021-10-29T00:00:00"/>
    <x v="9"/>
    <n v="10"/>
    <m/>
    <s v="Salim"/>
    <n v="4.2"/>
    <n v="0"/>
    <n v="0"/>
    <n v="4.2"/>
  </r>
  <r>
    <x v="2"/>
    <s v="REAL"/>
    <s v="VARIABLE"/>
    <x v="0"/>
    <s v="DEGIRO"/>
    <s v="ONLINE"/>
    <x v="16"/>
    <s v="BOLSA"/>
    <s v="BOLSA"/>
    <n v="1800"/>
    <d v="2021-10-29T00:00:00"/>
    <x v="9"/>
    <n v="10"/>
    <m/>
    <m/>
    <n v="0"/>
    <n v="0"/>
    <n v="-1800"/>
    <n v="-1800"/>
  </r>
  <r>
    <x v="1"/>
    <s v="REAL"/>
    <s v="VARIABLE"/>
    <x v="0"/>
    <m/>
    <s v="MADRID"/>
    <x v="7"/>
    <s v="BAR"/>
    <s v="ESPIEDO"/>
    <n v="0.2"/>
    <d v="2021-10-29T00:00:00"/>
    <x v="9"/>
    <n v="10"/>
    <m/>
    <m/>
    <n v="0"/>
    <n v="-0.2"/>
    <n v="0"/>
    <n v="-0.2"/>
  </r>
  <r>
    <x v="1"/>
    <s v="REAL"/>
    <s v="VARIABLE"/>
    <x v="0"/>
    <s v="EN&amp;RESTAURANTE RAM, MADRID"/>
    <s v="VALENCIA"/>
    <x v="7"/>
    <s v="RESTAURANTE"/>
    <s v="RESTAURANTE"/>
    <n v="0.30000000000000004"/>
    <d v="2021-10-29T00:00:00"/>
    <x v="9"/>
    <n v="10"/>
    <m/>
    <s v="PAGO MOVIL EN RESTAURANTE RAM, MADRID, TARJ."/>
    <n v="0"/>
    <n v="-0.30000000000000004"/>
    <n v="0"/>
    <n v="-0.30000000000000004"/>
  </r>
  <r>
    <x v="1"/>
    <s v="REAL"/>
    <s v="FIJO"/>
    <x v="0"/>
    <s v="ALQUILER"/>
    <s v="MADRID"/>
    <x v="2"/>
    <s v="PISO FDO CATOLICO"/>
    <s v="ALQUILER FDO CATOLICO"/>
    <n v="45"/>
    <d v="2021-11-01T00:00:00"/>
    <x v="9"/>
    <n v="11"/>
    <m/>
    <s v="Noviembre"/>
    <n v="0"/>
    <n v="-45"/>
    <n v="0"/>
    <n v="-45"/>
  </r>
  <r>
    <x v="1"/>
    <s v="REAL"/>
    <s v="FIJO"/>
    <x v="0"/>
    <s v="GIMNASIO JOSE VALENCIANO"/>
    <s v="MADRID"/>
    <x v="6"/>
    <s v="BOXEO"/>
    <s v="BOXEO"/>
    <n v="6.7"/>
    <d v="2021-11-01T00:00:00"/>
    <x v="9"/>
    <n v="11"/>
    <m/>
    <s v="Noviembre"/>
    <n v="0"/>
    <n v="-6.7"/>
    <n v="0"/>
    <n v="-6.7"/>
  </r>
  <r>
    <x v="1"/>
    <s v="REAL"/>
    <s v="FIJO"/>
    <x v="0"/>
    <s v="GARAJE"/>
    <m/>
    <x v="2"/>
    <s v="GARAJE"/>
    <s v="GARAJE FDO CATOLICO"/>
    <n v="13.5"/>
    <d v="2021-11-01T00:00:00"/>
    <x v="9"/>
    <n v="11"/>
    <m/>
    <s v="Noviembre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1-11-01T00:00:00"/>
    <x v="9"/>
    <n v="11"/>
    <m/>
    <s v="Noviembre"/>
    <n v="0"/>
    <n v="-8.5"/>
    <n v="0"/>
    <n v="-8.5"/>
  </r>
  <r>
    <x v="0"/>
    <s v="REAL"/>
    <s v="VARIABLE"/>
    <x v="0"/>
    <m/>
    <s v="ONLINE"/>
    <x v="18"/>
    <s v="GASTOS COMPARTIDOS"/>
    <s v="BLABLACAR"/>
    <n v="4.8"/>
    <d v="2021-11-02T00:00:00"/>
    <x v="9"/>
    <n v="11"/>
    <m/>
    <s v="Salim"/>
    <n v="4.8"/>
    <n v="0"/>
    <n v="0"/>
    <n v="4.8"/>
  </r>
  <r>
    <x v="0"/>
    <s v="REAL"/>
    <s v="VARIABLE"/>
    <x v="0"/>
    <s v="-"/>
    <s v="VALENCIA"/>
    <x v="0"/>
    <s v="PAGA"/>
    <s v="PAGA / TRANSFERENCIA"/>
    <n v="40.5"/>
    <d v="2021-11-02T00:00:00"/>
    <x v="9"/>
    <n v="11"/>
    <m/>
    <m/>
    <n v="40.5"/>
    <n v="0"/>
    <n v="0"/>
    <n v="40.5"/>
  </r>
  <r>
    <x v="1"/>
    <s v="REAL"/>
    <s v="VARIABLE"/>
    <x v="0"/>
    <s v="SEGUROS"/>
    <m/>
    <x v="19"/>
    <s v="MOTO ALLIANZ"/>
    <m/>
    <n v="6.3040000000000003"/>
    <d v="2021-11-02T00:00:00"/>
    <x v="9"/>
    <n v="11"/>
    <m/>
    <s v="Seguro vida"/>
    <n v="0"/>
    <n v="-6.3040000000000003"/>
    <n v="0"/>
    <n v="-6.3040000000000003"/>
  </r>
  <r>
    <x v="1"/>
    <s v="REAL"/>
    <s v="VARIABLE"/>
    <x v="0"/>
    <m/>
    <s v="MADRID"/>
    <x v="7"/>
    <s v="BAR"/>
    <s v="ESPIEDO"/>
    <n v="0.12"/>
    <d v="2021-11-03T00:00:00"/>
    <x v="9"/>
    <n v="11"/>
    <m/>
    <m/>
    <n v="0"/>
    <n v="-0.12"/>
    <n v="0"/>
    <n v="-0.12"/>
  </r>
  <r>
    <x v="2"/>
    <s v="REAL"/>
    <s v="VARIABLE"/>
    <x v="0"/>
    <s v="MINTOS"/>
    <s v="ONLINE"/>
    <x v="20"/>
    <s v="PRÉSTAMOS"/>
    <s v="PRÉSTAMOS"/>
    <n v="90"/>
    <d v="2021-11-03T00:00:00"/>
    <x v="9"/>
    <n v="11"/>
    <m/>
    <m/>
    <n v="0"/>
    <n v="0"/>
    <n v="-90"/>
    <n v="-90"/>
  </r>
  <r>
    <x v="1"/>
    <s v="REAL"/>
    <s v="VARIABLE"/>
    <x v="0"/>
    <s v="EN"/>
    <s v="VALENCIA"/>
    <x v="4"/>
    <s v="COMIDA"/>
    <s v="EN"/>
    <n v="1.3760000000000001"/>
    <d v="2021-11-06T00:00:00"/>
    <x v="9"/>
    <n v="11"/>
    <m/>
    <m/>
    <n v="0"/>
    <n v="-1.3760000000000001"/>
    <n v="0"/>
    <n v="-1.3760000000000001"/>
  </r>
  <r>
    <x v="1"/>
    <s v="REAL"/>
    <s v="VARIABLE"/>
    <x v="0"/>
    <s v="MENTTA"/>
    <s v="MADRID"/>
    <x v="10"/>
    <s v="CUIDADO PERSONAL"/>
    <s v="SUPLEMENTOS"/>
    <n v="2.37"/>
    <d v="2021-11-06T00:00:00"/>
    <x v="9"/>
    <n v="11"/>
    <m/>
    <s v="Suplementos"/>
    <n v="0"/>
    <n v="-2.37"/>
    <n v="0"/>
    <n v="-2.37"/>
  </r>
  <r>
    <x v="1"/>
    <s v="REAL"/>
    <s v="VARIABLE"/>
    <x v="0"/>
    <s v="CABIFY"/>
    <s v="MADRID"/>
    <x v="5"/>
    <s v="UBER,CABIFY, ETC"/>
    <s v="CABIFY"/>
    <n v="1.56"/>
    <d v="2021-11-07T00:00:00"/>
    <x v="9"/>
    <n v="11"/>
    <m/>
    <s v="COMPRA Cabify Espana, Madrid, TARJETA"/>
    <n v="0"/>
    <n v="-1.56"/>
    <n v="0"/>
    <n v="-1.56"/>
  </r>
  <r>
    <x v="1"/>
    <s v="REAL"/>
    <s v="VARIABLE"/>
    <x v="0"/>
    <m/>
    <s v="MADRID"/>
    <x v="7"/>
    <s v="BAR"/>
    <s v="ESPIEDO"/>
    <n v="0.9"/>
    <d v="2021-11-08T00:00:00"/>
    <x v="9"/>
    <n v="11"/>
    <m/>
    <m/>
    <n v="0"/>
    <n v="-0.9"/>
    <n v="0"/>
    <n v="-0.9"/>
  </r>
  <r>
    <x v="1"/>
    <s v="REAL"/>
    <s v="VARIABLE"/>
    <x v="0"/>
    <m/>
    <s v="MADRID"/>
    <x v="7"/>
    <s v="BAR"/>
    <s v="ESPIEDO"/>
    <n v="0.1"/>
    <d v="2021-11-16T00:00:00"/>
    <x v="9"/>
    <n v="11"/>
    <m/>
    <m/>
    <n v="0"/>
    <n v="-0.1"/>
    <n v="0"/>
    <n v="-0.1"/>
  </r>
  <r>
    <x v="2"/>
    <s v="REAL"/>
    <s v="VARIABLE"/>
    <x v="0"/>
    <s v="COINBASE"/>
    <s v="ONLINE"/>
    <x v="17"/>
    <s v="CRYPTO"/>
    <s v="CRYPTO"/>
    <n v="1350"/>
    <d v="2021-11-19T00:00:00"/>
    <x v="9"/>
    <n v="11"/>
    <m/>
    <m/>
    <n v="0"/>
    <n v="0"/>
    <n v="-1350"/>
    <n v="-1350"/>
  </r>
  <r>
    <x v="1"/>
    <s v="REAL"/>
    <s v="VARIABLE"/>
    <x v="0"/>
    <s v="DECATHLON"/>
    <s v="MADRID"/>
    <x v="3"/>
    <s v="ACCESORIOS"/>
    <s v="DESCONOCIDO"/>
    <n v="0.39900000000000002"/>
    <d v="2021-11-19T00:00:00"/>
    <x v="9"/>
    <n v="11"/>
    <m/>
    <s v="PAGO MOVIL EN DECATHLON PRINC, MADRID, TARJ."/>
    <n v="0"/>
    <n v="-0.39900000000000002"/>
    <n v="0"/>
    <n v="-0.39900000000000002"/>
  </r>
  <r>
    <x v="1"/>
    <s v="REAL"/>
    <s v="VARIABLE"/>
    <x v="0"/>
    <s v="EN&amp;RESTAURANTE EL, MADRID"/>
    <s v="VALENCIA"/>
    <x v="7"/>
    <s v="RESTAURANTE"/>
    <s v="RESTAURANTE"/>
    <n v="0.35000000000000003"/>
    <d v="2021-11-19T00:00:00"/>
    <x v="9"/>
    <n v="11"/>
    <m/>
    <s v="PAGO MOVIL EN RESTAURANTE EL, MADRID, TARJ. :*571914"/>
    <n v="0"/>
    <n v="-0.35000000000000003"/>
    <n v="0"/>
    <n v="-0.35000000000000003"/>
  </r>
  <r>
    <x v="1"/>
    <s v="REAL"/>
    <s v="VARIABLE"/>
    <x v="0"/>
    <s v="EFECTIVO"/>
    <s v="MADRID"/>
    <x v="0"/>
    <s v="EFECTIVO"/>
    <s v="EFECTIVO"/>
    <n v="7"/>
    <d v="2021-11-20T00:00:00"/>
    <x v="9"/>
    <n v="11"/>
    <m/>
    <m/>
    <n v="0"/>
    <n v="-7"/>
    <n v="0"/>
    <n v="-7"/>
  </r>
  <r>
    <x v="1"/>
    <s v="REAL"/>
    <s v="VARIABLE"/>
    <x v="0"/>
    <m/>
    <s v="MADRID"/>
    <x v="7"/>
    <s v="BAR"/>
    <s v="ESPIEDO"/>
    <n v="0.19500000000000001"/>
    <d v="2021-11-29T00:00:00"/>
    <x v="9"/>
    <n v="11"/>
    <m/>
    <m/>
    <n v="0"/>
    <n v="-0.19500000000000001"/>
    <n v="0"/>
    <n v="-0.19500000000000001"/>
  </r>
  <r>
    <x v="0"/>
    <s v="REAL"/>
    <s v="FIJO"/>
    <x v="0"/>
    <s v="INSUD"/>
    <s v="MADRID"/>
    <x v="12"/>
    <s v="NOMINA INSUD"/>
    <s v=" INSUD"/>
    <n v="438.12299999999999"/>
    <d v="2021-11-29T00:00:00"/>
    <x v="9"/>
    <n v="11"/>
    <m/>
    <s v="Nomina Noviembre 21"/>
    <n v="438.12299999999999"/>
    <n v="0"/>
    <n v="0"/>
    <n v="438.12299999999999"/>
  </r>
  <r>
    <x v="0"/>
    <s v="REAL"/>
    <s v="VARIABLE"/>
    <x v="0"/>
    <s v="-"/>
    <s v="VALENCIA"/>
    <x v="0"/>
    <s v="PAGA"/>
    <s v="PAGA / TRANSFERENCIA"/>
    <n v="40.5"/>
    <d v="2021-11-30T00:00:00"/>
    <x v="9"/>
    <n v="11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1-12-01T00:00:00"/>
    <x v="9"/>
    <n v="12"/>
    <m/>
    <s v="Diciembre"/>
    <n v="0"/>
    <n v="-45"/>
    <n v="0"/>
    <n v="-45"/>
  </r>
  <r>
    <x v="1"/>
    <s v="REAL"/>
    <s v="FIJO"/>
    <x v="0"/>
    <s v="GIMNASIO JOSE VALENCIANO"/>
    <s v="MADRID"/>
    <x v="6"/>
    <s v="BOXEO"/>
    <s v="BOXEO"/>
    <n v="6.7"/>
    <d v="2021-12-01T00:00:00"/>
    <x v="9"/>
    <n v="12"/>
    <m/>
    <s v="Diciembre"/>
    <n v="0"/>
    <n v="-6.7"/>
    <n v="0"/>
    <n v="-6.7"/>
  </r>
  <r>
    <x v="1"/>
    <s v="REAL"/>
    <s v="FIJO"/>
    <x v="0"/>
    <s v="GARAJE"/>
    <m/>
    <x v="2"/>
    <s v="GARAJE"/>
    <s v="GARAJE FDO CATOLICO"/>
    <n v="13.5"/>
    <d v="2021-12-01T00:00:00"/>
    <x v="9"/>
    <n v="12"/>
    <m/>
    <s v="Diciembre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1-12-01T00:00:00"/>
    <x v="9"/>
    <n v="12"/>
    <m/>
    <s v="Diciembre"/>
    <n v="0"/>
    <n v="-8.5"/>
    <n v="0"/>
    <n v="-8.5"/>
  </r>
  <r>
    <x v="1"/>
    <s v="REAL"/>
    <s v="VARIABLE"/>
    <x v="0"/>
    <s v="EN&amp;RESTAURANTE RAM, MADRID"/>
    <s v="VALENCIA"/>
    <x v="7"/>
    <s v="RESTAURANTE"/>
    <s v="RESTAURANTE"/>
    <n v="0.9"/>
    <d v="2021-12-03T00:00:00"/>
    <x v="9"/>
    <n v="12"/>
    <m/>
    <s v="PAGO MOVIL EN RESTAURANTE RAM, MADRID, TARJ."/>
    <n v="0"/>
    <n v="-0.9"/>
    <n v="0"/>
    <n v="-0.9"/>
  </r>
  <r>
    <x v="2"/>
    <s v="REAL"/>
    <s v="VARIABLE"/>
    <x v="0"/>
    <s v="DEGIRO"/>
    <s v="ONLINE"/>
    <x v="16"/>
    <s v="BOLSA"/>
    <s v="BOLSA"/>
    <n v="1350"/>
    <d v="2021-12-04T00:00:00"/>
    <x v="9"/>
    <n v="12"/>
    <m/>
    <m/>
    <n v="0"/>
    <n v="0"/>
    <n v="-1350"/>
    <n v="-1350"/>
  </r>
  <r>
    <x v="1"/>
    <s v="REAL"/>
    <s v="VARIABLE"/>
    <x v="0"/>
    <s v="REGALOS"/>
    <m/>
    <x v="0"/>
    <s v="NAVIDAD"/>
    <s v="CRIS"/>
    <n v="11.9"/>
    <d v="2021-12-04T00:00:00"/>
    <x v="9"/>
    <n v="12"/>
    <m/>
    <s v="Reloj Cris Mickeal Kors"/>
    <n v="0"/>
    <n v="-11.9"/>
    <n v="0"/>
    <n v="-11.9"/>
  </r>
  <r>
    <x v="1"/>
    <s v="REAL"/>
    <s v="VARIABLE"/>
    <x v="0"/>
    <s v="ALDI"/>
    <s v="MADRID"/>
    <x v="4"/>
    <s v="COMIDA"/>
    <s v="ALDI"/>
    <n v="2.5260000000000002"/>
    <d v="2021-12-08T00:00:00"/>
    <x v="9"/>
    <n v="12"/>
    <m/>
    <m/>
    <n v="0"/>
    <n v="-2.5260000000000002"/>
    <n v="0"/>
    <n v="-2.5260000000000002"/>
  </r>
  <r>
    <x v="0"/>
    <s v="REAL"/>
    <s v="VARIABLE"/>
    <x v="0"/>
    <s v="-"/>
    <s v="VALENCIA"/>
    <x v="0"/>
    <s v="PAGA"/>
    <s v="PAGA / TRANSFERENCIA"/>
    <n v="4.5"/>
    <d v="2021-12-09T00:00:00"/>
    <x v="9"/>
    <n v="12"/>
    <m/>
    <m/>
    <n v="4.5"/>
    <n v="0"/>
    <n v="0"/>
    <n v="4.5"/>
  </r>
  <r>
    <x v="1"/>
    <s v="REAL"/>
    <s v="VARIABLE"/>
    <x v="0"/>
    <s v="MENTTA"/>
    <m/>
    <x v="0"/>
    <s v="REGALOS NAVIDAD"/>
    <s v="PAPA"/>
    <n v="2.7"/>
    <d v="2021-12-09T00:00:00"/>
    <x v="9"/>
    <n v="12"/>
    <m/>
    <s v="3 botellas de aceite trufado"/>
    <n v="0"/>
    <n v="-2.7"/>
    <n v="0"/>
    <n v="-2.7"/>
  </r>
  <r>
    <x v="1"/>
    <s v="REAL"/>
    <s v="VARIABLE"/>
    <x v="0"/>
    <m/>
    <s v="MADRID"/>
    <x v="7"/>
    <s v="BAR"/>
    <s v="ESPIEDO"/>
    <n v="0.2"/>
    <d v="2021-12-10T00:00:00"/>
    <x v="9"/>
    <n v="12"/>
    <m/>
    <m/>
    <n v="0"/>
    <n v="-0.2"/>
    <n v="0"/>
    <n v="-0.2"/>
  </r>
  <r>
    <x v="1"/>
    <s v="REAL"/>
    <s v="VARIABLE"/>
    <x v="0"/>
    <s v="GASTOS VARIABLES"/>
    <m/>
    <x v="9"/>
    <s v="SUSCRIPCION"/>
    <s v="AMAZON PRIME"/>
    <n v="3.6"/>
    <d v="2021-12-12T00:00:00"/>
    <x v="9"/>
    <n v="12"/>
    <m/>
    <m/>
    <n v="0"/>
    <n v="-3.6"/>
    <n v="0"/>
    <n v="-3.6"/>
  </r>
  <r>
    <x v="1"/>
    <s v="REAL"/>
    <s v="VARIABLE"/>
    <x v="0"/>
    <s v="DECATHLON"/>
    <s v="MADRID"/>
    <x v="3"/>
    <s v="ACCESORIOS"/>
    <s v="GUANTES BOXEO"/>
    <n v="2.8980000000000001"/>
    <d v="2021-12-12T00:00:00"/>
    <x v="9"/>
    <n v="12"/>
    <m/>
    <s v="PAGO MOVIL EN DECATHLON PRINC, MADRID, TARJ."/>
    <n v="0"/>
    <n v="-2.8980000000000001"/>
    <n v="0"/>
    <n v="-2.8980000000000001"/>
  </r>
  <r>
    <x v="1"/>
    <s v="REAL"/>
    <s v="VARIABLE"/>
    <x v="0"/>
    <s v="BARRIO"/>
    <s v="MADRID"/>
    <x v="4"/>
    <s v="COMIDA"/>
    <s v="BARRIO"/>
    <n v="0.61"/>
    <d v="2021-12-13T00:00:00"/>
    <x v="9"/>
    <n v="12"/>
    <m/>
    <m/>
    <n v="0"/>
    <n v="-0.61"/>
    <n v="0"/>
    <n v="-0.61"/>
  </r>
  <r>
    <x v="1"/>
    <s v="REAL"/>
    <s v="VARIABLE"/>
    <x v="0"/>
    <s v="AMAZON"/>
    <s v="ONLINE"/>
    <x v="3"/>
    <s v="ACCESORIOS"/>
    <s v="GOMAS DE PELO"/>
    <n v="0.69900000000000007"/>
    <d v="2021-12-14T00:00:00"/>
    <x v="9"/>
    <n v="12"/>
    <m/>
    <s v="4 diademas Deportivas"/>
    <n v="0"/>
    <n v="-0.69900000000000007"/>
    <n v="0"/>
    <n v="-0.69900000000000007"/>
  </r>
  <r>
    <x v="1"/>
    <s v="REAL"/>
    <s v="VARIABLE"/>
    <x v="0"/>
    <s v="GASTOS VARIABLES"/>
    <m/>
    <x v="9"/>
    <s v="SUSCRIPCION"/>
    <s v="NETFLIX"/>
    <n v="3.8000000000000003"/>
    <d v="2021-12-14T00:00:00"/>
    <x v="9"/>
    <n v="12"/>
    <m/>
    <s v="Bizum Andreu"/>
    <n v="0"/>
    <n v="-3.8000000000000003"/>
    <n v="0"/>
    <n v="-3.8000000000000003"/>
  </r>
  <r>
    <x v="0"/>
    <s v="REAL"/>
    <s v="VARIABLE"/>
    <x v="0"/>
    <s v="-"/>
    <s v="VALENCIA"/>
    <x v="0"/>
    <s v="PAGA"/>
    <s v="PAGA / TRANSFERENCIA"/>
    <n v="27"/>
    <d v="2021-12-21T00:00:00"/>
    <x v="9"/>
    <n v="12"/>
    <m/>
    <m/>
    <n v="27"/>
    <n v="0"/>
    <n v="0"/>
    <n v="27"/>
  </r>
  <r>
    <x v="1"/>
    <s v="REAL"/>
    <s v="VARIABLE"/>
    <x v="0"/>
    <s v="RENFE"/>
    <s v="VALENCIA"/>
    <x v="5"/>
    <s v="RENFE"/>
    <s v="RENFE"/>
    <n v="8.93"/>
    <d v="2021-12-21T00:00:00"/>
    <x v="9"/>
    <n v="12"/>
    <m/>
    <s v="COMPRA BIZUM VENTA BILLETES RENFE 21/12/2021"/>
    <n v="0"/>
    <n v="-8.93"/>
    <n v="0"/>
    <n v="-8.93"/>
  </r>
  <r>
    <x v="1"/>
    <s v="REAL"/>
    <s v="VARIABLE"/>
    <x v="0"/>
    <s v="SPOTIFY"/>
    <m/>
    <x v="9"/>
    <s v="SUSCRIPCION"/>
    <s v="SPOTIFY"/>
    <n v="3"/>
    <d v="2021-12-23T00:00:00"/>
    <x v="9"/>
    <n v="12"/>
    <m/>
    <s v="Bizum Carlota"/>
    <n v="0"/>
    <n v="-3"/>
    <n v="0"/>
    <n v="-3"/>
  </r>
  <r>
    <x v="1"/>
    <s v="REAL"/>
    <s v="VARIABLE"/>
    <x v="0"/>
    <m/>
    <s v="VALENCIA"/>
    <x v="7"/>
    <s v="BAR"/>
    <s v="CAFÉ"/>
    <n v="0.11000000000000001"/>
    <d v="2021-12-26T00:00:00"/>
    <x v="9"/>
    <n v="12"/>
    <m/>
    <m/>
    <n v="0"/>
    <n v="-0.11000000000000001"/>
    <n v="0"/>
    <n v="-0.11000000000000001"/>
  </r>
  <r>
    <x v="1"/>
    <s v="REAL"/>
    <s v="VARIABLE"/>
    <x v="0"/>
    <s v="AMAZON"/>
    <s v="ONLINE"/>
    <x v="8"/>
    <s v="CRYPTO"/>
    <s v="CRYPTO"/>
    <n v="5.9"/>
    <d v="2021-12-26T00:00:00"/>
    <x v="9"/>
    <n v="12"/>
    <m/>
    <s v="Ledger Nano S"/>
    <n v="0"/>
    <n v="-5.9"/>
    <n v="0"/>
    <n v="-5.9"/>
  </r>
  <r>
    <x v="2"/>
    <s v="REAL"/>
    <s v="VARIABLE"/>
    <x v="0"/>
    <s v="KUCOIN"/>
    <s v="ONLINE"/>
    <x v="17"/>
    <s v="CRYPTO"/>
    <s v="CRYPTO"/>
    <n v="270"/>
    <d v="2021-12-27T00:00:00"/>
    <x v="9"/>
    <n v="12"/>
    <m/>
    <m/>
    <n v="0"/>
    <n v="0"/>
    <n v="-270"/>
    <n v="-270"/>
  </r>
  <r>
    <x v="0"/>
    <s v="REAL"/>
    <s v="VARIABLE"/>
    <x v="0"/>
    <s v="-"/>
    <s v="VALENCIA"/>
    <x v="0"/>
    <s v="PAGA"/>
    <s v="PAGA / TRANSFERENCIA"/>
    <n v="13.799999999999999"/>
    <d v="2021-12-27T00:00:00"/>
    <x v="9"/>
    <n v="12"/>
    <m/>
    <m/>
    <n v="13.799999999999999"/>
    <n v="0"/>
    <n v="0"/>
    <n v="13.799999999999999"/>
  </r>
  <r>
    <x v="2"/>
    <s v="REAL"/>
    <s v="VARIABLE"/>
    <x v="0"/>
    <s v="BIT2ME"/>
    <s v="ONLINE"/>
    <x v="17"/>
    <s v="CRYPTO"/>
    <s v="B2M TOKEN"/>
    <n v="90"/>
    <d v="2021-12-29T00:00:00"/>
    <x v="9"/>
    <n v="12"/>
    <m/>
    <s v="COMPRA INTERNET EN BITCOINFORME SL, ELCHE/ELX, TARJ."/>
    <n v="0"/>
    <n v="0"/>
    <n v="-90"/>
    <n v="-90"/>
  </r>
  <r>
    <x v="2"/>
    <s v="REAL"/>
    <s v="VARIABLE"/>
    <x v="0"/>
    <s v="BIT2ME"/>
    <s v="ONLINE"/>
    <x v="17"/>
    <s v="CRYPTO"/>
    <s v="CRYPTO"/>
    <n v="90"/>
    <d v="2021-12-29T00:00:00"/>
    <x v="9"/>
    <n v="12"/>
    <m/>
    <m/>
    <n v="0"/>
    <n v="0"/>
    <n v="-90"/>
    <n v="-90"/>
  </r>
  <r>
    <x v="0"/>
    <s v="REAL"/>
    <s v="VARIABLE"/>
    <x v="0"/>
    <s v="-"/>
    <s v="VALENCIA"/>
    <x v="0"/>
    <s v="PAGA"/>
    <s v="PAGA / TRANSFERENCIA"/>
    <n v="3"/>
    <d v="2021-12-29T00:00:00"/>
    <x v="9"/>
    <n v="12"/>
    <m/>
    <m/>
    <n v="3"/>
    <n v="0"/>
    <n v="0"/>
    <n v="3"/>
  </r>
  <r>
    <x v="1"/>
    <s v="REAL"/>
    <s v="VARIABLE"/>
    <x v="0"/>
    <s v="SANTANDER"/>
    <s v="ONLINE"/>
    <x v="0"/>
    <s v="COMISIONES BOLSA"/>
    <s v="COMISIONES SANTANDER"/>
    <n v="1.212"/>
    <d v="2021-12-31T00:00:00"/>
    <x v="9"/>
    <n v="12"/>
    <m/>
    <m/>
    <n v="0"/>
    <n v="-1.212"/>
    <n v="0"/>
    <n v="-1.212"/>
  </r>
  <r>
    <x v="0"/>
    <s v="REAL"/>
    <s v="FIJO"/>
    <x v="0"/>
    <s v="INSUD"/>
    <s v="MADRID"/>
    <x v="12"/>
    <s v="NOMINA INSUD"/>
    <s v=" INSUD"/>
    <n v="704.24400000000003"/>
    <d v="2021-12-31T00:00:00"/>
    <x v="9"/>
    <n v="12"/>
    <m/>
    <s v="Nomina Diciembre 21"/>
    <n v="704.24400000000003"/>
    <n v="0"/>
    <n v="0"/>
    <n v="704.24400000000003"/>
  </r>
  <r>
    <x v="0"/>
    <s v="REAL"/>
    <s v="VARIABLE"/>
    <x v="0"/>
    <s v="-"/>
    <s v="VALENCIA"/>
    <x v="0"/>
    <s v="PAGA"/>
    <s v="PAGA / TRANSFERENCIA"/>
    <n v="40.5"/>
    <d v="2021-12-31T00:00:00"/>
    <x v="9"/>
    <n v="12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2-01-01T00:00:00"/>
    <x v="10"/>
    <n v="1"/>
    <m/>
    <s v="Enero"/>
    <n v="0"/>
    <n v="-45"/>
    <n v="0"/>
    <n v="-45"/>
  </r>
  <r>
    <x v="1"/>
    <s v="ESTIMADO"/>
    <s v="VARIABLE"/>
    <x v="0"/>
    <s v="GASTOS VARIABLES"/>
    <s v="MADRID"/>
    <x v="9"/>
    <s v="SUSCRIPCION"/>
    <s v="AMAZON"/>
    <n v="3.6"/>
    <d v="2022-01-01T00:00:00"/>
    <x v="10"/>
    <n v="1"/>
    <m/>
    <m/>
    <n v="0"/>
    <n v="-3.6"/>
    <n v="0"/>
    <n v="-3.6"/>
  </r>
  <r>
    <x v="1"/>
    <s v="REAL"/>
    <s v="FIJO"/>
    <x v="0"/>
    <s v="GIMNASIO JOSE VALENCIANO"/>
    <s v="MADRID"/>
    <x v="6"/>
    <s v="BOXEO"/>
    <s v="BOXEO"/>
    <n v="6.7"/>
    <d v="2022-01-01T00:00:00"/>
    <x v="10"/>
    <n v="1"/>
    <m/>
    <s v="Enero"/>
    <n v="0"/>
    <n v="-6.7"/>
    <n v="0"/>
    <n v="-6.7"/>
  </r>
  <r>
    <x v="1"/>
    <s v="REAL"/>
    <s v="VARIABLE"/>
    <x v="0"/>
    <s v="INSUD"/>
    <s v="MADRID"/>
    <x v="4"/>
    <s v="VENDING"/>
    <s v="CAFÉ"/>
    <n v="4.0000000000000008E-2"/>
    <d v="2022-01-01T00:00:00"/>
    <x v="10"/>
    <n v="1"/>
    <m/>
    <m/>
    <n v="0"/>
    <n v="-4.0000000000000008E-2"/>
    <n v="0"/>
    <n v="-4.0000000000000008E-2"/>
  </r>
  <r>
    <x v="1"/>
    <s v="REAL"/>
    <s v="FIJO"/>
    <x v="0"/>
    <s v="GARAJE"/>
    <m/>
    <x v="2"/>
    <s v="GARAJE"/>
    <s v="GARAJE FDO CATOLICO"/>
    <n v="13.5"/>
    <d v="2022-01-01T00:00:00"/>
    <x v="10"/>
    <n v="1"/>
    <m/>
    <s v="Enero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2-01-01T00:00:00"/>
    <x v="10"/>
    <n v="1"/>
    <m/>
    <s v="Enero"/>
    <n v="0"/>
    <n v="-8.5"/>
    <n v="0"/>
    <n v="-8.5"/>
  </r>
  <r>
    <x v="1"/>
    <s v="ESTIMADO"/>
    <s v="VARIABLE"/>
    <x v="0"/>
    <s v="INSUD"/>
    <s v="MADRID"/>
    <x v="7"/>
    <s v="COMIDA"/>
    <s v="INSUD"/>
    <n v="0.27"/>
    <d v="2022-01-01T00:00:00"/>
    <x v="10"/>
    <n v="1"/>
    <m/>
    <m/>
    <n v="0"/>
    <n v="-0.27"/>
    <n v="0"/>
    <n v="-0.27"/>
  </r>
  <r>
    <x v="1"/>
    <s v="REAL"/>
    <s v="VARIABLE"/>
    <x v="0"/>
    <s v="CINE"/>
    <m/>
    <x v="9"/>
    <s v="CINE"/>
    <s v="OCINE TUDELA"/>
    <n v="0.44000000000000006"/>
    <d v="2022-01-01T00:00:00"/>
    <x v="10"/>
    <n v="1"/>
    <m/>
    <s v="PAGO MOVIL EN OCINE TUDELA, TUDELA, TARJ. :*571914"/>
    <n v="0"/>
    <n v="-0.44000000000000006"/>
    <n v="0"/>
    <n v="-0.44000000000000006"/>
  </r>
  <r>
    <x v="0"/>
    <s v="REAL"/>
    <s v="VARIABLE"/>
    <x v="0"/>
    <s v="INTELIGENCIA FARMACEUTICA"/>
    <s v="MADRID"/>
    <x v="14"/>
    <s v="RUNE - INTELIGENCIA FARMACEUTICA"/>
    <s v="POWER BI"/>
    <n v="67.451999999999998"/>
    <d v="2022-01-01T00:00:00"/>
    <x v="10"/>
    <n v="1"/>
    <m/>
    <s v="ADVANA POWER BI (325 era lo que me correspondía, al final acordamos 224,84)"/>
    <n v="67.451999999999998"/>
    <n v="0"/>
    <n v="0"/>
    <n v="67.451999999999998"/>
  </r>
  <r>
    <x v="1"/>
    <s v="ESTIMADO"/>
    <s v="VARIABLE"/>
    <x v="0"/>
    <s v="AMAZON"/>
    <s v="MADRID"/>
    <x v="5"/>
    <s v="MOTO"/>
    <s v="QUADLOCK"/>
    <n v="1.7949999999999999"/>
    <d v="2022-01-01T00:00:00"/>
    <x v="10"/>
    <n v="1"/>
    <m/>
    <s v="Quad Lock Amortiguador de Vibraciones de Moto"/>
    <n v="0"/>
    <n v="-1.7949999999999999"/>
    <n v="0"/>
    <n v="-1.7949999999999999"/>
  </r>
  <r>
    <x v="1"/>
    <s v="ESTIMADO"/>
    <s v="VARIABLE"/>
    <x v="0"/>
    <s v="AMAZON"/>
    <s v="MADRID"/>
    <x v="5"/>
    <s v="MOTO"/>
    <s v="QUADLOCK"/>
    <n v="2.9950000000000001"/>
    <d v="2022-01-01T00:00:00"/>
    <x v="10"/>
    <n v="1"/>
    <m/>
    <s v="Quad Lock Carcasa para iPhone 12/12 Pro"/>
    <n v="0"/>
    <n v="-2.9950000000000001"/>
    <n v="0"/>
    <n v="-2.9950000000000001"/>
  </r>
  <r>
    <x v="1"/>
    <s v="ESTIMADO"/>
    <s v="VARIABLE"/>
    <x v="0"/>
    <s v="AMAZON"/>
    <s v="MADRID"/>
    <x v="3"/>
    <s v="ROPA"/>
    <s v="ROPA"/>
    <n v="1.6989999999999998"/>
    <d v="2022-01-01T00:00:00"/>
    <x v="10"/>
    <n v="1"/>
    <m/>
    <s v="Gorra Bitcoin"/>
    <n v="0"/>
    <n v="-1.6989999999999998"/>
    <n v="0"/>
    <n v="-1.6989999999999998"/>
  </r>
  <r>
    <x v="1"/>
    <s v="ESTIMADO"/>
    <s v="VARIABLE"/>
    <x v="0"/>
    <s v="SEGUROS ALLIANZ"/>
    <s v="MADRID"/>
    <x v="5"/>
    <s v="SEGUROS"/>
    <s v="SEGURO DE MOTO TODO RIESGO"/>
    <n v="24.011000000000003"/>
    <d v="2022-01-01T00:00:00"/>
    <x v="10"/>
    <n v="1"/>
    <m/>
    <s v="Seguro de moto semestral"/>
    <n v="0"/>
    <n v="-24.011000000000003"/>
    <n v="0"/>
    <n v="-24.011000000000003"/>
  </r>
  <r>
    <x v="1"/>
    <s v="ESTIMADO"/>
    <s v="VARIABLE"/>
    <x v="0"/>
    <s v="SEGUROS ALLIANZ"/>
    <s v="MADRID"/>
    <x v="19"/>
    <s v="SEGUROS"/>
    <s v="SEGURO DE VIDA"/>
    <n v="6.3040000000000003"/>
    <d v="2022-01-01T00:00:00"/>
    <x v="10"/>
    <n v="1"/>
    <m/>
    <s v="Seguro de vida anual"/>
    <n v="0"/>
    <n v="-6.3040000000000003"/>
    <n v="0"/>
    <n v="-6.3040000000000003"/>
  </r>
  <r>
    <x v="1"/>
    <s v="ESTIMADO"/>
    <s v="VARIABLE"/>
    <x v="0"/>
    <s v="AMAZON"/>
    <s v="MADRID"/>
    <x v="3"/>
    <s v="COMIDA"/>
    <s v="TUPPER"/>
    <n v="2.6989999999999998"/>
    <d v="2022-01-01T00:00:00"/>
    <x v="10"/>
    <n v="1"/>
    <m/>
    <s v="Tupper calentador"/>
    <n v="0"/>
    <n v="-2.6989999999999998"/>
    <n v="0"/>
    <n v="-2.6989999999999998"/>
  </r>
  <r>
    <x v="1"/>
    <s v="ESTIMADO"/>
    <s v="VARIABLE"/>
    <x v="0"/>
    <s v="UBER"/>
    <s v="MADRID"/>
    <x v="5"/>
    <s v="UBER"/>
    <s v="UBER"/>
    <n v="0.72599999999999998"/>
    <d v="2022-01-01T00:00:00"/>
    <x v="10"/>
    <n v="1"/>
    <m/>
    <m/>
    <n v="0"/>
    <n v="-0.72599999999999998"/>
    <n v="0"/>
    <n v="-0.72599999999999998"/>
  </r>
  <r>
    <x v="0"/>
    <s v="ESTIMADO"/>
    <s v="VARIABLE"/>
    <x v="0"/>
    <s v="VINTED"/>
    <s v="ONLINE"/>
    <x v="18"/>
    <s v="VINTED"/>
    <s v="VINTED"/>
    <n v="4.5"/>
    <d v="2022-01-01T00:00:00"/>
    <x v="10"/>
    <n v="1"/>
    <m/>
    <s v="Gorra Nike"/>
    <n v="4.5"/>
    <n v="0"/>
    <n v="0"/>
    <n v="4.5"/>
  </r>
  <r>
    <x v="0"/>
    <s v="ESTIMADO"/>
    <s v="VARIABLE"/>
    <x v="0"/>
    <s v="VINTED"/>
    <s v="ONLINE"/>
    <x v="18"/>
    <s v="VINTED"/>
    <s v="VINTED"/>
    <n v="3"/>
    <d v="2022-01-01T00:00:00"/>
    <x v="10"/>
    <n v="1"/>
    <m/>
    <s v="Gafas Sol Ryban"/>
    <n v="3"/>
    <n v="0"/>
    <n v="0"/>
    <n v="3"/>
  </r>
  <r>
    <x v="0"/>
    <s v="ESTIMADO"/>
    <s v="VARIABLE"/>
    <x v="0"/>
    <s v="VINTED"/>
    <s v="ONLINE"/>
    <x v="18"/>
    <s v="VINTED"/>
    <s v="VINTED"/>
    <n v="2.4"/>
    <d v="2022-01-01T00:00:00"/>
    <x v="10"/>
    <n v="1"/>
    <m/>
    <s v="Camiseta running Nike"/>
    <n v="2.4"/>
    <n v="0"/>
    <n v="0"/>
    <n v="2.4"/>
  </r>
  <r>
    <x v="0"/>
    <s v="ESTIMADO"/>
    <s v="VARIABLE"/>
    <x v="0"/>
    <s v="VINTED"/>
    <s v="ONLINE"/>
    <x v="18"/>
    <s v="VINTED"/>
    <s v="VINTED"/>
    <n v="3"/>
    <d v="2022-01-01T00:00:00"/>
    <x v="10"/>
    <n v="1"/>
    <m/>
    <s v="Camiseta Carhart"/>
    <n v="3"/>
    <n v="0"/>
    <n v="0"/>
    <n v="3"/>
  </r>
  <r>
    <x v="0"/>
    <s v="ESTIMADO"/>
    <s v="VARIABLE"/>
    <x v="0"/>
    <s v="VINTED"/>
    <s v="ONLINE"/>
    <x v="18"/>
    <s v="VINTED"/>
    <s v="VINTED"/>
    <n v="2.6999999999999997"/>
    <d v="2022-01-01T00:00:00"/>
    <x v="10"/>
    <n v="1"/>
    <m/>
    <s v="Chancletas Hilfiguer"/>
    <n v="2.6999999999999997"/>
    <n v="0"/>
    <n v="0"/>
    <n v="2.6999999999999997"/>
  </r>
  <r>
    <x v="0"/>
    <s v="ESTIMADO"/>
    <s v="VARIABLE"/>
    <x v="0"/>
    <s v="VINTED"/>
    <s v="ONLINE"/>
    <x v="18"/>
    <s v="VINTED"/>
    <s v="VINTED"/>
    <n v="3"/>
    <d v="2022-01-01T00:00:00"/>
    <x v="10"/>
    <n v="1"/>
    <m/>
    <s v="Gorra Adidas"/>
    <n v="3"/>
    <n v="0"/>
    <n v="0"/>
    <n v="3"/>
  </r>
  <r>
    <x v="1"/>
    <s v="REAL"/>
    <s v="VARIABLE"/>
    <x v="0"/>
    <s v="EFECTIVO"/>
    <s v="MADRID"/>
    <x v="0"/>
    <s v="EFECTIVO"/>
    <s v="EFECTIVO"/>
    <n v="5"/>
    <d v="2022-01-03T00:00:00"/>
    <x v="10"/>
    <n v="1"/>
    <m/>
    <m/>
    <n v="0"/>
    <n v="-5"/>
    <n v="0"/>
    <n v="-5"/>
  </r>
  <r>
    <x v="1"/>
    <s v="REAL"/>
    <s v="VARIABLE"/>
    <x v="0"/>
    <s v="EN DTRES"/>
    <s v="VALENCIA"/>
    <x v="7"/>
    <s v="RESTAURANTE"/>
    <s v="RESTAURANTE"/>
    <n v="1.2000000000000002"/>
    <d v="2022-01-05T00:00:00"/>
    <x v="10"/>
    <n v="1"/>
    <m/>
    <s v="PAGO MOVIL EN DTRES, TUDELA, TARJ. :*571914"/>
    <n v="0"/>
    <n v="-1.2000000000000002"/>
    <n v="0"/>
    <n v="-1.2000000000000002"/>
  </r>
  <r>
    <x v="1"/>
    <s v="REAL"/>
    <s v="VARIABLE"/>
    <x v="0"/>
    <s v="CONOCIDOS"/>
    <s v="VALENCIA"/>
    <x v="0"/>
    <s v="DESCONOCIDO"/>
    <s v="DESCONOCIDO"/>
    <n v="1.7489999999999999"/>
    <d v="2022-01-07T00:00:00"/>
    <x v="10"/>
    <n v="1"/>
    <m/>
    <s v="GASTOS DESCONOCIDOS"/>
    <n v="0"/>
    <n v="-1.7489999999999999"/>
    <n v="0"/>
    <n v="-1.7489999999999999"/>
  </r>
  <r>
    <x v="1"/>
    <s v="REAL"/>
    <s v="VARIABLE"/>
    <x v="0"/>
    <m/>
    <s v="MADRID"/>
    <x v="7"/>
    <s v="BAR"/>
    <s v="ESPIEDO"/>
    <n v="0.05"/>
    <d v="2022-01-07T00:00:00"/>
    <x v="10"/>
    <n v="1"/>
    <m/>
    <m/>
    <n v="0"/>
    <n v="-0.05"/>
    <n v="0"/>
    <n v="-0.05"/>
  </r>
  <r>
    <x v="1"/>
    <s v="REAL"/>
    <s v="OCASIONAL"/>
    <x v="0"/>
    <s v="RESTAURANTE TRINQUETE"/>
    <m/>
    <x v="7"/>
    <s v="RESTAURANTE"/>
    <s v="RESTAURANTE"/>
    <n v="6.0200000000000005"/>
    <d v="2022-01-07T00:00:00"/>
    <x v="10"/>
    <n v="1"/>
    <m/>
    <s v="Comida amigos navidad"/>
    <n v="0"/>
    <n v="-6.0200000000000005"/>
    <n v="0"/>
    <n v="-6.0200000000000005"/>
  </r>
  <r>
    <x v="1"/>
    <s v="REAL"/>
    <s v="VARIABLE"/>
    <x v="0"/>
    <s v="TARJETA SANITARIA EU"/>
    <m/>
    <x v="13"/>
    <s v="TARJETA SANITARIA EU"/>
    <s v="TARJETA SANITARIA EU"/>
    <n v="2.99"/>
    <d v="2022-01-08T00:00:00"/>
    <x v="10"/>
    <n v="1"/>
    <m/>
    <s v="tarjeta sanitaria eu"/>
    <n v="0"/>
    <n v="-2.99"/>
    <n v="0"/>
    <n v="-2.99"/>
  </r>
  <r>
    <x v="1"/>
    <s v="REAL"/>
    <s v="VARIABLE"/>
    <x v="0"/>
    <s v="ALDI"/>
    <s v="MADRID"/>
    <x v="4"/>
    <s v="COMIDA"/>
    <s v="ALDI"/>
    <n v="3.6840000000000006"/>
    <d v="2022-01-09T00:00:00"/>
    <x v="10"/>
    <n v="1"/>
    <m/>
    <m/>
    <n v="0"/>
    <n v="-3.6840000000000006"/>
    <n v="0"/>
    <n v="-3.6840000000000006"/>
  </r>
  <r>
    <x v="0"/>
    <s v="REAL"/>
    <s v="VARIABLE"/>
    <x v="0"/>
    <s v="INTELIGENCIA FARMACEUTICA"/>
    <s v="MADRID"/>
    <x v="14"/>
    <s v="RUNE - INTELIGENCIA FARMACEUTICA"/>
    <s v="AYUDAS / SUBVENCIONES"/>
    <n v="30"/>
    <d v="2022-01-11T00:00:00"/>
    <x v="10"/>
    <n v="1"/>
    <m/>
    <s v="Fijo por reuniones clientes varios"/>
    <n v="30"/>
    <n v="0"/>
    <n v="0"/>
    <n v="30"/>
  </r>
  <r>
    <x v="0"/>
    <s v="REAL"/>
    <s v="VARIABLE"/>
    <x v="0"/>
    <s v="VINTED"/>
    <s v="ONLINE"/>
    <x v="18"/>
    <s v="SEGUNDA MANO"/>
    <s v="VINTED"/>
    <n v="3.75"/>
    <d v="2022-01-11T00:00:00"/>
    <x v="10"/>
    <n v="1"/>
    <m/>
    <s v="Zapatillas Nike Verdes Futbol Sala y Cinturón hebilla diesel"/>
    <n v="3.75"/>
    <n v="0"/>
    <n v="0"/>
    <n v="3.75"/>
  </r>
  <r>
    <x v="1"/>
    <s v="REAL"/>
    <s v="VARIABLE"/>
    <x v="0"/>
    <m/>
    <s v="VALENCIA"/>
    <x v="7"/>
    <s v="BAR"/>
    <s v="CAFÉ"/>
    <n v="2.2000000000000002"/>
    <d v="2022-01-16T00:00:00"/>
    <x v="10"/>
    <n v="1"/>
    <m/>
    <m/>
    <n v="0"/>
    <n v="-2.2000000000000002"/>
    <n v="0"/>
    <n v="-2.2000000000000002"/>
  </r>
  <r>
    <x v="1"/>
    <s v="REAL"/>
    <s v="VARIABLE"/>
    <x v="0"/>
    <s v="ZARA"/>
    <s v="MADRID"/>
    <x v="3"/>
    <s v="ROPA"/>
    <s v="ROPA"/>
    <n v="4.6030000000000006"/>
    <d v="2022-01-17T00:00:00"/>
    <x v="10"/>
    <n v="1"/>
    <m/>
    <s v="PAGO MOVIL EN ZARA MADRID VAG, MADRID, TARJ."/>
    <n v="0"/>
    <n v="-4.6030000000000006"/>
    <n v="0"/>
    <n v="-4.6030000000000006"/>
  </r>
  <r>
    <x v="1"/>
    <s v="REAL"/>
    <s v="VARIABLE"/>
    <x v="0"/>
    <s v="ZARA"/>
    <s v="MADRID"/>
    <x v="3"/>
    <s v="ROPA"/>
    <s v="ROPA"/>
    <n v="0.99600000000000011"/>
    <d v="2022-01-18T00:00:00"/>
    <x v="10"/>
    <n v="1"/>
    <m/>
    <s v="PAGO MOVIL EN ZARA MADRID VAG, MADRID, TARJ."/>
    <n v="0"/>
    <n v="-0.99600000000000011"/>
    <n v="0"/>
    <n v="-0.99600000000000011"/>
  </r>
  <r>
    <x v="0"/>
    <s v="REAL"/>
    <s v="VARIABLE"/>
    <x v="0"/>
    <m/>
    <m/>
    <x v="0"/>
    <s v="SIMPA"/>
    <m/>
    <n v="3"/>
    <d v="2022-01-21T00:00:00"/>
    <x v="10"/>
    <n v="1"/>
    <m/>
    <s v="Sinpa Italia pasteleria"/>
    <n v="3"/>
    <n v="0"/>
    <n v="0"/>
    <n v="3"/>
  </r>
  <r>
    <x v="0"/>
    <s v="REAL"/>
    <s v="VARIABLE"/>
    <x v="0"/>
    <m/>
    <m/>
    <x v="0"/>
    <s v="ANTIGENOS"/>
    <m/>
    <n v="15"/>
    <d v="2022-01-21T00:00:00"/>
    <x v="10"/>
    <n v="1"/>
    <m/>
    <s v="Antigeno falseado Cris y Javi para viajar a Italia"/>
    <n v="15"/>
    <n v="0"/>
    <n v="0"/>
    <n v="15"/>
  </r>
  <r>
    <x v="0"/>
    <s v="REAL"/>
    <s v="VARIABLE"/>
    <x v="0"/>
    <m/>
    <m/>
    <x v="0"/>
    <s v="SIMPA"/>
    <m/>
    <n v="2.25"/>
    <d v="2022-01-21T00:00:00"/>
    <x v="10"/>
    <n v="1"/>
    <m/>
    <s v="Sinpa pasteleria Avila"/>
    <n v="2.25"/>
    <n v="0"/>
    <n v="0"/>
    <n v="2.25"/>
  </r>
  <r>
    <x v="0"/>
    <s v="REAL"/>
    <s v="VARIABLE"/>
    <x v="0"/>
    <m/>
    <m/>
    <x v="0"/>
    <s v="SIMPA"/>
    <m/>
    <n v="2.4"/>
    <d v="2022-01-21T00:00:00"/>
    <x v="10"/>
    <n v="1"/>
    <m/>
    <s v="Sinpa Retiro Chiringo tardaron mucho"/>
    <n v="2.4"/>
    <n v="0"/>
    <n v="0"/>
    <n v="2.4"/>
  </r>
  <r>
    <x v="1"/>
    <s v="REAL"/>
    <s v="VARIABLE"/>
    <x v="0"/>
    <s v="AMAZON"/>
    <s v="ONLINE"/>
    <x v="6"/>
    <s v="BUCEO"/>
    <s v="BUCEO"/>
    <n v="0.77900000000000003"/>
    <d v="2022-01-23T00:00:00"/>
    <x v="10"/>
    <n v="1"/>
    <m/>
    <s v="Libro buceo"/>
    <n v="0"/>
    <n v="-0.77900000000000003"/>
    <n v="0"/>
    <n v="-0.77900000000000003"/>
  </r>
  <r>
    <x v="1"/>
    <s v="REAL"/>
    <s v="VARIABLE"/>
    <x v="0"/>
    <s v="ALDI"/>
    <s v="MADRID"/>
    <x v="4"/>
    <s v="COMIDA"/>
    <s v="ALDI"/>
    <n v="1.4000000000000001"/>
    <d v="2022-01-24T00:00:00"/>
    <x v="10"/>
    <n v="1"/>
    <m/>
    <m/>
    <n v="0"/>
    <n v="-1.4000000000000001"/>
    <n v="0"/>
    <n v="-1.4000000000000001"/>
  </r>
  <r>
    <x v="1"/>
    <s v="REAL"/>
    <s v="VARIABLE"/>
    <x v="0"/>
    <s v="PERIOCENTRUM"/>
    <s v="MADRID"/>
    <x v="10"/>
    <s v="DENTISTA"/>
    <s v="PERIOCENTRUM CLINICA DENTAL "/>
    <n v="6"/>
    <d v="2022-01-24T00:00:00"/>
    <x v="10"/>
    <n v="1"/>
    <m/>
    <s v="LIMPIEZA DENTAL (50€ PAGADOS EN EFECTIVO, 10 CON TARJETA)"/>
    <n v="0"/>
    <n v="-6"/>
    <n v="0"/>
    <n v="-6"/>
  </r>
  <r>
    <x v="1"/>
    <s v="REAL"/>
    <s v="VARIABLE"/>
    <x v="0"/>
    <s v="PERIOCENTRUM"/>
    <s v="MADRID"/>
    <x v="10"/>
    <s v="DENTISTA"/>
    <s v="PERIOCENTRUM CLINICA DENTAL "/>
    <n v="2.5"/>
    <d v="2022-01-24T00:00:00"/>
    <x v="10"/>
    <n v="1"/>
    <m/>
    <s v="CONSULTA ODONTOLÓGICA"/>
    <n v="0"/>
    <n v="-2.5"/>
    <n v="0"/>
    <n v="-2.5"/>
  </r>
  <r>
    <x v="1"/>
    <s v="REAL"/>
    <s v="VARIABLE"/>
    <x v="0"/>
    <s v="PERIOCENTRUM"/>
    <s v="MADRID"/>
    <x v="10"/>
    <s v="DENTISTA"/>
    <s v="PERIOCENTRUM CLINICA DENTAL "/>
    <n v="20"/>
    <d v="2022-01-25T00:00:00"/>
    <x v="10"/>
    <n v="1"/>
    <m/>
    <s v="ENDODONCIA MULTIRADICULAR 3 CONDUCTOS (PIEZA 36)"/>
    <n v="0"/>
    <n v="-20"/>
    <n v="0"/>
    <n v="-20"/>
  </r>
  <r>
    <x v="2"/>
    <s v="REAL"/>
    <s v="VARIABLE"/>
    <x v="0"/>
    <s v="DEGIRO"/>
    <s v="ONLINE"/>
    <x v="16"/>
    <s v="BOLSA"/>
    <s v="BOLSA"/>
    <n v="180"/>
    <d v="2022-01-26T00:00:00"/>
    <x v="10"/>
    <n v="1"/>
    <m/>
    <m/>
    <n v="0"/>
    <n v="0"/>
    <n v="-180"/>
    <n v="-180"/>
  </r>
  <r>
    <x v="2"/>
    <s v="REAL"/>
    <s v="VARIABLE"/>
    <x v="0"/>
    <s v="COINBASE"/>
    <s v="ONLINE"/>
    <x v="17"/>
    <s v="CRYPTO"/>
    <s v="CRYPTO"/>
    <n v="225"/>
    <d v="2022-01-26T00:00:00"/>
    <x v="10"/>
    <n v="1"/>
    <m/>
    <m/>
    <n v="0"/>
    <n v="0"/>
    <n v="-225"/>
    <n v="-225"/>
  </r>
  <r>
    <x v="2"/>
    <s v="REAL"/>
    <s v="VARIABLE"/>
    <x v="0"/>
    <s v="COINBASE"/>
    <s v="ONLINE"/>
    <x v="17"/>
    <s v="CRYPTO"/>
    <s v="CRYPTO"/>
    <n v="450"/>
    <d v="2022-01-26T00:00:00"/>
    <x v="10"/>
    <n v="1"/>
    <m/>
    <m/>
    <n v="0"/>
    <n v="0"/>
    <n v="-450"/>
    <n v="-450"/>
  </r>
  <r>
    <x v="0"/>
    <s v="REAL"/>
    <s v="VARIABLE"/>
    <x v="0"/>
    <s v="-"/>
    <s v="VALENCIA"/>
    <x v="0"/>
    <s v="PAGA"/>
    <s v="PAGA / TRANSFERENCIA"/>
    <n v="7.26"/>
    <d v="2022-01-26T00:00:00"/>
    <x v="10"/>
    <n v="1"/>
    <m/>
    <m/>
    <n v="7.26"/>
    <n v="0"/>
    <n v="0"/>
    <n v="7.26"/>
  </r>
  <r>
    <x v="0"/>
    <s v="REAL"/>
    <s v="FIJO"/>
    <x v="0"/>
    <s v="INSUD"/>
    <s v="MADRID"/>
    <x v="12"/>
    <s v="NOMINA INSUD"/>
    <s v=" INSUD"/>
    <n v="469.59899999999993"/>
    <d v="2022-01-28T00:00:00"/>
    <x v="10"/>
    <n v="1"/>
    <m/>
    <s v="Nomina Enero 22"/>
    <n v="469.59899999999993"/>
    <n v="0"/>
    <n v="0"/>
    <n v="469.59899999999993"/>
  </r>
  <r>
    <x v="2"/>
    <s v="REAL"/>
    <s v="VARIABLE"/>
    <x v="0"/>
    <s v="DEGIRO"/>
    <s v="ONLINE"/>
    <x v="16"/>
    <s v="BOLSA"/>
    <s v="BOLSA"/>
    <n v="180"/>
    <d v="2022-01-31T00:00:00"/>
    <x v="10"/>
    <n v="1"/>
    <m/>
    <m/>
    <n v="0"/>
    <n v="0"/>
    <n v="-180"/>
    <n v="-180"/>
  </r>
  <r>
    <x v="0"/>
    <s v="REAL"/>
    <s v="VARIABLE"/>
    <x v="0"/>
    <s v="-"/>
    <s v="VALENCIA"/>
    <x v="0"/>
    <s v="PAGA"/>
    <s v="PAGA / TRANSFERENCIA"/>
    <n v="40.5"/>
    <d v="2022-01-31T00:00:00"/>
    <x v="10"/>
    <n v="1"/>
    <m/>
    <m/>
    <n v="40.5"/>
    <n v="0"/>
    <n v="0"/>
    <n v="40.5"/>
  </r>
  <r>
    <x v="1"/>
    <s v="REAL"/>
    <s v="VARIABLE"/>
    <x v="0"/>
    <s v="ALDI"/>
    <s v="MADRID"/>
    <x v="4"/>
    <s v="COMIDA"/>
    <s v="ALDI"/>
    <n v="2.7930000000000001"/>
    <d v="2022-02-01T00:00:00"/>
    <x v="10"/>
    <n v="2"/>
    <m/>
    <m/>
    <n v="0"/>
    <n v="-2.7930000000000001"/>
    <n v="0"/>
    <n v="-2.7930000000000001"/>
  </r>
  <r>
    <x v="1"/>
    <s v="REAL"/>
    <s v="FIJO"/>
    <x v="0"/>
    <s v="ALQUILER"/>
    <s v="MADRID"/>
    <x v="2"/>
    <s v="PISO FDO CATOLICO"/>
    <s v="ALQUILER FDO CATOLICO"/>
    <n v="45"/>
    <d v="2022-02-01T00:00:00"/>
    <x v="10"/>
    <n v="2"/>
    <m/>
    <s v="Febrero"/>
    <n v="0"/>
    <n v="-45"/>
    <n v="0"/>
    <n v="-45"/>
  </r>
  <r>
    <x v="2"/>
    <s v="REAL"/>
    <s v="VARIABLE"/>
    <x v="0"/>
    <s v="DEGIRO"/>
    <s v="ONLINE"/>
    <x v="16"/>
    <s v="BOLSA"/>
    <s v="BOLSA"/>
    <n v="180"/>
    <d v="2022-02-01T00:00:00"/>
    <x v="10"/>
    <n v="2"/>
    <m/>
    <m/>
    <n v="0"/>
    <n v="0"/>
    <n v="-180"/>
    <n v="-180"/>
  </r>
  <r>
    <x v="1"/>
    <s v="REAL"/>
    <s v="FIJO"/>
    <x v="0"/>
    <s v="GIMNASIO JOSE VALENCIANO"/>
    <s v="MADRID"/>
    <x v="6"/>
    <s v="BOXEO"/>
    <s v="BOXEO"/>
    <n v="6.7"/>
    <d v="2022-02-01T00:00:00"/>
    <x v="10"/>
    <n v="2"/>
    <m/>
    <s v="Febrero"/>
    <n v="0"/>
    <n v="-6.7"/>
    <n v="0"/>
    <n v="-6.7"/>
  </r>
  <r>
    <x v="1"/>
    <s v="REAL"/>
    <s v="FIJO"/>
    <x v="0"/>
    <s v="GARAJE"/>
    <m/>
    <x v="2"/>
    <s v="GARAJE"/>
    <s v="GARAJE FDO CATOLICO"/>
    <n v="13.5"/>
    <d v="2022-02-01T00:00:00"/>
    <x v="10"/>
    <n v="2"/>
    <m/>
    <s v="Febrero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2-02-01T00:00:00"/>
    <x v="10"/>
    <n v="2"/>
    <m/>
    <s v="Febrero"/>
    <n v="0"/>
    <n v="-8.5"/>
    <n v="0"/>
    <n v="-8.5"/>
  </r>
  <r>
    <x v="2"/>
    <s v="REAL"/>
    <s v="VARIABLE"/>
    <x v="0"/>
    <s v="DEGIRO"/>
    <s v="ONLINE"/>
    <x v="16"/>
    <s v="BOLSA"/>
    <s v="BOLSA"/>
    <n v="180"/>
    <d v="2022-02-02T00:00:00"/>
    <x v="10"/>
    <n v="2"/>
    <m/>
    <m/>
    <n v="0"/>
    <n v="0"/>
    <n v="-180"/>
    <n v="-180"/>
  </r>
  <r>
    <x v="1"/>
    <s v="REAL"/>
    <s v="OCASIONAL"/>
    <x v="0"/>
    <s v="TALLER (MOTOS ELVIRA)"/>
    <m/>
    <x v="5"/>
    <s v="MOTO"/>
    <s v="REVISION MOTO"/>
    <n v="9.5170000000000012"/>
    <d v="2022-02-02T00:00:00"/>
    <x v="10"/>
    <n v="2"/>
    <m/>
    <s v="Revision moto 1000km"/>
    <n v="0"/>
    <n v="-9.5170000000000012"/>
    <n v="0"/>
    <n v="-9.5170000000000012"/>
  </r>
  <r>
    <x v="1"/>
    <s v="REAL"/>
    <s v="VARIABLE"/>
    <x v="0"/>
    <s v="PERIOCENTRUM"/>
    <s v="MADRID"/>
    <x v="10"/>
    <s v="DENTISTA"/>
    <s v="PERIOCENTRUM CLINICA DENTAL "/>
    <n v="6"/>
    <d v="2022-02-07T00:00:00"/>
    <x v="10"/>
    <n v="2"/>
    <m/>
    <s v="LIMPIEZA DENTAL (50€ PAGADOS EN EFECTIVO, 10 CON TARJETA)"/>
    <n v="0"/>
    <n v="-6"/>
    <n v="0"/>
    <n v="-6"/>
  </r>
  <r>
    <x v="1"/>
    <s v="REAL"/>
    <s v="VARIABLE"/>
    <x v="0"/>
    <s v="CONOCIDOS"/>
    <s v="VALENCIA"/>
    <x v="0"/>
    <s v="DESCONOCIDO"/>
    <s v="DESCONOCIDO"/>
    <n v="1.337"/>
    <d v="2022-02-14T00:00:00"/>
    <x v="10"/>
    <n v="2"/>
    <m/>
    <s v="GASTOS DESCONOCIDOS"/>
    <n v="0"/>
    <n v="-1.337"/>
    <n v="0"/>
    <n v="-1.337"/>
  </r>
  <r>
    <x v="0"/>
    <s v="REAL"/>
    <s v="VARIABLE"/>
    <x v="0"/>
    <s v="INTELIGENCIA FARMACEUTICA"/>
    <s v="MADRID"/>
    <x v="14"/>
    <s v="RUNE - INTELIGENCIA FARMACEUTICA"/>
    <s v="AYUDAS / SUBVENCIONES"/>
    <n v="66"/>
    <d v="2022-02-16T00:00:00"/>
    <x v="10"/>
    <n v="2"/>
    <m/>
    <s v="Fijo Innovainvest Medcann"/>
    <n v="66"/>
    <n v="0"/>
    <n v="0"/>
    <n v="66"/>
  </r>
  <r>
    <x v="1"/>
    <s v="REAL"/>
    <s v="VARIABLE"/>
    <x v="0"/>
    <m/>
    <s v="MADRID"/>
    <x v="7"/>
    <s v="BAR"/>
    <s v="ESPIEDO"/>
    <n v="0.05"/>
    <d v="2022-02-18T00:00:00"/>
    <x v="10"/>
    <n v="2"/>
    <m/>
    <m/>
    <n v="0"/>
    <n v="-0.05"/>
    <n v="0"/>
    <n v="-0.05"/>
  </r>
  <r>
    <x v="1"/>
    <s v="REAL"/>
    <s v="VARIABLE"/>
    <x v="0"/>
    <s v="EN&amp;RESTAURANTE RAM, MADRID"/>
    <s v="VALENCIA"/>
    <x v="7"/>
    <s v="RESTAURANTE"/>
    <s v="RESTAURANTE"/>
    <n v="0.27999999999999997"/>
    <d v="2022-02-18T00:00:00"/>
    <x v="10"/>
    <n v="2"/>
    <m/>
    <s v="PAGO MOVIL EN RESTAURANTE RAM, MADRID, TARJ."/>
    <n v="0"/>
    <n v="-0.27999999999999997"/>
    <n v="0"/>
    <n v="-0.27999999999999997"/>
  </r>
  <r>
    <x v="0"/>
    <s v="REAL"/>
    <s v="VARIABLE"/>
    <x v="0"/>
    <s v="GAME"/>
    <s v="ONLINE"/>
    <x v="18"/>
    <s v="SEGUNDA MANO"/>
    <s v="VIDEOJUEGOS - GAME"/>
    <n v="13.799999999999999"/>
    <d v="2022-02-19T00:00:00"/>
    <x v="10"/>
    <n v="2"/>
    <m/>
    <s v="Vendida PlayStation 3 en Game"/>
    <n v="13.799999999999999"/>
    <n v="0"/>
    <n v="0"/>
    <n v="13.799999999999999"/>
  </r>
  <r>
    <x v="1"/>
    <s v="REAL"/>
    <s v="VARIABLE"/>
    <x v="0"/>
    <s v="MENTTA"/>
    <s v="MADRID"/>
    <x v="10"/>
    <s v="SUPLEMENTOS"/>
    <s v="SUPLEMENTOS"/>
    <n v="1.161"/>
    <d v="2022-02-23T00:00:00"/>
    <x v="10"/>
    <n v="2"/>
    <m/>
    <s v="Magnesio"/>
    <n v="0"/>
    <n v="-1.161"/>
    <n v="0"/>
    <n v="-1.161"/>
  </r>
  <r>
    <x v="1"/>
    <s v="REAL"/>
    <s v="VARIABLE"/>
    <x v="0"/>
    <s v="MENTTA"/>
    <s v="MADRID"/>
    <x v="10"/>
    <s v="SUPLEMENTOS"/>
    <s v="SUPLEMENTOS"/>
    <n v="2.37"/>
    <d v="2022-02-23T00:00:00"/>
    <x v="10"/>
    <n v="2"/>
    <m/>
    <s v="Vitamina D"/>
    <n v="0"/>
    <n v="-2.37"/>
    <n v="0"/>
    <n v="-2.37"/>
  </r>
  <r>
    <x v="1"/>
    <s v="REAL"/>
    <s v="VARIABLE"/>
    <x v="0"/>
    <s v="ALDI"/>
    <s v="MADRID"/>
    <x v="4"/>
    <s v="SUPLEMENTOS"/>
    <s v="ALDI"/>
    <n v="3.516"/>
    <d v="2022-02-26T00:00:00"/>
    <x v="10"/>
    <n v="2"/>
    <m/>
    <m/>
    <n v="0"/>
    <n v="-3.516"/>
    <n v="0"/>
    <n v="-3.516"/>
  </r>
  <r>
    <x v="1"/>
    <s v="REAL"/>
    <s v="VARIABLE"/>
    <x v="0"/>
    <s v="ALDI"/>
    <s v="MADRID"/>
    <x v="4"/>
    <s v="SUPLEMENTOS"/>
    <s v="ALDI"/>
    <n v="3.4020000000000006"/>
    <d v="2022-02-28T00:00:00"/>
    <x v="10"/>
    <n v="2"/>
    <m/>
    <m/>
    <n v="0"/>
    <n v="-3.4020000000000006"/>
    <n v="0"/>
    <n v="-3.4020000000000006"/>
  </r>
  <r>
    <x v="0"/>
    <s v="ESTIMADO"/>
    <s v="FIJO"/>
    <x v="0"/>
    <s v="INSUD"/>
    <s v="MADRID"/>
    <x v="12"/>
    <s v="NOMINA INSUD"/>
    <s v=" INSUD"/>
    <n v="465.83699999999999"/>
    <d v="2022-02-28T00:00:00"/>
    <x v="10"/>
    <n v="2"/>
    <m/>
    <s v="Nomina Feb 22"/>
    <n v="465.83699999999999"/>
    <n v="0"/>
    <n v="0"/>
    <n v="465.83699999999999"/>
  </r>
  <r>
    <x v="0"/>
    <s v="REAL"/>
    <s v="VARIABLE"/>
    <x v="0"/>
    <s v="-"/>
    <s v="VALENCIA"/>
    <x v="0"/>
    <s v="SUPLEMENTOS"/>
    <s v="PAGA / TRANSFERENCIA"/>
    <n v="40.5"/>
    <d v="2022-02-28T00:00:00"/>
    <x v="10"/>
    <n v="2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2-03-01T00:00:00"/>
    <x v="10"/>
    <n v="3"/>
    <m/>
    <s v="Marzo"/>
    <n v="0"/>
    <n v="-45"/>
    <n v="0"/>
    <n v="-45"/>
  </r>
  <r>
    <x v="1"/>
    <s v="REAL"/>
    <s v="FIJO"/>
    <x v="0"/>
    <s v="GIMNASIO JOSE VALENCIANO"/>
    <s v="MADRID"/>
    <x v="6"/>
    <s v="SUPLEMENTOS"/>
    <s v="BOXEO"/>
    <n v="6.7"/>
    <d v="2022-03-01T00:00:00"/>
    <x v="10"/>
    <n v="3"/>
    <m/>
    <s v="Marzo"/>
    <n v="0"/>
    <n v="-6.7"/>
    <n v="0"/>
    <n v="-6.7"/>
  </r>
  <r>
    <x v="1"/>
    <s v="REAL"/>
    <s v="FIJO"/>
    <x v="0"/>
    <s v="GARAJE"/>
    <m/>
    <x v="2"/>
    <s v="GARAJE"/>
    <s v="GARAJE FDO CATOLICO"/>
    <n v="13.5"/>
    <d v="2022-03-01T00:00:00"/>
    <x v="10"/>
    <n v="3"/>
    <m/>
    <s v="Marzo"/>
    <n v="0"/>
    <n v="-13.5"/>
    <n v="0"/>
    <n v="-13.5"/>
  </r>
  <r>
    <x v="1"/>
    <s v="REAL"/>
    <s v="FIJO"/>
    <x v="0"/>
    <s v="GASTOS VARIABLES"/>
    <s v="MADRID"/>
    <x v="2"/>
    <s v="GASTOS COMPARTIDOS"/>
    <s v="GASTOS: AGUA, LUZ, WIFI, LIMPIEZA"/>
    <n v="8.5"/>
    <d v="2022-03-01T00:00:00"/>
    <x v="10"/>
    <n v="3"/>
    <m/>
    <s v="Marzo"/>
    <n v="0"/>
    <n v="-8.5"/>
    <n v="0"/>
    <n v="-8.5"/>
  </r>
  <r>
    <x v="0"/>
    <s v="REAL"/>
    <s v="VARIABLE"/>
    <x v="0"/>
    <s v="VINTED"/>
    <s v="ONLINE"/>
    <x v="18"/>
    <s v="SEGUNDA MANO"/>
    <s v="VINTED"/>
    <n v="0.97499999999999998"/>
    <d v="2022-03-01T00:00:00"/>
    <x v="10"/>
    <n v="3"/>
    <m/>
    <s v="Zapatillas ganso naranja"/>
    <n v="0.97499999999999998"/>
    <n v="0"/>
    <n v="0"/>
    <n v="0.97499999999999998"/>
  </r>
  <r>
    <x v="2"/>
    <s v="REAL"/>
    <s v="VARIABLE"/>
    <x v="0"/>
    <s v="DEGIRO"/>
    <s v="ONLINE"/>
    <x v="16"/>
    <s v="BOLSA"/>
    <s v="BOLSA"/>
    <n v="180"/>
    <d v="2022-03-03T00:00:00"/>
    <x v="10"/>
    <n v="3"/>
    <m/>
    <m/>
    <n v="0"/>
    <n v="0"/>
    <n v="-180"/>
    <n v="-180"/>
  </r>
  <r>
    <x v="1"/>
    <s v="REAL"/>
    <s v="VARIABLE"/>
    <x v="0"/>
    <s v="ALDI"/>
    <s v="MADRID"/>
    <x v="4"/>
    <s v="COMIDA"/>
    <s v="ALDI"/>
    <n v="3.1470000000000002"/>
    <d v="2022-03-06T00:00:00"/>
    <x v="10"/>
    <n v="3"/>
    <m/>
    <m/>
    <n v="0"/>
    <n v="-3.1470000000000002"/>
    <n v="0"/>
    <n v="-3.1470000000000002"/>
  </r>
  <r>
    <x v="1"/>
    <s v="REAL"/>
    <s v="VARIABLE"/>
    <x v="0"/>
    <s v="CINE"/>
    <m/>
    <x v="9"/>
    <s v="CINE"/>
    <s v="CINESA PROYECCIONES"/>
    <n v="1.34"/>
    <d v="2022-03-07T00:00:00"/>
    <x v="10"/>
    <n v="3"/>
    <m/>
    <s v="PAGO MOVIL EN CINESA PROYECCI, MADRID, TARJ."/>
    <n v="0"/>
    <n v="-1.34"/>
    <n v="0"/>
    <n v="-1.34"/>
  </r>
  <r>
    <x v="0"/>
    <s v="REAL"/>
    <s v="VARIABLE"/>
    <x v="0"/>
    <s v="INTELIGENCIA FARMACEUTICA"/>
    <s v="MADRID"/>
    <x v="14"/>
    <s v="RUNE - INTELIGENCIA FARMACEUTICA"/>
    <s v="AYUDAS / SUBVENCIONES"/>
    <n v="141"/>
    <d v="2022-03-11T00:00:00"/>
    <x v="10"/>
    <n v="3"/>
    <m/>
    <s v="Fijo por Industrialización Niagra y Dojo"/>
    <n v="141"/>
    <n v="0"/>
    <n v="0"/>
    <n v="141"/>
  </r>
  <r>
    <x v="1"/>
    <s v="REAL"/>
    <s v="VARIABLE"/>
    <x v="0"/>
    <s v="BARRIO"/>
    <s v="TORRE DEL MAR"/>
    <x v="4"/>
    <s v="COMIDA"/>
    <s v="BARRIO"/>
    <n v="1.1660000000000001"/>
    <d v="2022-03-11T00:00:00"/>
    <x v="10"/>
    <n v="3"/>
    <m/>
    <m/>
    <n v="0"/>
    <n v="-1.1660000000000001"/>
    <n v="0"/>
    <n v="-1.1660000000000001"/>
  </r>
  <r>
    <x v="1"/>
    <s v="REAL"/>
    <s v="VARIABLE"/>
    <x v="0"/>
    <s v="EN&amp;TORRE DEL MAR"/>
    <s v="VALENCIA"/>
    <x v="5"/>
    <s v="GASOLINA"/>
    <s v="COCHE"/>
    <n v="9.4659999999999993"/>
    <d v="2022-03-11T00:00:00"/>
    <x v="10"/>
    <n v="3"/>
    <m/>
    <s v="PAGO MOVIL EN ESTACION SERVIC, TORRE DEL MAR, TARJ."/>
    <n v="0"/>
    <n v="-9.4659999999999993"/>
    <n v="0"/>
    <n v="-9.4659999999999993"/>
  </r>
  <r>
    <x v="1"/>
    <s v="REAL"/>
    <s v="VARIABLE"/>
    <x v="0"/>
    <m/>
    <s v="VALENCIA"/>
    <x v="7"/>
    <s v="BAR"/>
    <s v="CAFÉ"/>
    <n v="0.65"/>
    <d v="2022-03-12T00:00:00"/>
    <x v="10"/>
    <n v="3"/>
    <m/>
    <m/>
    <n v="0"/>
    <n v="-0.65"/>
    <n v="0"/>
    <n v="-0.65"/>
  </r>
  <r>
    <x v="1"/>
    <s v="REAL"/>
    <s v="VARIABLE"/>
    <x v="0"/>
    <s v="MERCADONA"/>
    <s v="VELEZ MALAGA"/>
    <x v="4"/>
    <s v="COMIDA"/>
    <s v="MERCADONA"/>
    <n v="5.6930000000000005"/>
    <d v="2022-03-14T00:00:00"/>
    <x v="10"/>
    <n v="3"/>
    <m/>
    <m/>
    <n v="0"/>
    <n v="-5.6930000000000005"/>
    <n v="0"/>
    <n v="-5.6930000000000005"/>
  </r>
  <r>
    <x v="2"/>
    <s v="REAL"/>
    <s v="VARIABLE"/>
    <x v="0"/>
    <s v="DEGIRO"/>
    <s v="ONLINE"/>
    <x v="16"/>
    <s v="BOLSA"/>
    <s v="BOLSA"/>
    <n v="225"/>
    <d v="2022-03-15T00:00:00"/>
    <x v="10"/>
    <n v="3"/>
    <m/>
    <m/>
    <n v="0"/>
    <n v="0"/>
    <n v="-225"/>
    <n v="-225"/>
  </r>
  <r>
    <x v="0"/>
    <s v="REAL"/>
    <s v="VARIABLE"/>
    <x v="0"/>
    <m/>
    <m/>
    <x v="0"/>
    <s v="GASOLINA"/>
    <m/>
    <n v="30"/>
    <d v="2022-03-19T00:00:00"/>
    <x v="10"/>
    <n v="3"/>
    <m/>
    <s v="Regalo de papá, 100€ gasolina para viaje a torre"/>
    <n v="30"/>
    <n v="0"/>
    <n v="0"/>
    <n v="30"/>
  </r>
  <r>
    <x v="1"/>
    <s v="REAL"/>
    <s v="VARIABLE"/>
    <x v="0"/>
    <s v="ALDI"/>
    <s v="MADRID"/>
    <x v="4"/>
    <s v="COMIDA"/>
    <s v="ALDI"/>
    <n v="2.8670000000000004"/>
    <d v="2022-03-20T00:00:00"/>
    <x v="10"/>
    <n v="3"/>
    <m/>
    <m/>
    <n v="0"/>
    <n v="-2.8670000000000004"/>
    <n v="0"/>
    <n v="-2.8670000000000004"/>
  </r>
  <r>
    <x v="1"/>
    <s v="REAL"/>
    <s v="VARIABLE"/>
    <x v="0"/>
    <m/>
    <s v="VALENCIA"/>
    <x v="7"/>
    <s v="BAR"/>
    <s v="CAFÉ"/>
    <n v="3.2"/>
    <d v="2022-03-21T00:00:00"/>
    <x v="10"/>
    <n v="3"/>
    <m/>
    <m/>
    <n v="0"/>
    <n v="-3.2"/>
    <n v="0"/>
    <n v="-3.2"/>
  </r>
  <r>
    <x v="1"/>
    <s v="REAL"/>
    <s v="VARIABLE"/>
    <x v="0"/>
    <s v="EN&amp;RESTAURANTE QUE, MADRID"/>
    <s v="VALENCIA"/>
    <x v="7"/>
    <s v="RESTAURANTE"/>
    <s v="RESTAURANTE"/>
    <n v="0.43"/>
    <d v="2022-03-22T00:00:00"/>
    <x v="10"/>
    <n v="3"/>
    <m/>
    <s v="PAGO MOVIL EN RESTAURANTE QUE, MADRID, TARJ."/>
    <n v="0"/>
    <n v="-0.43"/>
    <n v="0"/>
    <n v="-0.43"/>
  </r>
  <r>
    <x v="1"/>
    <s v="REAL"/>
    <s v="VARIABLE"/>
    <x v="0"/>
    <s v="REGALOS"/>
    <s v="MADRID"/>
    <x v="0"/>
    <s v="REGALOS INSUD"/>
    <m/>
    <n v="0.5"/>
    <d v="2022-03-22T00:00:00"/>
    <x v="10"/>
    <n v="3"/>
    <m/>
    <s v="Regalo despedida David"/>
    <n v="0"/>
    <n v="-0.5"/>
    <n v="0"/>
    <n v="-0.5"/>
  </r>
  <r>
    <x v="1"/>
    <s v="REAL"/>
    <s v="VARIABLE"/>
    <x v="0"/>
    <s v="EN&amp;RESTAURANTE RAM, MADRID"/>
    <s v="VALENCIA"/>
    <x v="7"/>
    <s v="RESTAURANTE"/>
    <s v="RESTAURANTE"/>
    <n v="0.57999999999999996"/>
    <d v="2022-03-23T00:00:00"/>
    <x v="10"/>
    <n v="3"/>
    <m/>
    <s v="PAGO MOVIL EN RESTAURANTE RAM, MADRID, TARJ."/>
    <n v="0"/>
    <n v="-0.57999999999999996"/>
    <n v="0"/>
    <n v="-0.57999999999999996"/>
  </r>
  <r>
    <x v="1"/>
    <s v="REAL"/>
    <s v="VARIABLE"/>
    <x v="0"/>
    <s v="DECATHLON"/>
    <s v="MADRID"/>
    <x v="6"/>
    <s v="DEPORTE"/>
    <s v="DEPORTE"/>
    <n v="1.1990000000000001"/>
    <d v="2022-03-28T00:00:00"/>
    <x v="10"/>
    <n v="3"/>
    <m/>
    <s v="PAGO MOVIL EN DECATHLON PRINC, MADRID, TARJ."/>
    <n v="0"/>
    <n v="-1.1990000000000001"/>
    <n v="0"/>
    <n v="-1.1990000000000001"/>
  </r>
  <r>
    <x v="0"/>
    <s v="REAL"/>
    <s v="FIJO"/>
    <x v="0"/>
    <s v="INSUD"/>
    <s v="MADRID"/>
    <x v="12"/>
    <s v="NOMINA INSUD"/>
    <s v=" INSUD"/>
    <n v="464.86199999999997"/>
    <d v="2022-03-28T00:00:00"/>
    <x v="10"/>
    <n v="3"/>
    <m/>
    <s v="Nomina Marzo 22"/>
    <n v="464.86199999999997"/>
    <n v="0"/>
    <n v="0"/>
    <n v="464.86199999999997"/>
  </r>
  <r>
    <x v="0"/>
    <s v="REAL"/>
    <s v="VARIABLE"/>
    <x v="0"/>
    <s v="-"/>
    <s v="VALENCIA"/>
    <x v="0"/>
    <s v="PAGA"/>
    <s v="PAGA / TRANSFERENCIA"/>
    <n v="40.5"/>
    <d v="2022-03-31T00:00:00"/>
    <x v="10"/>
    <n v="3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2-04-01T00:00:00"/>
    <x v="10"/>
    <n v="4"/>
    <m/>
    <s v="Abril"/>
    <n v="0"/>
    <n v="-45"/>
    <n v="0"/>
    <n v="-45"/>
  </r>
  <r>
    <x v="1"/>
    <s v="REAL"/>
    <s v="FIJO"/>
    <x v="0"/>
    <s v="GIMNASIO JOSE VALENCIANO"/>
    <s v="MADRID"/>
    <x v="6"/>
    <s v="BOXEO"/>
    <s v="BOXEO"/>
    <n v="6.7"/>
    <d v="2022-04-01T00:00:00"/>
    <x v="10"/>
    <n v="4"/>
    <m/>
    <s v="Abril"/>
    <n v="0"/>
    <n v="-6.7"/>
    <n v="0"/>
    <n v="-6.7"/>
  </r>
  <r>
    <x v="1"/>
    <s v="REAL"/>
    <s v="FIJO"/>
    <x v="0"/>
    <s v="GARAJE"/>
    <m/>
    <x v="2"/>
    <s v="GARAJE"/>
    <s v="GARAJE FDO CATOLICO"/>
    <n v="13.5"/>
    <d v="2022-04-01T00:00:00"/>
    <x v="10"/>
    <n v="4"/>
    <m/>
    <s v="Abril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04-01T00:00:00"/>
    <x v="10"/>
    <n v="4"/>
    <m/>
    <s v="Abril"/>
    <n v="0"/>
    <n v="-8.5"/>
    <n v="0"/>
    <n v="-8.5"/>
  </r>
  <r>
    <x v="1"/>
    <s v="REAL"/>
    <s v="OCASIONAL"/>
    <x v="0"/>
    <s v="GOOGLE"/>
    <s v="ONLINE"/>
    <x v="1"/>
    <s v="PYTHON"/>
    <s v="MIMO"/>
    <n v="2.9990000000000001"/>
    <d v="2022-04-07T00:00:00"/>
    <x v="10"/>
    <n v="4"/>
    <m/>
    <s v="MIMO Learning Programming"/>
    <n v="0"/>
    <n v="-2.9990000000000001"/>
    <n v="0"/>
    <n v="-2.9990000000000001"/>
  </r>
  <r>
    <x v="0"/>
    <s v="REAL"/>
    <s v="VARIABLE"/>
    <x v="0"/>
    <m/>
    <m/>
    <x v="0"/>
    <s v="REGALOS CRIS"/>
    <m/>
    <n v="4.5"/>
    <d v="2022-04-11T00:00:00"/>
    <x v="10"/>
    <n v="4"/>
    <m/>
    <s v="Ciudad Jara camiseta"/>
    <n v="4.5"/>
    <n v="0"/>
    <n v="0"/>
    <n v="4.5"/>
  </r>
  <r>
    <x v="0"/>
    <s v="REAL"/>
    <s v="VARIABLE"/>
    <x v="0"/>
    <m/>
    <m/>
    <x v="0"/>
    <s v="GASOLINA"/>
    <m/>
    <n v="30"/>
    <d v="2022-04-12T00:00:00"/>
    <x v="10"/>
    <n v="4"/>
    <m/>
    <s v="Papa Gasolina por traaer a Iciar"/>
    <n v="30"/>
    <n v="0"/>
    <n v="0"/>
    <n v="30"/>
  </r>
  <r>
    <x v="1"/>
    <s v="REAL"/>
    <s v="VARIABLE"/>
    <x v="0"/>
    <s v="REPSOL"/>
    <m/>
    <x v="5"/>
    <s v="GASOLINA"/>
    <s v="COCHE"/>
    <n v="8.359"/>
    <d v="2022-04-13T00:00:00"/>
    <x v="10"/>
    <n v="4"/>
    <m/>
    <s v="waylet"/>
    <n v="0"/>
    <n v="-8.359"/>
    <n v="0"/>
    <n v="-8.359"/>
  </r>
  <r>
    <x v="0"/>
    <s v="REAL"/>
    <s v="VARIABLE"/>
    <x v="0"/>
    <m/>
    <s v="ONLINE"/>
    <x v="18"/>
    <s v="GASTOS COMPARTIDOS"/>
    <s v="BLABLACAR"/>
    <n v="9"/>
    <d v="2022-04-14T00:00:00"/>
    <x v="10"/>
    <n v="4"/>
    <m/>
    <s v="Miriam y Alberto Semana Santa Madrid-Tudela"/>
    <n v="9"/>
    <n v="0"/>
    <n v="0"/>
    <n v="9"/>
  </r>
  <r>
    <x v="1"/>
    <s v="REAL"/>
    <s v="VARIABLE"/>
    <x v="0"/>
    <s v="CINE"/>
    <m/>
    <x v="9"/>
    <s v="CINE"/>
    <s v="OCINE TUDELA"/>
    <n v="0.30000000000000004"/>
    <d v="2022-04-15T00:00:00"/>
    <x v="10"/>
    <n v="4"/>
    <m/>
    <s v="PAGO MOVIL EN OCINE TUDELA, TUDELA, TARJ. :*571914"/>
    <n v="0"/>
    <n v="-0.30000000000000004"/>
    <n v="0"/>
    <n v="-0.30000000000000004"/>
  </r>
  <r>
    <x v="1"/>
    <s v="REAL"/>
    <s v="VARIABLE"/>
    <x v="0"/>
    <s v="BAR"/>
    <s v="VALENCIA"/>
    <x v="7"/>
    <s v="BAR"/>
    <s v="BAR"/>
    <n v="0.78"/>
    <d v="2022-04-17T00:00:00"/>
    <x v="10"/>
    <n v="4"/>
    <m/>
    <s v="BIZUM A FAVOR DE Pablo Lanz Alonso CONCEPTO: bar la"/>
    <n v="0"/>
    <n v="-0.78"/>
    <n v="0"/>
    <n v="-0.78"/>
  </r>
  <r>
    <x v="1"/>
    <s v="REAL"/>
    <s v="VARIABLE"/>
    <x v="0"/>
    <s v="DIA"/>
    <s v="MADRID"/>
    <x v="4"/>
    <s v="COMIDA"/>
    <s v="DIA"/>
    <n v="2.056"/>
    <d v="2022-04-19T00:00:00"/>
    <x v="10"/>
    <n v="4"/>
    <m/>
    <m/>
    <n v="0"/>
    <n v="-2.056"/>
    <n v="0"/>
    <n v="-2.056"/>
  </r>
  <r>
    <x v="0"/>
    <s v="REAL"/>
    <s v="VARIABLE"/>
    <x v="0"/>
    <s v="BLABLACAR"/>
    <s v="ONLINE"/>
    <x v="18"/>
    <s v="GASTOS COMPARTIDOS"/>
    <s v="BLABLACAR"/>
    <n v="10.199999999999999"/>
    <d v="2022-04-20T00:00:00"/>
    <x v="10"/>
    <n v="4"/>
    <m/>
    <s v="Semana Santa Pozo-Madrid"/>
    <n v="10.199999999999999"/>
    <n v="0"/>
    <n v="0"/>
    <n v="10.199999999999999"/>
  </r>
  <r>
    <x v="0"/>
    <s v="REAL"/>
    <s v="VARIABLE"/>
    <x v="0"/>
    <s v="BLABLACAR"/>
    <s v="ONLINE"/>
    <x v="18"/>
    <s v="GASTOS COMPARTIDOS"/>
    <s v="BLABLACAR"/>
    <n v="8.4"/>
    <d v="2022-04-21T00:00:00"/>
    <x v="10"/>
    <n v="4"/>
    <m/>
    <s v="Semana Santa Madrid-Cordoba"/>
    <n v="8.4"/>
    <n v="0"/>
    <n v="0"/>
    <n v="8.4"/>
  </r>
  <r>
    <x v="1"/>
    <s v="REAL"/>
    <s v="VARIABLE"/>
    <x v="0"/>
    <s v="ALDI"/>
    <s v="MADRID"/>
    <x v="4"/>
    <s v="COMIDA"/>
    <s v="ALDI"/>
    <n v="3.2170000000000005"/>
    <d v="2022-04-25T00:00:00"/>
    <x v="10"/>
    <n v="4"/>
    <m/>
    <m/>
    <n v="0"/>
    <n v="-3.2170000000000005"/>
    <n v="0"/>
    <n v="-3.2170000000000005"/>
  </r>
  <r>
    <x v="0"/>
    <s v="REAL"/>
    <s v="VARIABLE"/>
    <x v="0"/>
    <s v="VINTED"/>
    <s v="ONLINE"/>
    <x v="18"/>
    <s v="SEGUNDA MANO"/>
    <s v="VINTED"/>
    <n v="1.1850000000000001"/>
    <d v="2022-04-27T00:00:00"/>
    <x v="10"/>
    <n v="4"/>
    <m/>
    <s v="Camisa rosa rayas montepicaza"/>
    <n v="1.1850000000000001"/>
    <n v="0"/>
    <n v="0"/>
    <n v="1.1850000000000001"/>
  </r>
  <r>
    <x v="0"/>
    <s v="REAL"/>
    <s v="FIJO"/>
    <x v="0"/>
    <s v="INSUD"/>
    <s v="MADRID"/>
    <x v="12"/>
    <s v="NOMINA INSUD"/>
    <s v=" INSUD"/>
    <n v="465.41099999999994"/>
    <d v="2022-04-28T00:00:00"/>
    <x v="10"/>
    <n v="4"/>
    <m/>
    <s v="Nomina Abril 22"/>
    <n v="465.41099999999994"/>
    <n v="0"/>
    <n v="0"/>
    <n v="465.41099999999994"/>
  </r>
  <r>
    <x v="0"/>
    <s v="REAL"/>
    <s v="VARIABLE"/>
    <x v="0"/>
    <s v="VINTED"/>
    <s v="ONLINE"/>
    <x v="18"/>
    <s v="SEGUNDA MANO"/>
    <s v="VINTED"/>
    <n v="4.4969999999999999"/>
    <d v="2022-04-28T00:00:00"/>
    <x v="10"/>
    <n v="4"/>
    <m/>
    <s v="Converse zapatillas"/>
    <n v="4.4969999999999999"/>
    <n v="0"/>
    <n v="0"/>
    <n v="4.4969999999999999"/>
  </r>
  <r>
    <x v="1"/>
    <s v="REAL"/>
    <s v="VARIABLE"/>
    <x v="0"/>
    <s v="REPSOL"/>
    <m/>
    <x v="5"/>
    <s v="GASOLINA"/>
    <s v="COCHE"/>
    <n v="10.475000000000001"/>
    <d v="2022-04-29T00:00:00"/>
    <x v="10"/>
    <n v="4"/>
    <m/>
    <s v="waylet"/>
    <n v="0"/>
    <n v="-10.475000000000001"/>
    <n v="0"/>
    <n v="-10.475000000000001"/>
  </r>
  <r>
    <x v="0"/>
    <s v="REAL"/>
    <s v="VARIABLE"/>
    <x v="0"/>
    <s v="-"/>
    <s v="VALENCIA"/>
    <x v="0"/>
    <s v="PAGA"/>
    <s v="PAGA / TRANSFERENCIA"/>
    <n v="40.5"/>
    <d v="2022-04-29T00:00:00"/>
    <x v="10"/>
    <n v="4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2-05-01T00:00:00"/>
    <x v="10"/>
    <n v="5"/>
    <m/>
    <s v="Mayo"/>
    <n v="0"/>
    <n v="-45"/>
    <n v="0"/>
    <n v="-45"/>
  </r>
  <r>
    <x v="1"/>
    <s v="REAL"/>
    <s v="FIJO"/>
    <x v="0"/>
    <s v="GIMNASIO JOSE VALENCIANO"/>
    <s v="MADRID"/>
    <x v="6"/>
    <s v="BOXEO"/>
    <s v="BOXEO"/>
    <n v="6.7"/>
    <d v="2022-05-01T00:00:00"/>
    <x v="10"/>
    <n v="5"/>
    <m/>
    <s v="Mayo"/>
    <n v="0"/>
    <n v="-6.7"/>
    <n v="0"/>
    <n v="-6.7"/>
  </r>
  <r>
    <x v="1"/>
    <s v="REAL"/>
    <s v="FIJO"/>
    <x v="0"/>
    <s v="GARAJE"/>
    <m/>
    <x v="2"/>
    <s v="GARAJE"/>
    <s v="GARAJE FDO CATOLICO"/>
    <n v="13.5"/>
    <d v="2022-05-01T00:00:00"/>
    <x v="10"/>
    <n v="5"/>
    <m/>
    <s v="Mayo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05-01T00:00:00"/>
    <x v="10"/>
    <n v="5"/>
    <m/>
    <s v="Mayo"/>
    <n v="0"/>
    <n v="-8.5"/>
    <n v="0"/>
    <n v="-8.5"/>
  </r>
  <r>
    <x v="2"/>
    <s v="REAL"/>
    <s v="VARIABLE"/>
    <x v="0"/>
    <s v="DEGIRO"/>
    <s v="ONLINE"/>
    <x v="16"/>
    <s v="BOLSA"/>
    <s v="BOLSA"/>
    <n v="180"/>
    <d v="2022-05-03T00:00:00"/>
    <x v="10"/>
    <n v="5"/>
    <m/>
    <m/>
    <n v="0"/>
    <n v="0"/>
    <n v="-180"/>
    <n v="-180"/>
  </r>
  <r>
    <x v="1"/>
    <s v="REAL"/>
    <s v="VARIABLE"/>
    <x v="0"/>
    <s v="REGALOS"/>
    <m/>
    <x v="0"/>
    <s v="REGALOS"/>
    <s v="BODA"/>
    <n v="30"/>
    <d v="2022-05-04T00:00:00"/>
    <x v="10"/>
    <n v="5"/>
    <m/>
    <s v="BIZUM PABLO BODA VANESA"/>
    <n v="0"/>
    <n v="-30"/>
    <n v="0"/>
    <n v="-30"/>
  </r>
  <r>
    <x v="1"/>
    <s v="REAL"/>
    <s v="VARIABLE"/>
    <x v="0"/>
    <s v="Prime&amp;X4, amazon.es/prm"/>
    <s v="ONLINE"/>
    <x v="9"/>
    <s v="SUSCRIPCION"/>
    <s v="AMAZON PRIME"/>
    <n v="3.6"/>
    <d v="2022-05-10T00:00:00"/>
    <x v="10"/>
    <n v="5"/>
    <m/>
    <s v="COMPRA Amazon Prime*2D9XX16X4, amazon.es/prm,"/>
    <n v="0"/>
    <n v="-3.6"/>
    <n v="0"/>
    <n v="-3.6"/>
  </r>
  <r>
    <x v="1"/>
    <s v="REAL"/>
    <s v="VARIABLE"/>
    <x v="0"/>
    <s v="REPSOL"/>
    <s v="MADRID"/>
    <x v="5"/>
    <s v="GASOLINA"/>
    <s v="MOTO"/>
    <n v="0.71300000000000008"/>
    <d v="2022-05-11T00:00:00"/>
    <x v="10"/>
    <n v="5"/>
    <m/>
    <s v="waylet"/>
    <n v="0"/>
    <n v="-0.71300000000000008"/>
    <n v="0"/>
    <n v="-0.71300000000000008"/>
  </r>
  <r>
    <x v="1"/>
    <s v="REAL"/>
    <s v="VARIABLE"/>
    <x v="0"/>
    <s v="GASTOS VARIABLES"/>
    <m/>
    <x v="9"/>
    <s v="SUSCRIPCION"/>
    <s v="AMAZON PRIME"/>
    <n v="3.6"/>
    <d v="2022-05-12T00:00:00"/>
    <x v="10"/>
    <n v="5"/>
    <m/>
    <m/>
    <n v="0"/>
    <n v="-3.6"/>
    <n v="0"/>
    <n v="-3.6"/>
  </r>
  <r>
    <x v="1"/>
    <s v="REAL"/>
    <s v="VARIABLE"/>
    <x v="0"/>
    <m/>
    <s v="MADRID"/>
    <x v="7"/>
    <s v="BAR"/>
    <s v="ESPIEDO"/>
    <n v="0.1"/>
    <d v="2022-05-17T00:00:00"/>
    <x v="10"/>
    <n v="5"/>
    <m/>
    <m/>
    <n v="0"/>
    <n v="-0.1"/>
    <n v="0"/>
    <n v="-0.1"/>
  </r>
  <r>
    <x v="1"/>
    <s v="REAL"/>
    <s v="VARIABLE"/>
    <x v="0"/>
    <s v="MENTTA"/>
    <m/>
    <x v="4"/>
    <s v="COMIDA GOURMET"/>
    <s v="JAMON"/>
    <n v="11.495000000000001"/>
    <d v="2022-05-18T00:00:00"/>
    <x v="10"/>
    <n v="5"/>
    <m/>
    <s v="Jamon bellota iberico 10 sobres"/>
    <n v="0"/>
    <n v="-11.495000000000001"/>
    <n v="0"/>
    <n v="-11.495000000000001"/>
  </r>
  <r>
    <x v="0"/>
    <s v="REAL"/>
    <s v="VARIABLE"/>
    <x v="0"/>
    <s v="VINTED"/>
    <s v="ONLINE"/>
    <x v="18"/>
    <s v="SEGUNDA MANO"/>
    <s v="VINTED"/>
    <n v="1.95"/>
    <d v="2022-05-19T00:00:00"/>
    <x v="10"/>
    <n v="5"/>
    <m/>
    <s v="Polo aeronautica militare"/>
    <n v="1.95"/>
    <n v="0"/>
    <n v="0"/>
    <n v="1.95"/>
  </r>
  <r>
    <x v="1"/>
    <s v="REAL"/>
    <s v="VARIABLE"/>
    <x v="0"/>
    <s v="KTV0"/>
    <m/>
    <x v="11"/>
    <s v="CÁCERES"/>
    <s v="CÁCERES"/>
    <n v="11.244"/>
    <d v="2022-05-20T00:00:00"/>
    <x v="10"/>
    <n v="5"/>
    <m/>
    <s v="COMPRA RYANAIR KTV0, MADRID, TARJETA"/>
    <n v="0"/>
    <n v="-11.244"/>
    <n v="0"/>
    <n v="-11.244"/>
  </r>
  <r>
    <x v="1"/>
    <s v="REAL"/>
    <s v="VARIABLE"/>
    <x v="0"/>
    <s v="GOOGLE"/>
    <s v="ONLINE"/>
    <x v="9"/>
    <s v="SUSCRIPCION"/>
    <s v="GOOGLEONE"/>
    <n v="4.9000000000000002E-2"/>
    <d v="2022-05-20T00:00:00"/>
    <x v="10"/>
    <n v="5"/>
    <m/>
    <s v="Primer pago google one"/>
    <n v="0"/>
    <n v="-4.9000000000000002E-2"/>
    <n v="0"/>
    <n v="-4.9000000000000002E-2"/>
  </r>
  <r>
    <x v="1"/>
    <s v="REAL"/>
    <s v="VARIABLE"/>
    <x v="0"/>
    <s v="MENTTA"/>
    <s v="MADRID"/>
    <x v="10"/>
    <s v="SUPLEMENTOS"/>
    <s v="SUPLEMENTOS"/>
    <n v="2.37"/>
    <d v="2022-05-20T00:00:00"/>
    <x v="10"/>
    <n v="5"/>
    <m/>
    <s v="Vitamina D"/>
    <n v="0"/>
    <n v="-2.37"/>
    <n v="0"/>
    <n v="-2.37"/>
  </r>
  <r>
    <x v="1"/>
    <s v="REAL"/>
    <s v="VARIABLE"/>
    <x v="0"/>
    <s v="MENTTA"/>
    <s v="MADRID"/>
    <x v="10"/>
    <s v="SUPLEMENTOS"/>
    <s v="SUPLEMENTOS"/>
    <n v="0.79"/>
    <d v="2022-05-20T00:00:00"/>
    <x v="10"/>
    <n v="5"/>
    <m/>
    <s v="Zinc"/>
    <n v="0"/>
    <n v="-0.79"/>
    <n v="0"/>
    <n v="-0.79"/>
  </r>
  <r>
    <x v="1"/>
    <s v="REAL"/>
    <s v="VARIABLE"/>
    <x v="0"/>
    <s v="MENTTA"/>
    <s v="MADRID"/>
    <x v="10"/>
    <s v="SUPLEMENTOS"/>
    <s v="SUPLEMENTOS"/>
    <n v="1.1900000000000002"/>
    <d v="2022-05-20T00:00:00"/>
    <x v="10"/>
    <n v="5"/>
    <m/>
    <s v="Vitamina C"/>
    <n v="0"/>
    <n v="-1.1900000000000002"/>
    <n v="0"/>
    <n v="-1.1900000000000002"/>
  </r>
  <r>
    <x v="1"/>
    <s v="REAL"/>
    <s v="OCASIONAL"/>
    <x v="0"/>
    <s v="VACACIONES 22"/>
    <m/>
    <x v="11"/>
    <s v="MENORCA"/>
    <s v="TOTALES"/>
    <n v="45.221000000000004"/>
    <d v="2022-05-20T00:00:00"/>
    <x v="10"/>
    <n v="5"/>
    <m/>
    <s v="TOTAL VACACIONES MENORCA"/>
    <n v="0"/>
    <n v="-45.221000000000004"/>
    <n v="0"/>
    <n v="-45.221000000000004"/>
  </r>
  <r>
    <x v="1"/>
    <s v="REAL"/>
    <s v="VARIABLE"/>
    <x v="0"/>
    <s v="BAR"/>
    <s v="VALENCIA"/>
    <x v="7"/>
    <s v="BAR"/>
    <s v="BAR"/>
    <n v="1.7000000000000002"/>
    <d v="2022-05-22T00:00:00"/>
    <x v="10"/>
    <n v="5"/>
    <m/>
    <s v="PAGO MOVIL EN BAR RONDA, MADRID, TARJ. :*571914"/>
    <n v="0"/>
    <n v="-1.7000000000000002"/>
    <n v="0"/>
    <n v="-1.7000000000000002"/>
  </r>
  <r>
    <x v="1"/>
    <s v="REAL"/>
    <s v="VARIABLE"/>
    <x v="0"/>
    <m/>
    <s v="MENORCA"/>
    <x v="11"/>
    <s v="MENORCA"/>
    <s v="MENORCA"/>
    <n v="14.504"/>
    <d v="2022-05-22T00:00:00"/>
    <x v="10"/>
    <n v="5"/>
    <m/>
    <m/>
    <n v="0"/>
    <n v="-14.504"/>
    <n v="0"/>
    <n v="-14.504"/>
  </r>
  <r>
    <x v="1"/>
    <s v="REAL"/>
    <s v="VARIABLE"/>
    <x v="0"/>
    <s v="EN&amp;LAS TABLA, MADRID"/>
    <s v="VALENCIA"/>
    <x v="7"/>
    <s v="RESTAURANTE"/>
    <s v="RESTAURANTE"/>
    <n v="0.51200000000000001"/>
    <d v="2022-05-23T00:00:00"/>
    <x v="10"/>
    <n v="5"/>
    <m/>
    <s v="PAGO MOVIL EN SAONA LAS TABLA, MADRID, TARJ."/>
    <n v="0"/>
    <n v="-0.51200000000000001"/>
    <n v="0"/>
    <n v="-0.51200000000000001"/>
  </r>
  <r>
    <x v="0"/>
    <s v="REAL"/>
    <s v="VARIABLE"/>
    <x v="0"/>
    <s v="MINTOS"/>
    <s v="ONLINE"/>
    <x v="0"/>
    <s v="INTERESES"/>
    <s v="MINTOS"/>
    <n v="0.29399999999999998"/>
    <d v="2022-05-25T00:00:00"/>
    <x v="10"/>
    <n v="5"/>
    <m/>
    <s v="Intereses Mintos"/>
    <n v="0.29399999999999998"/>
    <n v="0"/>
    <n v="0"/>
    <n v="0.29399999999999998"/>
  </r>
  <r>
    <x v="0"/>
    <s v="REAL"/>
    <s v="FIJO"/>
    <x v="0"/>
    <s v="INSUD"/>
    <s v="MADRID"/>
    <x v="12"/>
    <s v="NOMINA INSUD"/>
    <s v=" INSUD"/>
    <n v="508.89"/>
    <d v="2022-05-30T00:00:00"/>
    <x v="10"/>
    <n v="5"/>
    <m/>
    <s v="Nomina Mayo 22"/>
    <n v="508.89"/>
    <n v="0"/>
    <n v="0"/>
    <n v="508.89"/>
  </r>
  <r>
    <x v="1"/>
    <s v="REAL"/>
    <s v="VARIABLE"/>
    <x v="0"/>
    <s v="ALDI"/>
    <s v="MADRID"/>
    <x v="4"/>
    <s v="COMIDA"/>
    <s v="ALDI"/>
    <n v="5.1100000000000003"/>
    <d v="2022-05-31T00:00:00"/>
    <x v="10"/>
    <n v="5"/>
    <m/>
    <m/>
    <n v="0"/>
    <n v="-5.1100000000000003"/>
    <n v="0"/>
    <n v="-5.1100000000000003"/>
  </r>
  <r>
    <x v="0"/>
    <s v="REAL"/>
    <s v="VARIABLE"/>
    <x v="0"/>
    <s v="-"/>
    <s v="VALENCIA"/>
    <x v="0"/>
    <s v="PAGA"/>
    <s v="PAGA / TRANSFERENCIA"/>
    <n v="40.5"/>
    <d v="2022-05-31T00:00:00"/>
    <x v="10"/>
    <n v="5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2-06-01T00:00:00"/>
    <x v="10"/>
    <n v="6"/>
    <m/>
    <s v="Junio"/>
    <n v="0"/>
    <n v="-45"/>
    <n v="0"/>
    <n v="-45"/>
  </r>
  <r>
    <x v="2"/>
    <s v="REAL"/>
    <s v="VARIABLE"/>
    <x v="0"/>
    <s v="DEGIRO"/>
    <s v="ONLINE"/>
    <x v="16"/>
    <s v="BOLSA"/>
    <s v="BOLSA"/>
    <n v="180"/>
    <d v="2022-06-01T00:00:00"/>
    <x v="10"/>
    <n v="6"/>
    <m/>
    <m/>
    <n v="0"/>
    <n v="0"/>
    <n v="-180"/>
    <n v="-180"/>
  </r>
  <r>
    <x v="1"/>
    <s v="REAL"/>
    <s v="FIJO"/>
    <x v="0"/>
    <s v="GIMNASIO JOSE VALENCIANO"/>
    <s v="MADRID"/>
    <x v="6"/>
    <s v="BOXEO"/>
    <s v="BOXEO"/>
    <n v="6.7"/>
    <d v="2022-06-01T00:00:00"/>
    <x v="10"/>
    <n v="6"/>
    <m/>
    <s v="Junio"/>
    <n v="0"/>
    <n v="-6.7"/>
    <n v="0"/>
    <n v="-6.7"/>
  </r>
  <r>
    <x v="1"/>
    <s v="REAL"/>
    <s v="OCASIONAL"/>
    <x v="0"/>
    <s v="GIMNASIO JOSE VALENCIANO"/>
    <s v="MADRID"/>
    <x v="6"/>
    <s v="BOXEO"/>
    <s v="CLASE PARTICULAR - JAVICHU"/>
    <n v="4"/>
    <d v="2022-06-01T00:00:00"/>
    <x v="10"/>
    <n v="6"/>
    <m/>
    <s v="Clase particular boxeo"/>
    <n v="0"/>
    <n v="-4"/>
    <n v="0"/>
    <n v="-4"/>
  </r>
  <r>
    <x v="1"/>
    <s v="REAL"/>
    <s v="FIJO"/>
    <x v="0"/>
    <s v="GARAJE"/>
    <m/>
    <x v="2"/>
    <s v="GARAJE"/>
    <s v="GARAJE FDO CATOLICO"/>
    <n v="13.5"/>
    <d v="2022-06-01T00:00:00"/>
    <x v="10"/>
    <n v="6"/>
    <m/>
    <s v="Junio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06-01T00:00:00"/>
    <x v="10"/>
    <n v="6"/>
    <m/>
    <s v="Junio"/>
    <n v="0"/>
    <n v="-8.5"/>
    <n v="0"/>
    <n v="-8.5"/>
  </r>
  <r>
    <x v="1"/>
    <s v="REAL"/>
    <s v="VARIABLE"/>
    <x v="0"/>
    <s v="REGALOS"/>
    <m/>
    <x v="0"/>
    <s v="REGALOS"/>
    <s v="REGALOS INSUD"/>
    <n v="0.5"/>
    <d v="2022-06-02T00:00:00"/>
    <x v="10"/>
    <n v="6"/>
    <m/>
    <s v="Regalo despedida Eduardo"/>
    <n v="0"/>
    <n v="-0.5"/>
    <n v="0"/>
    <n v="-0.5"/>
  </r>
  <r>
    <x v="1"/>
    <s v="REAL"/>
    <s v="VARIABLE"/>
    <x v="0"/>
    <m/>
    <s v="MADRID"/>
    <x v="7"/>
    <s v="BAR"/>
    <s v="ESPIEDO"/>
    <n v="6.9999999999999993E-2"/>
    <d v="2022-06-03T00:00:00"/>
    <x v="10"/>
    <n v="6"/>
    <m/>
    <m/>
    <n v="0"/>
    <n v="-6.9999999999999993E-2"/>
    <n v="0"/>
    <n v="-6.9999999999999993E-2"/>
  </r>
  <r>
    <x v="0"/>
    <s v="REAL"/>
    <s v="VARIABLE"/>
    <x v="0"/>
    <m/>
    <s v="ONLINE"/>
    <x v="0"/>
    <s v="INTERESES"/>
    <s v="MINTOS"/>
    <n v="6.702"/>
    <d v="2022-06-03T00:00:00"/>
    <x v="10"/>
    <n v="6"/>
    <m/>
    <s v="Intereses Mintos"/>
    <n v="6.702"/>
    <n v="0"/>
    <n v="0"/>
    <n v="6.702"/>
  </r>
  <r>
    <x v="1"/>
    <s v="REAL"/>
    <s v="FIJO"/>
    <x v="0"/>
    <s v="GIMNASIO JOSE VALENCIANO"/>
    <s v="MADRID"/>
    <x v="6"/>
    <s v="BOXEO"/>
    <s v="TARJETA PERDIDA"/>
    <n v="0.5"/>
    <d v="2022-06-03T00:00:00"/>
    <x v="10"/>
    <n v="6"/>
    <m/>
    <s v="Tarjeta perdida"/>
    <n v="0"/>
    <n v="-0.5"/>
    <n v="0"/>
    <n v="-0.5"/>
  </r>
  <r>
    <x v="0"/>
    <s v="REAL"/>
    <s v="VARIABLE"/>
    <x v="0"/>
    <s v="WALLAPOP"/>
    <s v="ONLINE"/>
    <x v="18"/>
    <s v="SEGUNDA MANO"/>
    <s v="WALLAPOP"/>
    <n v="3"/>
    <d v="2022-06-03T00:00:00"/>
    <x v="10"/>
    <n v="6"/>
    <m/>
    <s v="Funda con quadlock movil Samsung A71"/>
    <n v="3"/>
    <n v="0"/>
    <n v="0"/>
    <n v="3"/>
  </r>
  <r>
    <x v="1"/>
    <s v="REAL"/>
    <s v="VARIABLE"/>
    <x v="0"/>
    <s v="REPSOL"/>
    <s v="MADRID"/>
    <x v="5"/>
    <s v="GASOLINA"/>
    <s v="MOTO"/>
    <n v="1.0029999999999999"/>
    <d v="2022-06-05T00:00:00"/>
    <x v="10"/>
    <n v="6"/>
    <m/>
    <s v="waylet"/>
    <n v="0"/>
    <n v="-1.0029999999999999"/>
    <n v="0"/>
    <n v="-1.0029999999999999"/>
  </r>
  <r>
    <x v="1"/>
    <s v="REAL"/>
    <s v="VARIABLE"/>
    <x v="0"/>
    <s v="REGALOS"/>
    <m/>
    <x v="0"/>
    <s v="REGALOS"/>
    <s v="REGALOS INSUD"/>
    <n v="0.22500000000000001"/>
    <d v="2022-06-07T00:00:00"/>
    <x v="10"/>
    <n v="6"/>
    <m/>
    <m/>
    <n v="0"/>
    <n v="-0.22500000000000001"/>
    <n v="0"/>
    <n v="-0.22500000000000001"/>
  </r>
  <r>
    <x v="1"/>
    <s v="REAL"/>
    <s v="FIJO"/>
    <x v="0"/>
    <s v="IMPUESTOS"/>
    <s v="NACIONAL"/>
    <x v="13"/>
    <s v="TAX DOWN"/>
    <s v="TAX DOWN"/>
    <n v="2.5"/>
    <d v="2022-06-07T00:00:00"/>
    <x v="10"/>
    <n v="6"/>
    <m/>
    <s v="Suscripción Tax Down premium - Declaración 21"/>
    <n v="0"/>
    <n v="-2.5"/>
    <n v="0"/>
    <n v="-2.5"/>
  </r>
  <r>
    <x v="1"/>
    <s v="REAL"/>
    <s v="VARIABLE"/>
    <x v="0"/>
    <s v="REPSOL"/>
    <s v="MADRID"/>
    <x v="5"/>
    <s v="GASOLINA"/>
    <s v="MOTO"/>
    <n v="0.98399999999999999"/>
    <d v="2022-06-12T00:00:00"/>
    <x v="10"/>
    <n v="6"/>
    <m/>
    <s v="waylet"/>
    <n v="0"/>
    <n v="-0.98399999999999999"/>
    <n v="0"/>
    <n v="-0.98399999999999999"/>
  </r>
  <r>
    <x v="1"/>
    <s v="REAL"/>
    <s v="VARIABLE"/>
    <x v="0"/>
    <s v="EFECTIVO"/>
    <s v="MADRID"/>
    <x v="0"/>
    <s v="EFECTIVO"/>
    <s v="EFECTIVO"/>
    <n v="13"/>
    <d v="2022-06-13T00:00:00"/>
    <x v="10"/>
    <n v="6"/>
    <m/>
    <m/>
    <n v="0"/>
    <n v="-13"/>
    <n v="0"/>
    <n v="-13"/>
  </r>
  <r>
    <x v="1"/>
    <s v="REAL"/>
    <s v="VARIABLE"/>
    <x v="0"/>
    <s v="DIA"/>
    <s v="MADRID"/>
    <x v="4"/>
    <s v="COMIDA"/>
    <s v="DIA"/>
    <n v="4.04"/>
    <d v="2022-06-16T00:00:00"/>
    <x v="10"/>
    <n v="6"/>
    <m/>
    <m/>
    <n v="0"/>
    <n v="-4.04"/>
    <n v="0"/>
    <n v="-4.04"/>
  </r>
  <r>
    <x v="1"/>
    <s v="REAL"/>
    <s v="VARIABLE"/>
    <x v="0"/>
    <m/>
    <s v="MENORCA"/>
    <x v="11"/>
    <s v="MENORCA"/>
    <s v="MENORCA"/>
    <n v="13.295"/>
    <d v="2022-06-19T00:00:00"/>
    <x v="10"/>
    <n v="6"/>
    <m/>
    <m/>
    <n v="0"/>
    <n v="-13.295"/>
    <n v="0"/>
    <n v="-13.295"/>
  </r>
  <r>
    <x v="0"/>
    <s v="REAL"/>
    <s v="VARIABLE"/>
    <x v="0"/>
    <m/>
    <m/>
    <x v="0"/>
    <s v="SIMPA"/>
    <m/>
    <n v="0.89999999999999991"/>
    <d v="2022-06-19T00:00:00"/>
    <x v="10"/>
    <n v="6"/>
    <m/>
    <s v="Sinpa Postal Menorca"/>
    <n v="0.89999999999999991"/>
    <n v="0"/>
    <n v="0"/>
    <n v="0.89999999999999991"/>
  </r>
  <r>
    <x v="1"/>
    <s v="REAL"/>
    <s v="VARIABLE"/>
    <x v="0"/>
    <m/>
    <m/>
    <x v="6"/>
    <s v="BUCEO"/>
    <s v="BUCEO"/>
    <n v="14.3"/>
    <d v="2022-06-21T00:00:00"/>
    <x v="10"/>
    <n v="6"/>
    <m/>
    <m/>
    <n v="0"/>
    <n v="-14.3"/>
    <n v="0"/>
    <n v="-14.3"/>
  </r>
  <r>
    <x v="1"/>
    <s v="REAL"/>
    <s v="VARIABLE"/>
    <x v="0"/>
    <s v="GOOGLE"/>
    <s v="ONLINE"/>
    <x v="8"/>
    <s v="SUSCRIPCION"/>
    <s v="GOOGLEONE"/>
    <n v="1.9989999999999999"/>
    <d v="2022-06-21T00:00:00"/>
    <x v="10"/>
    <n v="6"/>
    <m/>
    <s v="Segundo pago google one"/>
    <n v="0"/>
    <n v="-1.9989999999999999"/>
    <n v="0"/>
    <n v="-1.9989999999999999"/>
  </r>
  <r>
    <x v="1"/>
    <s v="REAL"/>
    <s v="OCASIONAL"/>
    <x v="0"/>
    <s v="GOBIERNO"/>
    <s v="MADRID"/>
    <x v="13"/>
    <s v="IMPUESTOS"/>
    <m/>
    <n v="1.9989999999999999"/>
    <d v="2022-06-21T00:00:00"/>
    <x v="10"/>
    <n v="6"/>
    <m/>
    <s v="Segundo pago google one"/>
    <n v="0"/>
    <n v="-1.9989999999999999"/>
    <n v="0"/>
    <n v="-1.9989999999999999"/>
  </r>
  <r>
    <x v="1"/>
    <s v="REAL"/>
    <s v="VARIABLE"/>
    <x v="0"/>
    <s v="REPSOL"/>
    <s v="MADRID"/>
    <x v="5"/>
    <s v="GASOLINA"/>
    <s v="MOTO"/>
    <n v="3.2950000000000004"/>
    <d v="2022-06-22T00:00:00"/>
    <x v="10"/>
    <n v="6"/>
    <m/>
    <s v="waylet"/>
    <n v="0"/>
    <n v="-3.2950000000000004"/>
    <n v="0"/>
    <n v="-3.2950000000000004"/>
  </r>
  <r>
    <x v="0"/>
    <s v="REAL"/>
    <s v="VARIABLE"/>
    <x v="0"/>
    <s v="INTELIGENCIA FARMACEUTICA"/>
    <s v="MADRID"/>
    <x v="14"/>
    <s v="RUNE - INTELIGENCIA FARMACEUTICA"/>
    <s v="PHARMA STUDY IQVIA"/>
    <n v="15"/>
    <d v="2022-06-27T00:00:00"/>
    <x v="10"/>
    <n v="6"/>
    <m/>
    <s v="Ecuador"/>
    <n v="15"/>
    <n v="0"/>
    <n v="0"/>
    <n v="15"/>
  </r>
  <r>
    <x v="1"/>
    <s v="REAL"/>
    <s v="VARIABLE"/>
    <x v="0"/>
    <s v="REPSOL"/>
    <s v="MADRID"/>
    <x v="5"/>
    <s v="GASOLINA"/>
    <s v="MOTO"/>
    <n v="0.92700000000000005"/>
    <d v="2022-06-29T00:00:00"/>
    <x v="10"/>
    <n v="6"/>
    <m/>
    <s v="waylet"/>
    <n v="0"/>
    <n v="-0.92700000000000005"/>
    <n v="0"/>
    <n v="-0.92700000000000005"/>
  </r>
  <r>
    <x v="0"/>
    <s v="REAL"/>
    <s v="FIJO"/>
    <x v="0"/>
    <s v="INSUD"/>
    <s v="MADRID"/>
    <x v="12"/>
    <s v="NOMINA INSUD"/>
    <s v=" INSUD"/>
    <n v="485.36099999999993"/>
    <d v="2022-06-29T00:00:00"/>
    <x v="10"/>
    <n v="6"/>
    <m/>
    <s v="Nomina Junio 22"/>
    <n v="485.36099999999993"/>
    <n v="0"/>
    <n v="0"/>
    <n v="485.36099999999993"/>
  </r>
  <r>
    <x v="1"/>
    <s v="REAL"/>
    <s v="VARIABLE"/>
    <x v="0"/>
    <s v="SANTANDER"/>
    <s v="ONLINE"/>
    <x v="0"/>
    <s v="COMISIONES BOLSA"/>
    <s v="COMISIONES SANTANDER"/>
    <n v="1.1930000000000001"/>
    <d v="2022-06-30T00:00:00"/>
    <x v="10"/>
    <n v="6"/>
    <m/>
    <m/>
    <n v="0"/>
    <n v="-1.1930000000000001"/>
    <n v="0"/>
    <n v="-1.1930000000000001"/>
  </r>
  <r>
    <x v="2"/>
    <s v="REAL"/>
    <s v="VARIABLE"/>
    <x v="0"/>
    <s v="COINBASE"/>
    <s v="ONLINE"/>
    <x v="17"/>
    <s v="CRYPTO"/>
    <s v="CRYPTO"/>
    <n v="630"/>
    <d v="2022-06-30T00:00:00"/>
    <x v="10"/>
    <n v="6"/>
    <m/>
    <m/>
    <n v="0"/>
    <n v="0"/>
    <n v="-630"/>
    <n v="-630"/>
  </r>
  <r>
    <x v="0"/>
    <s v="REAL"/>
    <s v="VARIABLE"/>
    <x v="0"/>
    <s v="-"/>
    <s v="VALENCIA"/>
    <x v="0"/>
    <s v="PAGA"/>
    <s v="PAGA / TRANSFERENCIA"/>
    <n v="40.5"/>
    <d v="2022-06-30T00:00:00"/>
    <x v="10"/>
    <n v="6"/>
    <m/>
    <m/>
    <n v="40.5"/>
    <n v="0"/>
    <n v="0"/>
    <n v="40.5"/>
  </r>
  <r>
    <x v="0"/>
    <s v="REAL"/>
    <s v="VARIABLE"/>
    <x v="0"/>
    <s v="INTELIGENCIA FARMACEUTICA"/>
    <s v="MADRID"/>
    <x v="14"/>
    <s v="RUNE - INTELIGENCIA FARMACEUTICA"/>
    <s v="PHARMA STUDY IQVIA"/>
    <n v="15"/>
    <d v="2022-06-30T00:00:00"/>
    <x v="10"/>
    <n v="6"/>
    <m/>
    <s v="Spain"/>
    <n v="15"/>
    <n v="0"/>
    <n v="0"/>
    <n v="15"/>
  </r>
  <r>
    <x v="0"/>
    <s v="REAL"/>
    <s v="VARIABLE"/>
    <x v="0"/>
    <s v="VINTED"/>
    <s v="ONLINE"/>
    <x v="18"/>
    <s v="SEGUNDA MANO"/>
    <s v="VINTED"/>
    <n v="0.89999999999999991"/>
    <d v="2022-06-30T00:00:00"/>
    <x v="10"/>
    <n v="6"/>
    <m/>
    <s v="Camisa Azul Harmont"/>
    <n v="0.89999999999999991"/>
    <n v="0"/>
    <n v="0"/>
    <n v="0.89999999999999991"/>
  </r>
  <r>
    <x v="0"/>
    <s v="REAL"/>
    <s v="VARIABLE"/>
    <x v="0"/>
    <s v="VINTED"/>
    <s v="ONLINE"/>
    <x v="18"/>
    <s v="SEGUNDA MANO"/>
    <s v="VINTED"/>
    <n v="0.75"/>
    <d v="2022-06-30T00:00:00"/>
    <x v="10"/>
    <n v="6"/>
    <m/>
    <s v="Camiseta Adidas Negra deprote"/>
    <n v="0.75"/>
    <n v="0"/>
    <n v="0"/>
    <n v="0.75"/>
  </r>
  <r>
    <x v="0"/>
    <s v="REAL"/>
    <s v="VARIABLE"/>
    <x v="0"/>
    <s v="WALLAPOP"/>
    <s v="ONLINE"/>
    <x v="18"/>
    <s v="SEGUNDA MANO"/>
    <s v="WALLAPOP"/>
    <n v="1.5"/>
    <d v="2022-06-30T00:00:00"/>
    <x v="10"/>
    <n v="6"/>
    <m/>
    <s v="Móvil BQ sin funcionar"/>
    <n v="1.5"/>
    <n v="0"/>
    <n v="0"/>
    <n v="1.5"/>
  </r>
  <r>
    <x v="1"/>
    <s v="REAL"/>
    <s v="VARIABLE"/>
    <x v="0"/>
    <s v="COMISION ADMINISTRACION SANTANDER"/>
    <s v="MADRID"/>
    <x v="13"/>
    <s v="SANTANDER"/>
    <m/>
    <n v="1.1930000000000001"/>
    <d v="2022-06-30T00:00:00"/>
    <x v="10"/>
    <n v="6"/>
    <m/>
    <s v="Comision Santander Bolsa acciones IAG"/>
    <n v="0"/>
    <n v="-1.1930000000000001"/>
    <n v="0"/>
    <n v="-1.1930000000000001"/>
  </r>
  <r>
    <x v="1"/>
    <s v="REAL"/>
    <s v="FIJO"/>
    <x v="0"/>
    <s v="ALQUILER"/>
    <s v="MADRID"/>
    <x v="2"/>
    <s v="PISO FDO CATOLICO"/>
    <s v="ALQUILER FDO CATOLICO"/>
    <n v="45"/>
    <d v="2022-07-01T00:00:00"/>
    <x v="10"/>
    <n v="7"/>
    <m/>
    <s v="Julio"/>
    <n v="0"/>
    <n v="-45"/>
    <n v="0"/>
    <n v="-45"/>
  </r>
  <r>
    <x v="1"/>
    <s v="REAL"/>
    <s v="FIJO"/>
    <x v="0"/>
    <s v="GIMNASIO JOSE VALENCIANO"/>
    <s v="MADRID"/>
    <x v="6"/>
    <s v="BOXEO"/>
    <s v="BOXEO"/>
    <n v="6"/>
    <d v="2022-07-01T00:00:00"/>
    <x v="10"/>
    <n v="7"/>
    <m/>
    <s v="Julio"/>
    <n v="0"/>
    <n v="-6"/>
    <n v="0"/>
    <n v="-6"/>
  </r>
  <r>
    <x v="1"/>
    <s v="REAL"/>
    <s v="FIJO"/>
    <x v="0"/>
    <s v="GOBIERNO"/>
    <s v="MADRID"/>
    <x v="13"/>
    <s v="IMPUESTOS"/>
    <s v="DECLARACION RENTA"/>
    <n v="42.042000000000002"/>
    <d v="2022-07-01T00:00:00"/>
    <x v="10"/>
    <n v="7"/>
    <m/>
    <s v="Impuesto 2021"/>
    <n v="0"/>
    <n v="-42.042000000000002"/>
    <n v="0"/>
    <n v="-42.042000000000002"/>
  </r>
  <r>
    <x v="1"/>
    <s v="REAL"/>
    <s v="FIJO"/>
    <x v="0"/>
    <s v="GARAJE"/>
    <m/>
    <x v="2"/>
    <s v="GARAJE"/>
    <s v="GARAJE FDO CATOLICO"/>
    <n v="13.5"/>
    <d v="2022-07-01T00:00:00"/>
    <x v="10"/>
    <n v="7"/>
    <m/>
    <s v="Julio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07-01T00:00:00"/>
    <x v="10"/>
    <n v="7"/>
    <m/>
    <s v="Julio"/>
    <n v="0"/>
    <n v="-8.5"/>
    <n v="0"/>
    <n v="-8.5"/>
  </r>
  <r>
    <x v="1"/>
    <s v="REAL"/>
    <s v="VARIABLE"/>
    <x v="0"/>
    <s v="EN&amp;RESTAURANTE QUE, MADRID"/>
    <s v="VALENCIA"/>
    <x v="7"/>
    <s v="RESTAURANTE"/>
    <s v="RESTAURANTE"/>
    <n v="0.8"/>
    <d v="2022-07-01T00:00:00"/>
    <x v="10"/>
    <n v="7"/>
    <m/>
    <s v="PAGO MOVIL EN RESTAURANTE QUE, MADRID, TARJ."/>
    <n v="0"/>
    <n v="-0.8"/>
    <n v="0"/>
    <n v="-0.8"/>
  </r>
  <r>
    <x v="1"/>
    <s v="REAL"/>
    <s v="VARIABLE"/>
    <x v="0"/>
    <s v="REPSOL"/>
    <m/>
    <x v="5"/>
    <s v="GASOLINA"/>
    <s v="COCHE"/>
    <n v="6.8560000000000008"/>
    <d v="2022-07-02T00:00:00"/>
    <x v="10"/>
    <n v="7"/>
    <m/>
    <s v="waylet"/>
    <n v="0"/>
    <n v="-6.8560000000000008"/>
    <n v="0"/>
    <n v="-6.8560000000000008"/>
  </r>
  <r>
    <x v="1"/>
    <s v="REAL"/>
    <s v="VARIABLE"/>
    <x v="0"/>
    <s v="ALDI"/>
    <s v="MADRID"/>
    <x v="4"/>
    <s v="COMIDA"/>
    <s v="ALDI"/>
    <n v="2.6030000000000002"/>
    <d v="2022-07-04T00:00:00"/>
    <x v="10"/>
    <n v="7"/>
    <m/>
    <m/>
    <n v="0"/>
    <n v="-2.6030000000000002"/>
    <n v="0"/>
    <n v="-2.6030000000000002"/>
  </r>
  <r>
    <x v="0"/>
    <s v="REAL"/>
    <s v="VARIABLE"/>
    <x v="0"/>
    <s v="INTELIGENCIA FARMACEUTICA"/>
    <s v="MADRID"/>
    <x v="14"/>
    <s v="RUNE - INTELIGENCIA FARMACEUTICA"/>
    <s v="POWER BI"/>
    <n v="7.5"/>
    <d v="2022-07-04T00:00:00"/>
    <x v="10"/>
    <n v="7"/>
    <m/>
    <s v="Stada diseño gráficas"/>
    <n v="7.5"/>
    <n v="0"/>
    <n v="0"/>
    <n v="7.5"/>
  </r>
  <r>
    <x v="1"/>
    <s v="REAL"/>
    <s v="OCASIONAL"/>
    <x v="0"/>
    <s v="VACACIONES 22"/>
    <m/>
    <x v="11"/>
    <s v="CASA RURAL 2 JULIO"/>
    <s v="TOTALES"/>
    <n v="10.753"/>
    <d v="2022-07-04T00:00:00"/>
    <x v="10"/>
    <n v="7"/>
    <m/>
    <s v="TOTAL CASA RURAL VACACIONES"/>
    <n v="0"/>
    <n v="-10.753"/>
    <n v="0"/>
    <n v="-10.753"/>
  </r>
  <r>
    <x v="1"/>
    <s v="REAL"/>
    <s v="VARIABLE"/>
    <x v="0"/>
    <s v="REPSOL"/>
    <s v="MADRID"/>
    <x v="5"/>
    <s v="GASOLINA"/>
    <s v="MOTO"/>
    <n v="0.63200000000000012"/>
    <d v="2022-07-06T00:00:00"/>
    <x v="10"/>
    <n v="7"/>
    <m/>
    <s v="waylet"/>
    <n v="0"/>
    <n v="-0.63200000000000012"/>
    <n v="0"/>
    <n v="-0.63200000000000012"/>
  </r>
  <r>
    <x v="1"/>
    <s v="REAL"/>
    <s v="VARIABLE"/>
    <x v="0"/>
    <s v="EN&amp;RESTAURANTE RAM, MADRID"/>
    <s v="VALENCIA"/>
    <x v="7"/>
    <s v="RESTAURANTE"/>
    <s v="RESTAURANTE"/>
    <n v="0.39500000000000002"/>
    <d v="2022-07-07T00:00:00"/>
    <x v="10"/>
    <n v="7"/>
    <m/>
    <s v="PAGO MOVIL EN RESTAURANTE RAM, MADRID, TARJ."/>
    <n v="0"/>
    <n v="-0.39500000000000002"/>
    <n v="0"/>
    <n v="-0.39500000000000002"/>
  </r>
  <r>
    <x v="1"/>
    <s v="REAL"/>
    <s v="VARIABLE"/>
    <x v="0"/>
    <s v="VINTED"/>
    <m/>
    <x v="3"/>
    <s v="ROPA"/>
    <s v="CAMISETA"/>
    <n v="1.579"/>
    <d v="2022-07-08T00:00:00"/>
    <x v="10"/>
    <n v="7"/>
    <m/>
    <s v="Camiseta Kaotiko negra"/>
    <n v="0"/>
    <n v="-1.579"/>
    <n v="0"/>
    <n v="-1.579"/>
  </r>
  <r>
    <x v="1"/>
    <s v="REAL"/>
    <s v="VARIABLE"/>
    <x v="0"/>
    <m/>
    <s v="VALENCIA"/>
    <x v="7"/>
    <s v="BAR"/>
    <s v="CAFÉ"/>
    <n v="0.11000000000000001"/>
    <d v="2022-07-10T00:00:00"/>
    <x v="10"/>
    <n v="7"/>
    <m/>
    <m/>
    <n v="0"/>
    <n v="-0.11000000000000001"/>
    <n v="0"/>
    <n v="-0.11000000000000001"/>
  </r>
  <r>
    <x v="1"/>
    <s v="REAL"/>
    <s v="VARIABLE"/>
    <x v="0"/>
    <s v="NEGROS"/>
    <m/>
    <x v="3"/>
    <s v="ROPA"/>
    <s v="CALZONCILLOS"/>
    <n v="1.5"/>
    <d v="2022-07-11T00:00:00"/>
    <x v="10"/>
    <n v="7"/>
    <m/>
    <s v="bizum barham dio"/>
    <n v="0"/>
    <n v="-1.5"/>
    <n v="0"/>
    <n v="-1.5"/>
  </r>
  <r>
    <x v="0"/>
    <s v="REAL"/>
    <s v="VARIABLE"/>
    <x v="0"/>
    <s v="BLABLACAR"/>
    <s v="ONLINE"/>
    <x v="18"/>
    <s v="GASTOS COMPARTIDOS"/>
    <s v="BLABLACAR"/>
    <n v="18"/>
    <d v="2022-07-12T00:00:00"/>
    <x v="10"/>
    <n v="7"/>
    <m/>
    <s v="Blablacar Cumpleaños en torre del mar"/>
    <n v="18"/>
    <n v="0"/>
    <n v="0"/>
    <n v="18"/>
  </r>
  <r>
    <x v="1"/>
    <s v="REAL"/>
    <s v="VARIABLE"/>
    <x v="0"/>
    <s v="REPSOL"/>
    <m/>
    <x v="5"/>
    <s v="GASOLINA"/>
    <s v="COCHE"/>
    <n v="11.771000000000001"/>
    <d v="2022-07-12T00:00:00"/>
    <x v="10"/>
    <n v="7"/>
    <m/>
    <s v="waylet"/>
    <n v="0"/>
    <n v="-11.771000000000001"/>
    <n v="0"/>
    <n v="-11.771000000000001"/>
  </r>
  <r>
    <x v="0"/>
    <s v="REAL"/>
    <s v="VARIABLE"/>
    <x v="0"/>
    <m/>
    <m/>
    <x v="0"/>
    <s v="SIMPA"/>
    <m/>
    <n v="12"/>
    <d v="2022-07-12T00:00:00"/>
    <x v="10"/>
    <n v="7"/>
    <m/>
    <s v="Sinpa chiringuito torrox"/>
    <n v="12"/>
    <n v="0"/>
    <n v="0"/>
    <n v="12"/>
  </r>
  <r>
    <x v="1"/>
    <s v="REAL"/>
    <s v="VARIABLE"/>
    <x v="0"/>
    <s v="GASTOS"/>
    <s v="MADRID"/>
    <x v="5"/>
    <s v="MOTO"/>
    <m/>
    <n v="1.6146900000000004"/>
    <d v="2022-07-12T00:00:00"/>
    <x v="10"/>
    <n v="7"/>
    <m/>
    <s v="IVA (sobre 2995,64) no tiene en cuenta la tasa matriculacion para el iva"/>
    <n v="0"/>
    <n v="-1.6146900000000004"/>
    <n v="0"/>
    <n v="-1.6146900000000004"/>
  </r>
  <r>
    <x v="0"/>
    <s v="REAL"/>
    <s v="VARIABLE"/>
    <x v="0"/>
    <s v="WALLAPOP"/>
    <s v="ONLINE"/>
    <x v="18"/>
    <s v="SEGUNDA MANO"/>
    <s v="WALLAPOP"/>
    <n v="12"/>
    <d v="2022-07-13T00:00:00"/>
    <x v="10"/>
    <n v="7"/>
    <m/>
    <s v="Funda Quadlock y antivibrador"/>
    <n v="12"/>
    <n v="0"/>
    <n v="0"/>
    <n v="12"/>
  </r>
  <r>
    <x v="1"/>
    <s v="REAL"/>
    <s v="VARIABLE"/>
    <x v="0"/>
    <s v="CONOCIDOS"/>
    <s v="VALENCIA"/>
    <x v="0"/>
    <s v="DESCONOCIDO"/>
    <s v="DESCONOCIDO"/>
    <n v="1.87"/>
    <d v="2022-07-16T00:00:00"/>
    <x v="10"/>
    <n v="7"/>
    <m/>
    <s v="GASTOS DESCONOCIDOS"/>
    <n v="0"/>
    <n v="-1.87"/>
    <n v="0"/>
    <n v="-1.87"/>
  </r>
  <r>
    <x v="0"/>
    <s v="REAL"/>
    <s v="VARIABLE"/>
    <x v="0"/>
    <s v="WALLAPOP"/>
    <s v="ONLINE"/>
    <x v="18"/>
    <s v="SEGUNDA MANO"/>
    <s v="WALLAPOP"/>
    <n v="1.5"/>
    <d v="2022-07-18T00:00:00"/>
    <x v="10"/>
    <n v="7"/>
    <m/>
    <s v="Libro feminismo"/>
    <n v="1.5"/>
    <n v="0"/>
    <n v="0"/>
    <n v="1.5"/>
  </r>
  <r>
    <x v="1"/>
    <s v="REAL"/>
    <s v="VARIABLE"/>
    <x v="0"/>
    <s v="REPSOL"/>
    <s v="MADRID"/>
    <x v="5"/>
    <s v="GASOLINA"/>
    <s v="MOTO"/>
    <n v="0.8640000000000001"/>
    <d v="2022-07-19T00:00:00"/>
    <x v="10"/>
    <n v="7"/>
    <m/>
    <s v="waylet"/>
    <n v="0"/>
    <n v="-0.8640000000000001"/>
    <n v="0"/>
    <n v="-0.8640000000000001"/>
  </r>
  <r>
    <x v="1"/>
    <s v="REAL"/>
    <s v="VARIABLE"/>
    <x v="0"/>
    <m/>
    <s v="VALENCIA"/>
    <x v="7"/>
    <s v="BAR"/>
    <s v="CAFÉ"/>
    <n v="0.45999999999999996"/>
    <d v="2022-07-21T00:00:00"/>
    <x v="10"/>
    <n v="7"/>
    <m/>
    <m/>
    <n v="0"/>
    <n v="-0.45999999999999996"/>
    <n v="0"/>
    <n v="-0.45999999999999996"/>
  </r>
  <r>
    <x v="1"/>
    <s v="REAL"/>
    <s v="VARIABLE"/>
    <x v="0"/>
    <s v="BAR"/>
    <s v="VALENCIA"/>
    <x v="7"/>
    <s v="BAR"/>
    <s v="BAR"/>
    <n v="1.9600000000000002"/>
    <d v="2022-07-25T00:00:00"/>
    <x v="10"/>
    <n v="7"/>
    <m/>
    <s v="PAGO MOVIL EN BAR JOSE LUIS, TUDELA, TARJ. :*571914"/>
    <n v="0"/>
    <n v="-1.9600000000000002"/>
    <n v="0"/>
    <n v="-1.9600000000000002"/>
  </r>
  <r>
    <x v="1"/>
    <s v="REAL"/>
    <s v="VARIABLE"/>
    <x v="0"/>
    <s v="EFECTIVO"/>
    <s v="MADRID"/>
    <x v="0"/>
    <s v="EFECTIVO"/>
    <s v="EFECTIVO"/>
    <n v="4"/>
    <d v="2022-07-25T00:00:00"/>
    <x v="10"/>
    <n v="7"/>
    <m/>
    <m/>
    <n v="0"/>
    <n v="-4"/>
    <n v="0"/>
    <n v="-4"/>
  </r>
  <r>
    <x v="1"/>
    <s v="REAL"/>
    <s v="VARIABLE"/>
    <x v="0"/>
    <s v="CINE"/>
    <s v="VALENCIA"/>
    <x v="9"/>
    <s v="CINE"/>
    <s v="CAPITOL"/>
    <n v="0.38"/>
    <d v="2022-07-28T00:00:00"/>
    <x v="10"/>
    <n v="7"/>
    <m/>
    <s v="PAGO MOVIL EN CINE CAPITOL, MADRID, TARJ. :*571914"/>
    <n v="0"/>
    <n v="-0.38"/>
    <n v="0"/>
    <n v="-0.38"/>
  </r>
  <r>
    <x v="0"/>
    <s v="REAL"/>
    <s v="FIJO"/>
    <x v="0"/>
    <s v="INSUD"/>
    <s v="MADRID"/>
    <x v="12"/>
    <s v="NOMINA INSUD"/>
    <s v=" INSUD"/>
    <n v="989.56799999999998"/>
    <d v="2022-07-29T00:00:00"/>
    <x v="10"/>
    <n v="7"/>
    <m/>
    <s v="Nomina Julio 22"/>
    <n v="989.56799999999998"/>
    <n v="0"/>
    <n v="0"/>
    <n v="989.56799999999998"/>
  </r>
  <r>
    <x v="0"/>
    <s v="REAL"/>
    <s v="VARIABLE"/>
    <x v="0"/>
    <s v="-"/>
    <s v="VALENCIA"/>
    <x v="0"/>
    <s v="PAGA"/>
    <s v="PAGA / TRANSFERENCIA"/>
    <n v="40.5"/>
    <d v="2022-07-29T00:00:00"/>
    <x v="10"/>
    <n v="7"/>
    <m/>
    <m/>
    <n v="40.5"/>
    <n v="0"/>
    <n v="0"/>
    <n v="40.5"/>
  </r>
  <r>
    <x v="1"/>
    <s v="REAL"/>
    <s v="VARIABLE"/>
    <x v="0"/>
    <s v="REPSOL"/>
    <s v="MADRID"/>
    <x v="5"/>
    <s v="GASOLINA"/>
    <s v="MOTO"/>
    <n v="0.82200000000000006"/>
    <d v="2022-07-30T00:00:00"/>
    <x v="10"/>
    <n v="7"/>
    <m/>
    <s v="waylet"/>
    <n v="0"/>
    <n v="-0.82200000000000006"/>
    <n v="0"/>
    <n v="-0.82200000000000006"/>
  </r>
  <r>
    <x v="1"/>
    <s v="REAL"/>
    <s v="VARIABLE"/>
    <x v="0"/>
    <s v="ALDI"/>
    <m/>
    <x v="4"/>
    <s v="ALDI"/>
    <s v="ALDI"/>
    <n v="3.2"/>
    <d v="2022-08-01T00:00:00"/>
    <x v="10"/>
    <n v="8"/>
    <m/>
    <s v="Comida semanal"/>
    <n v="0"/>
    <n v="-3.2"/>
    <n v="0"/>
    <n v="-3.2"/>
  </r>
  <r>
    <x v="1"/>
    <s v="REAL"/>
    <s v="VARIABLE"/>
    <x v="0"/>
    <s v="ALDI"/>
    <s v="MADRID"/>
    <x v="4"/>
    <s v="COMIDA"/>
    <s v="ALDI"/>
    <n v="3.2060000000000004"/>
    <d v="2022-08-01T00:00:00"/>
    <x v="10"/>
    <n v="8"/>
    <m/>
    <m/>
    <n v="0"/>
    <n v="-3.2060000000000004"/>
    <n v="0"/>
    <n v="-3.2060000000000004"/>
  </r>
  <r>
    <x v="1"/>
    <s v="REAL"/>
    <s v="FIJO"/>
    <x v="0"/>
    <s v="ALQUILER"/>
    <s v="MADRID"/>
    <x v="2"/>
    <s v="PISO FDO CATOLICO"/>
    <s v="ALQUILER FDO CATOLICO"/>
    <n v="45"/>
    <d v="2022-08-01T00:00:00"/>
    <x v="10"/>
    <n v="8"/>
    <m/>
    <s v="Agosto"/>
    <n v="0"/>
    <n v="-45"/>
    <n v="0"/>
    <n v="-45"/>
  </r>
  <r>
    <x v="2"/>
    <s v="REAL"/>
    <s v="VARIABLE"/>
    <x v="0"/>
    <s v="DEGIRO"/>
    <s v="ONLINE"/>
    <x v="16"/>
    <s v="BOLSA"/>
    <s v="BOLSA"/>
    <n v="180"/>
    <d v="2022-08-01T00:00:00"/>
    <x v="10"/>
    <n v="8"/>
    <m/>
    <m/>
    <n v="0"/>
    <n v="0"/>
    <n v="-180"/>
    <n v="-180"/>
  </r>
  <r>
    <x v="1"/>
    <s v="REAL"/>
    <s v="FIJO"/>
    <x v="0"/>
    <s v="GIMNASIO JOSE VALENCIANO"/>
    <s v="MADRID"/>
    <x v="6"/>
    <s v="BOXEO"/>
    <s v="BOXEO"/>
    <n v="6.5"/>
    <d v="2022-08-01T00:00:00"/>
    <x v="10"/>
    <n v="8"/>
    <m/>
    <s v="Agosto"/>
    <n v="0"/>
    <n v="-6.5"/>
    <n v="0"/>
    <n v="-6.5"/>
  </r>
  <r>
    <x v="1"/>
    <s v="REAL"/>
    <s v="FIJO"/>
    <x v="0"/>
    <s v="GARAJE"/>
    <m/>
    <x v="2"/>
    <s v="GARAJE"/>
    <s v="GARAJE FDO CATOLICO"/>
    <n v="13.5"/>
    <d v="2022-08-01T00:00:00"/>
    <x v="10"/>
    <n v="8"/>
    <m/>
    <s v="Agosto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08-01T00:00:00"/>
    <x v="10"/>
    <n v="8"/>
    <m/>
    <s v="Agosto"/>
    <n v="0"/>
    <n v="-8.5"/>
    <n v="0"/>
    <n v="-8.5"/>
  </r>
  <r>
    <x v="2"/>
    <s v="REAL"/>
    <s v="VARIABLE"/>
    <x v="0"/>
    <s v="DEGIRO"/>
    <s v="ONLINE"/>
    <x v="16"/>
    <s v="BOLSA"/>
    <s v="BOLSA"/>
    <n v="180"/>
    <d v="2022-08-02T00:00:00"/>
    <x v="10"/>
    <n v="8"/>
    <m/>
    <m/>
    <n v="0"/>
    <n v="0"/>
    <n v="-180"/>
    <n v="-180"/>
  </r>
  <r>
    <x v="1"/>
    <s v="REAL"/>
    <s v="VARIABLE"/>
    <x v="0"/>
    <s v="GASTOS VARIABLES"/>
    <m/>
    <x v="4"/>
    <s v="VENDING"/>
    <s v="CAFÉ"/>
    <n v="2.0000000000000004E-2"/>
    <d v="2022-08-03T00:00:00"/>
    <x v="10"/>
    <n v="8"/>
    <m/>
    <s v="café insud"/>
    <n v="0"/>
    <n v="-2.0000000000000004E-2"/>
    <n v="0"/>
    <n v="-2.0000000000000004E-2"/>
  </r>
  <r>
    <x v="1"/>
    <s v="REAL"/>
    <s v="OCASIONAL"/>
    <x v="0"/>
    <s v="VIAJES"/>
    <m/>
    <x v="5"/>
    <s v="RENFE"/>
    <s v="RENFE"/>
    <n v="6.23"/>
    <d v="2022-08-03T00:00:00"/>
    <x v="10"/>
    <n v="8"/>
    <m/>
    <s v="Lleida - madrid"/>
    <n v="0"/>
    <n v="-6.23"/>
    <n v="0"/>
    <n v="-6.23"/>
  </r>
  <r>
    <x v="1"/>
    <s v="REAL"/>
    <s v="VARIABLE"/>
    <x v="0"/>
    <s v="RENFE"/>
    <s v="VALENCIA"/>
    <x v="5"/>
    <s v="RENFE"/>
    <s v="RENFE"/>
    <n v="6.23"/>
    <d v="2022-08-03T00:00:00"/>
    <x v="10"/>
    <n v="8"/>
    <m/>
    <s v="COMPRA INTERNET EN RENFE VIRTUAL I, MADRID, TARJ."/>
    <n v="0"/>
    <n v="-6.23"/>
    <n v="0"/>
    <n v="-6.23"/>
  </r>
  <r>
    <x v="1"/>
    <s v="REAL"/>
    <s v="VARIABLE"/>
    <x v="0"/>
    <s v="GASTOS VARIABLES"/>
    <m/>
    <x v="4"/>
    <s v="VENDING"/>
    <s v="CAFÉ"/>
    <n v="0.44500000000000006"/>
    <d v="2022-08-04T00:00:00"/>
    <x v="10"/>
    <n v="8"/>
    <m/>
    <s v="vending insud"/>
    <n v="0"/>
    <n v="-0.44500000000000006"/>
    <n v="0"/>
    <n v="-0.44500000000000006"/>
  </r>
  <r>
    <x v="1"/>
    <s v="REAL"/>
    <s v="VARIABLE"/>
    <x v="0"/>
    <s v="GASTOS VARIABLES"/>
    <m/>
    <x v="4"/>
    <s v="VENDING"/>
    <s v="CAFÉ"/>
    <n v="2.0000000000000004E-2"/>
    <d v="2022-08-04T00:00:00"/>
    <x v="10"/>
    <n v="8"/>
    <m/>
    <s v="vending insud"/>
    <n v="0"/>
    <n v="-2.0000000000000004E-2"/>
    <n v="0"/>
    <n v="-2.0000000000000004E-2"/>
  </r>
  <r>
    <x v="1"/>
    <s v="REAL"/>
    <s v="VARIABLE"/>
    <x v="0"/>
    <s v="RENFE"/>
    <s v="VALENCIA"/>
    <x v="5"/>
    <s v="RENFE"/>
    <s v="RENFE"/>
    <n v="3.5"/>
    <d v="2022-08-04T00:00:00"/>
    <x v="10"/>
    <n v="8"/>
    <m/>
    <s v="COMPRA INTERNET EN RENFE VIRTUAL I, MADRID, TARJ."/>
    <n v="0"/>
    <n v="-3.5"/>
    <n v="0"/>
    <n v="-3.5"/>
  </r>
  <r>
    <x v="1"/>
    <s v="REAL"/>
    <s v="VARIABLE"/>
    <x v="0"/>
    <s v="EN&amp;SAN BERNA, MADRID"/>
    <s v="VALENCIA"/>
    <x v="7"/>
    <s v="RESTAURANTE"/>
    <s v="RESTAURANTE"/>
    <n v="2.702"/>
    <d v="2022-08-05T00:00:00"/>
    <x v="10"/>
    <n v="8"/>
    <m/>
    <s v="PAGO MOVIL EN SAONA SAN BERNA, MADRID, TARJ."/>
    <n v="0"/>
    <n v="-2.702"/>
    <n v="0"/>
    <n v="-2.702"/>
  </r>
  <r>
    <x v="1"/>
    <s v="REAL"/>
    <s v="VARIABLE"/>
    <x v="0"/>
    <s v="RESTAURANTE SAONA"/>
    <m/>
    <x v="7"/>
    <s v="RESTAURANTE"/>
    <s v="SAONA"/>
    <n v="2.702"/>
    <d v="2022-08-05T00:00:00"/>
    <x v="10"/>
    <n v="8"/>
    <m/>
    <s v="Saona con Alex"/>
    <n v="0"/>
    <n v="-2.702"/>
    <n v="0"/>
    <n v="-2.702"/>
  </r>
  <r>
    <x v="1"/>
    <s v="REAL"/>
    <s v="VARIABLE"/>
    <x v="0"/>
    <s v="ESPECTACULOS"/>
    <s v="MADRID"/>
    <x v="9"/>
    <s v="PARQUES DE ATRACCIONES"/>
    <s v="WARNER"/>
    <n v="3.2"/>
    <d v="2022-08-05T00:00:00"/>
    <x v="10"/>
    <n v="8"/>
    <m/>
    <s v="Parque de Atracciones Warner Bros"/>
    <n v="0"/>
    <n v="-3.2"/>
    <n v="0"/>
    <n v="-3.2"/>
  </r>
  <r>
    <x v="1"/>
    <s v="REAL"/>
    <s v="VARIABLE"/>
    <x v="0"/>
    <s v="REPSOL"/>
    <s v="MADRID"/>
    <x v="5"/>
    <s v="GASOLINA"/>
    <s v="MOTO"/>
    <n v="0.81800000000000006"/>
    <d v="2022-08-07T00:00:00"/>
    <x v="10"/>
    <n v="8"/>
    <m/>
    <s v="waylet"/>
    <n v="0"/>
    <n v="-0.81800000000000006"/>
    <n v="0"/>
    <n v="-0.81800000000000006"/>
  </r>
  <r>
    <x v="1"/>
    <s v="REAL"/>
    <s v="VARIABLE"/>
    <x v="0"/>
    <s v="AMAZON"/>
    <s v="ONLINE"/>
    <x v="6"/>
    <s v="BUCEO"/>
    <s v="BUCEO"/>
    <n v="0.39900000000000002"/>
    <d v="2022-08-08T00:00:00"/>
    <x v="10"/>
    <n v="8"/>
    <m/>
    <s v="Palo selfie flotante"/>
    <n v="0"/>
    <n v="-0.39900000000000002"/>
    <n v="0"/>
    <n v="-0.39900000000000002"/>
  </r>
  <r>
    <x v="1"/>
    <s v="REAL"/>
    <s v="VARIABLE"/>
    <x v="0"/>
    <s v="GASTOS VARIABLES"/>
    <m/>
    <x v="4"/>
    <s v="VENDING"/>
    <s v="CAFÉ"/>
    <n v="8.0000000000000016E-2"/>
    <d v="2022-08-08T00:00:00"/>
    <x v="10"/>
    <n v="8"/>
    <m/>
    <s v="café insud"/>
    <n v="0"/>
    <n v="-8.0000000000000016E-2"/>
    <n v="0"/>
    <n v="-8.0000000000000016E-2"/>
  </r>
  <r>
    <x v="1"/>
    <s v="REAL"/>
    <s v="VARIABLE"/>
    <x v="0"/>
    <s v="EFECTIVO"/>
    <s v="MADRID"/>
    <x v="0"/>
    <s v="EFECTIVO"/>
    <s v="EFECTIVO"/>
    <n v="6"/>
    <d v="2022-08-08T00:00:00"/>
    <x v="10"/>
    <n v="8"/>
    <m/>
    <m/>
    <n v="0"/>
    <n v="-6"/>
    <n v="0"/>
    <n v="-6"/>
  </r>
  <r>
    <x v="1"/>
    <s v="REAL"/>
    <s v="VARIABLE"/>
    <x v="0"/>
    <s v="REGALOS"/>
    <m/>
    <x v="0"/>
    <s v="REGALOS CUADRILLA"/>
    <s v="FLORES MARTA J"/>
    <n v="1.05"/>
    <d v="2022-08-08T00:00:00"/>
    <x v="10"/>
    <n v="8"/>
    <m/>
    <s v="Flores Madre de Marta J"/>
    <n v="0"/>
    <n v="-1.05"/>
    <n v="0"/>
    <n v="-1.05"/>
  </r>
  <r>
    <x v="1"/>
    <s v="REAL"/>
    <s v="VARIABLE"/>
    <x v="0"/>
    <s v="GASTOS VARIABLES"/>
    <m/>
    <x v="2"/>
    <s v="DECORACION Y REPARACIONES DEL HOGAR"/>
    <s v="SARTEN "/>
    <n v="1"/>
    <d v="2022-08-08T00:00:00"/>
    <x v="10"/>
    <n v="8"/>
    <m/>
    <s v="Bizum Alex "/>
    <n v="0"/>
    <n v="-1"/>
    <n v="0"/>
    <n v="-1"/>
  </r>
  <r>
    <x v="0"/>
    <s v="REAL"/>
    <s v="VARIABLE"/>
    <x v="0"/>
    <s v="INTELIGENCIA FARMACEUTICA"/>
    <s v="MADRID"/>
    <x v="14"/>
    <s v="RUNE - INTELIGENCIA FARMACEUTICA"/>
    <s v="AYUDAS / SUBVENCIONES"/>
    <n v="239.95499999999998"/>
    <d v="2022-08-10T00:00:00"/>
    <x v="10"/>
    <n v="8"/>
    <m/>
    <s v="Variable concesión ayuda NIAGRA"/>
    <n v="239.95499999999998"/>
    <n v="0"/>
    <n v="0"/>
    <n v="239.95499999999998"/>
  </r>
  <r>
    <x v="0"/>
    <s v="REAL"/>
    <s v="VARIABLE"/>
    <x v="0"/>
    <s v="VINTED"/>
    <s v="ONLINE"/>
    <x v="18"/>
    <s v="SEGUNDA MANO"/>
    <s v="VINTED"/>
    <n v="2.4"/>
    <d v="2022-08-10T00:00:00"/>
    <x v="10"/>
    <n v="8"/>
    <m/>
    <s v="Mochila Primark Negra"/>
    <n v="2.4"/>
    <n v="0"/>
    <n v="0"/>
    <n v="2.4"/>
  </r>
  <r>
    <x v="0"/>
    <s v="REAL"/>
    <s v="VARIABLE"/>
    <x v="0"/>
    <s v="WALLAPOP"/>
    <s v="ONLINE"/>
    <x v="18"/>
    <s v="SEGUNDA MANO"/>
    <s v="WALLAPOP"/>
    <n v="37.5"/>
    <d v="2022-08-10T00:00:00"/>
    <x v="10"/>
    <n v="8"/>
    <m/>
    <s v="Movil Samsung A71"/>
    <n v="37.5"/>
    <n v="0"/>
    <n v="0"/>
    <n v="37.5"/>
  </r>
  <r>
    <x v="0"/>
    <s v="REAL"/>
    <s v="VARIABLE"/>
    <x v="0"/>
    <s v="WALLAPOP"/>
    <s v="ONLINE"/>
    <x v="18"/>
    <s v="SEGUNDA MANO"/>
    <s v="WALLAPOP"/>
    <n v="1.5"/>
    <d v="2022-08-10T00:00:00"/>
    <x v="10"/>
    <n v="8"/>
    <m/>
    <s v="Caja auriculares i18"/>
    <n v="1.5"/>
    <n v="0"/>
    <n v="0"/>
    <n v="1.5"/>
  </r>
  <r>
    <x v="0"/>
    <s v="REAL"/>
    <s v="VARIABLE"/>
    <x v="0"/>
    <s v="-"/>
    <s v="VALENCIA"/>
    <x v="0"/>
    <s v="PAGA"/>
    <s v="PAGA / TRANSFERENCIA"/>
    <n v="240"/>
    <d v="2022-08-12T00:00:00"/>
    <x v="10"/>
    <n v="8"/>
    <m/>
    <m/>
    <n v="240"/>
    <n v="0"/>
    <n v="0"/>
    <n v="240"/>
  </r>
  <r>
    <x v="1"/>
    <s v="REAL"/>
    <s v="VARIABLE"/>
    <x v="0"/>
    <s v="MENTTA"/>
    <m/>
    <x v="4"/>
    <s v="COMIDA GOURMET"/>
    <s v="JAMON"/>
    <n v="6.9"/>
    <d v="2022-08-18T00:00:00"/>
    <x v="10"/>
    <n v="8"/>
    <m/>
    <s v="Maletin Jamon Paleta Cebo de Campo"/>
    <n v="0"/>
    <n v="-6.9"/>
    <n v="0"/>
    <n v="-6.9"/>
  </r>
  <r>
    <x v="1"/>
    <s v="REAL"/>
    <s v="VARIABLE"/>
    <x v="0"/>
    <s v="VINTED"/>
    <m/>
    <x v="3"/>
    <s v="ROPA"/>
    <s v="CAMISETA"/>
    <n v="0.93400000000000005"/>
    <d v="2022-08-22T00:00:00"/>
    <x v="10"/>
    <n v="8"/>
    <m/>
    <s v="Camiseta Volcom Azul"/>
    <n v="0"/>
    <n v="-0.93400000000000005"/>
    <n v="0"/>
    <n v="-0.93400000000000005"/>
  </r>
  <r>
    <x v="1"/>
    <s v="REAL"/>
    <s v="VARIABLE"/>
    <x v="0"/>
    <s v="METRO MADRID"/>
    <m/>
    <x v="5"/>
    <s v="METRO"/>
    <s v="METRO"/>
    <n v="1.22"/>
    <d v="2022-08-22T00:00:00"/>
    <x v="10"/>
    <n v="8"/>
    <m/>
    <s v="METRO MADRID RECARGA 10 VIAJES"/>
    <n v="0"/>
    <n v="-1.22"/>
    <n v="0"/>
    <n v="-1.22"/>
  </r>
  <r>
    <x v="1"/>
    <s v="REAL"/>
    <s v="VARIABLE"/>
    <x v="0"/>
    <s v="GASTOS VARIABLES"/>
    <m/>
    <x v="5"/>
    <s v="METRO"/>
    <s v="METRO"/>
    <n v="1.22"/>
    <d v="2022-08-22T00:00:00"/>
    <x v="10"/>
    <n v="8"/>
    <m/>
    <s v="Tarjeta 10 viajes metro"/>
    <n v="0"/>
    <n v="-1.22"/>
    <n v="0"/>
    <n v="-1.22"/>
  </r>
  <r>
    <x v="1"/>
    <s v="REAL"/>
    <s v="OCASIONAL"/>
    <x v="0"/>
    <s v="VIAJES"/>
    <m/>
    <x v="5"/>
    <s v="RENFE"/>
    <s v="RENFE"/>
    <n v="3.5"/>
    <d v="2022-08-22T00:00:00"/>
    <x v="10"/>
    <n v="8"/>
    <m/>
    <s v="Madrid - Tudela"/>
    <n v="0"/>
    <n v="-3.5"/>
    <n v="0"/>
    <n v="-3.5"/>
  </r>
  <r>
    <x v="1"/>
    <s v="REAL"/>
    <s v="VARIABLE"/>
    <x v="0"/>
    <s v="REGALOS"/>
    <m/>
    <x v="0"/>
    <s v="REGALOS"/>
    <s v="REGALOS INSUD"/>
    <n v="0.5"/>
    <d v="2022-08-24T00:00:00"/>
    <x v="10"/>
    <n v="8"/>
    <m/>
    <s v="Regalo despedida Salim"/>
    <n v="0"/>
    <n v="-0.5"/>
    <n v="0"/>
    <n v="-0.5"/>
  </r>
  <r>
    <x v="1"/>
    <s v="REAL"/>
    <s v="VARIABLE"/>
    <x v="0"/>
    <s v="ALDI"/>
    <m/>
    <x v="4"/>
    <s v="ALDI"/>
    <s v="ALDI"/>
    <n v="2.9000000000000004"/>
    <d v="2022-08-26T00:00:00"/>
    <x v="10"/>
    <n v="8"/>
    <m/>
    <s v="Comida semanal"/>
    <n v="0"/>
    <n v="-2.9000000000000004"/>
    <n v="0"/>
    <n v="-2.9000000000000004"/>
  </r>
  <r>
    <x v="1"/>
    <s v="REAL"/>
    <s v="VARIABLE"/>
    <x v="0"/>
    <s v="ALDI"/>
    <s v="MADRID"/>
    <x v="4"/>
    <s v="COMIDA"/>
    <s v="ALDI"/>
    <n v="2.9000000000000004"/>
    <d v="2022-08-26T00:00:00"/>
    <x v="10"/>
    <n v="8"/>
    <m/>
    <m/>
    <n v="0"/>
    <n v="-2.9000000000000004"/>
    <n v="0"/>
    <n v="-2.9000000000000004"/>
  </r>
  <r>
    <x v="1"/>
    <s v="REAL"/>
    <s v="VARIABLE"/>
    <x v="0"/>
    <s v="ELECTRONICA"/>
    <s v="MADRID"/>
    <x v="8"/>
    <s v="IPHONE 12"/>
    <s v="CABLE CARGAR IPHONE"/>
    <n v="0.70000000000000007"/>
    <d v="2022-08-26T00:00:00"/>
    <x v="10"/>
    <n v="8"/>
    <m/>
    <s v="Cable cargar Iphone 12"/>
    <n v="0"/>
    <n v="-0.70000000000000007"/>
    <n v="0"/>
    <n v="-0.70000000000000007"/>
  </r>
  <r>
    <x v="1"/>
    <s v="REAL"/>
    <s v="VARIABLE"/>
    <x v="0"/>
    <s v="REPSOL"/>
    <s v="MADRID"/>
    <x v="5"/>
    <s v="GASOLINA"/>
    <s v="MOTO"/>
    <n v="0.84100000000000008"/>
    <d v="2022-08-26T00:00:00"/>
    <x v="10"/>
    <n v="8"/>
    <m/>
    <s v="waylet"/>
    <n v="0"/>
    <n v="-0.84100000000000008"/>
    <n v="0"/>
    <n v="-0.84100000000000008"/>
  </r>
  <r>
    <x v="1"/>
    <s v="REAL"/>
    <s v="VARIABLE"/>
    <x v="0"/>
    <s v="REGALOS"/>
    <m/>
    <x v="0"/>
    <s v="REGALOS"/>
    <s v="REGALOS INSUD"/>
    <n v="0.5"/>
    <d v="2022-08-26T00:00:00"/>
    <x v="10"/>
    <n v="8"/>
    <m/>
    <s v="Regalo despedida Mariia API"/>
    <n v="0"/>
    <n v="-0.5"/>
    <n v="0"/>
    <n v="-0.5"/>
  </r>
  <r>
    <x v="1"/>
    <s v="REAL"/>
    <s v="VARIABLE"/>
    <x v="0"/>
    <s v="ALDI"/>
    <s v="MADRID"/>
    <x v="4"/>
    <s v="COMIDA"/>
    <s v="ALDI"/>
    <n v="1.512"/>
    <d v="2022-08-28T00:00:00"/>
    <x v="10"/>
    <n v="8"/>
    <m/>
    <m/>
    <n v="0"/>
    <n v="-1.512"/>
    <n v="0"/>
    <n v="-1.512"/>
  </r>
  <r>
    <x v="1"/>
    <s v="REAL"/>
    <s v="VARIABLE"/>
    <x v="0"/>
    <s v="ALDI"/>
    <m/>
    <x v="4"/>
    <s v="ALDI"/>
    <s v="ALDI"/>
    <n v="1.512"/>
    <d v="2022-08-29T00:00:00"/>
    <x v="10"/>
    <n v="8"/>
    <m/>
    <s v="Comida semanal"/>
    <n v="0"/>
    <n v="-1.512"/>
    <n v="0"/>
    <n v="-1.512"/>
  </r>
  <r>
    <x v="1"/>
    <s v="REAL"/>
    <s v="VARIABLE"/>
    <x v="0"/>
    <s v="GASTOS VARIABLES"/>
    <m/>
    <x v="4"/>
    <s v="VENDING"/>
    <s v="CAFÉ"/>
    <n v="0.1"/>
    <d v="2022-08-29T00:00:00"/>
    <x v="10"/>
    <n v="8"/>
    <m/>
    <s v="café insud"/>
    <n v="0"/>
    <n v="-0.1"/>
    <n v="0"/>
    <n v="-0.1"/>
  </r>
  <r>
    <x v="1"/>
    <s v="REAL"/>
    <s v="VARIABLE"/>
    <x v="0"/>
    <s v="GASTOS VARIABLES"/>
    <m/>
    <x v="4"/>
    <s v="SUPERMERCADO"/>
    <s v="CHINO BARRIO"/>
    <n v="0.15000000000000002"/>
    <d v="2022-08-29T00:00:00"/>
    <x v="10"/>
    <n v="8"/>
    <m/>
    <s v="agua co ngas"/>
    <n v="0"/>
    <n v="-0.15000000000000002"/>
    <n v="0"/>
    <n v="-0.15000000000000002"/>
  </r>
  <r>
    <x v="1"/>
    <s v="REAL"/>
    <s v="VARIABLE"/>
    <x v="0"/>
    <s v="HBO"/>
    <s v="ONLINE"/>
    <x v="9"/>
    <s v="SUSCRIPCION"/>
    <s v="HBO"/>
    <n v="0.30000000000000004"/>
    <d v="2022-08-29T00:00:00"/>
    <x v="10"/>
    <n v="8"/>
    <m/>
    <s v="Bizum Isabel Medina, HBO MAX (Sep)"/>
    <n v="0"/>
    <n v="-0.30000000000000004"/>
    <n v="0"/>
    <n v="-0.30000000000000004"/>
  </r>
  <r>
    <x v="0"/>
    <s v="REAL"/>
    <s v="FIJO"/>
    <x v="0"/>
    <s v="INSUD"/>
    <s v="MADRID"/>
    <x v="12"/>
    <s v="NOMINA INSUD"/>
    <s v=" INSUD"/>
    <n v="475.28099999999995"/>
    <d v="2022-08-29T00:00:00"/>
    <x v="10"/>
    <n v="8"/>
    <m/>
    <s v="Nomina Agosto 22"/>
    <n v="475.28099999999995"/>
    <n v="0"/>
    <n v="0"/>
    <n v="475.28099999999995"/>
  </r>
  <r>
    <x v="1"/>
    <s v="REAL"/>
    <s v="VARIABLE"/>
    <x v="0"/>
    <s v="UDEMY"/>
    <s v="ONLINE"/>
    <x v="1"/>
    <s v="PYTHON"/>
    <s v="PYTHON"/>
    <n v="1.6989999999999998"/>
    <d v="2022-08-29T00:00:00"/>
    <x v="10"/>
    <n v="8"/>
    <m/>
    <s v="Formacion Udemy Python"/>
    <n v="0"/>
    <n v="-1.6989999999999998"/>
    <n v="0"/>
    <n v="-1.6989999999999998"/>
  </r>
  <r>
    <x v="0"/>
    <s v="REAL"/>
    <s v="VARIABLE"/>
    <x v="0"/>
    <s v="-"/>
    <s v="VALENCIA"/>
    <x v="0"/>
    <s v="PAGA"/>
    <s v="PAGA / TRANSFERENCIA"/>
    <n v="40.5"/>
    <d v="2022-08-31T00:00:00"/>
    <x v="10"/>
    <n v="8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2-09-01T00:00:00"/>
    <x v="10"/>
    <n v="9"/>
    <m/>
    <s v="Septiembre"/>
    <n v="0"/>
    <n v="-45"/>
    <n v="0"/>
    <n v="-45"/>
  </r>
  <r>
    <x v="0"/>
    <s v="REAL"/>
    <s v="VARIABLE"/>
    <x v="0"/>
    <s v="BLABLACAR"/>
    <s v="ONLINE"/>
    <x v="18"/>
    <s v="GASTOS COMPARTIDOS"/>
    <s v="BLABLACAR"/>
    <n v="6.8999999999999995"/>
    <d v="2022-09-01T00:00:00"/>
    <x v="10"/>
    <n v="9"/>
    <m/>
    <s v="Madrid-Pozo Cristofer"/>
    <n v="6.8999999999999995"/>
    <n v="0"/>
    <n v="0"/>
    <n v="6.8999999999999995"/>
  </r>
  <r>
    <x v="1"/>
    <s v="REAL"/>
    <s v="FIJO"/>
    <x v="0"/>
    <s v="GIMNASIO JOSE VALENCIANO"/>
    <s v="MADRID"/>
    <x v="6"/>
    <s v="BOXEO"/>
    <s v="BOXEO"/>
    <n v="17.5"/>
    <d v="2022-09-01T00:00:00"/>
    <x v="10"/>
    <n v="9"/>
    <m/>
    <s v="Septiembre, Octubre, Noviembre"/>
    <n v="0"/>
    <n v="-17.5"/>
    <n v="0"/>
    <n v="-17.5"/>
  </r>
  <r>
    <x v="1"/>
    <s v="REAL"/>
    <s v="VARIABLE"/>
    <x v="0"/>
    <s v="GASTOS VARIABLES"/>
    <m/>
    <x v="4"/>
    <s v="VENDING"/>
    <s v="CAFÉ"/>
    <n v="0.1"/>
    <d v="2022-09-01T00:00:00"/>
    <x v="10"/>
    <n v="9"/>
    <m/>
    <s v="café insud"/>
    <n v="0"/>
    <n v="-0.1"/>
    <n v="0"/>
    <n v="-0.1"/>
  </r>
  <r>
    <x v="1"/>
    <s v="REAL"/>
    <s v="FIJO"/>
    <x v="0"/>
    <s v="GARAJE"/>
    <m/>
    <x v="2"/>
    <s v="GARAJE"/>
    <s v="GARAJE FDO CATOLICO"/>
    <n v="13.5"/>
    <d v="2022-09-01T00:00:00"/>
    <x v="10"/>
    <n v="9"/>
    <m/>
    <s v="Septiembre"/>
    <n v="0"/>
    <n v="-13.5"/>
    <n v="0"/>
    <n v="-13.5"/>
  </r>
  <r>
    <x v="0"/>
    <s v="REAL"/>
    <s v="VARIABLE"/>
    <x v="0"/>
    <s v="BLABLACAR"/>
    <s v="ONLINE"/>
    <x v="18"/>
    <s v="GASTOS COMPARTIDOS"/>
    <s v="BLABLACAR"/>
    <n v="5.3999999999999995"/>
    <d v="2022-09-04T00:00:00"/>
    <x v="10"/>
    <n v="9"/>
    <m/>
    <s v="Pozoblanco - Madrid  Francisco Jose"/>
    <n v="5.3999999999999995"/>
    <n v="0"/>
    <n v="0"/>
    <n v="5.3999999999999995"/>
  </r>
  <r>
    <x v="0"/>
    <s v="REAL"/>
    <s v="VARIABLE"/>
    <x v="0"/>
    <s v="BLABLACAR"/>
    <s v="ONLINE"/>
    <x v="18"/>
    <s v="GASTOS COMPARTIDOS"/>
    <s v="BLABLACAR"/>
    <n v="5.3999999999999995"/>
    <d v="2022-09-04T00:00:00"/>
    <x v="10"/>
    <n v="9"/>
    <m/>
    <s v="Pozoblanco - Madrid  Rosa"/>
    <n v="5.3999999999999995"/>
    <n v="0"/>
    <n v="0"/>
    <n v="5.3999999999999995"/>
  </r>
  <r>
    <x v="0"/>
    <s v="REAL"/>
    <s v="VARIABLE"/>
    <x v="0"/>
    <s v="BLABLACAR"/>
    <s v="ONLINE"/>
    <x v="18"/>
    <s v="GASTOS COMPARTIDOS"/>
    <s v="BLABLACAR"/>
    <n v="6"/>
    <d v="2022-09-04T00:00:00"/>
    <x v="10"/>
    <n v="9"/>
    <m/>
    <s v="Pozoblanco - Madrid  Sara_Paqui"/>
    <n v="6"/>
    <n v="0"/>
    <n v="0"/>
    <n v="6"/>
  </r>
  <r>
    <x v="1"/>
    <s v="REAL"/>
    <s v="VARIABLE"/>
    <x v="0"/>
    <s v="REPSOL"/>
    <m/>
    <x v="5"/>
    <s v="GASOLINA"/>
    <s v="COCHE"/>
    <n v="2.5579999999999998"/>
    <d v="2022-09-05T00:00:00"/>
    <x v="10"/>
    <n v="9"/>
    <m/>
    <s v="waylet"/>
    <n v="0"/>
    <n v="-2.5579999999999998"/>
    <n v="0"/>
    <n v="-2.5579999999999998"/>
  </r>
  <r>
    <x v="1"/>
    <s v="REAL"/>
    <s v="VARIABLE"/>
    <x v="0"/>
    <s v="RESTAURANTE NAPOLI"/>
    <m/>
    <x v="7"/>
    <s v="RESTAURANTE"/>
    <s v="RESTAURANTE"/>
    <n v="0.9"/>
    <d v="2022-09-05T00:00:00"/>
    <x v="10"/>
    <n v="9"/>
    <m/>
    <s v="Pago con tarjeta contraria"/>
    <n v="0"/>
    <n v="-0.9"/>
    <n v="0"/>
    <n v="-0.9"/>
  </r>
  <r>
    <x v="1"/>
    <s v="REAL"/>
    <s v="VARIABLE"/>
    <x v="0"/>
    <s v="REPSOL"/>
    <m/>
    <x v="5"/>
    <s v="GASOLINA"/>
    <s v="COCHE"/>
    <n v="2.5579999999999998"/>
    <d v="2022-09-07T00:00:00"/>
    <x v="10"/>
    <n v="9"/>
    <m/>
    <s v="waylet"/>
    <n v="0"/>
    <n v="-2.5579999999999998"/>
    <n v="0"/>
    <n v="-2.5579999999999998"/>
  </r>
  <r>
    <x v="1"/>
    <s v="REAL"/>
    <s v="VARIABLE"/>
    <x v="0"/>
    <s v="REPSOL"/>
    <m/>
    <x v="5"/>
    <s v="GASOLINA"/>
    <s v="COCHE"/>
    <n v="2.5579999999999998"/>
    <d v="2022-09-07T00:00:00"/>
    <x v="10"/>
    <n v="9"/>
    <m/>
    <s v="waylet"/>
    <n v="0"/>
    <n v="-2.5579999999999998"/>
    <n v="0"/>
    <n v="-2.5579999999999998"/>
  </r>
  <r>
    <x v="0"/>
    <s v="REAL"/>
    <s v="VARIABLE"/>
    <x v="0"/>
    <s v="VINTED"/>
    <s v="ONLINE"/>
    <x v="18"/>
    <s v="SEGUNDA MANO"/>
    <s v="VINTED"/>
    <n v="2.97"/>
    <d v="2022-09-07T00:00:00"/>
    <x v="10"/>
    <n v="9"/>
    <m/>
    <s v="Zapatillas Tommy Hilfiguer"/>
    <n v="2.97"/>
    <n v="0"/>
    <n v="0"/>
    <n v="2.97"/>
  </r>
  <r>
    <x v="1"/>
    <s v="REAL"/>
    <s v="OCASIONAL"/>
    <x v="0"/>
    <s v="TALLER (MOTOS ELVIRA)"/>
    <m/>
    <x v="5"/>
    <s v="MOTO"/>
    <s v="BAUL"/>
    <n v="43.372999999999998"/>
    <d v="2022-09-08T00:00:00"/>
    <x v="10"/>
    <n v="9"/>
    <m/>
    <s v="BAUL 37Litros  y montaje"/>
    <n v="0"/>
    <n v="-43.372999999999998"/>
    <n v="0"/>
    <n v="-43.372999999999998"/>
  </r>
  <r>
    <x v="1"/>
    <s v="REAL"/>
    <s v="VARIABLE"/>
    <x v="0"/>
    <s v="BAR VAGABUNDOS"/>
    <m/>
    <x v="7"/>
    <s v="BAR"/>
    <s v="CAFÉ"/>
    <n v="0.16500000000000001"/>
    <d v="2022-09-08T00:00:00"/>
    <x v="10"/>
    <n v="9"/>
    <m/>
    <s v="Café Bar vagabundos"/>
    <n v="0"/>
    <n v="-0.16500000000000001"/>
    <n v="0"/>
    <n v="-0.16500000000000001"/>
  </r>
  <r>
    <x v="1"/>
    <s v="REAL"/>
    <s v="VARIABLE"/>
    <x v="0"/>
    <s v="FRJTERÍA"/>
    <m/>
    <x v="4"/>
    <s v="COMIDA"/>
    <s v="FRUTERIA BARRIO"/>
    <n v="0.5"/>
    <d v="2022-09-08T00:00:00"/>
    <x v="10"/>
    <n v="9"/>
    <m/>
    <s v="Uva y 2 aguacates. Pagado en efectivo"/>
    <n v="0"/>
    <n v="-0.5"/>
    <n v="0"/>
    <n v="-0.5"/>
  </r>
  <r>
    <x v="1"/>
    <s v="REAL"/>
    <s v="VARIABLE"/>
    <x v="0"/>
    <s v="BAR VAGABUNDOS"/>
    <m/>
    <x v="7"/>
    <s v="BAR"/>
    <s v="HELADO"/>
    <n v="0.47000000000000003"/>
    <d v="2022-09-08T00:00:00"/>
    <x v="10"/>
    <n v="9"/>
    <m/>
    <s v="Helado con Alex"/>
    <n v="0"/>
    <n v="-0.47000000000000003"/>
    <n v="0"/>
    <n v="-0.47000000000000003"/>
  </r>
  <r>
    <x v="1"/>
    <s v="REAL"/>
    <s v="VARIABLE"/>
    <x v="0"/>
    <s v="CHINO"/>
    <m/>
    <x v="4"/>
    <s v="COMIDA"/>
    <s v="MARKET CHINO"/>
    <n v="0.15000000000000002"/>
    <d v="2022-09-08T00:00:00"/>
    <x v="10"/>
    <n v="9"/>
    <m/>
    <s v="&quot;MINIMARK&quot;"/>
    <n v="0"/>
    <n v="-0.15000000000000002"/>
    <n v="0"/>
    <n v="-0.15000000000000002"/>
  </r>
  <r>
    <x v="1"/>
    <s v="REAL"/>
    <s v="VARIABLE"/>
    <x v="0"/>
    <s v="REPSOL"/>
    <s v="MADRID"/>
    <x v="5"/>
    <s v="GASOLINA"/>
    <s v="MOTO"/>
    <n v="0.79100000000000004"/>
    <d v="2022-09-08T00:00:00"/>
    <x v="10"/>
    <n v="9"/>
    <m/>
    <s v="waylet"/>
    <n v="0"/>
    <n v="-0.79100000000000004"/>
    <n v="0"/>
    <n v="-0.79100000000000004"/>
  </r>
  <r>
    <x v="1"/>
    <s v="REAL"/>
    <s v="OCASIONAL"/>
    <x v="0"/>
    <s v="TALLER (MOTOS ELVIRA)"/>
    <m/>
    <x v="5"/>
    <s v="MOTO"/>
    <s v="REVISION MOTO"/>
    <n v="0.98600000000000143"/>
    <d v="2022-09-08T00:00:00"/>
    <x v="10"/>
    <n v="9"/>
    <m/>
    <s v="Revision moto 5000km"/>
    <n v="0"/>
    <n v="-0.98600000000000143"/>
    <n v="0"/>
    <n v="-0.98600000000000143"/>
  </r>
  <r>
    <x v="1"/>
    <s v="REAL"/>
    <s v="OCASIONAL"/>
    <x v="0"/>
    <s v="TALLER (MOTOS ELVIRA)"/>
    <m/>
    <x v="5"/>
    <s v="MOTO"/>
    <s v="REVISION MOTO"/>
    <n v="0.98599999999999999"/>
    <d v="2022-09-08T00:00:00"/>
    <x v="10"/>
    <n v="9"/>
    <m/>
    <s v="Revision 5000km"/>
    <n v="0"/>
    <n v="-0.98599999999999999"/>
    <n v="0"/>
    <n v="-0.98599999999999999"/>
  </r>
  <r>
    <x v="1"/>
    <s v="REAL"/>
    <s v="VARIABLE"/>
    <x v="0"/>
    <s v="CARREFOUR"/>
    <m/>
    <x v="4"/>
    <s v="COMIDA"/>
    <s v="CERVEZA"/>
    <n v="1.1539999999999999"/>
    <d v="2022-09-10T00:00:00"/>
    <x v="10"/>
    <n v="9"/>
    <m/>
    <s v="UVA , cerveza, agua con gas, etc Eva y Artur"/>
    <n v="0"/>
    <n v="-1.1539999999999999"/>
    <n v="0"/>
    <n v="-1.1539999999999999"/>
  </r>
  <r>
    <x v="1"/>
    <s v="REAL"/>
    <s v="VARIABLE"/>
    <x v="0"/>
    <s v="DIA"/>
    <m/>
    <x v="4"/>
    <s v="COMIDA"/>
    <s v="COMIDA"/>
    <n v="3.2970000000000002"/>
    <d v="2022-09-10T00:00:00"/>
    <x v="10"/>
    <n v="9"/>
    <m/>
    <s v="Comida semanal"/>
    <n v="0"/>
    <n v="-3.2970000000000002"/>
    <n v="0"/>
    <n v="-3.2970000000000002"/>
  </r>
  <r>
    <x v="1"/>
    <s v="REAL"/>
    <s v="VARIABLE"/>
    <x v="0"/>
    <s v="BAR CASTELLANA"/>
    <m/>
    <x v="7"/>
    <s v="BAR"/>
    <s v="CERVEZA"/>
    <n v="0.60000000000000009"/>
    <d v="2022-09-11T00:00:00"/>
    <x v="10"/>
    <n v="9"/>
    <m/>
    <s v="Dos cervezas bar castellana con los del padel"/>
    <n v="0"/>
    <n v="-0.60000000000000009"/>
    <n v="0"/>
    <n v="-0.60000000000000009"/>
  </r>
  <r>
    <x v="1"/>
    <s v="REAL"/>
    <s v="VARIABLE"/>
    <x v="0"/>
    <s v="GASTOS VARIABLES"/>
    <s v="MADRID"/>
    <x v="2"/>
    <s v="GASTOS COMPARTIDOS"/>
    <s v="GASTOS: AGUA, LUZ, WIFI, LIMPIEZA"/>
    <n v="0.15000000000000002"/>
    <d v="2022-09-11T00:00:00"/>
    <x v="10"/>
    <n v="9"/>
    <m/>
    <s v="Agua padel"/>
    <n v="0"/>
    <n v="-0.15000000000000002"/>
    <n v="0"/>
    <n v="-0.15000000000000002"/>
  </r>
  <r>
    <x v="1"/>
    <s v="REAL"/>
    <s v="VARIABLE"/>
    <x v="0"/>
    <s v="PLAYTOMIC"/>
    <m/>
    <x v="6"/>
    <s v="DEPORTE"/>
    <s v="PADEL"/>
    <n v="0.252"/>
    <d v="2022-09-11T00:00:00"/>
    <x v="10"/>
    <n v="9"/>
    <m/>
    <s v="Reserva pista padel playtomic"/>
    <n v="0"/>
    <n v="-0.252"/>
    <n v="0"/>
    <n v="-0.252"/>
  </r>
  <r>
    <x v="1"/>
    <s v="REAL"/>
    <s v="VARIABLE"/>
    <x v="0"/>
    <s v="GASTOS VARIABLES"/>
    <m/>
    <x v="4"/>
    <s v="VENDING"/>
    <s v="REFRESCO"/>
    <n v="0.15000000000000002"/>
    <d v="2022-09-11T00:00:00"/>
    <x v="10"/>
    <n v="9"/>
    <m/>
    <s v="Coca-Cola Padel"/>
    <n v="0"/>
    <n v="-0.15000000000000002"/>
    <n v="0"/>
    <n v="-0.15000000000000002"/>
  </r>
  <r>
    <x v="2"/>
    <s v="REAL"/>
    <s v="VARIABLE"/>
    <x v="0"/>
    <s v="DEGIRO"/>
    <s v="ONLINE"/>
    <x v="16"/>
    <s v="BOLSA"/>
    <s v="BOLSA"/>
    <n v="180"/>
    <d v="2022-09-12T00:00:00"/>
    <x v="10"/>
    <n v="9"/>
    <m/>
    <m/>
    <n v="0"/>
    <n v="0"/>
    <n v="-180"/>
    <n v="-180"/>
  </r>
  <r>
    <x v="1"/>
    <s v="REAL"/>
    <s v="VARIABLE"/>
    <x v="0"/>
    <s v="TEATRO"/>
    <s v="MADRID"/>
    <x v="9"/>
    <s v="ESPECTACULOS"/>
    <s v="MUSICAL REY LEON"/>
    <n v="14"/>
    <d v="2022-09-14T00:00:00"/>
    <x v="10"/>
    <n v="9"/>
    <m/>
    <s v="Regalo atrasado de hace dos años de Navidad"/>
    <n v="0"/>
    <n v="-14"/>
    <n v="0"/>
    <n v="-14"/>
  </r>
  <r>
    <x v="1"/>
    <s v="REAL"/>
    <s v="VARIABLE"/>
    <x v="0"/>
    <s v="GASTOS VARIABLES"/>
    <m/>
    <x v="4"/>
    <s v="VENDING"/>
    <s v="CAFÉ"/>
    <n v="2.0000000000000004E-2"/>
    <d v="2022-09-15T00:00:00"/>
    <x v="10"/>
    <n v="9"/>
    <m/>
    <s v="vending insud"/>
    <n v="0"/>
    <n v="-2.0000000000000004E-2"/>
    <n v="0"/>
    <n v="-2.0000000000000004E-2"/>
  </r>
  <r>
    <x v="1"/>
    <s v="REAL"/>
    <s v="VARIABLE"/>
    <x v="0"/>
    <s v="REPSOL"/>
    <s v="MADRID"/>
    <x v="5"/>
    <s v="GASOLINA"/>
    <s v="MOTO"/>
    <n v="0.73799999999999999"/>
    <d v="2022-09-15T00:00:00"/>
    <x v="10"/>
    <n v="9"/>
    <m/>
    <s v="waylet"/>
    <n v="0"/>
    <n v="-0.73799999999999999"/>
    <n v="0"/>
    <n v="-0.73799999999999999"/>
  </r>
  <r>
    <x v="1"/>
    <s v="REAL"/>
    <s v="VARIABLE"/>
    <x v="0"/>
    <s v="EL GRAN JAMONAL"/>
    <m/>
    <x v="7"/>
    <s v="RESTAURANTE"/>
    <s v="RESTAURANTE"/>
    <n v="1.4000000000000001"/>
    <d v="2022-09-15T00:00:00"/>
    <x v="10"/>
    <n v="9"/>
    <m/>
    <s v="Cena con Ignacio Onda que vino a Madrid"/>
    <n v="0"/>
    <n v="-1.4000000000000001"/>
    <n v="0"/>
    <n v="-1.4000000000000001"/>
  </r>
  <r>
    <x v="1"/>
    <s v="REAL"/>
    <s v="VARIABLE"/>
    <x v="0"/>
    <s v="PRIMARK"/>
    <s v="MADRID"/>
    <x v="8"/>
    <s v="ELECTRONICA"/>
    <s v="BATERIA PORTATIL"/>
    <n v="1"/>
    <d v="2022-09-17T00:00:00"/>
    <x v="10"/>
    <n v="9"/>
    <m/>
    <s v="PAGADO EN EFECTIVO"/>
    <n v="0"/>
    <n v="-1"/>
    <n v="0"/>
    <n v="-1"/>
  </r>
  <r>
    <x v="1"/>
    <s v="REAL"/>
    <s v="VARIABLE"/>
    <x v="0"/>
    <s v="DIA"/>
    <m/>
    <x v="4"/>
    <s v="COMIDA"/>
    <s v="COMIDA"/>
    <n v="2.37"/>
    <d v="2022-09-18T00:00:00"/>
    <x v="10"/>
    <n v="9"/>
    <m/>
    <s v="Comida semanal"/>
    <n v="0"/>
    <n v="-2.37"/>
    <n v="0"/>
    <n v="-2.37"/>
  </r>
  <r>
    <x v="1"/>
    <s v="REAL"/>
    <s v="VARIABLE"/>
    <x v="0"/>
    <s v="ALDI"/>
    <m/>
    <x v="4"/>
    <s v="COMIDA"/>
    <s v="COMIDA"/>
    <n v="3.1870000000000003"/>
    <d v="2022-09-18T00:00:00"/>
    <x v="10"/>
    <n v="9"/>
    <m/>
    <s v="Comida semanal"/>
    <n v="0"/>
    <n v="-3.1870000000000003"/>
    <n v="0"/>
    <n v="-3.1870000000000003"/>
  </r>
  <r>
    <x v="1"/>
    <s v="REAL"/>
    <s v="VARIABLE"/>
    <x v="0"/>
    <s v="PIXUM"/>
    <m/>
    <x v="0"/>
    <s v="REGALOS"/>
    <s v="REGALOS CRIS"/>
    <n v="3.0500000000000003"/>
    <d v="2022-09-18T00:00:00"/>
    <x v="10"/>
    <n v="9"/>
    <m/>
    <s v="Album de fotos 20-22"/>
    <n v="0"/>
    <n v="-3.0500000000000003"/>
    <n v="0"/>
    <n v="-3.0500000000000003"/>
  </r>
  <r>
    <x v="1"/>
    <s v="REAL"/>
    <s v="VARIABLE"/>
    <x v="0"/>
    <s v="Taberna Bai"/>
    <m/>
    <x v="7"/>
    <s v="RESTAURANTE"/>
    <s v="RESTAURANTE"/>
    <n v="1.97"/>
    <d v="2022-09-18T00:00:00"/>
    <x v="10"/>
    <n v="9"/>
    <m/>
    <s v="Cena con Jose Angel y Morales"/>
    <n v="0"/>
    <n v="-1.97"/>
    <n v="0"/>
    <n v="-1.97"/>
  </r>
  <r>
    <x v="0"/>
    <s v="REAL"/>
    <s v="VARIABLE"/>
    <x v="0"/>
    <s v="VINTED"/>
    <s v="ONLINE"/>
    <x v="18"/>
    <s v="SEGUNDA MANO"/>
    <s v="VINTED"/>
    <n v="1.7999999999999998"/>
    <d v="2022-09-19T00:00:00"/>
    <x v="10"/>
    <n v="9"/>
    <m/>
    <s v="Cartera solera com bandera españa"/>
    <n v="1.7999999999999998"/>
    <n v="0"/>
    <n v="0"/>
    <n v="1.7999999999999998"/>
  </r>
  <r>
    <x v="1"/>
    <s v="REAL"/>
    <s v="VARIABLE"/>
    <x v="0"/>
    <s v="ALDI"/>
    <s v="MADRID"/>
    <x v="4"/>
    <s v="COMIDA"/>
    <s v="ALDI"/>
    <n v="3.1850000000000005"/>
    <d v="2022-09-20T00:00:00"/>
    <x v="10"/>
    <n v="9"/>
    <m/>
    <m/>
    <n v="0"/>
    <n v="-3.1850000000000005"/>
    <n v="0"/>
    <n v="-3.1850000000000005"/>
  </r>
  <r>
    <x v="1"/>
    <s v="REAL"/>
    <s v="VARIABLE"/>
    <x v="0"/>
    <s v="AMAZON"/>
    <s v="ONLINE"/>
    <x v="8"/>
    <s v="AURICULARES DEPORTE"/>
    <s v="AURICULARES"/>
    <n v="1.7760000000000002"/>
    <d v="2022-09-22T00:00:00"/>
    <x v="10"/>
    <n v="9"/>
    <m/>
    <s v="PAGADO EN EFECTIVO"/>
    <n v="0"/>
    <n v="-1.7760000000000002"/>
    <n v="0"/>
    <n v="-1.7760000000000002"/>
  </r>
  <r>
    <x v="1"/>
    <s v="REAL"/>
    <s v="VARIABLE"/>
    <x v="0"/>
    <s v="JAPO"/>
    <m/>
    <x v="7"/>
    <s v="RESTAURANTE"/>
    <s v="JAPO"/>
    <n v="0.19"/>
    <d v="2022-09-23T00:00:00"/>
    <x v="10"/>
    <n v="9"/>
    <m/>
    <s v="Bizum a Daniel Caldevilla"/>
    <n v="0"/>
    <n v="-0.19"/>
    <n v="0"/>
    <n v="-0.19"/>
  </r>
  <r>
    <x v="0"/>
    <s v="REAL"/>
    <s v="VARIABLE"/>
    <x v="0"/>
    <m/>
    <m/>
    <x v="0"/>
    <s v="Paga"/>
    <m/>
    <n v="30"/>
    <d v="2022-09-23T00:00:00"/>
    <x v="10"/>
    <n v="9"/>
    <m/>
    <s v="Regalos papas en rey leon musical"/>
    <n v="30"/>
    <n v="0"/>
    <n v="0"/>
    <n v="30"/>
  </r>
  <r>
    <x v="1"/>
    <s v="REAL"/>
    <s v="VARIABLE"/>
    <x v="0"/>
    <s v="REPSOL"/>
    <s v="MADRID"/>
    <x v="5"/>
    <s v="GASOLINA"/>
    <s v="MOTO"/>
    <n v="0.746"/>
    <d v="2022-09-24T00:00:00"/>
    <x v="10"/>
    <n v="9"/>
    <m/>
    <s v="waylet"/>
    <n v="0"/>
    <n v="-0.746"/>
    <n v="0"/>
    <n v="-0.746"/>
  </r>
  <r>
    <x v="1"/>
    <s v="REAL"/>
    <s v="VARIABLE"/>
    <x v="0"/>
    <s v="JUNK BURGER"/>
    <m/>
    <x v="7"/>
    <s v="BAR"/>
    <s v="COMIDA"/>
    <n v="3.0700000000000003"/>
    <d v="2022-09-25T00:00:00"/>
    <x v="10"/>
    <n v="9"/>
    <m/>
    <s v="cerveza cocacola y hamburguesa festival con cris"/>
    <n v="0"/>
    <n v="-3.0700000000000003"/>
    <n v="0"/>
    <n v="-3.0700000000000003"/>
  </r>
  <r>
    <x v="1"/>
    <s v="REAL"/>
    <s v="VARIABLE"/>
    <x v="0"/>
    <s v="GASTOS VARIABLES"/>
    <m/>
    <x v="4"/>
    <s v="VENDING"/>
    <s v="CAFÉ"/>
    <n v="0.1"/>
    <d v="2022-09-26T00:00:00"/>
    <x v="10"/>
    <n v="9"/>
    <m/>
    <s v="vending insud"/>
    <n v="0"/>
    <n v="-0.1"/>
    <n v="0"/>
    <n v="-0.1"/>
  </r>
  <r>
    <x v="1"/>
    <s v="REAL"/>
    <s v="VARIABLE"/>
    <x v="0"/>
    <s v="GASTOS VARIABLES"/>
    <m/>
    <x v="4"/>
    <s v="VENDING"/>
    <s v="CAFÉ"/>
    <n v="0.34"/>
    <d v="2022-09-26T00:00:00"/>
    <x v="10"/>
    <n v="9"/>
    <m/>
    <s v="vending insud"/>
    <n v="0"/>
    <n v="-0.34"/>
    <n v="0"/>
    <n v="-0.34"/>
  </r>
  <r>
    <x v="1"/>
    <s v="REAL"/>
    <s v="VARIABLE"/>
    <x v="0"/>
    <s v="DIA"/>
    <m/>
    <x v="4"/>
    <s v="COMIDA"/>
    <s v="COMIDA"/>
    <n v="2.4450000000000003"/>
    <d v="2022-09-27T00:00:00"/>
    <x v="10"/>
    <n v="9"/>
    <m/>
    <s v="Comida semanal"/>
    <n v="0"/>
    <n v="-2.4450000000000003"/>
    <n v="0"/>
    <n v="-2.4450000000000003"/>
  </r>
  <r>
    <x v="1"/>
    <s v="REAL"/>
    <s v="VARIABLE"/>
    <x v="0"/>
    <s v="HBO"/>
    <s v="ONLINE"/>
    <x v="9"/>
    <s v="SUSCRIPCION"/>
    <s v="HBO"/>
    <n v="0.30000000000000004"/>
    <d v="2022-09-27T00:00:00"/>
    <x v="10"/>
    <n v="9"/>
    <m/>
    <s v="Bizum Isabel Medina, HBO MAX (Oct)"/>
    <n v="0"/>
    <n v="-0.30000000000000004"/>
    <n v="0"/>
    <n v="-0.30000000000000004"/>
  </r>
  <r>
    <x v="0"/>
    <s v="REAL"/>
    <s v="FIJO"/>
    <x v="0"/>
    <s v="INSUD"/>
    <s v="MADRID"/>
    <x v="12"/>
    <s v="NOMINA INSUD"/>
    <s v=" INSUD"/>
    <n v="475.416"/>
    <d v="2022-09-29T00:00:00"/>
    <x v="10"/>
    <n v="9"/>
    <m/>
    <s v="Nomina Septiembre 22"/>
    <n v="475.416"/>
    <n v="0"/>
    <n v="0"/>
    <n v="475.416"/>
  </r>
  <r>
    <x v="1"/>
    <s v="REAL"/>
    <s v="VARIABLE"/>
    <x v="0"/>
    <s v="GASTOS VARIABLES"/>
    <m/>
    <x v="4"/>
    <s v="VENDING"/>
    <s v="CAFÉ"/>
    <n v="0.68500000000000005"/>
    <d v="2022-09-30T00:00:00"/>
    <x v="10"/>
    <n v="9"/>
    <m/>
    <s v="vending insud"/>
    <n v="0"/>
    <n v="-0.68500000000000005"/>
    <n v="0"/>
    <n v="-0.68500000000000005"/>
  </r>
  <r>
    <x v="1"/>
    <s v="REAL"/>
    <s v="VARIABLE"/>
    <x v="0"/>
    <s v="GASTOS VARIABLES"/>
    <m/>
    <x v="4"/>
    <s v="VENDING"/>
    <s v="CAFÉ"/>
    <n v="0.30000000000000004"/>
    <d v="2022-09-30T00:00:00"/>
    <x v="10"/>
    <n v="9"/>
    <m/>
    <s v="vending insud"/>
    <n v="0"/>
    <n v="-0.30000000000000004"/>
    <n v="0"/>
    <n v="-0.30000000000000004"/>
  </r>
  <r>
    <x v="1"/>
    <s v="REAL"/>
    <s v="VARIABLE"/>
    <x v="0"/>
    <s v="TAPAS"/>
    <m/>
    <x v="7"/>
    <s v="RESTAURANTE"/>
    <s v="CENA Y CERVEZAS"/>
    <n v="2.1350000000000002"/>
    <d v="2022-09-30T00:00:00"/>
    <x v="10"/>
    <n v="9"/>
    <m/>
    <s v="CENA VIERNES CON FRAN Y ADRIAN Y CHOCOLATE"/>
    <n v="0"/>
    <n v="-2.1350000000000002"/>
    <n v="0"/>
    <n v="-2.1350000000000002"/>
  </r>
  <r>
    <x v="1"/>
    <s v="REAL"/>
    <s v="VARIABLE"/>
    <x v="0"/>
    <s v="PIZZA NAPOLI"/>
    <m/>
    <x v="7"/>
    <s v="RESTAURANTE"/>
    <s v="CERVEZA"/>
    <n v="0.19500000000000001"/>
    <d v="2022-09-30T00:00:00"/>
    <x v="10"/>
    <n v="9"/>
    <m/>
    <s v="BIRRA pizza napoli viernes"/>
    <n v="0"/>
    <n v="-0.19500000000000001"/>
    <n v="0"/>
    <n v="-0.19500000000000001"/>
  </r>
  <r>
    <x v="1"/>
    <s v="REAL"/>
    <s v="VARIABLE"/>
    <x v="0"/>
    <s v="REPSOL"/>
    <s v="MADRID"/>
    <x v="5"/>
    <s v="GASOLINA"/>
    <s v="MOTO"/>
    <n v="0.67800000000000005"/>
    <d v="2022-09-30T00:00:00"/>
    <x v="10"/>
    <n v="9"/>
    <m/>
    <s v="waylet"/>
    <n v="0"/>
    <n v="-0.67800000000000005"/>
    <n v="0"/>
    <n v="-0.67800000000000005"/>
  </r>
  <r>
    <x v="0"/>
    <s v="REAL"/>
    <s v="VARIABLE"/>
    <x v="0"/>
    <s v="-"/>
    <s v="VALENCIA"/>
    <x v="0"/>
    <s v="PAGA"/>
    <s v="PAGA / TRANSFERENCIA"/>
    <n v="40.5"/>
    <d v="2022-09-30T00:00:00"/>
    <x v="10"/>
    <n v="9"/>
    <m/>
    <m/>
    <n v="40.5"/>
    <n v="0"/>
    <n v="0"/>
    <n v="40.5"/>
  </r>
  <r>
    <x v="1"/>
    <s v="REAL"/>
    <s v="FIJO"/>
    <x v="0"/>
    <s v="ALQUILER"/>
    <s v="MADRID"/>
    <x v="2"/>
    <s v="PISO FDO CATOLICO"/>
    <s v="ALQUILER FDO CATOLICO"/>
    <n v="45"/>
    <d v="2022-10-01T00:00:00"/>
    <x v="10"/>
    <n v="10"/>
    <m/>
    <s v="Octubre"/>
    <n v="0"/>
    <n v="-45"/>
    <n v="0"/>
    <n v="-45"/>
  </r>
  <r>
    <x v="1"/>
    <s v="REAL"/>
    <s v="VARIABLE"/>
    <x v="0"/>
    <s v="TABERNA SOL"/>
    <m/>
    <x v="7"/>
    <s v="BAR"/>
    <s v="CERVEZA"/>
    <n v="1.25"/>
    <d v="2022-10-01T00:00:00"/>
    <x v="10"/>
    <n v="10"/>
    <m/>
    <s v="CERVEZAS SABADO POR LA MAÑANA CON FRAN (BIZUM ADRIAN)"/>
    <n v="0"/>
    <n v="-1.25"/>
    <n v="0"/>
    <n v="-1.25"/>
  </r>
  <r>
    <x v="1"/>
    <s v="REAL"/>
    <s v="VARIABLE"/>
    <x v="0"/>
    <s v="GARELOS"/>
    <m/>
    <x v="7"/>
    <s v="RESTAURANTE"/>
    <s v="CERVEZA"/>
    <n v="2.1309999999999998"/>
    <d v="2022-10-01T00:00:00"/>
    <x v="10"/>
    <n v="10"/>
    <m/>
    <s v="COMIDA SABADO CON FRAN"/>
    <n v="0"/>
    <n v="-2.1309999999999998"/>
    <n v="0"/>
    <n v="-2.1309999999999998"/>
  </r>
  <r>
    <x v="1"/>
    <s v="REAL"/>
    <s v="VARIABLE"/>
    <x v="0"/>
    <s v="CORTE INGLES"/>
    <m/>
    <x v="7"/>
    <s v="BAR"/>
    <s v="CERVEZA"/>
    <n v="1.6"/>
    <d v="2022-10-01T00:00:00"/>
    <x v="10"/>
    <n v="10"/>
    <m/>
    <s v="CERVEZAS CORTE INGLES + MOJITO + AGUA CO NGAS (BIZUM ADRIAN Y SHEILA)"/>
    <n v="0"/>
    <n v="-1.6"/>
    <n v="0"/>
    <n v="-1.6"/>
  </r>
  <r>
    <x v="1"/>
    <s v="REAL"/>
    <s v="VARIABLE"/>
    <x v="0"/>
    <s v="CATARSIS"/>
    <m/>
    <x v="7"/>
    <s v="BAR"/>
    <s v="CERVEZA"/>
    <n v="1"/>
    <d v="2022-10-01T00:00:00"/>
    <x v="10"/>
    <n v="10"/>
    <m/>
    <s v="CERVEZAS BAR CATARSIS"/>
    <n v="0"/>
    <n v="-1"/>
    <n v="0"/>
    <n v="-1"/>
  </r>
  <r>
    <x v="1"/>
    <s v="REAL"/>
    <s v="VARIABLE"/>
    <x v="0"/>
    <s v="GASOLINERA"/>
    <m/>
    <x v="4"/>
    <s v="VENDING"/>
    <s v="CHOCOLATE"/>
    <n v="0.45"/>
    <d v="2022-10-01T00:00:00"/>
    <x v="10"/>
    <n v="10"/>
    <m/>
    <s v="KINDER BUENO Y AGUA CON FRAN + PIZZA"/>
    <n v="0"/>
    <n v="-0.45"/>
    <n v="0"/>
    <n v="-0.45"/>
  </r>
  <r>
    <x v="1"/>
    <s v="REAL"/>
    <s v="FIJO"/>
    <x v="0"/>
    <s v="GARAJE"/>
    <m/>
    <x v="2"/>
    <s v="GARAJE"/>
    <s v="GARAJE FDO CATOLICO"/>
    <n v="13.5"/>
    <d v="2022-10-01T00:00:00"/>
    <x v="10"/>
    <n v="10"/>
    <m/>
    <s v="Octubre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10-01T00:00:00"/>
    <x v="10"/>
    <n v="10"/>
    <m/>
    <s v="Octubre"/>
    <n v="0"/>
    <n v="-8.5"/>
    <n v="0"/>
    <n v="-8.5"/>
  </r>
  <r>
    <x v="1"/>
    <s v="REAL"/>
    <s v="VARIABLE"/>
    <x v="0"/>
    <s v="EN&amp;RESTAURANTE CAT, MADRID"/>
    <s v="VALENCIA"/>
    <x v="7"/>
    <s v="RESTAURANTE"/>
    <s v="RESTAURANTE"/>
    <n v="1"/>
    <d v="2022-10-01T00:00:00"/>
    <x v="10"/>
    <n v="10"/>
    <m/>
    <s v="PAGO MOVIL EN RESTAURANTE CAT, MADRID, TARJ."/>
    <n v="0"/>
    <n v="-1"/>
    <n v="0"/>
    <n v="-1"/>
  </r>
  <r>
    <x v="1"/>
    <s v="REAL"/>
    <s v="VARIABLE"/>
    <x v="0"/>
    <s v="KIOSKO"/>
    <m/>
    <x v="4"/>
    <s v="VENDING"/>
    <s v="AGUA Y CHOCOLATE"/>
    <n v="0.33500000000000002"/>
    <d v="2022-10-02T00:00:00"/>
    <x v="10"/>
    <n v="10"/>
    <m/>
    <s v="AGUA Y CHOCOLATE POST BERNABEU"/>
    <n v="0"/>
    <n v="-0.33500000000000002"/>
    <n v="0"/>
    <n v="-0.33500000000000002"/>
  </r>
  <r>
    <x v="1"/>
    <s v="REAL"/>
    <s v="VARIABLE"/>
    <x v="0"/>
    <s v="PAPELON"/>
    <m/>
    <x v="7"/>
    <s v="BAR"/>
    <s v="DESAYUNO"/>
    <n v="0.97"/>
    <d v="2022-10-02T00:00:00"/>
    <x v="10"/>
    <n v="10"/>
    <m/>
    <s v="DESAYUNO CON FRAN"/>
    <n v="0"/>
    <n v="-0.97"/>
    <n v="0"/>
    <n v="-0.97"/>
  </r>
  <r>
    <x v="2"/>
    <s v="REAL"/>
    <s v="VARIABLE"/>
    <x v="0"/>
    <s v="DEGIRO"/>
    <s v="ONLINE"/>
    <x v="16"/>
    <s v="BOLSA"/>
    <s v="BOLSA"/>
    <n v="180"/>
    <d v="2022-10-03T00:00:00"/>
    <x v="10"/>
    <n v="10"/>
    <m/>
    <m/>
    <n v="0"/>
    <n v="0"/>
    <n v="-180"/>
    <n v="-180"/>
  </r>
  <r>
    <x v="1"/>
    <s v="REAL"/>
    <s v="VARIABLE"/>
    <x v="0"/>
    <s v="ALDI"/>
    <s v="MADRID"/>
    <x v="4"/>
    <s v="COMIDA"/>
    <s v="ALDI"/>
    <n v="3.6360000000000001"/>
    <d v="2022-10-05T00:00:00"/>
    <x v="10"/>
    <n v="10"/>
    <m/>
    <m/>
    <n v="0"/>
    <n v="-3.6360000000000001"/>
    <n v="0"/>
    <n v="-3.6360000000000001"/>
  </r>
  <r>
    <x v="1"/>
    <s v="REAL"/>
    <s v="VARIABLE"/>
    <x v="0"/>
    <s v="UDEMY"/>
    <s v="ONLINE"/>
    <x v="1"/>
    <s v="POWER EXCEL"/>
    <s v="POWER EXCEL"/>
    <n v="1.4990000000000001"/>
    <d v="2022-10-07T00:00:00"/>
    <x v="10"/>
    <n v="10"/>
    <m/>
    <s v="Formacion Udemy Power Excel"/>
    <n v="0"/>
    <n v="-1.4990000000000001"/>
    <n v="0"/>
    <n v="-1.4990000000000001"/>
  </r>
  <r>
    <x v="1"/>
    <s v="REAL"/>
    <s v="VARIABLE"/>
    <x v="0"/>
    <s v="MACDONALDS"/>
    <s v="MADRID"/>
    <x v="7"/>
    <s v="RESTAURANTE"/>
    <s v="COMIDA"/>
    <n v="0.95000000000000007"/>
    <d v="2022-10-08T00:00:00"/>
    <x v="10"/>
    <n v="10"/>
    <m/>
    <s v="HAMBURGUESAS SABADO CON CRIS"/>
    <n v="0"/>
    <n v="-0.95000000000000007"/>
    <n v="0"/>
    <n v="-0.95000000000000007"/>
  </r>
  <r>
    <x v="1"/>
    <s v="REAL"/>
    <s v="VARIABLE"/>
    <x v="0"/>
    <s v="EN&amp;DONALDS CUAT, MADRID"/>
    <s v="LISBOA"/>
    <x v="7"/>
    <s v="RESTAURANTE"/>
    <s v="MACDONALDS"/>
    <n v="0.9900000000000001"/>
    <d v="2022-10-08T00:00:00"/>
    <x v="10"/>
    <n v="10"/>
    <m/>
    <s v="PAGO MOVIL EN MC-DONALDS CUAT, MADRID, TARJ."/>
    <n v="0"/>
    <n v="-0.9900000000000001"/>
    <n v="0"/>
    <n v="-0.9900000000000001"/>
  </r>
  <r>
    <x v="1"/>
    <s v="REAL"/>
    <s v="VARIABLE"/>
    <x v="0"/>
    <s v="REPSOL"/>
    <s v="MADRID"/>
    <x v="5"/>
    <s v="GASOLINA"/>
    <s v="MOTO"/>
    <n v="0.76400000000000001"/>
    <d v="2022-10-08T00:00:00"/>
    <x v="10"/>
    <n v="10"/>
    <m/>
    <s v="waylet"/>
    <n v="0"/>
    <n v="-0.76400000000000001"/>
    <n v="0"/>
    <n v="-0.76400000000000001"/>
  </r>
  <r>
    <x v="1"/>
    <s v="REAL"/>
    <s v="VARIABLE"/>
    <x v="0"/>
    <s v="LAS VENTAS"/>
    <s v="MADRID"/>
    <x v="9"/>
    <s v="ESPECTACULOS"/>
    <s v="TOROS"/>
    <n v="1.05"/>
    <d v="2022-10-08T00:00:00"/>
    <x v="10"/>
    <n v="10"/>
    <m/>
    <s v="Sillines, bebidas pipas LAS VENTAS"/>
    <n v="0"/>
    <n v="-1.05"/>
    <n v="0"/>
    <n v="-1.05"/>
  </r>
  <r>
    <x v="1"/>
    <s v="REAL"/>
    <s v="VARIABLE"/>
    <x v="0"/>
    <s v="GORILLAS"/>
    <m/>
    <x v="4"/>
    <s v="COMIDA"/>
    <s v="GORILLAS"/>
    <n v="2.8580000000000001"/>
    <d v="2022-10-09T00:00:00"/>
    <x v="10"/>
    <n v="10"/>
    <m/>
    <s v="Comida semanal"/>
    <n v="0"/>
    <n v="-2.8580000000000001"/>
    <n v="0"/>
    <n v="-2.8580000000000001"/>
  </r>
  <r>
    <x v="0"/>
    <s v="REAL"/>
    <s v="VARIABLE"/>
    <x v="0"/>
    <s v="WALLAPOP"/>
    <s v="ONLINE"/>
    <x v="18"/>
    <s v="SEGUNDA MANO"/>
    <s v="WALLAPOP"/>
    <n v="3"/>
    <d v="2022-10-09T00:00:00"/>
    <x v="10"/>
    <n v="10"/>
    <m/>
    <s v="Samsung para piezas"/>
    <n v="3"/>
    <n v="0"/>
    <n v="0"/>
    <n v="3"/>
  </r>
  <r>
    <x v="1"/>
    <s v="REAL"/>
    <s v="VARIABLE"/>
    <x v="0"/>
    <s v="BACK MARKET"/>
    <s v="ONLINE"/>
    <x v="8"/>
    <s v="IPHONE 12"/>
    <m/>
    <n v="63.5"/>
    <d v="2022-10-09T00:00:00"/>
    <x v="10"/>
    <n v="10"/>
    <m/>
    <s v="Moto pago"/>
    <n v="0"/>
    <n v="-63.5"/>
    <n v="0"/>
    <n v="-63.5"/>
  </r>
  <r>
    <x v="1"/>
    <s v="REAL"/>
    <s v="VARIABLE"/>
    <x v="0"/>
    <s v="GASTOS VARIABLES"/>
    <m/>
    <x v="4"/>
    <s v="VENDING"/>
    <s v="CHOCOLATE"/>
    <n v="0.1"/>
    <d v="2022-10-11T00:00:00"/>
    <x v="10"/>
    <n v="10"/>
    <m/>
    <s v="vending insud"/>
    <n v="0"/>
    <n v="-0.1"/>
    <n v="0"/>
    <n v="-0.1"/>
  </r>
  <r>
    <x v="1"/>
    <s v="REAL"/>
    <s v="VARIABLE"/>
    <x v="0"/>
    <s v="TERRAZA EB2"/>
    <m/>
    <x v="7"/>
    <s v="RESTAURANTE"/>
    <s v="COMIDA"/>
    <n v="1.6"/>
    <d v="2022-10-12T00:00:00"/>
    <x v="10"/>
    <n v="10"/>
    <m/>
    <s v="comida con sheila sonia 12 octubre"/>
    <n v="0"/>
    <n v="-1.6"/>
    <n v="0"/>
    <n v="-1.6"/>
  </r>
  <r>
    <x v="1"/>
    <s v="REAL"/>
    <s v="VARIABLE"/>
    <x v="0"/>
    <s v="ALDI"/>
    <m/>
    <x v="4"/>
    <s v="COMIDA"/>
    <s v="COMIDA"/>
    <n v="1.9170000000000003"/>
    <d v="2022-10-13T00:00:00"/>
    <x v="10"/>
    <n v="10"/>
    <m/>
    <s v="Comida semanal"/>
    <n v="0"/>
    <n v="-1.9170000000000003"/>
    <n v="0"/>
    <n v="-1.9170000000000003"/>
  </r>
  <r>
    <x v="1"/>
    <s v="REAL"/>
    <s v="VARIABLE"/>
    <x v="0"/>
    <s v="ALDI"/>
    <s v="MADRID"/>
    <x v="4"/>
    <s v="COMIDA"/>
    <s v="ALDI"/>
    <n v="1.9170000000000003"/>
    <d v="2022-10-14T00:00:00"/>
    <x v="10"/>
    <n v="10"/>
    <m/>
    <m/>
    <n v="0"/>
    <n v="-1.9170000000000003"/>
    <n v="0"/>
    <n v="-1.9170000000000003"/>
  </r>
  <r>
    <x v="1"/>
    <s v="REAL"/>
    <s v="VARIABLE"/>
    <x v="0"/>
    <s v="BICAI"/>
    <s v="MADRID"/>
    <x v="9"/>
    <s v="RESTAURANTE"/>
    <s v="INSUD"/>
    <n v="3.2"/>
    <d v="2022-10-14T00:00:00"/>
    <x v="10"/>
    <n v="10"/>
    <m/>
    <s v="PAGO PARA LA FIESTA DE OTOÑO, DIA 21/10/2022"/>
    <n v="0"/>
    <n v="-3.2"/>
    <n v="0"/>
    <n v="-3.2"/>
  </r>
  <r>
    <x v="1"/>
    <s v="REAL"/>
    <s v="VARIABLE"/>
    <x v="0"/>
    <s v="AMAZON"/>
    <s v="ONLINE"/>
    <x v="8"/>
    <s v="ACCESORIOS"/>
    <s v="FUNDA IPHONE"/>
    <n v="1.6989999999999998"/>
    <d v="2022-10-16T00:00:00"/>
    <x v="10"/>
    <n v="10"/>
    <m/>
    <s v="Funda iphone"/>
    <n v="0"/>
    <n v="-1.6989999999999998"/>
    <n v="0"/>
    <n v="-1.6989999999999998"/>
  </r>
  <r>
    <x v="1"/>
    <s v="REAL"/>
    <s v="OCASIONAL"/>
    <x v="0"/>
    <s v="AMAZON"/>
    <s v="ONLINE"/>
    <x v="8"/>
    <s v="ELECTRONICA"/>
    <s v="MONITOR XIAOMI"/>
    <n v="13.599000000000002"/>
    <d v="2022-10-16T00:00:00"/>
    <x v="10"/>
    <n v="10"/>
    <m/>
    <s v="MONITOR XIAOMI"/>
    <n v="0"/>
    <n v="-13.599000000000002"/>
    <n v="0"/>
    <n v="-13.599000000000002"/>
  </r>
  <r>
    <x v="1"/>
    <s v="REAL"/>
    <s v="VARIABLE"/>
    <x v="0"/>
    <s v="GASTOS VARIABLES"/>
    <m/>
    <x v="4"/>
    <s v="VENDING"/>
    <s v="CHOCOLATE"/>
    <n v="0.42000000000000004"/>
    <d v="2022-10-17T00:00:00"/>
    <x v="10"/>
    <n v="10"/>
    <m/>
    <s v="café chcoolate y chicles, otros varios"/>
    <n v="0"/>
    <n v="-0.42000000000000004"/>
    <n v="0"/>
    <n v="-0.42000000000000004"/>
  </r>
  <r>
    <x v="1"/>
    <s v="REAL"/>
    <s v="VARIABLE"/>
    <x v="0"/>
    <s v="REPSOL"/>
    <s v="MADRID"/>
    <x v="5"/>
    <s v="GASOLINA"/>
    <s v="MOTO"/>
    <n v="0.8580000000000001"/>
    <d v="2022-10-18T00:00:00"/>
    <x v="10"/>
    <n v="10"/>
    <m/>
    <s v="waylet"/>
    <n v="0"/>
    <n v="-0.8580000000000001"/>
    <n v="0"/>
    <n v="-0.8580000000000001"/>
  </r>
  <r>
    <x v="1"/>
    <s v="REAL"/>
    <s v="VARIABLE"/>
    <x v="0"/>
    <s v="GASTOS VARIABLES"/>
    <m/>
    <x v="4"/>
    <s v="VENDING"/>
    <s v="CHOCOLATE"/>
    <n v="0.42500000000000004"/>
    <d v="2022-10-19T00:00:00"/>
    <x v="10"/>
    <n v="10"/>
    <m/>
    <m/>
    <n v="0"/>
    <n v="-0.42500000000000004"/>
    <n v="0"/>
    <n v="-0.42500000000000004"/>
  </r>
  <r>
    <x v="1"/>
    <s v="REAL"/>
    <s v="VARIABLE"/>
    <x v="0"/>
    <s v="CONOCIDOS"/>
    <s v="VALENCIA"/>
    <x v="0"/>
    <s v="DESCONOCIDO"/>
    <s v="DESCONOCIDO"/>
    <n v="1.3380000000000001"/>
    <d v="2022-10-21T00:00:00"/>
    <x v="10"/>
    <n v="10"/>
    <m/>
    <s v="GASTOS DESCONOCIDOS"/>
    <n v="0"/>
    <n v="-1.3380000000000001"/>
    <n v="0"/>
    <n v="-1.3380000000000001"/>
  </r>
  <r>
    <x v="1"/>
    <s v="REAL"/>
    <s v="VARIABLE"/>
    <x v="0"/>
    <s v="GLOBO"/>
    <m/>
    <x v="0"/>
    <s v="REGALOS"/>
    <s v="REGALOS CRIS"/>
    <n v="1.3380000000000001"/>
    <d v="2022-10-21T00:00:00"/>
    <x v="10"/>
    <n v="10"/>
    <m/>
    <s v="MANOLITOS ENVIADOS PARA DARLE ANIMOS 19-10"/>
    <n v="0"/>
    <n v="-1.3380000000000001"/>
    <n v="0"/>
    <n v="-1.3380000000000001"/>
  </r>
  <r>
    <x v="1"/>
    <s v="REAL"/>
    <s v="VARIABLE"/>
    <x v="0"/>
    <s v="ALDI"/>
    <s v="MADRID"/>
    <x v="4"/>
    <s v="COMIDA"/>
    <s v="ALDI"/>
    <n v="3.0030000000000001"/>
    <d v="2022-10-22T00:00:00"/>
    <x v="10"/>
    <n v="10"/>
    <m/>
    <m/>
    <n v="0"/>
    <n v="-3.0030000000000001"/>
    <n v="0"/>
    <n v="-3.0030000000000001"/>
  </r>
  <r>
    <x v="1"/>
    <s v="REAL"/>
    <s v="VARIABLE"/>
    <x v="0"/>
    <s v="ALDI"/>
    <m/>
    <x v="4"/>
    <s v="COMIDA"/>
    <s v="COMIDA"/>
    <n v="3.0030000000000001"/>
    <d v="2022-10-24T00:00:00"/>
    <x v="10"/>
    <n v="10"/>
    <m/>
    <s v="Comida semanal"/>
    <n v="0"/>
    <n v="-3.0030000000000001"/>
    <n v="0"/>
    <n v="-3.0030000000000001"/>
  </r>
  <r>
    <x v="1"/>
    <s v="REAL"/>
    <s v="VARIABLE"/>
    <x v="0"/>
    <s v="BICAI"/>
    <s v="MADRID"/>
    <x v="9"/>
    <s v="RESTAURANTE"/>
    <s v="INSUD"/>
    <n v="0.60000000000000009"/>
    <d v="2022-10-24T00:00:00"/>
    <x v="10"/>
    <n v="10"/>
    <m/>
    <s v="AGUA CON GAS"/>
    <n v="0"/>
    <n v="-0.60000000000000009"/>
    <n v="0"/>
    <n v="-0.60000000000000009"/>
  </r>
  <r>
    <x v="2"/>
    <s v="REAL"/>
    <s v="VARIABLE"/>
    <x v="0"/>
    <s v="COINBASE"/>
    <s v="ONLINE"/>
    <x v="17"/>
    <s v="CRYPTO"/>
    <s v="CRYPTO"/>
    <n v="180"/>
    <d v="2022-10-27T00:00:00"/>
    <x v="10"/>
    <n v="10"/>
    <m/>
    <m/>
    <n v="0"/>
    <n v="0"/>
    <n v="-180"/>
    <n v="-180"/>
  </r>
  <r>
    <x v="1"/>
    <s v="REAL"/>
    <s v="VARIABLE"/>
    <x v="0"/>
    <s v="RAMPUJO"/>
    <s v="MADRID"/>
    <x v="9"/>
    <s v="BAR"/>
    <s v="INSUD"/>
    <n v="1.2000000000000002"/>
    <d v="2022-10-27T00:00:00"/>
    <x v="10"/>
    <n v="10"/>
    <m/>
    <s v="CERVES CON PAULA Y JON"/>
    <n v="0"/>
    <n v="-1.2000000000000002"/>
    <n v="0"/>
    <n v="-1.2000000000000002"/>
  </r>
  <r>
    <x v="1"/>
    <s v="REAL"/>
    <s v="VARIABLE"/>
    <x v="0"/>
    <s v="REPSOL"/>
    <s v="MADRID"/>
    <x v="5"/>
    <s v="GASOLINA"/>
    <s v="MOTO"/>
    <n v="0.73099999999999998"/>
    <d v="2022-10-27T00:00:00"/>
    <x v="10"/>
    <n v="10"/>
    <m/>
    <s v="waylet"/>
    <n v="0"/>
    <n v="-0.73099999999999998"/>
    <n v="0"/>
    <n v="-0.73099999999999998"/>
  </r>
  <r>
    <x v="1"/>
    <s v="REAL"/>
    <s v="VARIABLE"/>
    <x v="0"/>
    <s v="EN&amp;RESTAURANTE RAM, MADRID"/>
    <s v="VALENCIA"/>
    <x v="7"/>
    <s v="RESTAURANTE"/>
    <s v="RESTAURANTE"/>
    <n v="2.4000000000000004"/>
    <d v="2022-10-27T00:00:00"/>
    <x v="10"/>
    <n v="10"/>
    <m/>
    <s v="PAGO MOVIL EN RESTAURANTE RAM, MADRID, TARJ."/>
    <n v="0"/>
    <n v="-2.4000000000000004"/>
    <n v="0"/>
    <n v="-2.4000000000000004"/>
  </r>
  <r>
    <x v="1"/>
    <s v="REAL"/>
    <s v="VARIABLE"/>
    <x v="0"/>
    <s v="ESPIEDO"/>
    <s v="MADRID"/>
    <x v="7"/>
    <s v="RESTAURANTE"/>
    <s v="EXTRA MENU COMPLETO"/>
    <n v="0.11000000000000001"/>
    <d v="2022-10-28T00:00:00"/>
    <x v="10"/>
    <n v="10"/>
    <m/>
    <s v="Entrecot suplemento"/>
    <n v="0"/>
    <n v="-0.11000000000000001"/>
    <n v="0"/>
    <n v="-0.11000000000000001"/>
  </r>
  <r>
    <x v="0"/>
    <s v="REAL"/>
    <s v="FIJO"/>
    <x v="0"/>
    <s v="INSUD"/>
    <s v="MADRID"/>
    <x v="12"/>
    <s v="NOMINA INSUD"/>
    <s v=" INSUD"/>
    <n v="475.03199999999998"/>
    <d v="2022-10-28T00:00:00"/>
    <x v="10"/>
    <n v="10"/>
    <m/>
    <s v="Nomina Octubre 22"/>
    <n v="475.03199999999998"/>
    <n v="0"/>
    <n v="0"/>
    <n v="475.03199999999998"/>
  </r>
  <r>
    <x v="0"/>
    <s v="REAL"/>
    <s v="VARIABLE"/>
    <x v="0"/>
    <s v="-"/>
    <s v="VALENCIA"/>
    <x v="0"/>
    <s v="PAGA"/>
    <s v="PAGA / TRANSFERENCIA"/>
    <n v="40.5"/>
    <d v="2022-10-28T00:00:00"/>
    <x v="10"/>
    <n v="10"/>
    <m/>
    <m/>
    <n v="40.5"/>
    <n v="0"/>
    <n v="0"/>
    <n v="40.5"/>
  </r>
  <r>
    <x v="1"/>
    <s v="REAL"/>
    <s v="VARIABLE"/>
    <x v="0"/>
    <s v="GASTOS VARIABLES"/>
    <m/>
    <x v="4"/>
    <s v="VENDING"/>
    <s v="CHOCOLATE"/>
    <n v="0.13999999999999999"/>
    <d v="2022-10-31T00:00:00"/>
    <x v="10"/>
    <n v="10"/>
    <m/>
    <m/>
    <n v="0"/>
    <n v="-0.13999999999999999"/>
    <n v="0"/>
    <n v="-0.13999999999999999"/>
  </r>
  <r>
    <x v="1"/>
    <s v="REAL"/>
    <s v="VARIABLE"/>
    <x v="0"/>
    <s v="REPSOL"/>
    <m/>
    <x v="5"/>
    <s v="GASOLINA"/>
    <s v="COCHE"/>
    <n v="6.8610000000000007"/>
    <d v="2022-10-31T00:00:00"/>
    <x v="10"/>
    <n v="10"/>
    <m/>
    <s v="waylet"/>
    <n v="0"/>
    <n v="-6.8610000000000007"/>
    <n v="0"/>
    <n v="-6.8610000000000007"/>
  </r>
  <r>
    <x v="1"/>
    <s v="REAL"/>
    <s v="VARIABLE"/>
    <x v="0"/>
    <s v="SALUD"/>
    <s v="MADRID"/>
    <x v="10"/>
    <s v="FARMACIA"/>
    <s v="FARMACIA"/>
    <n v="1.556"/>
    <d v="2022-10-31T00:00:00"/>
    <x v="10"/>
    <n v="10"/>
    <m/>
    <s v="FARMACIA - VICK VAPORUB Y VENDAS"/>
    <n v="0"/>
    <n v="-1.556"/>
    <n v="0"/>
    <n v="-1.556"/>
  </r>
  <r>
    <x v="1"/>
    <s v="REAL"/>
    <s v="VARIABLE"/>
    <x v="0"/>
    <s v="EN&amp;FARMACIA MPILAR, MADRID"/>
    <s v="MADRID"/>
    <x v="10"/>
    <s v="FARMACIA"/>
    <s v="FARMACIA"/>
    <n v="1.556"/>
    <d v="2022-10-31T00:00:00"/>
    <x v="10"/>
    <n v="10"/>
    <m/>
    <s v="PAGO MOVIL EN FARMACIA MPILAR, MADRID, TARJ."/>
    <n v="0"/>
    <n v="-1.556"/>
    <n v="0"/>
    <n v="-1.556"/>
  </r>
  <r>
    <x v="1"/>
    <s v="REAL"/>
    <s v="VARIABLE"/>
    <x v="0"/>
    <s v="RESTAURANTE GRANJA"/>
    <m/>
    <x v="7"/>
    <s v="RESTAURANTE"/>
    <s v="GRANJA SAN ILDEFONSO"/>
    <n v="3"/>
    <d v="2022-10-31T00:00:00"/>
    <x v="10"/>
    <n v="10"/>
    <m/>
    <s v="RESTAURANTE GRANJA"/>
    <n v="0"/>
    <n v="-3"/>
    <n v="0"/>
    <n v="-3"/>
  </r>
  <r>
    <x v="1"/>
    <s v="REAL"/>
    <s v="VARIABLE"/>
    <x v="0"/>
    <s v="MANGO OUTLET"/>
    <m/>
    <x v="3"/>
    <s v="ROPA"/>
    <s v="ROPA"/>
    <n v="7.8370000000000006"/>
    <d v="2022-10-31T00:00:00"/>
    <x v="10"/>
    <n v="10"/>
    <m/>
    <s v="Dos pantalones y nauticos Mango Outlet"/>
    <n v="0"/>
    <n v="-7.8370000000000006"/>
    <n v="0"/>
    <n v="-7.8370000000000006"/>
  </r>
  <r>
    <x v="1"/>
    <s v="REAL"/>
    <s v="VARIABLE"/>
    <x v="0"/>
    <s v="ZARA"/>
    <s v="BARCELONA"/>
    <x v="3"/>
    <s v="ROPA"/>
    <s v="ROPA"/>
    <n v="14.195"/>
    <d v="2022-10-31T00:00:00"/>
    <x v="10"/>
    <n v="10"/>
    <m/>
    <s v="COMPRA Mango.com, BARCELONA, TARJETA"/>
    <n v="0"/>
    <n v="-14.195"/>
    <n v="0"/>
    <n v="-14.195"/>
  </r>
  <r>
    <x v="1"/>
    <s v="REAL"/>
    <s v="VARIABLE"/>
    <x v="0"/>
    <s v="REGALOS"/>
    <m/>
    <x v="0"/>
    <s v="REGALOS"/>
    <s v="SONIA"/>
    <n v="1.0640000000000001"/>
    <d v="2022-10-31T00:00:00"/>
    <x v="10"/>
    <n v="10"/>
    <m/>
    <s v="REGALO SONIA"/>
    <n v="0"/>
    <n v="-1.0640000000000001"/>
    <n v="0"/>
    <n v="-1.0640000000000001"/>
  </r>
  <r>
    <x v="1"/>
    <s v="REAL"/>
    <s v="FIJO"/>
    <x v="0"/>
    <s v="ALQUILER"/>
    <s v="MADRID"/>
    <x v="2"/>
    <s v="PISO FDO CATOLICO"/>
    <s v="ALQUILER FDO CATOLICO"/>
    <n v="45"/>
    <d v="2022-11-01T00:00:00"/>
    <x v="10"/>
    <n v="11"/>
    <m/>
    <s v="Noviembre"/>
    <n v="0"/>
    <n v="-45"/>
    <n v="0"/>
    <n v="-45"/>
  </r>
  <r>
    <x v="1"/>
    <s v="REAL"/>
    <s v="FIJO"/>
    <x v="0"/>
    <s v="GARAJE"/>
    <m/>
    <x v="2"/>
    <s v="GARAJE"/>
    <s v="GARAJE FDO CATOLICO"/>
    <n v="13.5"/>
    <d v="2022-11-01T00:00:00"/>
    <x v="10"/>
    <n v="11"/>
    <m/>
    <s v="Noviembre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11-01T00:00:00"/>
    <x v="10"/>
    <n v="11"/>
    <m/>
    <s v="Noviembre"/>
    <n v="0"/>
    <n v="-8.5"/>
    <n v="0"/>
    <n v="-8.5"/>
  </r>
  <r>
    <x v="2"/>
    <s v="REAL"/>
    <s v="VARIABLE"/>
    <x v="0"/>
    <s v="DEGIRO"/>
    <s v="ONLINE"/>
    <x v="16"/>
    <s v="BOLSA"/>
    <s v="BOLSA"/>
    <n v="90"/>
    <d v="2022-11-02T00:00:00"/>
    <x v="10"/>
    <n v="11"/>
    <m/>
    <m/>
    <n v="0"/>
    <n v="0"/>
    <n v="-90"/>
    <n v="-90"/>
  </r>
  <r>
    <x v="2"/>
    <s v="REAL"/>
    <s v="VARIABLE"/>
    <x v="0"/>
    <s v="DEGIRO"/>
    <s v="ONLINE"/>
    <x v="16"/>
    <s v="BOLSA"/>
    <s v="BOLSA"/>
    <n v="180"/>
    <d v="2022-11-02T00:00:00"/>
    <x v="10"/>
    <n v="11"/>
    <m/>
    <m/>
    <n v="0"/>
    <n v="0"/>
    <n v="-180"/>
    <n v="-180"/>
  </r>
  <r>
    <x v="1"/>
    <s v="REAL"/>
    <s v="VARIABLE"/>
    <x v="0"/>
    <s v="ALLIANZ"/>
    <m/>
    <x v="19"/>
    <s v="MOTO"/>
    <m/>
    <n v="26.080000000000002"/>
    <d v="2022-11-02T00:00:00"/>
    <x v="10"/>
    <n v="11"/>
    <m/>
    <m/>
    <n v="0"/>
    <n v="-26.080000000000002"/>
    <n v="0"/>
    <n v="-26.080000000000002"/>
  </r>
  <r>
    <x v="1"/>
    <s v="REAL"/>
    <s v="VARIABLE"/>
    <x v="0"/>
    <s v="ALLIANZ"/>
    <m/>
    <x v="19"/>
    <s v="VIDA"/>
    <m/>
    <n v="6.2060000000000004"/>
    <d v="2022-11-02T00:00:00"/>
    <x v="10"/>
    <n v="11"/>
    <m/>
    <m/>
    <n v="0"/>
    <n v="-6.2060000000000004"/>
    <n v="0"/>
    <n v="-6.2060000000000004"/>
  </r>
  <r>
    <x v="1"/>
    <s v="REAL"/>
    <s v="VARIABLE"/>
    <x v="0"/>
    <s v="PELUQUERIA DOS HERMANOS"/>
    <s v="MADRID"/>
    <x v="10"/>
    <s v="PELUQUERIA"/>
    <s v="PELUQUERIA MADRID"/>
    <n v="0.9"/>
    <d v="2022-11-03T00:00:00"/>
    <x v="10"/>
    <n v="11"/>
    <m/>
    <s v="peluqueria"/>
    <n v="0"/>
    <n v="-0.9"/>
    <n v="0"/>
    <n v="-0.9"/>
  </r>
  <r>
    <x v="1"/>
    <s v="REAL"/>
    <s v="VARIABLE"/>
    <x v="0"/>
    <s v="SEGUROS ALLIANZ"/>
    <s v="MADRID"/>
    <x v="19"/>
    <s v="SEGUROS"/>
    <s v="SEGURO DE VIDA"/>
    <n v="6.2060000000000004"/>
    <d v="2022-11-03T00:00:00"/>
    <x v="10"/>
    <n v="11"/>
    <m/>
    <s v="seguros"/>
    <n v="0"/>
    <n v="-6.2060000000000004"/>
    <n v="0"/>
    <n v="-6.2060000000000004"/>
  </r>
  <r>
    <x v="1"/>
    <s v="REAL"/>
    <s v="VARIABLE"/>
    <x v="0"/>
    <s v="ALDI"/>
    <s v="MADRID"/>
    <x v="4"/>
    <s v="COMIDA"/>
    <s v="ALDI"/>
    <n v="4.4610000000000003"/>
    <d v="2022-11-04T00:00:00"/>
    <x v="10"/>
    <n v="11"/>
    <m/>
    <m/>
    <n v="0"/>
    <n v="-4.4610000000000003"/>
    <n v="0"/>
    <n v="-4.4610000000000003"/>
  </r>
  <r>
    <x v="1"/>
    <s v="REAL"/>
    <s v="VARIABLE"/>
    <x v="0"/>
    <s v="INSUD"/>
    <m/>
    <x v="4"/>
    <s v="VENDING"/>
    <s v="CHOCOLATE"/>
    <n v="0.44500000000000006"/>
    <d v="2022-11-04T00:00:00"/>
    <x v="10"/>
    <n v="11"/>
    <m/>
    <s v="waylet"/>
    <n v="0"/>
    <n v="-0.44500000000000006"/>
    <n v="0"/>
    <n v="-0.44500000000000006"/>
  </r>
  <r>
    <x v="1"/>
    <s v="REAL"/>
    <s v="VARIABLE"/>
    <x v="0"/>
    <s v="ALDI"/>
    <m/>
    <x v="4"/>
    <s v="COMIDA"/>
    <s v="COMIDA"/>
    <n v="4.4610000000000003"/>
    <d v="2022-11-04T00:00:00"/>
    <x v="10"/>
    <n v="11"/>
    <m/>
    <m/>
    <n v="0"/>
    <n v="-4.4610000000000003"/>
    <n v="0"/>
    <n v="-4.4610000000000003"/>
  </r>
  <r>
    <x v="1"/>
    <s v="REAL"/>
    <s v="VARIABLE"/>
    <x v="0"/>
    <s v="REPSOL"/>
    <s v="MADRID"/>
    <x v="5"/>
    <s v="GASOLINA"/>
    <s v="MOTO"/>
    <n v="0.64700000000000002"/>
    <d v="2022-11-04T00:00:00"/>
    <x v="10"/>
    <n v="11"/>
    <m/>
    <m/>
    <n v="0"/>
    <n v="-0.64700000000000002"/>
    <n v="0"/>
    <n v="-0.64700000000000002"/>
  </r>
  <r>
    <x v="1"/>
    <s v="REAL"/>
    <s v="VARIABLE"/>
    <x v="0"/>
    <s v="INSUD"/>
    <m/>
    <x v="0"/>
    <s v="REGALOS"/>
    <s v="REGALO INSUD"/>
    <n v="0.68"/>
    <d v="2022-11-04T00:00:00"/>
    <x v="10"/>
    <n v="11"/>
    <m/>
    <s v="REGALO MUJER JOAQUIN POR CENA"/>
    <n v="0"/>
    <n v="-0.68"/>
    <n v="0"/>
    <n v="-0.68"/>
  </r>
  <r>
    <x v="1"/>
    <s v="REAL"/>
    <s v="VARIABLE"/>
    <x v="0"/>
    <s v="BAR"/>
    <s v="VALENCIA"/>
    <x v="7"/>
    <s v="BAR"/>
    <s v="BAR"/>
    <n v="0.66"/>
    <d v="2022-11-05T00:00:00"/>
    <x v="10"/>
    <n v="11"/>
    <m/>
    <s v="PAGO MOVIL EN BAR AGUILAS, MADRID, TARJ. :*571914"/>
    <n v="0"/>
    <n v="-0.66"/>
    <n v="0"/>
    <n v="-0.66"/>
  </r>
  <r>
    <x v="1"/>
    <s v="REAL"/>
    <s v="VARIABLE"/>
    <x v="0"/>
    <m/>
    <s v="VALENCIA"/>
    <x v="7"/>
    <s v="BAR"/>
    <s v="CAFÉ"/>
    <n v="0.30000000000000004"/>
    <d v="2022-11-06T00:00:00"/>
    <x v="10"/>
    <n v="11"/>
    <m/>
    <m/>
    <n v="0"/>
    <n v="-0.30000000000000004"/>
    <n v="0"/>
    <n v="-0.30000000000000004"/>
  </r>
  <r>
    <x v="1"/>
    <s v="REAL"/>
    <s v="VARIABLE"/>
    <x v="0"/>
    <s v="PANTHER"/>
    <m/>
    <x v="7"/>
    <s v="BAR"/>
    <s v="BAR"/>
    <n v="1.0900000000000001"/>
    <d v="2022-11-07T00:00:00"/>
    <x v="10"/>
    <n v="11"/>
    <m/>
    <s v="Panther con Ricardo y Marian"/>
    <n v="0"/>
    <n v="-1.0900000000000001"/>
    <n v="0"/>
    <n v="-1.0900000000000001"/>
  </r>
  <r>
    <x v="1"/>
    <s v="REAL"/>
    <s v="VARIABLE"/>
    <x v="0"/>
    <s v="OUTLET SAN SEBASTIAN REYES"/>
    <m/>
    <x v="7"/>
    <s v="BAR"/>
    <s v="BAR"/>
    <n v="0.30000000000000004"/>
    <d v="2022-11-07T00:00:00"/>
    <x v="10"/>
    <n v="11"/>
    <m/>
    <s v="Café con Cris"/>
    <n v="0"/>
    <n v="-0.30000000000000004"/>
    <n v="0"/>
    <n v="-0.30000000000000004"/>
  </r>
  <r>
    <x v="1"/>
    <s v="REAL"/>
    <s v="VARIABLE"/>
    <x v="0"/>
    <s v="OUTLET SAN SEBASTIAN REYES"/>
    <m/>
    <x v="7"/>
    <s v="BAR"/>
    <s v="BAR"/>
    <n v="0.66"/>
    <d v="2022-11-07T00:00:00"/>
    <x v="10"/>
    <n v="11"/>
    <m/>
    <s v="Dos cocacolas con Cris, Gran Vía"/>
    <n v="0"/>
    <n v="-0.66"/>
    <n v="0"/>
    <n v="-0.66"/>
  </r>
  <r>
    <x v="1"/>
    <s v="REAL"/>
    <s v="VARIABLE"/>
    <x v="0"/>
    <s v="DECATHLON"/>
    <s v="MADRID"/>
    <x v="6"/>
    <s v="DEPORTE"/>
    <s v="CAMISETAS TERMICAS Y GUANTES"/>
    <n v="5.6960000000000006"/>
    <d v="2022-11-07T00:00:00"/>
    <x v="10"/>
    <n v="11"/>
    <m/>
    <s v="COMPRA EN DECATHLON FUENC, MADRID, TARJ. :*571914"/>
    <n v="0"/>
    <n v="-5.6960000000000006"/>
    <n v="0"/>
    <n v="-5.6960000000000006"/>
  </r>
  <r>
    <x v="1"/>
    <s v="REAL"/>
    <s v="VARIABLE"/>
    <x v="0"/>
    <s v="DECATHLON"/>
    <m/>
    <x v="3"/>
    <s v="ROPA"/>
    <s v="ROPA"/>
    <n v="5.6960000000000006"/>
    <d v="2022-11-07T00:00:00"/>
    <x v="10"/>
    <n v="11"/>
    <m/>
    <s v="Decathlon, guantes, pasamontañas y camiseta termica (una regalo a Cris)"/>
    <n v="0"/>
    <n v="-5.6960000000000006"/>
    <n v="0"/>
    <n v="-5.6960000000000006"/>
  </r>
  <r>
    <x v="1"/>
    <s v="REAL"/>
    <s v="VARIABLE"/>
    <x v="0"/>
    <s v="OSOM"/>
    <m/>
    <x v="7"/>
    <s v="BAR"/>
    <s v="BAR"/>
    <n v="0.30000000000000004"/>
    <d v="2022-11-08T00:00:00"/>
    <x v="10"/>
    <n v="11"/>
    <m/>
    <s v="Zumo Narannja con Patricia y Cris"/>
    <n v="0"/>
    <n v="-0.30000000000000004"/>
    <n v="0"/>
    <n v="-0.30000000000000004"/>
  </r>
  <r>
    <x v="1"/>
    <s v="REAL"/>
    <s v="VARIABLE"/>
    <x v="0"/>
    <s v="ADIDAS"/>
    <m/>
    <x v="3"/>
    <s v="ROPA"/>
    <s v="ROPA"/>
    <n v="3.5"/>
    <d v="2022-11-08T00:00:00"/>
    <x v="10"/>
    <n v="11"/>
    <m/>
    <s v="Pantalon Adidas Outlet San Sebastian de los Reyes"/>
    <n v="0"/>
    <n v="-3.5"/>
    <n v="0"/>
    <n v="-3.5"/>
  </r>
  <r>
    <x v="1"/>
    <s v="REAL"/>
    <s v="VARIABLE"/>
    <x v="0"/>
    <m/>
    <s v="VALENCIA"/>
    <x v="11"/>
    <s v="SANTANDER"/>
    <s v="SANTANDER"/>
    <n v="0.30000000000000004"/>
    <d v="2022-11-08T00:00:00"/>
    <x v="10"/>
    <n v="11"/>
    <m/>
    <m/>
    <n v="0"/>
    <n v="-0.30000000000000004"/>
    <n v="0"/>
    <n v="-0.30000000000000004"/>
  </r>
  <r>
    <x v="1"/>
    <s v="REAL"/>
    <s v="VARIABLE"/>
    <x v="0"/>
    <s v="TABERNA MOCNLOA"/>
    <m/>
    <x v="7"/>
    <s v="BAR"/>
    <s v="BAR"/>
    <n v="1.79"/>
    <d v="2022-11-09T00:00:00"/>
    <x v="10"/>
    <n v="11"/>
    <m/>
    <s v="Taberna Moncloa (comida) + Papelon (desayuno)"/>
    <n v="0"/>
    <n v="-1.79"/>
    <n v="0"/>
    <n v="-1.79"/>
  </r>
  <r>
    <x v="1"/>
    <s v="REAL"/>
    <s v="VARIABLE"/>
    <x v="0"/>
    <s v="CONOCIDOS"/>
    <s v="VALENCIA"/>
    <x v="0"/>
    <s v="DESCONOCIDO"/>
    <s v="DESCONOCIDO"/>
    <n v="2.5"/>
    <d v="2022-11-09T00:00:00"/>
    <x v="10"/>
    <n v="11"/>
    <m/>
    <s v="GASTOS DESCONOCIDOS"/>
    <n v="0"/>
    <n v="-2.5"/>
    <n v="0"/>
    <n v="-2.5"/>
  </r>
  <r>
    <x v="1"/>
    <s v="REAL"/>
    <s v="VARIABLE"/>
    <x v="0"/>
    <s v="UDEMY"/>
    <s v="ONLINE"/>
    <x v="1"/>
    <s v="FORMACION"/>
    <s v="PYTHON"/>
    <n v="1.2990000000000002"/>
    <d v="2022-11-09T00:00:00"/>
    <x v="10"/>
    <n v="11"/>
    <m/>
    <s v="Formacion automatización python"/>
    <n v="0"/>
    <n v="-1.2990000000000002"/>
    <n v="0"/>
    <n v="-1.2990000000000002"/>
  </r>
  <r>
    <x v="1"/>
    <s v="REAL"/>
    <s v="VARIABLE"/>
    <x v="0"/>
    <s v="ZARA"/>
    <m/>
    <x v="3"/>
    <s v="ROPA"/>
    <s v="ROPA"/>
    <n v="1.7989999999999999"/>
    <d v="2022-11-09T00:00:00"/>
    <x v="10"/>
    <n v="11"/>
    <m/>
    <s v="Chaleco Zara gris"/>
    <n v="0"/>
    <n v="-1.7989999999999999"/>
    <n v="0"/>
    <n v="-1.7989999999999999"/>
  </r>
  <r>
    <x v="1"/>
    <s v="REAL"/>
    <s v="VARIABLE"/>
    <x v="0"/>
    <s v="ZARA"/>
    <s v="MADRID"/>
    <x v="3"/>
    <s v="ROPA"/>
    <s v="ROPA"/>
    <n v="1.7989999999999999"/>
    <d v="2022-11-09T00:00:00"/>
    <x v="10"/>
    <n v="11"/>
    <m/>
    <s v="PAGO MOVIL EN ZARA MADRID PRI, MADRID, TARJ."/>
    <n v="0"/>
    <n v="-1.7989999999999999"/>
    <n v="0"/>
    <n v="-1.7989999999999999"/>
  </r>
  <r>
    <x v="1"/>
    <s v="REAL"/>
    <s v="VARIABLE"/>
    <x v="0"/>
    <s v="SEGUROS ALLIANZ"/>
    <s v="MADRID"/>
    <x v="5"/>
    <s v="SEGURO MOTO"/>
    <s v="SEGURO DE MOTO TODO RIESGO"/>
    <n v="26.080000000000002"/>
    <d v="2022-11-09T00:00:00"/>
    <x v="10"/>
    <n v="11"/>
    <m/>
    <s v="seguros"/>
    <n v="0"/>
    <n v="-26.080000000000002"/>
    <n v="0"/>
    <n v="-26.080000000000002"/>
  </r>
  <r>
    <x v="1"/>
    <s v="REAL"/>
    <s v="VARIABLE"/>
    <x v="0"/>
    <s v="VINTED"/>
    <m/>
    <x v="3"/>
    <s v="ROPA"/>
    <s v="DEPORTE"/>
    <n v="1.5270000000000001"/>
    <d v="2022-11-10T00:00:00"/>
    <x v="10"/>
    <n v="11"/>
    <m/>
    <s v="Pantalon Jordan deporte"/>
    <n v="0"/>
    <n v="-1.5270000000000001"/>
    <n v="0"/>
    <n v="-1.5270000000000001"/>
  </r>
  <r>
    <x v="1"/>
    <s v="REAL"/>
    <s v="VARIABLE"/>
    <x v="0"/>
    <s v="VINTED"/>
    <s v="MADRID"/>
    <x v="3"/>
    <s v="ROPA"/>
    <s v="MOTO"/>
    <n v="0.95399999999999996"/>
    <d v="2022-11-10T00:00:00"/>
    <x v="10"/>
    <n v="11"/>
    <m/>
    <s v="Pantalon lluvia moto"/>
    <n v="0"/>
    <n v="-0.95399999999999996"/>
    <n v="0"/>
    <n v="-0.95399999999999996"/>
  </r>
  <r>
    <x v="1"/>
    <s v="REAL"/>
    <s v="VARIABLE"/>
    <x v="0"/>
    <s v="BLABLACAR"/>
    <m/>
    <x v="5"/>
    <s v="BLABLACAR"/>
    <s v="BLABLACAR"/>
    <n v="2.5"/>
    <d v="2022-11-11T00:00:00"/>
    <x v="10"/>
    <n v="11"/>
    <m/>
    <s v="blablacar para la boda de marta"/>
    <n v="0"/>
    <n v="-2.5"/>
    <n v="0"/>
    <n v="-2.5"/>
  </r>
  <r>
    <x v="1"/>
    <s v="REAL"/>
    <s v="VARIABLE"/>
    <x v="0"/>
    <s v="REGALOS"/>
    <m/>
    <x v="0"/>
    <s v="REGALOS"/>
    <s v="BODA"/>
    <n v="15"/>
    <d v="2022-11-11T00:00:00"/>
    <x v="10"/>
    <n v="11"/>
    <m/>
    <s v="BIZUM ALEX BODA MARTA J"/>
    <n v="0"/>
    <n v="-15"/>
    <n v="0"/>
    <n v="-15"/>
  </r>
  <r>
    <x v="1"/>
    <s v="REAL"/>
    <s v="VARIABLE"/>
    <x v="0"/>
    <s v="CABIFY"/>
    <m/>
    <x v="5"/>
    <s v="CABIFY"/>
    <s v="CABIFY"/>
    <n v="1.9930000000000001"/>
    <d v="2022-11-11T00:00:00"/>
    <x v="10"/>
    <n v="11"/>
    <m/>
    <s v="cabi al trabajo"/>
    <n v="0"/>
    <n v="-1.9930000000000001"/>
    <n v="0"/>
    <n v="-1.9930000000000001"/>
  </r>
  <r>
    <x v="1"/>
    <s v="REAL"/>
    <s v="VARIABLE"/>
    <x v="0"/>
    <s v="CABIFY"/>
    <s v="MADRID"/>
    <x v="5"/>
    <s v="UBER,CABIFY, ETC"/>
    <s v="CABIFY"/>
    <n v="1.9930000000000001"/>
    <d v="2022-11-11T00:00:00"/>
    <x v="10"/>
    <n v="11"/>
    <m/>
    <s v="COMPRA Cabify Espana, Madrid, TARJETA"/>
    <n v="0"/>
    <n v="-1.9930000000000001"/>
    <n v="0"/>
    <n v="-1.9930000000000001"/>
  </r>
  <r>
    <x v="1"/>
    <s v="REAL"/>
    <s v="VARIABLE"/>
    <x v="0"/>
    <s v="GASOLINERA"/>
    <m/>
    <x v="7"/>
    <s v="VENDING"/>
    <s v="CHOCOLATE"/>
    <n v="0.25"/>
    <d v="2022-11-11T00:00:00"/>
    <x v="10"/>
    <n v="11"/>
    <m/>
    <m/>
    <n v="0"/>
    <n v="-0.25"/>
    <n v="0"/>
    <n v="-0.25"/>
  </r>
  <r>
    <x v="1"/>
    <s v="REAL"/>
    <s v="VARIABLE"/>
    <x v="0"/>
    <s v="HBO"/>
    <s v="ONLINE"/>
    <x v="9"/>
    <s v="SUSCRIPCION"/>
    <s v="HBO"/>
    <n v="0.30000000000000004"/>
    <d v="2022-11-11T00:00:00"/>
    <x v="10"/>
    <n v="11"/>
    <m/>
    <s v="Bizum Isabel Medina, HBO MAX (Nov)"/>
    <n v="0"/>
    <n v="-0.30000000000000004"/>
    <n v="0"/>
    <n v="-0.30000000000000004"/>
  </r>
  <r>
    <x v="1"/>
    <s v="REAL"/>
    <s v="VARIABLE"/>
    <x v="0"/>
    <s v="SANTA MARIA"/>
    <m/>
    <x v="7"/>
    <s v="BAR"/>
    <s v="BAR"/>
    <n v="0.30000000000000004"/>
    <d v="2022-11-14T00:00:00"/>
    <x v="10"/>
    <n v="11"/>
    <m/>
    <s v="BIZUM ONDA CAFÉ SANTAMARIA POST BODA"/>
    <n v="0"/>
    <n v="-0.30000000000000004"/>
    <n v="0"/>
    <n v="-0.30000000000000004"/>
  </r>
  <r>
    <x v="1"/>
    <s v="REAL"/>
    <s v="VARIABLE"/>
    <x v="0"/>
    <s v="CORTE INGLES"/>
    <m/>
    <x v="0"/>
    <s v="REGALOS"/>
    <s v="REGALOS CRIS"/>
    <n v="5.99"/>
    <d v="2022-11-15T00:00:00"/>
    <x v="10"/>
    <n v="11"/>
    <m/>
    <s v="REGALO PULSERA VERDE CRISTINA"/>
    <n v="0"/>
    <n v="-5.99"/>
    <n v="0"/>
    <n v="-5.99"/>
  </r>
  <r>
    <x v="1"/>
    <s v="REAL"/>
    <s v="VARIABLE"/>
    <x v="0"/>
    <s v="GASTOS VARIABLES"/>
    <m/>
    <x v="4"/>
    <s v="VENDING"/>
    <s v="CHOCOLATE"/>
    <n v="0.13999999999999999"/>
    <d v="2022-11-16T00:00:00"/>
    <x v="10"/>
    <n v="11"/>
    <m/>
    <s v="CAFÉ Y KINDER BUENO"/>
    <n v="0"/>
    <n v="-0.13999999999999999"/>
    <n v="0"/>
    <n v="-0.13999999999999999"/>
  </r>
  <r>
    <x v="0"/>
    <s v="REAL"/>
    <s v="VARIABLE"/>
    <x v="0"/>
    <m/>
    <s v="ONLINE"/>
    <x v="0"/>
    <s v="INTERESES"/>
    <s v="MINTOS"/>
    <n v="5.4389999999999992"/>
    <d v="2022-11-16T00:00:00"/>
    <x v="10"/>
    <n v="11"/>
    <m/>
    <s v="Intereses Mintos"/>
    <n v="5.4389999999999992"/>
    <n v="0"/>
    <n v="0"/>
    <n v="5.4389999999999992"/>
  </r>
  <r>
    <x v="1"/>
    <s v="REAL"/>
    <s v="VARIABLE"/>
    <x v="0"/>
    <s v="REPSOL"/>
    <s v="MADRID"/>
    <x v="5"/>
    <s v="GASOLINA"/>
    <s v="MOTO"/>
    <n v="0.79200000000000004"/>
    <d v="2022-11-16T00:00:00"/>
    <x v="10"/>
    <n v="11"/>
    <m/>
    <m/>
    <n v="0"/>
    <n v="-0.79200000000000004"/>
    <n v="0"/>
    <n v="-0.79200000000000004"/>
  </r>
  <r>
    <x v="0"/>
    <s v="REAL"/>
    <s v="VARIABLE"/>
    <x v="0"/>
    <s v="VINTED"/>
    <s v="ONLINE"/>
    <x v="18"/>
    <s v="SEGUNDA MANO"/>
    <s v="VINTED"/>
    <n v="0.89999999999999991"/>
    <d v="2022-11-16T00:00:00"/>
    <x v="10"/>
    <n v="11"/>
    <m/>
    <s v="Vinted Camiseta Levis "/>
    <n v="0.89999999999999991"/>
    <n v="0"/>
    <n v="0"/>
    <n v="0.89999999999999991"/>
  </r>
  <r>
    <x v="0"/>
    <s v="REAL"/>
    <s v="VARIABLE"/>
    <x v="0"/>
    <s v="VINTED"/>
    <s v="ONLINE"/>
    <x v="18"/>
    <s v="SEGUNDA MANO"/>
    <s v="VINTED"/>
    <n v="2.4"/>
    <d v="2022-11-16T00:00:00"/>
    <x v="10"/>
    <n v="11"/>
    <m/>
    <s v="Polera Brubaker Vinted"/>
    <n v="2.4"/>
    <n v="0"/>
    <n v="0"/>
    <n v="2.4"/>
  </r>
  <r>
    <x v="1"/>
    <s v="REAL"/>
    <s v="VARIABLE"/>
    <x v="0"/>
    <s v="DIA"/>
    <m/>
    <x v="4"/>
    <s v="COMIDA"/>
    <s v="COMIDA"/>
    <n v="1.1320000000000001"/>
    <d v="2022-11-21T00:00:00"/>
    <x v="10"/>
    <n v="11"/>
    <m/>
    <s v="FRUTA DIA"/>
    <n v="0"/>
    <n v="-1.1320000000000001"/>
    <n v="0"/>
    <n v="-1.1320000000000001"/>
  </r>
  <r>
    <x v="1"/>
    <s v="REAL"/>
    <s v="VARIABLE"/>
    <x v="0"/>
    <s v="DIA"/>
    <m/>
    <x v="4"/>
    <s v="COMIDA"/>
    <s v="COMIDA"/>
    <n v="1.1140000000000001"/>
    <d v="2022-11-21T00:00:00"/>
    <x v="10"/>
    <n v="11"/>
    <m/>
    <s v="COMPRA DIA CON CRIS"/>
    <n v="0"/>
    <n v="-1.1140000000000001"/>
    <n v="0"/>
    <n v="-1.1140000000000001"/>
  </r>
  <r>
    <x v="1"/>
    <s v="REAL"/>
    <s v="VARIABLE"/>
    <x v="0"/>
    <s v="PANADERIA"/>
    <m/>
    <x v="7"/>
    <s v="BAR"/>
    <s v="COMIDA"/>
    <n v="0.4"/>
    <d v="2022-11-21T00:00:00"/>
    <x v="10"/>
    <n v="11"/>
    <m/>
    <s v="DESAYUNO PANADERIA CON CRIS"/>
    <n v="0"/>
    <n v="-0.4"/>
    <n v="0"/>
    <n v="-0.4"/>
  </r>
  <r>
    <x v="1"/>
    <s v="REAL"/>
    <s v="VARIABLE"/>
    <x v="0"/>
    <s v="GOIKO"/>
    <m/>
    <x v="7"/>
    <s v="RESTAURANTE"/>
    <s v="COMIDA"/>
    <n v="1.04"/>
    <d v="2022-11-21T00:00:00"/>
    <x v="10"/>
    <n v="11"/>
    <m/>
    <s v="COMIDA VIERNES EMPRESA . EQUIVOCACION DE TARJETA"/>
    <n v="0"/>
    <n v="-1.04"/>
    <n v="0"/>
    <n v="-1.04"/>
  </r>
  <r>
    <x v="1"/>
    <s v="REAL"/>
    <s v="VARIABLE"/>
    <x v="0"/>
    <s v="REPSOL"/>
    <s v="MADRID"/>
    <x v="5"/>
    <s v="GASOLINA"/>
    <s v="MOTO"/>
    <n v="0.81500000000000006"/>
    <d v="2022-11-23T00:00:00"/>
    <x v="10"/>
    <n v="11"/>
    <m/>
    <m/>
    <n v="0"/>
    <n v="-0.81500000000000006"/>
    <n v="0"/>
    <n v="-0.81500000000000006"/>
  </r>
  <r>
    <x v="0"/>
    <s v="REAL"/>
    <s v="VARIABLE"/>
    <x v="0"/>
    <s v="BINGO CANOE"/>
    <s v="MADRID"/>
    <x v="0"/>
    <s v="BINGO"/>
    <s v="BINGO CANOE"/>
    <n v="75"/>
    <d v="2022-11-26T00:00:00"/>
    <x v="10"/>
    <n v="11"/>
    <m/>
    <s v="250€ en efectivo en bingos canoe, en la despedida de tivi. Los otros 250 se los regale a cris"/>
    <n v="75"/>
    <n v="0"/>
    <n v="0"/>
    <n v="75"/>
  </r>
  <r>
    <x v="1"/>
    <s v="REAL"/>
    <s v="VARIABLE"/>
    <x v="0"/>
    <s v="VOLAPIE"/>
    <m/>
    <x v="7"/>
    <s v="RESTAURANTE"/>
    <s v="COMIDA"/>
    <n v="1.5820000000000001"/>
    <d v="2022-11-28T00:00:00"/>
    <x v="10"/>
    <n v="11"/>
    <m/>
    <s v="CENA VIERNES CON CRIS, MODESTO, JUANMI"/>
    <n v="0"/>
    <n v="-1.5820000000000001"/>
    <n v="0"/>
    <n v="-1.5820000000000001"/>
  </r>
  <r>
    <x v="1"/>
    <s v="REAL"/>
    <s v="VARIABLE"/>
    <x v="0"/>
    <s v="SAONA"/>
    <m/>
    <x v="7"/>
    <s v="RESTAURANTE"/>
    <s v="COMIDA"/>
    <n v="2.258"/>
    <d v="2022-11-28T00:00:00"/>
    <x v="10"/>
    <n v="11"/>
    <m/>
    <s v="COMIDA SÁBADO  CON CRIS, Y MIS PRIMOS"/>
    <n v="0"/>
    <n v="-2.258"/>
    <n v="0"/>
    <n v="-2.258"/>
  </r>
  <r>
    <x v="0"/>
    <s v="REAL"/>
    <s v="FIJO"/>
    <x v="0"/>
    <s v="INSUD"/>
    <s v="MADRID"/>
    <x v="12"/>
    <s v="NOMINA INSUD"/>
    <s v=" INSUD"/>
    <n v="476.226"/>
    <d v="2022-11-29T00:00:00"/>
    <x v="10"/>
    <n v="11"/>
    <m/>
    <s v="Nomina Noviembre 22"/>
    <n v="476.226"/>
    <n v="0"/>
    <n v="0"/>
    <n v="476.226"/>
  </r>
  <r>
    <x v="1"/>
    <s v="REAL"/>
    <s v="OCASIONAL"/>
    <x v="0"/>
    <s v="AMAZON"/>
    <s v="ONLINE"/>
    <x v="0"/>
    <s v="REGALOS"/>
    <s v="REGALOS NAVIDAD"/>
    <n v="3.1989999999999998"/>
    <d v="2022-11-29T00:00:00"/>
    <x v="10"/>
    <n v="11"/>
    <m/>
    <s v="REGALO MAQUINILLA DE PELO APRA PAPA NAVIDAD"/>
    <n v="0"/>
    <n v="-3.1989999999999998"/>
    <n v="0"/>
    <n v="-3.1989999999999998"/>
  </r>
  <r>
    <x v="1"/>
    <s v="REAL"/>
    <s v="OCASIONAL"/>
    <x v="0"/>
    <s v="SINGULARU"/>
    <m/>
    <x v="0"/>
    <s v="REGALOS"/>
    <s v="REGALOS NAVIDAD"/>
    <n v="2.5920000000000005"/>
    <d v="2022-11-29T00:00:00"/>
    <x v="10"/>
    <n v="11"/>
    <m/>
    <s v="REGALO PENDIENTES MAMA SINGULARU NAVIDAD"/>
    <n v="0"/>
    <n v="-2.5920000000000005"/>
    <n v="0"/>
    <n v="-2.5920000000000005"/>
  </r>
  <r>
    <x v="1"/>
    <s v="REAL"/>
    <s v="VARIABLE"/>
    <x v="0"/>
    <s v="REPSOL"/>
    <s v="MADRID"/>
    <x v="5"/>
    <s v="GASOLINA"/>
    <s v="MOTO"/>
    <n v="0.7410000000000001"/>
    <d v="2022-11-30T00:00:00"/>
    <x v="10"/>
    <n v="11"/>
    <m/>
    <m/>
    <n v="0"/>
    <n v="-0.7410000000000001"/>
    <n v="0"/>
    <n v="-0.7410000000000001"/>
  </r>
  <r>
    <x v="1"/>
    <s v="REAL"/>
    <s v="FIJO"/>
    <x v="0"/>
    <s v="ALQUILER"/>
    <s v="MADRID"/>
    <x v="2"/>
    <s v="PISO FDO CATOLICO"/>
    <s v="ALQUILER FDO CATOLICO"/>
    <n v="45"/>
    <d v="2022-12-01T00:00:00"/>
    <x v="10"/>
    <n v="12"/>
    <m/>
    <s v="Diciembre"/>
    <n v="0"/>
    <n v="-45"/>
    <n v="0"/>
    <n v="-45"/>
  </r>
  <r>
    <x v="1"/>
    <s v="REAL"/>
    <s v="FIJO"/>
    <x v="0"/>
    <s v="GIMNASIO JOSE VALENCIANO"/>
    <s v="MADRID"/>
    <x v="6"/>
    <s v="BOXEO"/>
    <s v="BOXEO"/>
    <n v="6.7"/>
    <d v="2022-12-01T00:00:00"/>
    <x v="10"/>
    <n v="12"/>
    <m/>
    <s v="Diciembre"/>
    <n v="0"/>
    <n v="-6.7"/>
    <n v="0"/>
    <n v="-6.7"/>
  </r>
  <r>
    <x v="1"/>
    <s v="REAL"/>
    <s v="FIJO"/>
    <x v="0"/>
    <s v="GIMNASIO JOSE VALENCIANO"/>
    <s v="MADRID"/>
    <x v="6"/>
    <s v="DEPORTE"/>
    <s v="BOXEO"/>
    <n v="3.7"/>
    <d v="2022-12-01T00:00:00"/>
    <x v="10"/>
    <n v="12"/>
    <m/>
    <s v="15 DIAS DE DICIEMBRE 22"/>
    <n v="0"/>
    <n v="-3.7"/>
    <n v="0"/>
    <n v="-3.7"/>
  </r>
  <r>
    <x v="1"/>
    <s v="REAL"/>
    <s v="FIJO"/>
    <x v="0"/>
    <s v="GARAJE"/>
    <m/>
    <x v="2"/>
    <s v="GARAJE"/>
    <s v="GARAJE FDO CATOLICO"/>
    <n v="13.5"/>
    <d v="2022-12-01T00:00:00"/>
    <x v="10"/>
    <n v="12"/>
    <m/>
    <s v="Diciembre"/>
    <n v="0"/>
    <n v="-13.5"/>
    <n v="0"/>
    <n v="-13.5"/>
  </r>
  <r>
    <x v="1"/>
    <s v="REAL"/>
    <s v="VARIABLE"/>
    <x v="0"/>
    <s v="GASTOS VARIABLES"/>
    <s v="MADRID"/>
    <x v="2"/>
    <s v="GASTOS COMPARTIDOS"/>
    <s v="GASTOS: AGUA, LUZ, WIFI, LIMPIEZA"/>
    <n v="8.5"/>
    <d v="2022-12-01T00:00:00"/>
    <x v="10"/>
    <n v="12"/>
    <m/>
    <s v="Diciembre"/>
    <n v="0"/>
    <n v="-8.5"/>
    <n v="0"/>
    <n v="-8.5"/>
  </r>
  <r>
    <x v="1"/>
    <s v="REAL"/>
    <s v="OCASIONAL"/>
    <x v="0"/>
    <s v="ZARA"/>
    <m/>
    <x v="0"/>
    <s v="REGALOS"/>
    <s v="REGALOS NAVIDAD"/>
    <n v="3.85"/>
    <d v="2022-12-01T00:00:00"/>
    <x v="10"/>
    <n v="12"/>
    <m/>
    <s v="BIZUM A ICIAR PARA REGAL ONAVIDAD MAMA"/>
    <n v="0"/>
    <n v="-3.85"/>
    <n v="0"/>
    <n v="-3.85"/>
  </r>
  <r>
    <x v="1"/>
    <s v="REAL"/>
    <s v="VARIABLE"/>
    <x v="0"/>
    <s v="KEBAB"/>
    <m/>
    <x v="7"/>
    <s v="BAR"/>
    <s v="COMIDA RAPIDA"/>
    <n v="0.98000000000000009"/>
    <d v="2022-12-02T00:00:00"/>
    <x v="10"/>
    <n v="12"/>
    <m/>
    <s v="KEBAB"/>
    <n v="0"/>
    <n v="-0.98000000000000009"/>
    <n v="0"/>
    <n v="-0.98000000000000009"/>
  </r>
  <r>
    <x v="1"/>
    <s v="REAL"/>
    <s v="VARIABLE"/>
    <x v="0"/>
    <s v="LAS ROZAS"/>
    <s v="MADRID"/>
    <x v="0"/>
    <s v="REGALOS NAVIDAD"/>
    <s v="CRIS"/>
    <n v="12.9"/>
    <d v="2022-12-03T00:00:00"/>
    <x v="10"/>
    <n v="12"/>
    <m/>
    <s v="REGALO BOLSO KARL LAGERFIELD DE LAS ROZAS"/>
    <n v="0"/>
    <n v="-12.9"/>
    <n v="0"/>
    <n v="-12.9"/>
  </r>
  <r>
    <x v="0"/>
    <s v="REAL"/>
    <s v="VARIABLE"/>
    <x v="0"/>
    <s v="INTELIGENCIA FARMACEUTICA"/>
    <s v="MADRID"/>
    <x v="14"/>
    <s v="RUNE - INTELIGENCIA FARMACEUTICA"/>
    <s v="AYUDAS / SUBVENCIONES"/>
    <n v="57.24"/>
    <d v="2022-12-05T00:00:00"/>
    <x v="10"/>
    <n v="12"/>
    <m/>
    <s v="Diferencia de la presentacion de ayuda de Dojo con el fijo con lo cobrado del principio"/>
    <n v="57.24"/>
    <n v="0"/>
    <n v="0"/>
    <n v="57.24"/>
  </r>
  <r>
    <x v="1"/>
    <s v="REAL"/>
    <s v="VARIABLE"/>
    <x v="0"/>
    <s v="EL CORTE INGLES"/>
    <m/>
    <x v="7"/>
    <s v="BAR"/>
    <s v="COMIDA RAPIDA"/>
    <n v="0.27500000000000002"/>
    <d v="2022-12-05T00:00:00"/>
    <x v="10"/>
    <n v="12"/>
    <m/>
    <s v="NAPOLITANA"/>
    <n v="0"/>
    <n v="-0.27500000000000002"/>
    <n v="0"/>
    <n v="-0.27500000000000002"/>
  </r>
  <r>
    <x v="1"/>
    <s v="REAL"/>
    <s v="VARIABLE"/>
    <x v="0"/>
    <s v="ALDI"/>
    <m/>
    <x v="4"/>
    <s v="COMIDA"/>
    <s v="COMIDA"/>
    <n v="4.7119999999999997"/>
    <d v="2022-12-07T00:00:00"/>
    <x v="10"/>
    <n v="12"/>
    <m/>
    <m/>
    <n v="0"/>
    <n v="-4.7119999999999997"/>
    <n v="0"/>
    <n v="-4.7119999999999997"/>
  </r>
  <r>
    <x v="1"/>
    <s v="REAL"/>
    <s v="VARIABLE"/>
    <x v="0"/>
    <s v="INSUD"/>
    <m/>
    <x v="4"/>
    <s v="VENDING"/>
    <s v="INSUD"/>
    <n v="0.47500000000000003"/>
    <d v="2022-12-07T00:00:00"/>
    <x v="10"/>
    <n v="12"/>
    <m/>
    <m/>
    <n v="0"/>
    <n v="-0.47500000000000003"/>
    <n v="0"/>
    <n v="-0.47500000000000003"/>
  </r>
  <r>
    <x v="1"/>
    <s v="REAL"/>
    <s v="VARIABLE"/>
    <x v="0"/>
    <s v="REY TALLARIN"/>
    <m/>
    <x v="7"/>
    <s v="BAR"/>
    <s v="COMIDA RAPIDA"/>
    <n v="1.1000000000000001"/>
    <d v="2022-12-09T00:00:00"/>
    <x v="10"/>
    <n v="12"/>
    <m/>
    <s v="FIDEOS REY TALLARI NCON ALEX BIZUM HECHO A ALEX"/>
    <n v="0"/>
    <n v="-1.1000000000000001"/>
    <n v="0"/>
    <n v="-1.1000000000000001"/>
  </r>
  <r>
    <x v="1"/>
    <s v="REAL"/>
    <s v="VARIABLE"/>
    <x v="0"/>
    <s v="HBO"/>
    <s v="ONLINE"/>
    <x v="9"/>
    <s v="SUSCRIPCION"/>
    <s v="HBO"/>
    <n v="0.30000000000000004"/>
    <d v="2022-12-09T00:00:00"/>
    <x v="10"/>
    <n v="12"/>
    <m/>
    <s v="HBO DICIEMBRE"/>
    <n v="0"/>
    <n v="-0.30000000000000004"/>
    <n v="0"/>
    <n v="-0.30000000000000004"/>
  </r>
  <r>
    <x v="1"/>
    <s v="REAL"/>
    <s v="VARIABLE"/>
    <x v="0"/>
    <s v="REPSOL"/>
    <s v="MADRID"/>
    <x v="5"/>
    <s v="GASOLINA"/>
    <s v="MOTO"/>
    <n v="0.67900000000000005"/>
    <d v="2022-12-09T00:00:00"/>
    <x v="10"/>
    <n v="12"/>
    <m/>
    <m/>
    <n v="0"/>
    <n v="-0.67900000000000005"/>
    <n v="0"/>
    <n v="-0.67900000000000005"/>
  </r>
  <r>
    <x v="1"/>
    <s v="REAL"/>
    <s v="VARIABLE"/>
    <x v="0"/>
    <s v="DIA"/>
    <m/>
    <x v="4"/>
    <s v="COMIDA"/>
    <s v="COMIDA"/>
    <n v="1.7410000000000001"/>
    <d v="2022-12-12T00:00:00"/>
    <x v="10"/>
    <n v="12"/>
    <m/>
    <s v="COMPRA DIA "/>
    <n v="0"/>
    <n v="-1.7410000000000001"/>
    <n v="0"/>
    <n v="-1.7410000000000001"/>
  </r>
  <r>
    <x v="1"/>
    <s v="REAL"/>
    <s v="VARIABLE"/>
    <x v="0"/>
    <s v="WOMAN SECRET"/>
    <m/>
    <x v="0"/>
    <s v="REGALOS"/>
    <s v="CRIS"/>
    <n v="2.5129999999999999"/>
    <d v="2022-12-12T00:00:00"/>
    <x v="10"/>
    <n v="12"/>
    <m/>
    <s v="REGALO CRIS WOMAN SECRET"/>
    <n v="0"/>
    <n v="-2.5129999999999999"/>
    <n v="0"/>
    <n v="-2.5129999999999999"/>
  </r>
  <r>
    <x v="1"/>
    <s v="REAL"/>
    <s v="VARIABLE"/>
    <x v="0"/>
    <s v="BAKEA"/>
    <m/>
    <x v="7"/>
    <s v="BAR"/>
    <s v="OCIO"/>
    <n v="1.1000000000000001"/>
    <d v="2022-12-12T00:00:00"/>
    <x v="10"/>
    <n v="12"/>
    <m/>
    <s v="CERVEZAS Y CAFÉ CON ANA MORALES Y SU NOVIO"/>
    <n v="0"/>
    <n v="-1.1000000000000001"/>
    <n v="0"/>
    <n v="-1.1000000000000001"/>
  </r>
  <r>
    <x v="0"/>
    <s v="REAL"/>
    <s v="VARIABLE"/>
    <x v="0"/>
    <m/>
    <m/>
    <x v="0"/>
    <s v="MENTTA"/>
    <s v="REGALOS NAVIDAD FAMILIA"/>
    <n v="47.652000000000001"/>
    <d v="2022-12-12T00:00:00"/>
    <x v="10"/>
    <n v="12"/>
    <m/>
    <s v="PEDIDO MENTTA PARA NAVIDAD, LOMO y ACEITE QUE LUEGO ME PAGARON"/>
    <n v="47.652000000000001"/>
    <n v="0"/>
    <n v="0"/>
    <n v="47.652000000000001"/>
  </r>
  <r>
    <x v="1"/>
    <s v="REAL"/>
    <s v="VARIABLE"/>
    <x v="0"/>
    <s v="SANTANDER"/>
    <s v="ONLINE"/>
    <x v="0"/>
    <s v="COMISIONES BOLSA"/>
    <s v="COMISIONES SANTANDER"/>
    <n v="1.06"/>
    <d v="2022-12-14T00:00:00"/>
    <x v="10"/>
    <n v="12"/>
    <m/>
    <m/>
    <n v="0"/>
    <n v="-1.06"/>
    <n v="0"/>
    <n v="-1.06"/>
  </r>
  <r>
    <x v="1"/>
    <s v="REAL"/>
    <s v="VARIABLE"/>
    <x v="0"/>
    <s v="INSUD"/>
    <m/>
    <x v="4"/>
    <s v="VENDING"/>
    <s v="INSUD"/>
    <n v="0.44500000000000006"/>
    <d v="2022-12-15T00:00:00"/>
    <x v="10"/>
    <n v="12"/>
    <m/>
    <m/>
    <n v="0"/>
    <n v="-0.44500000000000006"/>
    <n v="0"/>
    <n v="-0.44500000000000006"/>
  </r>
  <r>
    <x v="1"/>
    <s v="REAL"/>
    <s v="VARIABLE"/>
    <x v="0"/>
    <s v="FRUTERIA BARRIO"/>
    <m/>
    <x v="4"/>
    <s v="COMIDA"/>
    <s v="FRUTERIA BARRIO"/>
    <n v="0.27999999999999997"/>
    <d v="2022-12-16T00:00:00"/>
    <x v="10"/>
    <n v="12"/>
    <m/>
    <m/>
    <n v="0"/>
    <n v="-0.27999999999999997"/>
    <n v="0"/>
    <n v="-0.27999999999999997"/>
  </r>
  <r>
    <x v="1"/>
    <s v="REAL"/>
    <s v="VARIABLE"/>
    <x v="0"/>
    <s v="REPSOL"/>
    <m/>
    <x v="5"/>
    <s v="GASOLINA"/>
    <s v="COCHE"/>
    <n v="7.0220000000000002"/>
    <d v="2022-12-18T00:00:00"/>
    <x v="10"/>
    <n v="12"/>
    <m/>
    <m/>
    <n v="0"/>
    <n v="-7.0220000000000002"/>
    <n v="0"/>
    <n v="-7.0220000000000002"/>
  </r>
  <r>
    <x v="0"/>
    <s v="REAL"/>
    <s v="VARIABLE"/>
    <x v="0"/>
    <s v="BLABLACAR"/>
    <s v="ONLINE"/>
    <x v="18"/>
    <s v="GASTOS COMPARTIDOS"/>
    <s v="BLABLACAR"/>
    <n v="3.5999999999999996"/>
    <d v="2022-12-19T00:00:00"/>
    <x v="10"/>
    <n v="12"/>
    <m/>
    <s v="Pozoblanco - Ciudad Real Saida"/>
    <n v="3.5999999999999996"/>
    <n v="0"/>
    <n v="0"/>
    <n v="3.5999999999999996"/>
  </r>
  <r>
    <x v="1"/>
    <s v="REAL"/>
    <s v="VARIABLE"/>
    <x v="0"/>
    <s v="CHINO"/>
    <m/>
    <x v="4"/>
    <s v="COSAS DE CASA"/>
    <s v="COSAS DE CASA"/>
    <n v="0.63"/>
    <d v="2022-12-19T00:00:00"/>
    <x v="10"/>
    <n v="12"/>
    <m/>
    <s v="BIZUM A ALEX POR COSAS DE CASA"/>
    <n v="0"/>
    <n v="-0.63"/>
    <n v="0"/>
    <n v="-0.63"/>
  </r>
  <r>
    <x v="0"/>
    <s v="REAL"/>
    <s v="VARIABLE"/>
    <x v="0"/>
    <m/>
    <s v="ONLINE"/>
    <x v="18"/>
    <s v="GASTOS COMPARTIDOS"/>
    <s v="GASOLINA"/>
    <n v="18"/>
    <d v="2022-12-19T00:00:00"/>
    <x v="10"/>
    <n v="12"/>
    <m/>
    <s v="Cristina BIZUM pozoblanco Navidad 2022"/>
    <n v="18"/>
    <n v="0"/>
    <n v="0"/>
    <n v="18"/>
  </r>
  <r>
    <x v="1"/>
    <s v="REAL"/>
    <s v="OCASIONAL"/>
    <x v="0"/>
    <s v="DON DOMINIO"/>
    <m/>
    <x v="9"/>
    <s v="SUSCRIPCION"/>
    <s v="PAGINA WEB PROFESIONAL"/>
    <n v="1.6879999999999999"/>
    <d v="2022-12-19T00:00:00"/>
    <x v="10"/>
    <n v="12"/>
    <m/>
    <m/>
    <n v="0"/>
    <n v="-1.6879999999999999"/>
    <n v="0"/>
    <n v="-1.6879999999999999"/>
  </r>
  <r>
    <x v="1"/>
    <s v="REAL"/>
    <s v="VARIABLE"/>
    <x v="0"/>
    <s v="CORTE INGLES"/>
    <m/>
    <x v="0"/>
    <s v="REGALOS"/>
    <s v="REGALOS NAVIDAD"/>
    <n v="3.3000000000000003"/>
    <d v="2022-12-19T00:00:00"/>
    <x v="10"/>
    <n v="12"/>
    <m/>
    <s v="REGALO PAPA CHALECO"/>
    <n v="0"/>
    <n v="-3.3000000000000003"/>
    <n v="0"/>
    <n v="-3.3000000000000003"/>
  </r>
  <r>
    <x v="1"/>
    <s v="REAL"/>
    <s v="VARIABLE"/>
    <x v="0"/>
    <s v="ARISTOCRAZY"/>
    <m/>
    <x v="21"/>
    <s v="REGALOS"/>
    <s v="REGALOS NAVIDAD"/>
    <n v="5.9"/>
    <d v="2022-12-19T00:00:00"/>
    <x v="10"/>
    <n v="12"/>
    <m/>
    <s v="REGALO PARA ICIAR, PENDIENTES ARISTOCRAZY"/>
    <n v="0"/>
    <n v="-5.9"/>
    <n v="0"/>
    <n v="-5.9"/>
  </r>
  <r>
    <x v="1"/>
    <s v="REAL"/>
    <s v="VARIABLE"/>
    <x v="0"/>
    <s v="SPOTIFY"/>
    <m/>
    <x v="9"/>
    <s v="SUSCRIPCION"/>
    <s v="SPOTIFY"/>
    <n v="3.2"/>
    <d v="2022-12-22T00:00:00"/>
    <x v="10"/>
    <n v="12"/>
    <m/>
    <s v="Bizum Carlota SPOTIFY"/>
    <n v="0"/>
    <n v="-3.2"/>
    <n v="0"/>
    <n v="-3.2"/>
  </r>
  <r>
    <x v="1"/>
    <s v="REAL"/>
    <s v="VARIABLE"/>
    <x v="0"/>
    <s v="YPUNTO"/>
    <m/>
    <x v="7"/>
    <s v="BAR"/>
    <s v="COPAS NOCHEBUENA"/>
    <n v="4.2"/>
    <d v="2022-12-24T00:00:00"/>
    <x v="10"/>
    <n v="12"/>
    <m/>
    <s v="COPAS PRIMOS, INVITADO"/>
    <n v="0"/>
    <n v="-4.2"/>
    <n v="0"/>
    <n v="-4.2"/>
  </r>
  <r>
    <x v="1"/>
    <s v="REAL"/>
    <s v="VARIABLE"/>
    <x v="0"/>
    <s v="SILBIS"/>
    <m/>
    <x v="7"/>
    <s v="BAR"/>
    <s v="BAR"/>
    <n v="1.3650000000000002"/>
    <d v="2022-12-26T00:00:00"/>
    <x v="10"/>
    <n v="12"/>
    <m/>
    <m/>
    <n v="0"/>
    <n v="-1.3650000000000002"/>
    <n v="0"/>
    <n v="-1.3650000000000002"/>
  </r>
  <r>
    <x v="1"/>
    <s v="REAL"/>
    <s v="VARIABLE"/>
    <x v="0"/>
    <s v="PASTELERIA POZOBLANCO"/>
    <m/>
    <x v="21"/>
    <s v="REGALOS CRIS"/>
    <s v="REGALOS CRIS"/>
    <n v="1.5"/>
    <d v="2022-12-26T00:00:00"/>
    <x v="10"/>
    <n v="12"/>
    <m/>
    <s v="PASTELES POR MUERTE DE COQUE"/>
    <n v="0"/>
    <n v="-1.5"/>
    <n v="0"/>
    <n v="-1.5"/>
  </r>
  <r>
    <x v="1"/>
    <s v="REAL"/>
    <s v="VARIABLE"/>
    <x v="0"/>
    <s v="CINE"/>
    <s v="MADRID"/>
    <x v="9"/>
    <s v="CINE"/>
    <s v="AVATAR"/>
    <n v="0.94000000000000006"/>
    <d v="2022-12-27T00:00:00"/>
    <x v="10"/>
    <n v="12"/>
    <m/>
    <s v="CINE AVATAR ENTRADA"/>
    <n v="0"/>
    <n v="-0.94000000000000006"/>
    <n v="0"/>
    <n v="-0.94000000000000006"/>
  </r>
  <r>
    <x v="1"/>
    <s v="REAL"/>
    <s v="VARIABLE"/>
    <x v="0"/>
    <s v="DECATHLON"/>
    <s v="MADRID"/>
    <x v="6"/>
    <s v="BOXEO"/>
    <s v="BOXEO"/>
    <n v="3.8979999999999997"/>
    <d v="2022-12-27T00:00:00"/>
    <x v="10"/>
    <n v="12"/>
    <m/>
    <s v="GUANTES BOXEO DECATHLON 14OZ"/>
    <n v="0"/>
    <n v="-3.8979999999999997"/>
    <n v="0"/>
    <n v="-3.8979999999999997"/>
  </r>
  <r>
    <x v="1"/>
    <s v="REAL"/>
    <s v="VARIABLE"/>
    <x v="0"/>
    <s v="CARREFOUR"/>
    <s v="TUDELA"/>
    <x v="8"/>
    <s v="ELECTRONICA"/>
    <s v="CARGADORES"/>
    <n v="4.7600000000000007"/>
    <d v="2022-12-27T00:00:00"/>
    <x v="10"/>
    <n v="12"/>
    <m/>
    <s v="CARGADORES ORDENADOR UNIVERSAL , DOS DE IPHONE"/>
    <n v="0"/>
    <n v="-4.7600000000000007"/>
    <n v="0"/>
    <n v="-4.7600000000000007"/>
  </r>
  <r>
    <x v="2"/>
    <s v="REAL"/>
    <s v="VARIABLE"/>
    <x v="0"/>
    <s v="DEGIRO"/>
    <s v="ONLINE"/>
    <x v="16"/>
    <s v="BOLSA"/>
    <s v="BOLSA"/>
    <n v="180"/>
    <d v="2022-12-28T00:00:00"/>
    <x v="10"/>
    <n v="12"/>
    <m/>
    <m/>
    <n v="0"/>
    <n v="0"/>
    <n v="-180"/>
    <n v="-180"/>
  </r>
  <r>
    <x v="2"/>
    <s v="REAL"/>
    <s v="VARIABLE"/>
    <x v="0"/>
    <s v="COINBASE"/>
    <s v="ONLINE"/>
    <x v="17"/>
    <s v="CRYPTO"/>
    <s v="CRYPTO"/>
    <n v="180"/>
    <d v="2022-12-28T00:00:00"/>
    <x v="10"/>
    <n v="12"/>
    <m/>
    <m/>
    <n v="0"/>
    <n v="0"/>
    <n v="-180"/>
    <n v="-180"/>
  </r>
  <r>
    <x v="0"/>
    <s v="REAL"/>
    <s v="FIJO"/>
    <x v="0"/>
    <s v="INSUD"/>
    <s v="MADRID"/>
    <x v="12"/>
    <s v="NOMINA INSUD"/>
    <s v=" INSUD"/>
    <n v="1009.2629999999999"/>
    <d v="2022-12-29T00:00:00"/>
    <x v="10"/>
    <n v="12"/>
    <m/>
    <s v="Nomina Diciembr 22"/>
    <n v="1009.2629999999999"/>
    <n v="0"/>
    <n v="0"/>
    <n v="1009.2629999999999"/>
  </r>
  <r>
    <x v="1"/>
    <s v="REAL"/>
    <s v="VARIABLE"/>
    <x v="0"/>
    <s v="SANTAMARIA"/>
    <m/>
    <x v="7"/>
    <s v="BAR"/>
    <s v="BAR"/>
    <n v="1.79"/>
    <d v="2022-12-30T00:00:00"/>
    <x v="10"/>
    <n v="12"/>
    <m/>
    <s v="INVITACION A ESTOS, COSAS VARIAS"/>
    <n v="0"/>
    <n v="-1.79"/>
    <n v="0"/>
    <n v="-1.79"/>
  </r>
  <r>
    <x v="1"/>
    <s v="REAL"/>
    <s v="VARIABLE"/>
    <x v="0"/>
    <s v="TOPERO"/>
    <m/>
    <x v="7"/>
    <s v="RESTAURANTE"/>
    <s v="RESTAURANTE TUDELA"/>
    <n v="3.5"/>
    <d v="2022-12-30T00:00:00"/>
    <x v="10"/>
    <n v="12"/>
    <m/>
    <s v="CENA PIÑATOS"/>
    <n v="0"/>
    <n v="-3.5"/>
    <n v="0"/>
    <n v="-3.5"/>
  </r>
  <r>
    <x v="1"/>
    <s v="REAL"/>
    <s v="FIJO"/>
    <x v="0"/>
    <s v="ALQUILER"/>
    <s v="MADRID"/>
    <x v="2"/>
    <s v="PISO FDO CATOLICO"/>
    <s v="ALQUILER FDO CATOLICO"/>
    <n v="45"/>
    <d v="2023-01-01T00:00:00"/>
    <x v="11"/>
    <n v="1"/>
    <m/>
    <m/>
    <n v="0"/>
    <n v="-45"/>
    <n v="0"/>
    <n v="-45"/>
  </r>
  <r>
    <x v="1"/>
    <s v="ESTIMADO"/>
    <s v="FIJO"/>
    <x v="0"/>
    <s v="GARAJE"/>
    <m/>
    <x v="2"/>
    <s v="GARAJE"/>
    <s v="GARAJE FDO CATOLICO"/>
    <n v="13.5"/>
    <d v="2023-01-01T00:00:00"/>
    <x v="11"/>
    <n v="1"/>
    <m/>
    <m/>
    <n v="0"/>
    <n v="-13.5"/>
    <n v="0"/>
    <n v="-13.5"/>
  </r>
  <r>
    <x v="1"/>
    <s v="REAL"/>
    <s v="VARIABLE"/>
    <x v="0"/>
    <s v="OPTIKE"/>
    <s v="MADRID"/>
    <x v="10"/>
    <s v="GAFAS"/>
    <s v="GAFAS DE VER"/>
    <n v="17.900000000000002"/>
    <d v="2023-01-04T00:00:00"/>
    <x v="11"/>
    <n v="1"/>
    <m/>
    <s v="GAFAS NUEVAS"/>
    <n v="0"/>
    <n v="-17.900000000000002"/>
    <n v="0"/>
    <n v="-17.900000000000002"/>
  </r>
  <r>
    <x v="1"/>
    <s v="REAL"/>
    <s v="VARIABLE"/>
    <x v="0"/>
    <s v="ITV TUDELA"/>
    <m/>
    <x v="5"/>
    <s v="ITV TUDELA"/>
    <s v="ITV TUDELA"/>
    <n v="4.7549999999999999"/>
    <d v="2023-01-04T00:00:00"/>
    <x v="11"/>
    <n v="1"/>
    <m/>
    <s v="ITV COCHE"/>
    <n v="0"/>
    <n v="-4.7549999999999999"/>
    <n v="0"/>
    <n v="-4.7549999999999999"/>
  </r>
  <r>
    <x v="0"/>
    <s v="REAL"/>
    <s v="VARIABLE"/>
    <x v="0"/>
    <m/>
    <m/>
    <x v="0"/>
    <s v="DEVOLUCION"/>
    <s v="AMAZON"/>
    <n v="1.575"/>
    <d v="2023-01-05T00:00:00"/>
    <x v="11"/>
    <n v="1"/>
    <m/>
    <s v="Devolucion por pistola"/>
    <n v="1.575"/>
    <n v="0"/>
    <n v="0"/>
    <n v="1.575"/>
  </r>
  <r>
    <x v="1"/>
    <s v="REAL"/>
    <s v="VARIABLE"/>
    <x v="0"/>
    <s v="ARENAS"/>
    <s v="TUDELA"/>
    <x v="7"/>
    <s v="BAR"/>
    <s v="ARENAS"/>
    <n v="0.43"/>
    <d v="2023-01-05T00:00:00"/>
    <x v="11"/>
    <n v="1"/>
    <m/>
    <s v="COSAS ARENAS"/>
    <n v="0"/>
    <n v="-0.43"/>
    <n v="0"/>
    <n v="-0.43"/>
  </r>
  <r>
    <x v="0"/>
    <s v="REAL"/>
    <s v="VARIABLE"/>
    <x v="0"/>
    <m/>
    <m/>
    <x v="0"/>
    <s v="PAGA"/>
    <s v="PAPAS"/>
    <n v="67.965000000000003"/>
    <d v="2023-01-05T00:00:00"/>
    <x v="11"/>
    <n v="1"/>
    <m/>
    <s v="BIZUM PAPA GAFAS E ITV"/>
    <n v="67.965000000000003"/>
    <n v="0"/>
    <n v="0"/>
    <n v="67.965000000000003"/>
  </r>
  <r>
    <x v="1"/>
    <s v="REAL"/>
    <s v="VARIABLE"/>
    <x v="0"/>
    <s v="CENA REYES CASA PABLO"/>
    <s v="MADRID"/>
    <x v="9"/>
    <s v="REYES"/>
    <s v="REYES"/>
    <n v="1.5"/>
    <d v="2023-01-05T00:00:00"/>
    <x v="11"/>
    <n v="1"/>
    <m/>
    <s v="CHULETONES  Y ENSALADA CSA PABLO"/>
    <n v="0"/>
    <n v="-1.5"/>
    <n v="0"/>
    <n v="-1.5"/>
  </r>
  <r>
    <x v="1"/>
    <s v="REAL"/>
    <s v="VARIABLE"/>
    <x v="0"/>
    <s v="PIZZAS TUDELA"/>
    <m/>
    <x v="7"/>
    <s v="BAR"/>
    <s v="PIZZAS"/>
    <n v="1.5300000000000002"/>
    <d v="2023-01-06T00:00:00"/>
    <x v="11"/>
    <n v="1"/>
    <m/>
    <s v="PIZZAS EN CASA DE PABLO"/>
    <n v="0"/>
    <n v="-1.5300000000000002"/>
    <n v="0"/>
    <n v="-1.5300000000000002"/>
  </r>
  <r>
    <x v="0"/>
    <s v="REAL"/>
    <s v="VARIABLE"/>
    <x v="0"/>
    <s v="BLABLACAR"/>
    <s v="ONLINE"/>
    <x v="18"/>
    <s v="GASTOS COMPARTIDOS"/>
    <s v="BLABLACAR"/>
    <n v="13.2"/>
    <d v="2023-01-08T00:00:00"/>
    <x v="11"/>
    <n v="1"/>
    <m/>
    <s v="Tudela - Madrid (Viaje con Claudia y con Carlos)"/>
    <n v="13.2"/>
    <n v="0"/>
    <n v="0"/>
    <n v="13.2"/>
  </r>
  <r>
    <x v="1"/>
    <s v="REAL"/>
    <s v="VARIABLE"/>
    <x v="0"/>
    <s v="ALDI"/>
    <m/>
    <x v="4"/>
    <s v="COMIDA"/>
    <s v="ALDI"/>
    <n v="2.673"/>
    <d v="2023-01-09T00:00:00"/>
    <x v="11"/>
    <n v="1"/>
    <m/>
    <s v="COMIDA SEMANAL"/>
    <n v="0"/>
    <n v="-2.673"/>
    <n v="0"/>
    <n v="-2.673"/>
  </r>
  <r>
    <x v="1"/>
    <s v="REAL"/>
    <s v="VARIABLE"/>
    <x v="0"/>
    <s v="ESTRELLA"/>
    <s v="MADRID"/>
    <x v="9"/>
    <s v="BAR"/>
    <s v="PINCHOS"/>
    <n v="1.2300000000000002"/>
    <d v="2023-01-09T00:00:00"/>
    <x v="11"/>
    <n v="1"/>
    <m/>
    <s v="PINCHOS TUDELA"/>
    <n v="0"/>
    <n v="-1.2300000000000002"/>
    <n v="0"/>
    <n v="-1.2300000000000002"/>
  </r>
  <r>
    <x v="0"/>
    <s v="REAL"/>
    <s v="VARIABLE"/>
    <x v="0"/>
    <s v="VINTED"/>
    <s v="ONLINE"/>
    <x v="18"/>
    <s v="VINTED"/>
    <s v="VINTED"/>
    <n v="1.3499999999999999"/>
    <d v="2023-01-10T00:00:00"/>
    <x v="11"/>
    <n v="1"/>
    <m/>
    <s v="Guantes Boxeo Leone"/>
    <n v="1.3499999999999999"/>
    <n v="0"/>
    <n v="0"/>
    <n v="1.3499999999999999"/>
  </r>
  <r>
    <x v="1"/>
    <s v="REAL"/>
    <s v="VARIABLE"/>
    <x v="0"/>
    <s v="GIMNASIO JOSE VALENCIANO"/>
    <s v="MADRID"/>
    <x v="6"/>
    <s v="BOXEO"/>
    <s v="BOXEO"/>
    <n v="17.5"/>
    <d v="2023-01-11T00:00:00"/>
    <x v="11"/>
    <n v="1"/>
    <m/>
    <s v="TRIMESTRE ENE-FEB-MARZO (DÍA 11)"/>
    <n v="0"/>
    <n v="-17.5"/>
    <n v="0"/>
    <n v="-17.5"/>
  </r>
  <r>
    <x v="1"/>
    <s v="REAL"/>
    <s v="VARIABLE"/>
    <x v="0"/>
    <s v="JJ"/>
    <m/>
    <x v="7"/>
    <s v="BAR"/>
    <s v="CAFÉ"/>
    <n v="0.26"/>
    <d v="2023-01-11T00:00:00"/>
    <x v="11"/>
    <n v="1"/>
    <m/>
    <s v="CAFÉ JJ + AGUA CON GAS BAR MENDIGOS"/>
    <n v="0"/>
    <n v="-0.26"/>
    <n v="0"/>
    <n v="-0.26"/>
  </r>
  <r>
    <x v="0"/>
    <s v="REAL"/>
    <s v="VARIABLE"/>
    <x v="0"/>
    <s v="VINTED"/>
    <s v="ONLINE"/>
    <x v="18"/>
    <s v="VINTED"/>
    <s v="VINTED"/>
    <n v="1.5"/>
    <d v="2023-01-11T00:00:00"/>
    <x v="11"/>
    <n v="1"/>
    <m/>
    <s v="Polo Solera M"/>
    <n v="1.5"/>
    <n v="0"/>
    <n v="0"/>
    <n v="1.5"/>
  </r>
  <r>
    <x v="1"/>
    <s v="REAL"/>
    <s v="VARIABLE"/>
    <x v="0"/>
    <s v="LA MARITERRANIA"/>
    <m/>
    <x v="7"/>
    <s v="RESTAURANTE"/>
    <s v="COMIDA"/>
    <n v="0.8"/>
    <d v="2023-01-10T00:00:00"/>
    <x v="11"/>
    <n v="1"/>
    <m/>
    <s v="COMIDA CON CRIS QUE ME REGALO LA MARITERRANIA. PAGADOS 8€ DE EXTRA (AGUA Y CAFÉ)"/>
    <n v="0"/>
    <n v="-0.8"/>
    <n v="0"/>
    <n v="-0.8"/>
  </r>
  <r>
    <x v="1"/>
    <s v="REAL"/>
    <s v="VARIABLE"/>
    <x v="0"/>
    <s v="BICAI"/>
    <s v="MADRID"/>
    <x v="9"/>
    <s v="BAR"/>
    <s v="BAR"/>
    <n v="1.4500000000000002"/>
    <d v="2023-01-13T00:00:00"/>
    <x v="11"/>
    <n v="1"/>
    <m/>
    <s v="BICAI CON DANI Y RAMON"/>
    <n v="0"/>
    <n v="-1.4500000000000002"/>
    <n v="0"/>
    <n v="-1.4500000000000002"/>
  </r>
  <r>
    <x v="0"/>
    <s v="REAL"/>
    <s v="VARIABLE"/>
    <x v="0"/>
    <s v="VINTED"/>
    <s v="ONLINE"/>
    <x v="18"/>
    <s v="VINTED"/>
    <s v="VINTED"/>
    <n v="1.5"/>
    <d v="2023-01-14T00:00:00"/>
    <x v="11"/>
    <n v="1"/>
    <m/>
    <s v="Chaleco Hollister"/>
    <n v="1.5"/>
    <n v="0"/>
    <n v="0"/>
    <n v="1.5"/>
  </r>
  <r>
    <x v="0"/>
    <s v="REAL"/>
    <s v="VARIABLE"/>
    <x v="0"/>
    <m/>
    <m/>
    <x v="0"/>
    <s v="DEVOLUCION"/>
    <s v="AMAZON"/>
    <n v="10.433999999999999"/>
    <d v="2023-01-15T00:00:00"/>
    <x v="11"/>
    <n v="1"/>
    <m/>
    <s v="Devolucion Guantes Boxeo Leone"/>
    <n v="10.433999999999999"/>
    <n v="0"/>
    <n v="0"/>
    <n v="10.433999999999999"/>
  </r>
  <r>
    <x v="1"/>
    <s v="REAL"/>
    <s v="VARIABLE"/>
    <x v="0"/>
    <s v="ALDI"/>
    <m/>
    <x v="4"/>
    <s v="COMIDA"/>
    <s v="ALDI"/>
    <n v="5.0310000000000006"/>
    <d v="2023-01-16T00:00:00"/>
    <x v="11"/>
    <n v="1"/>
    <m/>
    <s v="COMIDA SEMANAL"/>
    <n v="0"/>
    <n v="-5.0310000000000006"/>
    <n v="0"/>
    <n v="-5.0310000000000006"/>
  </r>
  <r>
    <x v="1"/>
    <s v="REAL"/>
    <s v="VARIABLE"/>
    <x v="0"/>
    <s v="UDEMY"/>
    <s v="ONLINE"/>
    <x v="1"/>
    <s v="PYTHON"/>
    <s v="PYTHON"/>
    <n v="2.9980000000000002"/>
    <d v="2023-01-16T00:00:00"/>
    <x v="11"/>
    <n v="1"/>
    <m/>
    <s v="FORMACION"/>
    <n v="0"/>
    <n v="-2.9980000000000002"/>
    <n v="0"/>
    <n v="-2.9980000000000002"/>
  </r>
  <r>
    <x v="1"/>
    <s v="REAL"/>
    <s v="VARIABLE"/>
    <x v="0"/>
    <s v="TABERNA DE PEÑALVER"/>
    <m/>
    <x v="7"/>
    <s v="RESTAURANTE"/>
    <s v="RESTAURANTE"/>
    <n v="2.85"/>
    <d v="2023-01-16T00:00:00"/>
    <x v="11"/>
    <n v="1"/>
    <m/>
    <s v="COMIDA CON CRIS DESPUES DE REENCUENTRO"/>
    <n v="0"/>
    <n v="-2.85"/>
    <n v="0"/>
    <n v="-2.85"/>
  </r>
  <r>
    <x v="1"/>
    <s v="REAL"/>
    <s v="VARIABLE"/>
    <x v="0"/>
    <s v="TRAMAS"/>
    <m/>
    <x v="3"/>
    <s v="ROPA"/>
    <s v="ROPA"/>
    <n v="2.0089999999999999"/>
    <d v="2023-01-16T00:00:00"/>
    <x v="11"/>
    <n v="1"/>
    <m/>
    <s v="BATA EN TRAMAS"/>
    <n v="0"/>
    <n v="-2.0089999999999999"/>
    <n v="0"/>
    <n v="-2.0089999999999999"/>
  </r>
  <r>
    <x v="0"/>
    <s v="REAL"/>
    <s v="VARIABLE"/>
    <x v="0"/>
    <s v="WALLAPOP"/>
    <s v="ONLINE"/>
    <x v="18"/>
    <s v="WALLAPOP"/>
    <s v="WALLAPOP"/>
    <n v="3"/>
    <d v="2023-01-16T00:00:00"/>
    <x v="11"/>
    <n v="1"/>
    <m/>
    <s v="juegos xbox guitar hero"/>
    <n v="3"/>
    <n v="0"/>
    <n v="0"/>
    <n v="3"/>
  </r>
  <r>
    <x v="1"/>
    <s v="REAL"/>
    <s v="VARIABLE"/>
    <x v="0"/>
    <s v="REPSOL"/>
    <s v="MADRID"/>
    <x v="5"/>
    <s v="GASOLINA"/>
    <s v="MOTO"/>
    <n v="0.79800000000000004"/>
    <d v="2023-01-18T00:00:00"/>
    <x v="11"/>
    <n v="1"/>
    <m/>
    <s v="GASOLINA"/>
    <n v="0"/>
    <n v="-0.79800000000000004"/>
    <n v="0"/>
    <n v="-0.79800000000000004"/>
  </r>
  <r>
    <x v="1"/>
    <s v="REAL"/>
    <s v="VARIABLE"/>
    <x v="0"/>
    <s v="POLIDEPORTIVO"/>
    <m/>
    <x v="6"/>
    <s v="DEPORTE"/>
    <s v="NATACION"/>
    <n v="0.25"/>
    <d v="2023-01-20T00:00:00"/>
    <x v="11"/>
    <n v="1"/>
    <m/>
    <s v="ENTRADA VIERNES PARA NADAR CON CRIS"/>
    <n v="0"/>
    <n v="-0.25"/>
    <n v="0"/>
    <n v="-0.25"/>
  </r>
  <r>
    <x v="1"/>
    <s v="REAL"/>
    <s v="VARIABLE"/>
    <x v="0"/>
    <s v="DECATHLON"/>
    <m/>
    <x v="6"/>
    <s v="DEPORTE"/>
    <s v="NATACION"/>
    <n v="1.4470000000000001"/>
    <d v="2023-01-20T00:00:00"/>
    <x v="11"/>
    <n v="1"/>
    <m/>
    <s v="GORRO, GAFAS Y TOALLA PARA NADAR"/>
    <n v="0"/>
    <n v="-1.4470000000000001"/>
    <n v="0"/>
    <n v="-1.4470000000000001"/>
  </r>
  <r>
    <x v="1"/>
    <s v="REAL"/>
    <s v="VARIABLE"/>
    <x v="0"/>
    <s v="TABERNA DE CEA"/>
    <m/>
    <x v="7"/>
    <s v="BAR"/>
    <s v="CERVEZA"/>
    <n v="1.05"/>
    <d v="2023-01-21T00:00:00"/>
    <x v="11"/>
    <n v="1"/>
    <m/>
    <s v="INVITE A ALEX Y MIKEL A UNAS CERVES"/>
    <n v="0"/>
    <n v="-1.05"/>
    <n v="0"/>
    <n v="-1.05"/>
  </r>
  <r>
    <x v="1"/>
    <s v="REAL"/>
    <s v="VARIABLE"/>
    <x v="0"/>
    <s v="ESQUINITA DE MACHADO"/>
    <m/>
    <x v="7"/>
    <s v="BAR"/>
    <s v="COMIDA"/>
    <n v="3.16"/>
    <d v="2023-01-21T00:00:00"/>
    <x v="11"/>
    <n v="1"/>
    <m/>
    <s v="COMIDA CON CRIS DESPUES DE PASEO"/>
    <n v="0"/>
    <n v="-3.16"/>
    <n v="0"/>
    <n v="-3.16"/>
  </r>
  <r>
    <x v="1"/>
    <s v="REAL"/>
    <s v="OCASIONAL"/>
    <x v="0"/>
    <s v="GROUP ON"/>
    <s v="MADRID"/>
    <x v="10"/>
    <s v="DENTISTA"/>
    <s v="FERULA DESCARGA"/>
    <n v="5.5920000000000005"/>
    <d v="2023-01-21T00:00:00"/>
    <x v="11"/>
    <n v="1"/>
    <m/>
    <s v="FERULA DESCARGA COMPRADA EN GROUP ON"/>
    <n v="0"/>
    <n v="-5.5920000000000005"/>
    <n v="0"/>
    <n v="-5.5920000000000005"/>
  </r>
  <r>
    <x v="1"/>
    <s v="REAL"/>
    <s v="VARIABLE"/>
    <x v="0"/>
    <s v="GOIKO"/>
    <m/>
    <x v="7"/>
    <s v="RESTAURANTE"/>
    <s v="HAMBURGUESA"/>
    <n v="1.9300000000000002"/>
    <d v="2023-01-21T00:00:00"/>
    <x v="11"/>
    <n v="1"/>
    <m/>
    <s v="HAMBURGUESA CON ALEX Y MIKEL"/>
    <n v="0"/>
    <n v="-1.9300000000000002"/>
    <n v="0"/>
    <n v="-1.9300000000000002"/>
  </r>
  <r>
    <x v="1"/>
    <s v="REAL"/>
    <s v="VARIABLE"/>
    <x v="0"/>
    <s v="DIA"/>
    <m/>
    <x v="4"/>
    <s v="COMIDA"/>
    <s v="DIA"/>
    <n v="2.5270000000000001"/>
    <d v="2023-01-22T00:00:00"/>
    <x v="11"/>
    <n v="1"/>
    <m/>
    <m/>
    <n v="0"/>
    <n v="-2.5270000000000001"/>
    <n v="0"/>
    <n v="-2.5270000000000001"/>
  </r>
  <r>
    <x v="1"/>
    <s v="REAL"/>
    <s v="VARIABLE"/>
    <x v="0"/>
    <s v="INSUD"/>
    <m/>
    <x v="7"/>
    <s v="VENDING"/>
    <s v="CHOCOLATE"/>
    <n v="0.45"/>
    <d v="2023-01-23T00:00:00"/>
    <x v="11"/>
    <n v="1"/>
    <m/>
    <s v="CAFÉ Y CHOCOLATE INSUD VENDING"/>
    <n v="0"/>
    <n v="-0.45"/>
    <n v="0"/>
    <n v="-0.45"/>
  </r>
  <r>
    <x v="1"/>
    <s v="REAL"/>
    <s v="VARIABLE"/>
    <x v="0"/>
    <s v="CORREOS"/>
    <m/>
    <x v="3"/>
    <s v="ENVIOS"/>
    <s v="WALLAPOP"/>
    <n v="0.46500000000000008"/>
    <d v="2023-01-24T00:00:00"/>
    <x v="11"/>
    <n v="1"/>
    <m/>
    <s v="PAGO CAJA DE CORREOS PARA ENVIAR LA GUITARRA DE WALLAPOP"/>
    <n v="0"/>
    <n v="-0.46500000000000008"/>
    <n v="0"/>
    <n v="-0.46500000000000008"/>
  </r>
  <r>
    <x v="0"/>
    <s v="REAL"/>
    <s v="VARIABLE"/>
    <x v="0"/>
    <s v="WALLAPOP"/>
    <s v="ONLINE"/>
    <x v="18"/>
    <s v="WALLAPOP"/>
    <s v="WALLAPOP"/>
    <n v="9"/>
    <d v="2023-01-24T00:00:00"/>
    <x v="11"/>
    <n v="1"/>
    <m/>
    <s v="guitarra guitar hero"/>
    <n v="9"/>
    <n v="0"/>
    <n v="0"/>
    <n v="9"/>
  </r>
  <r>
    <x v="1"/>
    <s v="REAL"/>
    <s v="VARIABLE"/>
    <x v="0"/>
    <s v="INSUD"/>
    <m/>
    <x v="7"/>
    <s v="VENDING"/>
    <s v="CAFÉ"/>
    <n v="4.0000000000000008E-2"/>
    <d v="2023-01-27T00:00:00"/>
    <x v="11"/>
    <n v="1"/>
    <m/>
    <s v="CAFÉ Y CHOCOLATE INSUD VENDING"/>
    <n v="0"/>
    <n v="-4.0000000000000008E-2"/>
    <n v="0"/>
    <n v="-4.0000000000000008E-2"/>
  </r>
  <r>
    <x v="1"/>
    <s v="REAL"/>
    <s v="VARIABLE"/>
    <x v="0"/>
    <s v="MENTTA"/>
    <m/>
    <x v="4"/>
    <s v="CAFÉ"/>
    <s v="CAFE"/>
    <n v="1.17"/>
    <d v="2023-01-29T00:00:00"/>
    <x v="11"/>
    <n v="1"/>
    <m/>
    <s v="2 BOLSAS CAFÉ DESCAFEINADO Y 3 DE CAFÉ NATURAL 100% ARABICA"/>
    <n v="0"/>
    <n v="-1.17"/>
    <n v="0"/>
    <n v="-1.17"/>
  </r>
  <r>
    <x v="1"/>
    <s v="REAL"/>
    <s v="VARIABLE"/>
    <x v="0"/>
    <s v="REPSOL"/>
    <s v="MADRID"/>
    <x v="5"/>
    <s v="GASOLINA"/>
    <s v="MOTO"/>
    <n v="0.89900000000000002"/>
    <d v="2023-01-29T00:00:00"/>
    <x v="11"/>
    <n v="1"/>
    <m/>
    <m/>
    <n v="0"/>
    <n v="-0.89900000000000002"/>
    <n v="0"/>
    <n v="-0.89900000000000002"/>
  </r>
  <r>
    <x v="1"/>
    <s v="REAL"/>
    <s v="VARIABLE"/>
    <x v="0"/>
    <s v="MENTTA"/>
    <s v="MADRID"/>
    <x v="10"/>
    <s v="CUIDADO PERSONAL"/>
    <s v="SUPLEMENTOS"/>
    <n v="1.609"/>
    <d v="2023-01-29T00:00:00"/>
    <x v="11"/>
    <n v="1"/>
    <m/>
    <s v="2 BOTES DE MAGNESIO Y COLÁGENO"/>
    <n v="0"/>
    <n v="-1.609"/>
    <n v="0"/>
    <n v="-1.609"/>
  </r>
  <r>
    <x v="1"/>
    <s v="REAL"/>
    <s v="VARIABLE"/>
    <x v="0"/>
    <s v="BAR MENDIGOS"/>
    <m/>
    <x v="7"/>
    <s v="BAR"/>
    <s v="AGUA CON GAS"/>
    <n v="0.15000000000000002"/>
    <d v="2023-01-30T00:00:00"/>
    <x v="11"/>
    <n v="1"/>
    <m/>
    <s v="AGUA CON GAS DESPUES DE ENTRENAR"/>
    <n v="0"/>
    <n v="-0.15000000000000002"/>
    <n v="0"/>
    <n v="-0.15000000000000002"/>
  </r>
  <r>
    <x v="1"/>
    <s v="REAL"/>
    <s v="VARIABLE"/>
    <x v="0"/>
    <s v="INSUD"/>
    <m/>
    <x v="7"/>
    <s v="VENDING"/>
    <s v="CAFE"/>
    <n v="6.0000000000000012E-2"/>
    <d v="2023-01-30T00:00:00"/>
    <x v="11"/>
    <n v="1"/>
    <m/>
    <m/>
    <n v="0"/>
    <n v="-6.0000000000000012E-2"/>
    <n v="0"/>
    <n v="-6.0000000000000012E-2"/>
  </r>
  <r>
    <x v="1"/>
    <s v="REAL"/>
    <s v="VARIABLE"/>
    <x v="0"/>
    <s v="JOYERIA PRIETO"/>
    <m/>
    <x v="3"/>
    <s v="JOYERIA"/>
    <s v="CRUZ CARAVACA"/>
    <n v="1.4000000000000001"/>
    <d v="2023-01-30T00:00:00"/>
    <x v="11"/>
    <n v="1"/>
    <m/>
    <s v="JOYERIA PRIETO, HAN ARREGLADO LA CRUZ DE CARAVACA METIENDOLA EN FUEGO. LO PAGUÉ EN EFECTIVO"/>
    <n v="0"/>
    <n v="-1.4000000000000001"/>
    <n v="0"/>
    <n v="-1.4000000000000001"/>
  </r>
  <r>
    <x v="1"/>
    <s v="REAL"/>
    <s v="VARIABLE"/>
    <x v="0"/>
    <s v="INSUD"/>
    <m/>
    <x v="7"/>
    <s v="VENDING"/>
    <s v="DONETES"/>
    <n v="0.127"/>
    <d v="2023-01-30T00:00:00"/>
    <x v="11"/>
    <n v="1"/>
    <m/>
    <m/>
    <n v="0"/>
    <n v="-0.127"/>
    <n v="0"/>
    <n v="-0.127"/>
  </r>
  <r>
    <x v="1"/>
    <s v="REAL"/>
    <s v="VARIABLE"/>
    <x v="0"/>
    <s v="HAMBURGUESA NOSTRA"/>
    <m/>
    <x v="7"/>
    <s v="RESTAURANTE"/>
    <s v="HAMBURGUESA"/>
    <n v="1.9000000000000001"/>
    <d v="2023-01-30T00:00:00"/>
    <x v="11"/>
    <n v="1"/>
    <m/>
    <s v="HAMBURGUESA CON CRIS DESPUES DEL CINE DE BABYLON SABADO 28 ENERO"/>
    <n v="0"/>
    <n v="-1.9000000000000001"/>
    <n v="0"/>
    <n v="-1.9000000000000001"/>
  </r>
  <r>
    <x v="0"/>
    <s v="REAL"/>
    <s v="FIJO"/>
    <x v="0"/>
    <s v="INSUD"/>
    <s v="MADRID"/>
    <x v="12"/>
    <s v="NOMINA INSUD"/>
    <s v=" INSUD"/>
    <n v="482.10299999999995"/>
    <d v="2023-01-30T00:00:00"/>
    <x v="11"/>
    <n v="1"/>
    <m/>
    <s v="Nomina Enero 23"/>
    <n v="482.10299999999995"/>
    <n v="0"/>
    <n v="0"/>
    <n v="482.10299999999995"/>
  </r>
  <r>
    <x v="1"/>
    <s v="REAL"/>
    <s v="VARIABLE"/>
    <x v="0"/>
    <s v="GROUP ON"/>
    <s v="MADRID"/>
    <x v="9"/>
    <s v="CINE"/>
    <s v="BABYLON"/>
    <n v="0.52200000000000002"/>
    <d v="2023-01-31T00:00:00"/>
    <x v="11"/>
    <n v="1"/>
    <m/>
    <s v="CINE BABYLON COMPRADO EN GROUPON SABADO 28 ENERO"/>
    <n v="0"/>
    <n v="-0.52200000000000002"/>
    <n v="0"/>
    <n v="-0.52200000000000002"/>
  </r>
  <r>
    <x v="1"/>
    <s v="REAL"/>
    <s v="FIJO"/>
    <x v="0"/>
    <s v="ALQUILER"/>
    <s v="MADRID"/>
    <x v="2"/>
    <s v="PISO FDO CATOLICO"/>
    <s v="ALQUILER FDO CATOLICO"/>
    <n v="45"/>
    <d v="2023-02-01T00:00:00"/>
    <x v="11"/>
    <n v="2"/>
    <m/>
    <m/>
    <n v="0"/>
    <n v="-45"/>
    <n v="0"/>
    <n v="-45"/>
  </r>
  <r>
    <x v="1"/>
    <s v="REAL"/>
    <s v="VARIABLE"/>
    <x v="0"/>
    <s v="INSUD"/>
    <m/>
    <x v="7"/>
    <s v="VENDING"/>
    <s v="CHOCOLATE"/>
    <n v="0.25200000000000006"/>
    <d v="2023-02-01T00:00:00"/>
    <x v="11"/>
    <n v="2"/>
    <m/>
    <m/>
    <n v="0"/>
    <n v="-0.25200000000000006"/>
    <n v="0"/>
    <n v="-0.25200000000000006"/>
  </r>
  <r>
    <x v="1"/>
    <s v="ESTIMADO"/>
    <s v="FIJO"/>
    <x v="0"/>
    <s v="GARAJE"/>
    <m/>
    <x v="2"/>
    <s v="GARAJE"/>
    <s v="GARAJE FDO CATOLICO"/>
    <n v="13.5"/>
    <d v="2023-02-01T00:00:00"/>
    <x v="11"/>
    <n v="2"/>
    <m/>
    <m/>
    <n v="0"/>
    <n v="-13.5"/>
    <n v="0"/>
    <n v="-13.5"/>
  </r>
  <r>
    <x v="2"/>
    <s v="REAL"/>
    <s v="VARIABLE"/>
    <x v="0"/>
    <s v="DEGIRO"/>
    <s v="ONLINE"/>
    <x v="16"/>
    <s v="BOLSA"/>
    <s v="BOLSA"/>
    <n v="180"/>
    <d v="2023-02-02T00:00:00"/>
    <x v="11"/>
    <n v="2"/>
    <m/>
    <m/>
    <n v="0"/>
    <n v="0"/>
    <n v="-180"/>
    <n v="-180"/>
  </r>
  <r>
    <x v="1"/>
    <s v="REAL"/>
    <s v="VARIABLE"/>
    <x v="0"/>
    <s v="RAMPUJO"/>
    <s v="MADRID"/>
    <x v="9"/>
    <s v="BAR"/>
    <s v="INSUD"/>
    <n v="0.35000000000000003"/>
    <d v="2023-02-03T00:00:00"/>
    <x v="11"/>
    <n v="2"/>
    <m/>
    <s v="CERVEZA DANI"/>
    <n v="0"/>
    <n v="-0.35000000000000003"/>
    <n v="0"/>
    <n v="-0.35000000000000003"/>
  </r>
  <r>
    <x v="1"/>
    <s v="REAL"/>
    <s v="VARIABLE"/>
    <x v="0"/>
    <s v="DIA"/>
    <m/>
    <x v="4"/>
    <s v="COMIDA"/>
    <s v="DIA"/>
    <n v="3.516"/>
    <d v="2023-02-06T00:00:00"/>
    <x v="11"/>
    <n v="2"/>
    <m/>
    <s v="COMIDA SEMANAL"/>
    <n v="0"/>
    <n v="-3.516"/>
    <n v="0"/>
    <n v="-3.516"/>
  </r>
  <r>
    <x v="1"/>
    <s v="REAL"/>
    <s v="VARIABLE"/>
    <x v="0"/>
    <s v="BIZUM"/>
    <m/>
    <x v="21"/>
    <s v="CUMPLEAÑOS"/>
    <s v="SHEILA"/>
    <n v="0.89200000000000002"/>
    <d v="2023-02-06T00:00:00"/>
    <x v="11"/>
    <n v="2"/>
    <m/>
    <s v="REGALO CUMPLEAÑOS SHEILA "/>
    <n v="0"/>
    <n v="-0.89200000000000002"/>
    <n v="0"/>
    <n v="-0.89200000000000002"/>
  </r>
  <r>
    <x v="1"/>
    <s v="REAL"/>
    <s v="VARIABLE"/>
    <x v="0"/>
    <s v="CHINO"/>
    <m/>
    <x v="2"/>
    <s v="DECORACION"/>
    <s v="TERRARIOS"/>
    <n v="0.96500000000000008"/>
    <d v="2023-02-06T00:00:00"/>
    <x v="11"/>
    <n v="2"/>
    <m/>
    <s v="COMPRA TERRARIOS PARA CRIS"/>
    <n v="0"/>
    <n v="-0.96500000000000008"/>
    <n v="0"/>
    <n v="-0.96500000000000008"/>
  </r>
  <r>
    <x v="1"/>
    <s v="REAL"/>
    <s v="VARIABLE"/>
    <x v="0"/>
    <s v="ALDI"/>
    <m/>
    <x v="4"/>
    <s v="COMIDA"/>
    <s v="ALDI"/>
    <n v="2.9640000000000004"/>
    <d v="2023-02-07T00:00:00"/>
    <x v="11"/>
    <n v="2"/>
    <m/>
    <s v="COMIDA SEMANAL"/>
    <n v="0"/>
    <n v="-2.9640000000000004"/>
    <n v="0"/>
    <n v="-2.9640000000000004"/>
  </r>
  <r>
    <x v="1"/>
    <s v="REAL"/>
    <s v="VARIABLE"/>
    <x v="0"/>
    <s v="HBO"/>
    <s v="ONLINE"/>
    <x v="9"/>
    <s v="SUSCRIPCION"/>
    <s v="HBO"/>
    <n v="0.30000000000000004"/>
    <d v="2023-02-09T00:00:00"/>
    <x v="11"/>
    <n v="2"/>
    <m/>
    <s v="HBO FEBRERO BIZUM ISA"/>
    <n v="0"/>
    <n v="-0.30000000000000004"/>
    <n v="0"/>
    <n v="-0.30000000000000004"/>
  </r>
  <r>
    <x v="1"/>
    <s v="REAL"/>
    <s v="VARIABLE"/>
    <x v="0"/>
    <s v="RAMPUJO"/>
    <s v="MADRID"/>
    <x v="9"/>
    <s v="BAR"/>
    <s v="INSUD"/>
    <n v="0.64000000000000012"/>
    <d v="2023-02-09T00:00:00"/>
    <x v="11"/>
    <n v="2"/>
    <m/>
    <s v="CERVEZA DANI CON API"/>
    <n v="0"/>
    <n v="-0.64000000000000012"/>
    <n v="0"/>
    <n v="-0.64000000000000012"/>
  </r>
  <r>
    <x v="1"/>
    <s v="REAL"/>
    <s v="VARIABLE"/>
    <x v="0"/>
    <s v="CORTE INGLES"/>
    <m/>
    <x v="21"/>
    <s v="REGALOS"/>
    <s v="ANDREA BLANCO"/>
    <n v="0.995"/>
    <d v="2023-02-10T00:00:00"/>
    <x v="11"/>
    <n v="2"/>
    <m/>
    <m/>
    <n v="0"/>
    <n v="-0.995"/>
    <n v="0"/>
    <n v="-0.995"/>
  </r>
  <r>
    <x v="1"/>
    <s v="REAL"/>
    <s v="VARIABLE"/>
    <x v="0"/>
    <s v="GROUP ON"/>
    <s v="MADRID"/>
    <x v="10"/>
    <s v="FISIOTERAPEUTA"/>
    <s v="FISIO GRUPON"/>
    <n v="3.4390000000000001"/>
    <d v="2023-02-10T00:00:00"/>
    <x v="11"/>
    <n v="2"/>
    <m/>
    <m/>
    <n v="0"/>
    <n v="-3.4390000000000001"/>
    <n v="0"/>
    <n v="-3.4390000000000001"/>
  </r>
  <r>
    <x v="1"/>
    <s v="REAL"/>
    <s v="VARIABLE"/>
    <x v="0"/>
    <s v="REPSOL"/>
    <s v="MADRID"/>
    <x v="5"/>
    <s v="GASOLINA"/>
    <s v="MOTO"/>
    <n v="0.79600000000000004"/>
    <d v="2023-02-10T00:00:00"/>
    <x v="11"/>
    <n v="2"/>
    <m/>
    <m/>
    <n v="0"/>
    <n v="-0.79600000000000004"/>
    <n v="0"/>
    <n v="-0.79600000000000004"/>
  </r>
  <r>
    <x v="1"/>
    <s v="REAL"/>
    <s v="VARIABLE"/>
    <x v="0"/>
    <s v="CORTE INGLES"/>
    <s v="MADRID"/>
    <x v="9"/>
    <s v="LIBROS"/>
    <s v="NACIDOS DE LA BRUMA"/>
    <n v="2.09"/>
    <d v="2023-02-10T00:00:00"/>
    <x v="11"/>
    <n v="2"/>
    <m/>
    <m/>
    <n v="0"/>
    <n v="-2.09"/>
    <n v="0"/>
    <n v="-2.09"/>
  </r>
  <r>
    <x v="1"/>
    <s v="REAL"/>
    <s v="VARIABLE"/>
    <x v="0"/>
    <s v="LA TAPA"/>
    <s v="MADRID"/>
    <x v="7"/>
    <s v="BAR"/>
    <s v="CERVEZA"/>
    <n v="1.7100000000000002"/>
    <d v="2023-02-11T00:00:00"/>
    <x v="11"/>
    <n v="2"/>
    <m/>
    <s v="11/02 CERVES CON ADRIAN VIENDO REAL MADRID MUNDIALITO CLUBES"/>
    <n v="0"/>
    <n v="-1.7100000000000002"/>
    <n v="0"/>
    <n v="-1.7100000000000002"/>
  </r>
  <r>
    <x v="1"/>
    <s v="REAL"/>
    <s v="VARIABLE"/>
    <x v="0"/>
    <s v="ALDI"/>
    <m/>
    <x v="4"/>
    <s v="COMIDA"/>
    <s v="ALDI"/>
    <n v="3.254"/>
    <d v="2023-02-13T00:00:00"/>
    <x v="11"/>
    <n v="2"/>
    <m/>
    <s v="COMIDA SEMANAL"/>
    <n v="0"/>
    <n v="-3.254"/>
    <n v="0"/>
    <n v="-3.254"/>
  </r>
  <r>
    <x v="1"/>
    <s v="REAL"/>
    <s v="VARIABLE"/>
    <x v="0"/>
    <s v="ALDI"/>
    <m/>
    <x v="2"/>
    <s v="COSAS DE CASA"/>
    <s v="COSAS DE CASA"/>
    <n v="0.91400000000000015"/>
    <d v="2023-02-13T00:00:00"/>
    <x v="11"/>
    <n v="2"/>
    <m/>
    <s v="PAPEL HIGIENICO, ETC"/>
    <n v="0"/>
    <n v="-0.91400000000000015"/>
    <n v="0"/>
    <n v="-0.91400000000000015"/>
  </r>
  <r>
    <x v="1"/>
    <s v="REAL"/>
    <s v="VARIABLE"/>
    <x v="0"/>
    <s v="RAMPUJO"/>
    <m/>
    <x v="7"/>
    <s v="BAR"/>
    <s v="INSUD"/>
    <n v="0.1"/>
    <d v="2023-02-14T00:00:00"/>
    <x v="11"/>
    <n v="2"/>
    <m/>
    <s v="CERVEZA DANI CON API"/>
    <n v="0"/>
    <n v="-0.1"/>
    <n v="0"/>
    <n v="-0.1"/>
  </r>
  <r>
    <x v="1"/>
    <s v="REAL"/>
    <s v="VARIABLE"/>
    <x v="0"/>
    <s v="CHINO"/>
    <m/>
    <x v="4"/>
    <s v="CHINO"/>
    <s v="CHINO BARRIO"/>
    <n v="0.63500000000000001"/>
    <d v="2023-02-15T00:00:00"/>
    <x v="11"/>
    <n v="2"/>
    <m/>
    <s v="CHOCOLATE CHINO SABADO 11 + COMPRAS DE PAN PARA CRIS"/>
    <n v="0"/>
    <n v="-0.63500000000000001"/>
    <n v="0"/>
    <n v="-0.63500000000000001"/>
  </r>
  <r>
    <x v="1"/>
    <s v="REAL"/>
    <s v="VARIABLE"/>
    <x v="0"/>
    <s v="INSUD"/>
    <m/>
    <x v="7"/>
    <s v="VENDING"/>
    <s v="CHOCOLATE"/>
    <n v="0.45"/>
    <d v="2023-02-15T00:00:00"/>
    <x v="11"/>
    <n v="2"/>
    <m/>
    <m/>
    <n v="0"/>
    <n v="-0.45"/>
    <n v="0"/>
    <n v="-0.45"/>
  </r>
  <r>
    <x v="1"/>
    <s v="REAL"/>
    <s v="VARIABLE"/>
    <x v="0"/>
    <s v="REPSOL"/>
    <s v="MADRID"/>
    <x v="5"/>
    <s v="GASOLINA"/>
    <s v="MOTO"/>
    <n v="0.82199999999999995"/>
    <d v="2023-02-15T00:00:00"/>
    <x v="11"/>
    <n v="2"/>
    <m/>
    <s v="WAYLET + 1E EN EFECTIVO PARA HINCHAR LAS RUEDAS"/>
    <n v="0"/>
    <n v="-0.82199999999999995"/>
    <n v="0"/>
    <n v="-0.82199999999999995"/>
  </r>
  <r>
    <x v="0"/>
    <s v="REAL"/>
    <s v="VARIABLE"/>
    <x v="0"/>
    <s v="WALLAPOP"/>
    <s v="ONLINE"/>
    <x v="18"/>
    <s v="WALLAPOP"/>
    <s v="WALLAPOP"/>
    <n v="7.5"/>
    <d v="2023-02-17T00:00:00"/>
    <x v="11"/>
    <n v="2"/>
    <m/>
    <s v="Cafetera nespresso. Pagado por bizum &quot;Clara&quot;"/>
    <n v="7.5"/>
    <n v="0"/>
    <n v="0"/>
    <n v="7.5"/>
  </r>
  <r>
    <x v="1"/>
    <s v="REAL"/>
    <s v="VARIABLE"/>
    <x v="0"/>
    <s v="CRUSTO"/>
    <m/>
    <x v="7"/>
    <s v="BAR"/>
    <s v="DESAYUNO"/>
    <n v="2.4649999999999999"/>
    <d v="2023-02-18T00:00:00"/>
    <x v="11"/>
    <n v="2"/>
    <m/>
    <s v="DESAYUNO CON SARA"/>
    <n v="0"/>
    <n v="-2.4649999999999999"/>
    <n v="0"/>
    <n v="-2.4649999999999999"/>
  </r>
  <r>
    <x v="2"/>
    <s v="REAL"/>
    <s v="VARIABLE"/>
    <x v="0"/>
    <s v="COINBASE"/>
    <s v="ONLINE"/>
    <x v="17"/>
    <s v="CRYPTO"/>
    <s v="CRYPTO"/>
    <n v="225"/>
    <d v="2023-02-19T00:00:00"/>
    <x v="11"/>
    <n v="2"/>
    <m/>
    <m/>
    <n v="0"/>
    <n v="0"/>
    <n v="-225"/>
    <n v="-225"/>
  </r>
  <r>
    <x v="1"/>
    <s v="REAL"/>
    <s v="VARIABLE"/>
    <x v="0"/>
    <s v="NAPOLI"/>
    <s v="MADRID"/>
    <x v="9"/>
    <s v="BAR"/>
    <s v="INSUD"/>
    <n v="0.13"/>
    <d v="2023-02-20T00:00:00"/>
    <x v="11"/>
    <n v="2"/>
    <m/>
    <m/>
    <n v="0"/>
    <n v="-0.13"/>
    <n v="0"/>
    <n v="-0.13"/>
  </r>
  <r>
    <x v="1"/>
    <s v="REAL"/>
    <s v="VARIABLE"/>
    <x v="0"/>
    <s v="REPSOL"/>
    <s v="MADRID"/>
    <x v="5"/>
    <s v="GASOLINA"/>
    <s v="MOTO"/>
    <n v="0.73099999999999998"/>
    <d v="2023-02-21T00:00:00"/>
    <x v="11"/>
    <n v="2"/>
    <m/>
    <m/>
    <n v="0"/>
    <n v="-0.73099999999999998"/>
    <n v="0"/>
    <n v="-0.73099999999999998"/>
  </r>
  <r>
    <x v="1"/>
    <s v="REAL"/>
    <s v="VARIABLE"/>
    <x v="0"/>
    <s v="NAPOLI"/>
    <m/>
    <x v="7"/>
    <s v="RESTAURANTE"/>
    <s v="COMIDA EXTRA"/>
    <n v="0.13"/>
    <d v="2023-02-22T00:00:00"/>
    <x v="11"/>
    <n v="2"/>
    <m/>
    <m/>
    <n v="0"/>
    <n v="-0.13"/>
    <n v="0"/>
    <n v="-0.13"/>
  </r>
  <r>
    <x v="1"/>
    <s v="REAL"/>
    <s v="VARIABLE"/>
    <x v="0"/>
    <s v="RAMPUJO"/>
    <m/>
    <x v="7"/>
    <s v="RESTAURANTE"/>
    <s v="COMIDA EXTRA"/>
    <n v="0.38"/>
    <d v="2023-02-23T00:00:00"/>
    <x v="11"/>
    <n v="2"/>
    <m/>
    <m/>
    <n v="0"/>
    <n v="-0.38"/>
    <n v="0"/>
    <n v="-0.38"/>
  </r>
  <r>
    <x v="1"/>
    <s v="REAL"/>
    <s v="VARIABLE"/>
    <x v="0"/>
    <s v="LEON"/>
    <m/>
    <x v="5"/>
    <s v="PEAJE"/>
    <s v="PEAJE"/>
    <n v="1.6"/>
    <d v="2023-02-24T00:00:00"/>
    <x v="11"/>
    <n v="2"/>
    <m/>
    <s v="PEAJES PAPA, PAGADO CON COCHE"/>
    <n v="0"/>
    <n v="-1.6"/>
    <n v="0"/>
    <n v="-1.6"/>
  </r>
  <r>
    <x v="1"/>
    <s v="REAL"/>
    <s v="VARIABLE"/>
    <x v="0"/>
    <s v="LEON"/>
    <s v="MADRID"/>
    <x v="9"/>
    <s v="BAR"/>
    <s v="CERVEZA"/>
    <n v="1.5"/>
    <d v="2023-02-25T00:00:00"/>
    <x v="11"/>
    <n v="2"/>
    <m/>
    <s v="CERVEZAS EN EL BARRIO HUMEDO, EFECTIVO"/>
    <n v="0"/>
    <n v="-1.5"/>
    <n v="0"/>
    <n v="-1.5"/>
  </r>
  <r>
    <x v="1"/>
    <s v="REAL"/>
    <s v="VARIABLE"/>
    <x v="0"/>
    <s v="LEON"/>
    <s v="MADRID"/>
    <x v="9"/>
    <s v="MUSEO"/>
    <s v="MUSEO SAN ISIDORO"/>
    <n v="1.4000000000000001"/>
    <d v="2023-02-26T00:00:00"/>
    <x v="11"/>
    <n v="2"/>
    <m/>
    <s v="MUSEO SAN ISIDORO, EL CALZI DE DOÑA URRACA, PAGADO EN EFECITVO"/>
    <n v="0"/>
    <n v="-1.4000000000000001"/>
    <n v="0"/>
    <n v="-1.4000000000000001"/>
  </r>
  <r>
    <x v="1"/>
    <s v="REAL"/>
    <s v="VARIABLE"/>
    <x v="0"/>
    <s v="REPSOL"/>
    <m/>
    <x v="5"/>
    <s v="GASOLINA"/>
    <s v="COCHE"/>
    <n v="9.5960000000000001"/>
    <d v="2023-02-27T00:00:00"/>
    <x v="11"/>
    <n v="2"/>
    <m/>
    <s v="GASOLINA COCHE EN LEON"/>
    <n v="0"/>
    <n v="-9.5960000000000001"/>
    <n v="0"/>
    <n v="-9.5960000000000001"/>
  </r>
  <r>
    <x v="0"/>
    <s v="REAL"/>
    <s v="FIJO"/>
    <x v="0"/>
    <s v="INSUD"/>
    <s v="MADRID"/>
    <x v="12"/>
    <s v="NOMINA INSUD"/>
    <s v=" INSUD"/>
    <n v="481.34699999999998"/>
    <d v="2023-02-27T00:00:00"/>
    <x v="11"/>
    <n v="2"/>
    <m/>
    <s v="Nomina Febrero 23"/>
    <n v="481.34699999999998"/>
    <n v="0"/>
    <n v="0"/>
    <n v="481.34699999999998"/>
  </r>
  <r>
    <x v="1"/>
    <s v="REAL"/>
    <s v="VARIABLE"/>
    <x v="0"/>
    <s v="LA MARY"/>
    <m/>
    <x v="7"/>
    <s v="RESTAURANTE"/>
    <s v="RESTAURANTE LEON"/>
    <n v="7.7"/>
    <d v="2023-02-27T00:00:00"/>
    <x v="11"/>
    <n v="2"/>
    <m/>
    <s v="INVITO A DANI A COMER"/>
    <n v="0"/>
    <n v="-7.7"/>
    <n v="0"/>
    <n v="-7.7"/>
  </r>
  <r>
    <x v="1"/>
    <s v="REAL"/>
    <s v="FIJO"/>
    <x v="0"/>
    <s v="ALQUILER"/>
    <s v="MADRID"/>
    <x v="2"/>
    <s v="PISO FDO CATOLICO"/>
    <s v="ALQUILER FDO CATOLICO"/>
    <n v="45"/>
    <d v="2023-03-01T00:00:00"/>
    <x v="11"/>
    <n v="3"/>
    <m/>
    <m/>
    <n v="0"/>
    <n v="-45"/>
    <n v="0"/>
    <n v="-45"/>
  </r>
  <r>
    <x v="1"/>
    <s v="ESTIMADO"/>
    <s v="FIJO"/>
    <x v="0"/>
    <s v="GARAJE"/>
    <m/>
    <x v="2"/>
    <s v="GARAJE"/>
    <s v="GARAJE FDO CATOLICO"/>
    <n v="13.5"/>
    <d v="2023-03-01T00:00:00"/>
    <x v="11"/>
    <n v="3"/>
    <m/>
    <m/>
    <n v="0"/>
    <n v="-13.5"/>
    <n v="0"/>
    <n v="-13.5"/>
  </r>
  <r>
    <x v="1"/>
    <s v="REAL"/>
    <s v="VARIABLE"/>
    <x v="0"/>
    <s v="CORTE INGLES"/>
    <s v="MADRID"/>
    <x v="9"/>
    <s v="LIBROS"/>
    <s v="NACIDOS DE LA BRUMA"/>
    <n v="2.09"/>
    <d v="2023-03-02T00:00:00"/>
    <x v="11"/>
    <n v="3"/>
    <m/>
    <s v="NACIDOS DE LA BRUMA VOL 2"/>
    <n v="0"/>
    <n v="-2.09"/>
    <n v="0"/>
    <n v="-2.09"/>
  </r>
  <r>
    <x v="0"/>
    <s v="REAL"/>
    <s v="VARIABLE"/>
    <x v="0"/>
    <s v="WALLAPOP"/>
    <s v="ONLINE"/>
    <x v="18"/>
    <s v="WALLAPOP"/>
    <s v="WALLAPOP"/>
    <n v="1.5"/>
    <d v="2023-03-02T00:00:00"/>
    <x v="11"/>
    <n v="3"/>
    <m/>
    <s v="Soporte con altura, enviado por correos"/>
    <n v="1.5"/>
    <n v="0"/>
    <n v="0"/>
    <n v="1.5"/>
  </r>
  <r>
    <x v="1"/>
    <s v="REAL"/>
    <s v="VARIABLE"/>
    <x v="0"/>
    <s v="DIA"/>
    <m/>
    <x v="4"/>
    <s v="COMIDA"/>
    <s v="DIA"/>
    <n v="2.895"/>
    <d v="2023-03-03T00:00:00"/>
    <x v="11"/>
    <n v="3"/>
    <m/>
    <m/>
    <n v="0"/>
    <n v="-2.895"/>
    <n v="0"/>
    <n v="-2.895"/>
  </r>
  <r>
    <x v="1"/>
    <s v="REAL"/>
    <s v="VARIABLE"/>
    <x v="0"/>
    <s v="NEW YORK BURGER"/>
    <m/>
    <x v="7"/>
    <s v="RESTAURANTE"/>
    <s v="HAMBURGUESA"/>
    <n v="2.9350000000000005"/>
    <d v="2023-03-04T00:00:00"/>
    <x v="11"/>
    <n v="3"/>
    <m/>
    <s v="HAMBURGUESA NEW YORK BURGER CON ARTUR"/>
    <n v="0"/>
    <n v="-2.9350000000000005"/>
    <n v="0"/>
    <n v="-2.9350000000000005"/>
  </r>
  <r>
    <x v="1"/>
    <s v="REAL"/>
    <s v="VARIABLE"/>
    <x v="0"/>
    <s v="NEW YORK BURGER"/>
    <s v="MADRID"/>
    <x v="9"/>
    <s v="BAR"/>
    <s v="OCIO"/>
    <n v="0.5"/>
    <d v="2023-03-04T00:00:00"/>
    <x v="11"/>
    <n v="3"/>
    <m/>
    <s v="COCACOLA Y AGUA CON GAS ARTUR"/>
    <n v="0"/>
    <n v="-0.5"/>
    <n v="0"/>
    <n v="-0.5"/>
  </r>
  <r>
    <x v="0"/>
    <s v="REAL"/>
    <s v="VARIABLE"/>
    <x v="0"/>
    <s v="VINTED"/>
    <s v="ONLINE"/>
    <x v="18"/>
    <s v="VINTED"/>
    <s v="VINTED"/>
    <n v="7.8"/>
    <d v="2023-03-04T00:00:00"/>
    <x v="11"/>
    <n v="3"/>
    <m/>
    <s v="Chaqueta chandal zara gris + Cascos Taotronics"/>
    <n v="7.8"/>
    <n v="0"/>
    <n v="0"/>
    <n v="7.8"/>
  </r>
  <r>
    <x v="1"/>
    <s v="REAL"/>
    <s v="VARIABLE"/>
    <x v="0"/>
    <s v="BM"/>
    <m/>
    <x v="4"/>
    <s v="COMIDA"/>
    <s v="BM"/>
    <n v="0.502"/>
    <d v="2023-03-05T00:00:00"/>
    <x v="11"/>
    <n v="3"/>
    <m/>
    <s v="CENA PARA SABADO CON CRIS . PIZZA"/>
    <n v="0"/>
    <n v="-0.502"/>
    <n v="0"/>
    <n v="-0.502"/>
  </r>
  <r>
    <x v="1"/>
    <s v="REAL"/>
    <s v="VARIABLE"/>
    <x v="0"/>
    <s v="AHORRA MAS"/>
    <s v="MADRID"/>
    <x v="4"/>
    <s v="COMIDA"/>
    <s v="AHORRA MAS"/>
    <n v="2.9260000000000002"/>
    <d v="2023-03-06T00:00:00"/>
    <x v="11"/>
    <n v="3"/>
    <m/>
    <s v="COMIDA PARA CRIS, PORQUE ELLA PAGÓ EL SABADO LA COMIDA, ARROZ CON BAGAVANTE"/>
    <n v="0"/>
    <n v="-2.9260000000000002"/>
    <n v="0"/>
    <n v="-2.9260000000000002"/>
  </r>
  <r>
    <x v="1"/>
    <s v="REAL"/>
    <s v="VARIABLE"/>
    <x v="0"/>
    <s v="GROUP ON"/>
    <s v="MADRID"/>
    <x v="10"/>
    <s v="FISIOTERAPEUTA"/>
    <s v="FISIO GRUPON"/>
    <n v="0"/>
    <d v="2023-03-06T00:00:00"/>
    <x v="11"/>
    <n v="3"/>
    <m/>
    <s v="FISIO GRUPON, FUERON 62,99 PERO LO DEVOLVIERON"/>
    <n v="0"/>
    <n v="0"/>
    <n v="0"/>
    <n v="0"/>
  </r>
  <r>
    <x v="1"/>
    <s v="REAL"/>
    <s v="VARIABLE"/>
    <x v="0"/>
    <s v="CASA DE LAS FLORES"/>
    <m/>
    <x v="21"/>
    <s v="REGALOS CRIS"/>
    <s v="CRIS"/>
    <n v="0.9"/>
    <d v="2023-03-07T00:00:00"/>
    <x v="11"/>
    <n v="3"/>
    <m/>
    <s v="CLAVELES QUE LE REGALE ANTES DEL EXAMEN"/>
    <n v="0"/>
    <n v="-0.9"/>
    <n v="0"/>
    <n v="-0.9"/>
  </r>
  <r>
    <x v="1"/>
    <s v="REAL"/>
    <s v="VARIABLE"/>
    <x v="0"/>
    <s v="HBO"/>
    <s v="ONLINE"/>
    <x v="9"/>
    <s v="SUSCRIPCION"/>
    <s v="HBO"/>
    <n v="0.30000000000000004"/>
    <d v="2023-03-08T00:00:00"/>
    <x v="11"/>
    <n v="3"/>
    <m/>
    <s v="BIZUM A ISABEL POR HBO MARZO"/>
    <n v="0"/>
    <n v="-0.30000000000000004"/>
    <n v="0"/>
    <n v="-0.30000000000000004"/>
  </r>
  <r>
    <x v="1"/>
    <s v="REAL"/>
    <s v="VARIABLE"/>
    <x v="0"/>
    <s v="INSUD"/>
    <m/>
    <x v="7"/>
    <s v="VENDING"/>
    <s v="CHOCOLATE"/>
    <n v="1.0550000000000002"/>
    <d v="2023-03-10T00:00:00"/>
    <x v="11"/>
    <n v="3"/>
    <m/>
    <s v="CONSOLIDACION CHOCOLATES, GALLETAS Y CAFÉ"/>
    <n v="0"/>
    <n v="-1.0550000000000002"/>
    <n v="0"/>
    <n v="-1.0550000000000002"/>
  </r>
  <r>
    <x v="1"/>
    <s v="REAL"/>
    <s v="VARIABLE"/>
    <x v="0"/>
    <s v="REPSOL"/>
    <s v="MADRID"/>
    <x v="5"/>
    <s v="GASOLINA"/>
    <s v="MOTO"/>
    <n v="0.9"/>
    <d v="2023-03-10T00:00:00"/>
    <x v="11"/>
    <n v="3"/>
    <m/>
    <m/>
    <n v="0"/>
    <n v="-0.9"/>
    <n v="0"/>
    <n v="-0.9"/>
  </r>
  <r>
    <x v="1"/>
    <s v="REAL"/>
    <s v="VARIABLE"/>
    <x v="0"/>
    <s v="AHORRA MAS"/>
    <s v="MADRID"/>
    <x v="4"/>
    <s v="COMIDA"/>
    <s v="AHORRA MAS"/>
    <n v="2.84"/>
    <d v="2023-03-13T00:00:00"/>
    <x v="11"/>
    <n v="3"/>
    <m/>
    <s v="COMPRA GRANDE AHORRA MAS PARA CRISTINA Y PARA MI QUE INCLUYE PESCADO, SECRETO…CRIS ME HIZO BIZUM DE 15"/>
    <n v="0"/>
    <n v="-2.84"/>
    <n v="0"/>
    <n v="-2.84"/>
  </r>
  <r>
    <x v="1"/>
    <s v="REAL"/>
    <s v="VARIABLE"/>
    <x v="0"/>
    <s v="WALLAPOP"/>
    <s v="MADRID"/>
    <x v="10"/>
    <s v="LUZ ROJA"/>
    <s v="TERAPIA LUZ ROJA"/>
    <n v="6.2670000000000003"/>
    <d v="2023-03-13T00:00:00"/>
    <x v="11"/>
    <n v="3"/>
    <m/>
    <m/>
    <n v="0"/>
    <n v="-6.2670000000000003"/>
    <n v="0"/>
    <n v="-6.2670000000000003"/>
  </r>
  <r>
    <x v="1"/>
    <s v="REAL"/>
    <s v="VARIABLE"/>
    <x v="0"/>
    <s v="REPSOL"/>
    <s v="MADRID"/>
    <x v="5"/>
    <s v="GASOLINA"/>
    <s v="MOTO"/>
    <n v="0.82100000000000017"/>
    <d v="2023-03-16T00:00:00"/>
    <x v="11"/>
    <n v="3"/>
    <m/>
    <m/>
    <n v="0"/>
    <n v="-0.82100000000000017"/>
    <n v="0"/>
    <n v="-0.82100000000000017"/>
  </r>
  <r>
    <x v="1"/>
    <s v="REAL"/>
    <s v="VARIABLE"/>
    <x v="0"/>
    <s v="CARREFOUR EXPRESS"/>
    <m/>
    <x v="4"/>
    <s v="CARREFOUR"/>
    <s v="CARREFOUR EXPRESS"/>
    <n v="0.69700000000000006"/>
    <d v="2023-03-20T00:00:00"/>
    <x v="11"/>
    <n v="3"/>
    <m/>
    <s v="ALGUANS COMPRAN EN CARREGOUR EXPRESS DELDOMINGO"/>
    <n v="0"/>
    <n v="-0.69700000000000006"/>
    <n v="0"/>
    <n v="-0.69700000000000006"/>
  </r>
  <r>
    <x v="1"/>
    <s v="REAL"/>
    <s v="VARIABLE"/>
    <x v="0"/>
    <s v="LAS JARRITAS"/>
    <s v="MADRID"/>
    <x v="7"/>
    <s v="BAR"/>
    <s v="CERVEZA"/>
    <n v="4.6500000000000004"/>
    <d v="2023-03-20T00:00:00"/>
    <x v="11"/>
    <n v="3"/>
    <m/>
    <s v="COMIDA Y CERVEZAS INVITADAS EN GENERAL"/>
    <n v="0"/>
    <n v="-4.6500000000000004"/>
    <n v="0"/>
    <n v="-4.6500000000000004"/>
  </r>
  <r>
    <x v="1"/>
    <s v="REAL"/>
    <s v="VARIABLE"/>
    <x v="0"/>
    <s v="INSUD"/>
    <m/>
    <x v="7"/>
    <s v="VENDING"/>
    <s v="CHOCOLATE"/>
    <n v="0.25"/>
    <d v="2023-03-20T00:00:00"/>
    <x v="11"/>
    <n v="3"/>
    <m/>
    <s v="Huesitos y café del vending insud"/>
    <n v="0"/>
    <n v="-0.25"/>
    <n v="0"/>
    <n v="-0.25"/>
  </r>
  <r>
    <x v="1"/>
    <s v="REAL"/>
    <s v="FIJO"/>
    <x v="0"/>
    <s v="GARAJE"/>
    <m/>
    <x v="2"/>
    <s v="GARAJE"/>
    <s v="GARAJE VALDEZARZA"/>
    <n v="6.5"/>
    <d v="2023-03-20T00:00:00"/>
    <x v="11"/>
    <n v="3"/>
    <m/>
    <s v="GARAJE ABRIL PAGADO EN MARZO RESERVA"/>
    <n v="0"/>
    <n v="-6.5"/>
    <n v="0"/>
    <n v="-6.5"/>
  </r>
  <r>
    <x v="1"/>
    <s v="REAL"/>
    <s v="VARIABLE"/>
    <x v="0"/>
    <s v="LA QUE FALTABA"/>
    <s v="MADRID"/>
    <x v="9"/>
    <s v="DISCOTECA"/>
    <s v="LA QUE FALTABA"/>
    <n v="6.3000000000000007"/>
    <d v="2023-03-20T00:00:00"/>
    <x v="11"/>
    <n v="3"/>
    <m/>
    <s v="COPAS INVITÉ (48€) Y ENTRADA 15€"/>
    <n v="0"/>
    <n v="-6.3000000000000007"/>
    <n v="0"/>
    <n v="-6.3000000000000007"/>
  </r>
  <r>
    <x v="1"/>
    <s v="REAL"/>
    <s v="VARIABLE"/>
    <x v="0"/>
    <s v="CHINO"/>
    <m/>
    <x v="21"/>
    <s v="REGALOS"/>
    <s v="REGALOS CRIS"/>
    <n v="0.55000000000000004"/>
    <d v="2023-03-20T00:00:00"/>
    <x v="11"/>
    <n v="3"/>
    <m/>
    <s v="Regalo de Chuches a Cris para apoyarla en ele studio"/>
    <n v="0"/>
    <n v="-0.55000000000000004"/>
    <n v="0"/>
    <n v="-0.55000000000000004"/>
  </r>
  <r>
    <x v="1"/>
    <s v="REAL"/>
    <s v="VARIABLE"/>
    <x v="0"/>
    <s v="TAXI"/>
    <m/>
    <x v="5"/>
    <s v="TAXI"/>
    <s v="TAXI FIESTA"/>
    <n v="0.60000000000000009"/>
    <d v="2023-03-20T00:00:00"/>
    <x v="11"/>
    <n v="3"/>
    <m/>
    <s v="TAXI DE VUETLA A CASA EL SABADO, PAGADO EN EFEECTIVO DESDE LA QUE FALTABA"/>
    <n v="0"/>
    <n v="-0.60000000000000009"/>
    <n v="0"/>
    <n v="-0.60000000000000009"/>
  </r>
  <r>
    <x v="1"/>
    <s v="REAL"/>
    <s v="VARIABLE"/>
    <x v="0"/>
    <s v="INSUD"/>
    <m/>
    <x v="7"/>
    <s v="VENDING"/>
    <s v="CHOCOLATE"/>
    <n v="0.41500000000000004"/>
    <d v="2023-03-23T00:00:00"/>
    <x v="11"/>
    <n v="3"/>
    <m/>
    <m/>
    <n v="0"/>
    <n v="-0.41500000000000004"/>
    <n v="0"/>
    <n v="-0.41500000000000004"/>
  </r>
  <r>
    <x v="1"/>
    <s v="REAL"/>
    <s v="VARIABLE"/>
    <x v="0"/>
    <s v="CLINTU"/>
    <m/>
    <x v="2"/>
    <s v="LIMPIEZA DE CASA"/>
    <s v="LIMPIEZA DE CASA"/>
    <n v="5.3000000000000007"/>
    <d v="2023-03-23T00:00:00"/>
    <x v="11"/>
    <n v="3"/>
    <m/>
    <s v="Limpieza casa - CLINTU"/>
    <n v="0"/>
    <n v="-5.3000000000000007"/>
    <n v="0"/>
    <n v="-5.3000000000000007"/>
  </r>
  <r>
    <x v="1"/>
    <s v="REAL"/>
    <s v="VARIABLE"/>
    <x v="0"/>
    <s v="REPSOL"/>
    <s v="MADRID"/>
    <x v="5"/>
    <s v="GASOLINA"/>
    <s v="MOTO"/>
    <n v="0.68800000000000006"/>
    <d v="2023-03-23T00:00:00"/>
    <x v="11"/>
    <n v="3"/>
    <m/>
    <m/>
    <n v="0"/>
    <n v="-0.68800000000000006"/>
    <n v="0"/>
    <n v="-0.68800000000000006"/>
  </r>
  <r>
    <x v="1"/>
    <s v="REAL"/>
    <s v="VARIABLE"/>
    <x v="0"/>
    <s v="AMAZON"/>
    <s v="ONLINE"/>
    <x v="9"/>
    <s v="LIBROS"/>
    <s v="NACIDOS DE LA BRUMA: EL HEROE DE LAS ERAS"/>
    <n v="1.9850000000000003"/>
    <d v="2023-03-23T00:00:00"/>
    <x v="11"/>
    <n v="3"/>
    <m/>
    <m/>
    <n v="0"/>
    <n v="-1.9850000000000003"/>
    <n v="0"/>
    <n v="-1.9850000000000003"/>
  </r>
  <r>
    <x v="1"/>
    <s v="REAL"/>
    <s v="VARIABLE"/>
    <x v="0"/>
    <s v="ASIRI"/>
    <s v="MADRID"/>
    <x v="10"/>
    <s v="FISIOTERAPEUTA"/>
    <s v="ASIRI FISIO"/>
    <n v="4.5"/>
    <d v="2023-03-24T00:00:00"/>
    <x v="11"/>
    <n v="3"/>
    <m/>
    <m/>
    <n v="0"/>
    <n v="-4.5"/>
    <n v="0"/>
    <n v="-4.5"/>
  </r>
  <r>
    <x v="1"/>
    <s v="REAL"/>
    <s v="VARIABLE"/>
    <x v="0"/>
    <s v="AMAZON"/>
    <s v="ONLINE"/>
    <x v="3"/>
    <s v="OFICINA"/>
    <s v="TERMO CAFÉ"/>
    <n v="1.4900000000000002"/>
    <d v="2023-03-24T00:00:00"/>
    <x v="11"/>
    <n v="3"/>
    <m/>
    <m/>
    <n v="0"/>
    <n v="-1.4900000000000002"/>
    <n v="0"/>
    <n v="-1.4900000000000002"/>
  </r>
  <r>
    <x v="0"/>
    <s v="REAL"/>
    <s v="VARIABLE"/>
    <x v="0"/>
    <s v="INTELIGENCIA FARMACEUTICA"/>
    <s v="MADRID"/>
    <x v="14"/>
    <s v="RUNE - INTELIGENCIA FARMACEUTICA"/>
    <s v="AYUDAS / SUBVENCIONES"/>
    <n v="243.72899999999998"/>
    <d v="2023-03-27T00:00:00"/>
    <x v="11"/>
    <n v="3"/>
    <m/>
    <s v="JUSTIFICACION NIAGRA"/>
    <n v="243.72899999999998"/>
    <n v="0"/>
    <n v="0"/>
    <n v="243.72899999999998"/>
  </r>
  <r>
    <x v="1"/>
    <s v="REAL"/>
    <s v="VARIABLE"/>
    <x v="0"/>
    <s v="BOCA NEGRA"/>
    <m/>
    <x v="7"/>
    <s v="RESTAURANTE"/>
    <s v="MOJITOS"/>
    <n v="2.4000000000000004"/>
    <d v="2023-03-27T00:00:00"/>
    <x v="11"/>
    <n v="3"/>
    <m/>
    <s v="MOJITOS CON HERMAN OCRIS Y LAURA"/>
    <n v="0"/>
    <n v="-2.4000000000000004"/>
    <n v="0"/>
    <n v="-2.4000000000000004"/>
  </r>
  <r>
    <x v="1"/>
    <s v="REAL"/>
    <s v="VARIABLE"/>
    <x v="0"/>
    <s v="OCHENTA GRADOS"/>
    <m/>
    <x v="7"/>
    <s v="RESTAURANTE"/>
    <s v="OCHENTA GRADOS"/>
    <n v="3.1300000000000003"/>
    <d v="2023-03-27T00:00:00"/>
    <x v="11"/>
    <n v="3"/>
    <m/>
    <s v="COMIDA CON JAVI DESPUES DEL EXAMEN DE CRIS"/>
    <n v="0"/>
    <n v="-3.1300000000000003"/>
    <n v="0"/>
    <n v="-3.1300000000000003"/>
  </r>
  <r>
    <x v="1"/>
    <s v="REAL"/>
    <s v="VARIABLE"/>
    <x v="0"/>
    <s v="BURGUER KING"/>
    <m/>
    <x v="7"/>
    <s v="BAR"/>
    <s v="BURGUER KING"/>
    <n v="2.0409999999999999"/>
    <d v="2023-03-30T00:00:00"/>
    <x v="11"/>
    <n v="3"/>
    <m/>
    <m/>
    <n v="0"/>
    <n v="-2.0409999999999999"/>
    <n v="0"/>
    <n v="-2.0409999999999999"/>
  </r>
  <r>
    <x v="1"/>
    <s v="REAL"/>
    <s v="VARIABLE"/>
    <x v="0"/>
    <s v="AMPARTIRO ROCA"/>
    <m/>
    <x v="7"/>
    <s v="BAR"/>
    <s v="CERVEZA"/>
    <n v="0.95000000000000007"/>
    <d v="2023-03-30T00:00:00"/>
    <x v="11"/>
    <n v="3"/>
    <m/>
    <s v="CERVEZAS CUANDO FUI A BUSCAR VESTIDO CON CRIS POR SALAMANCA"/>
    <n v="0"/>
    <n v="-0.95000000000000007"/>
    <n v="0"/>
    <n v="-0.95000000000000007"/>
  </r>
  <r>
    <x v="1"/>
    <s v="REAL"/>
    <s v="VARIABLE"/>
    <x v="0"/>
    <s v="REPSOL"/>
    <s v="MADRID"/>
    <x v="5"/>
    <s v="GASOLINA"/>
    <s v="MOTO"/>
    <n v="0.85899999999999999"/>
    <d v="2023-03-30T00:00:00"/>
    <x v="11"/>
    <n v="3"/>
    <m/>
    <m/>
    <n v="0"/>
    <n v="-0.85899999999999999"/>
    <n v="0"/>
    <n v="-0.85899999999999999"/>
  </r>
  <r>
    <x v="0"/>
    <s v="REAL"/>
    <s v="FIJO"/>
    <x v="0"/>
    <s v="INSUD"/>
    <s v="MADRID"/>
    <x v="12"/>
    <s v="NOMINA INSUD"/>
    <s v=" INSUD"/>
    <n v="481.29599999999994"/>
    <d v="2023-03-30T00:00:00"/>
    <x v="11"/>
    <n v="3"/>
    <m/>
    <s v="Nomina Marzo 23"/>
    <n v="481.29599999999994"/>
    <n v="0"/>
    <n v="0"/>
    <n v="481.29599999999994"/>
  </r>
  <r>
    <x v="0"/>
    <s v="REAL"/>
    <s v="VARIABLE"/>
    <x v="0"/>
    <s v="BLABLACAR"/>
    <s v="ONLINE"/>
    <x v="18"/>
    <s v="GASTOS COMPARTIDOS"/>
    <s v="BLABLACAR"/>
    <n v="12"/>
    <d v="2023-03-31T00:00:00"/>
    <x v="11"/>
    <n v="3"/>
    <m/>
    <s v="Madrid - Tudela (Sergio y latino)"/>
    <n v="12"/>
    <n v="0"/>
    <n v="0"/>
    <n v="12"/>
  </r>
  <r>
    <x v="1"/>
    <s v="REAL"/>
    <s v="FIJO"/>
    <x v="0"/>
    <s v="IMPUESTOS"/>
    <s v="NACIONAL"/>
    <x v="13"/>
    <s v="TAX DOWN"/>
    <s v="TAX DOWN"/>
    <n v="2.5"/>
    <d v="2023-03-31T00:00:00"/>
    <x v="11"/>
    <n v="3"/>
    <m/>
    <s v="Suscripción Tax Down premium - Declaración 22"/>
    <n v="0"/>
    <n v="-2.5"/>
    <n v="0"/>
    <n v="-2.5"/>
  </r>
  <r>
    <x v="1"/>
    <s v="REAL"/>
    <s v="FIJO"/>
    <x v="0"/>
    <s v="GARAJE"/>
    <m/>
    <x v="2"/>
    <s v="GARAJE"/>
    <s v="GARAJE VALDEZARZA"/>
    <n v="6.5"/>
    <d v="2023-04-01T00:00:00"/>
    <x v="11"/>
    <n v="4"/>
    <m/>
    <s v="GARAJE VALDEZARZA PARA MAYO."/>
    <n v="0"/>
    <n v="-6.5"/>
    <n v="0"/>
    <n v="-6.5"/>
  </r>
  <r>
    <x v="1"/>
    <s v="REAL"/>
    <s v="VARIABLE"/>
    <x v="0"/>
    <s v="ZURICH"/>
    <m/>
    <x v="7"/>
    <s v="RESTAURANTE"/>
    <s v="CENA"/>
    <n v="1.7000000000000002"/>
    <d v="2023-04-03T00:00:00"/>
    <x v="11"/>
    <n v="4"/>
    <m/>
    <s v="BIZUM HECHO A DANI DE UN ZURICH VIENDO SU CASA CON CRISTINA"/>
    <n v="0"/>
    <n v="-1.7000000000000002"/>
    <n v="0"/>
    <n v="-1.7000000000000002"/>
  </r>
  <r>
    <x v="1"/>
    <s v="REAL"/>
    <s v="VARIABLE"/>
    <x v="0"/>
    <s v="SANTO TUDELA"/>
    <m/>
    <x v="7"/>
    <s v="RESTAURANTE"/>
    <s v="CERVEZA"/>
    <n v="1.1199999999999999"/>
    <d v="2023-04-03T00:00:00"/>
    <x v="11"/>
    <n v="4"/>
    <m/>
    <m/>
    <n v="0"/>
    <n v="-1.1199999999999999"/>
    <n v="0"/>
    <n v="-1.1199999999999999"/>
  </r>
  <r>
    <x v="1"/>
    <s v="REAL"/>
    <s v="VARIABLE"/>
    <x v="0"/>
    <s v="ARENAS"/>
    <s v="TUDELA"/>
    <x v="7"/>
    <s v="RESTAURANTE"/>
    <s v="CERVEZA"/>
    <n v="0.70000000000000007"/>
    <d v="2023-04-03T00:00:00"/>
    <x v="11"/>
    <n v="4"/>
    <m/>
    <m/>
    <n v="0"/>
    <n v="-0.70000000000000007"/>
    <n v="0"/>
    <n v="-0.70000000000000007"/>
  </r>
  <r>
    <x v="1"/>
    <s v="REAL"/>
    <s v="VARIABLE"/>
    <x v="0"/>
    <s v="DON PASCUAL"/>
    <m/>
    <x v="3"/>
    <s v="ROPA"/>
    <s v="CHAQUETA TANTA VERDE"/>
    <n v="9.7200000000000006"/>
    <d v="2023-04-03T00:00:00"/>
    <x v="11"/>
    <n v="4"/>
    <m/>
    <m/>
    <n v="0"/>
    <n v="-9.7200000000000006"/>
    <n v="0"/>
    <n v="-9.7200000000000006"/>
  </r>
  <r>
    <x v="1"/>
    <s v="REAL"/>
    <s v="VARIABLE"/>
    <x v="0"/>
    <s v="INSUD"/>
    <m/>
    <x v="7"/>
    <s v="VENDING"/>
    <s v="CHOCOLATE"/>
    <n v="0.23200000000000004"/>
    <d v="2023-04-03T00:00:00"/>
    <x v="11"/>
    <n v="4"/>
    <m/>
    <m/>
    <n v="0"/>
    <n v="-0.23200000000000004"/>
    <n v="0"/>
    <n v="-0.23200000000000004"/>
  </r>
  <r>
    <x v="1"/>
    <s v="REAL"/>
    <s v="VARIABLE"/>
    <x v="0"/>
    <s v="PARKING BUEN PASTOR"/>
    <m/>
    <x v="5"/>
    <s v="PARKING"/>
    <s v="PARKING"/>
    <n v="1.7050000000000001"/>
    <d v="2023-04-03T00:00:00"/>
    <x v="11"/>
    <n v="4"/>
    <m/>
    <m/>
    <n v="0"/>
    <n v="-1.7050000000000001"/>
    <n v="0"/>
    <n v="-1.7050000000000001"/>
  </r>
  <r>
    <x v="0"/>
    <s v="REAL"/>
    <s v="VARIABLE"/>
    <x v="0"/>
    <s v="BLABLACAR"/>
    <s v="ONLINE"/>
    <x v="18"/>
    <s v="GASTOS COMPARTIDOS"/>
    <s v="BLABLACAR"/>
    <n v="6.6"/>
    <d v="2023-04-05T00:00:00"/>
    <x v="11"/>
    <n v="4"/>
    <m/>
    <s v="Andrea Madrid Pozoblanco"/>
    <n v="6.6"/>
    <n v="0"/>
    <n v="0"/>
    <n v="6.6"/>
  </r>
  <r>
    <x v="0"/>
    <s v="REAL"/>
    <s v="VARIABLE"/>
    <x v="0"/>
    <s v="BLABLACAR"/>
    <s v="ONLINE"/>
    <x v="18"/>
    <s v="GASTOS COMPARTIDOS"/>
    <s v="BLABLACAR"/>
    <n v="6.8999999999999995"/>
    <d v="2023-04-05T00:00:00"/>
    <x v="11"/>
    <n v="4"/>
    <m/>
    <s v="Amilbia Tudela Madrid"/>
    <n v="6.8999999999999995"/>
    <n v="0"/>
    <n v="0"/>
    <n v="6.8999999999999995"/>
  </r>
  <r>
    <x v="0"/>
    <s v="REAL"/>
    <s v="VARIABLE"/>
    <x v="0"/>
    <s v="BLABLACAR"/>
    <s v="ONLINE"/>
    <x v="18"/>
    <s v="GASTOS COMPARTIDOS"/>
    <s v="BLABLACAR"/>
    <n v="7.5"/>
    <d v="2023-04-05T00:00:00"/>
    <x v="11"/>
    <n v="4"/>
    <m/>
    <s v="Cecilia Tudela - Madrid en efectivo"/>
    <n v="7.5"/>
    <n v="0"/>
    <n v="0"/>
    <n v="7.5"/>
  </r>
  <r>
    <x v="1"/>
    <s v="REAL"/>
    <s v="VARIABLE"/>
    <x v="0"/>
    <s v="DEVAS"/>
    <m/>
    <x v="7"/>
    <s v="RESTAURANTE"/>
    <s v="CERVEZA"/>
    <n v="0.49000000000000005"/>
    <d v="2023-04-05T00:00:00"/>
    <x v="11"/>
    <n v="4"/>
    <m/>
    <m/>
    <n v="0"/>
    <n v="-0.49000000000000005"/>
    <n v="0"/>
    <n v="-0.49000000000000005"/>
  </r>
  <r>
    <x v="1"/>
    <s v="REAL"/>
    <s v="VARIABLE"/>
    <x v="0"/>
    <s v="GASOLINERA PUERTO LLANO"/>
    <m/>
    <x v="7"/>
    <s v="RESTAURANTE"/>
    <s v="CHOCOLATE"/>
    <n v="0.26900000000000002"/>
    <d v="2023-04-05T00:00:00"/>
    <x v="11"/>
    <n v="4"/>
    <m/>
    <s v="FILIPINOS COM'RADOS EN GASOLIENRA YENDO A POZOBLANCO CON CRISTINA"/>
    <n v="0"/>
    <n v="-0.26900000000000002"/>
    <n v="0"/>
    <n v="-0.26900000000000002"/>
  </r>
  <r>
    <x v="1"/>
    <s v="REAL"/>
    <s v="VARIABLE"/>
    <x v="0"/>
    <s v="BAR POZO"/>
    <m/>
    <x v="7"/>
    <s v="BAR"/>
    <s v="CERVEZA"/>
    <n v="0.55999999999999994"/>
    <d v="2023-04-06T00:00:00"/>
    <x v="11"/>
    <n v="4"/>
    <m/>
    <s v="CERVEZA CON AMIGOS CRIS EN POZO"/>
    <n v="0"/>
    <n v="-0.55999999999999994"/>
    <n v="0"/>
    <n v="-0.55999999999999994"/>
  </r>
  <r>
    <x v="1"/>
    <s v="REAL"/>
    <s v="VARIABLE"/>
    <x v="0"/>
    <s v="LIDEL"/>
    <m/>
    <x v="2"/>
    <s v="COSAS DE CASA"/>
    <s v="SARTEN "/>
    <n v="1.4630000000000001"/>
    <d v="2023-04-06T00:00:00"/>
    <x v="11"/>
    <n v="4"/>
    <m/>
    <s v="SARTEN PARA GOFRES Y TORTILLAS"/>
    <n v="0"/>
    <n v="-1.4630000000000001"/>
    <n v="0"/>
    <n v="-1.4630000000000001"/>
  </r>
  <r>
    <x v="0"/>
    <s v="REAL"/>
    <s v="VARIABLE"/>
    <x v="0"/>
    <s v="BLABLACAR"/>
    <s v="ONLINE"/>
    <x v="18"/>
    <s v="GASTOS COMPARTIDOS"/>
    <s v="BLABLACAR"/>
    <n v="7.5"/>
    <d v="2023-04-09T00:00:00"/>
    <x v="11"/>
    <n v="4"/>
    <m/>
    <s v="Maria Pozoblanco Madrid"/>
    <n v="7.5"/>
    <n v="0"/>
    <n v="0"/>
    <n v="7.5"/>
  </r>
  <r>
    <x v="0"/>
    <s v="REAL"/>
    <s v="VARIABLE"/>
    <x v="0"/>
    <s v="BLABLACAR"/>
    <s v="ONLINE"/>
    <x v="18"/>
    <s v="GASTOS COMPARTIDOS"/>
    <s v="BLABLACAR"/>
    <n v="6"/>
    <d v="2023-04-10T00:00:00"/>
    <x v="11"/>
    <n v="4"/>
    <m/>
    <s v="Pozo - Madrid (Ana Morales y hermano)"/>
    <n v="6"/>
    <n v="0"/>
    <n v="0"/>
    <n v="6"/>
  </r>
  <r>
    <x v="1"/>
    <s v="REAL"/>
    <s v="VARIABLE"/>
    <x v="0"/>
    <s v="REPSOL"/>
    <m/>
    <x v="5"/>
    <s v="GASOLINA"/>
    <s v="COCHE"/>
    <n v="8.61"/>
    <d v="2023-04-10T00:00:00"/>
    <x v="11"/>
    <n v="4"/>
    <m/>
    <s v="GASOLINA COCHE EN POZOBLANCO"/>
    <n v="0"/>
    <n v="-8.61"/>
    <n v="0"/>
    <n v="-8.61"/>
  </r>
  <r>
    <x v="1"/>
    <s v="REAL"/>
    <s v="VARIABLE"/>
    <x v="0"/>
    <s v="PIZZA NAPOLI"/>
    <m/>
    <x v="7"/>
    <s v="RESTAURANTE"/>
    <s v="PIZZA NAPOLI"/>
    <n v="0.17"/>
    <d v="2023-04-11T00:00:00"/>
    <x v="11"/>
    <n v="4"/>
    <m/>
    <s v="EXTRA DE MENU COMPLETO"/>
    <n v="0"/>
    <n v="-0.17"/>
    <n v="0"/>
    <n v="-0.17"/>
  </r>
  <r>
    <x v="1"/>
    <s v="REAL"/>
    <s v="VARIABLE"/>
    <x v="0"/>
    <s v="ALDI"/>
    <m/>
    <x v="4"/>
    <s v="COMIDA"/>
    <s v="ALDI"/>
    <n v="3.5619999999999998"/>
    <d v="2023-04-12T00:00:00"/>
    <x v="11"/>
    <n v="4"/>
    <m/>
    <m/>
    <n v="0"/>
    <n v="-3.5619999999999998"/>
    <n v="0"/>
    <n v="-3.5619999999999998"/>
  </r>
  <r>
    <x v="1"/>
    <s v="REAL"/>
    <s v="FIJO"/>
    <x v="0"/>
    <s v="ALQUILER"/>
    <s v="MADRID"/>
    <x v="2"/>
    <s v="PISO FDO CATOLICO"/>
    <s v="ALQUILER FDO CATOLICO"/>
    <n v="45"/>
    <d v="2023-04-12T00:00:00"/>
    <x v="11"/>
    <n v="4"/>
    <m/>
    <m/>
    <n v="0"/>
    <n v="-45"/>
    <n v="0"/>
    <n v="-45"/>
  </r>
  <r>
    <x v="0"/>
    <s v="REAL"/>
    <s v="VARIABLE"/>
    <x v="0"/>
    <s v="BLABLACAR"/>
    <s v="ONLINE"/>
    <x v="18"/>
    <s v="GASTOS COMPARTIDOS"/>
    <s v="BLABLACAR"/>
    <n v="13.5"/>
    <d v="2023-04-12T00:00:00"/>
    <x v="11"/>
    <n v="4"/>
    <m/>
    <s v="Madrid - Pozo"/>
    <n v="13.5"/>
    <n v="0"/>
    <n v="0"/>
    <n v="13.5"/>
  </r>
  <r>
    <x v="1"/>
    <s v="REAL"/>
    <s v="VARIABLE"/>
    <x v="0"/>
    <s v="NENUFAR"/>
    <s v="TUDELA"/>
    <x v="21"/>
    <s v="REGALOS"/>
    <s v="FLORES MAMA"/>
    <n v="2"/>
    <d v="2023-04-14T00:00:00"/>
    <x v="11"/>
    <n v="4"/>
    <m/>
    <s v="FLROES POR REGALO DE CUMPLE, ORQUIDEAS"/>
    <n v="0"/>
    <n v="-2"/>
    <n v="0"/>
    <n v="-2"/>
  </r>
  <r>
    <x v="1"/>
    <s v="REAL"/>
    <s v="VARIABLE"/>
    <x v="0"/>
    <s v="WINCHESTER CAFÉ JAEN"/>
    <s v="JAEN"/>
    <x v="7"/>
    <s v="BAR"/>
    <s v="CAFE"/>
    <n v="0.39"/>
    <d v="2023-04-17T00:00:00"/>
    <x v="11"/>
    <n v="4"/>
    <m/>
    <s v="CAFES PARA DESAYUNAR"/>
    <n v="0"/>
    <n v="-0.39"/>
    <n v="0"/>
    <n v="-0.39"/>
  </r>
  <r>
    <x v="1"/>
    <s v="REAL"/>
    <s v="VARIABLE"/>
    <x v="0"/>
    <s v="MESON NAVARRO UBEDA"/>
    <s v="JAEN"/>
    <x v="7"/>
    <s v="RESTAURANTE"/>
    <s v="CENA UBEDA"/>
    <n v="2.4800000000000004"/>
    <d v="2023-04-17T00:00:00"/>
    <x v="11"/>
    <n v="4"/>
    <m/>
    <m/>
    <n v="0"/>
    <n v="-2.4800000000000004"/>
    <n v="0"/>
    <n v="-2.4800000000000004"/>
  </r>
  <r>
    <x v="1"/>
    <s v="REAL"/>
    <s v="VARIABLE"/>
    <x v="0"/>
    <s v="CHINO JAEN"/>
    <s v="JAEN"/>
    <x v="4"/>
    <s v="COMIDA"/>
    <s v="CHINO BARRIO"/>
    <n v="0.54"/>
    <d v="2023-04-17T00:00:00"/>
    <x v="11"/>
    <n v="4"/>
    <m/>
    <s v="EN JAEN CUCHILLAS AFEITAR"/>
    <n v="0"/>
    <n v="-0.54"/>
    <n v="0"/>
    <n v="-0.54"/>
  </r>
  <r>
    <x v="1"/>
    <s v="REAL"/>
    <s v="VARIABLE"/>
    <x v="0"/>
    <s v="TASKBERNA JAEN"/>
    <s v="JAEN"/>
    <x v="7"/>
    <s v="RESTAURANTE"/>
    <s v="COMIDA JAEN"/>
    <n v="2.5100000000000002"/>
    <d v="2023-04-17T00:00:00"/>
    <x v="11"/>
    <n v="4"/>
    <m/>
    <m/>
    <n v="0"/>
    <n v="-2.5100000000000002"/>
    <n v="0"/>
    <n v="-2.5100000000000002"/>
  </r>
  <r>
    <x v="1"/>
    <s v="REAL"/>
    <s v="VARIABLE"/>
    <x v="0"/>
    <s v="MESON NAVARRO UBEDA"/>
    <s v="JAEN"/>
    <x v="7"/>
    <s v="RESTAURANTE"/>
    <s v="COMIDA UBEDA"/>
    <n v="2.83"/>
    <d v="2023-04-17T00:00:00"/>
    <x v="11"/>
    <n v="4"/>
    <m/>
    <m/>
    <n v="0"/>
    <n v="-2.83"/>
    <n v="0"/>
    <n v="-2.83"/>
  </r>
  <r>
    <x v="1"/>
    <s v="REAL"/>
    <s v="VARIABLE"/>
    <x v="0"/>
    <s v="PANADERIA DESAYUNO JAEN"/>
    <s v="JAEN"/>
    <x v="7"/>
    <s v="BAR"/>
    <s v="DESAYUNO JAEN"/>
    <n v="0.5"/>
    <d v="2023-04-17T00:00:00"/>
    <x v="11"/>
    <n v="4"/>
    <m/>
    <m/>
    <n v="0"/>
    <n v="-0.5"/>
    <n v="0"/>
    <n v="-0.5"/>
  </r>
  <r>
    <x v="1"/>
    <s v="REAL"/>
    <s v="VARIABLE"/>
    <x v="0"/>
    <s v="CHINO BARRIO"/>
    <s v="JAEN"/>
    <x v="2"/>
    <s v="COSAS DE CASA"/>
    <s v="COSAS DE CASA"/>
    <n v="1.095"/>
    <d v="2023-04-18T00:00:00"/>
    <x v="11"/>
    <n v="4"/>
    <m/>
    <m/>
    <n v="0"/>
    <n v="-1.095"/>
    <n v="0"/>
    <n v="-1.095"/>
  </r>
  <r>
    <x v="1"/>
    <s v="REAL"/>
    <s v="VARIABLE"/>
    <x v="0"/>
    <s v="REPSOL"/>
    <s v="MADRID"/>
    <x v="5"/>
    <s v="GASOLINA"/>
    <s v="MOTO"/>
    <n v="0.79300000000000004"/>
    <d v="2023-04-18T00:00:00"/>
    <x v="11"/>
    <n v="4"/>
    <m/>
    <m/>
    <n v="0"/>
    <n v="-0.79300000000000004"/>
    <n v="0"/>
    <n v="-0.79300000000000004"/>
  </r>
  <r>
    <x v="1"/>
    <s v="REAL"/>
    <s v="VARIABLE"/>
    <x v="0"/>
    <s v="UÑAS CHINO FRANCOS RODRIGUEZ"/>
    <s v="MADRID"/>
    <x v="10"/>
    <s v="UÑAS"/>
    <s v="UÑAS"/>
    <n v="2.6"/>
    <d v="2023-04-18T00:00:00"/>
    <x v="11"/>
    <n v="4"/>
    <m/>
    <s v="UÑAS HECHAS EN FRANCOS RODRIGUEZ PARA NO MORDERMELAS"/>
    <n v="0"/>
    <n v="-2.6"/>
    <n v="0"/>
    <n v="-2.6"/>
  </r>
  <r>
    <x v="1"/>
    <s v="REAL"/>
    <s v="VARIABLE"/>
    <x v="0"/>
    <s v="BAR RODRIGO"/>
    <m/>
    <x v="7"/>
    <s v="BAR"/>
    <s v="CENA"/>
    <n v="2.25"/>
    <d v="2023-04-19T00:00:00"/>
    <x v="11"/>
    <n v="4"/>
    <m/>
    <m/>
    <n v="0"/>
    <n v="-2.25"/>
    <n v="0"/>
    <n v="-2.25"/>
  </r>
  <r>
    <x v="1"/>
    <s v="REAL"/>
    <s v="VARIABLE"/>
    <x v="0"/>
    <s v="INSUD"/>
    <m/>
    <x v="7"/>
    <s v="VENDING"/>
    <s v="CHOCOLATE"/>
    <n v="0.49000000000000005"/>
    <d v="2023-04-19T00:00:00"/>
    <x v="11"/>
    <n v="4"/>
    <m/>
    <m/>
    <n v="0"/>
    <n v="-0.49000000000000005"/>
    <n v="0"/>
    <n v="-0.49000000000000005"/>
  </r>
  <r>
    <x v="1"/>
    <s v="REAL"/>
    <s v="VARIABLE"/>
    <x v="0"/>
    <s v="DALU BURGER"/>
    <m/>
    <x v="7"/>
    <s v="RESTAURANTE"/>
    <s v="HAMBURGUESA"/>
    <n v="1.6500000000000001"/>
    <d v="2023-04-21T00:00:00"/>
    <x v="11"/>
    <n v="4"/>
    <m/>
    <s v="BIZUM HECHO A ALEX PARA DALU BURGER VIENDO UTHRED PELICULA"/>
    <n v="0"/>
    <n v="-1.6500000000000001"/>
    <n v="0"/>
    <n v="-1.6500000000000001"/>
  </r>
  <r>
    <x v="1"/>
    <s v="REAL"/>
    <s v="VARIABLE"/>
    <x v="0"/>
    <s v="SFERA"/>
    <m/>
    <x v="3"/>
    <s v="ROPA"/>
    <s v="PANTALON VERDE LINO"/>
    <n v="3"/>
    <d v="2023-04-24T00:00:00"/>
    <x v="11"/>
    <n v="4"/>
    <m/>
    <m/>
    <n v="0"/>
    <n v="-3"/>
    <n v="0"/>
    <n v="-3"/>
  </r>
  <r>
    <x v="1"/>
    <s v="REAL"/>
    <s v="VARIABLE"/>
    <x v="0"/>
    <s v="ZARA"/>
    <m/>
    <x v="21"/>
    <s v="REGALOS CRIS"/>
    <s v="REGALO CRIS BOLSA DE TUPPER"/>
    <n v="9.7989999999999995"/>
    <d v="2023-04-24T00:00:00"/>
    <x v="11"/>
    <n v="4"/>
    <m/>
    <m/>
    <n v="0"/>
    <n v="-9.7989999999999995"/>
    <n v="0"/>
    <n v="-9.7989999999999995"/>
  </r>
  <r>
    <x v="1"/>
    <s v="REAL"/>
    <s v="VARIABLE"/>
    <x v="0"/>
    <s v="WOMAN SECRET"/>
    <m/>
    <x v="21"/>
    <s v="REGALOS CRIS"/>
    <s v="REGALO CRIS ROPA DE OFICINA"/>
    <n v="0.49400000000000005"/>
    <d v="2023-04-24T00:00:00"/>
    <x v="11"/>
    <n v="4"/>
    <m/>
    <m/>
    <n v="0"/>
    <n v="-0.49400000000000005"/>
    <n v="0"/>
    <n v="-0.49400000000000005"/>
  </r>
  <r>
    <x v="1"/>
    <s v="REAL"/>
    <s v="VARIABLE"/>
    <x v="0"/>
    <s v="HOTELES VARIOS"/>
    <s v="JAEN"/>
    <x v="9"/>
    <s v="HOTELES"/>
    <s v="UBEDA Y BAEZA"/>
    <n v="7.9"/>
    <d v="2023-04-24T00:00:00"/>
    <x v="11"/>
    <n v="4"/>
    <m/>
    <s v="BODA CRIS Y MODES, PAGO A CRISTINA EN COMPENSACION DE OTROS GASTOS COMO HOTELES Y COMIDAS DE UBEDA Y BAEZA"/>
    <n v="0"/>
    <n v="-7.9"/>
    <n v="0"/>
    <n v="-7.9"/>
  </r>
  <r>
    <x v="1"/>
    <s v="REAL"/>
    <s v="VARIABLE"/>
    <x v="0"/>
    <s v="REPSOL"/>
    <s v="MADRID"/>
    <x v="5"/>
    <s v="GASOLINA"/>
    <s v="MOTO"/>
    <n v="0.85199999999999998"/>
    <d v="2023-04-26T00:00:00"/>
    <x v="11"/>
    <n v="4"/>
    <m/>
    <m/>
    <n v="0"/>
    <n v="-0.85199999999999998"/>
    <n v="0"/>
    <n v="-0.85199999999999998"/>
  </r>
  <r>
    <x v="0"/>
    <s v="REAL"/>
    <s v="FIJO"/>
    <x v="0"/>
    <s v="INSUD"/>
    <s v="MADRID"/>
    <x v="12"/>
    <s v="NOMINA INSUD"/>
    <s v=" INSUD"/>
    <n v="480.72300000000001"/>
    <d v="2023-04-27T00:00:00"/>
    <x v="11"/>
    <n v="4"/>
    <m/>
    <s v="Nomina Marzo 23"/>
    <n v="480.72300000000001"/>
    <n v="0"/>
    <n v="0"/>
    <n v="480.72300000000001"/>
  </r>
  <r>
    <x v="1"/>
    <s v="REAL"/>
    <s v="VARIABLE"/>
    <x v="0"/>
    <s v="CEPSA"/>
    <m/>
    <x v="5"/>
    <s v="GASOLINA"/>
    <s v="COCHE"/>
    <n v="9.1900000000000013"/>
    <d v="2023-04-28T00:00:00"/>
    <x v="11"/>
    <n v="4"/>
    <m/>
    <s v="GASOLINERA CEPSA EN VALDEMORO"/>
    <n v="0"/>
    <n v="-9.1900000000000013"/>
    <n v="0"/>
    <n v="-9.1900000000000013"/>
  </r>
  <r>
    <x v="1"/>
    <s v="REAL"/>
    <s v="VARIABLE"/>
    <x v="0"/>
    <s v="ALFARO BAR"/>
    <s v="TORRE DEL MAR"/>
    <x v="7"/>
    <s v="BAR"/>
    <s v="CENA BOCADILLOS"/>
    <n v="0.505"/>
    <d v="2023-04-29T00:00:00"/>
    <x v="11"/>
    <n v="4"/>
    <m/>
    <s v="CENA BOCADILLOS TORRE DEL MAR"/>
    <n v="0"/>
    <n v="-0.505"/>
    <n v="0"/>
    <n v="-0.505"/>
  </r>
  <r>
    <x v="1"/>
    <s v="REAL"/>
    <s v="VARIABLE"/>
    <x v="0"/>
    <s v="FARMACIA"/>
    <s v="TORRE DEL MAR"/>
    <x v="10"/>
    <s v="FARMACIA"/>
    <s v="CLEARBLUE TEST CRISTINA"/>
    <n v="0.36499999999999999"/>
    <d v="2023-04-29T00:00:00"/>
    <x v="11"/>
    <n v="4"/>
    <m/>
    <s v="TEST CRISTINA, SALIO NEGATIVO"/>
    <n v="0"/>
    <n v="-0.36499999999999999"/>
    <n v="0"/>
    <n v="-0.36499999999999999"/>
  </r>
  <r>
    <x v="1"/>
    <s v="REAL"/>
    <s v="VARIABLE"/>
    <x v="0"/>
    <s v="CHIRINGUITO"/>
    <s v="TORRE DEL MAR"/>
    <x v="7"/>
    <s v="BAR"/>
    <s v="DESAYUNO"/>
    <n v="0.67"/>
    <d v="2023-04-29T00:00:00"/>
    <x v="11"/>
    <n v="4"/>
    <m/>
    <s v="DESAYUNO EN TORRE DEL MAR"/>
    <n v="0"/>
    <n v="-0.67"/>
    <n v="0"/>
    <n v="-0.67"/>
  </r>
  <r>
    <x v="0"/>
    <s v="REAL"/>
    <s v="VARIABLE"/>
    <x v="0"/>
    <s v="BLABLACAR"/>
    <s v="ONLINE"/>
    <x v="18"/>
    <s v="GASTOS COMPARTIDOS"/>
    <s v="BLABLACAR"/>
    <n v="21.9"/>
    <d v="2023-04-30T00:00:00"/>
    <x v="11"/>
    <n v="4"/>
    <m/>
    <s v="Madrid - Torre Juan Antonio+1 + Royer"/>
    <n v="21.9"/>
    <n v="0"/>
    <n v="0"/>
    <n v="21.9"/>
  </r>
  <r>
    <x v="1"/>
    <s v="REAL"/>
    <s v="VARIABLE"/>
    <x v="0"/>
    <s v="AQUALIABUCEO"/>
    <s v="TORRE DEL MAR"/>
    <x v="6"/>
    <s v="BUCEO"/>
    <s v="BUCEO LA HERRADURA"/>
    <n v="6"/>
    <d v="2023-04-30T00:00:00"/>
    <x v="11"/>
    <n v="4"/>
    <m/>
    <s v="BUCEO Y BAUTISMO DE CRISTINA EN LA HERRADURA"/>
    <n v="0"/>
    <n v="-6"/>
    <n v="0"/>
    <n v="-6"/>
  </r>
  <r>
    <x v="1"/>
    <s v="REAL"/>
    <s v="VARIABLE"/>
    <x v="0"/>
    <s v="CHIRINGUITO LA ESTRELLA"/>
    <s v="TORRE DEL MAR"/>
    <x v="7"/>
    <s v="BAR"/>
    <s v="COMIDA CHIRINGUITO PLAYA"/>
    <n v="1.51"/>
    <d v="2023-04-30T00:00:00"/>
    <x v="11"/>
    <n v="4"/>
    <m/>
    <s v="COMDIA LA ESTRELLA, TORRE DEL MAR"/>
    <n v="0"/>
    <n v="-1.51"/>
    <n v="0"/>
    <n v="-1.51"/>
  </r>
  <r>
    <x v="1"/>
    <s v="REAL"/>
    <s v="VARIABLE"/>
    <x v="0"/>
    <s v="MERCADONA"/>
    <s v="TORRE DEL MAR"/>
    <x v="4"/>
    <s v="COMIDA"/>
    <s v="COMIDA TORRE DEL MAR"/>
    <n v="2.2440000000000002"/>
    <d v="2023-04-30T00:00:00"/>
    <x v="11"/>
    <n v="4"/>
    <m/>
    <s v="COMIDA MERCADONA PARA EL TIEMPO EN TORRE"/>
    <n v="0"/>
    <n v="-2.2440000000000002"/>
    <n v="0"/>
    <n v="-2.2440000000000002"/>
  </r>
  <r>
    <x v="1"/>
    <s v="REAL"/>
    <s v="VARIABLE"/>
    <x v="0"/>
    <s v="FARMACIA"/>
    <s v="TORRE DEL MAR"/>
    <x v="10"/>
    <s v="FARMACIA"/>
    <s v="CONDONES"/>
    <n v="0.34800000000000003"/>
    <d v="2023-04-30T00:00:00"/>
    <x v="11"/>
    <n v="4"/>
    <m/>
    <s v="CONDONES TORRE DEL MAR"/>
    <n v="0"/>
    <n v="-0.34800000000000003"/>
    <n v="0"/>
    <n v="-0.34800000000000003"/>
  </r>
  <r>
    <x v="1"/>
    <s v="REAL"/>
    <s v="VARIABLE"/>
    <x v="0"/>
    <s v="HELADERIA LA ALICANTINA"/>
    <s v="TORRE DEL MAR"/>
    <x v="7"/>
    <s v="HELADERIA"/>
    <s v="HELADO"/>
    <n v="0.33"/>
    <d v="2023-04-30T00:00:00"/>
    <x v="11"/>
    <n v="4"/>
    <m/>
    <s v="HELADO PLAYA CON CRIS EN TORRE DEL MAR"/>
    <n v="0"/>
    <n v="-0.33"/>
    <n v="0"/>
    <n v="-0.33"/>
  </r>
  <r>
    <x v="1"/>
    <s v="REAL"/>
    <s v="FIJO"/>
    <x v="0"/>
    <s v="ALQUILER"/>
    <s v="MADRID"/>
    <x v="2"/>
    <s v="PISO FDO CATOLICO"/>
    <s v="ALQUILER FDO CATOLICO"/>
    <n v="30"/>
    <d v="2023-05-01T00:00:00"/>
    <x v="11"/>
    <n v="5"/>
    <m/>
    <m/>
    <n v="0"/>
    <n v="-30"/>
    <n v="0"/>
    <n v="-30"/>
  </r>
  <r>
    <x v="1"/>
    <s v="REAL"/>
    <s v="FIJO"/>
    <x v="0"/>
    <s v="GARAJE"/>
    <s v="MADRID"/>
    <x v="2"/>
    <s v="GARAJE"/>
    <s v="GARAJE VALDEZARZA"/>
    <n v="6.5"/>
    <d v="2023-05-01T00:00:00"/>
    <x v="11"/>
    <n v="5"/>
    <m/>
    <m/>
    <n v="0"/>
    <n v="-6.5"/>
    <n v="0"/>
    <n v="-6.5"/>
  </r>
  <r>
    <x v="1"/>
    <s v="REAL"/>
    <s v="FIJO"/>
    <x v="0"/>
    <s v="ALQUILER"/>
    <s v="MADRID"/>
    <x v="2"/>
    <s v="PISO VALDEZARZA"/>
    <s v="ALQUILER VALDEZARZA"/>
    <n v="30"/>
    <d v="2023-05-02T00:00:00"/>
    <x v="11"/>
    <n v="5"/>
    <m/>
    <s v="MAYO 23 VALDEZARZA"/>
    <n v="0"/>
    <n v="-30"/>
    <n v="0"/>
    <n v="-30"/>
  </r>
  <r>
    <x v="0"/>
    <s v="REAL"/>
    <s v="VARIABLE"/>
    <x v="0"/>
    <s v="BLABLACAR"/>
    <s v="ONLINE"/>
    <x v="18"/>
    <s v="GASTOS COMPARTIDOS"/>
    <s v="BLABLACAR"/>
    <n v="14.399999999999999"/>
    <d v="2023-05-02T00:00:00"/>
    <x v="11"/>
    <n v="5"/>
    <m/>
    <s v="Torre - Madrid Richar+1"/>
    <n v="14.399999999999999"/>
    <n v="0"/>
    <n v="0"/>
    <n v="14.399999999999999"/>
  </r>
  <r>
    <x v="2"/>
    <s v="REAL"/>
    <s v="VARIABLE"/>
    <x v="0"/>
    <s v="DEGIRO"/>
    <s v="ONLINE"/>
    <x v="16"/>
    <s v="BOLSA"/>
    <s v="BOLSA"/>
    <n v="180"/>
    <d v="2023-05-02T00:00:00"/>
    <x v="11"/>
    <n v="5"/>
    <m/>
    <m/>
    <n v="0"/>
    <n v="0"/>
    <n v="-180"/>
    <n v="-180"/>
  </r>
  <r>
    <x v="1"/>
    <s v="REAL"/>
    <s v="VARIABLE"/>
    <x v="0"/>
    <s v="CABIFY"/>
    <m/>
    <x v="5"/>
    <s v="CABIFY"/>
    <s v="CABIFY"/>
    <n v="0.76200000000000001"/>
    <d v="2023-05-02T00:00:00"/>
    <x v="11"/>
    <n v="5"/>
    <m/>
    <s v="CABIFY PARA HACER MUDANZA"/>
    <n v="0"/>
    <n v="-0.76200000000000001"/>
    <n v="0"/>
    <n v="-0.76200000000000001"/>
  </r>
  <r>
    <x v="1"/>
    <s v="REAL"/>
    <s v="VARIABLE"/>
    <x v="0"/>
    <s v="ZARA"/>
    <m/>
    <x v="3"/>
    <s v="ROPA"/>
    <s v="CAMISAS"/>
    <n v="9.98"/>
    <d v="2023-05-02T00:00:00"/>
    <x v="11"/>
    <n v="5"/>
    <m/>
    <s v="CAMISAS COMPRADAS EN TORRE DEL MAR"/>
    <n v="0"/>
    <n v="-9.98"/>
    <n v="0"/>
    <n v="-9.98"/>
  </r>
  <r>
    <x v="1"/>
    <s v="REAL"/>
    <s v="VARIABLE"/>
    <x v="0"/>
    <s v="CHIRINGUITO LA ESTRELLA"/>
    <s v="TORRE DEL MAR"/>
    <x v="7"/>
    <s v="BAR"/>
    <s v="COMIDA CHIRINGUITO PLAYA"/>
    <n v="1.6600000000000001"/>
    <d v="2023-05-02T00:00:00"/>
    <x v="11"/>
    <n v="5"/>
    <m/>
    <s v="COMDIA LA ESTRELLA, TORRE DEL MAR"/>
    <n v="0"/>
    <n v="-1.6600000000000001"/>
    <n v="0"/>
    <n v="-1.6600000000000001"/>
  </r>
  <r>
    <x v="1"/>
    <s v="REAL"/>
    <s v="VARIABLE"/>
    <x v="0"/>
    <s v="CHIRINGUITO LA HERRADURA"/>
    <s v="TORRE DEL MAR"/>
    <x v="7"/>
    <s v="BAR"/>
    <s v="REFRESCOS"/>
    <n v="0.22500000000000001"/>
    <d v="2023-05-02T00:00:00"/>
    <x v="11"/>
    <n v="5"/>
    <m/>
    <s v="REFRESCOS CHIRINGUITO LA HERRADURA POST BUCEO"/>
    <n v="0"/>
    <n v="-0.22500000000000001"/>
    <n v="0"/>
    <n v="-0.22500000000000001"/>
  </r>
  <r>
    <x v="1"/>
    <s v="REAL"/>
    <s v="VARIABLE"/>
    <x v="0"/>
    <s v="INSUD"/>
    <m/>
    <x v="7"/>
    <s v="VENDING"/>
    <s v="CHOCOLATE"/>
    <n v="1.125"/>
    <d v="2023-05-03T00:00:00"/>
    <x v="11"/>
    <n v="5"/>
    <m/>
    <s v="CONSOLIDACION VARIOS PAGOS VENDING (HUESITOS, CAFÉ Y CHOCOLATE)"/>
    <n v="0"/>
    <n v="-1.125"/>
    <n v="0"/>
    <n v="-1.125"/>
  </r>
  <r>
    <x v="1"/>
    <s v="REAL"/>
    <s v="FIJO"/>
    <x v="0"/>
    <s v="GARAJE"/>
    <m/>
    <x v="2"/>
    <s v="GARAJE"/>
    <s v="GARAJE VALDEZARZA"/>
    <n v="6.5"/>
    <d v="2023-05-03T00:00:00"/>
    <x v="11"/>
    <n v="5"/>
    <m/>
    <s v="GARAJE VALDEZARZA PARA MAYO."/>
    <n v="0"/>
    <n v="-6.5"/>
    <n v="0"/>
    <n v="-6.5"/>
  </r>
  <r>
    <x v="1"/>
    <s v="REAL"/>
    <s v="VARIABLE"/>
    <x v="0"/>
    <s v="GANDARIO"/>
    <m/>
    <x v="7"/>
    <s v="RESTAURANTE"/>
    <s v="CARNE Y CERVEZA"/>
    <n v="1.6"/>
    <d v="2023-05-04T00:00:00"/>
    <x v="11"/>
    <n v="5"/>
    <m/>
    <s v="DESPEDIDA CN ALEX EN GANDARIO DESPUES DE REVISAR FIANZA"/>
    <n v="0"/>
    <n v="-1.6"/>
    <n v="0"/>
    <n v="-1.6"/>
  </r>
  <r>
    <x v="2"/>
    <s v="REAL"/>
    <s v="VARIABLE"/>
    <x v="0"/>
    <s v="COINBASE"/>
    <s v="ONLINE"/>
    <x v="17"/>
    <s v="CRYPTO"/>
    <s v="CRYPTO"/>
    <n v="180"/>
    <d v="2023-05-04T00:00:00"/>
    <x v="11"/>
    <n v="5"/>
    <m/>
    <m/>
    <n v="0"/>
    <n v="0"/>
    <n v="-180"/>
    <n v="-180"/>
  </r>
  <r>
    <x v="1"/>
    <s v="REAL"/>
    <s v="VARIABLE"/>
    <x v="0"/>
    <s v="PUYDOFOU"/>
    <s v="TOLEDO"/>
    <x v="9"/>
    <s v="ESPECTACULOS"/>
    <s v="PUYDOFOU TOLEDO"/>
    <n v="6.8000000000000007"/>
    <d v="2023-05-05T00:00:00"/>
    <x v="11"/>
    <n v="5"/>
    <m/>
    <s v="ENTRADAS PUYDOFOU PARA MI Y PARA ICIAR"/>
    <n v="0"/>
    <n v="-6.8000000000000007"/>
    <n v="0"/>
    <n v="-6.8000000000000007"/>
  </r>
  <r>
    <x v="0"/>
    <s v="REAL"/>
    <s v="VARIABLE"/>
    <x v="0"/>
    <s v="FIANZA"/>
    <s v="MADRID"/>
    <x v="0"/>
    <s v="FIANZA"/>
    <s v="FIANZA"/>
    <n v="150"/>
    <d v="2023-05-06T00:00:00"/>
    <x v="11"/>
    <n v="5"/>
    <m/>
    <s v="Devolucion fianza fernando el catolico"/>
    <n v="150"/>
    <n v="0"/>
    <n v="0"/>
    <n v="150"/>
  </r>
  <r>
    <x v="1"/>
    <s v="REAL"/>
    <s v="VARIABLE"/>
    <x v="0"/>
    <s v="BAR AVENIDA AMERICA"/>
    <s v="MADRID"/>
    <x v="7"/>
    <s v="BAR"/>
    <s v="CERVEZA"/>
    <n v="2.2000000000000002"/>
    <d v="2023-05-08T00:00:00"/>
    <x v="11"/>
    <n v="5"/>
    <m/>
    <s v="CERVEZA CON AMIGOS CRIS EN POZO"/>
    <n v="0"/>
    <n v="-2.2000000000000002"/>
    <n v="0"/>
    <n v="-2.2000000000000002"/>
  </r>
  <r>
    <x v="1"/>
    <s v="REAL"/>
    <s v="VARIABLE"/>
    <x v="0"/>
    <s v="CARREFOUR"/>
    <s v="MADRID"/>
    <x v="4"/>
    <s v="CARREFOUR"/>
    <s v="COMIDA"/>
    <n v="3.0730000000000004"/>
    <d v="2023-05-08T00:00:00"/>
    <x v="11"/>
    <n v="5"/>
    <m/>
    <s v="FRUTA, AGUA DESTILADA, RECOGEDOR en cuatro caminos"/>
    <n v="0"/>
    <n v="-3.0730000000000004"/>
    <n v="0"/>
    <n v="-3.0730000000000004"/>
  </r>
  <r>
    <x v="1"/>
    <s v="REAL"/>
    <s v="VARIABLE"/>
    <x v="0"/>
    <s v="CARREFOUR"/>
    <s v="MADRID"/>
    <x v="4"/>
    <s v="CARREFOUR"/>
    <s v="COMIDA SEMANA"/>
    <n v="3.2035"/>
    <d v="2023-05-08T00:00:00"/>
    <x v="11"/>
    <n v="5"/>
    <m/>
    <s v="COMPRA DE FRESCOS EN CARREFOUR"/>
    <n v="0"/>
    <n v="-3.2035"/>
    <n v="0"/>
    <n v="-3.2035"/>
  </r>
  <r>
    <x v="1"/>
    <s v="REAL"/>
    <s v="VARIABLE"/>
    <x v="0"/>
    <s v="CHINO BARRIO"/>
    <s v="MADRID"/>
    <x v="2"/>
    <s v="COSAS DE CASA"/>
    <s v="COSAS DE CASA"/>
    <n v="1.1000000000000001"/>
    <d v="2023-05-08T00:00:00"/>
    <x v="11"/>
    <n v="5"/>
    <m/>
    <s v="Macetas y cosas para la casa"/>
    <n v="0"/>
    <n v="-1.1000000000000001"/>
    <n v="0"/>
    <n v="-1.1000000000000001"/>
  </r>
  <r>
    <x v="1"/>
    <s v="REAL"/>
    <s v="VARIABLE"/>
    <x v="0"/>
    <s v="CINE VAGUADA"/>
    <s v="MADRID"/>
    <x v="9"/>
    <s v="CINE"/>
    <s v="GUARDIANES DE LA GALAXIA VOL 3"/>
    <n v="0.82500000000000007"/>
    <d v="2023-05-08T00:00:00"/>
    <x v="11"/>
    <n v="5"/>
    <m/>
    <s v="ENTRADAS PUYDOFOU PARA MI Y PARA ICIAR"/>
    <n v="0"/>
    <n v="-0.82500000000000007"/>
    <n v="0"/>
    <n v="-0.82500000000000007"/>
  </r>
  <r>
    <x v="1"/>
    <s v="REAL"/>
    <s v="VARIABLE"/>
    <x v="0"/>
    <s v="PIZZA NAPOLI"/>
    <s v="MADRID"/>
    <x v="7"/>
    <s v="RESTAURANTE"/>
    <s v="PIZZA"/>
    <n v="1.05"/>
    <d v="2023-05-09T00:00:00"/>
    <x v="11"/>
    <n v="5"/>
    <m/>
    <s v="EQUIVOCACIÓN MEDIO MENU"/>
    <n v="0"/>
    <n v="-1.05"/>
    <n v="0"/>
    <n v="-1.05"/>
  </r>
  <r>
    <x v="1"/>
    <s v="REAL"/>
    <s v="VARIABLE"/>
    <x v="0"/>
    <s v="INSUD"/>
    <s v="MADRID"/>
    <x v="7"/>
    <s v="VENDING"/>
    <s v="CHOCOLATE"/>
    <n v="0.315"/>
    <d v="2023-05-11T00:00:00"/>
    <x v="11"/>
    <n v="5"/>
    <m/>
    <s v="CHOCOLATE VENDING"/>
    <n v="0"/>
    <n v="-0.315"/>
    <n v="0"/>
    <n v="-0.315"/>
  </r>
  <r>
    <x v="1"/>
    <s v="REAL"/>
    <s v="VARIABLE"/>
    <x v="0"/>
    <s v="PG"/>
    <s v="MADRID"/>
    <x v="10"/>
    <s v="HIGIENE"/>
    <s v="CUCHILLAS AFEITAR PG"/>
    <n v="1.9000000000000001"/>
    <d v="2023-05-11T00:00:00"/>
    <x v="11"/>
    <n v="5"/>
    <m/>
    <s v="6 CUCHILLAS AFEITAR Y NECESER"/>
    <n v="0"/>
    <n v="-1.9000000000000001"/>
    <n v="0"/>
    <n v="-1.9000000000000001"/>
  </r>
  <r>
    <x v="1"/>
    <s v="REAL"/>
    <s v="VARIABLE"/>
    <x v="0"/>
    <s v="CEPSA"/>
    <s v="MADRID"/>
    <x v="5"/>
    <s v="GASOLINA"/>
    <s v="MOTO"/>
    <n v="0.8580000000000001"/>
    <d v="2023-05-11T00:00:00"/>
    <x v="11"/>
    <n v="5"/>
    <m/>
    <s v="GASOLINA MOTO E HINCHADO DE RUEDAS GRATIS"/>
    <n v="0"/>
    <n v="-0.8580000000000001"/>
    <n v="0"/>
    <n v="-0.8580000000000001"/>
  </r>
  <r>
    <x v="1"/>
    <s v="REAL"/>
    <s v="VARIABLE"/>
    <x v="0"/>
    <s v="AMAZON"/>
    <s v="ONLINE"/>
    <x v="9"/>
    <s v="SUSCRIPCION"/>
    <s v="AMAZON PRIME"/>
    <n v="4.99"/>
    <d v="2023-05-12T00:00:00"/>
    <x v="11"/>
    <n v="5"/>
    <m/>
    <s v="SUSCRIPCION AMAZON PRIME"/>
    <n v="0"/>
    <n v="-4.99"/>
    <n v="0"/>
    <n v="-4.99"/>
  </r>
  <r>
    <x v="1"/>
    <s v="REAL"/>
    <s v="VARIABLE"/>
    <x v="0"/>
    <s v="APPLE"/>
    <s v="ONLINE"/>
    <x v="9"/>
    <s v="SUSCRIPCION"/>
    <s v="COMPRA GEMINI FOTOS"/>
    <n v="1.9989999999999999"/>
    <d v="2023-05-12T00:00:00"/>
    <x v="11"/>
    <n v="5"/>
    <m/>
    <s v="SUSCRIPCION AMAZON PRIME"/>
    <n v="0"/>
    <n v="-1.9989999999999999"/>
    <n v="0"/>
    <n v="-1.9989999999999999"/>
  </r>
  <r>
    <x v="1"/>
    <s v="REAL"/>
    <s v="VARIABLE"/>
    <x v="0"/>
    <s v="INSUD"/>
    <s v="MADRID"/>
    <x v="7"/>
    <s v="VENDING"/>
    <s v="CHOCOLATE"/>
    <n v="0.32500000000000001"/>
    <d v="2023-05-15T00:00:00"/>
    <x v="11"/>
    <n v="5"/>
    <m/>
    <s v="CHOCOLATE VENDING"/>
    <n v="0"/>
    <n v="-0.32500000000000001"/>
    <n v="0"/>
    <n v="-0.32500000000000001"/>
  </r>
  <r>
    <x v="1"/>
    <s v="REAL"/>
    <s v="VARIABLE"/>
    <x v="0"/>
    <s v="MEDIA MARKT"/>
    <s v="MADRID"/>
    <x v="8"/>
    <s v="ELECTRONICA"/>
    <s v="CHROMECAST"/>
    <n v="3.5"/>
    <d v="2023-05-15T00:00:00"/>
    <x v="11"/>
    <n v="5"/>
    <m/>
    <s v="MEDIA MARTK CHROMECAST"/>
    <n v="0"/>
    <n v="-3.5"/>
    <n v="0"/>
    <n v="-3.5"/>
  </r>
  <r>
    <x v="1"/>
    <s v="REAL"/>
    <s v="VARIABLE"/>
    <x v="0"/>
    <s v="MEDIA MARKT"/>
    <s v="MADRID"/>
    <x v="3"/>
    <s v="COSAS DE CASA"/>
    <s v="EXPRIMIDOR"/>
    <n v="1.2000000000000002"/>
    <d v="2023-05-15T00:00:00"/>
    <x v="11"/>
    <n v="5"/>
    <m/>
    <s v="MEDIAMARKT EXPRIMIDOR"/>
    <n v="0"/>
    <n v="-1.2000000000000002"/>
    <n v="0"/>
    <n v="-1.2000000000000002"/>
  </r>
  <r>
    <x v="1"/>
    <s v="REAL"/>
    <s v="VARIABLE"/>
    <x v="0"/>
    <s v="PUYDOFOU"/>
    <s v="TOLEDO"/>
    <x v="9"/>
    <s v="ESPECTACULOS"/>
    <s v="PUYDOFOU TOLEDO"/>
    <n v="0.60000000000000009"/>
    <d v="2023-05-15T00:00:00"/>
    <x v="11"/>
    <n v="5"/>
    <m/>
    <s v="HELADOS Y COCACOLAS PUYDUFOU"/>
    <n v="0"/>
    <n v="-0.60000000000000009"/>
    <n v="0"/>
    <n v="-0.60000000000000009"/>
  </r>
  <r>
    <x v="1"/>
    <s v="REAL"/>
    <s v="VARIABLE"/>
    <x v="0"/>
    <s v="MORALES BOX"/>
    <s v="MADRID"/>
    <x v="6"/>
    <s v="BOXEO"/>
    <s v="BOXEO"/>
    <n v="4"/>
    <d v="2023-05-16T00:00:00"/>
    <x v="11"/>
    <n v="5"/>
    <m/>
    <s v="MEDIO MES"/>
    <n v="0"/>
    <n v="-4"/>
    <n v="0"/>
    <n v="-4"/>
  </r>
  <r>
    <x v="1"/>
    <s v="REAL"/>
    <s v="VARIABLE"/>
    <x v="0"/>
    <s v="MORALES BOX"/>
    <s v="MADRID"/>
    <x v="6"/>
    <s v="BOXEO"/>
    <s v="BOXEO"/>
    <n v="4.2"/>
    <d v="2023-05-16T00:00:00"/>
    <x v="11"/>
    <n v="5"/>
    <m/>
    <s v="MATRICULA Y LLAVERO"/>
    <n v="0"/>
    <n v="-4.2"/>
    <n v="0"/>
    <n v="-4.2"/>
  </r>
  <r>
    <x v="1"/>
    <s v="REAL"/>
    <s v="VARIABLE"/>
    <x v="0"/>
    <s v="PELUQUERÍA SAID"/>
    <s v="MADRID"/>
    <x v="10"/>
    <s v="PELUQUERIA"/>
    <s v="PELUQUERIA VALDEZARZA"/>
    <n v="0.9"/>
    <d v="2023-05-17T00:00:00"/>
    <x v="11"/>
    <n v="5"/>
    <m/>
    <s v="PELUQUERIA SAID"/>
    <n v="0"/>
    <n v="-0.9"/>
    <n v="0"/>
    <n v="-0.9"/>
  </r>
  <r>
    <x v="1"/>
    <s v="REAL"/>
    <s v="VARIABLE"/>
    <x v="0"/>
    <s v="PIZZA NAPOLI"/>
    <s v="MADRID"/>
    <x v="7"/>
    <s v="NAPOLI"/>
    <s v="PIZZA"/>
    <n v="1.05"/>
    <d v="2023-05-18T00:00:00"/>
    <x v="11"/>
    <n v="5"/>
    <m/>
    <m/>
    <n v="0"/>
    <n v="-1.05"/>
    <n v="0"/>
    <n v="-1.05"/>
  </r>
  <r>
    <x v="1"/>
    <s v="REAL"/>
    <s v="VARIABLE"/>
    <x v="0"/>
    <s v="INSUD"/>
    <s v="MADRID"/>
    <x v="7"/>
    <s v="VENDING"/>
    <s v="CHOCOLATE"/>
    <n v="0.11499999999999999"/>
    <d v="2023-05-19T00:00:00"/>
    <x v="11"/>
    <n v="5"/>
    <m/>
    <s v="CHOCOLATE VENDING KITKAT"/>
    <n v="0"/>
    <n v="-0.11499999999999999"/>
    <n v="0"/>
    <n v="-0.11499999999999999"/>
  </r>
  <r>
    <x v="1"/>
    <s v="REAL"/>
    <s v="VARIABLE"/>
    <x v="0"/>
    <s v="CIUDAD DE LA RAQUETA"/>
    <s v="MADRID"/>
    <x v="7"/>
    <s v="CIU"/>
    <s v="DESAYUNO"/>
    <n v="0.30000000000000004"/>
    <d v="2023-05-19T00:00:00"/>
    <x v="11"/>
    <n v="5"/>
    <m/>
    <m/>
    <n v="0"/>
    <n v="-0.30000000000000004"/>
    <n v="0"/>
    <n v="-0.30000000000000004"/>
  </r>
  <r>
    <x v="1"/>
    <s v="REAL"/>
    <s v="VARIABLE"/>
    <x v="0"/>
    <s v="PIZZA NAPOLI"/>
    <s v="MADRID"/>
    <x v="7"/>
    <s v="QUEEN"/>
    <s v="HAMBURGUESA"/>
    <n v="0.72000000000000008"/>
    <d v="2023-05-19T00:00:00"/>
    <x v="11"/>
    <n v="5"/>
    <m/>
    <m/>
    <n v="0"/>
    <n v="-0.72000000000000008"/>
    <n v="0"/>
    <n v="-0.72000000000000008"/>
  </r>
  <r>
    <x v="1"/>
    <s v="REAL"/>
    <s v="VARIABLE"/>
    <x v="0"/>
    <s v="CIUDAD DE LA RAQUETA"/>
    <s v="MADRID"/>
    <x v="3"/>
    <s v="PADEL"/>
    <s v="GRIPS"/>
    <n v="0.85000000000000009"/>
    <d v="2023-05-20T00:00:00"/>
    <x v="11"/>
    <n v="5"/>
    <m/>
    <m/>
    <n v="0"/>
    <n v="-0.85000000000000009"/>
    <n v="0"/>
    <n v="-0.85000000000000009"/>
  </r>
  <r>
    <x v="1"/>
    <s v="REAL"/>
    <s v="VARIABLE"/>
    <x v="0"/>
    <s v="CIUDAD DE LA RAQUETA"/>
    <s v="MADRID"/>
    <x v="3"/>
    <s v="PADEL"/>
    <s v="OVER GRIP"/>
    <n v="0.9"/>
    <d v="2023-05-21T00:00:00"/>
    <x v="11"/>
    <n v="5"/>
    <m/>
    <m/>
    <n v="0"/>
    <n v="-0.9"/>
    <n v="0"/>
    <n v="-0.9"/>
  </r>
  <r>
    <x v="1"/>
    <s v="REAL"/>
    <s v="VARIABLE"/>
    <x v="0"/>
    <s v="CHINO BARRIO"/>
    <s v="MADRID"/>
    <x v="4"/>
    <s v="FRUTA BARRIO"/>
    <s v="FRUTA"/>
    <n v="0.78"/>
    <d v="2023-05-22T00:00:00"/>
    <x v="11"/>
    <n v="5"/>
    <m/>
    <m/>
    <n v="0"/>
    <n v="-0.78"/>
    <n v="0"/>
    <n v="-0.78"/>
  </r>
  <r>
    <x v="1"/>
    <s v="REAL"/>
    <s v="VARIABLE"/>
    <x v="0"/>
    <s v="REPSOL"/>
    <s v="MADRID"/>
    <x v="5"/>
    <s v="GASOLINA"/>
    <s v="MOTO"/>
    <n v="0.63900000000000001"/>
    <d v="2023-05-22T00:00:00"/>
    <x v="11"/>
    <n v="5"/>
    <m/>
    <m/>
    <n v="0"/>
    <n v="-0.63900000000000001"/>
    <n v="0"/>
    <n v="-0.63900000000000001"/>
  </r>
  <r>
    <x v="1"/>
    <s v="REAL"/>
    <s v="VARIABLE"/>
    <x v="0"/>
    <s v="QUEEN"/>
    <s v="MADRID"/>
    <x v="7"/>
    <s v="QUEEN"/>
    <s v="EXTRA MENU COMPLETO"/>
    <n v="0.19"/>
    <d v="2023-05-23T00:00:00"/>
    <x v="11"/>
    <n v="5"/>
    <m/>
    <m/>
    <n v="0"/>
    <n v="-0.19"/>
    <n v="0"/>
    <n v="-0.19"/>
  </r>
  <r>
    <x v="1"/>
    <s v="REAL"/>
    <s v="VARIABLE"/>
    <x v="0"/>
    <s v="PLAYTOMIC"/>
    <s v="MADRID"/>
    <x v="6"/>
    <s v="PADEL"/>
    <s v="PISTA"/>
    <n v="0.23100000000000001"/>
    <d v="2023-05-23T00:00:00"/>
    <x v="11"/>
    <n v="5"/>
    <m/>
    <m/>
    <n v="0"/>
    <n v="-0.23100000000000001"/>
    <n v="0"/>
    <n v="-0.23100000000000001"/>
  </r>
  <r>
    <x v="0"/>
    <s v="REAL"/>
    <s v="FIJO"/>
    <x v="0"/>
    <s v="GOBIERNO"/>
    <m/>
    <x v="13"/>
    <s v="GESTIONES ADMINISTRATIVAS / IMPUESTOS"/>
    <s v="AEAT"/>
    <n v="77.030999999999992"/>
    <d v="2023-05-24T00:00:00"/>
    <x v="11"/>
    <n v="5"/>
    <m/>
    <s v="DEVOLUCIÓN DE IMPUESTOS POR EL AÑO 2022"/>
    <n v="77.030999999999992"/>
    <n v="0"/>
    <n v="0"/>
    <n v="77.030999999999992"/>
  </r>
  <r>
    <x v="1"/>
    <s v="REAL"/>
    <s v="VARIABLE"/>
    <x v="0"/>
    <s v="PIZZA NAPOLI"/>
    <s v="MADRID"/>
    <x v="7"/>
    <s v="PIZZA NAPOLI"/>
    <s v="EXTRA MENU COMPLETO"/>
    <n v="0.31000000000000005"/>
    <d v="2023-05-24T00:00:00"/>
    <x v="11"/>
    <n v="5"/>
    <m/>
    <m/>
    <n v="0"/>
    <n v="-0.31000000000000005"/>
    <n v="0"/>
    <n v="-0.31000000000000005"/>
  </r>
  <r>
    <x v="1"/>
    <s v="REAL"/>
    <s v="VARIABLE"/>
    <x v="0"/>
    <s v="INSUD"/>
    <s v="MADRID"/>
    <x v="7"/>
    <s v="VENDING"/>
    <s v="CHOCOLATE"/>
    <n v="0.45"/>
    <d v="2023-05-25T00:00:00"/>
    <x v="11"/>
    <n v="5"/>
    <m/>
    <m/>
    <n v="0"/>
    <n v="-0.45"/>
    <n v="0"/>
    <n v="-0.45"/>
  </r>
  <r>
    <x v="0"/>
    <s v="REAL"/>
    <s v="VARIABLE"/>
    <x v="0"/>
    <s v="BLABLACAR"/>
    <s v="MADRID"/>
    <x v="18"/>
    <s v="GASTOS COMPARTIDOS"/>
    <s v="BLABLACAR"/>
    <n v="9"/>
    <d v="2023-05-26T00:00:00"/>
    <x v="11"/>
    <n v="5"/>
    <m/>
    <s v="Madrid - Pozo (pagado en efectivo)"/>
    <n v="9"/>
    <n v="0"/>
    <n v="0"/>
    <n v="9"/>
  </r>
  <r>
    <x v="1"/>
    <s v="REAL"/>
    <s v="VARIABLE"/>
    <x v="0"/>
    <s v="GASOLINERA"/>
    <s v="MADRID"/>
    <x v="4"/>
    <s v="VENDING"/>
    <s v="CHOCOLATE"/>
    <n v="0.45"/>
    <d v="2023-05-26T00:00:00"/>
    <x v="11"/>
    <n v="5"/>
    <m/>
    <m/>
    <n v="0"/>
    <n v="-0.45"/>
    <n v="0"/>
    <n v="-0.45"/>
  </r>
  <r>
    <x v="1"/>
    <s v="REAL"/>
    <s v="VARIABLE"/>
    <x v="0"/>
    <s v="GASOLINERA"/>
    <s v="MADRID"/>
    <x v="5"/>
    <s v="GASOLINA"/>
    <s v="COCHE"/>
    <n v="3.54"/>
    <d v="2023-05-26T00:00:00"/>
    <x v="11"/>
    <n v="5"/>
    <m/>
    <m/>
    <n v="0"/>
    <n v="-3.54"/>
    <n v="0"/>
    <n v="-3.54"/>
  </r>
  <r>
    <x v="1"/>
    <s v="REAL"/>
    <s v="VARIABLE"/>
    <x v="0"/>
    <s v="REPSOL"/>
    <s v="POZOBLANCO"/>
    <x v="5"/>
    <s v="GASOLINA"/>
    <s v="COCHE"/>
    <n v="8.8140000000000001"/>
    <d v="2023-05-26T00:00:00"/>
    <x v="11"/>
    <n v="5"/>
    <m/>
    <m/>
    <n v="0"/>
    <n v="-8.8140000000000001"/>
    <n v="0"/>
    <n v="-8.8140000000000001"/>
  </r>
  <r>
    <x v="0"/>
    <s v="REAL"/>
    <s v="VARIABLE"/>
    <x v="0"/>
    <s v="BLABLACAR"/>
    <s v="ONLINE"/>
    <x v="18"/>
    <s v="GASTOS COMPARTIDOS"/>
    <s v="BLABLACAR"/>
    <n v="3.5999999999999996"/>
    <d v="2023-05-28T00:00:00"/>
    <x v="11"/>
    <n v="5"/>
    <m/>
    <s v="Pozo Madrid"/>
    <n v="3.5999999999999996"/>
    <n v="0"/>
    <n v="0"/>
    <n v="3.5999999999999996"/>
  </r>
  <r>
    <x v="1"/>
    <s v="REAL"/>
    <s v="VARIABLE"/>
    <x v="0"/>
    <s v="INSUD"/>
    <s v="MADRID"/>
    <x v="7"/>
    <s v="VENDING"/>
    <s v="CHOCOLATE"/>
    <n v="0.125"/>
    <d v="2023-05-29T00:00:00"/>
    <x v="11"/>
    <n v="5"/>
    <m/>
    <s v="CHOCOLATE VENDING KITKAT"/>
    <n v="0"/>
    <n v="-0.125"/>
    <n v="0"/>
    <n v="-0.125"/>
  </r>
  <r>
    <x v="1"/>
    <s v="REAL"/>
    <s v="VARIABLE"/>
    <x v="0"/>
    <s v="CARREFOUR"/>
    <s v="MADRID"/>
    <x v="4"/>
    <s v="CARREFOUR"/>
    <s v="COMIDA"/>
    <n v="3.9810000000000003"/>
    <d v="2023-05-29T00:00:00"/>
    <x v="11"/>
    <n v="5"/>
    <m/>
    <s v="DECONTADO 40 DEL BIZUM DE CRISTINA"/>
    <n v="0"/>
    <n v="-3.9810000000000003"/>
    <n v="0"/>
    <n v="-3.9810000000000003"/>
  </r>
  <r>
    <x v="1"/>
    <s v="REAL"/>
    <s v="VARIABLE"/>
    <x v="0"/>
    <s v="PIZZA NAPOLI"/>
    <s v="MADRID"/>
    <x v="7"/>
    <s v="PIZZA NAPOLI"/>
    <s v="EXTRA MENU COMPLETO"/>
    <n v="4.0000000000000008E-2"/>
    <d v="2023-05-30T00:00:00"/>
    <x v="11"/>
    <n v="5"/>
    <m/>
    <m/>
    <n v="0"/>
    <n v="-4.0000000000000008E-2"/>
    <n v="0"/>
    <n v="-4.0000000000000008E-2"/>
  </r>
  <r>
    <x v="1"/>
    <s v="REAL"/>
    <s v="VARIABLE"/>
    <x v="0"/>
    <s v="REPSOL"/>
    <s v="POZOBLANCO"/>
    <x v="5"/>
    <s v="GASOLINA"/>
    <s v="MOTO"/>
    <n v="0.8660000000000001"/>
    <d v="2023-05-30T00:00:00"/>
    <x v="11"/>
    <n v="5"/>
    <m/>
    <m/>
    <n v="0"/>
    <n v="-0.8660000000000001"/>
    <n v="0"/>
    <n v="-0.8660000000000001"/>
  </r>
  <r>
    <x v="0"/>
    <s v="REAL"/>
    <s v="FIJO"/>
    <x v="0"/>
    <s v="INSUD"/>
    <s v="MADRID"/>
    <x v="12"/>
    <s v="NOMINA INSUD"/>
    <s v=" INSUD"/>
    <n v="704.52"/>
    <d v="2023-05-30T00:00:00"/>
    <x v="11"/>
    <n v="5"/>
    <m/>
    <s v="Nomina Mayo 23 + resto subida de sueldo abril"/>
    <n v="704.52"/>
    <n v="0"/>
    <n v="0"/>
    <n v="704.52"/>
  </r>
  <r>
    <x v="1"/>
    <s v="REAL"/>
    <s v="VARIABLE"/>
    <x v="0"/>
    <s v="INSUD"/>
    <s v="MADRID"/>
    <x v="7"/>
    <s v="VENDING"/>
    <s v="ENSALADA"/>
    <n v="0.72500000000000009"/>
    <d v="2023-05-31T00:00:00"/>
    <x v="11"/>
    <n v="5"/>
    <m/>
    <s v="CHOCOLATE VENDING KITKAT"/>
    <n v="0"/>
    <n v="-0.72500000000000009"/>
    <n v="0"/>
    <n v="-0.72500000000000009"/>
  </r>
  <r>
    <x v="1"/>
    <s v="REAL"/>
    <s v="VARIABLE"/>
    <x v="0"/>
    <s v="INSUD"/>
    <s v="MADRID"/>
    <x v="7"/>
    <s v="VENDING"/>
    <s v="ENSALADA"/>
    <n v="0.72500000000000009"/>
    <d v="2023-05-31T00:00:00"/>
    <x v="11"/>
    <n v="5"/>
    <m/>
    <s v="CHOCOLATE VENDING KITKAT"/>
    <n v="0"/>
    <n v="-0.72500000000000009"/>
    <n v="0"/>
    <n v="-0.72500000000000009"/>
  </r>
  <r>
    <x v="1"/>
    <s v="REAL"/>
    <s v="FIJO"/>
    <x v="0"/>
    <s v="ALQUILER"/>
    <s v="MADRID"/>
    <x v="2"/>
    <s v="PISO FDO CATOLICO"/>
    <s v="ALQUILER VALDEZARZA"/>
    <n v="30"/>
    <d v="2023-06-01T00:00:00"/>
    <x v="11"/>
    <n v="6"/>
    <m/>
    <m/>
    <n v="0"/>
    <n v="-30"/>
    <n v="0"/>
    <n v="-30"/>
  </r>
  <r>
    <x v="2"/>
    <s v="REAL"/>
    <s v="VARIABLE"/>
    <x v="0"/>
    <s v="DEGIRO"/>
    <s v="ONLINE"/>
    <x v="16"/>
    <s v="BOLSA"/>
    <s v="BOLSA"/>
    <n v="180"/>
    <d v="2023-06-01T00:00:00"/>
    <x v="11"/>
    <n v="6"/>
    <m/>
    <m/>
    <n v="0"/>
    <n v="0"/>
    <n v="-180"/>
    <n v="-180"/>
  </r>
  <r>
    <x v="1"/>
    <s v="REAL"/>
    <s v="FIJO"/>
    <x v="0"/>
    <s v="GARAJE"/>
    <s v="MADRID"/>
    <x v="2"/>
    <s v="GARAJE"/>
    <s v="GARAJE VALDEZARZA"/>
    <n v="6.5"/>
    <d v="2023-06-01T00:00:00"/>
    <x v="11"/>
    <n v="6"/>
    <m/>
    <m/>
    <n v="0"/>
    <n v="-6.5"/>
    <n v="0"/>
    <n v="-6.5"/>
  </r>
  <r>
    <x v="1"/>
    <s v="REAL"/>
    <s v="VARIABLE"/>
    <x v="0"/>
    <s v="GASTOS"/>
    <s v="MADRID"/>
    <x v="2"/>
    <s v="GASTOS COMPARTIDOS"/>
    <s v="GASTOS: AGUA, LUZ, WIFI, LIMPIEZA"/>
    <n v="3.8119999999999998"/>
    <d v="2023-06-01T00:00:00"/>
    <x v="11"/>
    <n v="6"/>
    <m/>
    <m/>
    <n v="0"/>
    <n v="-3.8119999999999998"/>
    <n v="0"/>
    <n v="-3.8119999999999998"/>
  </r>
  <r>
    <x v="1"/>
    <s v="REAL"/>
    <s v="VARIABLE"/>
    <x v="0"/>
    <s v="INSUD"/>
    <s v="MADRID"/>
    <x v="5"/>
    <s v="TALLER"/>
    <s v="REVISION MOTO"/>
    <n v="19.603000000000002"/>
    <d v="2023-06-01T00:00:00"/>
    <x v="11"/>
    <n v="6"/>
    <m/>
    <m/>
    <n v="0"/>
    <n v="-19.603000000000002"/>
    <n v="0"/>
    <n v="-19.603000000000002"/>
  </r>
  <r>
    <x v="1"/>
    <s v="REAL"/>
    <s v="VARIABLE"/>
    <x v="0"/>
    <s v="MORALES BOX"/>
    <s v="MADRID"/>
    <x v="6"/>
    <s v="BOXEO"/>
    <s v="BOXEO MORALES BOX"/>
    <n v="8"/>
    <d v="2023-06-02T00:00:00"/>
    <x v="11"/>
    <n v="6"/>
    <m/>
    <m/>
    <n v="0"/>
    <n v="-8"/>
    <n v="0"/>
    <n v="-8"/>
  </r>
  <r>
    <x v="1"/>
    <s v="REAL"/>
    <s v="VARIABLE"/>
    <x v="0"/>
    <s v="CARREFOUR"/>
    <s v="MADRID"/>
    <x v="4"/>
    <s v="CARREFOUR"/>
    <s v="COMIDA SEMANA"/>
    <n v="5.1680000000000001"/>
    <d v="2023-06-05T00:00:00"/>
    <x v="11"/>
    <n v="6"/>
    <m/>
    <m/>
    <n v="0"/>
    <n v="-5.1680000000000001"/>
    <n v="0"/>
    <n v="-5.1680000000000001"/>
  </r>
  <r>
    <x v="1"/>
    <s v="REAL"/>
    <s v="VARIABLE"/>
    <x v="0"/>
    <s v="EL CORTE INGLES"/>
    <s v="MADRID"/>
    <x v="9"/>
    <s v="LIBROS"/>
    <s v="EL CAMINO DE LOS REYES"/>
    <n v="1.42"/>
    <d v="2023-06-05T00:00:00"/>
    <x v="11"/>
    <n v="6"/>
    <m/>
    <m/>
    <n v="0"/>
    <n v="-1.42"/>
    <n v="0"/>
    <n v="-1.42"/>
  </r>
  <r>
    <x v="1"/>
    <s v="REAL"/>
    <s v="VARIABLE"/>
    <x v="0"/>
    <s v="DECATHLON"/>
    <s v="MADRID"/>
    <x v="21"/>
    <s v="REGALOS CRIS"/>
    <s v="FALDA DE PADEL"/>
    <n v="1.7000000000000002"/>
    <d v="2023-06-05T00:00:00"/>
    <x v="11"/>
    <n v="6"/>
    <m/>
    <s v="FALDA DE PADEL CRISTINA"/>
    <n v="0"/>
    <n v="-1.7000000000000002"/>
    <n v="0"/>
    <n v="-1.7000000000000002"/>
  </r>
  <r>
    <x v="1"/>
    <s v="REAL"/>
    <s v="VARIABLE"/>
    <x v="0"/>
    <s v="EL CORTE INGLES"/>
    <s v="MADRID"/>
    <x v="3"/>
    <s v="ELECTRODOMESTICOS"/>
    <s v="FREIDORA DE AIRE"/>
    <n v="5.3000000000000007"/>
    <d v="2023-06-05T00:00:00"/>
    <x v="11"/>
    <n v="6"/>
    <m/>
    <m/>
    <n v="0"/>
    <n v="-5.3000000000000007"/>
    <n v="0"/>
    <n v="-5.3000000000000007"/>
  </r>
  <r>
    <x v="1"/>
    <s v="REAL"/>
    <s v="VARIABLE"/>
    <x v="0"/>
    <s v="ALQUILER"/>
    <s v="MADRID"/>
    <x v="2"/>
    <s v="GASTOS COMPARTIDOS"/>
    <s v="GASTOS: AGUA, LUZ, WIFI, LIMPIEZA"/>
    <n v="7.9830000000000005"/>
    <d v="2023-06-05T00:00:00"/>
    <x v="11"/>
    <n v="6"/>
    <m/>
    <s v="ÚLTIMOS GASTOS DE PISO FERNANDO EL CATOLICO. BIZUM A ALEX"/>
    <n v="0"/>
    <n v="-7.9830000000000005"/>
    <n v="0"/>
    <n v="-7.9830000000000005"/>
  </r>
  <r>
    <x v="1"/>
    <s v="REAL"/>
    <s v="VARIABLE"/>
    <x v="0"/>
    <s v="MESON LA PALOMA"/>
    <s v="MADRID"/>
    <x v="7"/>
    <s v="MENUS"/>
    <s v="MENU DEL DÍA"/>
    <n v="3.3000000000000003"/>
    <d v="2023-06-05T00:00:00"/>
    <x v="11"/>
    <n v="6"/>
    <m/>
    <m/>
    <n v="0"/>
    <n v="-3.3000000000000003"/>
    <n v="0"/>
    <n v="-3.3000000000000003"/>
  </r>
  <r>
    <x v="1"/>
    <s v="REAL"/>
    <s v="VARIABLE"/>
    <x v="0"/>
    <s v="PEPPE FUSCO"/>
    <s v="MADRID"/>
    <x v="7"/>
    <s v="ITALIANO"/>
    <s v="PASTA"/>
    <n v="3.19"/>
    <d v="2023-06-05T00:00:00"/>
    <x v="11"/>
    <n v="6"/>
    <m/>
    <m/>
    <n v="0"/>
    <n v="-3.19"/>
    <n v="0"/>
    <n v="-3.19"/>
  </r>
  <r>
    <x v="1"/>
    <s v="REAL"/>
    <s v="VARIABLE"/>
    <x v="0"/>
    <s v="INSUD"/>
    <s v="MADRID"/>
    <x v="4"/>
    <s v="VENDING"/>
    <s v="CHOCOLATE"/>
    <n v="0.45200000000000007"/>
    <d v="2023-06-07T00:00:00"/>
    <x v="11"/>
    <n v="6"/>
    <m/>
    <m/>
    <n v="0"/>
    <n v="-0.45200000000000007"/>
    <n v="0"/>
    <n v="-0.45200000000000007"/>
  </r>
  <r>
    <x v="1"/>
    <s v="REAL"/>
    <s v="VARIABLE"/>
    <x v="0"/>
    <s v="INSUD"/>
    <s v="MADRID"/>
    <x v="4"/>
    <s v="VENDING"/>
    <s v="CHOCOLATE"/>
    <n v="0.53700000000000003"/>
    <d v="2023-06-12T00:00:00"/>
    <x v="11"/>
    <n v="6"/>
    <m/>
    <m/>
    <n v="0"/>
    <n v="-0.53700000000000003"/>
    <n v="0"/>
    <n v="-0.53700000000000003"/>
  </r>
  <r>
    <x v="1"/>
    <s v="REAL"/>
    <s v="VARIABLE"/>
    <x v="0"/>
    <s v="EL SOPO PEDRAZA"/>
    <s v="MADRID"/>
    <x v="7"/>
    <s v="CAMPING"/>
    <s v="CARNE"/>
    <n v="5.2650000000000006"/>
    <d v="2023-06-14T00:00:00"/>
    <x v="11"/>
    <n v="6"/>
    <m/>
    <s v="LUBINA, SOLOMILLO,  EN PEDRAZA CUANDO FUIMOS DE CAMPING"/>
    <n v="0"/>
    <n v="-5.2650000000000006"/>
    <n v="0"/>
    <n v="-5.2650000000000006"/>
  </r>
  <r>
    <x v="1"/>
    <s v="REAL"/>
    <s v="VARIABLE"/>
    <x v="0"/>
    <s v="QUEEN"/>
    <s v="MADRID"/>
    <x v="7"/>
    <s v="QUEEN"/>
    <s v="EXTRA MENU COMPLETO"/>
    <n v="0.22999999999999998"/>
    <d v="2023-06-14T00:00:00"/>
    <x v="11"/>
    <n v="6"/>
    <m/>
    <m/>
    <n v="0"/>
    <n v="-0.22999999999999998"/>
    <n v="0"/>
    <n v="-0.22999999999999998"/>
  </r>
  <r>
    <x v="2"/>
    <s v="REAL"/>
    <s v="VARIABLE"/>
    <x v="0"/>
    <s v="INDEXA CAPITAL"/>
    <s v="ONLINE"/>
    <x v="22"/>
    <s v="FONDOS"/>
    <s v="INDEXA"/>
    <n v="18"/>
    <d v="2023-06-14T00:00:00"/>
    <x v="11"/>
    <n v="6"/>
    <m/>
    <m/>
    <n v="0"/>
    <n v="0"/>
    <n v="-18"/>
    <n v="-18"/>
  </r>
  <r>
    <x v="1"/>
    <s v="REAL"/>
    <s v="VARIABLE"/>
    <x v="0"/>
    <s v="CEPSA"/>
    <s v="MADRID"/>
    <x v="5"/>
    <s v="GASOLINA"/>
    <s v="MOTO"/>
    <n v="0.84100000000000008"/>
    <d v="2023-06-14T00:00:00"/>
    <x v="11"/>
    <n v="6"/>
    <m/>
    <m/>
    <n v="0"/>
    <n v="-0.84100000000000008"/>
    <n v="0"/>
    <n v="-0.84100000000000008"/>
  </r>
  <r>
    <x v="1"/>
    <s v="REAL"/>
    <s v="VARIABLE"/>
    <x v="0"/>
    <s v="RAMPUJO"/>
    <s v="MADRID"/>
    <x v="7"/>
    <s v="BAR"/>
    <s v="CERVEZA"/>
    <n v="0.64000000000000012"/>
    <d v="2023-06-15T00:00:00"/>
    <x v="11"/>
    <n v="6"/>
    <m/>
    <s v="CERVEZAS CON EL EQUIPO"/>
    <n v="0"/>
    <n v="-0.64000000000000012"/>
    <n v="0"/>
    <n v="-0.64000000000000012"/>
  </r>
  <r>
    <x v="1"/>
    <s v="REAL"/>
    <s v="VARIABLE"/>
    <x v="0"/>
    <s v="INSUD"/>
    <s v="MADRID"/>
    <x v="4"/>
    <s v="VENDING"/>
    <s v="CHOCOLATE"/>
    <n v="0.10500000000000001"/>
    <d v="2023-06-16T00:00:00"/>
    <x v="11"/>
    <n v="6"/>
    <m/>
    <s v="HUESITO"/>
    <n v="0"/>
    <n v="-0.10500000000000001"/>
    <n v="0"/>
    <n v="-0.10500000000000001"/>
  </r>
  <r>
    <x v="2"/>
    <s v="REAL"/>
    <s v="VARIABLE"/>
    <x v="0"/>
    <s v="INDEXA CAPITAL"/>
    <s v="ONLINE"/>
    <x v="22"/>
    <s v="FONDOS"/>
    <s v="INDEXA"/>
    <n v="2700"/>
    <d v="2023-06-16T00:00:00"/>
    <x v="11"/>
    <n v="6"/>
    <m/>
    <m/>
    <n v="0"/>
    <n v="0"/>
    <n v="-2700"/>
    <n v="-2700"/>
  </r>
  <r>
    <x v="1"/>
    <s v="REAL"/>
    <s v="VARIABLE"/>
    <x v="0"/>
    <s v="CAMPING EL CALONGE"/>
    <s v="MADRID"/>
    <x v="9"/>
    <s v="CAMPING"/>
    <s v="CAFÉ Y CERVEZAS"/>
    <n v="0.89000000000000012"/>
    <d v="2023-06-19T00:00:00"/>
    <x v="11"/>
    <n v="6"/>
    <m/>
    <s v="CAFÉ Y CERVEZAS CUANDO HABIA TORMENTA"/>
    <n v="0"/>
    <n v="-0.89000000000000012"/>
    <n v="0"/>
    <n v="-0.89000000000000012"/>
  </r>
  <r>
    <x v="1"/>
    <s v="REAL"/>
    <s v="VARIABLE"/>
    <x v="0"/>
    <s v="MAS QUE VELAS"/>
    <s v="PEDRAZA"/>
    <x v="9"/>
    <s v="COLECCIÓN MINERALES"/>
    <s v="MINERALES"/>
    <n v="0.48"/>
    <d v="2023-06-19T00:00:00"/>
    <x v="11"/>
    <n v="6"/>
    <m/>
    <s v="COMPRA DE MINERAL PARA LA COLECCIÓN"/>
    <n v="0"/>
    <n v="-0.48"/>
    <n v="0"/>
    <n v="-0.48"/>
  </r>
  <r>
    <x v="1"/>
    <s v="REAL"/>
    <s v="VARIABLE"/>
    <x v="0"/>
    <m/>
    <s v="ONLINE"/>
    <x v="9"/>
    <s v="SUSCRIPCION"/>
    <s v="GOOGLEONE"/>
    <n v="1.9989999999999999"/>
    <d v="2023-06-20T00:00:00"/>
    <x v="11"/>
    <n v="6"/>
    <m/>
    <m/>
    <n v="0"/>
    <n v="-1.9989999999999999"/>
    <n v="0"/>
    <n v="-1.9989999999999999"/>
  </r>
  <r>
    <x v="1"/>
    <s v="REAL"/>
    <s v="VARIABLE"/>
    <x v="0"/>
    <s v="INSUD"/>
    <s v="MADRID"/>
    <x v="7"/>
    <s v="VENDING"/>
    <s v="CHOCOLATE"/>
    <n v="0.15000000000000002"/>
    <d v="2023-06-21T00:00:00"/>
    <x v="11"/>
    <n v="6"/>
    <m/>
    <s v="CHOCOLATE VENDING KITKAT"/>
    <n v="0"/>
    <n v="-0.15000000000000002"/>
    <n v="0"/>
    <n v="-0.15000000000000002"/>
  </r>
  <r>
    <x v="1"/>
    <s v="REAL"/>
    <s v="VARIABLE"/>
    <x v="0"/>
    <m/>
    <s v="MADRID"/>
    <x v="13"/>
    <s v="MULTA"/>
    <s v="MULTA VELOCIDAD"/>
    <n v="5"/>
    <d v="2023-06-22T00:00:00"/>
    <x v="11"/>
    <n v="6"/>
    <m/>
    <m/>
    <n v="0"/>
    <n v="-5"/>
    <n v="0"/>
    <n v="-5"/>
  </r>
  <r>
    <x v="1"/>
    <s v="REAL"/>
    <s v="VARIABLE"/>
    <x v="0"/>
    <s v="BROKER"/>
    <s v="MADRID"/>
    <x v="9"/>
    <s v="AMIGOS"/>
    <s v="CERVEZA"/>
    <n v="1.6"/>
    <d v="2023-06-23T00:00:00"/>
    <x v="11"/>
    <n v="6"/>
    <m/>
    <s v="CERVEZAS EN BROKER"/>
    <n v="0"/>
    <n v="-1.6"/>
    <n v="0"/>
    <n v="-1.6"/>
  </r>
  <r>
    <x v="1"/>
    <s v="REAL"/>
    <s v="VARIABLE"/>
    <x v="0"/>
    <s v="QUEEN"/>
    <s v="MADRID"/>
    <x v="7"/>
    <s v="QUEEN"/>
    <s v="EXTRA MENU COMPLETO"/>
    <n v="0.44000000000000006"/>
    <d v="2023-06-23T00:00:00"/>
    <x v="11"/>
    <n v="6"/>
    <m/>
    <m/>
    <n v="0"/>
    <n v="-0.44000000000000006"/>
    <n v="0"/>
    <n v="-0.44000000000000006"/>
  </r>
  <r>
    <x v="1"/>
    <s v="REAL"/>
    <s v="VARIABLE"/>
    <x v="0"/>
    <s v="NAPOLI"/>
    <s v="MADRID"/>
    <x v="7"/>
    <s v="NAPOLI"/>
    <s v="EXTRA MENU COMPLETO"/>
    <n v="0.22000000000000003"/>
    <d v="2023-06-23T00:00:00"/>
    <x v="11"/>
    <n v="6"/>
    <m/>
    <s v="EXTRA DE MENU COMPLETO"/>
    <n v="0"/>
    <n v="-0.22000000000000003"/>
    <n v="0"/>
    <n v="-0.22000000000000003"/>
  </r>
  <r>
    <x v="1"/>
    <s v="REAL"/>
    <s v="VARIABLE"/>
    <x v="0"/>
    <s v="INSUD"/>
    <s v="MADRID"/>
    <x v="7"/>
    <s v="VENDING"/>
    <s v="CHOCOLATE"/>
    <n v="0.12"/>
    <d v="2023-06-27T00:00:00"/>
    <x v="11"/>
    <n v="6"/>
    <m/>
    <s v="CHOCOLATE VENDING KITKAT"/>
    <n v="0"/>
    <n v="-0.12"/>
    <n v="0"/>
    <n v="-0.12"/>
  </r>
  <r>
    <x v="1"/>
    <s v="REAL"/>
    <s v="VARIABLE"/>
    <x v="0"/>
    <s v="CEPSA"/>
    <s v="MADRID"/>
    <x v="5"/>
    <s v="GASOLINA"/>
    <s v="MOTO"/>
    <n v="0.81600000000000006"/>
    <d v="2023-06-27T00:00:00"/>
    <x v="11"/>
    <n v="6"/>
    <m/>
    <m/>
    <n v="0"/>
    <n v="-0.81600000000000006"/>
    <n v="0"/>
    <n v="-0.81600000000000006"/>
  </r>
  <r>
    <x v="1"/>
    <s v="REAL"/>
    <s v="VARIABLE"/>
    <x v="0"/>
    <s v="CERVECERIA RETIRO"/>
    <s v="MADRID"/>
    <x v="9"/>
    <s v="CRISTINA"/>
    <s v="CERVEZA"/>
    <n v="1.1500000000000001"/>
    <d v="2023-06-29T00:00:00"/>
    <x v="11"/>
    <n v="6"/>
    <m/>
    <s v="CELEBRACIÓN OPOSICIÓN CRISTINA"/>
    <n v="0"/>
    <n v="-1.1500000000000001"/>
    <n v="0"/>
    <n v="-1.1500000000000001"/>
  </r>
  <r>
    <x v="0"/>
    <s v="REAL"/>
    <s v="FIJO"/>
    <x v="0"/>
    <s v="INSUD"/>
    <s v="MADRID"/>
    <x v="12"/>
    <s v="NOMINA INSUD"/>
    <s v=" INSUD"/>
    <n v="584.98199999999997"/>
    <d v="2023-06-29T00:00:00"/>
    <x v="11"/>
    <n v="6"/>
    <m/>
    <s v="Nomina Junio 23, será la nomina habitual ahora"/>
    <n v="584.98199999999997"/>
    <n v="0"/>
    <n v="0"/>
    <n v="584.98199999999997"/>
  </r>
  <r>
    <x v="1"/>
    <s v="REAL"/>
    <s v="VARIABLE"/>
    <x v="0"/>
    <s v="VIVERO SHANGAI"/>
    <s v="MADRID"/>
    <x v="0"/>
    <s v="CRISTINA"/>
    <s v="OPOSICION"/>
    <n v="4.1820000000000004"/>
    <d v="2023-06-29T00:00:00"/>
    <x v="11"/>
    <n v="6"/>
    <m/>
    <s v="RAMO DE GIRASOLES Y ROSAS"/>
    <n v="0"/>
    <n v="-4.1820000000000004"/>
    <n v="0"/>
    <n v="-4.1820000000000004"/>
  </r>
  <r>
    <x v="0"/>
    <s v="REAL"/>
    <s v="VARIABLE"/>
    <x v="0"/>
    <s v="BLABLACAR"/>
    <s v="ONLINE"/>
    <x v="18"/>
    <s v="GASTOS COMPARTIDOS"/>
    <s v="BLABLACAR"/>
    <n v="13.2"/>
    <d v="2023-06-30T00:00:00"/>
    <x v="11"/>
    <n v="6"/>
    <m/>
    <s v="Vuelta de pozo a madrid despues de pañerada"/>
    <n v="13.2"/>
    <n v="0"/>
    <n v="0"/>
    <n v="13.2"/>
  </r>
  <r>
    <x v="2"/>
    <s v="REAL"/>
    <s v="VARIABLE"/>
    <x v="0"/>
    <s v="DEGIRO"/>
    <s v="ONLINE"/>
    <x v="16"/>
    <s v="BOLSA"/>
    <s v="BOLSA"/>
    <n v="180"/>
    <d v="2023-06-30T00:00:00"/>
    <x v="11"/>
    <n v="6"/>
    <m/>
    <m/>
    <n v="0"/>
    <n v="0"/>
    <n v="-180"/>
    <n v="-180"/>
  </r>
  <r>
    <x v="1"/>
    <s v="REAL"/>
    <s v="VARIABLE"/>
    <x v="0"/>
    <s v="ESPIEDO"/>
    <s v="MADRID"/>
    <x v="7"/>
    <s v="ESPIEDO"/>
    <s v="EXTRA MENU COMPLETO"/>
    <n v="0.19"/>
    <d v="2023-06-30T00:00:00"/>
    <x v="11"/>
    <n v="6"/>
    <m/>
    <m/>
    <n v="0"/>
    <n v="-0.19"/>
    <n v="0"/>
    <n v="-0.19"/>
  </r>
  <r>
    <x v="2"/>
    <s v="REAL"/>
    <s v="VARIABLE"/>
    <x v="0"/>
    <s v="INDEXA CAPITAL"/>
    <s v="ONLINE"/>
    <x v="22"/>
    <s v="FONDOS"/>
    <s v="INDEXA"/>
    <n v="180"/>
    <d v="2023-06-30T00:00:00"/>
    <x v="11"/>
    <n v="6"/>
    <m/>
    <m/>
    <n v="0"/>
    <n v="0"/>
    <n v="-180"/>
    <n v="-180"/>
  </r>
  <r>
    <x v="1"/>
    <s v="REAL"/>
    <s v="FIJO"/>
    <x v="0"/>
    <s v="ALQUILER"/>
    <s v="MADRID"/>
    <x v="2"/>
    <s v="PISO FDO CATOLICO"/>
    <s v="ALQUILER FDO CATOLICO"/>
    <n v="30"/>
    <d v="2023-07-01T00:00:00"/>
    <x v="11"/>
    <n v="7"/>
    <m/>
    <m/>
    <n v="0"/>
    <n v="-30"/>
    <n v="0"/>
    <n v="-30"/>
  </r>
  <r>
    <x v="1"/>
    <s v="REAL"/>
    <s v="FIJO"/>
    <x v="0"/>
    <s v="GARAJE"/>
    <s v="MADRID"/>
    <x v="2"/>
    <s v="GARAJE"/>
    <s v="GARAJE VALDEZARZA"/>
    <n v="6.5"/>
    <d v="2023-07-01T00:00:00"/>
    <x v="11"/>
    <n v="7"/>
    <m/>
    <m/>
    <n v="0"/>
    <n v="-6.5"/>
    <n v="0"/>
    <n v="-6.5"/>
  </r>
  <r>
    <x v="2"/>
    <s v="REAL"/>
    <s v="VARIABLE"/>
    <x v="0"/>
    <s v="INDEXA CAPITAL"/>
    <s v="ONLINE"/>
    <x v="22"/>
    <s v="FONDOS"/>
    <s v="INDEXA"/>
    <n v="270"/>
    <d v="2023-07-02T00:00:00"/>
    <x v="11"/>
    <n v="7"/>
    <m/>
    <s v="TRASPASO DE FONDOS JULIO"/>
    <n v="0"/>
    <n v="0"/>
    <n v="-270"/>
    <n v="-270"/>
  </r>
  <r>
    <x v="1"/>
    <s v="REAL"/>
    <s v="FIJO"/>
    <x v="0"/>
    <s v="ALQUILER"/>
    <s v="MADRID"/>
    <x v="2"/>
    <s v="PISO"/>
    <s v="ALQUILER VALDEZARZA"/>
    <n v="30"/>
    <d v="2023-07-03T00:00:00"/>
    <x v="11"/>
    <n v="7"/>
    <m/>
    <m/>
    <n v="0"/>
    <n v="-30"/>
    <n v="0"/>
    <n v="-30"/>
  </r>
  <r>
    <x v="1"/>
    <s v="REAL"/>
    <s v="VARIABLE"/>
    <x v="0"/>
    <s v="MERCADO ÑANDUT"/>
    <s v="MADRID"/>
    <x v="9"/>
    <s v="JON"/>
    <s v="AREPAS"/>
    <n v="0.8"/>
    <d v="2023-07-03T00:00:00"/>
    <x v="11"/>
    <n v="7"/>
    <m/>
    <s v="QUESO LATINO, CERVEZAS QUE COMPRE PARA LAS AREPAS DE JON"/>
    <n v="0"/>
    <n v="-0.8"/>
    <n v="0"/>
    <n v="-0.8"/>
  </r>
  <r>
    <x v="2"/>
    <s v="REAL"/>
    <s v="VARIABLE"/>
    <x v="0"/>
    <s v="DEGIRO"/>
    <s v="ONLINE"/>
    <x v="16"/>
    <s v="BOLSA"/>
    <s v="BOLSA"/>
    <n v="180"/>
    <d v="2023-07-03T00:00:00"/>
    <x v="11"/>
    <n v="7"/>
    <m/>
    <m/>
    <n v="0"/>
    <n v="0"/>
    <n v="-180"/>
    <n v="-180"/>
  </r>
  <r>
    <x v="1"/>
    <s v="REAL"/>
    <s v="VARIABLE"/>
    <x v="0"/>
    <s v="SFERA"/>
    <s v="MADRID"/>
    <x v="3"/>
    <s v="ROPA"/>
    <s v="CAMISETA"/>
    <n v="2.0489999999999999"/>
    <d v="2023-07-03T00:00:00"/>
    <x v="11"/>
    <n v="7"/>
    <m/>
    <s v="CAMISETA GATO SUSHI Y CALCETINES"/>
    <n v="0"/>
    <n v="-2.0489999999999999"/>
    <n v="0"/>
    <n v="-2.0489999999999999"/>
  </r>
  <r>
    <x v="2"/>
    <s v="REAL"/>
    <s v="VARIABLE"/>
    <x v="0"/>
    <s v="COINBASE"/>
    <s v="ONLINE"/>
    <x v="17"/>
    <s v="CRYPTO"/>
    <s v="CRYPTO"/>
    <n v="180"/>
    <d v="2023-07-03T00:00:00"/>
    <x v="11"/>
    <n v="7"/>
    <m/>
    <m/>
    <n v="0"/>
    <n v="0"/>
    <n v="-180"/>
    <n v="-180"/>
  </r>
  <r>
    <x v="1"/>
    <s v="REAL"/>
    <s v="VARIABLE"/>
    <x v="0"/>
    <s v="ALQUILER"/>
    <s v="MADRID"/>
    <x v="2"/>
    <s v="GASTOS COMPARTIDOS"/>
    <s v="GASTOS: AGUA, LUZ, WIFI, LIMPIEZA"/>
    <n v="9.8000000000000007"/>
    <d v="2023-07-03T00:00:00"/>
    <x v="11"/>
    <n v="7"/>
    <m/>
    <m/>
    <n v="0"/>
    <n v="-9.8000000000000007"/>
    <n v="0"/>
    <n v="-9.8000000000000007"/>
  </r>
  <r>
    <x v="2"/>
    <s v="REAL"/>
    <s v="VARIABLE"/>
    <x v="0"/>
    <s v="INDEXA CAPITAL"/>
    <s v="ONLINE"/>
    <x v="22"/>
    <s v="FONDOS"/>
    <s v="INDEXA"/>
    <n v="180"/>
    <d v="2023-07-03T00:00:00"/>
    <x v="11"/>
    <n v="7"/>
    <m/>
    <m/>
    <n v="0"/>
    <n v="0"/>
    <n v="-180"/>
    <n v="-180"/>
  </r>
  <r>
    <x v="1"/>
    <s v="REAL"/>
    <s v="VARIABLE"/>
    <x v="0"/>
    <s v="ALIEXPRESS"/>
    <s v="MADRID"/>
    <x v="3"/>
    <s v="ACCESORIOS"/>
    <s v="IPHONE CONECTOR DE AURICULARES"/>
    <n v="0.59500000000000008"/>
    <d v="2023-07-03T00:00:00"/>
    <x v="11"/>
    <n v="7"/>
    <m/>
    <m/>
    <n v="0"/>
    <n v="-0.59500000000000008"/>
    <n v="0"/>
    <n v="-0.59500000000000008"/>
  </r>
  <r>
    <x v="1"/>
    <s v="REAL"/>
    <s v="VARIABLE"/>
    <x v="0"/>
    <s v="CHINO BARRIO"/>
    <s v="MADRID"/>
    <x v="4"/>
    <s v="FRUTA BARRIO"/>
    <s v="MANGO"/>
    <n v="0.8"/>
    <d v="2023-07-03T00:00:00"/>
    <x v="11"/>
    <n v="7"/>
    <m/>
    <s v="MANGOS QUE COMPRE PARA COMER CON JON Y AREPAS. EN EFECTIVO"/>
    <n v="0"/>
    <n v="-0.8"/>
    <n v="0"/>
    <n v="-0.8"/>
  </r>
  <r>
    <x v="1"/>
    <s v="REAL"/>
    <s v="VARIABLE"/>
    <x v="0"/>
    <s v="PIZZERIA PORTEÑO"/>
    <s v="MADRID"/>
    <x v="7"/>
    <s v="PORTEÑO"/>
    <s v="PIZZA"/>
    <n v="5.63"/>
    <d v="2023-07-03T00:00:00"/>
    <x v="11"/>
    <n v="7"/>
    <m/>
    <s v="PIZZAS CON JON Y CRISTINA. LES INVITÉ A CENAR POR EL APROBADO DE LA OPO"/>
    <n v="0"/>
    <n v="-5.63"/>
    <n v="0"/>
    <n v="-5.63"/>
  </r>
  <r>
    <x v="1"/>
    <s v="REAL"/>
    <s v="VARIABLE"/>
    <x v="0"/>
    <s v="VIVERO SHANGAI"/>
    <s v="MADRID"/>
    <x v="2"/>
    <s v="DECORACION"/>
    <s v="PLANTAS"/>
    <n v="2.93"/>
    <d v="2023-07-03T00:00:00"/>
    <x v="11"/>
    <n v="7"/>
    <m/>
    <s v="ROSAL, ALOCASIA, CACTUS, FLORES DE LA ALEGRÍA MORADAS Y NARANJAS"/>
    <n v="0"/>
    <n v="-2.93"/>
    <n v="0"/>
    <n v="-2.93"/>
  </r>
  <r>
    <x v="1"/>
    <s v="REAL"/>
    <s v="VARIABLE"/>
    <x v="0"/>
    <s v="MERCADO ÑANDUT"/>
    <s v="MADRID"/>
    <x v="4"/>
    <s v="SUPER BARRIO"/>
    <s v="QUESO LATINO"/>
    <n v="0.59500000000000008"/>
    <d v="2023-07-03T00:00:00"/>
    <x v="11"/>
    <n v="7"/>
    <m/>
    <s v="QUESO LATINO (para mi) Y MAIZ PARA HACER PALOMITAS"/>
    <n v="0"/>
    <n v="-0.59500000000000008"/>
    <n v="0"/>
    <n v="-0.59500000000000008"/>
  </r>
  <r>
    <x v="1"/>
    <s v="REAL"/>
    <s v="VARIABLE"/>
    <x v="0"/>
    <m/>
    <s v="MADRID"/>
    <x v="0"/>
    <s v="OTROS"/>
    <s v="OTROS"/>
    <n v="0.63500000000000012"/>
    <d v="2023-07-04T00:00:00"/>
    <x v="11"/>
    <n v="7"/>
    <m/>
    <m/>
    <n v="0"/>
    <n v="-0.63500000000000012"/>
    <n v="0"/>
    <n v="-0.63500000000000012"/>
  </r>
  <r>
    <x v="1"/>
    <s v="REAL"/>
    <s v="VARIABLE"/>
    <x v="0"/>
    <s v="INSUD"/>
    <s v="MADRID"/>
    <x v="7"/>
    <s v="VENDING"/>
    <s v="CHOCOLATE"/>
    <n v="9.5000000000000001E-2"/>
    <d v="2023-07-05T00:00:00"/>
    <x v="11"/>
    <n v="7"/>
    <m/>
    <m/>
    <n v="0"/>
    <n v="-9.5000000000000001E-2"/>
    <n v="0"/>
    <n v="-9.5000000000000001E-2"/>
  </r>
  <r>
    <x v="1"/>
    <s v="REAL"/>
    <s v="VARIABLE"/>
    <x v="0"/>
    <s v="PATIO DE MAHOU"/>
    <s v="MADRID"/>
    <x v="9"/>
    <s v="AFTERWORK INSUD"/>
    <s v="CERVEZAS"/>
    <n v="1.3"/>
    <d v="2023-07-06T00:00:00"/>
    <x v="11"/>
    <n v="7"/>
    <m/>
    <s v="CERVEZAS PATIO DE MAHOU (3 MIAS, BIZUM A RAMON POR OTRA Y 2 AGUAS CON GAS)"/>
    <n v="0"/>
    <n v="-1.3"/>
    <n v="0"/>
    <n v="-1.3"/>
  </r>
  <r>
    <x v="1"/>
    <s v="REAL"/>
    <s v="VARIABLE"/>
    <x v="0"/>
    <s v="INSUD"/>
    <s v="MADRID"/>
    <x v="7"/>
    <s v="VENDING"/>
    <s v="CHOCOLATE"/>
    <n v="0.62500000000000011"/>
    <d v="2023-07-06T00:00:00"/>
    <x v="11"/>
    <n v="7"/>
    <m/>
    <s v="TODOS LOS CHOCOLATES DEL MES. SON DE FECHAS DE 03JUL A 15JUL"/>
    <n v="0"/>
    <n v="-0.62500000000000011"/>
    <n v="0"/>
    <n v="-0.62500000000000011"/>
  </r>
  <r>
    <x v="1"/>
    <s v="REAL"/>
    <s v="VARIABLE"/>
    <x v="0"/>
    <s v="FORTUNY"/>
    <s v="MADRID"/>
    <x v="9"/>
    <s v="AFTERWORK INSUD"/>
    <s v="ENTRADA FORTUNY"/>
    <n v="2.5"/>
    <d v="2023-07-06T00:00:00"/>
    <x v="11"/>
    <n v="7"/>
    <m/>
    <m/>
    <n v="0"/>
    <n v="-2.5"/>
    <n v="0"/>
    <n v="-2.5"/>
  </r>
  <r>
    <x v="1"/>
    <s v="REAL"/>
    <s v="VARIABLE"/>
    <x v="0"/>
    <s v="DIFUSION NUTRIC"/>
    <s v="MADRID"/>
    <x v="9"/>
    <s v="AFTERWORK INSUD"/>
    <s v="ENTRADA FORTUNY"/>
    <n v="0.17"/>
    <d v="2023-07-06T00:00:00"/>
    <x v="11"/>
    <n v="7"/>
    <m/>
    <m/>
    <n v="0"/>
    <n v="-0.17"/>
    <n v="0"/>
    <n v="-0.17"/>
  </r>
  <r>
    <x v="1"/>
    <s v="REAL"/>
    <s v="VARIABLE"/>
    <x v="0"/>
    <s v="NAPOLI"/>
    <s v="MADRID"/>
    <x v="7"/>
    <s v="NAPOLI"/>
    <s v="EXTRA MENU COMPLETO"/>
    <n v="0.2"/>
    <d v="2023-07-06T00:00:00"/>
    <x v="11"/>
    <n v="7"/>
    <m/>
    <m/>
    <n v="0"/>
    <n v="-0.2"/>
    <n v="0"/>
    <n v="-0.2"/>
  </r>
  <r>
    <x v="1"/>
    <s v="REAL"/>
    <s v="VARIABLE"/>
    <x v="0"/>
    <s v="CEPSA"/>
    <s v="MADRID"/>
    <x v="5"/>
    <s v="GASOLINA"/>
    <s v="MOTO"/>
    <n v="0.85299999999999998"/>
    <d v="2023-07-06T00:00:00"/>
    <x v="11"/>
    <n v="7"/>
    <m/>
    <m/>
    <n v="0"/>
    <n v="-0.85299999999999998"/>
    <n v="0"/>
    <n v="-0.85299999999999998"/>
  </r>
  <r>
    <x v="1"/>
    <s v="REAL"/>
    <s v="VARIABLE"/>
    <x v="0"/>
    <s v="BLABLACAR"/>
    <s v="ONLINE"/>
    <x v="5"/>
    <s v="BLABLACAR"/>
    <s v="BLABLACAR PAMPLONA MADRID"/>
    <n v="1.4000000000000001"/>
    <d v="2023-07-10T00:00:00"/>
    <x v="11"/>
    <n v="7"/>
    <m/>
    <m/>
    <n v="0"/>
    <n v="-1.4000000000000001"/>
    <n v="0"/>
    <n v="-1.4000000000000001"/>
  </r>
  <r>
    <x v="1"/>
    <s v="REAL"/>
    <s v="VARIABLE"/>
    <x v="0"/>
    <s v="BOCADILLOS JARAUTA"/>
    <s v="PAMPLONA"/>
    <x v="7"/>
    <s v="SAN FERMINES"/>
    <s v="BOCADILLOS"/>
    <n v="1.3"/>
    <d v="2023-07-10T00:00:00"/>
    <x v="11"/>
    <n v="7"/>
    <m/>
    <s v="BOCADILLOS DE NOCHE CON CRIS EN SAN FERMINES. ES UN BIZUM A ZUECO"/>
    <n v="0"/>
    <n v="-1.3"/>
    <n v="0"/>
    <n v="-1.3"/>
  </r>
  <r>
    <x v="1"/>
    <s v="REAL"/>
    <s v="VARIABLE"/>
    <x v="0"/>
    <s v="MORALES BOX"/>
    <s v="MADRID"/>
    <x v="6"/>
    <s v="GIMNASIO"/>
    <s v="BOXEO"/>
    <n v="8"/>
    <d v="2023-07-10T00:00:00"/>
    <x v="11"/>
    <n v="7"/>
    <m/>
    <s v="MES DE JULIO "/>
    <n v="0"/>
    <n v="-8"/>
    <n v="0"/>
    <n v="-8"/>
  </r>
  <r>
    <x v="1"/>
    <s v="REAL"/>
    <s v="VARIABLE"/>
    <x v="0"/>
    <s v="SIDRERIA RUNA"/>
    <s v="PAMPLONA"/>
    <x v="7"/>
    <s v="SAN FERMINES"/>
    <s v="COMIDA Y CHULETON"/>
    <n v="14.77"/>
    <d v="2023-07-10T00:00:00"/>
    <x v="11"/>
    <n v="7"/>
    <m/>
    <s v="INVITE A LA FAMILIA A COMER EN SAN FERMINES POR MI CUMPLE"/>
    <n v="0"/>
    <n v="-14.77"/>
    <n v="0"/>
    <n v="-14.77"/>
  </r>
  <r>
    <x v="0"/>
    <s v="REAL"/>
    <s v="VARIABLE"/>
    <x v="0"/>
    <s v="PAGA"/>
    <s v="PAMPLONA"/>
    <x v="23"/>
    <s v="Paga"/>
    <s v="PAGA PAPA"/>
    <n v="30"/>
    <d v="2023-07-10T00:00:00"/>
    <x v="11"/>
    <n v="7"/>
    <m/>
    <s v="paga papa"/>
    <n v="30"/>
    <n v="0"/>
    <n v="0"/>
    <n v="30"/>
  </r>
  <r>
    <x v="1"/>
    <s v="REAL"/>
    <s v="VARIABLE"/>
    <x v="0"/>
    <m/>
    <s v="PAMPLONA"/>
    <x v="21"/>
    <s v="REGALOS FAMILIA"/>
    <s v="PASCUAL"/>
    <n v="6"/>
    <d v="2023-07-10T00:00:00"/>
    <x v="11"/>
    <n v="7"/>
    <m/>
    <s v="BIZUM A MIS PRIMAS SOPHIE Y EMILY POR ACOGERME EN SAN FERMIN"/>
    <n v="0"/>
    <n v="-6"/>
    <n v="0"/>
    <n v="-6"/>
  </r>
  <r>
    <x v="1"/>
    <s v="REAL"/>
    <s v="VARIABLE"/>
    <x v="0"/>
    <m/>
    <s v="ONLINE"/>
    <x v="9"/>
    <s v="VACACIONES ASTURIAS"/>
    <s v="AIRBNB"/>
    <n v="17.797000000000001"/>
    <d v="2023-07-12T00:00:00"/>
    <x v="11"/>
    <n v="7"/>
    <m/>
    <s v="COMPRA DEL AIRBN. ESTÁ PENDIENTE DE DESCONTAR LO QUE DIJIMOS"/>
    <n v="0"/>
    <n v="-17.797000000000001"/>
    <n v="0"/>
    <n v="-17.797000000000001"/>
  </r>
  <r>
    <x v="1"/>
    <s v="REAL"/>
    <s v="VARIABLE"/>
    <x v="0"/>
    <s v="PASTELERIA LA MENORQUINA"/>
    <s v="MADRID"/>
    <x v="21"/>
    <s v="REGALOS"/>
    <s v="PASTELES CUMPLEAÑOS"/>
    <n v="1.72"/>
    <d v="2023-07-12T00:00:00"/>
    <x v="11"/>
    <n v="7"/>
    <m/>
    <s v="LAS PASTAS QUE LLEVÉ POR MI CUMPLEAÑOS"/>
    <n v="0"/>
    <n v="-1.72"/>
    <n v="0"/>
    <n v="-1.72"/>
  </r>
  <r>
    <x v="1"/>
    <s v="REAL"/>
    <s v="VARIABLE"/>
    <x v="0"/>
    <s v="SOTOVERDE CASTELLANA"/>
    <s v="MADRID"/>
    <x v="7"/>
    <s v="AGUA CON GAS"/>
    <s v="AGUA CON GAS"/>
    <n v="0.85000000000000009"/>
    <d v="2023-07-13T00:00:00"/>
    <x v="11"/>
    <n v="7"/>
    <m/>
    <s v="QUEDADA CON ONDA Y ALEX"/>
    <n v="0"/>
    <n v="-0.85000000000000009"/>
    <n v="0"/>
    <n v="-0.85000000000000009"/>
  </r>
  <r>
    <x v="1"/>
    <s v="REAL"/>
    <s v="VARIABLE"/>
    <x v="0"/>
    <s v="CARREFOUR"/>
    <s v="MADRID"/>
    <x v="4"/>
    <s v="CARREFOUR"/>
    <s v="COMPRA SEMANAL"/>
    <n v="6.7140000000000004"/>
    <d v="2023-07-14T00:00:00"/>
    <x v="11"/>
    <n v="7"/>
    <m/>
    <s v="COMPRA PARA "/>
    <n v="0"/>
    <n v="-6.7140000000000004"/>
    <n v="0"/>
    <n v="-6.7140000000000004"/>
  </r>
  <r>
    <x v="1"/>
    <s v="REAL"/>
    <s v="VARIABLE"/>
    <x v="0"/>
    <s v="NAPOLI"/>
    <s v="MADRID"/>
    <x v="7"/>
    <s v="NAPOLI"/>
    <s v="EXTRA MENU COMPLETO"/>
    <n v="0.2"/>
    <d v="2023-07-14T00:00:00"/>
    <x v="11"/>
    <n v="7"/>
    <m/>
    <m/>
    <n v="0"/>
    <n v="-0.2"/>
    <n v="0"/>
    <n v="-0.2"/>
  </r>
  <r>
    <x v="0"/>
    <s v="REAL"/>
    <s v="FIJO"/>
    <x v="0"/>
    <s v="INSUD"/>
    <s v="MADRID"/>
    <x v="12"/>
    <s v="NOMINA INSUD"/>
    <s v=" INSUD"/>
    <n v="560.19899999999996"/>
    <d v="2023-07-16T00:00:00"/>
    <x v="11"/>
    <n v="7"/>
    <m/>
    <s v="Extra Julio 23"/>
    <n v="560.19899999999996"/>
    <n v="0"/>
    <n v="0"/>
    <n v="560.19899999999996"/>
  </r>
  <r>
    <x v="1"/>
    <s v="REAL"/>
    <s v="VARIABLE"/>
    <x v="0"/>
    <s v="CATARSIS"/>
    <s v="MADRID"/>
    <x v="7"/>
    <s v="BAR"/>
    <s v="AGUA CON GAS"/>
    <n v="0.31000000000000005"/>
    <d v="2023-07-17T00:00:00"/>
    <x v="11"/>
    <n v="7"/>
    <m/>
    <m/>
    <n v="0"/>
    <n v="-0.31000000000000005"/>
    <n v="0"/>
    <n v="-0.31000000000000005"/>
  </r>
  <r>
    <x v="1"/>
    <s v="REAL"/>
    <s v="VARIABLE"/>
    <x v="0"/>
    <s v="ESQUINITA DE MACHADO"/>
    <s v="MADRID"/>
    <x v="7"/>
    <s v="BAR"/>
    <s v="CERVEZAS"/>
    <n v="1.1399999999999999"/>
    <d v="2023-07-17T00:00:00"/>
    <x v="11"/>
    <n v="7"/>
    <m/>
    <s v="QUEDADA CON DANI RAMON Y JON. CERVEZAS POST PADEL (VICOTIRA). EL BIZUM DE JON SE DESCUENTA DE LA ENTRADA DE PADEL QUE PAGÓ"/>
    <n v="0"/>
    <n v="-1.1399999999999999"/>
    <n v="0"/>
    <n v="-1.1399999999999999"/>
  </r>
  <r>
    <x v="1"/>
    <s v="REAL"/>
    <s v="VARIABLE"/>
    <x v="0"/>
    <s v="CERVEZAS LA VIRGEN"/>
    <s v="MADRID"/>
    <x v="7"/>
    <s v="BAR"/>
    <s v="CERVEZAS"/>
    <n v="0.52"/>
    <d v="2023-07-17T00:00:00"/>
    <x v="11"/>
    <n v="7"/>
    <m/>
    <m/>
    <n v="0"/>
    <n v="-0.52"/>
    <n v="0"/>
    <n v="-0.52"/>
  </r>
  <r>
    <x v="1"/>
    <s v="REAL"/>
    <s v="VARIABLE"/>
    <x v="0"/>
    <s v="CATARSIS"/>
    <s v="MADRID"/>
    <x v="7"/>
    <s v="BAR"/>
    <s v="CERVEZAS"/>
    <n v="0.4"/>
    <d v="2023-07-17T00:00:00"/>
    <x v="11"/>
    <n v="7"/>
    <m/>
    <s v="ALHAMBRA"/>
    <n v="0"/>
    <n v="-0.4"/>
    <n v="0"/>
    <n v="-0.4"/>
  </r>
  <r>
    <x v="1"/>
    <s v="REAL"/>
    <s v="VARIABLE"/>
    <x v="0"/>
    <s v="CAFETERIA BRAVO MURILLO"/>
    <s v="MADRID"/>
    <x v="13"/>
    <s v="FOTOS PARA DNI PASAPORTE"/>
    <s v="FOTOS"/>
    <n v="0.65"/>
    <d v="2023-07-17T00:00:00"/>
    <x v="11"/>
    <n v="7"/>
    <m/>
    <m/>
    <n v="0"/>
    <n v="-0.65"/>
    <n v="0"/>
    <n v="-0.65"/>
  </r>
  <r>
    <x v="1"/>
    <s v="REAL"/>
    <s v="OCASIONAL"/>
    <x v="0"/>
    <s v="CARREFOUR"/>
    <s v="MADRID"/>
    <x v="4"/>
    <s v="CARREFOUR"/>
    <s v="FRUTA"/>
    <n v="0.89300000000000002"/>
    <d v="2023-07-17T00:00:00"/>
    <x v="11"/>
    <n v="7"/>
    <m/>
    <s v="CARREFOUR DE PEÑALVER, COMIDA SEMANAL"/>
    <n v="0"/>
    <n v="-0.89300000000000002"/>
    <n v="0"/>
    <n v="-0.89300000000000002"/>
  </r>
  <r>
    <x v="1"/>
    <s v="REAL"/>
    <s v="OCASIONAL"/>
    <x v="0"/>
    <s v="REPSOL"/>
    <s v="ONLINE"/>
    <x v="5"/>
    <s v="GASOLINA"/>
    <s v="MOTO"/>
    <n v="0.77600000000000002"/>
    <d v="2023-07-17T00:00:00"/>
    <x v="11"/>
    <n v="7"/>
    <m/>
    <s v="WAYLEYT"/>
    <n v="0"/>
    <n v="-0.77600000000000002"/>
    <n v="0"/>
    <n v="-0.77600000000000002"/>
  </r>
  <r>
    <x v="1"/>
    <s v="REAL"/>
    <s v="VARIABLE"/>
    <x v="0"/>
    <s v="TAXI"/>
    <s v="MADRID"/>
    <x v="5"/>
    <s v="TAXI"/>
    <s v="TAXI"/>
    <n v="1.0250000000000001"/>
    <d v="2023-07-17T00:00:00"/>
    <x v="11"/>
    <n v="7"/>
    <m/>
    <m/>
    <n v="0"/>
    <n v="-1.0250000000000001"/>
    <n v="0"/>
    <n v="-1.0250000000000001"/>
  </r>
  <r>
    <x v="1"/>
    <s v="REAL"/>
    <s v="VARIABLE"/>
    <x v="0"/>
    <s v="INSUD"/>
    <s v="MADRID"/>
    <x v="4"/>
    <s v="VENDING"/>
    <s v="CHOCOLATE"/>
    <n v="9.5000000000000001E-2"/>
    <d v="2023-07-18T00:00:00"/>
    <x v="11"/>
    <n v="7"/>
    <m/>
    <m/>
    <n v="0"/>
    <n v="-9.5000000000000001E-2"/>
    <n v="0"/>
    <n v="-9.5000000000000001E-2"/>
  </r>
  <r>
    <x v="1"/>
    <s v="REAL"/>
    <s v="VARIABLE"/>
    <x v="0"/>
    <s v="INSUD"/>
    <s v="MADRID"/>
    <x v="4"/>
    <s v="VENDING"/>
    <s v="CHOCOLATE"/>
    <n v="9.5000000000000001E-2"/>
    <d v="2023-07-18T00:00:00"/>
    <x v="11"/>
    <n v="7"/>
    <m/>
    <m/>
    <n v="0"/>
    <n v="-9.5000000000000001E-2"/>
    <n v="0"/>
    <n v="-9.5000000000000001E-2"/>
  </r>
  <r>
    <x v="1"/>
    <s v="REAL"/>
    <s v="OCASIONAL"/>
    <x v="0"/>
    <s v="PALA PADEL"/>
    <s v="TUDELA"/>
    <x v="6"/>
    <s v="PADEL"/>
    <s v="PALA DE PADEL"/>
    <n v="10.5"/>
    <d v="2023-07-18T00:00:00"/>
    <x v="11"/>
    <n v="7"/>
    <m/>
    <m/>
    <n v="0"/>
    <n v="-10.5"/>
    <n v="0"/>
    <n v="-10.5"/>
  </r>
  <r>
    <x v="3"/>
    <s v="REAL"/>
    <s v="OCASIONAL"/>
    <x v="0"/>
    <s v="SANTANDER"/>
    <s v="ONLINE"/>
    <x v="0"/>
    <s v="TRASPASO COLECTIVOS"/>
    <s v="TEST"/>
    <n v="0"/>
    <d v="2023-07-18T00:00:00"/>
    <x v="11"/>
    <n v="7"/>
    <m/>
    <m/>
    <n v="0"/>
    <n v="0"/>
    <n v="0"/>
    <n v="0"/>
  </r>
  <r>
    <x v="3"/>
    <s v="REAL"/>
    <s v="OCASIONAL"/>
    <x v="0"/>
    <s v="SANTANDER"/>
    <s v="ONLINE"/>
    <x v="0"/>
    <s v="TRASPASO COLECTIVOS"/>
    <s v="VACACIONES"/>
    <n v="0"/>
    <d v="2023-07-18T00:00:00"/>
    <x v="11"/>
    <n v="7"/>
    <m/>
    <m/>
    <n v="0"/>
    <n v="0"/>
    <n v="0"/>
    <n v="0"/>
  </r>
  <r>
    <x v="1"/>
    <s v="REAL"/>
    <s v="OCASIONAL"/>
    <x v="0"/>
    <s v="GOBIERNO"/>
    <s v="MADRID"/>
    <x v="13"/>
    <s v="CERTIFICADO DIGITAL"/>
    <s v="CERTIFICADO DIGITAL"/>
    <n v="0.36200000000000004"/>
    <d v="2023-07-19T00:00:00"/>
    <x v="11"/>
    <n v="7"/>
    <m/>
    <m/>
    <n v="0"/>
    <n v="-0.36200000000000004"/>
    <n v="0"/>
    <n v="-0.36200000000000004"/>
  </r>
  <r>
    <x v="1"/>
    <s v="REAL"/>
    <s v="OCASIONAL"/>
    <x v="0"/>
    <s v="GOBIERNO"/>
    <s v="MADRID"/>
    <x v="13"/>
    <s v="DNI"/>
    <s v="DNI"/>
    <n v="1.2000000000000002"/>
    <d v="2023-07-19T00:00:00"/>
    <x v="11"/>
    <n v="7"/>
    <m/>
    <m/>
    <n v="0"/>
    <n v="-1.2000000000000002"/>
    <n v="0"/>
    <n v="-1.2000000000000002"/>
  </r>
  <r>
    <x v="1"/>
    <s v="REAL"/>
    <s v="OCASIONAL"/>
    <x v="0"/>
    <s v="GOBIERNO"/>
    <s v="MADRID"/>
    <x v="13"/>
    <s v="PASAPORTE"/>
    <s v="PASAPORTE"/>
    <n v="3"/>
    <d v="2023-07-19T00:00:00"/>
    <x v="11"/>
    <n v="7"/>
    <m/>
    <m/>
    <n v="0"/>
    <n v="-3"/>
    <n v="0"/>
    <n v="-3"/>
  </r>
  <r>
    <x v="1"/>
    <s v="REAL"/>
    <s v="VARIABLE"/>
    <x v="0"/>
    <s v="BOMBILLA STA ENGRANCIA"/>
    <s v="MADRID"/>
    <x v="7"/>
    <s v="RESTAURANTE"/>
    <s v="CENA CON AMIGOS CRIS, BODA MODESTO"/>
    <n v="2.2250000000000001"/>
    <d v="2023-07-20T00:00:00"/>
    <x v="11"/>
    <n v="7"/>
    <m/>
    <s v="CENA DE AMIGOS MODESTO"/>
    <n v="0"/>
    <n v="-2.2250000000000001"/>
    <n v="0"/>
    <n v="-2.2250000000000001"/>
  </r>
  <r>
    <x v="1"/>
    <s v="REAL"/>
    <s v="VARIABLE"/>
    <x v="0"/>
    <s v="RAMPUJO"/>
    <s v="MADRID"/>
    <x v="9"/>
    <s v="BAR"/>
    <s v="INSUD"/>
    <n v="0.60000000000000009"/>
    <d v="2023-07-20T00:00:00"/>
    <x v="11"/>
    <n v="7"/>
    <m/>
    <s v="CERVEZA DESPUES DE TEAMBUILDING"/>
    <n v="0"/>
    <n v="-0.60000000000000009"/>
    <n v="0"/>
    <n v="-0.60000000000000009"/>
  </r>
  <r>
    <x v="0"/>
    <s v="REAL"/>
    <s v="VARIABLE"/>
    <x v="0"/>
    <s v="PAGA"/>
    <s v="TUDELA"/>
    <x v="18"/>
    <s v="GASTOS COMPARTIDOS"/>
    <s v="PAPA"/>
    <n v="30"/>
    <d v="2023-07-23T00:00:00"/>
    <x v="11"/>
    <n v="7"/>
    <m/>
    <s v="Papa Gasolina para irme a asturias. Ha llenado el deposito, valorado en 100€"/>
    <n v="30"/>
    <n v="0"/>
    <n v="0"/>
    <n v="30"/>
  </r>
  <r>
    <x v="1"/>
    <s v="REAL"/>
    <s v="VARIABLE"/>
    <x v="0"/>
    <s v="D3"/>
    <s v="TUDELA"/>
    <x v="7"/>
    <s v="BAR"/>
    <s v="CERVEZA"/>
    <n v="0.25"/>
    <d v="2023-07-24T00:00:00"/>
    <x v="11"/>
    <n v="7"/>
    <m/>
    <s v="CERVEZA ESTRELLA GALICIA D3 EN FIESTAS"/>
    <n v="0"/>
    <n v="-0.25"/>
    <n v="0"/>
    <n v="-0.25"/>
  </r>
  <r>
    <x v="1"/>
    <s v="REAL"/>
    <s v="VARIABLE"/>
    <x v="0"/>
    <s v="-"/>
    <s v="TUDELA"/>
    <x v="9"/>
    <s v="FIESTAS DE TUDELA"/>
    <s v="FIESTAS DE TUDELA"/>
    <n v="1.4000000000000001"/>
    <d v="2023-07-24T00:00:00"/>
    <x v="11"/>
    <n v="7"/>
    <m/>
    <s v="ALMUERZO CRIS Y JAVI"/>
    <n v="0"/>
    <n v="-1.4000000000000001"/>
    <n v="0"/>
    <n v="-1.4000000000000001"/>
  </r>
  <r>
    <x v="1"/>
    <s v="REAL"/>
    <s v="VARIABLE"/>
    <x v="0"/>
    <s v="OCINE TUDELA"/>
    <s v="TUDELA"/>
    <x v="9"/>
    <s v="FIESTAS DE TUDELA"/>
    <s v="FIESTAS DE TUDELA"/>
    <n v="5.0600000000000005"/>
    <d v="2023-07-24T00:00:00"/>
    <x v="11"/>
    <n v="7"/>
    <m/>
    <s v="BEBIDAS  PARA TODOS EN EL ALMUERZO, CRIS Y JAVI"/>
    <n v="0"/>
    <n v="-5.0600000000000005"/>
    <n v="0"/>
    <n v="-5.0600000000000005"/>
  </r>
  <r>
    <x v="1"/>
    <s v="REAL"/>
    <s v="VARIABLE"/>
    <x v="0"/>
    <s v="BARES DE TUDELA"/>
    <s v="TUDELA"/>
    <x v="9"/>
    <s v="FIESTAS DE TUDELA"/>
    <s v="FIESTAS DE TUDELA"/>
    <n v="2.5"/>
    <d v="2023-07-24T00:00:00"/>
    <x v="11"/>
    <n v="7"/>
    <m/>
    <s v="UNA CERVEZA, DOS CUBATAS, UN AGUA CON GAS, DOS CUBATAS ONDA, 3 CERVEZAS, 1 CUBATA ALEX EN EFECTIVO"/>
    <n v="0"/>
    <n v="-2.5"/>
    <n v="0"/>
    <n v="-2.5"/>
  </r>
  <r>
    <x v="1"/>
    <s v="REAL"/>
    <s v="VARIABLE"/>
    <x v="0"/>
    <s v="L'ECALIERE"/>
    <s v="BIARRITZ"/>
    <x v="9"/>
    <s v="BIARRITZ"/>
    <s v="GAMBAS"/>
    <n v="0.60000000000000009"/>
    <d v="2023-07-24T00:00:00"/>
    <x v="11"/>
    <n v="7"/>
    <m/>
    <s v="GAMBAS EN BIARRITZ"/>
    <n v="0"/>
    <n v="-0.60000000000000009"/>
    <n v="0"/>
    <n v="-0.60000000000000009"/>
  </r>
  <r>
    <x v="1"/>
    <s v="REAL"/>
    <s v="VARIABLE"/>
    <x v="0"/>
    <s v="BARES DE TUDELA"/>
    <s v="TUDELA"/>
    <x v="9"/>
    <s v="CINE"/>
    <s v="OPPENHAIMER"/>
    <n v="1.4800000000000002"/>
    <d v="2023-07-24T00:00:00"/>
    <x v="11"/>
    <n v="7"/>
    <m/>
    <s v="DIA 23, CINE DE OPPENHAIMER, CRIS Y JAVI"/>
    <n v="0"/>
    <n v="-1.4800000000000002"/>
    <n v="0"/>
    <n v="-1.4800000000000002"/>
  </r>
  <r>
    <x v="1"/>
    <s v="REAL"/>
    <s v="VARIABLE"/>
    <x v="0"/>
    <s v="JOSE LUIS"/>
    <s v="TUDELA"/>
    <x v="7"/>
    <s v="RESTAURANTE"/>
    <s v="PINCHOS"/>
    <n v="2.46"/>
    <d v="2023-07-24T00:00:00"/>
    <x v="11"/>
    <n v="7"/>
    <m/>
    <s v="PINCHOS JOSE LUIS CON CRISTINA"/>
    <n v="0"/>
    <n v="-2.46"/>
    <n v="0"/>
    <n v="-2.46"/>
  </r>
  <r>
    <x v="1"/>
    <s v="REAL"/>
    <s v="VARIABLE"/>
    <x v="1"/>
    <s v="PALACIO DE LA MAGDALENAÇ"/>
    <s v="ASTURIAS"/>
    <x v="11"/>
    <s v="SANTANDER Y ASTURIAS"/>
    <s v="COMIDA CABALLERIZAS"/>
    <n v="4.91"/>
    <d v="2023-07-26T00:00:00"/>
    <x v="11"/>
    <n v="7"/>
    <m/>
    <s v="PAGADO EN EFECTIVO"/>
    <n v="0"/>
    <n v="-4.91"/>
    <n v="0"/>
    <n v="-4.91"/>
  </r>
  <r>
    <x v="1"/>
    <s v="REAL"/>
    <s v="VARIABLE"/>
    <x v="0"/>
    <s v="-"/>
    <s v="TUDELA"/>
    <x v="9"/>
    <s v="FIESTAS DE TUDELA"/>
    <s v="FIESTAS DE TUDELA"/>
    <n v="2.6"/>
    <d v="2023-07-26T00:00:00"/>
    <x v="11"/>
    <n v="7"/>
    <m/>
    <m/>
    <n v="0"/>
    <n v="-2.6"/>
    <n v="0"/>
    <n v="-2.6"/>
  </r>
  <r>
    <x v="1"/>
    <s v="REAL"/>
    <s v="VARIABLE"/>
    <x v="1"/>
    <m/>
    <s v="ASTURIAS"/>
    <x v="11"/>
    <s v="SANTANDER Y ASTURIAS"/>
    <s v="IMAN"/>
    <n v="0.30000000000000004"/>
    <d v="2023-07-26T00:00:00"/>
    <x v="11"/>
    <n v="7"/>
    <m/>
    <m/>
    <n v="0"/>
    <n v="-0.30000000000000004"/>
    <n v="0"/>
    <n v="-0.30000000000000004"/>
  </r>
  <r>
    <x v="1"/>
    <s v="REAL"/>
    <s v="VARIABLE"/>
    <x v="1"/>
    <m/>
    <s v="ASTURIAS"/>
    <x v="11"/>
    <s v="SANTANDER Y ASTURIAS"/>
    <s v="PARKING"/>
    <n v="1.04"/>
    <d v="2023-07-26T00:00:00"/>
    <x v="11"/>
    <n v="7"/>
    <m/>
    <m/>
    <n v="0"/>
    <n v="-1.04"/>
    <n v="0"/>
    <n v="-1.04"/>
  </r>
  <r>
    <x v="1"/>
    <s v="REAL"/>
    <s v="VARIABLE"/>
    <x v="1"/>
    <m/>
    <s v="ASTURIAS"/>
    <x v="11"/>
    <s v="SANTANDER Y ASTURIAS"/>
    <s v="REFRESCOS"/>
    <n v="0.54"/>
    <d v="2023-07-26T00:00:00"/>
    <x v="11"/>
    <n v="7"/>
    <m/>
    <m/>
    <n v="0"/>
    <n v="-0.54"/>
    <n v="0"/>
    <n v="-0.54"/>
  </r>
  <r>
    <x v="1"/>
    <s v="REAL"/>
    <s v="VARIABLE"/>
    <x v="1"/>
    <s v="CAFETERIA LOCAL"/>
    <s v="ASTURIAS"/>
    <x v="11"/>
    <s v="SANTANDER Y ASTURIAS"/>
    <s v="CAFES LLANES"/>
    <n v="0.30000000000000004"/>
    <d v="2023-07-27T00:00:00"/>
    <x v="11"/>
    <n v="7"/>
    <m/>
    <m/>
    <n v="0"/>
    <n v="-0.30000000000000004"/>
    <n v="0"/>
    <n v="-0.30000000000000004"/>
  </r>
  <r>
    <x v="1"/>
    <s v="REAL"/>
    <s v="VARIABLE"/>
    <x v="1"/>
    <m/>
    <s v="ASTURIAS"/>
    <x v="11"/>
    <s v="SANTANDER Y ASTURIAS"/>
    <s v="CENA SANTILLANA"/>
    <n v="2.2800000000000002"/>
    <d v="2023-07-27T00:00:00"/>
    <x v="11"/>
    <n v="7"/>
    <m/>
    <m/>
    <n v="0"/>
    <n v="-2.2800000000000002"/>
    <n v="0"/>
    <n v="-2.2800000000000002"/>
  </r>
  <r>
    <x v="1"/>
    <s v="REAL"/>
    <s v="VARIABLE"/>
    <x v="1"/>
    <m/>
    <s v="ASTURIAS"/>
    <x v="11"/>
    <s v="SANTANDER Y ASTURIAS"/>
    <s v="CERVEZA"/>
    <n v="0.37400000000000005"/>
    <d v="2023-07-27T00:00:00"/>
    <x v="11"/>
    <n v="7"/>
    <m/>
    <m/>
    <n v="0"/>
    <n v="-0.37400000000000005"/>
    <n v="0"/>
    <n v="-0.37400000000000005"/>
  </r>
  <r>
    <x v="1"/>
    <s v="REAL"/>
    <s v="VARIABLE"/>
    <x v="1"/>
    <s v="EL ANCLA"/>
    <s v="ASTURIAS"/>
    <x v="11"/>
    <s v="SANTANDER Y ASTURIAS"/>
    <s v="COMIDA ARROZ EL ANLCA"/>
    <n v="5.5600000000000005"/>
    <d v="2023-07-27T00:00:00"/>
    <x v="11"/>
    <n v="7"/>
    <m/>
    <m/>
    <n v="0"/>
    <n v="-5.5600000000000005"/>
    <n v="0"/>
    <n v="-5.5600000000000005"/>
  </r>
  <r>
    <x v="1"/>
    <s v="REAL"/>
    <s v="VARIABLE"/>
    <x v="1"/>
    <m/>
    <s v="ASTURIAS"/>
    <x v="11"/>
    <s v="SANTANDER Y ASTURIAS"/>
    <s v="ENTRADA CAPRICHO GAUDI"/>
    <n v="1"/>
    <d v="2023-07-27T00:00:00"/>
    <x v="11"/>
    <n v="7"/>
    <m/>
    <m/>
    <n v="0"/>
    <n v="-1"/>
    <n v="0"/>
    <n v="-1"/>
  </r>
  <r>
    <x v="1"/>
    <s v="REAL"/>
    <s v="VARIABLE"/>
    <x v="1"/>
    <m/>
    <s v="ASTURIAS"/>
    <x v="11"/>
    <s v="SANTANDER Y ASTURIAS"/>
    <s v="HELADO LLANES"/>
    <n v="0.49400000000000005"/>
    <d v="2023-07-27T00:00:00"/>
    <x v="11"/>
    <n v="7"/>
    <m/>
    <m/>
    <n v="0"/>
    <n v="-0.49400000000000005"/>
    <n v="0"/>
    <n v="-0.49400000000000005"/>
  </r>
  <r>
    <x v="1"/>
    <s v="REAL"/>
    <s v="VARIABLE"/>
    <x v="1"/>
    <s v="ESPIGA D'OR"/>
    <s v="CUDILLERO"/>
    <x v="11"/>
    <s v="SANTANDER Y ASTURIAS"/>
    <s v="PAN PARA BOCADILLOS"/>
    <n v="0.14499999999999999"/>
    <d v="2023-07-27T00:00:00"/>
    <x v="11"/>
    <n v="7"/>
    <m/>
    <m/>
    <n v="0"/>
    <n v="-0.14499999999999999"/>
    <n v="0"/>
    <n v="-0.14499999999999999"/>
  </r>
  <r>
    <x v="1"/>
    <s v="REAL"/>
    <s v="VARIABLE"/>
    <x v="1"/>
    <m/>
    <s v="ASTURIAS"/>
    <x v="11"/>
    <s v="SANTANDER Y ASTURIAS"/>
    <s v="PARKING SAN VICENTE DE LA BARQUERA"/>
    <n v="0.435"/>
    <d v="2023-07-27T00:00:00"/>
    <x v="11"/>
    <n v="7"/>
    <m/>
    <m/>
    <n v="0"/>
    <n v="-0.435"/>
    <n v="0"/>
    <n v="-0.435"/>
  </r>
  <r>
    <x v="1"/>
    <s v="REAL"/>
    <s v="VARIABLE"/>
    <x v="1"/>
    <m/>
    <s v="ASTURIAS"/>
    <x v="11"/>
    <s v="SANTANDER Y ASTURIAS"/>
    <s v="PARKING ZONA AZUL"/>
    <n v="0.1"/>
    <d v="2023-07-27T00:00:00"/>
    <x v="11"/>
    <n v="7"/>
    <m/>
    <m/>
    <n v="0"/>
    <n v="-0.1"/>
    <n v="0"/>
    <n v="-0.1"/>
  </r>
  <r>
    <x v="1"/>
    <s v="REAL"/>
    <s v="VARIABLE"/>
    <x v="1"/>
    <m/>
    <s v="ASTURIAS"/>
    <x v="11"/>
    <s v="SANTANDER Y ASTURIAS"/>
    <s v="QUESO LLANES"/>
    <n v="1"/>
    <d v="2023-07-27T00:00:00"/>
    <x v="11"/>
    <n v="7"/>
    <m/>
    <m/>
    <n v="0"/>
    <n v="-1"/>
    <n v="0"/>
    <n v="-1"/>
  </r>
  <r>
    <x v="1"/>
    <s v="REAL"/>
    <s v="VARIABLE"/>
    <x v="1"/>
    <m/>
    <s v="ASTURIAS"/>
    <x v="11"/>
    <s v="SANTANDER Y ASTURIAS"/>
    <s v="SOBAOS"/>
    <n v="0.45"/>
    <d v="2023-07-27T00:00:00"/>
    <x v="11"/>
    <n v="7"/>
    <m/>
    <m/>
    <n v="0"/>
    <n v="-0.45"/>
    <n v="0"/>
    <n v="-0.45"/>
  </r>
  <r>
    <x v="1"/>
    <s v="REAL"/>
    <s v="VARIABLE"/>
    <x v="1"/>
    <m/>
    <s v="ASTURIAS"/>
    <x v="11"/>
    <s v="SANTANDER Y ASTURIAS"/>
    <s v="SOBAOS Y LECHE"/>
    <n v="0.38"/>
    <d v="2023-07-27T00:00:00"/>
    <x v="11"/>
    <n v="7"/>
    <m/>
    <m/>
    <n v="0"/>
    <n v="-0.38"/>
    <n v="0"/>
    <n v="-0.38"/>
  </r>
  <r>
    <x v="1"/>
    <s v="REAL"/>
    <s v="VARIABLE"/>
    <x v="1"/>
    <m/>
    <s v="ASTURIAS"/>
    <x v="11"/>
    <s v="SANTANDER Y ASTURIAS"/>
    <s v="AUTOBUSES"/>
    <n v="1.8"/>
    <d v="2023-07-28T00:00:00"/>
    <x v="11"/>
    <n v="7"/>
    <m/>
    <m/>
    <n v="0"/>
    <n v="-1.8"/>
    <n v="0"/>
    <n v="-1.8"/>
  </r>
  <r>
    <x v="1"/>
    <s v="REAL"/>
    <s v="VARIABLE"/>
    <x v="1"/>
    <m/>
    <s v="ASTURIAS"/>
    <x v="11"/>
    <s v="SANTANDER Y ASTURIAS"/>
    <s v="CERVEZA Y AGUA"/>
    <n v="0.43"/>
    <d v="2023-07-28T00:00:00"/>
    <x v="11"/>
    <n v="7"/>
    <m/>
    <m/>
    <n v="0"/>
    <n v="-0.43"/>
    <n v="0"/>
    <n v="-0.43"/>
  </r>
  <r>
    <x v="1"/>
    <s v="REAL"/>
    <s v="VARIABLE"/>
    <x v="1"/>
    <m/>
    <s v="ASTURIAS"/>
    <x v="11"/>
    <s v="SANTANDER Y ASTURIAS"/>
    <s v="CERVEZAS PLAYA MADRE"/>
    <n v="0.70000000000000007"/>
    <d v="2023-07-28T00:00:00"/>
    <x v="11"/>
    <n v="7"/>
    <m/>
    <m/>
    <n v="0"/>
    <n v="-0.70000000000000007"/>
    <n v="0"/>
    <n v="-0.70000000000000007"/>
  </r>
  <r>
    <x v="0"/>
    <s v="REAL"/>
    <s v="FIJO"/>
    <x v="0"/>
    <s v="INSUD"/>
    <s v="MADRID"/>
    <x v="12"/>
    <s v="NOMINA INSUD"/>
    <s v=" INSUD"/>
    <n v="584.98799999999994"/>
    <d v="2023-07-28T00:00:00"/>
    <x v="11"/>
    <n v="7"/>
    <m/>
    <m/>
    <n v="584.98799999999994"/>
    <n v="0"/>
    <n v="0"/>
    <n v="584.98799999999994"/>
  </r>
  <r>
    <x v="1"/>
    <s v="REAL"/>
    <s v="VARIABLE"/>
    <x v="1"/>
    <s v="CASA CARMEN (GIJON)"/>
    <s v="ASTURIAS"/>
    <x v="11"/>
    <s v="SANTANDER Y ASTURIAS"/>
    <s v="CACHOPOS"/>
    <n v="4.415"/>
    <d v="2023-07-29T00:00:00"/>
    <x v="11"/>
    <n v="7"/>
    <m/>
    <m/>
    <n v="0"/>
    <n v="-4.415"/>
    <n v="0"/>
    <n v="-4.415"/>
  </r>
  <r>
    <x v="1"/>
    <s v="REAL"/>
    <s v="VARIABLE"/>
    <x v="1"/>
    <s v="CAFETERIA LOCAL"/>
    <s v="ASTURIAS"/>
    <x v="11"/>
    <s v="SANTANDER Y ASTURIAS"/>
    <s v="CAFES"/>
    <n v="0.72500000000000009"/>
    <d v="2023-07-29T00:00:00"/>
    <x v="11"/>
    <n v="7"/>
    <m/>
    <m/>
    <n v="0"/>
    <n v="-0.72500000000000009"/>
    <n v="0"/>
    <n v="-0.72500000000000009"/>
  </r>
  <r>
    <x v="1"/>
    <s v="REAL"/>
    <s v="VARIABLE"/>
    <x v="1"/>
    <s v="CAFETERIA LOCAL"/>
    <s v="ASTURIAS"/>
    <x v="11"/>
    <s v="SANTANDER Y ASTURIAS"/>
    <s v="CAFES"/>
    <n v="0.82"/>
    <d v="2023-07-29T00:00:00"/>
    <x v="11"/>
    <n v="7"/>
    <m/>
    <m/>
    <n v="0"/>
    <n v="-0.82"/>
    <n v="0"/>
    <n v="-0.82"/>
  </r>
  <r>
    <x v="1"/>
    <s v="REAL"/>
    <s v="VARIABLE"/>
    <x v="1"/>
    <s v="DECATHLON"/>
    <s v="ASTURIAS"/>
    <x v="11"/>
    <s v="SANTANDER Y ASTURIAS"/>
    <s v="DECATHLON"/>
    <n v="2.8970000000000002"/>
    <d v="2023-07-29T00:00:00"/>
    <x v="11"/>
    <n v="7"/>
    <m/>
    <m/>
    <n v="0"/>
    <n v="-2.8970000000000002"/>
    <n v="0"/>
    <n v="-2.8970000000000002"/>
  </r>
  <r>
    <x v="1"/>
    <s v="REAL"/>
    <s v="VARIABLE"/>
    <x v="1"/>
    <s v="MACDONALDS"/>
    <s v="ASTURIAS"/>
    <x v="11"/>
    <s v="SANTANDER Y ASTURIAS"/>
    <s v="MACDONALDS"/>
    <n v="1.1500000000000001"/>
    <d v="2023-07-29T00:00:00"/>
    <x v="11"/>
    <n v="7"/>
    <m/>
    <m/>
    <n v="0"/>
    <n v="-1.1500000000000001"/>
    <n v="0"/>
    <n v="-1.1500000000000001"/>
  </r>
  <r>
    <x v="1"/>
    <s v="REAL"/>
    <s v="VARIABLE"/>
    <x v="1"/>
    <m/>
    <s v="ASTURIAS"/>
    <x v="11"/>
    <s v="SANTANDER Y ASTURIAS"/>
    <s v="PARKING"/>
    <n v="0.89500000000000002"/>
    <d v="2023-07-29T00:00:00"/>
    <x v="11"/>
    <n v="7"/>
    <m/>
    <m/>
    <n v="0"/>
    <n v="-0.89500000000000002"/>
    <n v="0"/>
    <n v="-0.89500000000000002"/>
  </r>
  <r>
    <x v="1"/>
    <s v="REAL"/>
    <s v="VARIABLE"/>
    <x v="1"/>
    <s v="LANZATE AL SELLA, CANOAS EL MOYAU"/>
    <s v="ASTURIAS"/>
    <x v="11"/>
    <s v="SANTANDER Y ASTURIAS"/>
    <s v="CANOAS DESCENSO SELLA Y BOCATAS"/>
    <n v="4.2"/>
    <d v="2023-07-30T00:00:00"/>
    <x v="11"/>
    <n v="7"/>
    <m/>
    <m/>
    <n v="0"/>
    <n v="-4.2"/>
    <n v="0"/>
    <n v="-4.2"/>
  </r>
  <r>
    <x v="1"/>
    <s v="REAL"/>
    <s v="VARIABLE"/>
    <x v="1"/>
    <m/>
    <s v="ASTURIAS"/>
    <x v="11"/>
    <s v="SANTANDER Y ASTURIAS"/>
    <s v="CENA"/>
    <n v="2.1550000000000002"/>
    <d v="2023-07-30T00:00:00"/>
    <x v="11"/>
    <n v="7"/>
    <m/>
    <m/>
    <n v="0"/>
    <n v="-2.1550000000000002"/>
    <n v="0"/>
    <n v="-2.1550000000000002"/>
  </r>
  <r>
    <x v="1"/>
    <s v="REAL"/>
    <s v="VARIABLE"/>
    <x v="1"/>
    <m/>
    <s v="ASTURIAS"/>
    <x v="11"/>
    <s v="SANTANDER Y ASTURIAS"/>
    <s v="CHIRINGUITO"/>
    <n v="0.8"/>
    <d v="2023-07-30T00:00:00"/>
    <x v="11"/>
    <n v="7"/>
    <m/>
    <m/>
    <n v="0"/>
    <n v="-0.8"/>
    <n v="0"/>
    <n v="-0.8"/>
  </r>
  <r>
    <x v="1"/>
    <s v="REAL"/>
    <s v="VARIABLE"/>
    <x v="1"/>
    <m/>
    <s v="ASTURIAS"/>
    <x v="11"/>
    <s v="SANTANDER Y ASTURIAS"/>
    <s v="COMIDA"/>
    <n v="3.54"/>
    <d v="2023-07-30T00:00:00"/>
    <x v="11"/>
    <n v="7"/>
    <m/>
    <m/>
    <n v="0"/>
    <n v="-3.54"/>
    <n v="0"/>
    <n v="-3.54"/>
  </r>
  <r>
    <x v="1"/>
    <s v="REAL"/>
    <s v="VARIABLE"/>
    <x v="1"/>
    <s v="LANZATE AL SELLA, CANOAS EL MOYAU"/>
    <s v="ASTURIAS"/>
    <x v="11"/>
    <s v="SANTANDER Y ASTURIAS"/>
    <s v="IMPERMEABLES MOVIL"/>
    <n v="0.60000000000000009"/>
    <d v="2023-07-30T00:00:00"/>
    <x v="11"/>
    <n v="7"/>
    <m/>
    <m/>
    <n v="0"/>
    <n v="-0.60000000000000009"/>
    <n v="0"/>
    <n v="-0.60000000000000009"/>
  </r>
  <r>
    <x v="1"/>
    <s v="REAL"/>
    <s v="VARIABLE"/>
    <x v="0"/>
    <s v="RIO DE LA PLATA"/>
    <s v="ASTURIAS"/>
    <x v="7"/>
    <s v="BAR"/>
    <s v="CAFÉ"/>
    <n v="0.13"/>
    <d v="2023-07-31T00:00:00"/>
    <x v="11"/>
    <n v="7"/>
    <m/>
    <s v="CAFÉ OVIEDO ANTES DE COGER COCHE PARA MADRID"/>
    <n v="0"/>
    <n v="-0.13"/>
    <n v="0"/>
    <n v="-0.13"/>
  </r>
  <r>
    <x v="1"/>
    <s v="REAL"/>
    <s v="VARIABLE"/>
    <x v="1"/>
    <s v="SIDRERIA LA REC CANGAS"/>
    <s v="ASTURIAS"/>
    <x v="11"/>
    <s v="SANTANDER Y ASTURIAS"/>
    <s v="CAFES Y HELADOS COVADONGA"/>
    <n v="0.91999999999999993"/>
    <d v="2023-07-31T00:00:00"/>
    <x v="11"/>
    <n v="7"/>
    <m/>
    <m/>
    <n v="0"/>
    <n v="-0.91999999999999993"/>
    <n v="0"/>
    <n v="-0.91999999999999993"/>
  </r>
  <r>
    <x v="1"/>
    <s v="REAL"/>
    <s v="VARIABLE"/>
    <x v="0"/>
    <s v="SIDRERIA PRE ROMANICO"/>
    <s v="ASTURIAS"/>
    <x v="7"/>
    <s v="BAR"/>
    <s v="CERVEZAS"/>
    <n v="0.48"/>
    <d v="2023-07-31T00:00:00"/>
    <x v="11"/>
    <n v="7"/>
    <m/>
    <s v="CERVEZAS PREROMANICO"/>
    <n v="0"/>
    <n v="-0.48"/>
    <n v="0"/>
    <n v="-0.48"/>
  </r>
  <r>
    <x v="1"/>
    <s v="REAL"/>
    <s v="VARIABLE"/>
    <x v="1"/>
    <s v="REPSOL"/>
    <s v="MADRID"/>
    <x v="5"/>
    <s v="GASOLINA"/>
    <s v="COCHE"/>
    <n v="11.673000000000002"/>
    <d v="2023-07-31T00:00:00"/>
    <x v="11"/>
    <n v="7"/>
    <m/>
    <m/>
    <n v="0"/>
    <n v="-11.673000000000002"/>
    <n v="0"/>
    <n v="-11.673000000000002"/>
  </r>
  <r>
    <x v="1"/>
    <s v="REAL"/>
    <s v="VARIABLE"/>
    <x v="1"/>
    <s v="TIERRA ASTUR"/>
    <s v="ASTURIAS"/>
    <x v="11"/>
    <s v="SANTANDER Y ASTURIAS"/>
    <s v="COMIDA TIERRA ASTUR"/>
    <n v="4.8220000000000001"/>
    <d v="2023-07-31T00:00:00"/>
    <x v="11"/>
    <n v="7"/>
    <m/>
    <m/>
    <n v="0"/>
    <n v="-4.8220000000000001"/>
    <n v="0"/>
    <n v="-4.8220000000000001"/>
  </r>
  <r>
    <x v="1"/>
    <s v="REAL"/>
    <s v="VARIABLE"/>
    <x v="1"/>
    <s v="NEGRA LUNA"/>
    <s v="ASTURIAS"/>
    <x v="2"/>
    <s v="ACCESORIOS"/>
    <s v="DECORACION"/>
    <n v="2.4000000000000004"/>
    <d v="2023-07-31T00:00:00"/>
    <x v="11"/>
    <n v="7"/>
    <m/>
    <s v="ROCA DE SAL, ILUMINACIÓN NARANJA, BUENAS ENERGIAS, COMPRADA EN RIBADESELLA"/>
    <n v="0"/>
    <n v="-2.4000000000000004"/>
    <n v="0"/>
    <n v="-2.4000000000000004"/>
  </r>
  <r>
    <x v="1"/>
    <s v="REAL"/>
    <s v="VARIABLE"/>
    <x v="1"/>
    <s v="RECUERDOS RAFAE"/>
    <s v="ASTURIAS"/>
    <x v="11"/>
    <s v="SANTANDER Y ASTURIAS"/>
    <s v="IMANES"/>
    <n v="0.52"/>
    <d v="2023-07-31T00:00:00"/>
    <x v="11"/>
    <n v="7"/>
    <m/>
    <m/>
    <n v="0"/>
    <n v="-0.52"/>
    <n v="0"/>
    <n v="-0.52"/>
  </r>
  <r>
    <x v="1"/>
    <s v="REAL"/>
    <s v="VARIABLE"/>
    <x v="0"/>
    <s v="DONDE NANCY"/>
    <s v="ASTURIAS"/>
    <x v="3"/>
    <s v="ACCESORIOS"/>
    <s v="LLAVERO BUCEADORES DE COMBATE"/>
    <n v="0.4"/>
    <d v="2023-07-31T00:00:00"/>
    <x v="11"/>
    <n v="7"/>
    <m/>
    <m/>
    <n v="0"/>
    <n v="-0.4"/>
    <n v="0"/>
    <n v="-0.4"/>
  </r>
  <r>
    <x v="1"/>
    <s v="REAL"/>
    <s v="VARIABLE"/>
    <x v="0"/>
    <s v="DON PELAYO GIJON"/>
    <s v="ASTURIAS"/>
    <x v="11"/>
    <s v="SANTANDER Y ASTURIAS"/>
    <s v="LLAVEROS TRISQUEL Y TRISQUETA"/>
    <n v="0.29500000000000004"/>
    <d v="2023-07-31T00:00:00"/>
    <x v="11"/>
    <n v="7"/>
    <m/>
    <m/>
    <n v="0"/>
    <n v="-0.29500000000000004"/>
    <n v="0"/>
    <n v="-0.29500000000000004"/>
  </r>
  <r>
    <x v="1"/>
    <s v="REAL"/>
    <s v="VARIABLE"/>
    <x v="1"/>
    <m/>
    <s v="ASTURIAS"/>
    <x v="11"/>
    <s v="SANTANDER Y ASTURIAS"/>
    <s v="PASTELES DE POSTRE"/>
    <n v="0.37000000000000005"/>
    <d v="2023-07-31T00:00:00"/>
    <x v="11"/>
    <n v="7"/>
    <m/>
    <m/>
    <n v="0"/>
    <n v="-0.37000000000000005"/>
    <n v="0"/>
    <n v="-0.37000000000000005"/>
  </r>
  <r>
    <x v="1"/>
    <s v="REAL"/>
    <s v="VARIABLE"/>
    <x v="0"/>
    <s v="CEDIPSA"/>
    <s v="ASTURIAS"/>
    <x v="11"/>
    <s v="SANTANDER Y ASTURIAS"/>
    <m/>
    <n v="0.54500000000000004"/>
    <d v="2023-07-31T00:00:00"/>
    <x v="11"/>
    <n v="7"/>
    <m/>
    <m/>
    <n v="0"/>
    <n v="-0.54500000000000004"/>
    <n v="0"/>
    <n v="-0.54500000000000004"/>
  </r>
  <r>
    <x v="1"/>
    <s v="REAL"/>
    <s v="VARIABLE"/>
    <x v="0"/>
    <s v="ONFLY"/>
    <s v="ASTURIAS"/>
    <x v="11"/>
    <s v="SANTANDER Y ASTURIAS"/>
    <m/>
    <n v="0.30000000000000004"/>
    <d v="2023-07-31T00:00:00"/>
    <x v="11"/>
    <n v="7"/>
    <m/>
    <m/>
    <n v="0"/>
    <n v="-0.30000000000000004"/>
    <n v="0"/>
    <n v="-0.30000000000000004"/>
  </r>
  <r>
    <x v="1"/>
    <s v="REAL"/>
    <s v="VARIABLE"/>
    <x v="0"/>
    <s v="MORALES BOX"/>
    <s v="MADRID"/>
    <x v="6"/>
    <s v="BOXEO"/>
    <s v="MORALES BOX"/>
    <n v="8"/>
    <d v="2023-08-01T00:00:00"/>
    <x v="11"/>
    <n v="8"/>
    <m/>
    <s v="BOXEO MORALES BOX"/>
    <n v="0"/>
    <n v="-8"/>
    <n v="0"/>
    <n v="-8"/>
  </r>
  <r>
    <x v="1"/>
    <s v="REAL"/>
    <s v="VARIABLE"/>
    <x v="0"/>
    <s v="PELUQUERIA LEONARDO"/>
    <s v="MADRID"/>
    <x v="10"/>
    <s v="PELUQUERIA"/>
    <s v="PELUQUERIA VALDEZARZA"/>
    <n v="0.9"/>
    <d v="2023-08-01T00:00:00"/>
    <x v="11"/>
    <n v="8"/>
    <m/>
    <s v="PELUQUERO NEUVO LEONARDO"/>
    <n v="0"/>
    <n v="-0.9"/>
    <n v="0"/>
    <n v="-0.9"/>
  </r>
  <r>
    <x v="1"/>
    <s v="REAL"/>
    <s v="FIJO"/>
    <x v="0"/>
    <s v="ALQUILER"/>
    <s v="MADRID"/>
    <x v="2"/>
    <s v="PISO VALDEZARZA"/>
    <s v="ALQUILER VALDEZARZA"/>
    <n v="40"/>
    <d v="2023-08-02T00:00:00"/>
    <x v="11"/>
    <n v="8"/>
    <m/>
    <s v="AGO 23 VALDEZARZA"/>
    <n v="0"/>
    <n v="-40"/>
    <n v="0"/>
    <n v="-40"/>
  </r>
  <r>
    <x v="2"/>
    <s v="REAL"/>
    <s v="VARIABLE"/>
    <x v="0"/>
    <s v="DEGIRO"/>
    <s v="ONLINE"/>
    <x v="22"/>
    <s v="FONDOS"/>
    <s v="DEGIRO"/>
    <n v="180"/>
    <d v="2023-08-02T00:00:00"/>
    <x v="11"/>
    <n v="8"/>
    <m/>
    <m/>
    <n v="0"/>
    <n v="0"/>
    <n v="-180"/>
    <n v="-180"/>
  </r>
  <r>
    <x v="1"/>
    <s v="REAL"/>
    <s v="FIJO"/>
    <x v="0"/>
    <s v="GARAJE"/>
    <s v="MADRID"/>
    <x v="2"/>
    <s v="GARAJE"/>
    <s v="GARAJE VALDEZARZA"/>
    <n v="6.5"/>
    <d v="2023-08-02T00:00:00"/>
    <x v="11"/>
    <n v="8"/>
    <m/>
    <s v="AGO 23 VALDEZARZA"/>
    <n v="0"/>
    <n v="-6.5"/>
    <n v="0"/>
    <n v="-6.5"/>
  </r>
  <r>
    <x v="1"/>
    <s v="REAL"/>
    <s v="VARIABLE"/>
    <x v="0"/>
    <s v="ALQUILER"/>
    <s v="MADRID"/>
    <x v="2"/>
    <s v="GASTOS COMPARTIDOS"/>
    <s v="GASTOS: AGUA, LUZ, WIFI, LIMPIEZA"/>
    <n v="4.9820000000000002"/>
    <d v="2023-08-02T00:00:00"/>
    <x v="11"/>
    <n v="8"/>
    <m/>
    <s v="GASTOS JULIO 23"/>
    <n v="0"/>
    <n v="-4.9820000000000002"/>
    <n v="0"/>
    <n v="-4.9820000000000002"/>
  </r>
  <r>
    <x v="3"/>
    <s v="REAL"/>
    <s v="FIJO"/>
    <x v="0"/>
    <s v="ONLINE"/>
    <s v="MADRID"/>
    <x v="24"/>
    <s v="TRASPASO COLECTIVOS"/>
    <s v="TRASPASO COLECTIVO"/>
    <n v="0"/>
    <d v="2023-08-02T00:00:00"/>
    <x v="11"/>
    <n v="8"/>
    <m/>
    <m/>
    <n v="0"/>
    <n v="0"/>
    <n v="0"/>
    <n v="0"/>
  </r>
  <r>
    <x v="3"/>
    <s v="REAL"/>
    <s v="OCASIONAL"/>
    <x v="0"/>
    <s v="SANTANDER"/>
    <s v="ONLINE"/>
    <x v="24"/>
    <s v="TRASPASO COLECTIVOS"/>
    <s v="VACACIONES"/>
    <n v="0"/>
    <d v="2023-08-02T00:00:00"/>
    <x v="11"/>
    <n v="8"/>
    <m/>
    <m/>
    <n v="0"/>
    <n v="0"/>
    <n v="0"/>
    <n v="0"/>
  </r>
  <r>
    <x v="1"/>
    <s v="REAL"/>
    <s v="VARIABLE"/>
    <x v="0"/>
    <s v="INSUD"/>
    <m/>
    <x v="4"/>
    <s v="VENDING"/>
    <s v="CHOCOLATE"/>
    <n v="0.19"/>
    <d v="2023-08-03T00:00:00"/>
    <x v="11"/>
    <n v="8"/>
    <m/>
    <m/>
    <n v="0"/>
    <n v="-0.19"/>
    <n v="0"/>
    <n v="-0.19"/>
  </r>
  <r>
    <x v="1"/>
    <s v="REAL"/>
    <s v="VARIABLE"/>
    <x v="0"/>
    <s v="SANTANDER"/>
    <s v="MADRID"/>
    <x v="0"/>
    <s v="EFECTIVO"/>
    <s v="EFECTIVO"/>
    <n v="6"/>
    <d v="2023-08-03T00:00:00"/>
    <x v="11"/>
    <n v="8"/>
    <m/>
    <s v="M1J"/>
    <n v="0"/>
    <n v="-6"/>
    <n v="0"/>
    <n v="-6"/>
  </r>
  <r>
    <x v="1"/>
    <s v="REAL"/>
    <s v="VARIABLE"/>
    <x v="0"/>
    <s v="PIZZA NAPOLI"/>
    <s v="MADRID"/>
    <x v="7"/>
    <s v="NAPOLI"/>
    <s v="EXTRA MENU COMPLETO"/>
    <n v="0.26"/>
    <d v="2023-08-03T00:00:00"/>
    <x v="11"/>
    <n v="8"/>
    <m/>
    <s v="EXTRA MENU COMPLETO, EN EFECTIVO"/>
    <n v="0"/>
    <n v="-0.26"/>
    <n v="0"/>
    <n v="-0.26"/>
  </r>
  <r>
    <x v="1"/>
    <s v="REAL"/>
    <s v="VARIABLE"/>
    <x v="0"/>
    <s v="CHINO BARRIO"/>
    <s v="MADRID"/>
    <x v="4"/>
    <s v="CHINO BARRIO"/>
    <s v="FRUTA"/>
    <n v="0.30000000000000004"/>
    <d v="2023-08-03T00:00:00"/>
    <x v="11"/>
    <n v="8"/>
    <m/>
    <s v="3 MANGOS, EN EFECTIVO"/>
    <n v="0"/>
    <n v="-0.30000000000000004"/>
    <n v="0"/>
    <n v="-0.30000000000000004"/>
  </r>
  <r>
    <x v="1"/>
    <s v="REAL"/>
    <s v="VARIABLE"/>
    <x v="0"/>
    <s v="UBER EATS"/>
    <s v="MADRID"/>
    <x v="7"/>
    <s v="RESTAURANTE"/>
    <s v="HAMBURGUESA MCDONALDS"/>
    <n v="1.4460000000000002"/>
    <d v="2023-08-03T00:00:00"/>
    <x v="11"/>
    <n v="8"/>
    <m/>
    <m/>
    <n v="0"/>
    <n v="-1.4460000000000002"/>
    <n v="0"/>
    <n v="-1.4460000000000002"/>
  </r>
  <r>
    <x v="1"/>
    <s v="REAL"/>
    <s v="VARIABLE"/>
    <x v="1"/>
    <s v="MADRID"/>
    <s v="CORTE INGLES"/>
    <x v="3"/>
    <s v="GRIFO AGUA"/>
    <s v="GRIFO AGUA"/>
    <n v="5.1960000000000006"/>
    <d v="2023-08-04T00:00:00"/>
    <x v="11"/>
    <n v="8"/>
    <m/>
    <m/>
    <n v="0"/>
    <n v="-5.1960000000000006"/>
    <n v="0"/>
    <n v="-5.1960000000000006"/>
  </r>
  <r>
    <x v="1"/>
    <s v="REAL"/>
    <s v="VARIABLE"/>
    <x v="0"/>
    <s v="UBER EATS"/>
    <s v="MADRID"/>
    <x v="7"/>
    <s v="UBER"/>
    <s v="BURGER KING"/>
    <n v="1.4460000000000002"/>
    <d v="2023-08-07T00:00:00"/>
    <x v="11"/>
    <n v="8"/>
    <m/>
    <m/>
    <n v="0"/>
    <n v="-1.4460000000000002"/>
    <n v="0"/>
    <n v="-1.4460000000000002"/>
  </r>
  <r>
    <x v="1"/>
    <s v="REAL"/>
    <s v="VARIABLE"/>
    <x v="0"/>
    <s v="CARREFOUR CUATRO CAMINOS"/>
    <s v="MADRID"/>
    <x v="4"/>
    <s v="CARREFOUR"/>
    <s v="CARREFOUR"/>
    <n v="3.298"/>
    <d v="2023-08-07T00:00:00"/>
    <x v="11"/>
    <n v="8"/>
    <m/>
    <m/>
    <n v="0"/>
    <n v="-3.298"/>
    <n v="0"/>
    <n v="-3.298"/>
  </r>
  <r>
    <x v="0"/>
    <s v="REAL"/>
    <s v="VARIABLE"/>
    <x v="0"/>
    <s v="DECATHLON"/>
    <s v="MADRID"/>
    <x v="0"/>
    <s v="DEVOLUCION"/>
    <s v="DECATHLON"/>
    <n v="14.997"/>
    <d v="2023-08-07T00:00:00"/>
    <x v="11"/>
    <n v="8"/>
    <m/>
    <s v="DEVOLUCION PALA DE PADEL"/>
    <n v="14.997"/>
    <n v="0"/>
    <n v="0"/>
    <n v="14.997"/>
  </r>
  <r>
    <x v="0"/>
    <s v="REAL"/>
    <s v="VARIABLE"/>
    <x v="0"/>
    <s v="DECATHLON"/>
    <s v="MADRID"/>
    <x v="0"/>
    <s v="DEVOLUCION"/>
    <s v="DECATHLON"/>
    <n v="6.5940000000000003"/>
    <d v="2023-08-07T00:00:00"/>
    <x v="11"/>
    <n v="8"/>
    <m/>
    <s v="DEVOLUCION CHUBASQUEROS DECATHLON"/>
    <n v="6.5940000000000003"/>
    <n v="0"/>
    <n v="0"/>
    <n v="6.5940000000000003"/>
  </r>
  <r>
    <x v="1"/>
    <s v="REAL"/>
    <s v="VARIABLE"/>
    <x v="0"/>
    <m/>
    <m/>
    <x v="4"/>
    <s v="VENDING"/>
    <s v="INSUD"/>
    <n v="0.20999999999999996"/>
    <d v="2023-08-07T00:00:00"/>
    <x v="11"/>
    <n v="8"/>
    <m/>
    <m/>
    <n v="0"/>
    <n v="-0.20999999999999996"/>
    <n v="0"/>
    <n v="-0.20999999999999996"/>
  </r>
  <r>
    <x v="1"/>
    <s v="REAL"/>
    <s v="VARIABLE"/>
    <x v="0"/>
    <s v="ALCAMPO"/>
    <s v="MADRID"/>
    <x v="4"/>
    <s v="ACCESORIOS"/>
    <s v="NECESER PARA LLEVAR EN LA MOCHILA"/>
    <n v="0.56900000000000006"/>
    <d v="2023-08-07T00:00:00"/>
    <x v="11"/>
    <n v="8"/>
    <m/>
    <m/>
    <n v="0"/>
    <n v="-0.56900000000000006"/>
    <n v="0"/>
    <n v="-0.56900000000000006"/>
  </r>
  <r>
    <x v="1"/>
    <s v="REAL"/>
    <s v="VARIABLE"/>
    <x v="0"/>
    <s v="DECATHLON"/>
    <s v="MADRID"/>
    <x v="21"/>
    <s v="REGALOS CRIS"/>
    <s v="PALA DE PADEL CRIS"/>
    <n v="5.4990000000000006"/>
    <d v="2023-08-07T00:00:00"/>
    <x v="11"/>
    <n v="8"/>
    <m/>
    <m/>
    <n v="0"/>
    <n v="-5.4990000000000006"/>
    <n v="0"/>
    <n v="-5.4990000000000006"/>
  </r>
  <r>
    <x v="1"/>
    <s v="REAL"/>
    <s v="VARIABLE"/>
    <x v="0"/>
    <m/>
    <s v="CROACIA"/>
    <x v="21"/>
    <s v="REGALOS CRIS"/>
    <s v="COLGANTE CRIS DE DUBROVNIK"/>
    <n v="3.5"/>
    <d v="2023-08-14T00:00:00"/>
    <x v="11"/>
    <n v="8"/>
    <m/>
    <m/>
    <n v="0"/>
    <n v="-3.5"/>
    <n v="0"/>
    <n v="-3.5"/>
  </r>
  <r>
    <x v="1"/>
    <s v="REAL"/>
    <s v="VARIABLE"/>
    <x v="0"/>
    <s v="BUCEO AQUALIA"/>
    <s v="LA HERRADURA"/>
    <x v="6"/>
    <s v="BUCEO"/>
    <s v="CURSO AVANZADO BUCEO"/>
    <n v="31"/>
    <d v="2023-08-14T00:00:00"/>
    <x v="11"/>
    <n v="8"/>
    <m/>
    <s v="CURSO AVANZADO BUCEO"/>
    <n v="0"/>
    <n v="-31"/>
    <n v="0"/>
    <n v="-31"/>
  </r>
  <r>
    <x v="1"/>
    <s v="REAL"/>
    <s v="VARIABLE"/>
    <x v="0"/>
    <m/>
    <s v="CROACIA"/>
    <x v="3"/>
    <s v="IMANES"/>
    <s v="IMANES VACACIONES CROACIA"/>
    <n v="1.06"/>
    <d v="2023-08-14T00:00:00"/>
    <x v="11"/>
    <n v="8"/>
    <m/>
    <m/>
    <n v="0"/>
    <n v="-1.06"/>
    <n v="0"/>
    <n v="-1.06"/>
  </r>
  <r>
    <x v="1"/>
    <s v="REAL"/>
    <s v="VARIABLE"/>
    <x v="0"/>
    <s v="UBER"/>
    <s v="SPLIT"/>
    <x v="5"/>
    <s v="UBER"/>
    <s v="UBER SPLIT"/>
    <n v="0.71500000000000008"/>
    <d v="2023-08-14T00:00:00"/>
    <x v="11"/>
    <n v="8"/>
    <m/>
    <m/>
    <n v="0"/>
    <n v="-0.71500000000000008"/>
    <n v="0"/>
    <n v="-0.71500000000000008"/>
  </r>
  <r>
    <x v="1"/>
    <s v="REAL"/>
    <s v="VARIABLE"/>
    <x v="0"/>
    <s v="PLAYA"/>
    <s v="CROACIA"/>
    <x v="6"/>
    <s v="PADDLE SURF"/>
    <s v="PADEL SURF MAKARSKA BEACH"/>
    <n v="2"/>
    <d v="2023-08-16T00:00:00"/>
    <x v="11"/>
    <n v="8"/>
    <m/>
    <m/>
    <n v="0"/>
    <n v="-2"/>
    <n v="0"/>
    <n v="-2"/>
  </r>
  <r>
    <x v="0"/>
    <s v="REAL"/>
    <s v="VARIABLE"/>
    <x v="0"/>
    <m/>
    <m/>
    <x v="0"/>
    <s v="PAGA"/>
    <s v="PAGA PAPA"/>
    <n v="15"/>
    <d v="2023-08-17T00:00:00"/>
    <x v="11"/>
    <n v="8"/>
    <m/>
    <m/>
    <n v="15"/>
    <n v="0"/>
    <n v="0"/>
    <n v="15"/>
  </r>
  <r>
    <x v="1"/>
    <s v="REAL"/>
    <s v="VARIABLE"/>
    <x v="0"/>
    <s v="POMODORO LA VAGUADA"/>
    <s v="MADRID"/>
    <x v="7"/>
    <s v="BAR"/>
    <s v="POMODORO "/>
    <n v="2.75"/>
    <d v="2023-08-17T00:00:00"/>
    <x v="11"/>
    <n v="8"/>
    <m/>
    <s v="COMIDA FAMILIA A LA VUELTA DE CROACIA EN POMODORO LA VAGUADA"/>
    <n v="0"/>
    <n v="-2.75"/>
    <n v="0"/>
    <n v="-2.75"/>
  </r>
  <r>
    <x v="1"/>
    <s v="REAL"/>
    <s v="VARIABLE"/>
    <x v="0"/>
    <m/>
    <s v="CROACIA"/>
    <x v="7"/>
    <s v="BAR"/>
    <s v="AGUA CON GAS"/>
    <n v="9.5000000000000001E-2"/>
    <d v="2023-08-18T00:00:00"/>
    <x v="11"/>
    <n v="8"/>
    <m/>
    <m/>
    <n v="0"/>
    <n v="-9.5000000000000001E-2"/>
    <n v="0"/>
    <n v="-9.5000000000000001E-2"/>
  </r>
  <r>
    <x v="1"/>
    <s v="REAL"/>
    <s v="VARIABLE"/>
    <x v="1"/>
    <s v="LA HERRADURA"/>
    <s v="TORRE DEL MAR"/>
    <x v="7"/>
    <s v="RESTAURANTE"/>
    <s v="COMIDA BODEGON"/>
    <n v="3.83"/>
    <d v="2023-08-18T00:00:00"/>
    <x v="11"/>
    <n v="8"/>
    <m/>
    <s v="COMIDA BODEGÓN, 2 BEBIDAS, 1 CAFÉ Y 4 RACIONES"/>
    <n v="0"/>
    <n v="-3.83"/>
    <n v="0"/>
    <n v="-3.83"/>
  </r>
  <r>
    <x v="1"/>
    <s v="REAL"/>
    <s v="VARIABLE"/>
    <x v="0"/>
    <s v="BUCEO AQUALIA"/>
    <s v="LA HERRADURA"/>
    <x v="21"/>
    <s v="REGALOS CRIS"/>
    <s v="CURSO OPEN WATER PARA CRIS"/>
    <n v="36"/>
    <d v="2023-08-18T00:00:00"/>
    <x v="11"/>
    <n v="8"/>
    <m/>
    <m/>
    <n v="0"/>
    <n v="-36"/>
    <n v="0"/>
    <n v="-36"/>
  </r>
  <r>
    <x v="1"/>
    <s v="REAL"/>
    <s v="VARIABLE"/>
    <x v="0"/>
    <m/>
    <m/>
    <x v="4"/>
    <s v="GASOLINERA"/>
    <s v="DONETES GASOLINERA"/>
    <n v="0.32500000000000001"/>
    <d v="2023-08-18T00:00:00"/>
    <x v="11"/>
    <n v="8"/>
    <m/>
    <m/>
    <n v="0"/>
    <n v="-0.32500000000000001"/>
    <n v="0"/>
    <n v="-0.32500000000000001"/>
  </r>
  <r>
    <x v="1"/>
    <s v="REAL"/>
    <s v="VARIABLE"/>
    <x v="0"/>
    <s v="BUCEO AQUALIA"/>
    <s v="LA HERRADURA"/>
    <x v="19"/>
    <s v="BUCEO AQUALIA"/>
    <s v="SEGURO BUCEO"/>
    <n v="3.9000000000000004"/>
    <d v="2023-08-18T00:00:00"/>
    <x v="11"/>
    <n v="8"/>
    <m/>
    <m/>
    <n v="0"/>
    <n v="-3.9000000000000004"/>
    <n v="0"/>
    <n v="-3.9000000000000004"/>
  </r>
  <r>
    <x v="2"/>
    <s v="REAL"/>
    <s v="VARIABLE"/>
    <x v="0"/>
    <s v="COINBASE"/>
    <s v="ONLINE"/>
    <x v="17"/>
    <s v="CRYPTO"/>
    <s v="BITCOIN"/>
    <n v="90"/>
    <d v="2023-08-21T00:00:00"/>
    <x v="11"/>
    <n v="8"/>
    <m/>
    <m/>
    <n v="0"/>
    <n v="0"/>
    <n v="-90"/>
    <n v="-90"/>
  </r>
  <r>
    <x v="1"/>
    <s v="REAL"/>
    <s v="VARIABLE"/>
    <x v="0"/>
    <s v="CHINO BARRIO"/>
    <s v="MADRID"/>
    <x v="4"/>
    <s v="CHINO BARRIO"/>
    <s v="CACAHUETES"/>
    <n v="0.27900000000000003"/>
    <d v="2023-08-21T00:00:00"/>
    <x v="11"/>
    <n v="8"/>
    <m/>
    <m/>
    <n v="0"/>
    <n v="-0.27900000000000003"/>
    <n v="0"/>
    <n v="-0.27900000000000003"/>
  </r>
  <r>
    <x v="1"/>
    <s v="REAL"/>
    <s v="VARIABLE"/>
    <x v="0"/>
    <s v="AEROPUERTO MILAN"/>
    <s v="AEROPUERTO MILAN"/>
    <x v="7"/>
    <s v="BAR"/>
    <s v="CAFE BAR AEROPUERTO"/>
    <n v="0.60000000000000009"/>
    <d v="2023-08-21T00:00:00"/>
    <x v="11"/>
    <n v="8"/>
    <m/>
    <s v="CAFÉ PARA MAMA Y PARA MI"/>
    <n v="0"/>
    <n v="-0.60000000000000009"/>
    <n v="0"/>
    <n v="-0.60000000000000009"/>
  </r>
  <r>
    <x v="1"/>
    <s v="REAL"/>
    <s v="VARIABLE"/>
    <x v="0"/>
    <s v="REPSOL"/>
    <s v="PUERTO LLANO"/>
    <x v="5"/>
    <s v="GASOLINA"/>
    <s v="COCHE"/>
    <n v="10.843000000000002"/>
    <d v="2023-08-21T00:00:00"/>
    <x v="11"/>
    <n v="8"/>
    <m/>
    <m/>
    <n v="0"/>
    <n v="-10.843000000000002"/>
    <n v="0"/>
    <n v="-10.843000000000002"/>
  </r>
  <r>
    <x v="1"/>
    <s v="REAL"/>
    <s v="VARIABLE"/>
    <x v="1"/>
    <s v="LA HERRADURA"/>
    <s v="TORRE DEL MAR"/>
    <x v="4"/>
    <s v="MERCADONA"/>
    <s v="COMPRA FINDE"/>
    <n v="4.6779999999999999"/>
    <d v="2023-08-21T00:00:00"/>
    <x v="11"/>
    <n v="8"/>
    <m/>
    <m/>
    <n v="0"/>
    <n v="-4.6779999999999999"/>
    <n v="0"/>
    <n v="-4.6779999999999999"/>
  </r>
  <r>
    <x v="1"/>
    <s v="REAL"/>
    <s v="VARIABLE"/>
    <x v="0"/>
    <s v="REPSOL"/>
    <s v="PUERTO LLANO"/>
    <x v="4"/>
    <s v="GASOLINERA"/>
    <s v="DONETES GASOLINERA"/>
    <n v="0.26"/>
    <d v="2023-08-21T00:00:00"/>
    <x v="11"/>
    <n v="8"/>
    <m/>
    <m/>
    <n v="0"/>
    <n v="-0.26"/>
    <n v="0"/>
    <n v="-0.26"/>
  </r>
  <r>
    <x v="1"/>
    <s v="REAL"/>
    <s v="VARIABLE"/>
    <x v="0"/>
    <s v="HBO"/>
    <s v="ONLINE"/>
    <x v="9"/>
    <s v="SUSCRIPCION"/>
    <s v="HBO"/>
    <n v="1.2000000000000002"/>
    <d v="2023-08-21T00:00:00"/>
    <x v="11"/>
    <n v="8"/>
    <m/>
    <s v="BIZUM A ISABEL POR HBO abril, mayo, junio, julio (3€x4 =12)"/>
    <n v="0"/>
    <n v="-1.2000000000000002"/>
    <n v="0"/>
    <n v="-1.2000000000000002"/>
  </r>
  <r>
    <x v="2"/>
    <s v="REAL"/>
    <s v="VARIABLE"/>
    <x v="0"/>
    <s v="INDEXA CAPITAL"/>
    <s v="ONLINE"/>
    <x v="22"/>
    <s v="FONDOS"/>
    <s v="INDEXA"/>
    <n v="135"/>
    <d v="2023-08-21T00:00:00"/>
    <x v="11"/>
    <n v="8"/>
    <m/>
    <m/>
    <n v="0"/>
    <n v="0"/>
    <n v="-135"/>
    <n v="-135"/>
  </r>
  <r>
    <x v="1"/>
    <s v="REAL"/>
    <s v="VARIABLE"/>
    <x v="0"/>
    <s v="CEPSA"/>
    <s v="MADRID"/>
    <x v="5"/>
    <s v="GASOLINA"/>
    <s v="MOTO"/>
    <n v="0.9880000000000001"/>
    <d v="2023-08-21T00:00:00"/>
    <x v="11"/>
    <n v="8"/>
    <m/>
    <m/>
    <n v="0"/>
    <n v="-0.9880000000000001"/>
    <n v="0"/>
    <n v="-0.9880000000000001"/>
  </r>
  <r>
    <x v="1"/>
    <s v="REAL"/>
    <s v="VARIABLE"/>
    <x v="1"/>
    <s v="LA HERRADURA"/>
    <s v="MARINA"/>
    <x v="5"/>
    <s v="PARKING"/>
    <s v="PARKING BUCEO"/>
    <n v="1"/>
    <d v="2023-08-21T00:00:00"/>
    <x v="11"/>
    <n v="8"/>
    <m/>
    <m/>
    <n v="0"/>
    <n v="-1"/>
    <n v="0"/>
    <n v="-1"/>
  </r>
  <r>
    <x v="1"/>
    <s v="REAL"/>
    <s v="VARIABLE"/>
    <x v="0"/>
    <s v="SANTANDER"/>
    <s v="MADRID"/>
    <x v="0"/>
    <s v="EFECTIVO"/>
    <s v="EFECTIVO"/>
    <n v="13"/>
    <d v="2023-08-22T00:00:00"/>
    <x v="11"/>
    <n v="8"/>
    <m/>
    <s v="SAQUÉ EFECTIVOOO PARA TENER SEGURIDAD"/>
    <n v="0"/>
    <n v="-13"/>
    <n v="0"/>
    <n v="-13"/>
  </r>
  <r>
    <x v="1"/>
    <s v="REAL"/>
    <s v="VARIABLE"/>
    <x v="0"/>
    <s v="CHINO BARRIO"/>
    <s v="MADRID"/>
    <x v="3"/>
    <s v="ACCESORIOS"/>
    <s v="PEGATINAS"/>
    <n v="0.18000000000000002"/>
    <d v="2023-08-22T00:00:00"/>
    <x v="11"/>
    <n v="8"/>
    <m/>
    <s v="PEGATINAS PARA PONER NOMBRE A LAS COSAS DE CASA"/>
    <n v="0"/>
    <n v="-0.18000000000000002"/>
    <n v="0"/>
    <n v="-0.18000000000000002"/>
  </r>
  <r>
    <x v="1"/>
    <s v="REAL"/>
    <s v="VARIABLE"/>
    <x v="0"/>
    <s v="MADRID APP DEPORTES"/>
    <s v="MADRID"/>
    <x v="6"/>
    <s v="PADEL"/>
    <s v="PISTA"/>
    <n v="1.3800000000000001"/>
    <d v="2023-08-22T00:00:00"/>
    <x v="11"/>
    <n v="8"/>
    <m/>
    <s v="PADEL APP DE MADRID"/>
    <n v="0"/>
    <n v="-1.3800000000000001"/>
    <n v="0"/>
    <n v="-1.3800000000000001"/>
  </r>
  <r>
    <x v="1"/>
    <s v="REAL"/>
    <s v="VARIABLE"/>
    <x v="0"/>
    <s v="UÑAS CHINO FRANCOS RODRIGUEZ"/>
    <s v="MADRID"/>
    <x v="10"/>
    <s v="UÑAS"/>
    <s v="UÑAS"/>
    <n v="2.6"/>
    <d v="2023-08-22T00:00:00"/>
    <x v="11"/>
    <n v="8"/>
    <m/>
    <s v="UÑAS HECHAS EN FRANCOS RODRIGUEZ PARA NO MORDERMELAS"/>
    <n v="0"/>
    <n v="-2.6"/>
    <n v="0"/>
    <n v="-2.6"/>
  </r>
  <r>
    <x v="4"/>
    <s v="REAL"/>
    <s v="VARIABLE"/>
    <x v="0"/>
    <m/>
    <m/>
    <x v="25"/>
    <s v="CASH SANTANDER COLECTIVOS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5"/>
    <s v="CASH SANTANDER JGG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DEGIRO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LEDGER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BIT2ME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COINBASE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MINTOS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INDEXA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KUCOIN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METAMASK"/>
    <m/>
    <n v="0"/>
    <d v="2023-08-22T00:00:00"/>
    <x v="11"/>
    <n v="8"/>
    <m/>
    <d v="2025-02-10T00:00:00"/>
    <n v="0"/>
    <n v="0"/>
    <n v="0"/>
    <n v="0"/>
  </r>
  <r>
    <x v="4"/>
    <s v="REAL"/>
    <s v="VARIABLE"/>
    <x v="0"/>
    <m/>
    <m/>
    <x v="26"/>
    <s v="CAPITAL CELL"/>
    <m/>
    <n v="0"/>
    <d v="2023-08-22T00:00:00"/>
    <x v="11"/>
    <n v="8"/>
    <m/>
    <d v="2025-02-10T00:00:00"/>
    <n v="0"/>
    <n v="0"/>
    <n v="0"/>
    <n v="0"/>
  </r>
  <r>
    <x v="1"/>
    <s v="REAL"/>
    <s v="VARIABLE"/>
    <x v="0"/>
    <s v="EL PESCADOR"/>
    <s v="MADRID"/>
    <x v="7"/>
    <s v="BAR"/>
    <s v="CERVEZA"/>
    <n v="1.5"/>
    <d v="2023-08-23T00:00:00"/>
    <x v="11"/>
    <n v="8"/>
    <m/>
    <s v="CERVEZAS POST PADEL"/>
    <n v="0"/>
    <n v="-1.5"/>
    <n v="0"/>
    <n v="-1.5"/>
  </r>
  <r>
    <x v="1"/>
    <s v="REAL"/>
    <s v="VARIABLE"/>
    <x v="0"/>
    <s v="CHINO BARRIO"/>
    <s v="MADRID"/>
    <x v="2"/>
    <s v="REPARACIONES"/>
    <s v="CANDADO Y PEGAMENTO PARA ARREGLAR COSAS"/>
    <n v="0.60000000000000009"/>
    <d v="2023-08-25T00:00:00"/>
    <x v="11"/>
    <n v="8"/>
    <m/>
    <m/>
    <n v="0"/>
    <n v="-0.60000000000000009"/>
    <n v="0"/>
    <n v="-0.60000000000000009"/>
  </r>
  <r>
    <x v="1"/>
    <s v="REAL"/>
    <s v="VARIABLE"/>
    <x v="0"/>
    <s v="RIV"/>
    <s v="MADRID"/>
    <x v="7"/>
    <s v="BAR"/>
    <s v="CENA"/>
    <n v="1.57"/>
    <d v="2023-08-28T00:00:00"/>
    <x v="11"/>
    <n v="8"/>
    <m/>
    <s v="CENA CON JON VIENDO EL REAL MADRID EÑ 25/08/2023"/>
    <n v="0"/>
    <n v="-1.57"/>
    <n v="0"/>
    <n v="-1.57"/>
  </r>
  <r>
    <x v="1"/>
    <s v="REAL"/>
    <s v="VARIABLE"/>
    <x v="0"/>
    <s v="INSUD"/>
    <s v="MADRID"/>
    <x v="4"/>
    <s v="VENDING"/>
    <s v="CHOCOLATE Y CAFÉ"/>
    <n v="0.22999999999999998"/>
    <d v="2023-08-28T00:00:00"/>
    <x v="11"/>
    <n v="8"/>
    <m/>
    <m/>
    <n v="0"/>
    <n v="-0.22999999999999998"/>
    <n v="0"/>
    <n v="-0.22999999999999998"/>
  </r>
  <r>
    <x v="1"/>
    <s v="REAL"/>
    <s v="VARIABLE"/>
    <x v="0"/>
    <s v="ALDI"/>
    <s v="MADRID"/>
    <x v="4"/>
    <s v="COMIDA"/>
    <s v="COMPRA SEMANAL"/>
    <n v="3.165"/>
    <d v="2023-08-28T00:00:00"/>
    <x v="11"/>
    <n v="8"/>
    <m/>
    <m/>
    <n v="0"/>
    <n v="-3.165"/>
    <n v="0"/>
    <n v="-3.165"/>
  </r>
  <r>
    <x v="1"/>
    <s v="REAL"/>
    <s v="VARIABLE"/>
    <x v="0"/>
    <s v="DECATHLON"/>
    <s v="MADRID"/>
    <x v="3"/>
    <s v="DEPORTE"/>
    <s v="GEL DE FRIO, BOLA DE MASAJE, CALCETINES Y SUJETA ROTULAS"/>
    <n v="3.0960000000000001"/>
    <d v="2023-08-28T00:00:00"/>
    <x v="11"/>
    <n v="8"/>
    <m/>
    <m/>
    <n v="0"/>
    <n v="-3.0960000000000001"/>
    <n v="0"/>
    <n v="-3.0960000000000001"/>
  </r>
  <r>
    <x v="1"/>
    <s v="REAL"/>
    <s v="VARIABLE"/>
    <x v="0"/>
    <s v="CEPSA"/>
    <s v="MADRID"/>
    <x v="5"/>
    <s v="GASOLINA"/>
    <s v="MOTO"/>
    <n v="0.46300000000000002"/>
    <d v="2023-08-28T00:00:00"/>
    <x v="11"/>
    <n v="8"/>
    <m/>
    <m/>
    <n v="0"/>
    <n v="-0.46300000000000002"/>
    <n v="0"/>
    <n v="-0.46300000000000002"/>
  </r>
  <r>
    <x v="1"/>
    <s v="REAL"/>
    <s v="VARIABLE"/>
    <x v="0"/>
    <s v="CHINO BARRIO"/>
    <s v="MADRID"/>
    <x v="2"/>
    <s v="REPARACIONES"/>
    <s v="BOMBILLAS Y DESTORNILLADORES"/>
    <n v="1.1400000000000001"/>
    <d v="2023-08-29T00:00:00"/>
    <x v="11"/>
    <n v="8"/>
    <m/>
    <m/>
    <n v="0"/>
    <n v="-1.1400000000000001"/>
    <n v="0"/>
    <n v="-1.1400000000000001"/>
  </r>
  <r>
    <x v="1"/>
    <s v="REAL"/>
    <s v="VARIABLE"/>
    <x v="0"/>
    <s v="LA ESQUINITA DE MACHADO"/>
    <s v="MADRID"/>
    <x v="7"/>
    <s v="BAR"/>
    <s v="CENA"/>
    <n v="1.85"/>
    <d v="2023-08-29T00:00:00"/>
    <x v="11"/>
    <n v="8"/>
    <m/>
    <s v="FUE UN BIZUM A MANU QUEDAMOS Y TOMAMOS TOSTAS, ALITAS Y CERVEZAS"/>
    <n v="0"/>
    <n v="-1.85"/>
    <n v="0"/>
    <n v="-1.85"/>
  </r>
  <r>
    <x v="1"/>
    <s v="REAL"/>
    <s v="VARIABLE"/>
    <x v="0"/>
    <s v="LA MARUCA"/>
    <s v="MADRID"/>
    <x v="7"/>
    <s v="BAR"/>
    <s v="DESAYUNO"/>
    <n v="0.9900000000000001"/>
    <d v="2023-08-29T00:00:00"/>
    <x v="11"/>
    <n v="8"/>
    <m/>
    <s v="DESAYUNO LA MARUCA CON JOSE ANGEL, PEDRO Y JON DESPUES DE PADEL EN  VICENTE DEL BOSQUE"/>
    <n v="0"/>
    <n v="-0.9900000000000001"/>
    <n v="0"/>
    <n v="-0.9900000000000001"/>
  </r>
  <r>
    <x v="1"/>
    <s v="REAL"/>
    <s v="VARIABLE"/>
    <x v="0"/>
    <s v="CHINO BARRIO"/>
    <s v="MADRID"/>
    <x v="2"/>
    <s v="REPARACIONES"/>
    <s v="BOMBILLAS Y DESTORNILLADORES"/>
    <n v="0.74500000000000011"/>
    <d v="2023-08-30T00:00:00"/>
    <x v="11"/>
    <n v="8"/>
    <m/>
    <s v="BOMBILLAS DEL SALON, GU 10"/>
    <n v="0"/>
    <n v="-0.74500000000000011"/>
    <n v="0"/>
    <n v="-0.74500000000000011"/>
  </r>
  <r>
    <x v="0"/>
    <s v="REAL"/>
    <s v="FIJO"/>
    <x v="0"/>
    <s v="INSUD"/>
    <s v="MADRID"/>
    <x v="12"/>
    <s v="NOMINA INSUD"/>
    <s v=" INSUD"/>
    <n v="586.24199999999996"/>
    <d v="2023-08-30T00:00:00"/>
    <x v="11"/>
    <n v="8"/>
    <m/>
    <s v="NOMINA AGOSTO 2023"/>
    <n v="586.24199999999996"/>
    <n v="0"/>
    <n v="0"/>
    <n v="586.24199999999996"/>
  </r>
  <r>
    <x v="3"/>
    <s v="REAL"/>
    <s v="FIJO"/>
    <x v="0"/>
    <s v="ONLINE"/>
    <s v="MADRID"/>
    <x v="24"/>
    <s v="TRASPASO COLECTIVOS"/>
    <s v="TRASPASO COLECTIVO"/>
    <n v="0"/>
    <d v="2023-08-30T00:00:00"/>
    <x v="11"/>
    <n v="8"/>
    <m/>
    <s v="TRASPASO COLECTIVOS PARA SEPTIEMBRE"/>
    <n v="0"/>
    <n v="0"/>
    <n v="0"/>
    <n v="0"/>
  </r>
  <r>
    <x v="1"/>
    <s v="REAL"/>
    <s v="VARIABLE"/>
    <x v="0"/>
    <s v="IBERIA"/>
    <s v="MADRID"/>
    <x v="11"/>
    <s v="PARIS"/>
    <s v="VUELOS"/>
    <n v="11.281000000000001"/>
    <d v="2023-08-30T00:00:00"/>
    <x v="11"/>
    <n v="8"/>
    <m/>
    <m/>
    <n v="0"/>
    <n v="-11.281000000000001"/>
    <n v="0"/>
    <n v="-11.281000000000001"/>
  </r>
  <r>
    <x v="1"/>
    <s v="REAL"/>
    <s v="FIJO"/>
    <x v="0"/>
    <s v="ALQUILER"/>
    <s v="MADRID"/>
    <x v="2"/>
    <s v="PISO VALDEZARZA"/>
    <s v="ALQUILER VALDEZARZA"/>
    <n v="40"/>
    <d v="2023-09-01T00:00:00"/>
    <x v="11"/>
    <n v="9"/>
    <m/>
    <m/>
    <n v="0"/>
    <n v="-40"/>
    <n v="0"/>
    <n v="-40"/>
  </r>
  <r>
    <x v="1"/>
    <s v="REAL"/>
    <s v="FIJO"/>
    <x v="0"/>
    <s v="GARAJE"/>
    <s v="MADRID"/>
    <x v="2"/>
    <s v="GARAJE"/>
    <s v="GARAJE VALDEZARZA"/>
    <n v="6.5"/>
    <d v="2023-09-01T00:00:00"/>
    <x v="11"/>
    <n v="9"/>
    <m/>
    <m/>
    <n v="0"/>
    <n v="-6.5"/>
    <n v="0"/>
    <n v="-6.5"/>
  </r>
  <r>
    <x v="1"/>
    <s v="REAL"/>
    <s v="VARIABLE"/>
    <x v="0"/>
    <s v="ALQUILER"/>
    <s v="MADRID"/>
    <x v="2"/>
    <s v="GASTOS COMPARTIDOS"/>
    <s v="GASTOS: AGUA, LUZ, WIFI, LIMPIEZA"/>
    <n v="10.778"/>
    <d v="2023-09-01T00:00:00"/>
    <x v="11"/>
    <n v="9"/>
    <m/>
    <m/>
    <n v="0"/>
    <n v="-10.778"/>
    <n v="0"/>
    <n v="-10.778"/>
  </r>
  <r>
    <x v="2"/>
    <s v="REAL"/>
    <s v="VARIABLE"/>
    <x v="0"/>
    <s v="INDEXA CAPITAL"/>
    <s v="ONLINE"/>
    <x v="22"/>
    <s v="FONDOS"/>
    <s v="INDEXA"/>
    <n v="180"/>
    <d v="2023-09-01T00:00:00"/>
    <x v="11"/>
    <n v="9"/>
    <m/>
    <m/>
    <n v="0"/>
    <n v="0"/>
    <n v="-180"/>
    <n v="-180"/>
  </r>
  <r>
    <x v="0"/>
    <s v="REAL"/>
    <s v="VARIABLE"/>
    <x v="0"/>
    <m/>
    <s v="MADRID"/>
    <x v="0"/>
    <s v="BIZUM"/>
    <s v="BIZUM DE SONIA PRA COMPENSAR"/>
    <n v="3.5999999999999996"/>
    <d v="2023-09-04T00:00:00"/>
    <x v="11"/>
    <n v="9"/>
    <m/>
    <s v="ME HIZO BIZUM COMPENSANDO OTRAS COSAS QUE PAGÓ ELLA"/>
    <n v="3.5999999999999996"/>
    <n v="0"/>
    <n v="0"/>
    <n v="3.5999999999999996"/>
  </r>
  <r>
    <x v="1"/>
    <s v="REAL"/>
    <s v="VARIABLE"/>
    <x v="0"/>
    <s v="INSUD"/>
    <s v="MADRID"/>
    <x v="4"/>
    <s v="INSUD"/>
    <s v="CAFÉ"/>
    <n v="4.0000000000000008E-2"/>
    <d v="2023-09-04T00:00:00"/>
    <x v="11"/>
    <n v="9"/>
    <m/>
    <m/>
    <n v="0"/>
    <n v="-4.0000000000000008E-2"/>
    <n v="0"/>
    <n v="-4.0000000000000008E-2"/>
  </r>
  <r>
    <x v="1"/>
    <s v="REAL"/>
    <s v="VARIABLE"/>
    <x v="0"/>
    <s v="CARREFOUR"/>
    <s v="MADRID"/>
    <x v="4"/>
    <s v="CARREFOUR"/>
    <s v="COMPRA SEMANAL"/>
    <n v="2.649"/>
    <d v="2023-09-04T00:00:00"/>
    <x v="11"/>
    <n v="9"/>
    <m/>
    <m/>
    <n v="0"/>
    <n v="-2.649"/>
    <n v="0"/>
    <n v="-2.649"/>
  </r>
  <r>
    <x v="1"/>
    <s v="REAL"/>
    <s v="VARIABLE"/>
    <x v="0"/>
    <s v="IBERIA"/>
    <s v="MADRID"/>
    <x v="11"/>
    <s v="PARIS"/>
    <s v="HOTEL"/>
    <n v="13.700000000000001"/>
    <d v="2023-09-04T00:00:00"/>
    <x v="11"/>
    <n v="9"/>
    <m/>
    <m/>
    <n v="0"/>
    <n v="-13.700000000000001"/>
    <n v="0"/>
    <n v="-13.700000000000001"/>
  </r>
  <r>
    <x v="1"/>
    <s v="REAL"/>
    <s v="VARIABLE"/>
    <x v="0"/>
    <s v="JUANCHOS MERCADO CHAMBERI"/>
    <s v="MADRID"/>
    <x v="7"/>
    <s v="RESTAURANTE"/>
    <s v="JUANCHOS"/>
    <n v="3.18"/>
    <d v="2023-09-04T00:00:00"/>
    <x v="11"/>
    <n v="9"/>
    <m/>
    <m/>
    <n v="0"/>
    <n v="-3.18"/>
    <n v="0"/>
    <n v="-3.18"/>
  </r>
  <r>
    <x v="1"/>
    <s v="REAL"/>
    <s v="VARIABLE"/>
    <x v="0"/>
    <s v="CLINTU"/>
    <s v="MADRID"/>
    <x v="2"/>
    <s v="PISO VALDEZARZA"/>
    <s v="LIMPIEZA DE CASA"/>
    <n v="2.2989999999999999"/>
    <d v="2023-09-04T00:00:00"/>
    <x v="11"/>
    <n v="9"/>
    <m/>
    <m/>
    <n v="0"/>
    <n v="-2.2989999999999999"/>
    <n v="0"/>
    <n v="-2.2989999999999999"/>
  </r>
  <r>
    <x v="1"/>
    <s v="REAL"/>
    <s v="VARIABLE"/>
    <x v="0"/>
    <s v="MORALES BOX"/>
    <s v="MADRID"/>
    <x v="6"/>
    <s v="BOXEO"/>
    <s v="MORALES BOX"/>
    <n v="8"/>
    <d v="2023-09-04T00:00:00"/>
    <x v="11"/>
    <n v="9"/>
    <m/>
    <m/>
    <n v="0"/>
    <n v="-8"/>
    <n v="0"/>
    <n v="-8"/>
  </r>
  <r>
    <x v="0"/>
    <s v="REAL"/>
    <s v="VARIABLE"/>
    <x v="0"/>
    <s v="APLICACION MADRID DEPORTE"/>
    <s v="MADRID"/>
    <x v="0"/>
    <s v="PADEL"/>
    <s v="PADEL"/>
    <n v="3"/>
    <d v="2023-09-04T00:00:00"/>
    <x v="11"/>
    <n v="9"/>
    <m/>
    <s v="Bizxums de los chicos con lso que jugé al padel con dani"/>
    <n v="3"/>
    <n v="0"/>
    <n v="0"/>
    <n v="3"/>
  </r>
  <r>
    <x v="1"/>
    <s v="REAL"/>
    <s v="VARIABLE"/>
    <x v="0"/>
    <s v="PLAYTOMIC"/>
    <s v="MADRID"/>
    <x v="6"/>
    <s v="PADEL"/>
    <s v="PISTA"/>
    <n v="0.42900000000000005"/>
    <d v="2023-09-04T00:00:00"/>
    <x v="11"/>
    <n v="9"/>
    <m/>
    <m/>
    <n v="0"/>
    <n v="-0.42900000000000005"/>
    <n v="0"/>
    <n v="-0.42900000000000005"/>
  </r>
  <r>
    <x v="1"/>
    <s v="REAL"/>
    <s v="VARIABLE"/>
    <x v="0"/>
    <s v="METROMADRID"/>
    <s v="MADRID"/>
    <x v="5"/>
    <s v="METRO"/>
    <s v="TARJETA METRO"/>
    <n v="0.61"/>
    <d v="2023-09-04T00:00:00"/>
    <x v="11"/>
    <n v="9"/>
    <m/>
    <s v="RECARGA DE LA TARJETA DE METRO PARA QUEDAR CON SONIA"/>
    <n v="0"/>
    <n v="-0.61"/>
    <n v="0"/>
    <n v="-0.61"/>
  </r>
  <r>
    <x v="1"/>
    <s v="REAL"/>
    <s v="VARIABLE"/>
    <x v="0"/>
    <m/>
    <s v="MADRID"/>
    <x v="0"/>
    <s v="OTROS"/>
    <s v="OTRO"/>
    <n v="0.61"/>
    <d v="2023-09-04T00:00:00"/>
    <x v="11"/>
    <n v="9"/>
    <m/>
    <s v="CHEQUEAR"/>
    <n v="0"/>
    <n v="-0.61"/>
    <n v="0"/>
    <n v="-0.61"/>
  </r>
  <r>
    <x v="1"/>
    <s v="REAL"/>
    <s v="VARIABLE"/>
    <x v="0"/>
    <s v="CARREFOUR"/>
    <s v="MADRID"/>
    <x v="4"/>
    <s v="CARREFOUR"/>
    <s v="COMPRA SEMANAL"/>
    <n v="3.94"/>
    <d v="2023-09-05T00:00:00"/>
    <x v="11"/>
    <n v="9"/>
    <m/>
    <m/>
    <n v="0"/>
    <n v="-3.94"/>
    <n v="0"/>
    <n v="-3.94"/>
  </r>
  <r>
    <x v="1"/>
    <s v="REAL"/>
    <s v="VARIABLE"/>
    <x v="0"/>
    <s v="REPSOL"/>
    <s v="MADRID"/>
    <x v="5"/>
    <s v="GASOLINA"/>
    <s v="MOTO"/>
    <n v="0.93500000000000005"/>
    <d v="2023-09-05T00:00:00"/>
    <x v="11"/>
    <n v="9"/>
    <m/>
    <m/>
    <n v="0"/>
    <n v="-0.93500000000000005"/>
    <n v="0"/>
    <n v="-0.93500000000000005"/>
  </r>
  <r>
    <x v="1"/>
    <s v="REAL"/>
    <s v="VARIABLE"/>
    <x v="0"/>
    <s v="INSUD"/>
    <s v="MADRID"/>
    <x v="4"/>
    <s v="INSUD"/>
    <s v="CAFÉ"/>
    <n v="0.30499999999999999"/>
    <d v="2023-09-08T00:00:00"/>
    <x v="11"/>
    <n v="9"/>
    <m/>
    <m/>
    <n v="0"/>
    <n v="-0.30499999999999999"/>
    <n v="0"/>
    <n v="-0.30499999999999999"/>
  </r>
  <r>
    <x v="1"/>
    <s v="REAL"/>
    <s v="VARIABLE"/>
    <x v="0"/>
    <s v="CARREFOUR"/>
    <s v="MADRID"/>
    <x v="4"/>
    <s v="CARREFOUR"/>
    <s v="COMPRA SEMANAL"/>
    <n v="2.0350000000000001"/>
    <d v="2023-09-08T00:00:00"/>
    <x v="11"/>
    <n v="9"/>
    <m/>
    <m/>
    <n v="0"/>
    <n v="-2.0350000000000001"/>
    <n v="0"/>
    <n v="-2.0350000000000001"/>
  </r>
  <r>
    <x v="1"/>
    <s v="REAL"/>
    <s v="VARIABLE"/>
    <x v="0"/>
    <s v="APLICACION MADRID DEPORTE"/>
    <s v="MADRID"/>
    <x v="6"/>
    <s v="PADEL"/>
    <s v="PISTA"/>
    <n v="1.3800000000000001"/>
    <d v="2023-09-08T00:00:00"/>
    <x v="11"/>
    <n v="9"/>
    <m/>
    <m/>
    <n v="0"/>
    <n v="-1.3800000000000001"/>
    <n v="0"/>
    <n v="-1.3800000000000001"/>
  </r>
  <r>
    <x v="0"/>
    <s v="REAL"/>
    <s v="VARIABLE"/>
    <x v="0"/>
    <s v="MADRID DEPORTES"/>
    <s v="MADRID"/>
    <x v="0"/>
    <s v="BIZUM"/>
    <s v="PADEL PISTA"/>
    <n v="3"/>
    <d v="2023-09-10T00:00:00"/>
    <x v="11"/>
    <n v="9"/>
    <m/>
    <s v="COBRE 5 EN EFECTIVO Y 5 EN BIZUM DEL PARTIDO DEL DOMINGO CON DANI"/>
    <n v="3"/>
    <n v="0"/>
    <n v="0"/>
    <n v="3"/>
  </r>
  <r>
    <x v="1"/>
    <s v="REAL"/>
    <s v="VARIABLE"/>
    <x v="0"/>
    <s v="HIPER ASIA"/>
    <s v="MADRID"/>
    <x v="2"/>
    <s v="REPARACIONES"/>
    <s v="BOMBILLAS"/>
    <n v="0.55000000000000004"/>
    <d v="2023-09-11T00:00:00"/>
    <x v="11"/>
    <n v="9"/>
    <m/>
    <s v="UNA BOMBILLA GU 10 Y otra filamentosa"/>
    <n v="0"/>
    <n v="-0.55000000000000004"/>
    <n v="0"/>
    <n v="-0.55000000000000004"/>
  </r>
  <r>
    <x v="1"/>
    <s v="REAL"/>
    <s v="VARIABLE"/>
    <x v="0"/>
    <s v="PIZZA NAPOLI"/>
    <s v="MADRID"/>
    <x v="7"/>
    <s v="RESTAURANTE"/>
    <s v="EXTRA MENU COMPLETO"/>
    <n v="0.16000000000000003"/>
    <d v="2023-09-11T00:00:00"/>
    <x v="11"/>
    <n v="9"/>
    <m/>
    <m/>
    <n v="0"/>
    <n v="-0.16000000000000003"/>
    <n v="0"/>
    <n v="-0.16000000000000003"/>
  </r>
  <r>
    <x v="1"/>
    <s v="REAL"/>
    <s v="VARIABLE"/>
    <x v="0"/>
    <s v="CARREFOUR"/>
    <s v="MADRID"/>
    <x v="4"/>
    <s v="CARREFOUR"/>
    <s v="COMPRA SEMANAL"/>
    <n v="3.8079999999999998"/>
    <d v="2023-09-12T00:00:00"/>
    <x v="11"/>
    <n v="9"/>
    <m/>
    <m/>
    <n v="0"/>
    <n v="-3.8079999999999998"/>
    <n v="0"/>
    <n v="-3.8079999999999998"/>
  </r>
  <r>
    <x v="1"/>
    <s v="REAL"/>
    <s v="VARIABLE"/>
    <x v="0"/>
    <s v="CARREFOUR"/>
    <s v="MADRID"/>
    <x v="4"/>
    <s v="CARREFOUR"/>
    <s v="COMPRA SEMANAL"/>
    <n v="2.9600000000000004"/>
    <d v="2023-09-14T00:00:00"/>
    <x v="11"/>
    <n v="9"/>
    <m/>
    <m/>
    <n v="0"/>
    <n v="-2.9600000000000004"/>
    <n v="0"/>
    <n v="-2.9600000000000004"/>
  </r>
  <r>
    <x v="1"/>
    <s v="REAL"/>
    <s v="VARIABLE"/>
    <x v="0"/>
    <s v="CHIRINGUITO LA HERRADURA"/>
    <s v="LA HERRADURA"/>
    <x v="7"/>
    <s v="BAR"/>
    <s v="AGUA CON GAS"/>
    <n v="0.2"/>
    <d v="2023-09-18T00:00:00"/>
    <x v="11"/>
    <n v="9"/>
    <d v="2023-09-16T00:00:00"/>
    <s v="AGUA CON GAS ANTES DE LA INMERSION NOCTURNA EL 16/09"/>
    <n v="0"/>
    <n v="-0.2"/>
    <n v="0"/>
    <n v="-0.2"/>
  </r>
  <r>
    <x v="1"/>
    <s v="REAL"/>
    <s v="VARIABLE"/>
    <x v="1"/>
    <s v="AL FARO BURGER"/>
    <s v="TORRE DEL MAR"/>
    <x v="7"/>
    <s v="RESTAURANTE"/>
    <s v="CENA"/>
    <n v="2.4500000000000002"/>
    <d v="2023-09-18T00:00:00"/>
    <x v="11"/>
    <n v="9"/>
    <d v="2023-09-16T00:00:00"/>
    <m/>
    <n v="0"/>
    <n v="-2.4500000000000002"/>
    <n v="0"/>
    <n v="-2.4500000000000002"/>
  </r>
  <r>
    <x v="1"/>
    <s v="REAL"/>
    <s v="VARIABLE"/>
    <x v="1"/>
    <s v="BODEGON LA CALETA"/>
    <s v="TORRE DEL MAR"/>
    <x v="7"/>
    <s v="RESTAURANTE"/>
    <s v="CHIRINGUITO LA ESTRELLA"/>
    <n v="2.04"/>
    <d v="2023-09-18T00:00:00"/>
    <x v="11"/>
    <n v="9"/>
    <d v="2023-09-18T00:00:00"/>
    <m/>
    <n v="0"/>
    <n v="-2.04"/>
    <n v="0"/>
    <n v="-2.04"/>
  </r>
  <r>
    <x v="1"/>
    <s v="REAL"/>
    <s v="VARIABLE"/>
    <x v="0"/>
    <s v="GASOLINERA"/>
    <s v="GUARROMAN"/>
    <x v="4"/>
    <s v="GASOLINERA"/>
    <s v="CHOCOLATE"/>
    <n v="0.215"/>
    <d v="2023-09-18T00:00:00"/>
    <x v="11"/>
    <n v="9"/>
    <d v="2023-09-16T00:00:00"/>
    <s v="GASOLINERA 16/09 RUMBO TORRE DEL MAR"/>
    <n v="0"/>
    <n v="-0.215"/>
    <n v="0"/>
    <n v="-0.215"/>
  </r>
  <r>
    <x v="1"/>
    <s v="REAL"/>
    <s v="VARIABLE"/>
    <x v="1"/>
    <s v="BODEGON LA CALETA"/>
    <s v="TORRE DEL MAR"/>
    <x v="7"/>
    <s v="RESTAURANTE"/>
    <s v="COMIDA BODEGON"/>
    <n v="3.2"/>
    <d v="2023-09-18T00:00:00"/>
    <x v="11"/>
    <n v="9"/>
    <d v="2023-09-17T00:00:00"/>
    <m/>
    <n v="0"/>
    <n v="-3.2"/>
    <n v="0"/>
    <n v="-3.2"/>
  </r>
  <r>
    <x v="1"/>
    <s v="REAL"/>
    <s v="VARIABLE"/>
    <x v="1"/>
    <s v="CARREFOUR"/>
    <s v="TORRE DEL MAR"/>
    <x v="4"/>
    <s v="CARREFOUR"/>
    <s v="COMPRA FINDE"/>
    <n v="1.4570000000000001"/>
    <d v="2023-09-18T00:00:00"/>
    <x v="11"/>
    <n v="9"/>
    <d v="2023-09-17T00:00:00"/>
    <m/>
    <n v="0"/>
    <n v="-1.4570000000000001"/>
    <n v="0"/>
    <n v="-1.4570000000000001"/>
  </r>
  <r>
    <x v="1"/>
    <s v="REAL"/>
    <s v="VARIABLE"/>
    <x v="0"/>
    <s v="PIZZA NAPOLI"/>
    <s v="MADRID"/>
    <x v="7"/>
    <s v="RESTAURANTE"/>
    <s v="EXTRA MENU COMPLETO"/>
    <n v="0.5"/>
    <d v="2023-09-18T00:00:00"/>
    <x v="11"/>
    <n v="9"/>
    <d v="2023-09-15T00:00:00"/>
    <m/>
    <n v="0"/>
    <n v="-0.5"/>
    <n v="0"/>
    <n v="-0.5"/>
  </r>
  <r>
    <x v="1"/>
    <s v="REAL"/>
    <s v="VARIABLE"/>
    <x v="0"/>
    <s v="RESTAURANTE DE CARRETERA"/>
    <s v="GUARROMAN"/>
    <x v="7"/>
    <s v="BAR"/>
    <s v="MENU DE CARRETERA"/>
    <n v="1.27"/>
    <d v="2023-09-18T00:00:00"/>
    <x v="11"/>
    <n v="9"/>
    <d v="2023-09-16T00:00:00"/>
    <s v="MENU DE CARRETERA, POLLO EN GUARROMAN EL 16/09"/>
    <n v="0"/>
    <n v="-1.27"/>
    <n v="0"/>
    <n v="-1.27"/>
  </r>
  <r>
    <x v="1"/>
    <s v="REAL"/>
    <s v="VARIABLE"/>
    <x v="0"/>
    <s v="REPSOL"/>
    <s v="MADRID"/>
    <x v="5"/>
    <s v="GASOLINA"/>
    <s v="COCHE"/>
    <n v="10.685"/>
    <d v="2023-09-19T00:00:00"/>
    <x v="11"/>
    <n v="9"/>
    <m/>
    <m/>
    <n v="0"/>
    <n v="-10.685"/>
    <n v="0"/>
    <n v="-10.685"/>
  </r>
  <r>
    <x v="1"/>
    <s v="REAL"/>
    <s v="VARIABLE"/>
    <x v="0"/>
    <s v="REGALOS"/>
    <s v="MADRID"/>
    <x v="0"/>
    <s v="REGALOS"/>
    <s v="BODA"/>
    <n v="30"/>
    <d v="2023-09-21T00:00:00"/>
    <x v="11"/>
    <n v="9"/>
    <m/>
    <s v="BIZUM DIRECTO A DEBORA "/>
    <n v="0"/>
    <n v="-30"/>
    <n v="0"/>
    <n v="-30"/>
  </r>
  <r>
    <x v="1"/>
    <s v="REAL"/>
    <s v="VARIABLE"/>
    <x v="0"/>
    <s v="INSUD"/>
    <s v="MADRID"/>
    <x v="4"/>
    <s v="VENDING"/>
    <s v="CHOCOLATE"/>
    <n v="0.22000000000000003"/>
    <d v="2023-09-21T00:00:00"/>
    <x v="11"/>
    <n v="9"/>
    <m/>
    <m/>
    <n v="0"/>
    <n v="-0.22000000000000003"/>
    <n v="0"/>
    <n v="-0.22000000000000003"/>
  </r>
  <r>
    <x v="0"/>
    <s v="REAL"/>
    <s v="VARIABLE"/>
    <x v="0"/>
    <s v="INTELIGENCIA FARMACEUTICA"/>
    <s v="MADRID"/>
    <x v="14"/>
    <s v="RUNE - INTELIGENCIA FARMACEUTICA"/>
    <s v="INFORME COLOMBIA GD"/>
    <n v="25.5"/>
    <d v="2023-09-21T00:00:00"/>
    <x v="11"/>
    <n v="9"/>
    <d v="2023-09-21T00:00:00"/>
    <s v="BIZUM"/>
    <n v="25.5"/>
    <n v="0"/>
    <n v="0"/>
    <n v="25.5"/>
  </r>
  <r>
    <x v="0"/>
    <s v="REAL"/>
    <s v="VARIABLE"/>
    <x v="0"/>
    <s v="INSUD"/>
    <s v="MADRID"/>
    <x v="0"/>
    <s v="OTROS"/>
    <s v="MEDIO MENU CHEMO"/>
    <n v="3.3"/>
    <d v="2023-09-21T00:00:00"/>
    <x v="11"/>
    <n v="9"/>
    <m/>
    <m/>
    <n v="3.3"/>
    <n v="0"/>
    <n v="0"/>
    <n v="3.3"/>
  </r>
  <r>
    <x v="1"/>
    <s v="REAL"/>
    <s v="VARIABLE"/>
    <x v="0"/>
    <s v="REPSOL"/>
    <s v="MADRID"/>
    <x v="5"/>
    <s v="AIRE"/>
    <s v="MOTO"/>
    <n v="0.1"/>
    <d v="2023-09-21T00:00:00"/>
    <x v="11"/>
    <n v="9"/>
    <d v="2023-09-21T00:00:00"/>
    <s v="presion neumatico ruedas moto en gasolinera cerca de insud"/>
    <n v="0"/>
    <n v="-0.1"/>
    <n v="0"/>
    <n v="-0.1"/>
  </r>
  <r>
    <x v="1"/>
    <s v="REAL"/>
    <s v="VARIABLE"/>
    <x v="0"/>
    <s v="SECRETS PICASSO"/>
    <s v="MADRID"/>
    <x v="9"/>
    <s v="AFTERWORK INSUD"/>
    <s v="CERVEZA"/>
    <n v="1.05"/>
    <d v="2023-09-22T00:00:00"/>
    <x v="11"/>
    <n v="9"/>
    <m/>
    <m/>
    <n v="0"/>
    <n v="-1.05"/>
    <n v="0"/>
    <n v="-1.05"/>
  </r>
  <r>
    <x v="1"/>
    <s v="REAL"/>
    <s v="VARIABLE"/>
    <x v="0"/>
    <s v="QUEENS"/>
    <s v="MADRID"/>
    <x v="7"/>
    <s v="RESTAURANTE"/>
    <s v="EXTRA MENU COMPLETO"/>
    <n v="0.24"/>
    <d v="2023-09-22T00:00:00"/>
    <x v="11"/>
    <n v="9"/>
    <m/>
    <m/>
    <n v="0"/>
    <n v="-0.24"/>
    <n v="0"/>
    <n v="-0.24"/>
  </r>
  <r>
    <x v="1"/>
    <s v="REAL"/>
    <s v="VARIABLE"/>
    <x v="0"/>
    <s v="INSUD"/>
    <s v="MADRID"/>
    <x v="4"/>
    <s v="VENDING"/>
    <s v="CAFÉ"/>
    <n v="0.1"/>
    <d v="2023-09-25T00:00:00"/>
    <x v="11"/>
    <n v="9"/>
    <m/>
    <m/>
    <n v="0"/>
    <n v="-0.1"/>
    <n v="0"/>
    <n v="-0.1"/>
  </r>
  <r>
    <x v="0"/>
    <s v="REAL"/>
    <s v="VARIABLE"/>
    <x v="0"/>
    <s v="INTELIGENCIA FARMACEUTICA"/>
    <s v="MADRID"/>
    <x v="14"/>
    <s v="RUNE - INTELIGENCIA FARMACEUTICA"/>
    <s v="DATOS MIDAS ESPAÑA AÑO NATURAL"/>
    <n v="25.5"/>
    <d v="2023-09-25T00:00:00"/>
    <x v="11"/>
    <n v="9"/>
    <d v="2023-09-25T00:00:00"/>
    <s v="BIZUM"/>
    <n v="25.5"/>
    <n v="0"/>
    <n v="0"/>
    <n v="25.5"/>
  </r>
  <r>
    <x v="1"/>
    <s v="REAL"/>
    <s v="VARIABLE"/>
    <x v="0"/>
    <s v="SANTAMARIA"/>
    <s v="TUDELA"/>
    <x v="7"/>
    <s v="BAR"/>
    <s v="DESAYUNO"/>
    <n v="0.60000000000000009"/>
    <d v="2023-09-25T00:00:00"/>
    <x v="11"/>
    <n v="9"/>
    <m/>
    <s v="BIZUM A GUILLE; AGUA CON GAS Y DOS CAFES"/>
    <n v="0"/>
    <n v="-0.60000000000000009"/>
    <n v="0"/>
    <n v="-0.60000000000000009"/>
  </r>
  <r>
    <x v="0"/>
    <s v="REAL"/>
    <s v="VARIABLE"/>
    <x v="0"/>
    <s v="INTELIGENCIA FARMACEUTICA"/>
    <s v="MADRID"/>
    <x v="14"/>
    <s v="RUNE - INTELIGENCIA FARMACEUTICA"/>
    <s v="INFORME ESPAÑA IQVIA"/>
    <n v="25.5"/>
    <d v="2023-09-25T00:00:00"/>
    <x v="11"/>
    <n v="9"/>
    <d v="2023-09-25T00:00:00"/>
    <s v="ESPAÑA  INFORME IQVIA"/>
    <n v="25.5"/>
    <n v="0"/>
    <n v="0"/>
    <n v="25.5"/>
  </r>
  <r>
    <x v="1"/>
    <s v="REAL"/>
    <s v="VARIABLE"/>
    <x v="0"/>
    <s v="QUEENS"/>
    <s v="MADRID"/>
    <x v="7"/>
    <s v="BAR"/>
    <s v="VALTIERRA BODA DE DEBORA"/>
    <n v="0.1"/>
    <d v="2023-09-25T00:00:00"/>
    <x v="11"/>
    <n v="9"/>
    <m/>
    <m/>
    <n v="0"/>
    <n v="-0.1"/>
    <n v="0"/>
    <n v="-0.1"/>
  </r>
  <r>
    <x v="1"/>
    <s v="REAL"/>
    <s v="VARIABLE"/>
    <x v="0"/>
    <s v="QUEENS"/>
    <s v="MADRID"/>
    <x v="7"/>
    <s v="RESTAURANTE"/>
    <s v="EXTRA MENU COMPLETO"/>
    <n v="0.22000000000000003"/>
    <d v="2023-09-27T00:00:00"/>
    <x v="11"/>
    <n v="9"/>
    <m/>
    <m/>
    <n v="0"/>
    <n v="-0.22000000000000003"/>
    <n v="0"/>
    <n v="-0.22000000000000003"/>
  </r>
  <r>
    <x v="1"/>
    <s v="REAL"/>
    <s v="VARIABLE"/>
    <x v="0"/>
    <s v="INSUD"/>
    <s v="MADRID"/>
    <x v="4"/>
    <s v="VENDING"/>
    <s v="CAFÉ"/>
    <n v="4.0000000000000008E-2"/>
    <d v="2023-09-28T00:00:00"/>
    <x v="11"/>
    <n v="9"/>
    <m/>
    <m/>
    <n v="0"/>
    <n v="-4.0000000000000008E-2"/>
    <n v="0"/>
    <n v="-4.0000000000000008E-2"/>
  </r>
  <r>
    <x v="1"/>
    <s v="REAL"/>
    <s v="VARIABLE"/>
    <x v="0"/>
    <s v="ENTRADAS"/>
    <s v="MADRID"/>
    <x v="21"/>
    <s v="REGALO CRIS"/>
    <s v="ENTRADAS ALADIN"/>
    <n v="15.336000000000002"/>
    <d v="2023-09-28T00:00:00"/>
    <x v="11"/>
    <n v="9"/>
    <m/>
    <m/>
    <n v="0"/>
    <n v="-15.336000000000002"/>
    <n v="0"/>
    <n v="-15.336000000000002"/>
  </r>
  <r>
    <x v="0"/>
    <s v="REAL"/>
    <s v="FIJO"/>
    <x v="0"/>
    <s v="INSUD"/>
    <s v="MADRID"/>
    <x v="12"/>
    <s v="NOMINA INSUD"/>
    <s v=" INSUD"/>
    <n v="587.18700000000001"/>
    <d v="2023-09-28T00:00:00"/>
    <x v="11"/>
    <n v="9"/>
    <m/>
    <s v="Nomina Septiembre 2023"/>
    <n v="587.18700000000001"/>
    <n v="0"/>
    <n v="0"/>
    <n v="587.18700000000001"/>
  </r>
  <r>
    <x v="1"/>
    <s v="REAL"/>
    <s v="VARIABLE"/>
    <x v="0"/>
    <s v="PAL DENTAL"/>
    <s v="MADRID"/>
    <x v="10"/>
    <s v="DENTISTA PAL DENTAL"/>
    <s v="RE-TRATAMIENTO ENDODONCIA PARTE 1 (PIEZA 17)"/>
    <n v="9.5"/>
    <d v="2023-09-28T00:00:00"/>
    <x v="11"/>
    <n v="9"/>
    <m/>
    <m/>
    <n v="0"/>
    <n v="-9.5"/>
    <n v="0"/>
    <n v="-9.5"/>
  </r>
  <r>
    <x v="1"/>
    <s v="REAL"/>
    <s v="VARIABLE"/>
    <x v="0"/>
    <s v="HIPER ASIA"/>
    <s v="MADRID"/>
    <x v="2"/>
    <s v="REPARACIONES"/>
    <s v="PILA PARA BASCULA"/>
    <n v="0.15000000000000002"/>
    <d v="2023-09-29T00:00:00"/>
    <x v="11"/>
    <n v="9"/>
    <m/>
    <m/>
    <n v="0"/>
    <n v="-0.15000000000000002"/>
    <n v="0"/>
    <n v="-0.15000000000000002"/>
  </r>
  <r>
    <x v="1"/>
    <s v="REAL"/>
    <s v="VARIABLE"/>
    <x v="0"/>
    <s v="BIZUM"/>
    <s v="MADRID"/>
    <x v="21"/>
    <s v="REGALO INSUD"/>
    <s v="REGALO PABLO FERNANDEZ"/>
    <n v="0.5"/>
    <d v="2023-09-29T00:00:00"/>
    <x v="11"/>
    <n v="9"/>
    <m/>
    <m/>
    <n v="0"/>
    <n v="-0.5"/>
    <n v="0"/>
    <n v="-0.5"/>
  </r>
  <r>
    <x v="1"/>
    <s v="REAL"/>
    <s v="FIJO"/>
    <x v="1"/>
    <s v="MAC DONALDS"/>
    <s v="MADRID"/>
    <x v="7"/>
    <s v="BAR"/>
    <s v="MAC DONALDS"/>
    <n v="1.33"/>
    <d v="2023-10-01T00:00:00"/>
    <x v="11"/>
    <n v="10"/>
    <m/>
    <s v="DESPUES DE MUSICLA"/>
    <n v="0"/>
    <n v="-1.33"/>
    <n v="0"/>
    <n v="-1.33"/>
  </r>
  <r>
    <x v="1"/>
    <s v="REAL"/>
    <s v="FIJO"/>
    <x v="0"/>
    <s v="PAL DENTAL"/>
    <s v="MADRID"/>
    <x v="10"/>
    <s v="DENTISTA PAL DENTAL"/>
    <s v="3 CARIES (PIEZAS: 26,27,28 )"/>
    <n v="18"/>
    <d v="2023-10-02T00:00:00"/>
    <x v="11"/>
    <n v="10"/>
    <m/>
    <m/>
    <n v="0"/>
    <n v="-18"/>
    <n v="0"/>
    <n v="-18"/>
  </r>
  <r>
    <x v="1"/>
    <s v="REAL"/>
    <s v="FIJO"/>
    <x v="0"/>
    <s v="ALQUILER"/>
    <s v="MADRID"/>
    <x v="2"/>
    <s v="PISO VALDEZARZA"/>
    <s v="ALQUILER VALDEZARZA"/>
    <n v="40"/>
    <d v="2023-10-02T00:00:00"/>
    <x v="11"/>
    <n v="10"/>
    <m/>
    <m/>
    <n v="0"/>
    <n v="-40"/>
    <n v="0"/>
    <n v="-40"/>
  </r>
  <r>
    <x v="1"/>
    <s v="REAL"/>
    <s v="FIJO"/>
    <x v="1"/>
    <s v="CARREFOUR"/>
    <s v="MADRID"/>
    <x v="4"/>
    <s v="CARREFOUR"/>
    <s v="CARREFOUR"/>
    <n v="8.82"/>
    <d v="2023-10-02T00:00:00"/>
    <x v="11"/>
    <n v="10"/>
    <m/>
    <m/>
    <n v="0"/>
    <n v="-8.82"/>
    <n v="0"/>
    <n v="-8.82"/>
  </r>
  <r>
    <x v="1"/>
    <s v="REAL"/>
    <s v="FIJO"/>
    <x v="0"/>
    <s v="INSUD"/>
    <s v="MADRID"/>
    <x v="4"/>
    <s v="VENDING"/>
    <s v="CHOCOLATE"/>
    <n v="0.13500000000000001"/>
    <d v="2023-10-02T00:00:00"/>
    <x v="11"/>
    <n v="10"/>
    <m/>
    <m/>
    <n v="0"/>
    <n v="-0.13500000000000001"/>
    <n v="0"/>
    <n v="-0.13500000000000001"/>
  </r>
  <r>
    <x v="1"/>
    <s v="REAL"/>
    <s v="VARIABLE"/>
    <x v="0"/>
    <s v="JARRITAS"/>
    <s v="MADRID"/>
    <x v="7"/>
    <s v="BAR"/>
    <s v="COMIDA JARRITAS"/>
    <n v="1.6"/>
    <d v="2023-10-02T00:00:00"/>
    <x v="11"/>
    <n v="10"/>
    <m/>
    <m/>
    <n v="0"/>
    <n v="-1.6"/>
    <n v="0"/>
    <n v="-1.6"/>
  </r>
  <r>
    <x v="1"/>
    <s v="REAL"/>
    <s v="FIJO"/>
    <x v="1"/>
    <s v="DIA"/>
    <s v="MADRID"/>
    <x v="4"/>
    <s v="CARREFOUR"/>
    <s v="DIA"/>
    <n v="3.4380000000000006"/>
    <d v="2023-10-02T00:00:00"/>
    <x v="11"/>
    <n v="10"/>
    <m/>
    <m/>
    <n v="0"/>
    <n v="-3.4380000000000006"/>
    <n v="0"/>
    <n v="-3.4380000000000006"/>
  </r>
  <r>
    <x v="1"/>
    <s v="REAL"/>
    <s v="FIJO"/>
    <x v="0"/>
    <s v="GARAJE"/>
    <s v="MADRID"/>
    <x v="2"/>
    <s v="GARAJE"/>
    <s v="GARAJE VALDEZARZA"/>
    <n v="6.5"/>
    <d v="2023-10-02T00:00:00"/>
    <x v="11"/>
    <n v="10"/>
    <m/>
    <m/>
    <n v="0"/>
    <n v="-6.5"/>
    <n v="0"/>
    <n v="-6.5"/>
  </r>
  <r>
    <x v="1"/>
    <s v="REAL"/>
    <s v="VARIABLE"/>
    <x v="0"/>
    <s v="ALQUILER"/>
    <s v="MADRID"/>
    <x v="2"/>
    <s v="GASTOS COMPARTIDOS"/>
    <s v="GASTOS: AGUA, LUZ, WIFI, LIMPIEZA"/>
    <n v="3.1"/>
    <d v="2023-10-02T00:00:00"/>
    <x v="11"/>
    <n v="10"/>
    <m/>
    <m/>
    <n v="0"/>
    <n v="-3.1"/>
    <n v="0"/>
    <n v="-3.1"/>
  </r>
  <r>
    <x v="1"/>
    <s v="REAL"/>
    <s v="VARIABLE"/>
    <x v="0"/>
    <s v="BIZUM"/>
    <s v="MADRID"/>
    <x v="6"/>
    <s v="PADEL"/>
    <s v="PISTA PADEL"/>
    <n v="0.35000000000000003"/>
    <d v="2023-10-02T00:00:00"/>
    <x v="11"/>
    <n v="10"/>
    <m/>
    <m/>
    <n v="0"/>
    <n v="-0.35000000000000003"/>
    <n v="0"/>
    <n v="-0.35000000000000003"/>
  </r>
  <r>
    <x v="1"/>
    <s v="REAL"/>
    <s v="FIJO"/>
    <x v="1"/>
    <s v="RODILLA"/>
    <s v="MADRID"/>
    <x v="7"/>
    <s v="BAR"/>
    <s v="CAFÉ"/>
    <n v="0.55000000000000004"/>
    <d v="2023-10-03T00:00:00"/>
    <x v="11"/>
    <n v="10"/>
    <m/>
    <m/>
    <n v="0"/>
    <n v="-0.55000000000000004"/>
    <n v="0"/>
    <n v="-0.55000000000000004"/>
  </r>
  <r>
    <x v="0"/>
    <s v="REAL"/>
    <s v="FIJO"/>
    <x v="0"/>
    <s v="WALLAPOP"/>
    <s v="MADRID"/>
    <x v="0"/>
    <s v="WALLAPOP"/>
    <s v="CALCULADORA"/>
    <n v="3"/>
    <d v="2023-10-03T00:00:00"/>
    <x v="11"/>
    <n v="10"/>
    <m/>
    <m/>
    <n v="3"/>
    <n v="0"/>
    <n v="0"/>
    <n v="3"/>
  </r>
  <r>
    <x v="1"/>
    <s v="REAL"/>
    <s v="FIJO"/>
    <x v="0"/>
    <s v="AYUNTAMIENTO DE MADRID"/>
    <s v="MADRID"/>
    <x v="6"/>
    <s v="GIMNASIO"/>
    <s v="GIMNASIO LISBOA"/>
    <n v="0.5"/>
    <d v="2023-10-03T00:00:00"/>
    <x v="11"/>
    <n v="10"/>
    <m/>
    <m/>
    <n v="0"/>
    <n v="-0.5"/>
    <n v="0"/>
    <n v="-0.5"/>
  </r>
  <r>
    <x v="2"/>
    <s v="REAL"/>
    <s v="VARIABLE"/>
    <x v="0"/>
    <s v="INDEXA CAPITAL"/>
    <s v="ONLINE"/>
    <x v="22"/>
    <s v="FONDOS"/>
    <s v="INDEXA"/>
    <n v="180"/>
    <d v="2023-10-03T00:00:00"/>
    <x v="11"/>
    <n v="10"/>
    <m/>
    <m/>
    <n v="0"/>
    <n v="0"/>
    <n v="-180"/>
    <n v="-180"/>
  </r>
  <r>
    <x v="1"/>
    <s v="REAL"/>
    <s v="FIJO"/>
    <x v="0"/>
    <s v="MORALES BOX"/>
    <s v="MADRID"/>
    <x v="6"/>
    <s v="BOXEO"/>
    <s v="MORALES BOX"/>
    <n v="8"/>
    <d v="2023-10-03T00:00:00"/>
    <x v="11"/>
    <n v="10"/>
    <m/>
    <m/>
    <n v="0"/>
    <n v="-8"/>
    <n v="0"/>
    <n v="-8"/>
  </r>
  <r>
    <x v="1"/>
    <s v="REAL"/>
    <s v="FIJO"/>
    <x v="0"/>
    <s v="AUTOCINE"/>
    <s v="MADRID"/>
    <x v="9"/>
    <s v="ENTRADAS AUTOCINE"/>
    <s v="ENTRADA CUMPLE CRIS PARA JON"/>
    <n v="1.6500000000000001"/>
    <d v="2023-10-04T00:00:00"/>
    <x v="11"/>
    <n v="10"/>
    <m/>
    <m/>
    <n v="0"/>
    <n v="-1.6500000000000001"/>
    <n v="0"/>
    <n v="-1.6500000000000001"/>
  </r>
  <r>
    <x v="1"/>
    <s v="REAL"/>
    <s v="FIJO"/>
    <x v="0"/>
    <s v="PIZZA NAPOLI"/>
    <s v="MADRID"/>
    <x v="7"/>
    <s v="RESTAURANTE"/>
    <s v="EXTRA MENU COMPLETO"/>
    <n v="0.15000000000000002"/>
    <d v="2023-10-04T00:00:00"/>
    <x v="11"/>
    <n v="10"/>
    <m/>
    <m/>
    <n v="0"/>
    <n v="-0.15000000000000002"/>
    <n v="0"/>
    <n v="-0.15000000000000002"/>
  </r>
  <r>
    <x v="1"/>
    <s v="REAL"/>
    <s v="FIJO"/>
    <x v="0"/>
    <s v="AYUNTAMIENTO DE MADRID"/>
    <s v="MADRID"/>
    <x v="6"/>
    <s v="GIMNASIO"/>
    <s v="GIMNASIO MADRID DEPORTES"/>
    <n v="2.95"/>
    <d v="2023-10-04T00:00:00"/>
    <x v="11"/>
    <n v="10"/>
    <m/>
    <m/>
    <n v="0"/>
    <n v="-2.95"/>
    <n v="0"/>
    <n v="-2.95"/>
  </r>
  <r>
    <x v="1"/>
    <s v="REAL"/>
    <s v="FIJO"/>
    <x v="1"/>
    <s v="BIZUM ANA MORALES"/>
    <s v="MADRID"/>
    <x v="9"/>
    <s v="SUSCRIPCION"/>
    <s v="NETFLIX"/>
    <n v="0.60000000000000009"/>
    <d v="2023-10-04T00:00:00"/>
    <x v="11"/>
    <n v="10"/>
    <m/>
    <s v="TRANSFER ANA MOIRALES"/>
    <n v="0"/>
    <n v="-0.60000000000000009"/>
    <n v="0"/>
    <n v="-0.60000000000000009"/>
  </r>
  <r>
    <x v="1"/>
    <s v="REAL"/>
    <s v="FIJO"/>
    <x v="1"/>
    <s v="BIZUM ANA MORALES"/>
    <s v="MADRID"/>
    <x v="9"/>
    <s v="SUSCRIPCION"/>
    <s v="NETFLIX"/>
    <n v="0.60000000000000009"/>
    <d v="2023-10-04T00:00:00"/>
    <x v="11"/>
    <n v="10"/>
    <m/>
    <m/>
    <n v="0"/>
    <n v="-0.60000000000000009"/>
    <n v="0"/>
    <n v="-0.60000000000000009"/>
  </r>
  <r>
    <x v="1"/>
    <s v="REAL"/>
    <s v="FIJO"/>
    <x v="1"/>
    <s v="PRIMARK"/>
    <s v="MADRID"/>
    <x v="2"/>
    <s v="DECORACION"/>
    <s v="3 CAJAS PRIMARK Y PANTALONES PARA PARIS"/>
    <n v="1.05"/>
    <d v="2023-10-05T00:00:00"/>
    <x v="11"/>
    <n v="10"/>
    <m/>
    <m/>
    <n v="0"/>
    <n v="-1.05"/>
    <n v="0"/>
    <n v="-1.05"/>
  </r>
  <r>
    <x v="1"/>
    <s v="REAL"/>
    <s v="FIJO"/>
    <x v="0"/>
    <s v="NEW YORK BURGER"/>
    <s v="MADRID"/>
    <x v="7"/>
    <s v="RESTAURANTE"/>
    <s v="EXTRA MENU COMPLETO"/>
    <n v="0.56500000000000006"/>
    <d v="2023-10-05T00:00:00"/>
    <x v="11"/>
    <n v="10"/>
    <m/>
    <m/>
    <n v="0"/>
    <n v="-0.56500000000000006"/>
    <n v="0"/>
    <n v="-0.56500000000000006"/>
  </r>
  <r>
    <x v="1"/>
    <s v="REAL"/>
    <s v="FIJO"/>
    <x v="0"/>
    <s v="STARBUCKS"/>
    <s v="MADRID"/>
    <x v="7"/>
    <s v="BAR"/>
    <s v="GALLETA CHOCOLATE STARBUCKS"/>
    <n v="0.26"/>
    <d v="2023-10-05T00:00:00"/>
    <x v="11"/>
    <n v="10"/>
    <m/>
    <m/>
    <n v="0"/>
    <n v="-0.26"/>
    <n v="0"/>
    <n v="-0.26"/>
  </r>
  <r>
    <x v="2"/>
    <s v="REAL"/>
    <s v="VARIABLE"/>
    <x v="0"/>
    <s v="INDEXA CAPITAL"/>
    <s v="ONLINE"/>
    <x v="22"/>
    <s v="FONDOS"/>
    <s v="INDEXA"/>
    <n v="180"/>
    <d v="2023-10-05T00:00:00"/>
    <x v="11"/>
    <n v="10"/>
    <m/>
    <m/>
    <n v="0"/>
    <n v="0"/>
    <n v="-180"/>
    <n v="-180"/>
  </r>
  <r>
    <x v="1"/>
    <s v="REAL"/>
    <s v="FIJO"/>
    <x v="1"/>
    <m/>
    <s v="MADRID"/>
    <x v="9"/>
    <s v="MUSICAL"/>
    <s v="PALOMITAS MUSICAL"/>
    <n v="1.6"/>
    <d v="2023-10-05T00:00:00"/>
    <x v="11"/>
    <n v="10"/>
    <m/>
    <m/>
    <n v="0"/>
    <n v="-1.6"/>
    <n v="0"/>
    <n v="-1.6"/>
  </r>
  <r>
    <x v="1"/>
    <s v="REAL"/>
    <s v="FIJO"/>
    <x v="0"/>
    <s v="SANTANDER"/>
    <s v="MADRID"/>
    <x v="24"/>
    <s v="TRASPASO COLECTIVOS"/>
    <s v="TRASPASO COLECTIVO"/>
    <n v="15"/>
    <d v="2023-10-05T00:00:00"/>
    <x v="11"/>
    <n v="10"/>
    <m/>
    <m/>
    <n v="0"/>
    <n v="-15"/>
    <n v="0"/>
    <n v="-15"/>
  </r>
  <r>
    <x v="0"/>
    <s v="ESTIMADO"/>
    <s v="VARIABLE"/>
    <x v="0"/>
    <s v="INTELIGENCIA FARMACEUTICA"/>
    <s v="MADRID"/>
    <x v="14"/>
    <s v="RUNE - INTELIGENCIA FARMACEUTICA"/>
    <s v="AYUDAS / SUBVENCIONES"/>
    <n v="45"/>
    <d v="2023-10-06T00:00:00"/>
    <x v="11"/>
    <n v="10"/>
    <m/>
    <m/>
    <n v="45"/>
    <n v="0"/>
    <n v="0"/>
    <n v="45"/>
  </r>
  <r>
    <x v="1"/>
    <s v="REAL"/>
    <s v="FIJO"/>
    <x v="0"/>
    <s v="INSUD"/>
    <s v="MADRID"/>
    <x v="4"/>
    <s v="VENDING"/>
    <s v="CAFÉ"/>
    <n v="4.0000000000000008E-2"/>
    <d v="2023-10-06T00:00:00"/>
    <x v="11"/>
    <n v="10"/>
    <m/>
    <m/>
    <n v="0"/>
    <n v="-4.0000000000000008E-2"/>
    <n v="0"/>
    <n v="-4.0000000000000008E-2"/>
  </r>
  <r>
    <x v="1"/>
    <s v="REAL"/>
    <s v="FIJO"/>
    <x v="0"/>
    <s v="PAL DENTAL"/>
    <s v="MADRID"/>
    <x v="10"/>
    <s v="DENTISTA PAL DENTAL"/>
    <s v="RE-TRATAMIENTO ENDODONCIA PARTE 2 (PIEZA 17)"/>
    <n v="9.5"/>
    <d v="2023-10-06T00:00:00"/>
    <x v="11"/>
    <n v="10"/>
    <m/>
    <m/>
    <n v="0"/>
    <n v="-9.5"/>
    <n v="0"/>
    <n v="-9.5"/>
  </r>
  <r>
    <x v="1"/>
    <s v="REAL"/>
    <s v="FIJO"/>
    <x v="0"/>
    <s v="PAL DENTAL"/>
    <s v="MADRID"/>
    <x v="10"/>
    <s v="DENTISTA PAL DENTAL"/>
    <s v="2 CARIES (PIEZAS: 46, 18)"/>
    <n v="12"/>
    <d v="2023-10-09T00:00:00"/>
    <x v="11"/>
    <n v="10"/>
    <m/>
    <m/>
    <n v="0"/>
    <n v="-12"/>
    <n v="0"/>
    <n v="-12"/>
  </r>
  <r>
    <x v="1"/>
    <s v="REAL"/>
    <s v="FIJO"/>
    <x v="0"/>
    <s v="AMAZON"/>
    <s v="MADRID"/>
    <x v="3"/>
    <s v="ACCESORIOS"/>
    <s v="AIRTAG, LLAVERO AIRTAG Y FUNDA IPHONE"/>
    <n v="5.7970000000000006"/>
    <d v="2023-10-09T00:00:00"/>
    <x v="11"/>
    <n v="10"/>
    <m/>
    <m/>
    <n v="0"/>
    <n v="-5.7970000000000006"/>
    <n v="0"/>
    <n v="-5.7970000000000006"/>
  </r>
  <r>
    <x v="1"/>
    <s v="REAL"/>
    <s v="FIJO"/>
    <x v="0"/>
    <s v="BIZUM"/>
    <s v="MADRID"/>
    <x v="7"/>
    <s v="RESTAURANTE"/>
    <s v="BEL MONDO"/>
    <n v="3.7130000000000005"/>
    <d v="2023-10-09T00:00:00"/>
    <x v="11"/>
    <n v="10"/>
    <d v="2023-10-10T00:00:00"/>
    <s v="BEL MONDO POR EL CUMPLE DE CRIS"/>
    <n v="0"/>
    <n v="-3.7130000000000005"/>
    <n v="0"/>
    <n v="-3.7130000000000005"/>
  </r>
  <r>
    <x v="1"/>
    <s v="REAL"/>
    <s v="FIJO"/>
    <x v="0"/>
    <s v="MANGO"/>
    <s v="MADRID"/>
    <x v="3"/>
    <s v="MANGO"/>
    <s v="CALCETINES MANGO"/>
    <n v="1.2990000000000002"/>
    <d v="2023-10-09T00:00:00"/>
    <x v="11"/>
    <n v="10"/>
    <m/>
    <m/>
    <n v="0"/>
    <n v="-1.2990000000000002"/>
    <n v="0"/>
    <n v="-1.2990000000000002"/>
  </r>
  <r>
    <x v="1"/>
    <s v="REAL"/>
    <s v="FIJO"/>
    <x v="0"/>
    <s v="AUTOCINE"/>
    <s v="MADRID"/>
    <x v="7"/>
    <s v="BAR"/>
    <s v="CERVEZA"/>
    <n v="0.60000000000000009"/>
    <d v="2023-10-09T00:00:00"/>
    <x v="11"/>
    <n v="10"/>
    <m/>
    <m/>
    <n v="0"/>
    <n v="-0.60000000000000009"/>
    <n v="0"/>
    <n v="-0.60000000000000009"/>
  </r>
  <r>
    <x v="1"/>
    <s v="REAL"/>
    <s v="FIJO"/>
    <x v="0"/>
    <s v="INSUD"/>
    <s v="MADRID"/>
    <x v="4"/>
    <s v="VENDING"/>
    <s v="CHOCOLATE"/>
    <n v="0.17499999999999999"/>
    <d v="2023-10-09T00:00:00"/>
    <x v="11"/>
    <n v="10"/>
    <m/>
    <m/>
    <n v="0"/>
    <n v="-0.17499999999999999"/>
    <n v="0"/>
    <n v="-0.17499999999999999"/>
  </r>
  <r>
    <x v="1"/>
    <s v="REAL"/>
    <s v="FIJO"/>
    <x v="0"/>
    <s v="MINIT - LA VAGUADA"/>
    <s v="MADRID"/>
    <x v="2"/>
    <s v="COPIA DE LLAVE"/>
    <s v="COPIA LLAVE GARAJE VALDEZARZA"/>
    <n v="1.4750000000000001"/>
    <d v="2023-10-09T00:00:00"/>
    <x v="11"/>
    <n v="10"/>
    <m/>
    <m/>
    <n v="0"/>
    <n v="-1.4750000000000001"/>
    <n v="0"/>
    <n v="-1.4750000000000001"/>
  </r>
  <r>
    <x v="1"/>
    <s v="REAL"/>
    <s v="FIJO"/>
    <x v="0"/>
    <s v="AMAZON"/>
    <s v="MADRID"/>
    <x v="5"/>
    <s v="MOTO"/>
    <s v="HINCHADOR DE RUEDAS MOTO"/>
    <n v="3.8659999999999997"/>
    <d v="2023-10-09T00:00:00"/>
    <x v="11"/>
    <n v="10"/>
    <m/>
    <m/>
    <n v="0"/>
    <n v="-3.8659999999999997"/>
    <n v="0"/>
    <n v="-3.8659999999999997"/>
  </r>
  <r>
    <x v="1"/>
    <s v="REAL"/>
    <s v="FIJO"/>
    <x v="0"/>
    <s v="AUTOCINE"/>
    <s v="MADRID"/>
    <x v="7"/>
    <s v="BAR"/>
    <s v="PLATO ARROZ"/>
    <n v="0.98000000000000009"/>
    <d v="2023-10-09T00:00:00"/>
    <x v="11"/>
    <n v="10"/>
    <m/>
    <m/>
    <n v="0"/>
    <n v="-0.98000000000000009"/>
    <n v="0"/>
    <n v="-0.98000000000000009"/>
  </r>
  <r>
    <x v="0"/>
    <s v="ESTIMADO"/>
    <s v="VARIABLE"/>
    <x v="0"/>
    <s v="INTELIGENCIA FARMACEUTICA"/>
    <s v="MADRID"/>
    <x v="14"/>
    <s v="RUNE - INTELIGENCIA FARMACEUTICA"/>
    <s v="AYUDAS / SUBVENCIONES"/>
    <n v="45"/>
    <d v="2023-10-10T00:00:00"/>
    <x v="11"/>
    <n v="10"/>
    <m/>
    <m/>
    <n v="45"/>
    <n v="0"/>
    <n v="0"/>
    <n v="45"/>
  </r>
  <r>
    <x v="0"/>
    <s v="REAL"/>
    <s v="FIJO"/>
    <x v="0"/>
    <s v="CONSULTOR"/>
    <s v="MADRID"/>
    <x v="14"/>
    <s v="RUNE - INTELIGENCIA FARMACEUTICA"/>
    <s v="AYUDAS / SUBVENCIONES"/>
    <n v="45"/>
    <d v="2023-10-10T00:00:00"/>
    <x v="11"/>
    <n v="10"/>
    <s v="SEGUNDO PAGO"/>
    <m/>
    <n v="45"/>
    <n v="0"/>
    <n v="0"/>
    <n v="45"/>
  </r>
  <r>
    <x v="1"/>
    <s v="REAL"/>
    <s v="FIJO"/>
    <x v="0"/>
    <s v="INSUD"/>
    <s v="MADRID"/>
    <x v="4"/>
    <s v="VENDING"/>
    <s v="CHOCOALTE"/>
    <n v="0.28999999999999998"/>
    <d v="2023-10-10T00:00:00"/>
    <x v="11"/>
    <n v="10"/>
    <m/>
    <m/>
    <n v="0"/>
    <n v="-0.28999999999999998"/>
    <n v="0"/>
    <n v="-0.28999999999999998"/>
  </r>
  <r>
    <x v="0"/>
    <s v="REAL"/>
    <s v="FIJO"/>
    <x v="0"/>
    <s v="WALLAPOP"/>
    <s v="MADRID"/>
    <x v="0"/>
    <s v="VINTED"/>
    <s v="NAUTICOS INVIERNO MARRONES PIELSA TIPO TIMBERLAND"/>
    <n v="4.5"/>
    <d v="2023-10-10T00:00:00"/>
    <x v="11"/>
    <n v="10"/>
    <m/>
    <m/>
    <n v="4.5"/>
    <n v="0"/>
    <n v="0"/>
    <n v="4.5"/>
  </r>
  <r>
    <x v="1"/>
    <s v="REAL"/>
    <s v="FIJO"/>
    <x v="0"/>
    <m/>
    <s v="MADRID"/>
    <x v="5"/>
    <s v="MOTO"/>
    <s v="HINCHADOR DE RUEDAS MOTO"/>
    <n v="5.7970000000000006"/>
    <d v="2023-10-11T00:00:00"/>
    <x v="11"/>
    <n v="10"/>
    <s v="BOMBA DE HINCHAR RUEDAS"/>
    <m/>
    <n v="0"/>
    <n v="-5.7970000000000006"/>
    <n v="0"/>
    <n v="-5.7970000000000006"/>
  </r>
  <r>
    <x v="1"/>
    <s v="REAL"/>
    <s v="FIJO"/>
    <x v="0"/>
    <s v="PADEL LAS TABLAS"/>
    <s v="MADRID"/>
    <x v="7"/>
    <s v="BAR"/>
    <s v="CAFÉ"/>
    <n v="0.311"/>
    <d v="2023-10-16T00:00:00"/>
    <x v="11"/>
    <n v="10"/>
    <s v="CAFÉ DESPUES DEL PADEL CON JON"/>
    <m/>
    <n v="0"/>
    <n v="-0.311"/>
    <n v="0"/>
    <n v="-0.311"/>
  </r>
  <r>
    <x v="1"/>
    <s v="REAL"/>
    <s v="FIJO"/>
    <x v="0"/>
    <m/>
    <s v="MADRID"/>
    <x v="4"/>
    <s v="INSUD"/>
    <s v="CAFÉ Y CHOCOLATE"/>
    <n v="0.90000000000000024"/>
    <d v="2023-10-16T00:00:00"/>
    <x v="11"/>
    <n v="10"/>
    <m/>
    <m/>
    <n v="0"/>
    <n v="-0.90000000000000024"/>
    <n v="0"/>
    <n v="-0.90000000000000024"/>
  </r>
  <r>
    <x v="1"/>
    <s v="REAL"/>
    <s v="FIJO"/>
    <x v="1"/>
    <m/>
    <s v="MADRID"/>
    <x v="4"/>
    <s v="CARREG"/>
    <s v="COMPRA SEMANAL"/>
    <n v="2.3740000000000001"/>
    <d v="2023-10-16T00:00:00"/>
    <x v="11"/>
    <n v="10"/>
    <m/>
    <m/>
    <n v="0"/>
    <n v="-2.3740000000000001"/>
    <n v="0"/>
    <n v="-2.3740000000000001"/>
  </r>
  <r>
    <x v="2"/>
    <s v="REAL"/>
    <s v="VARIABLE"/>
    <x v="0"/>
    <s v="INDEXA CAPITAL"/>
    <s v="ONLINE"/>
    <x v="22"/>
    <s v="FONDOS"/>
    <s v="INDEXA"/>
    <n v="135"/>
    <d v="2023-10-16T00:00:00"/>
    <x v="11"/>
    <n v="10"/>
    <m/>
    <m/>
    <n v="0"/>
    <n v="0"/>
    <n v="-135"/>
    <n v="-135"/>
  </r>
  <r>
    <x v="1"/>
    <s v="REAL"/>
    <s v="FIJO"/>
    <x v="0"/>
    <m/>
    <s v="MADRID"/>
    <x v="5"/>
    <s v="MOTO"/>
    <s v="PEGATINAS"/>
    <n v="0.71900000000000008"/>
    <d v="2023-10-16T00:00:00"/>
    <x v="11"/>
    <n v="10"/>
    <m/>
    <m/>
    <n v="0"/>
    <n v="-0.71900000000000008"/>
    <n v="0"/>
    <n v="-0.71900000000000008"/>
  </r>
  <r>
    <x v="1"/>
    <s v="REAL"/>
    <s v="FIJO"/>
    <x v="0"/>
    <s v="PLAYTOMIC"/>
    <s v="MADRID"/>
    <x v="6"/>
    <s v="PADEL"/>
    <s v="PISTA PADEL"/>
    <n v="0.39"/>
    <d v="2023-10-16T00:00:00"/>
    <x v="11"/>
    <n v="10"/>
    <s v="PADEL JON Y YO CON TRA DOS DE PLAYTOMIC, PERDIMOS"/>
    <m/>
    <n v="0"/>
    <n v="-0.39"/>
    <n v="0"/>
    <n v="-0.39"/>
  </r>
  <r>
    <x v="1"/>
    <s v="REAL"/>
    <s v="FIJO"/>
    <x v="1"/>
    <m/>
    <s v="MADRID"/>
    <x v="3"/>
    <s v="ACCESORIOS"/>
    <s v="ACCESORIOS"/>
    <n v="0.57999999999999996"/>
    <d v="2023-10-17T00:00:00"/>
    <x v="11"/>
    <n v="10"/>
    <m/>
    <m/>
    <n v="0"/>
    <n v="-0.57999999999999996"/>
    <n v="0"/>
    <n v="-0.57999999999999996"/>
  </r>
  <r>
    <x v="1"/>
    <s v="REAL"/>
    <s v="FIJO"/>
    <x v="1"/>
    <m/>
    <s v="MADRID"/>
    <x v="5"/>
    <s v="METRO"/>
    <s v="METRO BUS CRIS"/>
    <n v="0.15000000000000002"/>
    <d v="2023-10-17T00:00:00"/>
    <x v="11"/>
    <n v="10"/>
    <m/>
    <m/>
    <n v="0"/>
    <n v="-0.15000000000000002"/>
    <n v="0"/>
    <n v="-0.15000000000000002"/>
  </r>
  <r>
    <x v="1"/>
    <s v="REAL"/>
    <s v="FIJO"/>
    <x v="0"/>
    <m/>
    <s v="MADRID"/>
    <x v="10"/>
    <s v="FARMACIA"/>
    <s v="CREMA DERMATOLOGIA + IBUPROFENO OTC"/>
    <n v="2.028"/>
    <d v="2023-10-18T00:00:00"/>
    <x v="11"/>
    <n v="10"/>
    <m/>
    <m/>
    <n v="0"/>
    <n v="-2.028"/>
    <n v="0"/>
    <n v="-2.028"/>
  </r>
  <r>
    <x v="1"/>
    <s v="REAL"/>
    <s v="FIJO"/>
    <x v="0"/>
    <s v="PLAYTOMIC"/>
    <s v="MADRID"/>
    <x v="6"/>
    <s v="PADEL"/>
    <s v="PISTA PADEL"/>
    <n v="0.40800000000000003"/>
    <d v="2023-10-18T00:00:00"/>
    <x v="11"/>
    <n v="10"/>
    <m/>
    <m/>
    <n v="0"/>
    <n v="-0.40800000000000003"/>
    <n v="0"/>
    <n v="-0.40800000000000003"/>
  </r>
  <r>
    <x v="1"/>
    <s v="REAL"/>
    <s v="FIJO"/>
    <x v="1"/>
    <m/>
    <s v="MADRID"/>
    <x v="7"/>
    <s v="BAR"/>
    <s v="CAFÉ CRIS"/>
    <n v="7.5000000000000011E-2"/>
    <d v="2023-10-20T00:00:00"/>
    <x v="11"/>
    <n v="10"/>
    <m/>
    <m/>
    <n v="0"/>
    <n v="-7.5000000000000011E-2"/>
    <n v="0"/>
    <n v="-7.5000000000000011E-2"/>
  </r>
  <r>
    <x v="1"/>
    <s v="REAL"/>
    <s v="FIJO"/>
    <x v="1"/>
    <m/>
    <s v="MADRID"/>
    <x v="7"/>
    <s v="BAR"/>
    <s v="CAFÉ CRIS"/>
    <n v="7.5000000000000011E-2"/>
    <d v="2023-10-20T00:00:00"/>
    <x v="11"/>
    <n v="10"/>
    <m/>
    <m/>
    <n v="0"/>
    <n v="-7.5000000000000011E-2"/>
    <n v="0"/>
    <n v="-7.5000000000000011E-2"/>
  </r>
  <r>
    <x v="1"/>
    <s v="REAL"/>
    <s v="FIJO"/>
    <x v="1"/>
    <s v="LIDL"/>
    <s v="MADRID"/>
    <x v="4"/>
    <s v="LIDL"/>
    <s v="COMPRA SEMANAL"/>
    <n v="4.7050000000000001"/>
    <d v="2023-10-20T00:00:00"/>
    <x v="11"/>
    <n v="10"/>
    <m/>
    <s v="INCLUYE SET DE CUCHILLOS"/>
    <n v="0"/>
    <n v="-4.7050000000000001"/>
    <n v="0"/>
    <n v="-4.7050000000000001"/>
  </r>
  <r>
    <x v="1"/>
    <s v="REAL"/>
    <s v="FIJO"/>
    <x v="1"/>
    <s v="MESON LA PALOMA"/>
    <s v="MADRID"/>
    <x v="7"/>
    <s v="BAR"/>
    <s v="CAFÉ Y AGUA CON GAS"/>
    <n v="0.59000000000000008"/>
    <d v="2023-10-23T00:00:00"/>
    <x v="11"/>
    <n v="10"/>
    <m/>
    <s v="VIENDO EL REAL MADRID - SEVILLA"/>
    <n v="0"/>
    <n v="-0.59000000000000008"/>
    <n v="0"/>
    <n v="-0.59000000000000008"/>
  </r>
  <r>
    <x v="1"/>
    <s v="REAL"/>
    <s v="FIJO"/>
    <x v="1"/>
    <s v="CARREFOUR"/>
    <s v="MADRID"/>
    <x v="4"/>
    <s v="DIA"/>
    <s v="COMPRA SEMANAL"/>
    <n v="1.988"/>
    <d v="2023-10-23T00:00:00"/>
    <x v="11"/>
    <n v="10"/>
    <m/>
    <m/>
    <n v="0"/>
    <n v="-1.988"/>
    <n v="0"/>
    <n v="-1.988"/>
  </r>
  <r>
    <x v="1"/>
    <s v="REAL"/>
    <s v="FIJO"/>
    <x v="1"/>
    <s v="CHINO BARRIO"/>
    <s v="MADRID"/>
    <x v="6"/>
    <s v="PADEL"/>
    <s v="PELOTAS DE TENIS"/>
    <n v="0.8"/>
    <d v="2023-10-23T00:00:00"/>
    <x v="11"/>
    <n v="10"/>
    <m/>
    <m/>
    <n v="0"/>
    <n v="-0.8"/>
    <n v="0"/>
    <n v="-0.8"/>
  </r>
  <r>
    <x v="1"/>
    <s v="REAL"/>
    <s v="FIJO"/>
    <x v="0"/>
    <s v="CORTE INGLES"/>
    <s v="MADRID"/>
    <x v="21"/>
    <s v="REGALOS CRIS"/>
    <s v="REGALOS CRIS"/>
    <n v="1.393"/>
    <d v="2023-10-23T00:00:00"/>
    <x v="11"/>
    <n v="10"/>
    <s v="otra parte de regalo de cuimpleaños"/>
    <m/>
    <n v="0"/>
    <n v="-1.393"/>
    <n v="0"/>
    <n v="-1.393"/>
  </r>
  <r>
    <x v="1"/>
    <s v="REAL"/>
    <s v="FIJO"/>
    <x v="0"/>
    <m/>
    <m/>
    <x v="21"/>
    <s v="REGALOS CRIS"/>
    <s v="REGALOS CRIS"/>
    <n v="0.9"/>
    <d v="2023-10-23T00:00:00"/>
    <x v="11"/>
    <n v="10"/>
    <s v="parte de mama"/>
    <m/>
    <n v="0"/>
    <n v="-0.9"/>
    <n v="0"/>
    <n v="-0.9"/>
  </r>
  <r>
    <x v="1"/>
    <s v="REAL"/>
    <s v="FIJO"/>
    <x v="0"/>
    <m/>
    <m/>
    <x v="3"/>
    <s v="ZAPATOS"/>
    <s v="ZAPATOS PIEL BOTON"/>
    <n v="4.21"/>
    <d v="2023-10-23T00:00:00"/>
    <x v="11"/>
    <n v="10"/>
    <m/>
    <m/>
    <n v="0"/>
    <n v="-4.21"/>
    <n v="0"/>
    <n v="-4.21"/>
  </r>
  <r>
    <x v="1"/>
    <s v="REAL"/>
    <s v="FIJO"/>
    <x v="0"/>
    <m/>
    <m/>
    <x v="0"/>
    <s v="OTROS"/>
    <s v="AMAZON"/>
    <n v="1.4580000000000002"/>
    <d v="2023-10-25T00:00:00"/>
    <x v="11"/>
    <n v="10"/>
    <m/>
    <s v="CHEQUEAR"/>
    <n v="0"/>
    <n v="-1.4580000000000002"/>
    <n v="0"/>
    <n v="-1.4580000000000002"/>
  </r>
  <r>
    <x v="1"/>
    <s v="REAL"/>
    <s v="FIJO"/>
    <x v="1"/>
    <m/>
    <s v="MADRID"/>
    <x v="3"/>
    <s v="ACCESORIOS"/>
    <s v="RALLADOR DE QUESO"/>
    <n v="0.27"/>
    <d v="2023-10-25T00:00:00"/>
    <x v="11"/>
    <n v="10"/>
    <m/>
    <m/>
    <n v="0"/>
    <n v="-0.27"/>
    <n v="0"/>
    <n v="-0.27"/>
  </r>
  <r>
    <x v="1"/>
    <s v="REAL"/>
    <s v="FIJO"/>
    <x v="0"/>
    <s v="CHINO BARRIO"/>
    <s v="MADRID"/>
    <x v="2"/>
    <s v="REPARACIONES"/>
    <s v="BARNIZ PINTURA Y LIJA"/>
    <n v="0.60000000000000009"/>
    <d v="2023-10-26T00:00:00"/>
    <x v="11"/>
    <n v="10"/>
    <m/>
    <m/>
    <n v="0"/>
    <n v="-0.60000000000000009"/>
    <n v="0"/>
    <n v="-0.60000000000000009"/>
  </r>
  <r>
    <x v="1"/>
    <s v="REAL"/>
    <s v="FIJO"/>
    <x v="0"/>
    <s v="SHANGAI VIVERO"/>
    <s v="MADRID"/>
    <x v="2"/>
    <s v="DECORACION"/>
    <s v="MARANTA"/>
    <n v="0.54800000000000004"/>
    <d v="2023-10-26T00:00:00"/>
    <x v="11"/>
    <n v="10"/>
    <m/>
    <m/>
    <n v="0"/>
    <n v="-0.54800000000000004"/>
    <n v="0"/>
    <n v="-0.54800000000000004"/>
  </r>
  <r>
    <x v="1"/>
    <s v="REAL"/>
    <s v="FIJO"/>
    <x v="0"/>
    <s v="MESON LA PALOMA"/>
    <s v="MADRID"/>
    <x v="7"/>
    <s v="BAR"/>
    <s v="AGUA CON GAS"/>
    <n v="0.12"/>
    <d v="2023-10-27T00:00:00"/>
    <x v="11"/>
    <n v="10"/>
    <m/>
    <m/>
    <n v="0"/>
    <n v="-0.12"/>
    <n v="0"/>
    <n v="-0.12"/>
  </r>
  <r>
    <x v="1"/>
    <s v="REAL"/>
    <s v="VARIABLE"/>
    <x v="0"/>
    <s v="INSUD"/>
    <s v="MADRID"/>
    <x v="4"/>
    <s v="VENDING"/>
    <s v="COCA COLA"/>
    <n v="0.21000000000000002"/>
    <d v="2023-10-30T00:00:00"/>
    <x v="11"/>
    <n v="10"/>
    <m/>
    <m/>
    <n v="0"/>
    <n v="-0.21000000000000002"/>
    <n v="0"/>
    <n v="-0.21000000000000002"/>
  </r>
  <r>
    <x v="1"/>
    <s v="REAL"/>
    <s v="FIJO"/>
    <x v="1"/>
    <s v="HOTEL VICTORIA"/>
    <s v="MADRID"/>
    <x v="7"/>
    <s v="BAR"/>
    <s v="DESAYUNO"/>
    <n v="1.75"/>
    <d v="2023-10-30T00:00:00"/>
    <x v="11"/>
    <n v="10"/>
    <d v="2023-10-29T00:00:00"/>
    <m/>
    <n v="0"/>
    <n v="-1.75"/>
    <n v="0"/>
    <n v="-1.75"/>
  </r>
  <r>
    <x v="1"/>
    <s v="REAL"/>
    <s v="FIJO"/>
    <x v="1"/>
    <s v="RAQUEL AMBRONA"/>
    <s v="MADRID"/>
    <x v="3"/>
    <s v="IMANES"/>
    <s v="IMANES SIGUENZA"/>
    <n v="0.30000000000000004"/>
    <d v="2023-10-30T00:00:00"/>
    <x v="11"/>
    <n v="10"/>
    <d v="2023-10-29T00:00:00"/>
    <m/>
    <n v="0"/>
    <n v="-0.30000000000000004"/>
    <n v="0"/>
    <n v="-0.30000000000000004"/>
  </r>
  <r>
    <x v="0"/>
    <s v="REAL"/>
    <s v="FIJO"/>
    <x v="0"/>
    <s v="INSUD"/>
    <s v="MADRID"/>
    <x v="12"/>
    <s v="NOMINA INSUD"/>
    <s v=" INSUD"/>
    <n v="584.35799999999995"/>
    <d v="2023-10-30T00:00:00"/>
    <x v="11"/>
    <n v="10"/>
    <d v="2023-10-29T00:00:00"/>
    <s v="Nomina Septiembre 2023"/>
    <n v="584.35799999999995"/>
    <n v="0"/>
    <n v="0"/>
    <n v="584.35799999999995"/>
  </r>
  <r>
    <x v="1"/>
    <s v="REAL"/>
    <s v="VARIABLE"/>
    <x v="0"/>
    <s v="VINTED"/>
    <s v="MADRID"/>
    <x v="3"/>
    <s v="ROPA"/>
    <s v="PANTALON NIKE DEPORTE "/>
    <n v="1.645"/>
    <d v="2023-10-30T00:00:00"/>
    <x v="11"/>
    <n v="10"/>
    <m/>
    <m/>
    <n v="0"/>
    <n v="-1.645"/>
    <n v="0"/>
    <n v="-1.645"/>
  </r>
  <r>
    <x v="3"/>
    <s v="REAL"/>
    <s v="FIJO"/>
    <x v="0"/>
    <s v="ONLINE"/>
    <s v="MADRID"/>
    <x v="24"/>
    <s v="TRASPASO COLECTIVOS"/>
    <s v="PARIS"/>
    <n v="0"/>
    <d v="2023-10-30T00:00:00"/>
    <x v="11"/>
    <n v="10"/>
    <d v="2023-10-29T00:00:00"/>
    <m/>
    <n v="0"/>
    <n v="0"/>
    <n v="0"/>
    <n v="0"/>
  </r>
  <r>
    <x v="1"/>
    <s v="REAL"/>
    <s v="VARIABLE"/>
    <x v="0"/>
    <s v="LUIS MIGUEL"/>
    <s v="MADRID"/>
    <x v="10"/>
    <s v="PELUQUERIA"/>
    <s v="PELUQUERIA VALDEZARZA"/>
    <n v="0.95000000000000007"/>
    <d v="2023-10-30T00:00:00"/>
    <x v="11"/>
    <n v="10"/>
    <m/>
    <m/>
    <n v="0"/>
    <n v="-0.95000000000000007"/>
    <n v="0"/>
    <n v="-0.95000000000000007"/>
  </r>
  <r>
    <x v="1"/>
    <s v="REAL"/>
    <s v="VARIABLE"/>
    <x v="1"/>
    <s v="CHINO BARRIO"/>
    <s v="MADRID"/>
    <x v="2"/>
    <s v="DECORACION"/>
    <s v="MACETAS"/>
    <n v="0.28999999999999998"/>
    <d v="2023-11-02T00:00:00"/>
    <x v="11"/>
    <n v="11"/>
    <m/>
    <m/>
    <n v="0"/>
    <n v="-0.28999999999999998"/>
    <n v="0"/>
    <n v="-0.28999999999999998"/>
  </r>
  <r>
    <x v="1"/>
    <s v="REAL"/>
    <s v="VARIABLE"/>
    <x v="0"/>
    <s v="MORALES BOX"/>
    <s v="MADRID"/>
    <x v="6"/>
    <s v="BOXEO"/>
    <s v="MORALES BOX"/>
    <n v="8"/>
    <d v="2023-11-02T00:00:00"/>
    <x v="11"/>
    <n v="11"/>
    <m/>
    <m/>
    <n v="0"/>
    <n v="-8"/>
    <n v="0"/>
    <n v="-8"/>
  </r>
  <r>
    <x v="1"/>
    <s v="REAL"/>
    <s v="VARIABLE"/>
    <x v="0"/>
    <s v="SEGUROS ALLIANZ"/>
    <s v="MADRID"/>
    <x v="19"/>
    <s v="SEGURO MOTO"/>
    <s v="SEGURO DE MOTO TODO RIESGO"/>
    <n v="29.194000000000003"/>
    <d v="2023-11-02T00:00:00"/>
    <x v="11"/>
    <n v="11"/>
    <m/>
    <m/>
    <n v="0"/>
    <n v="-29.194000000000003"/>
    <n v="0"/>
    <n v="-29.194000000000003"/>
  </r>
  <r>
    <x v="1"/>
    <s v="REAL"/>
    <s v="VARIABLE"/>
    <x v="0"/>
    <s v="SEGUROS ALLIANZ"/>
    <s v="MADRID"/>
    <x v="19"/>
    <s v="SEGURO VIDA"/>
    <s v="SEGURO VIDA"/>
    <n v="6.2510000000000003"/>
    <d v="2023-11-02T00:00:00"/>
    <x v="11"/>
    <n v="11"/>
    <m/>
    <m/>
    <n v="0"/>
    <n v="-6.2510000000000003"/>
    <n v="0"/>
    <n v="-6.2510000000000003"/>
  </r>
  <r>
    <x v="2"/>
    <s v="REAL"/>
    <s v="VARIABLE"/>
    <x v="0"/>
    <s v="DEGIRO"/>
    <s v="MADRID"/>
    <x v="16"/>
    <s v="BOLSA"/>
    <s v="BOLSA"/>
    <n v="180"/>
    <d v="2023-11-03T00:00:00"/>
    <x v="11"/>
    <n v="11"/>
    <m/>
    <m/>
    <n v="0"/>
    <n v="0"/>
    <n v="-180"/>
    <n v="-180"/>
  </r>
  <r>
    <x v="1"/>
    <s v="REAL"/>
    <s v="VARIABLE"/>
    <x v="1"/>
    <s v="CARREFOUR"/>
    <s v="MADRID"/>
    <x v="4"/>
    <s v="CARREFOUR"/>
    <s v="COMPRA SEMANAL"/>
    <n v="4.2630000000000008"/>
    <d v="2023-11-03T00:00:00"/>
    <x v="11"/>
    <n v="11"/>
    <m/>
    <m/>
    <n v="0"/>
    <n v="-4.2630000000000008"/>
    <n v="0"/>
    <n v="-4.2630000000000008"/>
  </r>
  <r>
    <x v="1"/>
    <s v="REAL"/>
    <s v="VARIABLE"/>
    <x v="1"/>
    <s v="FARMACIA GRAN VIA"/>
    <s v="MADRID"/>
    <x v="10"/>
    <s v="CUCHILLAS"/>
    <s v="CUCHILLAS AFEITAR DESECHABLES"/>
    <n v="0.69500000000000006"/>
    <d v="2023-11-03T00:00:00"/>
    <x v="11"/>
    <n v="11"/>
    <m/>
    <m/>
    <n v="0"/>
    <n v="-0.69500000000000006"/>
    <n v="0"/>
    <n v="-0.69500000000000006"/>
  </r>
  <r>
    <x v="1"/>
    <s v="REAL"/>
    <s v="VARIABLE"/>
    <x v="0"/>
    <s v="ESPIEDO"/>
    <s v="MADRID"/>
    <x v="7"/>
    <s v="RESTAURANTE"/>
    <s v="EXTRA MENU COMPLETO"/>
    <n v="0.25"/>
    <d v="2023-11-03T00:00:00"/>
    <x v="11"/>
    <n v="11"/>
    <m/>
    <m/>
    <n v="0"/>
    <n v="-0.25"/>
    <n v="0"/>
    <n v="-0.25"/>
  </r>
  <r>
    <x v="1"/>
    <s v="REAL"/>
    <s v="VARIABLE"/>
    <x v="0"/>
    <s v="REPSOL"/>
    <s v="MADRID"/>
    <x v="5"/>
    <s v="MOTO"/>
    <s v="GASOLINA"/>
    <n v="0.94399999999999995"/>
    <d v="2023-11-03T00:00:00"/>
    <x v="11"/>
    <n v="11"/>
    <m/>
    <m/>
    <n v="0"/>
    <n v="-0.94399999999999995"/>
    <n v="0"/>
    <n v="-0.94399999999999995"/>
  </r>
  <r>
    <x v="1"/>
    <s v="REAL"/>
    <s v="VARIABLE"/>
    <x v="1"/>
    <s v="INSUD"/>
    <s v="MADRID"/>
    <x v="4"/>
    <s v="VENDING"/>
    <s v="CHOCOLATE"/>
    <n v="9.5000000000000001E-2"/>
    <d v="2023-11-06T00:00:00"/>
    <x v="11"/>
    <n v="11"/>
    <m/>
    <m/>
    <n v="0"/>
    <n v="-9.5000000000000001E-2"/>
    <n v="0"/>
    <n v="-9.5000000000000001E-2"/>
  </r>
  <r>
    <x v="1"/>
    <s v="REAL"/>
    <s v="VARIABLE"/>
    <x v="0"/>
    <s v="MODISTA MARIA"/>
    <s v="MADRID"/>
    <x v="3"/>
    <s v="ROPA"/>
    <s v="MODISTA"/>
    <n v="2.1"/>
    <d v="2023-11-06T00:00:00"/>
    <x v="11"/>
    <n v="11"/>
    <m/>
    <m/>
    <n v="0"/>
    <n v="-2.1"/>
    <n v="0"/>
    <n v="-2.1"/>
  </r>
  <r>
    <x v="1"/>
    <s v="REAL"/>
    <s v="VARIABLE"/>
    <x v="0"/>
    <s v="MESON LA PALOMA"/>
    <s v="MADRID"/>
    <x v="7"/>
    <s v="BAR"/>
    <s v="AGUA CON GAS"/>
    <n v="0.66"/>
    <d v="2023-11-07T00:00:00"/>
    <x v="11"/>
    <n v="11"/>
    <m/>
    <m/>
    <n v="0"/>
    <n v="-0.66"/>
    <n v="0"/>
    <n v="-0.66"/>
  </r>
  <r>
    <x v="1"/>
    <s v="REAL"/>
    <s v="VARIABLE"/>
    <x v="0"/>
    <s v="VINTED"/>
    <s v="MADRID"/>
    <x v="3"/>
    <s v="ROPA"/>
    <s v="PANTALONES MOTO CON PROTECCIONES"/>
    <n v="2.6390000000000002"/>
    <d v="2023-11-07T00:00:00"/>
    <x v="11"/>
    <n v="11"/>
    <m/>
    <m/>
    <n v="0"/>
    <n v="-2.6390000000000002"/>
    <n v="0"/>
    <n v="-2.6390000000000002"/>
  </r>
  <r>
    <x v="1"/>
    <s v="REAL"/>
    <s v="VARIABLE"/>
    <x v="0"/>
    <s v="BANGLADESH FRANCOS RODRIGUEZ"/>
    <s v="MADRID"/>
    <x v="3"/>
    <s v="ACCESORIOS"/>
    <s v="PROTECTOR PANTALLA IPHONE 12"/>
    <n v="0.70000000000000007"/>
    <d v="2023-11-07T00:00:00"/>
    <x v="11"/>
    <n v="11"/>
    <m/>
    <m/>
    <n v="0"/>
    <n v="-0.70000000000000007"/>
    <n v="0"/>
    <n v="-0.70000000000000007"/>
  </r>
  <r>
    <x v="1"/>
    <s v="REAL"/>
    <s v="VARIABLE"/>
    <x v="1"/>
    <s v="CHINO BARRIO"/>
    <s v="MADRID"/>
    <x v="2"/>
    <s v="REPARACIONES"/>
    <s v="TABURETE, CELO Y TIERRA"/>
    <n v="1.1599999999999999"/>
    <d v="2023-11-07T00:00:00"/>
    <x v="11"/>
    <n v="11"/>
    <m/>
    <m/>
    <n v="0"/>
    <n v="-1.1599999999999999"/>
    <n v="0"/>
    <n v="-1.1599999999999999"/>
  </r>
  <r>
    <x v="1"/>
    <s v="REAL"/>
    <s v="VARIABLE"/>
    <x v="0"/>
    <s v="HERMANOS VINAGRE"/>
    <m/>
    <x v="7"/>
    <s v="BAR"/>
    <s v="CENA"/>
    <n v="2"/>
    <d v="2023-11-06T00:00:00"/>
    <x v="11"/>
    <n v="11"/>
    <m/>
    <s v="CENA DOMINGO CON MARTA INSUD"/>
    <n v="0"/>
    <n v="-2"/>
    <n v="0"/>
    <n v="-2"/>
  </r>
  <r>
    <x v="1"/>
    <s v="REAL"/>
    <s v="VARIABLE"/>
    <x v="0"/>
    <s v="OPEN AI"/>
    <s v="ONLINE"/>
    <x v="8"/>
    <s v="SUSCRIPCION"/>
    <s v="CHAT GPT"/>
    <n v="2.34"/>
    <d v="2023-11-08T00:00:00"/>
    <x v="11"/>
    <n v="11"/>
    <m/>
    <m/>
    <n v="0"/>
    <n v="-2.34"/>
    <n v="0"/>
    <n v="-2.34"/>
  </r>
  <r>
    <x v="1"/>
    <s v="REAL"/>
    <s v="VARIABLE"/>
    <x v="0"/>
    <s v="PIZZA NAPOLI"/>
    <s v="MADRID"/>
    <x v="7"/>
    <s v="RESTAURANTE"/>
    <s v="EXTRA MENU COMPLETO"/>
    <n v="0.2"/>
    <d v="2023-11-08T00:00:00"/>
    <x v="11"/>
    <n v="11"/>
    <m/>
    <m/>
    <n v="0"/>
    <n v="-0.2"/>
    <n v="0"/>
    <n v="-0.2"/>
  </r>
  <r>
    <x v="1"/>
    <s v="REAL"/>
    <s v="VARIABLE"/>
    <x v="0"/>
    <s v="INSUD"/>
    <s v="MADRID"/>
    <x v="4"/>
    <s v="VENDING"/>
    <s v="INSUD"/>
    <n v="0.10500000000000001"/>
    <d v="2023-11-08T00:00:00"/>
    <x v="11"/>
    <n v="11"/>
    <m/>
    <m/>
    <n v="0"/>
    <n v="-0.10500000000000001"/>
    <n v="0"/>
    <n v="-0.10500000000000001"/>
  </r>
  <r>
    <x v="1"/>
    <s v="REAL"/>
    <s v="VARIABLE"/>
    <x v="0"/>
    <s v="RAMPUJO"/>
    <s v="MADRID"/>
    <x v="7"/>
    <s v="BAR"/>
    <s v="CERVEZA"/>
    <n v="0.64000000000000012"/>
    <d v="2023-11-09T00:00:00"/>
    <x v="11"/>
    <n v="11"/>
    <m/>
    <s v="BIZUM HEHCO A DANI"/>
    <n v="0"/>
    <n v="-0.64000000000000012"/>
    <n v="0"/>
    <n v="-0.64000000000000012"/>
  </r>
  <r>
    <x v="1"/>
    <s v="REAL"/>
    <s v="VARIABLE"/>
    <x v="0"/>
    <s v="ALDI"/>
    <s v="MADRID"/>
    <x v="4"/>
    <s v="ALDI"/>
    <s v="COMPRA EXTRA"/>
    <n v="1.577"/>
    <d v="2023-11-09T00:00:00"/>
    <x v="11"/>
    <n v="11"/>
    <m/>
    <m/>
    <n v="0"/>
    <n v="-1.577"/>
    <n v="0"/>
    <n v="-1.577"/>
  </r>
  <r>
    <x v="1"/>
    <s v="REAL"/>
    <s v="VARIABLE"/>
    <x v="0"/>
    <s v="SAONA"/>
    <s v="MADRID"/>
    <x v="7"/>
    <s v="RESTAURANTE"/>
    <s v="SAONA"/>
    <n v="2.5070000000000001"/>
    <d v="2023-11-09T00:00:00"/>
    <x v="11"/>
    <n v="11"/>
    <m/>
    <m/>
    <n v="0"/>
    <n v="-2.5070000000000001"/>
    <n v="0"/>
    <n v="-2.5070000000000001"/>
  </r>
  <r>
    <x v="1"/>
    <s v="REAL"/>
    <s v="VARIABLE"/>
    <x v="1"/>
    <s v="FARMACIA GRAN VIA"/>
    <s v="MADRID"/>
    <x v="10"/>
    <s v="MEDICAMENTOS"/>
    <s v="TOBILLERA Y SENIORAL"/>
    <n v="0.71500000000000008"/>
    <d v="2023-11-09T00:00:00"/>
    <x v="11"/>
    <n v="11"/>
    <m/>
    <m/>
    <n v="0"/>
    <n v="-0.71500000000000008"/>
    <n v="0"/>
    <n v="-0.71500000000000008"/>
  </r>
  <r>
    <x v="1"/>
    <s v="REAL"/>
    <s v="VARIABLE"/>
    <x v="0"/>
    <s v="CHINO BARRIO"/>
    <s v="MADRID"/>
    <x v="10"/>
    <s v="UÑAS"/>
    <s v="UÑAS"/>
    <n v="1.8"/>
    <d v="2023-11-09T00:00:00"/>
    <x v="11"/>
    <n v="11"/>
    <m/>
    <m/>
    <n v="0"/>
    <n v="-1.8"/>
    <n v="0"/>
    <n v="-1.8"/>
  </r>
  <r>
    <x v="1"/>
    <s v="REAL"/>
    <s v="VARIABLE"/>
    <x v="0"/>
    <s v="INSUD"/>
    <s v="MADRID"/>
    <x v="4"/>
    <s v="VENDING"/>
    <s v="CHOCOLATE"/>
    <n v="0.29500000000000004"/>
    <d v="2023-11-10T00:00:00"/>
    <x v="11"/>
    <n v="11"/>
    <m/>
    <m/>
    <n v="0"/>
    <n v="-0.29500000000000004"/>
    <n v="0"/>
    <n v="-0.29500000000000004"/>
  </r>
  <r>
    <x v="1"/>
    <s v="REAL"/>
    <s v="VARIABLE"/>
    <x v="0"/>
    <s v="CALZADO ARTAJONA"/>
    <s v="MADRID"/>
    <x v="3"/>
    <s v="ROPA"/>
    <s v="REPARACION ZAPATILLAS VANS"/>
    <n v="0.60000000000000009"/>
    <d v="2023-11-10T00:00:00"/>
    <x v="11"/>
    <n v="11"/>
    <m/>
    <m/>
    <n v="0"/>
    <n v="-0.60000000000000009"/>
    <n v="0"/>
    <n v="-0.60000000000000009"/>
  </r>
  <r>
    <x v="1"/>
    <s v="REAL"/>
    <s v="VARIABLE"/>
    <x v="1"/>
    <s v="PAPELERIA"/>
    <s v="MADRID"/>
    <x v="1"/>
    <s v="MATERIAL"/>
    <s v="SUBRAYADOR"/>
    <n v="0.15000000000000002"/>
    <d v="2023-11-10T00:00:00"/>
    <x v="11"/>
    <n v="11"/>
    <m/>
    <m/>
    <n v="0"/>
    <n v="-0.15000000000000002"/>
    <n v="0"/>
    <n v="-0.15000000000000002"/>
  </r>
  <r>
    <x v="1"/>
    <s v="REAL"/>
    <s v="VARIABLE"/>
    <x v="0"/>
    <s v="AMAZON"/>
    <s v="MADRID"/>
    <x v="3"/>
    <s v="ACCESORIOS"/>
    <s v="TUPPER COMIDA INSUD"/>
    <n v="1.2010000000000001"/>
    <d v="2023-11-10T00:00:00"/>
    <x v="11"/>
    <n v="11"/>
    <m/>
    <m/>
    <n v="0"/>
    <n v="-1.2010000000000001"/>
    <n v="0"/>
    <n v="-1.2010000000000001"/>
  </r>
  <r>
    <x v="1"/>
    <s v="REAL"/>
    <s v="VARIABLE"/>
    <x v="1"/>
    <s v="CARREFOUR"/>
    <s v="MADRID"/>
    <x v="4"/>
    <s v="CARREFOUR"/>
    <s v="COMPRA GRANDE"/>
    <n v="10.502000000000001"/>
    <d v="2023-11-13T00:00:00"/>
    <x v="11"/>
    <n v="11"/>
    <m/>
    <m/>
    <n v="0"/>
    <n v="-10.502000000000001"/>
    <n v="0"/>
    <n v="-10.502000000000001"/>
  </r>
  <r>
    <x v="1"/>
    <s v="REAL"/>
    <s v="VARIABLE"/>
    <x v="1"/>
    <s v="CARREFOUR"/>
    <s v="MADRID"/>
    <x v="4"/>
    <s v="CARREFOUR"/>
    <s v="COMPRA SEMANAL"/>
    <n v="2.2290000000000001"/>
    <d v="2023-11-13T00:00:00"/>
    <x v="11"/>
    <n v="11"/>
    <m/>
    <m/>
    <n v="0"/>
    <n v="-2.2290000000000001"/>
    <n v="0"/>
    <n v="-2.2290000000000001"/>
  </r>
  <r>
    <x v="1"/>
    <s v="REAL"/>
    <s v="FIJO"/>
    <x v="0"/>
    <s v="GARAJE"/>
    <s v="MADRID"/>
    <x v="2"/>
    <s v="GARAJE"/>
    <s v="GARAJE VALDEZARZA"/>
    <n v="6.5"/>
    <d v="2023-11-13T00:00:00"/>
    <x v="11"/>
    <n v="11"/>
    <m/>
    <m/>
    <n v="0"/>
    <n v="-6.5"/>
    <n v="0"/>
    <n v="-6.5"/>
  </r>
  <r>
    <x v="2"/>
    <s v="REAL"/>
    <s v="VARIABLE"/>
    <x v="0"/>
    <s v="INDEXA CAPITAL"/>
    <s v="ONLINE"/>
    <x v="22"/>
    <s v="FONDOS"/>
    <s v="INDEXA"/>
    <n v="135"/>
    <d v="2023-11-15T00:00:00"/>
    <x v="11"/>
    <n v="11"/>
    <m/>
    <m/>
    <n v="0"/>
    <n v="0"/>
    <n v="-135"/>
    <n v="-135"/>
  </r>
  <r>
    <x v="1"/>
    <s v="REAL"/>
    <s v="VARIABLE"/>
    <x v="0"/>
    <s v="CEPSA"/>
    <s v="MADRID"/>
    <x v="5"/>
    <s v="GASOLINA"/>
    <s v="MOTO"/>
    <n v="0.83900000000000008"/>
    <d v="2023-11-15T00:00:00"/>
    <x v="11"/>
    <n v="11"/>
    <m/>
    <m/>
    <n v="0"/>
    <n v="-0.83900000000000008"/>
    <n v="0"/>
    <n v="-0.83900000000000008"/>
  </r>
  <r>
    <x v="1"/>
    <s v="REAL"/>
    <s v="VARIABLE"/>
    <x v="0"/>
    <s v="LIMPIEZA"/>
    <s v="MADRID"/>
    <x v="2"/>
    <s v="LIMPIEZA"/>
    <s v="CELIA LIMPIADORA"/>
    <n v="3"/>
    <d v="2023-11-17T00:00:00"/>
    <x v="11"/>
    <n v="11"/>
    <m/>
    <m/>
    <n v="0"/>
    <n v="-3"/>
    <n v="0"/>
    <n v="-3"/>
  </r>
  <r>
    <x v="1"/>
    <s v="REAL"/>
    <s v="VARIABLE"/>
    <x v="0"/>
    <s v="CIUDAD FELIZ CHINO"/>
    <s v="MADRID"/>
    <x v="7"/>
    <s v="RESTAURANTE"/>
    <s v="CHINO"/>
    <n v="2.58"/>
    <d v="2023-11-17T00:00:00"/>
    <x v="11"/>
    <n v="11"/>
    <m/>
    <m/>
    <n v="0"/>
    <n v="-2.58"/>
    <n v="0"/>
    <n v="-2.58"/>
  </r>
  <r>
    <x v="1"/>
    <s v="REAL"/>
    <s v="VARIABLE"/>
    <x v="1"/>
    <s v="CELIA"/>
    <s v="MADRID"/>
    <x v="2"/>
    <s v="LIMPIEZA"/>
    <s v="LIMPIEZA DE CASA"/>
    <n v="3"/>
    <d v="2023-11-17T00:00:00"/>
    <x v="11"/>
    <n v="11"/>
    <m/>
    <m/>
    <n v="0"/>
    <n v="-3"/>
    <n v="0"/>
    <n v="-3"/>
  </r>
  <r>
    <x v="1"/>
    <s v="REAL"/>
    <s v="VARIABLE"/>
    <x v="0"/>
    <s v="AYUNTAMIENTO DE MADRID"/>
    <s v="MADRID"/>
    <x v="6"/>
    <s v="PADEL"/>
    <s v="PISTA"/>
    <n v="1.3800000000000001"/>
    <d v="2023-11-17T00:00:00"/>
    <x v="11"/>
    <n v="11"/>
    <m/>
    <m/>
    <n v="0"/>
    <n v="-1.3800000000000001"/>
    <n v="0"/>
    <n v="-1.3800000000000001"/>
  </r>
  <r>
    <x v="1"/>
    <s v="REAL"/>
    <s v="VARIABLE"/>
    <x v="0"/>
    <s v="SANISIMO"/>
    <s v="MADRID"/>
    <x v="7"/>
    <s v="BAR"/>
    <s v="AGUA CON GAS"/>
    <n v="0.29500000000000004"/>
    <d v="2023-11-20T00:00:00"/>
    <x v="11"/>
    <n v="11"/>
    <m/>
    <s v="AGUA CON GAS CON FRAN"/>
    <n v="0"/>
    <n v="-0.29500000000000004"/>
    <n v="0"/>
    <n v="-0.29500000000000004"/>
  </r>
  <r>
    <x v="1"/>
    <s v="REAL"/>
    <s v="VARIABLE"/>
    <x v="0"/>
    <s v="INSUD"/>
    <s v="MADRID"/>
    <x v="4"/>
    <s v="VENDING"/>
    <s v="CAFE"/>
    <n v="0.42000000000000004"/>
    <d v="2023-11-20T00:00:00"/>
    <x v="11"/>
    <n v="11"/>
    <m/>
    <m/>
    <n v="0"/>
    <n v="-0.42000000000000004"/>
    <n v="0"/>
    <n v="-0.42000000000000004"/>
  </r>
  <r>
    <x v="1"/>
    <s v="REAL"/>
    <s v="VARIABLE"/>
    <x v="0"/>
    <s v="INSUD"/>
    <s v="MADRID"/>
    <x v="4"/>
    <s v="VENDING"/>
    <s v="CAFÉ"/>
    <n v="0.1"/>
    <d v="2023-11-20T00:00:00"/>
    <x v="11"/>
    <n v="11"/>
    <m/>
    <m/>
    <n v="0"/>
    <n v="-0.1"/>
    <n v="0"/>
    <n v="-0.1"/>
  </r>
  <r>
    <x v="1"/>
    <s v="REAL"/>
    <s v="VARIABLE"/>
    <x v="1"/>
    <s v="TRASPASO CRIS"/>
    <s v="MADRID"/>
    <x v="2"/>
    <s v="DECORACION"/>
    <s v="COJINES TERRAZA"/>
    <n v="4.7600000000000007"/>
    <d v="2023-11-20T00:00:00"/>
    <x v="11"/>
    <n v="11"/>
    <m/>
    <m/>
    <n v="0"/>
    <n v="-4.7600000000000007"/>
    <n v="0"/>
    <n v="-4.7600000000000007"/>
  </r>
  <r>
    <x v="1"/>
    <s v="REAL"/>
    <s v="VARIABLE"/>
    <x v="0"/>
    <s v="PIZZA NAPOLI"/>
    <s v="MADRID"/>
    <x v="7"/>
    <s v="RESTAURANTE"/>
    <s v="EXTRA MENU COMPLETO"/>
    <n v="0.2"/>
    <d v="2023-11-20T00:00:00"/>
    <x v="11"/>
    <n v="11"/>
    <m/>
    <m/>
    <n v="0"/>
    <n v="-0.2"/>
    <n v="0"/>
    <n v="-0.2"/>
  </r>
  <r>
    <x v="1"/>
    <s v="REAL"/>
    <s v="VARIABLE"/>
    <x v="0"/>
    <s v="ESPIEDP"/>
    <s v="MADRID"/>
    <x v="7"/>
    <s v="RESTAURANTE"/>
    <s v="EXTRA MENU COMPLETO"/>
    <n v="0.2"/>
    <d v="2023-11-20T00:00:00"/>
    <x v="11"/>
    <n v="11"/>
    <m/>
    <m/>
    <n v="0"/>
    <n v="-0.2"/>
    <n v="0"/>
    <n v="-0.2"/>
  </r>
  <r>
    <x v="1"/>
    <s v="REAL"/>
    <s v="VARIABLE"/>
    <x v="0"/>
    <s v="ESPIEDP"/>
    <s v="MADRID"/>
    <x v="7"/>
    <s v="RESTAURANTE"/>
    <s v="EXTRA MENU COMPLETO"/>
    <n v="0.34"/>
    <d v="2023-11-20T00:00:00"/>
    <x v="11"/>
    <n v="11"/>
    <m/>
    <m/>
    <n v="0"/>
    <n v="-0.34"/>
    <n v="0"/>
    <n v="-0.34"/>
  </r>
  <r>
    <x v="1"/>
    <s v="REAL"/>
    <s v="VARIABLE"/>
    <x v="1"/>
    <s v="TRASHASO CRIS"/>
    <s v="MADRID"/>
    <x v="2"/>
    <s v="ACCESORIOS"/>
    <s v="TABLA PLANCHAR"/>
    <n v="1.9620000000000002"/>
    <d v="2023-11-20T00:00:00"/>
    <x v="11"/>
    <n v="11"/>
    <m/>
    <m/>
    <n v="0"/>
    <n v="-1.9620000000000002"/>
    <n v="0"/>
    <n v="-1.9620000000000002"/>
  </r>
  <r>
    <x v="1"/>
    <s v="REAL"/>
    <s v="VARIABLE"/>
    <x v="1"/>
    <s v="TONY ROMAS"/>
    <s v="MADRID"/>
    <x v="7"/>
    <s v="RESTAURANTE"/>
    <s v="TONY ROMAS"/>
    <n v="3.923"/>
    <d v="2023-11-20T00:00:00"/>
    <x v="11"/>
    <n v="11"/>
    <m/>
    <s v="CENA CON CRIS Y MODESTO"/>
    <n v="0"/>
    <n v="-3.923"/>
    <n v="0"/>
    <n v="-3.923"/>
  </r>
  <r>
    <x v="1"/>
    <s v="REAL"/>
    <s v="VARIABLE"/>
    <x v="1"/>
    <s v="TRASPASO CRIS"/>
    <s v="MADRID"/>
    <x v="2"/>
    <s v="ACCESORIOS"/>
    <s v="COSAS ALIEXPRESS"/>
    <n v="5.8719999999999999"/>
    <d v="2023-11-21T00:00:00"/>
    <x v="11"/>
    <n v="11"/>
    <m/>
    <m/>
    <n v="0"/>
    <n v="-5.8719999999999999"/>
    <n v="0"/>
    <n v="-5.8719999999999999"/>
  </r>
  <r>
    <x v="1"/>
    <s v="REAL"/>
    <s v="VARIABLE"/>
    <x v="1"/>
    <s v="LIMPIEZA"/>
    <s v="MADRID"/>
    <x v="2"/>
    <s v="LIMPIEZA"/>
    <s v="CELIA LIMPIADORA"/>
    <n v="3"/>
    <d v="2023-11-21T00:00:00"/>
    <x v="11"/>
    <n v="11"/>
    <m/>
    <m/>
    <n v="0"/>
    <n v="-3"/>
    <n v="0"/>
    <n v="-3"/>
  </r>
  <r>
    <x v="1"/>
    <s v="REAL"/>
    <s v="VARIABLE"/>
    <x v="0"/>
    <s v="QUEENS"/>
    <s v="MADRID"/>
    <x v="7"/>
    <s v="RESTAURANTE"/>
    <s v="EXTRA MENU COMPLETO"/>
    <n v="0.24"/>
    <d v="2023-11-22T00:00:00"/>
    <x v="11"/>
    <n v="11"/>
    <m/>
    <m/>
    <n v="0"/>
    <n v="-0.24"/>
    <n v="0"/>
    <n v="-0.24"/>
  </r>
  <r>
    <x v="1"/>
    <s v="REAL"/>
    <s v="VARIABLE"/>
    <x v="1"/>
    <s v="BIZUM CARLOTA"/>
    <s v="MADRID"/>
    <x v="7"/>
    <s v="RESTAURANTE"/>
    <s v="HUEVOS ROTOS"/>
    <n v="1.1900000000000002"/>
    <d v="2023-11-22T00:00:00"/>
    <x v="11"/>
    <n v="11"/>
    <m/>
    <s v="PAGO MOVIL EN ARLANZA, MADRID"/>
    <n v="0"/>
    <n v="-1.1900000000000002"/>
    <n v="0"/>
    <n v="-1.1900000000000002"/>
  </r>
  <r>
    <x v="1"/>
    <s v="REAL"/>
    <s v="VARIABLE"/>
    <x v="0"/>
    <s v="REPSOL"/>
    <s v="MADRID"/>
    <x v="5"/>
    <s v="GASOLINA"/>
    <s v="MOTO"/>
    <n v="0.80600000000000005"/>
    <d v="2023-11-22T00:00:00"/>
    <x v="11"/>
    <n v="11"/>
    <m/>
    <m/>
    <n v="0"/>
    <n v="-0.80600000000000005"/>
    <n v="0"/>
    <n v="-0.80600000000000005"/>
  </r>
  <r>
    <x v="1"/>
    <s v="REAL"/>
    <s v="VARIABLE"/>
    <x v="0"/>
    <s v="REPARACION Y CALZADO"/>
    <s v="MADRID"/>
    <x v="5"/>
    <s v="MOTO"/>
    <s v="CANDADO COPIA LLAVE"/>
    <n v="0.60000000000000009"/>
    <d v="2023-11-23T00:00:00"/>
    <x v="11"/>
    <n v="11"/>
    <m/>
    <m/>
    <n v="0"/>
    <n v="-0.60000000000000009"/>
    <n v="0"/>
    <n v="-0.60000000000000009"/>
  </r>
  <r>
    <x v="1"/>
    <s v="REAL"/>
    <s v="VARIABLE"/>
    <x v="0"/>
    <s v="REPARACION Y CALZADO"/>
    <s v="MADRID"/>
    <x v="5"/>
    <s v="MOTO"/>
    <s v="ARREGLO PANTALONES MOTO"/>
    <n v="0.60000000000000009"/>
    <d v="2023-11-24T00:00:00"/>
    <x v="11"/>
    <n v="11"/>
    <m/>
    <m/>
    <n v="0"/>
    <n v="-0.60000000000000009"/>
    <n v="0"/>
    <n v="-0.60000000000000009"/>
  </r>
  <r>
    <x v="1"/>
    <s v="REAL"/>
    <s v="VARIABLE"/>
    <x v="0"/>
    <s v="INSUD"/>
    <s v="MADRID"/>
    <x v="4"/>
    <s v="VENDING"/>
    <s v="CHOCOLATE"/>
    <n v="0.41000000000000009"/>
    <d v="2023-11-24T00:00:00"/>
    <x v="11"/>
    <n v="11"/>
    <m/>
    <m/>
    <n v="0"/>
    <n v="-0.41000000000000009"/>
    <n v="0"/>
    <n v="-0.41000000000000009"/>
  </r>
  <r>
    <x v="1"/>
    <s v="REAL"/>
    <s v="VARIABLE"/>
    <x v="0"/>
    <s v="CAFERGA"/>
    <s v="MADRID"/>
    <x v="7"/>
    <s v="RESTAURANTE"/>
    <s v="MERIENDA"/>
    <n v="0.60000000000000009"/>
    <d v="2023-11-24T00:00:00"/>
    <x v="11"/>
    <n v="11"/>
    <m/>
    <m/>
    <n v="0"/>
    <n v="-0.60000000000000009"/>
    <n v="0"/>
    <n v="-0.60000000000000009"/>
  </r>
  <r>
    <x v="1"/>
    <s v="REAL"/>
    <s v="VARIABLE"/>
    <x v="0"/>
    <s v="CERVECERIA MADA"/>
    <s v="MADRID"/>
    <x v="7"/>
    <s v="BAR"/>
    <s v="BOCADILLO Y AGUA CON GAS"/>
    <n v="0.60000000000000009"/>
    <d v="2023-11-27T00:00:00"/>
    <x v="11"/>
    <n v="11"/>
    <m/>
    <s v="POST CONCIERTO DE LA MODA"/>
    <n v="0"/>
    <n v="-0.60000000000000009"/>
    <n v="0"/>
    <n v="-0.60000000000000009"/>
  </r>
  <r>
    <x v="1"/>
    <s v="REAL"/>
    <s v="VARIABLE"/>
    <x v="0"/>
    <s v="DECATHLON"/>
    <s v="MADRID"/>
    <x v="6"/>
    <s v="PADEL"/>
    <s v="BOLAS (X2)"/>
    <n v="0.89800000000000013"/>
    <d v="2023-11-27T00:00:00"/>
    <x v="11"/>
    <n v="11"/>
    <m/>
    <m/>
    <n v="0"/>
    <n v="-0.89800000000000013"/>
    <n v="0"/>
    <n v="-0.89800000000000013"/>
  </r>
  <r>
    <x v="1"/>
    <s v="REAL"/>
    <s v="VARIABLE"/>
    <x v="0"/>
    <s v="EL CORRAL"/>
    <s v="MADRID"/>
    <x v="7"/>
    <s v="BAR"/>
    <s v="CERVEZA CONCIERTO"/>
    <n v="1.26"/>
    <d v="2023-11-27T00:00:00"/>
    <x v="11"/>
    <n v="11"/>
    <m/>
    <m/>
    <n v="0"/>
    <n v="-1.26"/>
    <n v="0"/>
    <n v="-1.26"/>
  </r>
  <r>
    <x v="1"/>
    <s v="REAL"/>
    <s v="VARIABLE"/>
    <x v="0"/>
    <s v="WIZINK"/>
    <s v="MADRID"/>
    <x v="7"/>
    <s v="BAR"/>
    <s v="CERVEZA CONCIERTO"/>
    <n v="1"/>
    <d v="2023-11-27T00:00:00"/>
    <x v="11"/>
    <n v="11"/>
    <m/>
    <m/>
    <n v="0"/>
    <n v="-1"/>
    <n v="0"/>
    <n v="-1"/>
  </r>
  <r>
    <x v="1"/>
    <s v="REAL"/>
    <s v="VARIABLE"/>
    <x v="0"/>
    <m/>
    <s v="MADRID"/>
    <x v="4"/>
    <s v="VENDING"/>
    <s v="CHOCOLATE"/>
    <n v="0.19"/>
    <d v="2023-11-27T00:00:00"/>
    <x v="11"/>
    <n v="11"/>
    <m/>
    <m/>
    <n v="0"/>
    <n v="-0.19"/>
    <n v="0"/>
    <n v="-0.19"/>
  </r>
  <r>
    <x v="1"/>
    <s v="REAL"/>
    <s v="VARIABLE"/>
    <x v="1"/>
    <s v="TRAMAS, VAGUADA"/>
    <s v="TRAMAS"/>
    <x v="2"/>
    <s v="ACCESORIOS"/>
    <s v="COJINES"/>
    <n v="1.0090000000000001"/>
    <d v="2023-11-27T00:00:00"/>
    <x v="11"/>
    <n v="11"/>
    <m/>
    <m/>
    <n v="0"/>
    <n v="-1.0090000000000001"/>
    <n v="0"/>
    <n v="-1.0090000000000001"/>
  </r>
  <r>
    <x v="1"/>
    <s v="REAL"/>
    <s v="VARIABLE"/>
    <x v="0"/>
    <s v="BIENMESABE"/>
    <s v="MADRID"/>
    <x v="7"/>
    <s v="BAR"/>
    <s v="COMIDA SALIM"/>
    <n v="2.35"/>
    <d v="2023-11-27T00:00:00"/>
    <x v="11"/>
    <n v="11"/>
    <m/>
    <s v="COMIDA EN BIENMESABE CON MARTA Y SALIM Y DOS AMIGOS SUYOS"/>
    <n v="0"/>
    <n v="-2.35"/>
    <n v="0"/>
    <n v="-2.35"/>
  </r>
  <r>
    <x v="1"/>
    <s v="REAL"/>
    <s v="VARIABLE"/>
    <x v="1"/>
    <s v="CARREFOUR"/>
    <s v="MADRID"/>
    <x v="4"/>
    <s v="CARREFOUR"/>
    <s v="COMPRA GRANDE"/>
    <n v="8.7889999999999997"/>
    <d v="2023-11-27T00:00:00"/>
    <x v="11"/>
    <n v="11"/>
    <m/>
    <m/>
    <n v="0"/>
    <n v="-8.7889999999999997"/>
    <n v="0"/>
    <n v="-8.7889999999999997"/>
  </r>
  <r>
    <x v="1"/>
    <s v="REAL"/>
    <s v="VARIABLE"/>
    <x v="0"/>
    <s v="PIZZA NAPOLI"/>
    <s v="MADRID"/>
    <x v="7"/>
    <s v="RESTAURANTE"/>
    <s v="EXTRA MENU COMPLETO"/>
    <n v="0.24"/>
    <d v="2023-11-27T00:00:00"/>
    <x v="11"/>
    <n v="11"/>
    <m/>
    <m/>
    <n v="0"/>
    <n v="-0.24"/>
    <n v="0"/>
    <n v="-0.24"/>
  </r>
  <r>
    <x v="1"/>
    <s v="REAL"/>
    <s v="VARIABLE"/>
    <x v="0"/>
    <s v="VINTED"/>
    <s v="MADRID"/>
    <x v="5"/>
    <s v="MOTO"/>
    <s v="GUANTES MOTO CALEFACTABLES"/>
    <n v="3.6890000000000001"/>
    <d v="2023-11-27T00:00:00"/>
    <x v="11"/>
    <n v="11"/>
    <m/>
    <m/>
    <n v="0"/>
    <n v="-3.6890000000000001"/>
    <n v="0"/>
    <n v="-3.6890000000000001"/>
  </r>
  <r>
    <x v="1"/>
    <s v="REAL"/>
    <s v="VARIABLE"/>
    <x v="0"/>
    <s v="AYUNTAMIENTO DE MADRID"/>
    <s v="MADRID"/>
    <x v="6"/>
    <s v="PADEL"/>
    <s v="PISTA"/>
    <n v="0.69000000000000006"/>
    <d v="2023-11-27T00:00:00"/>
    <x v="11"/>
    <n v="11"/>
    <m/>
    <m/>
    <n v="0"/>
    <n v="-0.69000000000000006"/>
    <n v="0"/>
    <n v="-0.69000000000000006"/>
  </r>
  <r>
    <x v="1"/>
    <s v="REAL"/>
    <s v="VARIABLE"/>
    <x v="0"/>
    <s v="PLAYTOMIC"/>
    <s v="MADRID"/>
    <x v="6"/>
    <s v="PADEL"/>
    <s v="PISTA"/>
    <n v="0.34700000000000003"/>
    <d v="2023-11-27T00:00:00"/>
    <x v="11"/>
    <n v="11"/>
    <m/>
    <m/>
    <n v="0"/>
    <n v="-0.34700000000000003"/>
    <n v="0"/>
    <n v="-0.34700000000000003"/>
  </r>
  <r>
    <x v="1"/>
    <s v="REAL"/>
    <s v="VARIABLE"/>
    <x v="0"/>
    <s v="AMAZON"/>
    <s v="MADRID"/>
    <x v="5"/>
    <s v="MOTO"/>
    <s v="QUADLOCK PONCHO"/>
    <n v="2.9990000000000001"/>
    <d v="2023-11-27T00:00:00"/>
    <x v="11"/>
    <n v="11"/>
    <m/>
    <m/>
    <n v="0"/>
    <n v="-2.9990000000000001"/>
    <n v="0"/>
    <n v="-2.9990000000000001"/>
  </r>
  <r>
    <x v="1"/>
    <s v="REAL"/>
    <s v="VARIABLE"/>
    <x v="1"/>
    <s v="CARREFOUR"/>
    <s v="MADRID"/>
    <x v="4"/>
    <s v="CARREFOUR"/>
    <s v="COMPRA SEMANAL"/>
    <n v="4.2649999999999997"/>
    <d v="2023-11-28T00:00:00"/>
    <x v="11"/>
    <n v="11"/>
    <m/>
    <m/>
    <n v="0"/>
    <n v="-4.2649999999999997"/>
    <n v="0"/>
    <n v="-4.2649999999999997"/>
  </r>
  <r>
    <x v="1"/>
    <s v="REAL"/>
    <s v="VARIABLE"/>
    <x v="1"/>
    <s v="CHINO BARRIO"/>
    <s v="MADRID"/>
    <x v="2"/>
    <s v="ACCESORIOS"/>
    <s v="COSAS CHINO"/>
    <n v="0.875"/>
    <d v="2023-11-28T00:00:00"/>
    <x v="11"/>
    <n v="11"/>
    <m/>
    <s v="PERCHAS X2"/>
    <n v="0"/>
    <n v="-0.875"/>
    <n v="0"/>
    <n v="-0.875"/>
  </r>
  <r>
    <x v="1"/>
    <s v="REAL"/>
    <s v="VARIABLE"/>
    <x v="1"/>
    <s v="CHINO BARRIO"/>
    <s v="MADRID"/>
    <x v="2"/>
    <s v="ACCESORIOS"/>
    <s v="COSAS CHINO"/>
    <n v="0.42500000000000004"/>
    <d v="2023-11-28T00:00:00"/>
    <x v="11"/>
    <n v="11"/>
    <m/>
    <s v="CUCHILLA DE RASCAR VITRO"/>
    <n v="0"/>
    <n v="-0.42500000000000004"/>
    <n v="0"/>
    <n v="-0.42500000000000004"/>
  </r>
  <r>
    <x v="1"/>
    <s v="REAL"/>
    <s v="VARIABLE"/>
    <x v="0"/>
    <s v="REPSOL"/>
    <s v="MADRID"/>
    <x v="5"/>
    <s v="MOTO"/>
    <s v="GASOLINA"/>
    <n v="0.85099999999999998"/>
    <d v="2023-11-28T00:00:00"/>
    <x v="11"/>
    <n v="11"/>
    <m/>
    <m/>
    <n v="0"/>
    <n v="-0.85099999999999998"/>
    <n v="0"/>
    <n v="-0.85099999999999998"/>
  </r>
  <r>
    <x v="0"/>
    <s v="REAL"/>
    <s v="FIJO"/>
    <x v="0"/>
    <s v="INSUD"/>
    <s v="MADRID"/>
    <x v="12"/>
    <s v="NOMINA INSUD"/>
    <s v=" INSUD"/>
    <n v="583.26900000000001"/>
    <d v="2023-11-28T00:00:00"/>
    <x v="11"/>
    <n v="11"/>
    <m/>
    <m/>
    <n v="583.26900000000001"/>
    <n v="0"/>
    <n v="0"/>
    <n v="583.26900000000001"/>
  </r>
  <r>
    <x v="1"/>
    <s v="REAL"/>
    <s v="VARIABLE"/>
    <x v="0"/>
    <s v="AYUNTAMIENTO DE MADRID"/>
    <s v="MADRID"/>
    <x v="6"/>
    <s v="PADEL"/>
    <s v="PISTA"/>
    <n v="0.45999999999999996"/>
    <d v="2023-11-28T00:00:00"/>
    <x v="11"/>
    <n v="11"/>
    <d v="2023-12-02T00:00:00"/>
    <s v="pagué 21, pero me dieron 6 euros cada rival y luego de lo restante, dibidido entre dos es lo que me dio jon (4,60)"/>
    <n v="0"/>
    <n v="-0.45999999999999996"/>
    <n v="0"/>
    <n v="-0.45999999999999996"/>
  </r>
  <r>
    <x v="1"/>
    <s v="REAL"/>
    <s v="VARIABLE"/>
    <x v="0"/>
    <s v="AYUNTAMIENTO DE MADRID"/>
    <s v="MADRID"/>
    <x v="6"/>
    <s v="PADEL"/>
    <s v="PISTA"/>
    <n v="0.18000000000000008"/>
    <d v="2023-11-28T00:00:00"/>
    <x v="11"/>
    <n v="11"/>
    <d v="2023-12-03T00:00:00"/>
    <s v="pagué 13,80 pero me ideron 6e cada uno"/>
    <n v="0"/>
    <n v="-0.18000000000000008"/>
    <n v="0"/>
    <n v="-0.18000000000000008"/>
  </r>
  <r>
    <x v="1"/>
    <s v="REAL"/>
    <s v="VARIABLE"/>
    <x v="0"/>
    <m/>
    <s v="MADRID"/>
    <x v="0"/>
    <s v="OTROS"/>
    <s v="AMAZON"/>
    <n v="2.2989999999999999"/>
    <d v="2023-11-28T00:00:00"/>
    <x v="11"/>
    <n v="11"/>
    <m/>
    <s v="CHEQUEAR"/>
    <n v="0"/>
    <n v="-2.2989999999999999"/>
    <n v="0"/>
    <n v="-2.2989999999999999"/>
  </r>
  <r>
    <x v="1"/>
    <s v="REAL"/>
    <s v="VARIABLE"/>
    <x v="0"/>
    <s v="PALDENTAL"/>
    <s v="MADRID"/>
    <x v="10"/>
    <s v="DENTISTA PAL DENTAL"/>
    <s v="ENDODONCIA TERCER CONDUCTO"/>
    <n v="17"/>
    <d v="2023-11-30T00:00:00"/>
    <x v="11"/>
    <n v="11"/>
    <m/>
    <m/>
    <n v="0"/>
    <n v="-17"/>
    <n v="0"/>
    <n v="-17"/>
  </r>
  <r>
    <x v="1"/>
    <s v="REAL"/>
    <s v="FIJO"/>
    <x v="0"/>
    <s v="ALQUILER"/>
    <s v="MADRID"/>
    <x v="2"/>
    <s v="PISO VALDEZARZA"/>
    <s v="ALQUILER VALDEZARZA"/>
    <n v="40"/>
    <d v="2023-12-01T00:00:00"/>
    <x v="11"/>
    <n v="12"/>
    <m/>
    <m/>
    <n v="0"/>
    <n v="-40"/>
    <n v="0"/>
    <n v="-40"/>
  </r>
  <r>
    <x v="1"/>
    <s v="REAL"/>
    <s v="VARIABLE"/>
    <x v="0"/>
    <s v="AMAZON"/>
    <s v="MADRID"/>
    <x v="21"/>
    <s v="REGALOS NAVIDAD"/>
    <s v="CAMISETA REGALO LUIS AMIGO INVISIBLE"/>
    <n v="2.2989999999999999"/>
    <d v="2023-12-01T00:00:00"/>
    <x v="11"/>
    <n v="12"/>
    <m/>
    <m/>
    <n v="0"/>
    <n v="-2.2989999999999999"/>
    <n v="0"/>
    <n v="-2.2989999999999999"/>
  </r>
  <r>
    <x v="1"/>
    <s v="REAL"/>
    <s v="VARIABLE"/>
    <x v="0"/>
    <s v="CHIHUAHUA TACOS Y TRAGOS"/>
    <s v="MADRID"/>
    <x v="7"/>
    <s v="RESTAURANTE"/>
    <s v="MEXICANO, CENA DE EQUIPO"/>
    <n v="3"/>
    <d v="2023-12-01T00:00:00"/>
    <x v="11"/>
    <n v="12"/>
    <m/>
    <m/>
    <n v="0"/>
    <n v="-3"/>
    <n v="0"/>
    <n v="-3"/>
  </r>
  <r>
    <x v="1"/>
    <s v="REAL"/>
    <s v="VARIABLE"/>
    <x v="0"/>
    <s v="MESON LA PALOMA"/>
    <s v="MADRID"/>
    <x v="7"/>
    <s v="BAR"/>
    <s v="AGUA CON GAS"/>
    <n v="0.12"/>
    <d v="2023-12-04T00:00:00"/>
    <x v="11"/>
    <n v="12"/>
    <d v="2023-12-02T00:00:00"/>
    <m/>
    <n v="0"/>
    <n v="-0.12"/>
    <n v="0"/>
    <n v="-0.12"/>
  </r>
  <r>
    <x v="1"/>
    <s v="REAL"/>
    <s v="FIJO"/>
    <x v="0"/>
    <s v="ALQUILER"/>
    <s v="MADRID"/>
    <x v="2"/>
    <s v="PISO VALDEZARZA"/>
    <s v="ALQUILER VALDEZARZA"/>
    <n v="45.047000000000004"/>
    <d v="2023-12-04T00:00:00"/>
    <x v="11"/>
    <n v="12"/>
    <m/>
    <s v="39,47 de gastos de luz. Le di 11 euros de más"/>
    <n v="0"/>
    <n v="-45.047000000000004"/>
    <n v="0"/>
    <n v="-45.047000000000004"/>
  </r>
  <r>
    <x v="1"/>
    <s v="REAL"/>
    <s v="VARIABLE"/>
    <x v="0"/>
    <s v="METRO MADRID"/>
    <s v="MADRID"/>
    <x v="5"/>
    <s v="AUTOBUS"/>
    <s v="AUTOBUS MONCLOA"/>
    <n v="0.15000000000000002"/>
    <d v="2023-12-04T00:00:00"/>
    <x v="11"/>
    <n v="12"/>
    <d v="2023-12-02T00:00:00"/>
    <m/>
    <n v="0"/>
    <n v="-0.15000000000000002"/>
    <n v="0"/>
    <n v="-0.15000000000000002"/>
  </r>
  <r>
    <x v="1"/>
    <s v="REAL"/>
    <s v="VARIABLE"/>
    <x v="0"/>
    <m/>
    <s v="MADRID"/>
    <x v="7"/>
    <s v="RESTAURANTE"/>
    <s v="CENA EQUIPO DE FUTBOL CHEMO"/>
    <n v="2.4750000000000001"/>
    <d v="2023-12-04T00:00:00"/>
    <x v="11"/>
    <n v="12"/>
    <d v="2023-12-02T00:00:00"/>
    <m/>
    <n v="0"/>
    <n v="-2.4750000000000001"/>
    <n v="0"/>
    <n v="-2.4750000000000001"/>
  </r>
  <r>
    <x v="1"/>
    <s v="REAL"/>
    <s v="VARIABLE"/>
    <x v="0"/>
    <s v="MESON LA PALOMA"/>
    <s v="MADRID"/>
    <x v="7"/>
    <s v="BAR"/>
    <s v="CHOCOLATE CON CHURROS"/>
    <n v="0.4"/>
    <d v="2023-12-04T00:00:00"/>
    <x v="11"/>
    <n v="12"/>
    <d v="2023-12-02T00:00:00"/>
    <m/>
    <n v="0"/>
    <n v="-0.4"/>
    <n v="0"/>
    <n v="-0.4"/>
  </r>
  <r>
    <x v="1"/>
    <s v="REAL"/>
    <s v="VARIABLE"/>
    <x v="0"/>
    <s v="FORTUNY / MORRIS"/>
    <s v="MADRID"/>
    <x v="9"/>
    <s v="DISCOTECA"/>
    <s v="CHUPITOS TEQUILA FORTUNY"/>
    <n v="2.5"/>
    <d v="2023-12-04T00:00:00"/>
    <x v="11"/>
    <n v="12"/>
    <d v="2023-12-02T00:00:00"/>
    <m/>
    <n v="0"/>
    <n v="-2.5"/>
    <n v="0"/>
    <n v="-2.5"/>
  </r>
  <r>
    <x v="1"/>
    <s v="REAL"/>
    <s v="VARIABLE"/>
    <x v="1"/>
    <s v="LATERAL CASTELLANA"/>
    <s v="MADRID"/>
    <x v="7"/>
    <s v="RESTAURANTE"/>
    <s v="COMIDA LATERAL"/>
    <n v="3.7"/>
    <d v="2023-12-04T00:00:00"/>
    <x v="11"/>
    <n v="12"/>
    <d v="2023-12-02T00:00:00"/>
    <m/>
    <n v="0"/>
    <n v="-3.7"/>
    <n v="0"/>
    <n v="-3.7"/>
  </r>
  <r>
    <x v="1"/>
    <s v="REAL"/>
    <s v="VARIABLE"/>
    <x v="1"/>
    <s v="IKEA LA VAGUADA"/>
    <s v="MADRID"/>
    <x v="2"/>
    <s v="ACCESORIOS"/>
    <s v="COSAS IKEA"/>
    <n v="0.59800000000000009"/>
    <d v="2023-12-04T00:00:00"/>
    <x v="11"/>
    <n v="12"/>
    <d v="2023-12-02T00:00:00"/>
    <m/>
    <n v="0"/>
    <n v="-0.59800000000000009"/>
    <n v="0"/>
    <n v="-0.59800000000000009"/>
  </r>
  <r>
    <x v="1"/>
    <s v="REAL"/>
    <s v="VARIABLE"/>
    <x v="0"/>
    <s v="FORTUNY / MORRIS"/>
    <s v="MADRID"/>
    <x v="9"/>
    <s v="DISCOTECA"/>
    <s v="ENTRADA FORTUNY"/>
    <n v="2.8000000000000003"/>
    <d v="2023-12-04T00:00:00"/>
    <x v="11"/>
    <n v="12"/>
    <d v="2023-12-02T00:00:00"/>
    <m/>
    <n v="0"/>
    <n v="-2.8000000000000003"/>
    <n v="0"/>
    <n v="-2.8000000000000003"/>
  </r>
  <r>
    <x v="1"/>
    <s v="REAL"/>
    <s v="FIJO"/>
    <x v="0"/>
    <s v="GARAJE"/>
    <s v="MADRID"/>
    <x v="2"/>
    <s v="GARAJE"/>
    <s v="GARAJE VALDEZARZA"/>
    <n v="6.5"/>
    <d v="2023-12-04T00:00:00"/>
    <x v="11"/>
    <n v="12"/>
    <d v="2023-12-02T00:00:00"/>
    <m/>
    <n v="0"/>
    <n v="-6.5"/>
    <n v="0"/>
    <n v="-6.5"/>
  </r>
  <r>
    <x v="1"/>
    <s v="REAL"/>
    <s v="VARIABLE"/>
    <x v="0"/>
    <s v="BUSBURGUER"/>
    <s v="MADRID"/>
    <x v="7"/>
    <s v="BAR"/>
    <s v="HAMBURGUESA BUSBURGER"/>
    <n v="0.93000000000000016"/>
    <d v="2023-12-04T00:00:00"/>
    <x v="11"/>
    <n v="12"/>
    <d v="2023-12-02T00:00:00"/>
    <m/>
    <n v="0"/>
    <n v="-0.93000000000000016"/>
    <n v="0"/>
    <n v="-0.93000000000000016"/>
  </r>
  <r>
    <x v="1"/>
    <s v="REAL"/>
    <s v="VARIABLE"/>
    <x v="1"/>
    <s v="STEPHANIE"/>
    <s v="MADRID"/>
    <x v="2"/>
    <s v="LIMPIEZA"/>
    <s v="LIMPIEZA DE CASA"/>
    <n v="1.8"/>
    <d v="2023-12-04T00:00:00"/>
    <x v="11"/>
    <n v="12"/>
    <d v="2023-12-03T00:00:00"/>
    <m/>
    <n v="0"/>
    <n v="-1.8"/>
    <n v="0"/>
    <n v="-1.8"/>
  </r>
  <r>
    <x v="1"/>
    <s v="REAL"/>
    <s v="VARIABLE"/>
    <x v="1"/>
    <s v="RODILLA"/>
    <s v="MADRID"/>
    <x v="7"/>
    <s v="BAR"/>
    <s v="MERIENDA RODILLA"/>
    <n v="0.67500000000000004"/>
    <d v="2023-12-04T00:00:00"/>
    <x v="11"/>
    <n v="12"/>
    <d v="2023-12-02T00:00:00"/>
    <m/>
    <n v="0"/>
    <n v="-0.67500000000000004"/>
    <n v="0"/>
    <n v="-0.67500000000000004"/>
  </r>
  <r>
    <x v="1"/>
    <s v="REAL"/>
    <s v="VARIABLE"/>
    <x v="0"/>
    <s v="CORTE INGLES"/>
    <s v="MADRID"/>
    <x v="21"/>
    <s v="REGALOS NAVIDAD"/>
    <s v="REGALO NAVIDAD PAPAS"/>
    <n v="11"/>
    <d v="2023-12-04T00:00:00"/>
    <x v="11"/>
    <n v="12"/>
    <d v="2023-12-02T00:00:00"/>
    <s v="regalo navidad papas, hice bizum de 90 a iciar. 50 por la termomix, 35 por el cortavientos y 25 por las zapatillas de papa"/>
    <n v="0"/>
    <n v="-11"/>
    <n v="0"/>
    <n v="-11"/>
  </r>
  <r>
    <x v="1"/>
    <s v="REAL"/>
    <s v="VARIABLE"/>
    <x v="0"/>
    <s v="TAXI"/>
    <s v="MADRID"/>
    <x v="5"/>
    <s v="TAXI"/>
    <s v="TAXI A CASA CON JON"/>
    <n v="0.57500000000000007"/>
    <d v="2023-12-04T00:00:00"/>
    <x v="11"/>
    <n v="12"/>
    <d v="2023-12-02T00:00:00"/>
    <m/>
    <n v="0"/>
    <n v="-0.57500000000000007"/>
    <n v="0"/>
    <n v="-0.57500000000000007"/>
  </r>
  <r>
    <x v="3"/>
    <s v="REAL"/>
    <s v="VARIABLE"/>
    <x v="0"/>
    <s v="TRASPASO COLECTIVOS"/>
    <s v="MADRID"/>
    <x v="0"/>
    <s v="TRASPASO COLECTIVO"/>
    <s v="TRASPASO COLECTIVO"/>
    <n v="0"/>
    <d v="2023-12-04T00:00:00"/>
    <x v="11"/>
    <n v="12"/>
    <d v="2023-12-02T00:00:00"/>
    <m/>
    <n v="0"/>
    <n v="0"/>
    <n v="0"/>
    <n v="0"/>
  </r>
  <r>
    <x v="1"/>
    <s v="REAL"/>
    <s v="VARIABLE"/>
    <x v="0"/>
    <s v="NEW BALANCE LAS ROZAS"/>
    <s v="MADRID"/>
    <x v="21"/>
    <s v="REGALOS NAVIDAD"/>
    <s v="AMIGO INVISIBLE: LUIS. PANTALON NEW BALANCE"/>
    <n v="2.6"/>
    <d v="2023-12-06T00:00:00"/>
    <x v="11"/>
    <n v="12"/>
    <d v="2023-12-06T00:00:00"/>
    <s v="PANTALON NEW BALANCE PARA LUIS"/>
    <n v="0"/>
    <n v="-2.6"/>
    <n v="0"/>
    <n v="-2.6"/>
  </r>
  <r>
    <x v="1"/>
    <s v="REAL"/>
    <s v="VARIABLE"/>
    <x v="0"/>
    <s v="INSUD"/>
    <s v="MADRID"/>
    <x v="4"/>
    <s v="VENDING"/>
    <s v="INSUD"/>
    <n v="0.12000000000000002"/>
    <d v="2023-12-06T00:00:00"/>
    <x v="11"/>
    <n v="12"/>
    <m/>
    <m/>
    <n v="0"/>
    <n v="-0.12000000000000002"/>
    <n v="0"/>
    <n v="-0.12000000000000002"/>
  </r>
  <r>
    <x v="1"/>
    <s v="REAL"/>
    <s v="VARIABLE"/>
    <x v="1"/>
    <s v="CAFETERIA"/>
    <s v="MADRID"/>
    <x v="7"/>
    <s v="BAR"/>
    <s v="AGUA CON GAS Y NESTEA"/>
    <n v="0.47500000000000003"/>
    <d v="2023-12-07T00:00:00"/>
    <x v="11"/>
    <n v="12"/>
    <d v="2023-12-05T00:00:00"/>
    <m/>
    <n v="0"/>
    <n v="-0.47500000000000003"/>
    <n v="0"/>
    <n v="-0.47500000000000003"/>
  </r>
  <r>
    <x v="2"/>
    <s v="REAL"/>
    <s v="VARIABLE"/>
    <x v="0"/>
    <s v="DEGIRO"/>
    <s v="ONLINE"/>
    <x v="16"/>
    <s v="BOLSA"/>
    <s v="BOLSA"/>
    <n v="180"/>
    <d v="2023-12-07T00:00:00"/>
    <x v="11"/>
    <n v="12"/>
    <m/>
    <m/>
    <n v="0"/>
    <n v="0"/>
    <n v="-180"/>
    <n v="-180"/>
  </r>
  <r>
    <x v="1"/>
    <s v="REAL"/>
    <s v="VARIABLE"/>
    <x v="1"/>
    <s v="CIUDAD FELIZ CHINO"/>
    <s v="MADRID"/>
    <x v="7"/>
    <s v="RESTAURANTE"/>
    <s v="CHINO, CIUDAD FELIZ"/>
    <n v="2.2100000000000004"/>
    <d v="2023-12-07T00:00:00"/>
    <x v="11"/>
    <n v="12"/>
    <d v="2023-12-05T00:00:00"/>
    <m/>
    <n v="0"/>
    <n v="-2.2100000000000004"/>
    <n v="0"/>
    <n v="-2.2100000000000004"/>
  </r>
  <r>
    <x v="1"/>
    <s v="REAL"/>
    <s v="VARIABLE"/>
    <x v="0"/>
    <s v="QUEENS"/>
    <s v="MADRID"/>
    <x v="7"/>
    <s v="RESTAURANTE"/>
    <s v="EXTRA MENU COMPLETO"/>
    <n v="0.41"/>
    <d v="2023-12-07T00:00:00"/>
    <x v="11"/>
    <n v="12"/>
    <m/>
    <m/>
    <n v="0"/>
    <n v="-0.41"/>
    <n v="0"/>
    <n v="-0.41"/>
  </r>
  <r>
    <x v="2"/>
    <s v="REAL"/>
    <s v="VARIABLE"/>
    <x v="0"/>
    <s v="INDEXA CAPITAL"/>
    <s v="ONLINE"/>
    <x v="22"/>
    <s v="FONDOS"/>
    <s v="INDEXA"/>
    <n v="180"/>
    <d v="2023-12-07T00:00:00"/>
    <x v="11"/>
    <n v="12"/>
    <m/>
    <m/>
    <n v="0"/>
    <n v="0"/>
    <n v="-180"/>
    <n v="-180"/>
  </r>
  <r>
    <x v="1"/>
    <s v="REAL"/>
    <s v="VARIABLE"/>
    <x v="0"/>
    <s v="SPOTIFY"/>
    <s v="MADRID"/>
    <x v="0"/>
    <s v="SUSCRIPCION"/>
    <s v="SPOTIFY"/>
    <n v="3.7"/>
    <d v="2023-12-07T00:00:00"/>
    <x v="11"/>
    <n v="12"/>
    <m/>
    <m/>
    <n v="0"/>
    <n v="-3.7"/>
    <n v="0"/>
    <n v="-3.7"/>
  </r>
  <r>
    <x v="1"/>
    <s v="ESTIMADO"/>
    <s v="VARIABLE"/>
    <x v="0"/>
    <s v="INSUD"/>
    <s v="MADRID"/>
    <x v="7"/>
    <s v="VENDING"/>
    <s v="CHOCOLATE"/>
    <n v="0.45"/>
    <d v="2023-12-08T00:00:00"/>
    <x v="11"/>
    <n v="12"/>
    <m/>
    <m/>
    <n v="0"/>
    <n v="-0.45"/>
    <n v="0"/>
    <n v="-0.45"/>
  </r>
  <r>
    <x v="1"/>
    <s v="REAL"/>
    <s v="VARIABLE"/>
    <x v="0"/>
    <s v="CASA LOLA"/>
    <s v="TUDELA"/>
    <x v="7"/>
    <s v="BAR"/>
    <s v="CASA LOLA"/>
    <n v="1.6600000000000001"/>
    <d v="2023-12-11T00:00:00"/>
    <x v="11"/>
    <n v="12"/>
    <m/>
    <s v="QUESOS CON DANI Y PABLO"/>
    <n v="0"/>
    <n v="-1.6600000000000001"/>
    <n v="0"/>
    <n v="-1.6600000000000001"/>
  </r>
  <r>
    <x v="1"/>
    <s v="REAL"/>
    <s v="VARIABLE"/>
    <x v="0"/>
    <s v="OPEN AI"/>
    <s v="ONLINE"/>
    <x v="8"/>
    <s v="SUSCRIPCION"/>
    <s v="CHAT GPT"/>
    <n v="2.3140000000000001"/>
    <d v="2023-12-11T00:00:00"/>
    <x v="11"/>
    <n v="12"/>
    <m/>
    <m/>
    <n v="0"/>
    <n v="-2.3140000000000001"/>
    <n v="0"/>
    <n v="-2.3140000000000001"/>
  </r>
  <r>
    <x v="1"/>
    <s v="REAL"/>
    <s v="VARIABLE"/>
    <x v="0"/>
    <s v="CHUCHERIAS CRISTY"/>
    <s v="TUDELA"/>
    <x v="4"/>
    <s v="CHUCHERIAS CRIS"/>
    <s v="PAN Y BOLLERIA"/>
    <n v="0.875"/>
    <d v="2023-12-11T00:00:00"/>
    <x v="11"/>
    <n v="12"/>
    <m/>
    <m/>
    <n v="0"/>
    <n v="-0.875"/>
    <n v="0"/>
    <n v="-0.875"/>
  </r>
  <r>
    <x v="1"/>
    <s v="REAL"/>
    <s v="VARIABLE"/>
    <x v="0"/>
    <s v="AMAZON"/>
    <s v="MADRID"/>
    <x v="3"/>
    <s v="ACCESORIOS"/>
    <s v="CAJA FUERTE FORMATO LIBRO"/>
    <n v="2.9140000000000001"/>
    <d v="2023-12-13T00:00:00"/>
    <x v="11"/>
    <n v="12"/>
    <m/>
    <m/>
    <n v="0"/>
    <n v="-2.9140000000000001"/>
    <n v="0"/>
    <n v="-2.9140000000000001"/>
  </r>
  <r>
    <x v="2"/>
    <s v="REAL"/>
    <s v="VARIABLE"/>
    <x v="0"/>
    <s v="INDEXA CAPITAL"/>
    <s v="ONLINE"/>
    <x v="22"/>
    <s v="FONDOS"/>
    <s v="INDEXA"/>
    <n v="135"/>
    <d v="2023-12-15T00:00:00"/>
    <x v="11"/>
    <n v="12"/>
    <m/>
    <m/>
    <n v="0"/>
    <n v="0"/>
    <n v="-135"/>
    <n v="-135"/>
  </r>
  <r>
    <x v="1"/>
    <s v="REAL"/>
    <s v="VARIABLE"/>
    <x v="0"/>
    <s v="HOFF - CORTE INGLES SANCHINARRO"/>
    <s v="MADRID"/>
    <x v="21"/>
    <s v="REGALOS CRIS"/>
    <s v="REGALOS NAVIDAD CRIS"/>
    <n v="11"/>
    <d v="2023-12-15T00:00:00"/>
    <x v="11"/>
    <n v="12"/>
    <m/>
    <s v="REGALOS NAVIDAD, ZAPATILLAS HOFF PARA CRISTINA"/>
    <n v="0"/>
    <n v="-11"/>
    <n v="0"/>
    <n v="-11"/>
  </r>
  <r>
    <x v="1"/>
    <s v="REAL"/>
    <s v="VARIABLE"/>
    <x v="0"/>
    <s v="FORTUNY / MORRIS"/>
    <s v="MADRID"/>
    <x v="7"/>
    <s v="DISCOTECA"/>
    <s v="AGUA CON GAS"/>
    <n v="1.4000000000000001"/>
    <d v="2023-12-18T00:00:00"/>
    <x v="11"/>
    <n v="12"/>
    <m/>
    <m/>
    <n v="0"/>
    <n v="-1.4000000000000001"/>
    <n v="0"/>
    <n v="-1.4000000000000001"/>
  </r>
  <r>
    <x v="1"/>
    <s v="REAL"/>
    <s v="VARIABLE"/>
    <x v="0"/>
    <s v="BURGER KING"/>
    <s v="MADRID"/>
    <x v="7"/>
    <s v="RESTAURANTE"/>
    <s v="BURGER KING CENA NAVIDAD EMPRESA"/>
    <n v="1.3960000000000001"/>
    <d v="2023-12-18T00:00:00"/>
    <x v="11"/>
    <n v="12"/>
    <m/>
    <m/>
    <n v="0"/>
    <n v="-1.3960000000000001"/>
    <n v="0"/>
    <n v="-1.3960000000000001"/>
  </r>
  <r>
    <x v="1"/>
    <s v="REAL"/>
    <s v="VARIABLE"/>
    <x v="0"/>
    <s v="JAPONES"/>
    <s v="MADRID"/>
    <x v="7"/>
    <s v="BAR"/>
    <s v="CERVEZA"/>
    <n v="0.30000000000000004"/>
    <d v="2023-12-18T00:00:00"/>
    <x v="11"/>
    <n v="12"/>
    <m/>
    <s v="HICE BIZUM A JAVIER GARCIA DE CIBERSEGURIDAD"/>
    <n v="0"/>
    <n v="-0.30000000000000004"/>
    <n v="0"/>
    <n v="-0.30000000000000004"/>
  </r>
  <r>
    <x v="1"/>
    <s v="REAL"/>
    <s v="VARIABLE"/>
    <x v="0"/>
    <m/>
    <s v="MADRID"/>
    <x v="7"/>
    <s v="RESTAURANTE"/>
    <s v="EXTRA MENU COMPLETO"/>
    <n v="0.25"/>
    <d v="2023-12-18T00:00:00"/>
    <x v="11"/>
    <n v="12"/>
    <m/>
    <m/>
    <n v="0"/>
    <n v="-0.25"/>
    <n v="0"/>
    <n v="-0.25"/>
  </r>
  <r>
    <x v="1"/>
    <s v="REAL"/>
    <s v="VARIABLE"/>
    <x v="0"/>
    <s v="NATURA  LA VAGUADA"/>
    <s v="MADRID"/>
    <x v="21"/>
    <s v="REGALOS CRIS"/>
    <s v="REGALO NAVIDAD ANDREA BLANCO: LIBRO MITOLOGIA"/>
    <n v="1.02"/>
    <d v="2023-12-18T00:00:00"/>
    <x v="11"/>
    <n v="12"/>
    <m/>
    <m/>
    <n v="0"/>
    <n v="-1.02"/>
    <n v="0"/>
    <n v="-1.02"/>
  </r>
  <r>
    <x v="1"/>
    <s v="REAL"/>
    <s v="VARIABLE"/>
    <x v="0"/>
    <s v="WOMEN SECRET"/>
    <s v="MADRID"/>
    <x v="21"/>
    <s v="REGALOS CRIS"/>
    <s v="REGALO NAVIDAD CRISTINA: ROPA INTERIOR NOCHE VIEJA"/>
    <n v="0.20600000000000002"/>
    <d v="2023-12-18T00:00:00"/>
    <x v="11"/>
    <n v="12"/>
    <m/>
    <m/>
    <n v="0"/>
    <n v="-0.20600000000000002"/>
    <n v="0"/>
    <n v="-0.20600000000000002"/>
  </r>
  <r>
    <x v="1"/>
    <s v="REAL"/>
    <s v="VARIABLE"/>
    <x v="0"/>
    <s v="TAXI"/>
    <s v="MADRID"/>
    <x v="5"/>
    <s v="TAXI"/>
    <s v="TAXI CENA EMPRESA A JAPONES"/>
    <n v="0.34000000000000008"/>
    <d v="2023-12-18T00:00:00"/>
    <x v="11"/>
    <n v="12"/>
    <m/>
    <m/>
    <n v="0"/>
    <n v="-0.34000000000000008"/>
    <n v="0"/>
    <n v="-0.34000000000000008"/>
  </r>
  <r>
    <x v="1"/>
    <s v="REAL"/>
    <s v="VARIABLE"/>
    <x v="0"/>
    <s v="TAXI"/>
    <s v="MADRID"/>
    <x v="5"/>
    <s v="TAXI"/>
    <s v="TAXI VUELTA A CASA"/>
    <n v="1.02"/>
    <d v="2023-12-18T00:00:00"/>
    <x v="11"/>
    <n v="12"/>
    <m/>
    <m/>
    <n v="0"/>
    <n v="-1.02"/>
    <n v="0"/>
    <n v="-1.02"/>
  </r>
  <r>
    <x v="1"/>
    <s v="REAL"/>
    <s v="VARIABLE"/>
    <x v="0"/>
    <m/>
    <s v="MADRID"/>
    <x v="7"/>
    <s v="RESTAURANTE"/>
    <s v="CERVEZA NACHO JAYME BIZUM COMIDA NAVIDAD EMPRESA"/>
    <n v="0.30000000000000004"/>
    <d v="2023-12-21T00:00:00"/>
    <x v="11"/>
    <n v="12"/>
    <m/>
    <m/>
    <n v="0"/>
    <n v="-0.30000000000000004"/>
    <n v="0"/>
    <n v="-0.30000000000000004"/>
  </r>
  <r>
    <x v="1"/>
    <s v="REAL"/>
    <s v="VARIABLE"/>
    <x v="0"/>
    <s v="GASOLINERA"/>
    <s v="MADRID"/>
    <x v="4"/>
    <s v="GASOLINERA"/>
    <s v="CHOCOLATE CRUNCH"/>
    <n v="0.25"/>
    <d v="2023-12-21T00:00:00"/>
    <x v="11"/>
    <n v="12"/>
    <m/>
    <m/>
    <n v="0"/>
    <n v="-0.25"/>
    <n v="0"/>
    <n v="-0.25"/>
  </r>
  <r>
    <x v="0"/>
    <s v="REAL"/>
    <s v="VARIABLE"/>
    <x v="0"/>
    <s v="INSUD"/>
    <s v="MADRID"/>
    <x v="12"/>
    <s v="NOMINA INSUD"/>
    <s v=" INSUD"/>
    <n v="1216.4849999999999"/>
    <d v="2023-12-21T00:00:00"/>
    <x v="11"/>
    <n v="12"/>
    <m/>
    <m/>
    <n v="1216.4849999999999"/>
    <n v="0"/>
    <n v="0"/>
    <n v="1216.4849999999999"/>
  </r>
  <r>
    <x v="1"/>
    <s v="REAL"/>
    <s v="VARIABLE"/>
    <x v="0"/>
    <s v="UBER"/>
    <s v="MADRID"/>
    <x v="5"/>
    <s v="UBER"/>
    <s v="UBER A COMIDA EMPRESA"/>
    <n v="0.79700000000000004"/>
    <d v="2023-12-21T00:00:00"/>
    <x v="11"/>
    <n v="12"/>
    <m/>
    <m/>
    <n v="0"/>
    <n v="-0.79700000000000004"/>
    <n v="0"/>
    <n v="-0.79700000000000004"/>
  </r>
  <r>
    <x v="1"/>
    <s v="REAL"/>
    <s v="VARIABLE"/>
    <x v="0"/>
    <s v="HOTEL SANTA MARIA"/>
    <s v="TUDELA"/>
    <x v="7"/>
    <s v="BAR"/>
    <s v="CAFÉ Y AGUA CON GAS"/>
    <n v="0.39"/>
    <d v="2023-12-26T00:00:00"/>
    <x v="11"/>
    <n v="12"/>
    <m/>
    <s v="CON DANI GUILLERMO ALEX Y ONDA"/>
    <n v="0"/>
    <n v="-0.39"/>
    <n v="0"/>
    <n v="-0.39"/>
  </r>
  <r>
    <x v="1"/>
    <s v="REAL"/>
    <s v="VARIABLE"/>
    <x v="0"/>
    <s v="Y PUNTO / EL SANTO"/>
    <s v="TUDELA"/>
    <x v="9"/>
    <s v="COPAS"/>
    <s v="COPAS"/>
    <n v="6.0500000000000007"/>
    <d v="2023-12-26T00:00:00"/>
    <x v="11"/>
    <n v="12"/>
    <m/>
    <m/>
    <n v="0"/>
    <n v="-6.0500000000000007"/>
    <n v="0"/>
    <n v="-6.0500000000000007"/>
  </r>
  <r>
    <x v="1"/>
    <s v="REAL"/>
    <s v="VARIABLE"/>
    <x v="0"/>
    <s v="PISCINAS DE TUDELA CLARA CAMPOAMOR"/>
    <s v="TUDELA"/>
    <x v="6"/>
    <s v="TORNEO PADEL"/>
    <s v="PADEL"/>
    <n v="3.6"/>
    <d v="2023-12-26T00:00:00"/>
    <x v="11"/>
    <n v="12"/>
    <m/>
    <m/>
    <n v="0"/>
    <n v="-3.6"/>
    <n v="0"/>
    <n v="-3.6"/>
  </r>
  <r>
    <x v="1"/>
    <s v="REAL"/>
    <s v="VARIABLE"/>
    <x v="0"/>
    <s v="LA ESTRELLA"/>
    <s v="TUDELA"/>
    <x v="7"/>
    <s v="BAR"/>
    <s v="PINCHOS"/>
    <n v="0.5"/>
    <d v="2023-12-26T00:00:00"/>
    <x v="11"/>
    <n v="12"/>
    <m/>
    <s v="PINCHOS CON PIPE"/>
    <n v="0"/>
    <n v="-0.5"/>
    <n v="0"/>
    <n v="-0.5"/>
  </r>
  <r>
    <x v="1"/>
    <s v="REAL"/>
    <s v="VARIABLE"/>
    <x v="0"/>
    <s v="IL FORNO"/>
    <s v="TUDELA"/>
    <x v="7"/>
    <s v="RESTAURANTE"/>
    <s v="PIZZA"/>
    <n v="1.2000000000000002"/>
    <d v="2023-12-26T00:00:00"/>
    <x v="11"/>
    <n v="12"/>
    <m/>
    <s v="PIZZA CON DANI PABLO Y MAITE"/>
    <n v="0"/>
    <n v="-1.2000000000000002"/>
    <n v="0"/>
    <n v="-1.2000000000000002"/>
  </r>
  <r>
    <x v="1"/>
    <s v="REAL"/>
    <s v="VARIABLE"/>
    <x v="0"/>
    <s v="OCINE"/>
    <s v="TUDELA"/>
    <x v="9"/>
    <s v="CINE"/>
    <s v="ENTRADA + PALOMITAS : AQUAMAN"/>
    <n v="1.03"/>
    <d v="2023-12-27T00:00:00"/>
    <x v="11"/>
    <n v="12"/>
    <m/>
    <s v="ENTRADA AQUAMAN CON ALEX MARCOS Y ORTEGA"/>
    <n v="0"/>
    <n v="-1.03"/>
    <n v="0"/>
    <n v="-1.03"/>
  </r>
  <r>
    <x v="1"/>
    <s v="REAL"/>
    <s v="VARIABLE"/>
    <x v="0"/>
    <s v="AMAZON"/>
    <s v="ONLINE"/>
    <x v="8"/>
    <s v="ELECTRONICA"/>
    <s v="ORDENADOR DELL INSPIRON 7430 - 14'' 16GB RAM 1 TB SSD NVIDIA GE FORCERTX 3050"/>
    <n v="21.3"/>
    <d v="2023-12-28T00:00:00"/>
    <x v="11"/>
    <n v="12"/>
    <m/>
    <s v="ORDENADOR DELL INSPIRON 7430 - 14'' 16GB RAM 1 TB SSD NVIDIA GE FORCERTX 3050"/>
    <n v="0"/>
    <n v="-21.3"/>
    <n v="0"/>
    <n v="-21.3"/>
  </r>
  <r>
    <x v="1"/>
    <s v="REAL"/>
    <s v="VARIABLE"/>
    <x v="0"/>
    <s v="INSUD"/>
    <s v="MADRID"/>
    <x v="4"/>
    <s v="VENDING"/>
    <s v="CHOCOLATE"/>
    <n v="0.51500000000000001"/>
    <d v="2023-12-31T00:00:00"/>
    <x v="11"/>
    <n v="12"/>
    <m/>
    <m/>
    <n v="0"/>
    <n v="-0.51500000000000001"/>
    <n v="0"/>
    <n v="-0.51500000000000001"/>
  </r>
  <r>
    <x v="1"/>
    <s v="REAL"/>
    <s v="VARIABLE"/>
    <x v="0"/>
    <s v="LUIS MIGUEL PELUQUERIA"/>
    <s v="MADRID"/>
    <x v="10"/>
    <s v="PELUQUERIA"/>
    <s v="PELUQUERIA VALDEZARZA"/>
    <n v="0.95000000000000007"/>
    <d v="2024-01-01T00:00:00"/>
    <x v="12"/>
    <n v="1"/>
    <m/>
    <s v="EFECTIVO, PAGUE EL EXTRA DEL COCIDO "/>
    <n v="0"/>
    <n v="-0.95000000000000007"/>
    <n v="0"/>
    <n v="-0.95000000000000007"/>
  </r>
  <r>
    <x v="1"/>
    <s v="REAL"/>
    <s v="VARIABLE"/>
    <x v="0"/>
    <s v="BABEL"/>
    <s v="TUDELA"/>
    <x v="7"/>
    <s v="BAR"/>
    <s v="BOCADILLO"/>
    <n v="0.76999999999999891"/>
    <d v="2024-01-02T00:00:00"/>
    <x v="12"/>
    <n v="1"/>
    <m/>
    <m/>
    <n v="0"/>
    <n v="-0.76999999999999891"/>
    <n v="0"/>
    <n v="-0.76999999999999891"/>
  </r>
  <r>
    <x v="1"/>
    <s v="REAL"/>
    <s v="VARIABLE"/>
    <x v="0"/>
    <s v="AMINE MORO BARBERO TUDELA"/>
    <s v="TUDELA"/>
    <x v="10"/>
    <s v="PELUQUERIA"/>
    <s v="PELUQUERIA MORO TUDELA"/>
    <n v="0.8"/>
    <d v="2024-01-02T00:00:00"/>
    <x v="12"/>
    <n v="1"/>
    <m/>
    <m/>
    <n v="0"/>
    <n v="-0.8"/>
    <n v="0"/>
    <n v="-0.8"/>
  </r>
  <r>
    <x v="1"/>
    <s v="REAL"/>
    <s v="FIJO"/>
    <x v="0"/>
    <s v="ALQUILER"/>
    <s v="MADRID"/>
    <x v="2"/>
    <s v="PISO VALDEZARZA"/>
    <s v="ALQUILER VALDEZARZA"/>
    <n v="40"/>
    <d v="2024-01-03T00:00:00"/>
    <x v="12"/>
    <n v="1"/>
    <m/>
    <m/>
    <n v="0"/>
    <n v="-40"/>
    <n v="0"/>
    <n v="-40"/>
  </r>
  <r>
    <x v="2"/>
    <s v="REAL"/>
    <s v="VARIABLE"/>
    <x v="0"/>
    <s v="DEGIRO"/>
    <s v="ONLINE"/>
    <x v="16"/>
    <s v="BOLSA"/>
    <s v="BOLSA"/>
    <n v="225"/>
    <d v="2024-01-03T00:00:00"/>
    <x v="12"/>
    <n v="1"/>
    <m/>
    <m/>
    <n v="0"/>
    <n v="0"/>
    <n v="-225"/>
    <n v="-225"/>
  </r>
  <r>
    <x v="2"/>
    <s v="REAL"/>
    <s v="VARIABLE"/>
    <x v="0"/>
    <s v="INDEXA CAPITAL"/>
    <s v="ONLINE"/>
    <x v="22"/>
    <s v="FONDOS"/>
    <s v="INDEXA"/>
    <n v="225"/>
    <d v="2024-01-03T00:00:00"/>
    <x v="12"/>
    <n v="1"/>
    <m/>
    <m/>
    <n v="0"/>
    <n v="0"/>
    <n v="-225"/>
    <n v="-225"/>
  </r>
  <r>
    <x v="1"/>
    <s v="REAL"/>
    <s v="FIJO"/>
    <x v="0"/>
    <m/>
    <m/>
    <x v="2"/>
    <s v="GARAJE"/>
    <s v="GARAJE VALDEZARZA"/>
    <n v="6.5"/>
    <d v="2024-01-03T00:00:00"/>
    <x v="12"/>
    <n v="1"/>
    <m/>
    <m/>
    <n v="0"/>
    <n v="-6.5"/>
    <n v="0"/>
    <n v="-6.5"/>
  </r>
  <r>
    <x v="1"/>
    <s v="REAL"/>
    <s v="VARIABLE"/>
    <x v="0"/>
    <s v="ALQUILER"/>
    <s v="MADRID"/>
    <x v="2"/>
    <s v="GASTOS COMPARTIDOS"/>
    <s v="GASTOS: AGUA, LUZ, WIFI, LIMPIEZA"/>
    <n v="10"/>
    <d v="2024-01-03T00:00:00"/>
    <x v="12"/>
    <n v="1"/>
    <m/>
    <m/>
    <n v="0"/>
    <n v="-10"/>
    <n v="0"/>
    <n v="-10"/>
  </r>
  <r>
    <x v="3"/>
    <s v="REAL"/>
    <s v="FIJO"/>
    <x v="0"/>
    <s v="TRASPASO COLECTIVOS"/>
    <s v="ONLINE"/>
    <x v="27"/>
    <s v="TRASPASO COLECTIVO"/>
    <s v="TRASPASO COLECTIVOS ENERO"/>
    <n v="0"/>
    <d v="2024-01-03T00:00:00"/>
    <x v="12"/>
    <n v="1"/>
    <m/>
    <m/>
    <n v="0"/>
    <n v="0"/>
    <n v="0"/>
    <n v="0"/>
  </r>
  <r>
    <x v="1"/>
    <s v="REAL"/>
    <s v="VARIABLE"/>
    <x v="0"/>
    <s v="BAR POZOBLANCO"/>
    <s v="POZOBLANCO"/>
    <x v="7"/>
    <s v="BAR"/>
    <s v="BEBIDAS CON LAURA CALERO Y CRIS"/>
    <n v="0.7400000000000001"/>
    <d v="2024-01-05T00:00:00"/>
    <x v="12"/>
    <n v="1"/>
    <m/>
    <m/>
    <n v="0"/>
    <n v="-0.7400000000000001"/>
    <n v="0"/>
    <n v="-0.7400000000000001"/>
  </r>
  <r>
    <x v="1"/>
    <s v="REAL"/>
    <s v="VARIABLE"/>
    <x v="0"/>
    <s v="COVAP"/>
    <s v="POZOBLANCO"/>
    <x v="21"/>
    <s v="REGALOS NAVIDAD"/>
    <s v="LOMO IBERICO COVAP"/>
    <n v="9.293000000000001"/>
    <d v="2024-01-05T00:00:00"/>
    <x v="12"/>
    <n v="1"/>
    <m/>
    <m/>
    <n v="0"/>
    <n v="-9.293000000000001"/>
    <n v="0"/>
    <n v="-9.293000000000001"/>
  </r>
  <r>
    <x v="1"/>
    <s v="REAL"/>
    <s v="VARIABLE"/>
    <x v="0"/>
    <s v="LA VAGUADA, MEDIA MARKT"/>
    <s v="MADRID"/>
    <x v="3"/>
    <s v="ACCESORIOS"/>
    <s v="AURICULARES CABLE APPLE"/>
    <n v="1.899"/>
    <d v="2024-01-08T00:00:00"/>
    <x v="12"/>
    <n v="1"/>
    <m/>
    <m/>
    <n v="0"/>
    <n v="-1.899"/>
    <n v="0"/>
    <n v="-1.899"/>
  </r>
  <r>
    <x v="0"/>
    <s v="REAL"/>
    <s v="VARIABLE"/>
    <x v="0"/>
    <s v="BLABLACAR"/>
    <s v="ONLINE"/>
    <x v="18"/>
    <s v="BLABLACAR"/>
    <s v="BLABLACAR VIAJE TUDELA GUADALAJARA"/>
    <n v="11.4"/>
    <d v="2024-01-08T00:00:00"/>
    <x v="12"/>
    <n v="1"/>
    <m/>
    <m/>
    <n v="11.4"/>
    <n v="0"/>
    <n v="0"/>
    <n v="11.4"/>
  </r>
  <r>
    <x v="1"/>
    <s v="REAL"/>
    <s v="VARIABLE"/>
    <x v="0"/>
    <s v="SCALPERS LAS ROZAS"/>
    <s v="MADRID"/>
    <x v="3"/>
    <s v="ROPA"/>
    <s v="CAMISA Y PANTALON SCALPERS"/>
    <n v="3.4849999999999994"/>
    <d v="2024-01-08T00:00:00"/>
    <x v="12"/>
    <n v="1"/>
    <m/>
    <m/>
    <n v="0"/>
    <n v="-3.4849999999999994"/>
    <n v="0"/>
    <n v="-3.4849999999999994"/>
  </r>
  <r>
    <x v="1"/>
    <s v="REAL"/>
    <s v="VARIABLE"/>
    <x v="0"/>
    <s v="REPSOL"/>
    <s v="MADRID"/>
    <x v="5"/>
    <s v="GASOLINA"/>
    <s v="COCHE"/>
    <n v="7"/>
    <d v="2024-01-08T00:00:00"/>
    <x v="12"/>
    <n v="1"/>
    <m/>
    <m/>
    <n v="0"/>
    <n v="-7"/>
    <n v="0"/>
    <n v="-7"/>
  </r>
  <r>
    <x v="1"/>
    <s v="REAL"/>
    <s v="VARIABLE"/>
    <x v="1"/>
    <s v="FRANCOS  RODRIGUEZX"/>
    <s v="MADRID"/>
    <x v="4"/>
    <s v="DIA"/>
    <s v="DIA"/>
    <n v="0.53500000000000003"/>
    <d v="2024-01-08T00:00:00"/>
    <x v="12"/>
    <n v="1"/>
    <m/>
    <m/>
    <n v="0"/>
    <n v="-0.53500000000000003"/>
    <n v="0"/>
    <n v="-0.53500000000000003"/>
  </r>
  <r>
    <x v="1"/>
    <s v="REAL"/>
    <s v="VARIABLE"/>
    <x v="1"/>
    <s v="FRANCOS  RODRIGUEZX"/>
    <s v="MADRID"/>
    <x v="4"/>
    <s v="DIA"/>
    <s v="DIA"/>
    <n v="0.53500000000000003"/>
    <d v="2024-01-08T00:00:00"/>
    <x v="12"/>
    <n v="1"/>
    <m/>
    <m/>
    <n v="0"/>
    <n v="-0.53500000000000003"/>
    <n v="0"/>
    <n v="-0.53500000000000003"/>
  </r>
  <r>
    <x v="1"/>
    <s v="REAL"/>
    <s v="VARIABLE"/>
    <x v="1"/>
    <s v="ALCAMPO"/>
    <s v="MADRID"/>
    <x v="3"/>
    <s v="ACCESORIOS"/>
    <s v="MENAJE DE COCINA (SARTENES, CUENCOS…)"/>
    <n v="4.0110000000000001"/>
    <d v="2024-01-08T00:00:00"/>
    <x v="12"/>
    <n v="1"/>
    <m/>
    <m/>
    <n v="0"/>
    <n v="-4.0110000000000001"/>
    <n v="0"/>
    <n v="-4.0110000000000001"/>
  </r>
  <r>
    <x v="1"/>
    <s v="REAL"/>
    <s v="VARIABLE"/>
    <x v="0"/>
    <s v="REPSOL"/>
    <s v="MADRID"/>
    <x v="5"/>
    <s v="GASOLINA"/>
    <s v="MOTO"/>
    <n v="0.84600000000000009"/>
    <d v="2024-01-08T00:00:00"/>
    <x v="12"/>
    <n v="1"/>
    <m/>
    <m/>
    <n v="0"/>
    <n v="-0.84600000000000009"/>
    <n v="0"/>
    <n v="-0.84600000000000009"/>
  </r>
  <r>
    <x v="1"/>
    <s v="REAL"/>
    <s v="VARIABLE"/>
    <x v="0"/>
    <s v="OPEN AI"/>
    <s v="ONLINE"/>
    <x v="8"/>
    <s v="SUSCRIPCION"/>
    <s v="CHAT GPT"/>
    <n v="2.2920000000000003"/>
    <d v="2024-01-09T00:00:00"/>
    <x v="12"/>
    <n v="1"/>
    <m/>
    <m/>
    <n v="0"/>
    <n v="-2.2920000000000003"/>
    <n v="0"/>
    <n v="-2.2920000000000003"/>
  </r>
  <r>
    <x v="1"/>
    <s v="REAL"/>
    <s v="VARIABLE"/>
    <x v="1"/>
    <s v="FRANCOS  RODRIGUEZ"/>
    <s v="MADRID"/>
    <x v="8"/>
    <s v="SUSCRIPCION"/>
    <s v="CHAT GPT"/>
    <n v="2.2920000000000003"/>
    <d v="2024-01-09T00:00:00"/>
    <x v="12"/>
    <n v="1"/>
    <m/>
    <m/>
    <n v="0"/>
    <n v="-2.2920000000000003"/>
    <n v="0"/>
    <n v="-2.2920000000000003"/>
  </r>
  <r>
    <x v="1"/>
    <s v="REAL"/>
    <s v="VARIABLE"/>
    <x v="1"/>
    <s v="FRANCOS  RODRIGUEZ"/>
    <s v="MADRID"/>
    <x v="4"/>
    <s v="CARREFOUR"/>
    <s v="COMPRA GRANDE"/>
    <n v="12.342000000000001"/>
    <d v="2024-01-09T00:00:00"/>
    <x v="12"/>
    <n v="1"/>
    <m/>
    <m/>
    <n v="0"/>
    <n v="-12.342000000000001"/>
    <n v="0"/>
    <n v="-12.342000000000001"/>
  </r>
  <r>
    <x v="1"/>
    <s v="REAL"/>
    <s v="VARIABLE"/>
    <x v="1"/>
    <s v="ALCAMPO"/>
    <s v="MADRID"/>
    <x v="3"/>
    <s v="REPARACIONES"/>
    <s v="HEMBRAS PARA  PONER EL CUADRO"/>
    <n v="0.27999999999999997"/>
    <d v="2024-01-09T00:00:00"/>
    <x v="12"/>
    <n v="1"/>
    <d v="2024-01-09T00:00:00"/>
    <m/>
    <n v="0"/>
    <n v="-0.27999999999999997"/>
    <n v="0"/>
    <n v="-0.27999999999999997"/>
  </r>
  <r>
    <x v="1"/>
    <s v="REAL"/>
    <s v="VARIABLE"/>
    <x v="1"/>
    <s v="ALCAMPO"/>
    <s v="MADRID"/>
    <x v="3"/>
    <s v="REPARACIONES"/>
    <s v="HEMBRAS PARA  PONER EL CUADRO"/>
    <n v="0.27999999999999997"/>
    <d v="2024-01-09T00:00:00"/>
    <x v="12"/>
    <n v="1"/>
    <m/>
    <m/>
    <n v="0"/>
    <n v="-0.27999999999999997"/>
    <n v="0"/>
    <n v="-0.27999999999999997"/>
  </r>
  <r>
    <x v="0"/>
    <s v="REAL"/>
    <s v="VARIABLE"/>
    <x v="0"/>
    <s v="WALLAPOP"/>
    <s v="ONLINE"/>
    <x v="18"/>
    <s v="WALLAPOP"/>
    <s v="WALLAPOP ALTAVOZ"/>
    <n v="15"/>
    <d v="2024-01-09T00:00:00"/>
    <x v="12"/>
    <n v="1"/>
    <m/>
    <m/>
    <n v="15"/>
    <n v="0"/>
    <n v="0"/>
    <n v="15"/>
  </r>
  <r>
    <x v="0"/>
    <s v="REAL"/>
    <s v="VARIABLE"/>
    <x v="0"/>
    <s v="BLABLACAFR"/>
    <s v="ONLINE"/>
    <x v="18"/>
    <s v="BLABLACAFR"/>
    <s v="BLABLACAR VIAJE POZOBLANCO MADRID"/>
    <n v="13.2"/>
    <d v="2024-01-10T00:00:00"/>
    <x v="12"/>
    <n v="1"/>
    <m/>
    <m/>
    <n v="13.2"/>
    <n v="0"/>
    <n v="0"/>
    <n v="13.2"/>
  </r>
  <r>
    <x v="1"/>
    <s v="REAL"/>
    <s v="VARIABLE"/>
    <x v="0"/>
    <s v="BOWLING CHAMARTIN"/>
    <s v="MADRID"/>
    <x v="9"/>
    <s v="BOLERA"/>
    <s v="BOLERA+ CERVEZAS"/>
    <n v="2.9800000000000004"/>
    <d v="2024-01-12T00:00:00"/>
    <x v="12"/>
    <n v="1"/>
    <d v="2024-01-12T00:00:00"/>
    <s v="BIZUM A DANI MAS CERVEZAS EL VIERNES 12 01 2024 CON IRIS, CRISTINA JON Y DANI"/>
    <n v="0"/>
    <n v="-2.9800000000000004"/>
    <n v="0"/>
    <n v="-2.9800000000000004"/>
  </r>
  <r>
    <x v="1"/>
    <s v="REAL"/>
    <s v="VARIABLE"/>
    <x v="0"/>
    <s v="BAR RODRIGO"/>
    <s v="MADRID"/>
    <x v="7"/>
    <s v="BAR"/>
    <s v="CENA CON JON"/>
    <n v="2.1800000000000002"/>
    <d v="2024-01-14T00:00:00"/>
    <x v="12"/>
    <n v="1"/>
    <m/>
    <s v="CENA PARTIDO SUPERCOPA ESPAÑA"/>
    <n v="0"/>
    <n v="-2.1800000000000002"/>
    <n v="0"/>
    <n v="-2.1800000000000002"/>
  </r>
  <r>
    <x v="1"/>
    <s v="REAL"/>
    <s v="VARIABLE"/>
    <x v="1"/>
    <s v="FARMACIA VALDEZARZA"/>
    <s v="MADRID"/>
    <x v="10"/>
    <s v="FARMACIA"/>
    <s v="ACICLOVIR, STREPSILS Y ACETILCISTEINA PARA CRIS"/>
    <n v="1.8140000000000001"/>
    <d v="2024-01-15T00:00:00"/>
    <x v="12"/>
    <n v="1"/>
    <m/>
    <s v="BIZUM ANA MORALES NETFLIX"/>
    <n v="0"/>
    <n v="-1.8140000000000001"/>
    <n v="0"/>
    <n v="-1.8140000000000001"/>
  </r>
  <r>
    <x v="2"/>
    <s v="REAL"/>
    <s v="VARIABLE"/>
    <x v="0"/>
    <s v="INDEXA CAPITAL"/>
    <s v="ONLINE"/>
    <x v="22"/>
    <s v="FONDOS"/>
    <s v="INDEXA"/>
    <n v="135"/>
    <d v="2024-01-15T00:00:00"/>
    <x v="12"/>
    <n v="1"/>
    <m/>
    <m/>
    <n v="0"/>
    <n v="0"/>
    <n v="-135"/>
    <n v="-135"/>
  </r>
  <r>
    <x v="1"/>
    <s v="REAL"/>
    <s v="VARIABLE"/>
    <x v="0"/>
    <s v="ONEPASSWORD"/>
    <s v="MADRID"/>
    <x v="8"/>
    <s v="SUSCRIPCION"/>
    <s v="ONEPASSWORD: SUSCRIPCION ANUAL"/>
    <n v="4.0890000000000004"/>
    <d v="2024-01-15T00:00:00"/>
    <x v="12"/>
    <n v="1"/>
    <m/>
    <m/>
    <n v="0"/>
    <n v="-4.0890000000000004"/>
    <n v="0"/>
    <n v="-4.0890000000000004"/>
  </r>
  <r>
    <x v="1"/>
    <s v="REAL"/>
    <s v="VARIABLE"/>
    <x v="0"/>
    <m/>
    <m/>
    <x v="6"/>
    <s v="BOXEO"/>
    <s v="GO BOX LA VAGUADA"/>
    <n v="7.5"/>
    <d v="2024-01-16T00:00:00"/>
    <x v="12"/>
    <n v="1"/>
    <m/>
    <s v="MATRICULA + GIMNASIO"/>
    <n v="0"/>
    <n v="-7.5"/>
    <n v="0"/>
    <n v="-7.5"/>
  </r>
  <r>
    <x v="1"/>
    <s v="REAL"/>
    <s v="VARIABLE"/>
    <x v="0"/>
    <m/>
    <s v="MADRID"/>
    <x v="10"/>
    <s v="FARMACIA"/>
    <s v="MUÑEQUERA: LESION ESGUINCE"/>
    <n v="2.0500000000000003"/>
    <d v="2024-01-18T00:00:00"/>
    <x v="12"/>
    <n v="1"/>
    <m/>
    <m/>
    <n v="0"/>
    <n v="-2.0500000000000003"/>
    <n v="0"/>
    <n v="-2.0500000000000003"/>
  </r>
  <r>
    <x v="1"/>
    <s v="REAL"/>
    <s v="VARIABLE"/>
    <x v="0"/>
    <s v="INSUD"/>
    <s v="MADRID"/>
    <x v="4"/>
    <s v="VENDING"/>
    <s v="CAFÉ Y CHOCOLATE"/>
    <n v="0.23000000000000004"/>
    <d v="2024-01-19T00:00:00"/>
    <x v="12"/>
    <n v="1"/>
    <m/>
    <m/>
    <n v="0"/>
    <n v="-0.23000000000000004"/>
    <n v="0"/>
    <n v="-0.23000000000000004"/>
  </r>
  <r>
    <x v="1"/>
    <s v="REAL"/>
    <s v="VARIABLE"/>
    <x v="1"/>
    <s v="EL OLVIDO"/>
    <s v="MADRID"/>
    <x v="7"/>
    <s v="RESTAURANTE"/>
    <s v="CENA"/>
    <n v="7.2"/>
    <d v="2024-01-22T00:00:00"/>
    <x v="12"/>
    <n v="1"/>
    <m/>
    <s v="CENA CON CRIS Y MODESTO Y JUANMI. BIZUM A JUANMI"/>
    <n v="0"/>
    <n v="-7.2"/>
    <n v="0"/>
    <n v="-7.2"/>
  </r>
  <r>
    <x v="1"/>
    <s v="REAL"/>
    <s v="VARIABLE"/>
    <x v="1"/>
    <s v="CARREFOUR"/>
    <s v="MADRID"/>
    <x v="4"/>
    <s v="CARREFOUR"/>
    <s v="COMPRA"/>
    <n v="1.109"/>
    <d v="2024-01-22T00:00:00"/>
    <x v="12"/>
    <n v="1"/>
    <m/>
    <m/>
    <n v="0"/>
    <n v="-1.109"/>
    <n v="0"/>
    <n v="-1.109"/>
  </r>
  <r>
    <x v="1"/>
    <s v="REAL"/>
    <s v="VARIABLE"/>
    <x v="1"/>
    <s v="CARREFOUR"/>
    <s v="MADRID"/>
    <x v="4"/>
    <s v="CARREFOUR"/>
    <s v="COMPRA CENA CON ALEX Y MIKEL EN CASA"/>
    <n v="3.1340000000000003"/>
    <d v="2024-01-22T00:00:00"/>
    <x v="12"/>
    <n v="1"/>
    <m/>
    <m/>
    <n v="0"/>
    <n v="-3.1340000000000003"/>
    <n v="0"/>
    <n v="-3.1340000000000003"/>
  </r>
  <r>
    <x v="1"/>
    <s v="REAL"/>
    <s v="VARIABLE"/>
    <x v="1"/>
    <s v="CARREFOUR"/>
    <s v="MADRID"/>
    <x v="4"/>
    <s v="CARREFOUR"/>
    <s v="COMPRA CENA CON ALEX Y MIKEL EN CASA"/>
    <n v="3.6530000000000005"/>
    <d v="2024-01-22T00:00:00"/>
    <x v="12"/>
    <n v="1"/>
    <m/>
    <m/>
    <n v="0"/>
    <n v="-3.6530000000000005"/>
    <n v="0"/>
    <n v="-3.6530000000000005"/>
  </r>
  <r>
    <x v="1"/>
    <s v="REAL"/>
    <s v="VARIABLE"/>
    <x v="1"/>
    <s v="LOVE HOME"/>
    <s v="MADRID"/>
    <x v="2"/>
    <s v="VAJILLA"/>
    <s v="COPAS"/>
    <n v="0.5"/>
    <d v="2024-01-22T00:00:00"/>
    <x v="12"/>
    <n v="1"/>
    <m/>
    <m/>
    <n v="0"/>
    <n v="-0.5"/>
    <n v="0"/>
    <n v="-0.5"/>
  </r>
  <r>
    <x v="1"/>
    <s v="REAL"/>
    <s v="VARIABLE"/>
    <x v="1"/>
    <s v="DIA"/>
    <s v="MADRID"/>
    <x v="4"/>
    <s v="DIA"/>
    <s v="FRUTA"/>
    <n v="1.7309999999999999"/>
    <d v="2024-01-22T00:00:00"/>
    <x v="12"/>
    <n v="1"/>
    <m/>
    <m/>
    <n v="0"/>
    <n v="-1.7309999999999999"/>
    <n v="0"/>
    <n v="-1.7309999999999999"/>
  </r>
  <r>
    <x v="1"/>
    <s v="REAL"/>
    <s v="VARIABLE"/>
    <x v="1"/>
    <s v="FRUTERIA FISIO CRIS"/>
    <s v="MADRID"/>
    <x v="4"/>
    <s v="FRUTERIA"/>
    <s v="FRUTA"/>
    <n v="0.11899999999999999"/>
    <d v="2024-01-22T00:00:00"/>
    <x v="12"/>
    <n v="1"/>
    <m/>
    <m/>
    <n v="0"/>
    <n v="-0.11899999999999999"/>
    <n v="0"/>
    <n v="-0.11899999999999999"/>
  </r>
  <r>
    <x v="1"/>
    <s v="REAL"/>
    <s v="VARIABLE"/>
    <x v="1"/>
    <s v="LAURIS - BIZUM MARTHA (MADRE)"/>
    <s v="MADRID"/>
    <x v="2"/>
    <s v="LIMPIEZA"/>
    <s v="LIMPIEZA DE CASA"/>
    <n v="3"/>
    <d v="2024-01-22T00:00:00"/>
    <x v="12"/>
    <n v="1"/>
    <m/>
    <m/>
    <n v="0"/>
    <n v="-3"/>
    <n v="0"/>
    <n v="-3"/>
  </r>
  <r>
    <x v="1"/>
    <s v="REAL"/>
    <s v="VARIABLE"/>
    <x v="1"/>
    <s v="FRUTERIA FISIO CRIS"/>
    <s v="MADRID"/>
    <x v="4"/>
    <s v="FRUTERIA"/>
    <s v="FRUTA"/>
    <n v="0.28700000000000003"/>
    <d v="2024-01-24T00:00:00"/>
    <x v="12"/>
    <n v="1"/>
    <m/>
    <m/>
    <n v="0"/>
    <n v="-0.28700000000000003"/>
    <n v="0"/>
    <n v="-0.28700000000000003"/>
  </r>
  <r>
    <x v="1"/>
    <s v="REAL"/>
    <s v="VARIABLE"/>
    <x v="0"/>
    <s v="MADRID DEPORTES"/>
    <s v="MADRID"/>
    <x v="6"/>
    <s v="GIMNASIO"/>
    <s v="GIMNASIO MADRID DEPORTES"/>
    <n v="0.5"/>
    <d v="2024-01-25T00:00:00"/>
    <x v="12"/>
    <n v="1"/>
    <m/>
    <m/>
    <n v="0"/>
    <n v="-0.5"/>
    <n v="0"/>
    <n v="-0.5"/>
  </r>
  <r>
    <x v="1"/>
    <s v="REAL"/>
    <s v="VARIABLE"/>
    <x v="0"/>
    <s v="MADRID DEPORTES"/>
    <s v="MADRID"/>
    <x v="6"/>
    <s v="GIMNASIO"/>
    <s v="GIMNASIO MADRID DEPORTES"/>
    <n v="0.5"/>
    <d v="2024-01-26T00:00:00"/>
    <x v="12"/>
    <n v="1"/>
    <m/>
    <m/>
    <n v="0"/>
    <n v="-0.5"/>
    <n v="0"/>
    <n v="-0.5"/>
  </r>
  <r>
    <x v="1"/>
    <s v="REAL"/>
    <s v="VARIABLE"/>
    <x v="0"/>
    <m/>
    <s v="MADRID"/>
    <x v="7"/>
    <s v="BAR"/>
    <s v="AGUA CON GAS"/>
    <n v="0.32000000000000006"/>
    <d v="2024-01-29T00:00:00"/>
    <x v="12"/>
    <n v="1"/>
    <m/>
    <m/>
    <n v="0"/>
    <n v="-0.32000000000000006"/>
    <n v="0"/>
    <n v="-0.32000000000000006"/>
  </r>
  <r>
    <x v="1"/>
    <s v="REAL"/>
    <s v="VARIABLE"/>
    <x v="0"/>
    <s v="BITBOX"/>
    <s v="ONLINE"/>
    <x v="8"/>
    <s v="CRYPTOMONEDAS"/>
    <s v="CARTERA FRIA BITBOX 03"/>
    <n v="15.346000000000002"/>
    <d v="2024-01-29T00:00:00"/>
    <x v="12"/>
    <n v="1"/>
    <m/>
    <m/>
    <n v="0"/>
    <n v="-15.346000000000002"/>
    <n v="0"/>
    <n v="-15.346000000000002"/>
  </r>
  <r>
    <x v="1"/>
    <s v="REAL"/>
    <s v="VARIABLE"/>
    <x v="0"/>
    <s v="BAR RODRIGO"/>
    <s v="MADRID"/>
    <x v="7"/>
    <s v="BAR"/>
    <s v="CENA CON JON"/>
    <n v="5.0100000000000007"/>
    <d v="2024-01-29T00:00:00"/>
    <x v="12"/>
    <n v="1"/>
    <m/>
    <s v="PIZZAS CON J0ON EN LA PLAZA CERCA DE SU CASA"/>
    <n v="0"/>
    <n v="-5.0100000000000007"/>
    <n v="0"/>
    <n v="-5.0100000000000007"/>
  </r>
  <r>
    <x v="1"/>
    <s v="REAL"/>
    <s v="VARIABLE"/>
    <x v="1"/>
    <s v="EL ANCLA"/>
    <s v="MADRID"/>
    <x v="7"/>
    <s v="RESTAURANTE"/>
    <s v="COMIDA"/>
    <n v="4.1000000000000005"/>
    <d v="2024-01-29T00:00:00"/>
    <x v="12"/>
    <n v="1"/>
    <m/>
    <m/>
    <n v="0"/>
    <n v="-4.1000000000000005"/>
    <n v="0"/>
    <n v="-4.1000000000000005"/>
  </r>
  <r>
    <x v="1"/>
    <s v="REAL"/>
    <s v="VARIABLE"/>
    <x v="0"/>
    <s v="AMAZON"/>
    <s v="ONLINE"/>
    <x v="3"/>
    <s v="ACCESORIOS"/>
    <s v="GAFAS LUZ AZUL"/>
    <n v="2.3980000000000001"/>
    <d v="2024-01-29T00:00:00"/>
    <x v="12"/>
    <n v="1"/>
    <m/>
    <m/>
    <n v="0"/>
    <n v="-2.3980000000000001"/>
    <n v="0"/>
    <n v="-2.3980000000000001"/>
  </r>
  <r>
    <x v="1"/>
    <s v="REAL"/>
    <s v="VARIABLE"/>
    <x v="0"/>
    <s v="MADRID DEPORTES"/>
    <s v="MADRID"/>
    <x v="6"/>
    <s v="GIMNASIO"/>
    <s v="GIMNASIO MADRID DEPORTES"/>
    <n v="0.5"/>
    <d v="2024-01-29T00:00:00"/>
    <x v="12"/>
    <n v="1"/>
    <m/>
    <m/>
    <n v="0"/>
    <n v="-0.5"/>
    <n v="0"/>
    <n v="-0.5"/>
  </r>
  <r>
    <x v="1"/>
    <s v="REAL"/>
    <s v="VARIABLE"/>
    <x v="0"/>
    <s v="REPSOL"/>
    <s v="MADRID"/>
    <x v="5"/>
    <s v="GASOLINA"/>
    <s v="MOTO"/>
    <n v="0.83400000000000007"/>
    <d v="2024-01-29T00:00:00"/>
    <x v="12"/>
    <n v="1"/>
    <m/>
    <m/>
    <n v="0"/>
    <n v="-0.83400000000000007"/>
    <n v="0"/>
    <n v="-0.83400000000000007"/>
  </r>
  <r>
    <x v="1"/>
    <s v="REAL"/>
    <s v="VARIABLE"/>
    <x v="0"/>
    <s v="MOTO URBAN"/>
    <s v="MADRID"/>
    <x v="5"/>
    <s v="ACCESORIOS MOTO"/>
    <s v="PINLOCK MOTO"/>
    <n v="3.9000000000000004"/>
    <d v="2024-01-29T00:00:00"/>
    <x v="12"/>
    <n v="1"/>
    <m/>
    <m/>
    <n v="0"/>
    <n v="-3.9000000000000004"/>
    <n v="0"/>
    <n v="-3.9000000000000004"/>
  </r>
  <r>
    <x v="1"/>
    <s v="REAL"/>
    <s v="VARIABLE"/>
    <x v="0"/>
    <s v="AHORRAMAS"/>
    <s v="MADRID"/>
    <x v="4"/>
    <s v="AHORRAMAS"/>
    <s v="CHOCOLATES Y CAPRICHOS"/>
    <n v="3.8659999999999997"/>
    <d v="2024-01-30T00:00:00"/>
    <x v="12"/>
    <n v="1"/>
    <m/>
    <m/>
    <n v="0"/>
    <n v="-3.8659999999999997"/>
    <n v="0"/>
    <n v="-3.8659999999999997"/>
  </r>
  <r>
    <x v="1"/>
    <s v="REAL"/>
    <s v="VARIABLE"/>
    <x v="1"/>
    <s v="CARREFOUR"/>
    <s v="MADRID"/>
    <x v="4"/>
    <s v="CARREFOUR"/>
    <s v="COMPRA GRANDE"/>
    <n v="13.32"/>
    <d v="2024-01-30T00:00:00"/>
    <x v="12"/>
    <n v="1"/>
    <m/>
    <m/>
    <n v="0"/>
    <n v="-13.32"/>
    <n v="0"/>
    <n v="-13.32"/>
  </r>
  <r>
    <x v="1"/>
    <s v="REAL"/>
    <s v="VARIABLE"/>
    <x v="0"/>
    <s v="EXPEIDO"/>
    <s v="MADRID"/>
    <x v="7"/>
    <s v="RESTAURANTE"/>
    <s v="EXTRA MENU COMPLETO"/>
    <n v="0.21000000000000002"/>
    <d v="2024-01-30T00:00:00"/>
    <x v="12"/>
    <n v="1"/>
    <m/>
    <m/>
    <n v="0"/>
    <n v="-0.21000000000000002"/>
    <n v="0"/>
    <n v="-0.21000000000000002"/>
  </r>
  <r>
    <x v="1"/>
    <s v="REAL"/>
    <s v="VARIABLE"/>
    <x v="0"/>
    <s v="FLORISTERIA ANTONIO MACHADO"/>
    <s v="MADRID"/>
    <x v="21"/>
    <s v="REGALOS CRIS"/>
    <s v="FLORES"/>
    <n v="0.60000000000000009"/>
    <d v="2024-01-30T00:00:00"/>
    <x v="12"/>
    <n v="1"/>
    <m/>
    <m/>
    <n v="0"/>
    <n v="-0.60000000000000009"/>
    <n v="0"/>
    <n v="-0.60000000000000009"/>
  </r>
  <r>
    <x v="0"/>
    <s v="REAL"/>
    <s v="FIJO"/>
    <x v="0"/>
    <s v="INSUD"/>
    <s v="MADRID"/>
    <x v="12"/>
    <s v="NOMINA INSUD"/>
    <s v=" INSUD"/>
    <n v="584.84699999999998"/>
    <d v="2024-01-30T00:00:00"/>
    <x v="12"/>
    <n v="1"/>
    <m/>
    <m/>
    <n v="584.84699999999998"/>
    <n v="0"/>
    <n v="0"/>
    <n v="584.84699999999998"/>
  </r>
  <r>
    <x v="1"/>
    <s v="REAL"/>
    <s v="FIJO"/>
    <x v="0"/>
    <s v="ALQUILER"/>
    <s v="MADRID"/>
    <x v="2"/>
    <s v="PISO VALDEZARZA"/>
    <s v="ALQUILER VALDEZARZA"/>
    <n v="40"/>
    <d v="2024-02-01T00:00:00"/>
    <x v="12"/>
    <n v="2"/>
    <m/>
    <m/>
    <n v="0"/>
    <n v="-40"/>
    <n v="0"/>
    <n v="-40"/>
  </r>
  <r>
    <x v="1"/>
    <s v="REAL"/>
    <s v="VARIABLE"/>
    <x v="0"/>
    <s v="MADRID DEPORTES"/>
    <s v="MADRID"/>
    <x v="6"/>
    <s v="GIMNASIO"/>
    <s v="GIMNASIO MADRID DEPORTES"/>
    <n v="2.95"/>
    <d v="2024-02-01T00:00:00"/>
    <x v="12"/>
    <n v="2"/>
    <m/>
    <m/>
    <n v="0"/>
    <n v="-2.95"/>
    <n v="0"/>
    <n v="-2.95"/>
  </r>
  <r>
    <x v="1"/>
    <s v="REAL"/>
    <s v="VARIABLE"/>
    <x v="0"/>
    <s v="INSUD"/>
    <s v="MADRID"/>
    <x v="4"/>
    <s v="VENDING"/>
    <s v="CHOCOLATE"/>
    <n v="0.38"/>
    <d v="2024-02-02T00:00:00"/>
    <x v="12"/>
    <n v="2"/>
    <m/>
    <m/>
    <n v="0"/>
    <n v="-0.38"/>
    <n v="0"/>
    <n v="-0.38"/>
  </r>
  <r>
    <x v="1"/>
    <s v="REAL"/>
    <s v="VARIABLE"/>
    <x v="0"/>
    <s v="BAR PONZANO"/>
    <s v="MADRID"/>
    <x v="7"/>
    <s v="BAR"/>
    <s v="AGUA CON GAS"/>
    <n v="0.60000000000000009"/>
    <d v="2024-02-05T00:00:00"/>
    <x v="12"/>
    <n v="2"/>
    <d v="2024-02-03T00:00:00"/>
    <s v="PONZANO AGUA CON GAS INSUDERS"/>
    <n v="0"/>
    <n v="-0.60000000000000009"/>
    <n v="0"/>
    <n v="-0.60000000000000009"/>
  </r>
  <r>
    <x v="1"/>
    <s v="REAL"/>
    <s v="VARIABLE"/>
    <x v="0"/>
    <s v="BAR RODRIGO"/>
    <s v="MADRID"/>
    <x v="7"/>
    <s v="BAR"/>
    <s v="AGUA CON GAS"/>
    <n v="0.22999999999999998"/>
    <d v="2024-02-05T00:00:00"/>
    <x v="12"/>
    <n v="2"/>
    <d v="2024-02-04T00:00:00"/>
    <s v="AGUA CON GAS VIENDO REAL MADRID ATLETICO EN EL RODRIGO"/>
    <n v="0"/>
    <n v="-0.22999999999999998"/>
    <n v="0"/>
    <n v="-0.22999999999999998"/>
  </r>
  <r>
    <x v="1"/>
    <s v="REAL"/>
    <s v="VARIABLE"/>
    <x v="0"/>
    <s v="BIZUM PEDRO"/>
    <s v="MADRID"/>
    <x v="9"/>
    <s v="BARBACOA"/>
    <s v="BARBACOA INSUDERS"/>
    <n v="2.8000000000000003"/>
    <d v="2024-02-05T00:00:00"/>
    <x v="12"/>
    <n v="2"/>
    <d v="2024-02-03T00:00:00"/>
    <s v="BARBACOA CASA PEDRO INSUDERS"/>
    <n v="0"/>
    <n v="-2.8000000000000003"/>
    <n v="0"/>
    <n v="-2.8000000000000003"/>
  </r>
  <r>
    <x v="1"/>
    <s v="REAL"/>
    <s v="VARIABLE"/>
    <x v="0"/>
    <s v="ESQUINITA DE MACHADO"/>
    <s v="MADRID"/>
    <x v="7"/>
    <s v="BAR"/>
    <s v="CERVEZA"/>
    <n v="0.55000000000000004"/>
    <d v="2024-02-05T00:00:00"/>
    <x v="12"/>
    <n v="2"/>
    <d v="2024-02-02T00:00:00"/>
    <s v="CERVEZA Y COCACOLA CON ADRIAN, LE INVITE YO"/>
    <n v="0"/>
    <n v="-0.55000000000000004"/>
    <n v="0"/>
    <n v="-0.55000000000000004"/>
  </r>
  <r>
    <x v="1"/>
    <s v="REAL"/>
    <s v="VARIABLE"/>
    <x v="0"/>
    <s v="AMAZON"/>
    <s v="MADRID"/>
    <x v="3"/>
    <s v="ACCESORIOS"/>
    <s v="FUNDA IPHONE"/>
    <n v="1.1990000000000001"/>
    <d v="2024-02-05T00:00:00"/>
    <x v="12"/>
    <n v="2"/>
    <d v="2024-02-02T00:00:00"/>
    <m/>
    <n v="0"/>
    <n v="-1.1990000000000001"/>
    <n v="0"/>
    <n v="-1.1990000000000001"/>
  </r>
  <r>
    <x v="1"/>
    <s v="REAL"/>
    <s v="FIJO"/>
    <x v="0"/>
    <s v="GARAJE"/>
    <s v="MADRID"/>
    <x v="2"/>
    <s v="GARAJE"/>
    <s v="GARAJE VALDEZARZA"/>
    <n v="6.5"/>
    <d v="2024-02-05T00:00:00"/>
    <x v="12"/>
    <n v="2"/>
    <m/>
    <m/>
    <n v="0"/>
    <n v="-6.5"/>
    <n v="0"/>
    <n v="-6.5"/>
  </r>
  <r>
    <x v="2"/>
    <s v="REAL"/>
    <s v="VARIABLE"/>
    <x v="0"/>
    <s v="INDEXA CAPITAL"/>
    <s v="ONLINE"/>
    <x v="22"/>
    <s v="FONDOS"/>
    <s v="INDEXA"/>
    <n v="270"/>
    <d v="2024-02-05T00:00:00"/>
    <x v="12"/>
    <n v="2"/>
    <m/>
    <m/>
    <n v="0"/>
    <n v="0"/>
    <n v="-270"/>
    <n v="-270"/>
  </r>
  <r>
    <x v="1"/>
    <s v="REAL"/>
    <s v="VARIABLE"/>
    <x v="0"/>
    <s v="ALQUILER"/>
    <s v="MADRID"/>
    <x v="2"/>
    <s v="GASTOS COMPARTIDOS"/>
    <s v="INTERNET"/>
    <n v="1"/>
    <d v="2024-02-05T00:00:00"/>
    <x v="12"/>
    <n v="2"/>
    <m/>
    <m/>
    <n v="0"/>
    <n v="-1"/>
    <n v="0"/>
    <n v="-1"/>
  </r>
  <r>
    <x v="1"/>
    <s v="REAL"/>
    <s v="VARIABLE"/>
    <x v="0"/>
    <s v="ALQUILER"/>
    <s v="MADRID"/>
    <x v="2"/>
    <s v="GASTOS COMPARTIDOS"/>
    <s v="LUZ"/>
    <n v="3.7210000000000001"/>
    <d v="2024-02-05T00:00:00"/>
    <x v="12"/>
    <n v="2"/>
    <m/>
    <m/>
    <n v="0"/>
    <n v="-3.7210000000000001"/>
    <n v="0"/>
    <n v="-3.7210000000000001"/>
  </r>
  <r>
    <x v="3"/>
    <s v="REAL"/>
    <s v="FIJO"/>
    <x v="0"/>
    <s v="TRASPASO COLECTIVOS"/>
    <s v="MADRID"/>
    <x v="24"/>
    <s v="TRASPASO COLECTIVOS"/>
    <s v="TRASPASO COLECTIVOS FEBRERO"/>
    <n v="0"/>
    <d v="2024-02-05T00:00:00"/>
    <x v="12"/>
    <n v="2"/>
    <m/>
    <m/>
    <n v="0"/>
    <n v="0"/>
    <n v="0"/>
    <n v="0"/>
  </r>
  <r>
    <x v="1"/>
    <s v="REAL"/>
    <s v="VARIABLE"/>
    <x v="0"/>
    <s v="ESPIEDO"/>
    <s v="MADRID"/>
    <x v="7"/>
    <s v="RESTAURANTE"/>
    <s v="EXTRA MENU COMPLETO"/>
    <n v="0.21000000000000002"/>
    <d v="2024-02-06T00:00:00"/>
    <x v="12"/>
    <n v="2"/>
    <m/>
    <m/>
    <n v="0"/>
    <n v="-0.21000000000000002"/>
    <n v="0"/>
    <n v="-0.21000000000000002"/>
  </r>
  <r>
    <x v="2"/>
    <s v="REAL"/>
    <s v="VARIABLE"/>
    <x v="0"/>
    <s v="INDEXA CAPITAL"/>
    <s v="ONLINE"/>
    <x v="22"/>
    <s v="FONDOS"/>
    <s v="INDEXA"/>
    <n v="270"/>
    <d v="2024-02-06T00:00:00"/>
    <x v="12"/>
    <n v="2"/>
    <m/>
    <m/>
    <n v="0"/>
    <n v="0"/>
    <n v="-270"/>
    <n v="-270"/>
  </r>
  <r>
    <x v="1"/>
    <s v="REAL"/>
    <s v="VARIABLE"/>
    <x v="1"/>
    <s v="CARREFOUR"/>
    <s v="MADRID"/>
    <x v="4"/>
    <s v="CARREFOUR"/>
    <s v="COMPRA SEMANAL"/>
    <n v="5.5030000000000001"/>
    <d v="2024-02-07T00:00:00"/>
    <x v="12"/>
    <n v="2"/>
    <m/>
    <m/>
    <n v="0"/>
    <n v="-5.5030000000000001"/>
    <n v="0"/>
    <n v="-5.5030000000000001"/>
  </r>
  <r>
    <x v="1"/>
    <s v="REAL"/>
    <s v="VARIABLE"/>
    <x v="0"/>
    <s v="CHAT GPT"/>
    <s v="ONLINE"/>
    <x v="8"/>
    <s v="SUSCRIPCION"/>
    <s v="CHAT GPT"/>
    <n v="2.3250000000000002"/>
    <d v="2024-02-09T00:00:00"/>
    <x v="12"/>
    <n v="2"/>
    <m/>
    <m/>
    <n v="0"/>
    <n v="-2.3250000000000002"/>
    <n v="0"/>
    <n v="-2.3250000000000002"/>
  </r>
  <r>
    <x v="1"/>
    <s v="REAL"/>
    <s v="VARIABLE"/>
    <x v="0"/>
    <s v="PIZZA NAPOLI"/>
    <s v="MADRID"/>
    <x v="7"/>
    <s v="RESTAURANTE"/>
    <s v="EXTRA MENU COMPLETO"/>
    <n v="9.0000000000000011E-2"/>
    <d v="2024-02-09T00:00:00"/>
    <x v="12"/>
    <n v="2"/>
    <m/>
    <m/>
    <n v="0"/>
    <n v="-9.0000000000000011E-2"/>
    <n v="0"/>
    <n v="-9.0000000000000011E-2"/>
  </r>
  <r>
    <x v="1"/>
    <s v="REAL"/>
    <s v="VARIABLE"/>
    <x v="1"/>
    <s v="MESON LA PALOMA"/>
    <s v="MADRID"/>
    <x v="7"/>
    <s v="BAR"/>
    <s v="AGUA CON GAS Y CAFÉ"/>
    <n v="0.49000000000000005"/>
    <d v="2024-02-12T00:00:00"/>
    <x v="12"/>
    <n v="2"/>
    <m/>
    <s v="VIENDO REAL MADRID GIRONA"/>
    <n v="0"/>
    <n v="-0.49000000000000005"/>
    <n v="0"/>
    <n v="-0.49000000000000005"/>
  </r>
  <r>
    <x v="1"/>
    <s v="REAL"/>
    <s v="VARIABLE"/>
    <x v="0"/>
    <s v="BIZUM JULIA"/>
    <s v="MADRID"/>
    <x v="21"/>
    <s v="REGALOS INSUD"/>
    <s v="REGALO CRISTINA FRAILE"/>
    <n v="0.61"/>
    <d v="2024-02-13T00:00:00"/>
    <x v="12"/>
    <n v="2"/>
    <m/>
    <m/>
    <n v="0"/>
    <n v="-0.61"/>
    <n v="0"/>
    <n v="-0.61"/>
  </r>
  <r>
    <x v="1"/>
    <s v="REAL"/>
    <s v="VARIABLE"/>
    <x v="1"/>
    <s v="DIA"/>
    <s v="MADRID"/>
    <x v="4"/>
    <s v="SUPERMERCADO"/>
    <s v="DIA"/>
    <n v="2.097"/>
    <d v="2024-02-14T00:00:00"/>
    <x v="12"/>
    <n v="2"/>
    <m/>
    <m/>
    <n v="0"/>
    <n v="-2.097"/>
    <n v="0"/>
    <n v="-2.097"/>
  </r>
  <r>
    <x v="2"/>
    <s v="REAL"/>
    <s v="VARIABLE"/>
    <x v="0"/>
    <s v="INDEXA CAPITAL"/>
    <s v="ONLINE"/>
    <x v="22"/>
    <s v="FONDOS"/>
    <s v="INDEXA"/>
    <n v="135"/>
    <d v="2024-02-15T00:00:00"/>
    <x v="12"/>
    <n v="2"/>
    <m/>
    <m/>
    <n v="0"/>
    <n v="0"/>
    <n v="-135"/>
    <n v="-135"/>
  </r>
  <r>
    <x v="1"/>
    <s v="REAL"/>
    <s v="VARIABLE"/>
    <x v="1"/>
    <s v="BIZUM ANA MORALES"/>
    <s v="ONLINE"/>
    <x v="8"/>
    <s v="SUSCRIPCION"/>
    <s v="NETFLIX"/>
    <n v="0.60000000000000009"/>
    <d v="2024-02-15T00:00:00"/>
    <x v="12"/>
    <n v="2"/>
    <m/>
    <m/>
    <n v="0"/>
    <n v="-0.60000000000000009"/>
    <n v="0"/>
    <n v="-0.60000000000000009"/>
  </r>
  <r>
    <x v="1"/>
    <s v="REAL"/>
    <s v="VARIABLE"/>
    <x v="0"/>
    <s v="REVOLUT"/>
    <s v="ONLINE"/>
    <x v="8"/>
    <s v="RECARGA REVOLUT"/>
    <s v="PRUEBA REVOLUT TARJETA"/>
    <n v="1"/>
    <d v="2024-02-15T00:00:00"/>
    <x v="12"/>
    <n v="2"/>
    <m/>
    <m/>
    <n v="0"/>
    <n v="-1"/>
    <n v="0"/>
    <n v="-1"/>
  </r>
  <r>
    <x v="1"/>
    <s v="REAL"/>
    <s v="VARIABLE"/>
    <x v="0"/>
    <s v="INSUD"/>
    <s v="MADRID"/>
    <x v="4"/>
    <s v="VENDING"/>
    <s v="COCA COLA"/>
    <n v="0.1"/>
    <d v="2024-02-16T00:00:00"/>
    <x v="12"/>
    <n v="2"/>
    <m/>
    <m/>
    <n v="0"/>
    <n v="-0.1"/>
    <n v="0"/>
    <n v="-0.1"/>
  </r>
  <r>
    <x v="1"/>
    <s v="REAL"/>
    <s v="VARIABLE"/>
    <x v="0"/>
    <s v="APPLE"/>
    <s v="ONLINE"/>
    <x v="8"/>
    <s v="SUSCRIPCION"/>
    <s v="JUASSAPP BROMAS"/>
    <n v="0.29900000000000004"/>
    <d v="2024-02-16T00:00:00"/>
    <x v="12"/>
    <n v="2"/>
    <m/>
    <m/>
    <n v="0"/>
    <n v="-0.29900000000000004"/>
    <n v="0"/>
    <n v="-0.29900000000000004"/>
  </r>
  <r>
    <x v="1"/>
    <s v="REAL"/>
    <s v="VARIABLE"/>
    <x v="1"/>
    <s v="SANTAGLORIA"/>
    <s v="MADRID"/>
    <x v="7"/>
    <s v="BAR"/>
    <s v="CAFÉ CON CRIS E ICIAR"/>
    <n v="0.43"/>
    <d v="2024-02-19T00:00:00"/>
    <x v="12"/>
    <n v="2"/>
    <m/>
    <m/>
    <n v="0"/>
    <n v="-0.43"/>
    <n v="0"/>
    <n v="-0.43"/>
  </r>
  <r>
    <x v="1"/>
    <s v="REAL"/>
    <s v="VARIABLE"/>
    <x v="1"/>
    <s v="TABERNA DE PEÑALVER"/>
    <s v="MADRID"/>
    <x v="7"/>
    <s v="RESTAURANTE"/>
    <s v="CITA CON CRIS. ARROZ Y GAMBAS"/>
    <n v="6.08"/>
    <d v="2024-02-19T00:00:00"/>
    <x v="12"/>
    <n v="2"/>
    <m/>
    <m/>
    <n v="0"/>
    <n v="-6.08"/>
    <n v="0"/>
    <n v="-6.08"/>
  </r>
  <r>
    <x v="1"/>
    <s v="REAL"/>
    <s v="VARIABLE"/>
    <x v="0"/>
    <s v="CHINO BARRIO SALAMANCA"/>
    <s v="MADRID"/>
    <x v="3"/>
    <s v="ACCESORIOS"/>
    <s v="PELUCA AZUL DISFRAZ"/>
    <n v="0.88000000000000012"/>
    <d v="2024-02-19T00:00:00"/>
    <x v="12"/>
    <n v="2"/>
    <m/>
    <m/>
    <n v="0"/>
    <n v="-0.88000000000000012"/>
    <n v="0"/>
    <n v="-0.88000000000000012"/>
  </r>
  <r>
    <x v="1"/>
    <s v="REAL"/>
    <s v="VARIABLE"/>
    <x v="1"/>
    <s v="CARREFOUR"/>
    <s v="MADRID"/>
    <x v="4"/>
    <s v="CARREFOUR"/>
    <s v="COMPRA SEMANAL"/>
    <n v="10.609000000000002"/>
    <d v="2024-02-20T00:00:00"/>
    <x v="12"/>
    <n v="2"/>
    <m/>
    <m/>
    <n v="0"/>
    <n v="-10.609000000000002"/>
    <n v="0"/>
    <n v="-10.609000000000002"/>
  </r>
  <r>
    <x v="1"/>
    <s v="REAL"/>
    <s v="VARIABLE"/>
    <x v="0"/>
    <s v="REPSOL"/>
    <s v="MADRID"/>
    <x v="5"/>
    <s v="GASOLINA"/>
    <s v="MOTO"/>
    <n v="0.83599999999999997"/>
    <d v="2024-02-20T00:00:00"/>
    <x v="12"/>
    <n v="2"/>
    <m/>
    <m/>
    <n v="0"/>
    <n v="-0.83599999999999997"/>
    <n v="0"/>
    <n v="-0.83599999999999997"/>
  </r>
  <r>
    <x v="1"/>
    <s v="REAL"/>
    <s v="VARIABLE"/>
    <x v="0"/>
    <s v="MESON LA PALOMA"/>
    <s v="MADRID"/>
    <x v="7"/>
    <s v="BAR"/>
    <s v="AGUA CON GAS"/>
    <n v="0.36"/>
    <d v="2024-02-21T00:00:00"/>
    <x v="12"/>
    <n v="2"/>
    <m/>
    <m/>
    <n v="0"/>
    <n v="-0.36"/>
    <n v="0"/>
    <n v="-0.36"/>
  </r>
  <r>
    <x v="1"/>
    <s v="REAL"/>
    <s v="VARIABLE"/>
    <x v="0"/>
    <s v="ESPIEDO"/>
    <s v="MADRID"/>
    <x v="7"/>
    <s v="RESTAURANTE"/>
    <s v="EXTRA MENU COMPLETO"/>
    <n v="0.17"/>
    <d v="2024-02-22T00:00:00"/>
    <x v="12"/>
    <n v="2"/>
    <m/>
    <m/>
    <n v="0"/>
    <n v="-0.17"/>
    <n v="0"/>
    <n v="-0.17"/>
  </r>
  <r>
    <x v="1"/>
    <s v="REAL"/>
    <s v="VARIABLE"/>
    <x v="0"/>
    <s v="INSUD"/>
    <s v="MADRID"/>
    <x v="4"/>
    <s v="VENDING"/>
    <s v="CAFE"/>
    <n v="0.30500000000000005"/>
    <d v="2024-02-23T00:00:00"/>
    <x v="12"/>
    <n v="2"/>
    <m/>
    <m/>
    <n v="0"/>
    <n v="-0.30500000000000005"/>
    <n v="0"/>
    <n v="-0.30500000000000005"/>
  </r>
  <r>
    <x v="1"/>
    <s v="REAL"/>
    <s v="VARIABLE"/>
    <x v="1"/>
    <s v="BURGER KING"/>
    <s v="MADRID"/>
    <x v="7"/>
    <s v="RESTAURANTE"/>
    <s v="BURGER KING"/>
    <n v="2.7450000000000001"/>
    <d v="2024-02-26T00:00:00"/>
    <x v="12"/>
    <n v="2"/>
    <m/>
    <m/>
    <n v="0"/>
    <n v="-2.7450000000000001"/>
    <n v="0"/>
    <n v="-2.7450000000000001"/>
  </r>
  <r>
    <x v="1"/>
    <s v="REAL"/>
    <s v="VARIABLE"/>
    <x v="0"/>
    <s v="INSUD"/>
    <s v="MADRID"/>
    <x v="4"/>
    <s v="VENDING"/>
    <s v="CAFE"/>
    <n v="0.12"/>
    <d v="2024-02-26T00:00:00"/>
    <x v="12"/>
    <n v="2"/>
    <m/>
    <m/>
    <n v="0"/>
    <n v="-0.12"/>
    <n v="0"/>
    <n v="-0.12"/>
  </r>
  <r>
    <x v="1"/>
    <s v="REAL"/>
    <s v="VARIABLE"/>
    <x v="1"/>
    <s v="PRIMARK"/>
    <s v="MADRID"/>
    <x v="3"/>
    <s v="DECORACION"/>
    <s v="DECORACION Y ROPA"/>
    <n v="3.2"/>
    <d v="2024-02-26T00:00:00"/>
    <x v="12"/>
    <n v="2"/>
    <m/>
    <m/>
    <n v="0"/>
    <n v="-3.2"/>
    <n v="0"/>
    <n v="-3.2"/>
  </r>
  <r>
    <x v="1"/>
    <s v="REAL"/>
    <s v="VARIABLE"/>
    <x v="0"/>
    <m/>
    <s v="MADRID"/>
    <x v="7"/>
    <s v="RESTAURANTE"/>
    <s v="HAMBURGUESA SAN VALENTIN"/>
    <n v="1.5"/>
    <d v="2024-02-26T00:00:00"/>
    <x v="12"/>
    <n v="2"/>
    <m/>
    <s v="LE HICE EL BIZUM A CRISTINA PERO ES POR UNA HAMBURGUESA DEL 14/02"/>
    <n v="0"/>
    <n v="-1.5"/>
    <n v="0"/>
    <n v="-1.5"/>
  </r>
  <r>
    <x v="1"/>
    <s v="REAL"/>
    <s v="VARIABLE"/>
    <x v="0"/>
    <s v="SPACE MOVIL "/>
    <s v="MADRID"/>
    <x v="3"/>
    <s v="IPHONE"/>
    <s v="PROTECTOR PANTALLA IPHONE 12"/>
    <n v="0.60000000000000009"/>
    <d v="2024-02-26T00:00:00"/>
    <x v="12"/>
    <n v="2"/>
    <m/>
    <m/>
    <n v="0"/>
    <n v="-0.60000000000000009"/>
    <n v="0"/>
    <n v="-0.60000000000000009"/>
  </r>
  <r>
    <x v="1"/>
    <s v="REAL"/>
    <s v="VARIABLE"/>
    <x v="0"/>
    <s v="AMAZON"/>
    <s v="ONLINE"/>
    <x v="3"/>
    <m/>
    <s v="CINTAS DE COMPRESION"/>
    <n v="2.9990000000000001"/>
    <d v="2024-02-28T00:00:00"/>
    <x v="12"/>
    <n v="2"/>
    <m/>
    <m/>
    <n v="0"/>
    <n v="-2.9990000000000001"/>
    <n v="0"/>
    <n v="-2.9990000000000001"/>
  </r>
  <r>
    <x v="0"/>
    <s v="REAL"/>
    <s v="FIJO"/>
    <x v="0"/>
    <s v="INSUD"/>
    <s v="MADRID"/>
    <x v="12"/>
    <s v="NOMINA INSUD"/>
    <s v=" INSUD"/>
    <n v="637.27499999999998"/>
    <d v="2024-02-28T00:00:00"/>
    <x v="12"/>
    <n v="2"/>
    <m/>
    <s v="EN ESTA NOMINA AUMENTA REOTROACTIVAMENTE DESDE ENERO UN AUMENTO DEL 4,8%. TODAVIA ME DEBEN EL RESTANTE HASTA EL 10%"/>
    <n v="637.27499999999998"/>
    <n v="0"/>
    <n v="0"/>
    <n v="637.27499999999998"/>
  </r>
  <r>
    <x v="1"/>
    <s v="REAL"/>
    <s v="VARIABLE"/>
    <x v="0"/>
    <s v="LUIS MIGUEL PELUQUERIA"/>
    <s v="MADRID"/>
    <x v="10"/>
    <s v="PELUQUERIA"/>
    <s v="PELUQUERIA VALDEZARZA"/>
    <n v="0.95000000000000007"/>
    <d v="2024-02-28T00:00:00"/>
    <x v="12"/>
    <n v="2"/>
    <m/>
    <s v="EFECTIVO"/>
    <n v="0"/>
    <n v="-0.95000000000000007"/>
    <n v="0"/>
    <n v="-0.95000000000000007"/>
  </r>
  <r>
    <x v="1"/>
    <s v="REAL"/>
    <s v="VARIABLE"/>
    <x v="0"/>
    <s v="BIZUM A DANI"/>
    <s v="MADRID"/>
    <x v="21"/>
    <s v="REGALO AMIGOS"/>
    <s v="REGALO 30 CUMPLEAÑOS PABLO"/>
    <n v="4.133"/>
    <d v="2024-02-28T00:00:00"/>
    <x v="12"/>
    <n v="2"/>
    <m/>
    <m/>
    <n v="0"/>
    <n v="-4.133"/>
    <n v="0"/>
    <n v="-4.133"/>
  </r>
  <r>
    <x v="3"/>
    <s v="REAL"/>
    <s v="FIJO"/>
    <x v="0"/>
    <s v="TRASPASO COLECTIVOS"/>
    <s v="ONLINE"/>
    <x v="24"/>
    <s v="TRASPASO COLECTIVOS"/>
    <s v="TAILANDIA"/>
    <n v="0"/>
    <d v="2024-02-28T00:00:00"/>
    <x v="12"/>
    <n v="2"/>
    <m/>
    <m/>
    <n v="0"/>
    <n v="0"/>
    <n v="0"/>
    <n v="0"/>
  </r>
  <r>
    <x v="1"/>
    <s v="REAL"/>
    <s v="VARIABLE"/>
    <x v="1"/>
    <s v="INSUD"/>
    <s v="MADRID"/>
    <x v="4"/>
    <s v="VENDING"/>
    <s v="CHOCOLATE"/>
    <n v="0.10500000000000001"/>
    <d v="2024-02-29T00:00:00"/>
    <x v="12"/>
    <n v="2"/>
    <m/>
    <m/>
    <n v="0"/>
    <n v="-0.10500000000000001"/>
    <n v="0"/>
    <n v="-0.10500000000000001"/>
  </r>
  <r>
    <x v="1"/>
    <s v="REAL"/>
    <s v="VARIABLE"/>
    <x v="1"/>
    <s v="IATI SEGUROS"/>
    <s v="ONLINE"/>
    <x v="11"/>
    <s v="VACACIONES TAILANDIA"/>
    <s v="IATI SEGUROS VIAJE TAILANDIA"/>
    <n v="18.617000000000001"/>
    <d v="2024-02-29T00:00:00"/>
    <x v="12"/>
    <n v="2"/>
    <m/>
    <m/>
    <n v="0"/>
    <n v="-18.617000000000001"/>
    <n v="0"/>
    <n v="-18.617000000000001"/>
  </r>
  <r>
    <x v="1"/>
    <s v="REAL"/>
    <s v="VARIABLE"/>
    <x v="0"/>
    <s v="INSUD"/>
    <s v="MADRID"/>
    <x v="4"/>
    <s v="VENDING"/>
    <s v="CAFE"/>
    <n v="2.0000000000000004E-2"/>
    <d v="2024-03-01T00:00:00"/>
    <x v="12"/>
    <n v="3"/>
    <m/>
    <m/>
    <n v="0"/>
    <n v="-2.0000000000000004E-2"/>
    <n v="0"/>
    <n v="-2.0000000000000004E-2"/>
  </r>
  <r>
    <x v="1"/>
    <s v="REAL"/>
    <s v="VARIABLE"/>
    <x v="0"/>
    <s v="INSUD"/>
    <s v="MADRID"/>
    <x v="4"/>
    <s v="VENDING"/>
    <s v="COCA COLA"/>
    <n v="9.5000000000000001E-2"/>
    <d v="2024-03-01T00:00:00"/>
    <x v="12"/>
    <n v="3"/>
    <m/>
    <m/>
    <n v="0"/>
    <n v="-9.5000000000000001E-2"/>
    <n v="0"/>
    <n v="-9.5000000000000001E-2"/>
  </r>
  <r>
    <x v="1"/>
    <s v="REAL"/>
    <s v="VARIABLE"/>
    <x v="1"/>
    <s v="QATAR AIRWAYS"/>
    <s v="ONLINE"/>
    <x v="11"/>
    <s v="VACACIONES TAILANDIA"/>
    <s v="VUELO MADRID BANKOK"/>
    <n v="153.44200000000001"/>
    <d v="2024-03-01T00:00:00"/>
    <x v="12"/>
    <n v="3"/>
    <m/>
    <m/>
    <n v="0"/>
    <n v="-153.44200000000001"/>
    <n v="0"/>
    <n v="-153.44200000000001"/>
  </r>
  <r>
    <x v="1"/>
    <s v="REAL"/>
    <s v="VARIABLE"/>
    <x v="1"/>
    <s v="BOOKING"/>
    <s v="ONLINE"/>
    <x v="11"/>
    <s v="VACACIONES TAILANDIA"/>
    <s v="-"/>
    <n v="2.9320000000000004"/>
    <d v="2024-03-04T00:00:00"/>
    <x v="12"/>
    <n v="3"/>
    <m/>
    <m/>
    <n v="0"/>
    <n v="-2.9320000000000004"/>
    <n v="0"/>
    <n v="-2.9320000000000004"/>
  </r>
  <r>
    <x v="1"/>
    <s v="REAL"/>
    <s v="FIJO"/>
    <x v="0"/>
    <s v="ALQUILER"/>
    <s v="MADRID"/>
    <x v="2"/>
    <s v="PISO VALDEZARZA"/>
    <s v="ALQUILER VALDEZARZA"/>
    <n v="53.300000000000004"/>
    <d v="2024-03-04T00:00:00"/>
    <x v="12"/>
    <n v="3"/>
    <m/>
    <m/>
    <n v="0"/>
    <n v="-53.300000000000004"/>
    <n v="0"/>
    <n v="-53.300000000000004"/>
  </r>
  <r>
    <x v="1"/>
    <s v="REAL"/>
    <s v="VARIABLE"/>
    <x v="0"/>
    <s v="SANTANDER"/>
    <s v="MADRID"/>
    <x v="0"/>
    <s v="RETIRADA EFECTIVO"/>
    <s v="EFECTIVO"/>
    <n v="6"/>
    <d v="2024-03-04T00:00:00"/>
    <x v="12"/>
    <n v="3"/>
    <m/>
    <m/>
    <n v="0"/>
    <n v="-6"/>
    <n v="0"/>
    <n v="-6"/>
  </r>
  <r>
    <x v="1"/>
    <s v="REAL"/>
    <s v="VARIABLE"/>
    <x v="1"/>
    <s v="BOOKING"/>
    <s v="ONLINE"/>
    <x v="11"/>
    <s v="VACACIONES TAILANDIA"/>
    <s v="HOTEL 2 BANKOK 2 NOCHES"/>
    <n v="2.8190000000000004"/>
    <d v="2024-03-04T00:00:00"/>
    <x v="12"/>
    <n v="3"/>
    <m/>
    <m/>
    <n v="0"/>
    <n v="-2.8190000000000004"/>
    <n v="0"/>
    <n v="-2.8190000000000004"/>
  </r>
  <r>
    <x v="1"/>
    <s v="REAL"/>
    <s v="VARIABLE"/>
    <x v="1"/>
    <s v="AIR ASIA"/>
    <s v="ONLINE"/>
    <x v="11"/>
    <s v="VACACIONES TAILANDIA"/>
    <s v="HOTEL CHIAN MAI 2 NOCHES"/>
    <n v="2.9320000000000004"/>
    <d v="2024-03-04T00:00:00"/>
    <x v="12"/>
    <n v="3"/>
    <m/>
    <m/>
    <n v="0"/>
    <n v="-2.9320000000000004"/>
    <n v="0"/>
    <n v="-2.9320000000000004"/>
  </r>
  <r>
    <x v="1"/>
    <s v="REAL"/>
    <s v="VARIABLE"/>
    <x v="1"/>
    <s v="BOOKING"/>
    <s v="ONLINE"/>
    <x v="11"/>
    <s v="VACACIONES TAILANDIA"/>
    <s v="HOTEL CHIAN RAI 2 NOCHES"/>
    <n v="3.3540000000000001"/>
    <d v="2024-03-04T00:00:00"/>
    <x v="12"/>
    <n v="3"/>
    <m/>
    <m/>
    <n v="0"/>
    <n v="-3.3540000000000001"/>
    <n v="0"/>
    <n v="-3.3540000000000001"/>
  </r>
  <r>
    <x v="1"/>
    <s v="REAL"/>
    <s v="VARIABLE"/>
    <x v="0"/>
    <s v="CEPSA"/>
    <s v="MADRID"/>
    <x v="5"/>
    <s v="GASOLINA"/>
    <s v="MOTO"/>
    <n v="0.96199999999999997"/>
    <d v="2024-03-04T00:00:00"/>
    <x v="12"/>
    <n v="3"/>
    <m/>
    <m/>
    <n v="0"/>
    <n v="-0.96199999999999997"/>
    <n v="0"/>
    <n v="-0.96199999999999997"/>
  </r>
  <r>
    <x v="1"/>
    <s v="REAL"/>
    <s v="VARIABLE"/>
    <x v="0"/>
    <s v="AMAZON"/>
    <s v="ONLINE"/>
    <x v="10"/>
    <s v="UÑAS"/>
    <s v="PROTECTOR DEDOS DE SILICONA"/>
    <n v="0.99900000000000011"/>
    <d v="2024-03-04T00:00:00"/>
    <x v="12"/>
    <n v="3"/>
    <m/>
    <m/>
    <n v="0"/>
    <n v="-0.99900000000000011"/>
    <n v="0"/>
    <n v="-0.99900000000000011"/>
  </r>
  <r>
    <x v="3"/>
    <s v="REAL"/>
    <s v="FIJO"/>
    <x v="0"/>
    <s v="TRASPASO COLECTIVOS"/>
    <s v="ONLINE"/>
    <x v="24"/>
    <s v="TRASPASO COLECTIVOS"/>
    <s v="TRASPASO COLECTIVOS MARZO"/>
    <n v="0"/>
    <d v="2024-03-04T00:00:00"/>
    <x v="12"/>
    <n v="3"/>
    <m/>
    <m/>
    <n v="0"/>
    <n v="0"/>
    <n v="0"/>
    <n v="0"/>
  </r>
  <r>
    <x v="1"/>
    <s v="REAL"/>
    <s v="VARIABLE"/>
    <x v="1"/>
    <s v="AIR ASIA"/>
    <s v="ONLINE"/>
    <x v="11"/>
    <s v="VACACIONES TAILANDIA"/>
    <s v="VUELO AIR ASIA BANKOK CHIAN MAI"/>
    <n v="8.8559999999999999"/>
    <d v="2024-03-04T00:00:00"/>
    <x v="12"/>
    <n v="3"/>
    <m/>
    <m/>
    <n v="0"/>
    <n v="-8.8559999999999999"/>
    <n v="0"/>
    <n v="-8.8559999999999999"/>
  </r>
  <r>
    <x v="1"/>
    <s v="REAL"/>
    <s v="VARIABLE"/>
    <x v="1"/>
    <s v="AIR ASIA"/>
    <s v="ONLINE"/>
    <x v="11"/>
    <s v="VACACIONES TAILANDIA"/>
    <s v="VUELO AIR ASIA CHIANG RAI - KRABI"/>
    <n v="24.204000000000001"/>
    <d v="2024-03-04T00:00:00"/>
    <x v="12"/>
    <n v="3"/>
    <m/>
    <m/>
    <n v="0"/>
    <n v="-24.204000000000001"/>
    <n v="0"/>
    <n v="-24.204000000000001"/>
  </r>
  <r>
    <x v="1"/>
    <s v="REAL"/>
    <s v="VARIABLE"/>
    <x v="1"/>
    <s v="AIR ASIA"/>
    <s v="ONLINE"/>
    <x v="11"/>
    <s v="VACACIONES TAILANDIA"/>
    <s v="VUELO AIR ASIA KRABI - BANKOK"/>
    <n v="15.385"/>
    <d v="2024-03-04T00:00:00"/>
    <x v="12"/>
    <n v="3"/>
    <m/>
    <m/>
    <n v="0"/>
    <n v="-15.385"/>
    <n v="0"/>
    <n v="-15.385"/>
  </r>
  <r>
    <x v="1"/>
    <s v="REAL"/>
    <s v="FIJO"/>
    <x v="0"/>
    <s v="GARAJE"/>
    <s v="MADRID"/>
    <x v="2"/>
    <s v="GARAJE"/>
    <s v="GARAJE VALDEZARZA"/>
    <n v="6.5"/>
    <d v="2024-03-05T00:00:00"/>
    <x v="12"/>
    <n v="3"/>
    <m/>
    <m/>
    <n v="0"/>
    <n v="-6.5"/>
    <n v="0"/>
    <n v="-6.5"/>
  </r>
  <r>
    <x v="0"/>
    <s v="REAL"/>
    <s v="VARIABLE"/>
    <x v="0"/>
    <s v="BLABLACAR"/>
    <s v="ONLINE"/>
    <x v="18"/>
    <s v="BLABLACAR"/>
    <s v="BLABLACAR TUDELA MADRID 01/03"/>
    <n v="13.5"/>
    <d v="2024-03-06T00:00:00"/>
    <x v="12"/>
    <n v="3"/>
    <m/>
    <m/>
    <n v="13.5"/>
    <n v="0"/>
    <n v="0"/>
    <n v="13.5"/>
  </r>
  <r>
    <x v="1"/>
    <s v="REAL"/>
    <s v="VARIABLE"/>
    <x v="0"/>
    <s v="RAMPUJO"/>
    <s v="MADRID"/>
    <x v="7"/>
    <s v="BAR"/>
    <s v="CERVEZA"/>
    <n v="0.22999999999999998"/>
    <d v="2024-03-06T00:00:00"/>
    <x v="12"/>
    <n v="3"/>
    <m/>
    <s v="CERVEZA DESPUES DE TRABAJO"/>
    <n v="0"/>
    <n v="-0.22999999999999998"/>
    <n v="0"/>
    <n v="-0.22999999999999998"/>
  </r>
  <r>
    <x v="1"/>
    <s v="REAL"/>
    <s v="VARIABLE"/>
    <x v="0"/>
    <s v="RAMPUJO"/>
    <s v="MADRID"/>
    <x v="7"/>
    <s v="RESTAURANTE"/>
    <s v="EXTRA MENU COMPLETO"/>
    <n v="0.29500000000000004"/>
    <d v="2024-03-07T00:00:00"/>
    <x v="12"/>
    <n v="3"/>
    <m/>
    <m/>
    <n v="0"/>
    <n v="-0.29500000000000004"/>
    <n v="0"/>
    <n v="-0.29500000000000004"/>
  </r>
  <r>
    <x v="1"/>
    <s v="REAL"/>
    <s v="VARIABLE"/>
    <x v="0"/>
    <s v="INSUD"/>
    <s v="MADRID"/>
    <x v="4"/>
    <s v="VENDING"/>
    <s v="CAFE"/>
    <n v="0.28000000000000008"/>
    <d v="2024-03-08T00:00:00"/>
    <x v="12"/>
    <n v="3"/>
    <m/>
    <m/>
    <n v="0"/>
    <n v="-0.28000000000000008"/>
    <n v="0"/>
    <n v="-0.28000000000000008"/>
  </r>
  <r>
    <x v="1"/>
    <s v="REAL"/>
    <s v="VARIABLE"/>
    <x v="0"/>
    <s v="LA MALCRIADA"/>
    <s v="MADRID"/>
    <x v="7"/>
    <s v="RESTAURANTE"/>
    <s v="CENA"/>
    <n v="4.25"/>
    <d v="2024-03-08T00:00:00"/>
    <x v="12"/>
    <n v="3"/>
    <m/>
    <s v="CENA PAGADA POR MI CON JOAQUIN, DANI UNAI, JON, JORGE Y RAMON"/>
    <n v="0"/>
    <n v="-4.25"/>
    <n v="0"/>
    <n v="-4.25"/>
  </r>
  <r>
    <x v="1"/>
    <s v="REAL"/>
    <s v="VARIABLE"/>
    <x v="0"/>
    <s v="MARUCA"/>
    <s v="MADRID"/>
    <x v="7"/>
    <s v="BAR"/>
    <s v="CERVEZA"/>
    <n v="1.56"/>
    <d v="2024-03-08T00:00:00"/>
    <x v="12"/>
    <n v="3"/>
    <m/>
    <s v="CERVEZA AFTERWORK CON JOAQUIN, DANI UNAI, JON, JORGE Y RAMON"/>
    <n v="0"/>
    <n v="-1.56"/>
    <n v="0"/>
    <n v="-1.56"/>
  </r>
  <r>
    <x v="1"/>
    <s v="REAL"/>
    <s v="VARIABLE"/>
    <x v="0"/>
    <s v="OPEN AI"/>
    <s v="MADRID"/>
    <x v="8"/>
    <s v="SUSCRIPCION"/>
    <s v="CHAT GPT"/>
    <n v="2.2989999999999999"/>
    <d v="2024-03-11T00:00:00"/>
    <x v="12"/>
    <n v="3"/>
    <m/>
    <m/>
    <n v="0"/>
    <n v="-2.2989999999999999"/>
    <n v="0"/>
    <n v="-2.2989999999999999"/>
  </r>
  <r>
    <x v="1"/>
    <s v="REAL"/>
    <s v="VARIABLE"/>
    <x v="1"/>
    <s v="CARREFOUR"/>
    <s v="MADRID"/>
    <x v="4"/>
    <s v="CARREFOUR"/>
    <s v="COMPRA SEMANAL"/>
    <n v="11.858000000000001"/>
    <d v="2024-03-11T00:00:00"/>
    <x v="12"/>
    <n v="3"/>
    <m/>
    <m/>
    <n v="0"/>
    <n v="-11.858000000000001"/>
    <n v="0"/>
    <n v="-11.858000000000001"/>
  </r>
  <r>
    <x v="1"/>
    <s v="REAL"/>
    <s v="VARIABLE"/>
    <x v="0"/>
    <s v="CINESA PROYECCIONES"/>
    <s v="MADRID"/>
    <x v="9"/>
    <s v="CINE"/>
    <s v="DUNE PART 2"/>
    <n v="1.35"/>
    <d v="2024-03-11T00:00:00"/>
    <x v="12"/>
    <n v="3"/>
    <m/>
    <m/>
    <n v="0"/>
    <n v="-1.35"/>
    <n v="0"/>
    <n v="-1.35"/>
  </r>
  <r>
    <x v="1"/>
    <s v="REAL"/>
    <s v="VARIABLE"/>
    <x v="0"/>
    <s v="PIZZA NAPOLI"/>
    <s v="MADRID"/>
    <x v="7"/>
    <s v="RESTAURANTE"/>
    <s v="EXTRA MENU COMPLETO"/>
    <n v="0.17"/>
    <d v="2024-03-11T00:00:00"/>
    <x v="12"/>
    <n v="3"/>
    <m/>
    <m/>
    <n v="0"/>
    <n v="-0.17"/>
    <n v="0"/>
    <n v="-0.17"/>
  </r>
  <r>
    <x v="1"/>
    <s v="REAL"/>
    <s v="VARIABLE"/>
    <x v="1"/>
    <s v="NEW YORK BURGER"/>
    <s v="MADRID"/>
    <x v="7"/>
    <s v="RESTAURANTE"/>
    <s v="HAMBURGUESAS"/>
    <n v="3.73"/>
    <d v="2024-03-11T00:00:00"/>
    <x v="12"/>
    <n v="3"/>
    <m/>
    <m/>
    <n v="0"/>
    <n v="-3.73"/>
    <n v="0"/>
    <n v="-3.73"/>
  </r>
  <r>
    <x v="1"/>
    <s v="REAL"/>
    <s v="VARIABLE"/>
    <x v="0"/>
    <s v="REPSOL"/>
    <s v="MADRID"/>
    <x v="5"/>
    <s v="GASOLINA"/>
    <s v="MOTO"/>
    <n v="0.81400000000000006"/>
    <d v="2024-03-11T00:00:00"/>
    <x v="12"/>
    <n v="3"/>
    <m/>
    <m/>
    <n v="0"/>
    <n v="-0.81400000000000006"/>
    <n v="0"/>
    <n v="-0.81400000000000006"/>
  </r>
  <r>
    <x v="1"/>
    <s v="REAL"/>
    <s v="VARIABLE"/>
    <x v="1"/>
    <s v="MUSEO DE CIENCIAS NATURALES"/>
    <s v="MADRID"/>
    <x v="9"/>
    <s v="MUSEOS"/>
    <s v="MUSEO DE CIENCIAS NATURALES"/>
    <n v="1.4000000000000001"/>
    <d v="2024-03-11T00:00:00"/>
    <x v="12"/>
    <n v="3"/>
    <m/>
    <m/>
    <n v="0"/>
    <n v="-1.4000000000000001"/>
    <n v="0"/>
    <n v="-1.4000000000000001"/>
  </r>
  <r>
    <x v="1"/>
    <s v="REAL"/>
    <s v="VARIABLE"/>
    <x v="1"/>
    <s v="MARUCA"/>
    <s v="MADRID"/>
    <x v="7"/>
    <s v="RESTAURANTE"/>
    <s v="DESAYUNO MARUCA"/>
    <n v="1.9300000000000002"/>
    <d v="2024-03-12T00:00:00"/>
    <x v="12"/>
    <n v="3"/>
    <m/>
    <m/>
    <n v="0"/>
    <n v="-1.9300000000000002"/>
    <n v="0"/>
    <n v="-1.9300000000000002"/>
  </r>
  <r>
    <x v="1"/>
    <s v="REAL"/>
    <s v="VARIABLE"/>
    <x v="1"/>
    <s v="CARREFOUR"/>
    <s v="MADRID"/>
    <x v="4"/>
    <s v="CARREFOUR"/>
    <s v="FRUTA"/>
    <n v="0.28700000000000003"/>
    <d v="2024-03-12T00:00:00"/>
    <x v="12"/>
    <n v="3"/>
    <m/>
    <m/>
    <n v="0"/>
    <n v="-0.28700000000000003"/>
    <n v="0"/>
    <n v="-0.28700000000000003"/>
  </r>
  <r>
    <x v="1"/>
    <s v="REAL"/>
    <s v="VARIABLE"/>
    <x v="1"/>
    <s v="PAKISTANI"/>
    <s v="MADRID"/>
    <x v="4"/>
    <s v="PAKISTANI"/>
    <s v="FRUTA"/>
    <n v="0.26700000000000002"/>
    <d v="2024-03-12T00:00:00"/>
    <x v="12"/>
    <n v="3"/>
    <m/>
    <m/>
    <n v="0"/>
    <n v="-0.26700000000000002"/>
    <n v="0"/>
    <n v="-0.26700000000000002"/>
  </r>
  <r>
    <x v="1"/>
    <s v="REAL"/>
    <s v="VARIABLE"/>
    <x v="1"/>
    <s v="-"/>
    <s v="MADRID"/>
    <x v="2"/>
    <s v="REPARACIONES"/>
    <s v="LAMPARAS COCINA"/>
    <n v="3.59"/>
    <d v="2024-03-13T00:00:00"/>
    <x v="12"/>
    <n v="3"/>
    <m/>
    <m/>
    <n v="0"/>
    <n v="-3.59"/>
    <n v="0"/>
    <n v="-3.59"/>
  </r>
  <r>
    <x v="1"/>
    <s v="REAL"/>
    <s v="VARIABLE"/>
    <x v="0"/>
    <s v="IRIS ROVER"/>
    <s v="MADRID"/>
    <x v="7"/>
    <s v="BAR"/>
    <s v="AGUA CON GAS"/>
    <n v="1.4500000000000002"/>
    <d v="2024-03-15T00:00:00"/>
    <x v="12"/>
    <n v="3"/>
    <m/>
    <s v="IRIS ROVER AFTERWORK PERO SOLO PAGUE 2,60 DE AGUA CON GAS"/>
    <n v="0"/>
    <n v="-1.4500000000000002"/>
    <n v="0"/>
    <n v="-1.4500000000000002"/>
  </r>
  <r>
    <x v="1"/>
    <s v="REAL"/>
    <s v="VARIABLE"/>
    <x v="0"/>
    <s v="INSUD"/>
    <s v="MADRID"/>
    <x v="4"/>
    <s v="VENDING"/>
    <s v="CAFE"/>
    <n v="0.14899999999999999"/>
    <d v="2024-03-15T00:00:00"/>
    <x v="12"/>
    <n v="3"/>
    <m/>
    <m/>
    <n v="0"/>
    <n v="-0.14899999999999999"/>
    <n v="0"/>
    <n v="-0.14899999999999999"/>
  </r>
  <r>
    <x v="1"/>
    <s v="REAL"/>
    <s v="FIJO"/>
    <x v="1"/>
    <s v="BIZUM ANA MORALES"/>
    <s v="RASCAFRIA"/>
    <x v="7"/>
    <s v="RESTAURANTE"/>
    <s v="COMIDA RASCAFRIA"/>
    <n v="5.18"/>
    <d v="2024-03-15T00:00:00"/>
    <x v="12"/>
    <n v="3"/>
    <m/>
    <s v="CHULETON, PALETILLA DE CORDERO Y POSTRE"/>
    <n v="0"/>
    <n v="-5.18"/>
    <n v="0"/>
    <n v="-5.18"/>
  </r>
  <r>
    <x v="2"/>
    <s v="REAL"/>
    <s v="VARIABLE"/>
    <x v="0"/>
    <s v="INDEXA CAPITAL"/>
    <s v="ONLINE"/>
    <x v="22"/>
    <s v="FONDOS"/>
    <s v="INDEXA"/>
    <n v="135"/>
    <d v="2024-03-15T00:00:00"/>
    <x v="12"/>
    <n v="3"/>
    <m/>
    <m/>
    <n v="0"/>
    <n v="0"/>
    <n v="-135"/>
    <n v="-135"/>
  </r>
  <r>
    <x v="1"/>
    <s v="REAL"/>
    <s v="FIJO"/>
    <x v="1"/>
    <s v="BIZUM ANA MORALES"/>
    <s v="MADRID"/>
    <x v="9"/>
    <s v="SUSCRIPCION"/>
    <s v="NETFLIX"/>
    <n v="0.60000000000000009"/>
    <d v="2024-03-15T00:00:00"/>
    <x v="12"/>
    <n v="3"/>
    <m/>
    <s v="TRANSFER ANA MOIRALES"/>
    <n v="0"/>
    <n v="-0.60000000000000009"/>
    <n v="0"/>
    <n v="-0.60000000000000009"/>
  </r>
  <r>
    <x v="1"/>
    <s v="REAL"/>
    <s v="VARIABLE"/>
    <x v="0"/>
    <s v="BAR RASCAFRIA"/>
    <s v="RASCAFRIA"/>
    <x v="7"/>
    <s v="BAR"/>
    <s v="AGUA CON GAS Y GALLETA"/>
    <n v="0.55000000000000004"/>
    <d v="2024-03-18T00:00:00"/>
    <x v="12"/>
    <n v="3"/>
    <m/>
    <m/>
    <n v="0"/>
    <n v="-0.55000000000000004"/>
    <n v="0"/>
    <n v="-0.55000000000000004"/>
  </r>
  <r>
    <x v="1"/>
    <s v="REAL"/>
    <s v="VARIABLE"/>
    <x v="0"/>
    <s v="INSUD"/>
    <s v="MADRID"/>
    <x v="4"/>
    <s v="VENDING"/>
    <s v="CAFÉ Y CHOCOLATE"/>
    <n v="0.41000000000000009"/>
    <d v="2024-03-18T00:00:00"/>
    <x v="12"/>
    <n v="3"/>
    <m/>
    <m/>
    <n v="0"/>
    <n v="-0.41000000000000009"/>
    <n v="0"/>
    <n v="-0.41000000000000009"/>
  </r>
  <r>
    <x v="1"/>
    <s v="REAL"/>
    <s v="VARIABLE"/>
    <x v="1"/>
    <s v="BIENMESABE"/>
    <s v="MADRID"/>
    <x v="7"/>
    <s v="RESTAURANTE"/>
    <s v="CENA CON MODESTO Y CRISTINA"/>
    <n v="5.5840000000000005"/>
    <d v="2024-03-18T00:00:00"/>
    <x v="12"/>
    <n v="3"/>
    <m/>
    <m/>
    <n v="0"/>
    <n v="-5.5840000000000005"/>
    <n v="0"/>
    <n v="-5.5840000000000005"/>
  </r>
  <r>
    <x v="1"/>
    <s v="REAL"/>
    <s v="VARIABLE"/>
    <x v="0"/>
    <s v="RAMPUJO"/>
    <s v="MADRID"/>
    <x v="7"/>
    <s v="RESTAURANTE"/>
    <s v="EXTRA MENU COMPLETO"/>
    <n v="0.19"/>
    <d v="2024-03-18T00:00:00"/>
    <x v="12"/>
    <n v="3"/>
    <m/>
    <m/>
    <n v="0"/>
    <n v="-0.19"/>
    <n v="0"/>
    <n v="-0.19"/>
  </r>
  <r>
    <x v="1"/>
    <s v="REAL"/>
    <s v="VARIABLE"/>
    <x v="0"/>
    <s v="RAMPUJO"/>
    <s v="MADRID"/>
    <x v="7"/>
    <s v="RESTAURANTE"/>
    <s v="EXTRA MENU COMPLETO"/>
    <n v="0.21000000000000002"/>
    <d v="2024-03-19T00:00:00"/>
    <x v="12"/>
    <n v="3"/>
    <m/>
    <m/>
    <n v="0"/>
    <n v="-0.21000000000000002"/>
    <n v="0"/>
    <n v="-0.21000000000000002"/>
  </r>
  <r>
    <x v="1"/>
    <s v="REAL"/>
    <s v="VARIABLE"/>
    <x v="1"/>
    <s v="BOOKING"/>
    <s v="ONLINE"/>
    <x v="11"/>
    <s v="VACACIONES TAILANDIA"/>
    <s v="HOTEL 3 NOCHES BANKOK"/>
    <n v="5.0220000000000002"/>
    <d v="2024-03-19T00:00:00"/>
    <x v="12"/>
    <n v="3"/>
    <m/>
    <m/>
    <n v="0"/>
    <n v="-5.0220000000000002"/>
    <n v="0"/>
    <n v="-5.0220000000000002"/>
  </r>
  <r>
    <x v="1"/>
    <s v="REAL"/>
    <s v="VARIABLE"/>
    <x v="1"/>
    <s v="BOOKING"/>
    <s v="ONLINE"/>
    <x v="11"/>
    <s v="VACACIONES TAILANDIA"/>
    <s v="HOTEL 3 NOCHES KRABI"/>
    <n v="6.1880000000000006"/>
    <d v="2024-03-19T00:00:00"/>
    <x v="12"/>
    <n v="3"/>
    <m/>
    <m/>
    <n v="0"/>
    <n v="-6.1880000000000006"/>
    <n v="0"/>
    <n v="-6.1880000000000006"/>
  </r>
  <r>
    <x v="1"/>
    <s v="REAL"/>
    <s v="VARIABLE"/>
    <x v="1"/>
    <s v="BIZUM"/>
    <s v="MADRID"/>
    <x v="2"/>
    <s v="PISO VALDEZARZA"/>
    <s v="LIMPIEZA DE CASA: LAURA"/>
    <n v="3"/>
    <d v="2024-03-19T00:00:00"/>
    <x v="12"/>
    <n v="3"/>
    <m/>
    <s v="BIZUM PAGADO A SU  MADRE MARTHA LIGIA TELLEZ"/>
    <n v="0"/>
    <n v="-3"/>
    <n v="0"/>
    <n v="-3"/>
  </r>
  <r>
    <x v="1"/>
    <s v="REAL"/>
    <s v="VARIABLE"/>
    <x v="1"/>
    <s v="LEROY MERLIN"/>
    <s v="MADRID"/>
    <x v="2"/>
    <s v="REPARACIONES"/>
    <s v="LAMPARAS COCINA"/>
    <n v="1.8"/>
    <d v="2024-03-21T00:00:00"/>
    <x v="12"/>
    <n v="3"/>
    <m/>
    <m/>
    <n v="0"/>
    <n v="-1.8"/>
    <n v="0"/>
    <n v="-1.8"/>
  </r>
  <r>
    <x v="1"/>
    <s v="REAL"/>
    <s v="VARIABLE"/>
    <x v="0"/>
    <s v="REPSOL"/>
    <s v="MADRID"/>
    <x v="5"/>
    <s v="GASOLINA"/>
    <s v="MOTO"/>
    <n v="0.89700000000000013"/>
    <d v="2024-03-21T00:00:00"/>
    <x v="12"/>
    <n v="3"/>
    <m/>
    <m/>
    <n v="0"/>
    <n v="-0.89700000000000013"/>
    <n v="0"/>
    <n v="-0.89700000000000013"/>
  </r>
  <r>
    <x v="0"/>
    <s v="REAL"/>
    <s v="FIJO"/>
    <x v="0"/>
    <s v="INSUD"/>
    <s v="MADRID"/>
    <x v="12"/>
    <s v="NOMINA INSUD"/>
    <s v=" INSUD"/>
    <n v="607.69799999999998"/>
    <d v="2024-03-21T00:00:00"/>
    <x v="12"/>
    <n v="3"/>
    <m/>
    <m/>
    <n v="607.69799999999998"/>
    <n v="0"/>
    <n v="0"/>
    <n v="607.69799999999998"/>
  </r>
  <r>
    <x v="1"/>
    <s v="REAL"/>
    <s v="VARIABLE"/>
    <x v="0"/>
    <s v="INSUD"/>
    <s v="MADRID"/>
    <x v="4"/>
    <s v="VENDING"/>
    <s v="CAFE"/>
    <n v="2.0000000000000004E-2"/>
    <d v="2024-03-22T00:00:00"/>
    <x v="12"/>
    <n v="3"/>
    <m/>
    <m/>
    <n v="0"/>
    <n v="-2.0000000000000004E-2"/>
    <n v="0"/>
    <n v="-2.0000000000000004E-2"/>
  </r>
  <r>
    <x v="1"/>
    <s v="REAL"/>
    <s v="VARIABLE"/>
    <x v="1"/>
    <m/>
    <s v="ONLINE"/>
    <x v="11"/>
    <s v="VACACIONES TAILANDIA"/>
    <s v="CUIDADO PERSONAL: PROBIOTICOS"/>
    <n v="2.6420000000000003"/>
    <d v="2024-03-22T00:00:00"/>
    <x v="12"/>
    <n v="3"/>
    <m/>
    <m/>
    <n v="0"/>
    <n v="-2.6420000000000003"/>
    <n v="0"/>
    <n v="-2.6420000000000003"/>
  </r>
  <r>
    <x v="0"/>
    <s v="REAL"/>
    <s v="VARIABLE"/>
    <x v="0"/>
    <s v="VINTED"/>
    <s v="ONLINE"/>
    <x v="18"/>
    <s v="SEGUNDA MANO"/>
    <s v="VINTED ABRIGO Y GORRA"/>
    <n v="4.47"/>
    <d v="2024-03-22T00:00:00"/>
    <x v="12"/>
    <n v="3"/>
    <m/>
    <m/>
    <n v="4.47"/>
    <n v="0"/>
    <n v="0"/>
    <n v="4.47"/>
  </r>
  <r>
    <x v="1"/>
    <s v="REAL"/>
    <s v="VARIABLE"/>
    <x v="0"/>
    <s v="FORNO ANTICO"/>
    <s v="TUDELA"/>
    <x v="7"/>
    <s v="RESTAURANTE"/>
    <s v="PIZZAS CASA DANI"/>
    <n v="2.2000000000000002"/>
    <d v="2024-03-25T00:00:00"/>
    <x v="12"/>
    <n v="3"/>
    <m/>
    <m/>
    <n v="0"/>
    <n v="-2.2000000000000002"/>
    <n v="0"/>
    <n v="-2.2000000000000002"/>
  </r>
  <r>
    <x v="1"/>
    <s v="REAL"/>
    <s v="VARIABLE"/>
    <x v="0"/>
    <m/>
    <s v="ONLINE"/>
    <x v="8"/>
    <s v="SERVICIOS PROTON"/>
    <s v="PROTONMAIL"/>
    <n v="0.1"/>
    <d v="2024-03-25T00:00:00"/>
    <x v="12"/>
    <n v="3"/>
    <m/>
    <m/>
    <n v="0"/>
    <n v="-0.1"/>
    <n v="0"/>
    <n v="-0.1"/>
  </r>
  <r>
    <x v="0"/>
    <s v="REAL"/>
    <s v="VARIABLE"/>
    <x v="0"/>
    <s v="MINTOS"/>
    <s v="ONLINE"/>
    <x v="28"/>
    <s v="MINTOS"/>
    <s v="TRANSFERENCIA MINTOS"/>
    <n v="10.083"/>
    <d v="2024-03-25T00:00:00"/>
    <x v="12"/>
    <n v="3"/>
    <m/>
    <m/>
    <n v="10.083"/>
    <n v="0"/>
    <n v="0"/>
    <n v="10.083"/>
  </r>
  <r>
    <x v="1"/>
    <s v="REAL"/>
    <s v="VARIABLE"/>
    <x v="0"/>
    <m/>
    <s v="TUDELA"/>
    <x v="7"/>
    <s v="BAR"/>
    <s v="VERMOUT PLAZA NUEVA CON CRIS"/>
    <n v="1.94"/>
    <d v="2024-03-25T00:00:00"/>
    <x v="12"/>
    <n v="3"/>
    <m/>
    <m/>
    <n v="0"/>
    <n v="-1.94"/>
    <n v="0"/>
    <n v="-1.94"/>
  </r>
  <r>
    <x v="1"/>
    <s v="REAL"/>
    <s v="VARIABLE"/>
    <x v="0"/>
    <s v="ROOM MATE VALER "/>
    <s v="MALAGA"/>
    <x v="7"/>
    <s v="RESTAURANTE"/>
    <s v="CAFES"/>
    <n v="2.5500000000000003"/>
    <d v="2024-03-28T00:00:00"/>
    <x v="12"/>
    <n v="3"/>
    <m/>
    <m/>
    <n v="0"/>
    <n v="-2.5500000000000003"/>
    <n v="0"/>
    <n v="-2.5500000000000003"/>
  </r>
  <r>
    <x v="1"/>
    <s v="REAL"/>
    <s v="VARIABLE"/>
    <x v="1"/>
    <s v="CASA DE BOTE"/>
    <s v="MALAGA"/>
    <x v="7"/>
    <s v="RESTAURANTE"/>
    <s v="COMIDA MALAGA DESPUES DE VER LOS LEGIONARIOS"/>
    <n v="6.31"/>
    <d v="2024-03-28T00:00:00"/>
    <x v="12"/>
    <n v="3"/>
    <m/>
    <s v="PAGAMOS TODO  Y LUEGO MARIA HIZO UN BIZUM POR SU PARTE. ARROZ, CALDO DE SOPA, CROQUETAS Y POSTRES"/>
    <n v="0"/>
    <n v="-6.31"/>
    <n v="0"/>
    <n v="-6.31"/>
  </r>
  <r>
    <x v="1"/>
    <s v="REAL"/>
    <s v="VARIABLE"/>
    <x v="0"/>
    <s v="PUESTO AMBULANTE"/>
    <s v="MALAGA"/>
    <x v="7"/>
    <s v="BAR"/>
    <s v="CERVEZA"/>
    <n v="0.63"/>
    <d v="2024-03-31T00:00:00"/>
    <x v="12"/>
    <n v="3"/>
    <m/>
    <s v="PAGADO EN EFECTIVO"/>
    <n v="0"/>
    <n v="-0.63"/>
    <n v="0"/>
    <n v="-0.63"/>
  </r>
  <r>
    <x v="1"/>
    <s v="REAL"/>
    <s v="VARIABLE"/>
    <x v="0"/>
    <s v="PUESTO AMBULANTE"/>
    <s v="TORRE DEL MAR"/>
    <x v="3"/>
    <m/>
    <s v="PULSERA 7 CHAKRAS Y LEGIONARIOS"/>
    <n v="0.4"/>
    <d v="2024-03-31T00:00:00"/>
    <x v="12"/>
    <n v="3"/>
    <m/>
    <s v="PAGADO EN EFECTIVO"/>
    <n v="0"/>
    <n v="-0.4"/>
    <n v="0"/>
    <n v="-0.4"/>
  </r>
  <r>
    <x v="1"/>
    <s v="REAL"/>
    <s v="FIJO"/>
    <x v="0"/>
    <s v="ALQUILER"/>
    <s v="MADRID"/>
    <x v="2"/>
    <s v="PISO VALDEZARZA"/>
    <s v="ALQUILER VALDEZARZA"/>
    <n v="40"/>
    <d v="2024-04-01T00:00:00"/>
    <x v="12"/>
    <n v="4"/>
    <m/>
    <m/>
    <n v="0"/>
    <n v="-40"/>
    <n v="0"/>
    <n v="-40"/>
  </r>
  <r>
    <x v="1"/>
    <s v="REAL"/>
    <s v="VARIABLE"/>
    <x v="1"/>
    <s v="CARREFOUR"/>
    <s v="TORRE DEL MAR"/>
    <x v="4"/>
    <s v="COMPRA SEMANAL"/>
    <s v="CARREFOUR EXPRESS"/>
    <n v="2.7360000000000002"/>
    <d v="2024-04-01T00:00:00"/>
    <x v="12"/>
    <n v="4"/>
    <m/>
    <m/>
    <n v="0"/>
    <n v="-2.7360000000000002"/>
    <n v="0"/>
    <n v="-2.7360000000000002"/>
  </r>
  <r>
    <x v="1"/>
    <s v="REAL"/>
    <s v="VARIABLE"/>
    <x v="1"/>
    <s v="HELADERIA TORRE"/>
    <s v="TORRE DEL MAR"/>
    <x v="7"/>
    <s v="BAR"/>
    <s v="CERVEZA Y BATIDO"/>
    <n v="0.53100000000000003"/>
    <d v="2024-04-01T00:00:00"/>
    <x v="12"/>
    <n v="4"/>
    <m/>
    <m/>
    <n v="0"/>
    <n v="-0.53100000000000003"/>
    <n v="0"/>
    <n v="-0.53100000000000003"/>
  </r>
  <r>
    <x v="1"/>
    <s v="REAL"/>
    <s v="VARIABLE"/>
    <x v="1"/>
    <s v="CHIRINGUITO"/>
    <s v="TORRE DEL MAR"/>
    <x v="7"/>
    <s v="BAR"/>
    <s v="CHIRINGUITO CAFÉ"/>
    <n v="0.4"/>
    <d v="2024-04-01T00:00:00"/>
    <x v="12"/>
    <n v="4"/>
    <m/>
    <m/>
    <n v="0"/>
    <n v="-0.4"/>
    <n v="0"/>
    <n v="-0.4"/>
  </r>
  <r>
    <x v="1"/>
    <s v="REAL"/>
    <s v="VARIABLE"/>
    <x v="1"/>
    <s v="LA ESTRELLA"/>
    <s v="TORRE DEL MAR"/>
    <x v="7"/>
    <s v="RESTAURANTE"/>
    <s v="CHIRINGUITO LA ESTRELLA"/>
    <n v="3.0700000000000003"/>
    <d v="2024-04-01T00:00:00"/>
    <x v="12"/>
    <n v="4"/>
    <m/>
    <m/>
    <n v="0"/>
    <n v="-3.0700000000000003"/>
    <n v="0"/>
    <n v="-3.0700000000000003"/>
  </r>
  <r>
    <x v="1"/>
    <s v="REAL"/>
    <s v="VARIABLE"/>
    <x v="0"/>
    <s v="REPSOL"/>
    <s v="TORRE DEL MAR"/>
    <x v="5"/>
    <s v="GASOLINA"/>
    <s v="COCHE"/>
    <n v="8.5239999999999991"/>
    <d v="2024-04-01T00:00:00"/>
    <x v="12"/>
    <n v="4"/>
    <m/>
    <m/>
    <n v="0"/>
    <n v="-8.5239999999999991"/>
    <n v="0"/>
    <n v="-8.5239999999999991"/>
  </r>
  <r>
    <x v="1"/>
    <s v="REAL"/>
    <s v="VARIABLE"/>
    <x v="1"/>
    <s v="LA CUEVA"/>
    <s v="TORRE DEL MAR"/>
    <x v="7"/>
    <s v="RESTAURANTE"/>
    <s v="COMIDA TORRE"/>
    <n v="4.18"/>
    <d v="2024-04-01T00:00:00"/>
    <x v="12"/>
    <n v="4"/>
    <m/>
    <m/>
    <n v="0"/>
    <n v="-4.18"/>
    <n v="0"/>
    <n v="-4.18"/>
  </r>
  <r>
    <x v="1"/>
    <s v="REAL"/>
    <s v="VARIABLE"/>
    <x v="1"/>
    <s v="EL RADAR"/>
    <s v="TORRE DEL MAR"/>
    <x v="7"/>
    <s v="RESTAURANTE"/>
    <s v="COMIDA TORRE CHIRINGUITO EL RADAR"/>
    <n v="4.79"/>
    <d v="2024-04-01T00:00:00"/>
    <x v="12"/>
    <n v="4"/>
    <m/>
    <m/>
    <n v="0"/>
    <n v="-4.79"/>
    <n v="0"/>
    <n v="-4.79"/>
  </r>
  <r>
    <x v="1"/>
    <s v="REAL"/>
    <s v="FIJO"/>
    <x v="0"/>
    <s v="GARAJE"/>
    <s v="MADRID"/>
    <x v="2"/>
    <s v="GARAJE"/>
    <s v="GARAJE VALDEZARZA"/>
    <n v="6.5"/>
    <d v="2024-04-01T00:00:00"/>
    <x v="12"/>
    <n v="4"/>
    <m/>
    <m/>
    <n v="0"/>
    <n v="-6.5"/>
    <n v="0"/>
    <n v="-6.5"/>
  </r>
  <r>
    <x v="1"/>
    <s v="REAL"/>
    <s v="VARIABLE"/>
    <x v="0"/>
    <s v="ALQUILER"/>
    <s v="MADRID"/>
    <x v="2"/>
    <s v="GASTOS COMPARTIDOS"/>
    <s v="GASTOS: AGUA, LUZ, WIFI, LIMPIEZA"/>
    <n v="4.5049999999999999"/>
    <d v="2024-04-01T00:00:00"/>
    <x v="12"/>
    <n v="4"/>
    <m/>
    <s v="LUZ 35, INTERNET 10"/>
    <n v="0"/>
    <n v="-4.5049999999999999"/>
    <n v="0"/>
    <n v="-4.5049999999999999"/>
  </r>
  <r>
    <x v="1"/>
    <s v="REAL"/>
    <s v="VARIABLE"/>
    <x v="1"/>
    <s v="DGT"/>
    <s v="ONLINE"/>
    <x v="11"/>
    <s v="VACACIONES TAILANDIA"/>
    <s v="LICENCIA CONDUCIR INTERNACIONAL"/>
    <n v="1.0509999999999999"/>
    <d v="2024-04-01T00:00:00"/>
    <x v="12"/>
    <n v="4"/>
    <m/>
    <m/>
    <n v="0"/>
    <n v="-1.0509999999999999"/>
    <n v="0"/>
    <n v="-1.0509999999999999"/>
  </r>
  <r>
    <x v="1"/>
    <s v="REAL"/>
    <s v="VARIABLE"/>
    <x v="0"/>
    <s v="OTROS"/>
    <s v="MADRID"/>
    <x v="0"/>
    <s v="OTROS"/>
    <s v="PAYPAL"/>
    <n v="2.7750000000000004"/>
    <d v="2024-04-01T00:00:00"/>
    <x v="12"/>
    <n v="4"/>
    <m/>
    <m/>
    <n v="0"/>
    <n v="-2.7750000000000004"/>
    <n v="0"/>
    <n v="-2.7750000000000004"/>
  </r>
  <r>
    <x v="3"/>
    <s v="REAL"/>
    <s v="FIJO"/>
    <x v="0"/>
    <s v="TRASPASO COLECTIVOS"/>
    <s v="ONLINE"/>
    <x v="24"/>
    <s v="TRASPASO COLECTIVOS"/>
    <s v="TAILANDIA 2"/>
    <n v="0"/>
    <d v="2024-04-01T00:00:00"/>
    <x v="12"/>
    <n v="4"/>
    <m/>
    <m/>
    <n v="0"/>
    <n v="0"/>
    <n v="0"/>
    <n v="0"/>
  </r>
  <r>
    <x v="3"/>
    <s v="REAL"/>
    <s v="FIJO"/>
    <x v="0"/>
    <s v="TRASPASO COLECTIVOS"/>
    <s v="ONLINE"/>
    <x v="24"/>
    <s v="TRASPASO COLECTIVOS"/>
    <s v="TRASPASO COLECTIVOS ABRIL"/>
    <n v="0"/>
    <d v="2024-04-01T00:00:00"/>
    <x v="12"/>
    <n v="4"/>
    <m/>
    <m/>
    <n v="0"/>
    <n v="0"/>
    <n v="0"/>
    <n v="0"/>
  </r>
  <r>
    <x v="1"/>
    <s v="REAL"/>
    <s v="VARIABLE"/>
    <x v="1"/>
    <s v="CARREFOUR"/>
    <s v="MADRID"/>
    <x v="4"/>
    <s v="COMPRA SEMANAL"/>
    <s v="CARREFOUR EXPRESS"/>
    <n v="2.0460000000000003"/>
    <d v="2024-04-02T00:00:00"/>
    <x v="12"/>
    <n v="4"/>
    <m/>
    <m/>
    <n v="0"/>
    <n v="-2.0460000000000003"/>
    <n v="0"/>
    <n v="-2.0460000000000003"/>
  </r>
  <r>
    <x v="1"/>
    <s v="REAL"/>
    <s v="VARIABLE"/>
    <x v="0"/>
    <s v="COINKITE"/>
    <s v="ELECTRONICA / INTERNET"/>
    <x v="29"/>
    <s v="CARTERA FRIA"/>
    <s v="COLDCARD M4"/>
    <n v="19"/>
    <d v="2024-04-03T00:00:00"/>
    <x v="12"/>
    <n v="4"/>
    <m/>
    <m/>
    <n v="0"/>
    <n v="-19"/>
    <n v="0"/>
    <n v="-19"/>
  </r>
  <r>
    <x v="1"/>
    <s v="REAL"/>
    <s v="VARIABLE"/>
    <x v="0"/>
    <s v="DIA"/>
    <s v="MADRID"/>
    <x v="4"/>
    <s v="COMPRA FRESCOS"/>
    <s v="DIA"/>
    <n v="1.044"/>
    <d v="2024-04-03T00:00:00"/>
    <x v="12"/>
    <n v="4"/>
    <m/>
    <m/>
    <n v="0"/>
    <n v="-1.044"/>
    <n v="0"/>
    <n v="-1.044"/>
  </r>
  <r>
    <x v="1"/>
    <s v="REAL"/>
    <s v="VARIABLE"/>
    <x v="0"/>
    <s v="SOMOZA FOTOS"/>
    <s v="MADRID"/>
    <x v="13"/>
    <s v="FOTO CARNET"/>
    <s v="FOTO CARNET"/>
    <n v="0.69000000000000006"/>
    <d v="2024-04-03T00:00:00"/>
    <x v="12"/>
    <n v="4"/>
    <m/>
    <m/>
    <n v="0"/>
    <n v="-0.69000000000000006"/>
    <n v="0"/>
    <n v="-0.69000000000000006"/>
  </r>
  <r>
    <x v="0"/>
    <s v="REAL"/>
    <s v="VARIABLE"/>
    <x v="0"/>
    <s v="BLABLACAR"/>
    <s v="MADRID"/>
    <x v="18"/>
    <s v="GASTOS COMPARTIDOS"/>
    <s v="BLABLACAR TORRE DEL MAR - MADRID"/>
    <n v="28.799999999999997"/>
    <d v="2024-04-04T00:00:00"/>
    <x v="12"/>
    <n v="4"/>
    <m/>
    <m/>
    <n v="28.799999999999997"/>
    <n v="0"/>
    <n v="0"/>
    <n v="28.799999999999997"/>
  </r>
  <r>
    <x v="1"/>
    <s v="REAL"/>
    <s v="VARIABLE"/>
    <x v="0"/>
    <s v="MADRID DEPORTES"/>
    <s v="MADRID"/>
    <x v="6"/>
    <s v="GIMNASIO"/>
    <s v="GIMNASIO MADRID DEPORTES"/>
    <n v="2.95"/>
    <d v="2024-04-05T00:00:00"/>
    <x v="12"/>
    <n v="4"/>
    <m/>
    <m/>
    <n v="0"/>
    <n v="-2.95"/>
    <n v="0"/>
    <n v="-2.95"/>
  </r>
  <r>
    <x v="1"/>
    <s v="REAL"/>
    <s v="VARIABLE"/>
    <x v="1"/>
    <s v="BOOKING"/>
    <s v="ONLINE"/>
    <x v="11"/>
    <s v="VACACIONES TAILANDIA"/>
    <s v="HOTEL 3 NOCHES KRABI"/>
    <n v="11.51"/>
    <d v="2024-04-05T00:00:00"/>
    <x v="12"/>
    <n v="4"/>
    <m/>
    <m/>
    <n v="0"/>
    <n v="-11.51"/>
    <n v="0"/>
    <n v="-11.51"/>
  </r>
  <r>
    <x v="1"/>
    <s v="REAL"/>
    <s v="VARIABLE"/>
    <x v="0"/>
    <s v="INSUD"/>
    <s v="MADRID"/>
    <x v="4"/>
    <s v="VENDING"/>
    <s v="LECHE"/>
    <n v="2.0000000000000004E-2"/>
    <d v="2024-04-05T00:00:00"/>
    <x v="12"/>
    <n v="4"/>
    <m/>
    <m/>
    <n v="0"/>
    <n v="-2.0000000000000004E-2"/>
    <n v="0"/>
    <n v="-2.0000000000000004E-2"/>
  </r>
  <r>
    <x v="1"/>
    <s v="REAL"/>
    <s v="VARIABLE"/>
    <x v="0"/>
    <s v="CORTE INGLES"/>
    <s v="MADRID"/>
    <x v="3"/>
    <s v="ROPA"/>
    <s v="CALCETINES CORTE INGLES HILO ESCOCIA"/>
    <n v="2.77"/>
    <d v="2024-04-08T00:00:00"/>
    <x v="12"/>
    <n v="4"/>
    <m/>
    <m/>
    <n v="0"/>
    <n v="-2.77"/>
    <n v="0"/>
    <n v="-2.77"/>
  </r>
  <r>
    <x v="1"/>
    <s v="REAL"/>
    <s v="VARIABLE"/>
    <x v="1"/>
    <s v="CARREFOUR"/>
    <s v="MADRID"/>
    <x v="4"/>
    <s v="COMPRA PUNTUAL"/>
    <s v="CARREFOUR EXPRESS"/>
    <n v="2.4260000000000002"/>
    <d v="2024-04-08T00:00:00"/>
    <x v="12"/>
    <n v="4"/>
    <m/>
    <m/>
    <n v="0"/>
    <n v="-2.4260000000000002"/>
    <n v="0"/>
    <n v="-2.4260000000000002"/>
  </r>
  <r>
    <x v="1"/>
    <s v="REAL"/>
    <s v="VARIABLE"/>
    <x v="0"/>
    <s v="FARMACIA CUATRO CAMINOS"/>
    <s v="MADRID"/>
    <x v="10"/>
    <s v="FARMACIA"/>
    <s v="CEPILLO FERULA Y CREMA TAILANDIA ANTIHISTAMINICA"/>
    <n v="1.2770000000000001"/>
    <d v="2024-04-08T00:00:00"/>
    <x v="12"/>
    <n v="4"/>
    <m/>
    <m/>
    <n v="0"/>
    <n v="-1.2770000000000001"/>
    <n v="0"/>
    <n v="-1.2770000000000001"/>
  </r>
  <r>
    <x v="1"/>
    <s v="REAL"/>
    <s v="VARIABLE"/>
    <x v="0"/>
    <s v="INSUD"/>
    <s v="MADRID"/>
    <x v="4"/>
    <s v="VENDING"/>
    <s v="CHOCOLATE"/>
    <n v="0.21000000000000002"/>
    <d v="2024-04-08T00:00:00"/>
    <x v="12"/>
    <n v="4"/>
    <m/>
    <m/>
    <n v="0"/>
    <n v="-0.21000000000000002"/>
    <n v="0"/>
    <n v="-0.21000000000000002"/>
  </r>
  <r>
    <x v="1"/>
    <s v="REAL"/>
    <s v="VARIABLE"/>
    <x v="0"/>
    <s v="INSUD"/>
    <s v="MADRID"/>
    <x v="4"/>
    <s v="VENDING"/>
    <s v="CHOCOLATE"/>
    <n v="0.22999999999999998"/>
    <d v="2024-04-08T00:00:00"/>
    <x v="12"/>
    <n v="4"/>
    <m/>
    <m/>
    <n v="0"/>
    <n v="-0.22999999999999998"/>
    <n v="0"/>
    <n v="-0.22999999999999998"/>
  </r>
  <r>
    <x v="1"/>
    <s v="REAL"/>
    <s v="VARIABLE"/>
    <x v="0"/>
    <s v="ESPIEDO"/>
    <s v="MADRID"/>
    <x v="7"/>
    <s v="RESTAURANTE"/>
    <s v="EXTRA MENU COMPLETO"/>
    <n v="0.22999999999999998"/>
    <d v="2024-04-08T00:00:00"/>
    <x v="12"/>
    <n v="4"/>
    <m/>
    <m/>
    <n v="0"/>
    <n v="-0.22999999999999998"/>
    <n v="0"/>
    <n v="-0.22999999999999998"/>
  </r>
  <r>
    <x v="1"/>
    <s v="REAL"/>
    <s v="VARIABLE"/>
    <x v="0"/>
    <s v="MADRID DEPORTES"/>
    <s v="MADRID"/>
    <x v="6"/>
    <s v="GIMNASIO"/>
    <s v="GIMNASIO MADRID DEPORTES"/>
    <n v="2.95"/>
    <d v="2024-04-08T00:00:00"/>
    <x v="12"/>
    <n v="4"/>
    <m/>
    <m/>
    <n v="0"/>
    <n v="-2.95"/>
    <n v="0"/>
    <n v="-2.95"/>
  </r>
  <r>
    <x v="1"/>
    <s v="REAL"/>
    <s v="VARIABLE"/>
    <x v="1"/>
    <s v="MERCADONA"/>
    <s v="MADRID"/>
    <x v="4"/>
    <s v="COMPRA PUNTUAL"/>
    <s v="MERCADONA"/>
    <n v="1.9000000000000001"/>
    <d v="2024-04-08T00:00:00"/>
    <x v="12"/>
    <n v="4"/>
    <m/>
    <m/>
    <n v="0"/>
    <n v="-1.9000000000000001"/>
    <n v="0"/>
    <n v="-1.9000000000000001"/>
  </r>
  <r>
    <x v="1"/>
    <s v="REAL"/>
    <s v="VARIABLE"/>
    <x v="0"/>
    <s v="LEFTIES"/>
    <s v="MADRID"/>
    <x v="3"/>
    <s v="ROPA"/>
    <s v="PANTALON Y CAMISA"/>
    <n v="3.798"/>
    <d v="2024-04-08T00:00:00"/>
    <x v="12"/>
    <n v="4"/>
    <m/>
    <m/>
    <n v="0"/>
    <n v="-3.798"/>
    <n v="0"/>
    <n v="-3.798"/>
  </r>
  <r>
    <x v="1"/>
    <s v="REAL"/>
    <s v="VARIABLE"/>
    <x v="0"/>
    <s v="RENFE"/>
    <s v="MADRID"/>
    <x v="5"/>
    <s v="TREN"/>
    <s v="RENFE TUDELA - MADRID"/>
    <n v="3.9350000000000005"/>
    <d v="2024-04-08T00:00:00"/>
    <x v="12"/>
    <n v="4"/>
    <m/>
    <m/>
    <n v="0"/>
    <n v="-3.9350000000000005"/>
    <n v="0"/>
    <n v="-3.9350000000000005"/>
  </r>
  <r>
    <x v="1"/>
    <s v="REAL"/>
    <s v="VARIABLE"/>
    <x v="0"/>
    <s v="MEDIA MARKT"/>
    <s v="MADRID"/>
    <x v="8"/>
    <s v="ELECTRONICA"/>
    <s v="AIRTAG Y TARJETA MICROSD"/>
    <n v="3.8979999999999997"/>
    <d v="2024-04-09T00:00:00"/>
    <x v="12"/>
    <n v="4"/>
    <m/>
    <m/>
    <n v="0"/>
    <n v="-3.8979999999999997"/>
    <n v="0"/>
    <n v="-3.8979999999999997"/>
  </r>
  <r>
    <x v="1"/>
    <s v="REAL"/>
    <s v="VARIABLE"/>
    <x v="0"/>
    <s v="OPEN AI"/>
    <s v="ONLINE"/>
    <x v="8"/>
    <s v="SUSCRIPCION"/>
    <s v="CHAT GPT"/>
    <n v="2.31"/>
    <d v="2024-04-09T00:00:00"/>
    <x v="12"/>
    <n v="4"/>
    <m/>
    <m/>
    <n v="0"/>
    <n v="-2.31"/>
    <n v="0"/>
    <n v="-2.31"/>
  </r>
  <r>
    <x v="1"/>
    <s v="REAL"/>
    <s v="VARIABLE"/>
    <x v="0"/>
    <s v="BIZUM PABLO"/>
    <s v="ONLINE"/>
    <x v="21"/>
    <s v="REGALOS AMIGOS"/>
    <s v="REGALO IGNACIO ONDA"/>
    <n v="4"/>
    <d v="2024-04-09T00:00:00"/>
    <x v="12"/>
    <n v="4"/>
    <m/>
    <m/>
    <n v="0"/>
    <n v="-4"/>
    <n v="0"/>
    <n v="-4"/>
  </r>
  <r>
    <x v="1"/>
    <s v="REAL"/>
    <s v="VARIABLE"/>
    <x v="0"/>
    <s v="LA PALOMA"/>
    <s v="MADRID"/>
    <x v="7"/>
    <s v="BAR"/>
    <s v="AGUA CON GAS "/>
    <n v="0.12"/>
    <d v="2024-04-10T00:00:00"/>
    <x v="12"/>
    <n v="4"/>
    <m/>
    <m/>
    <n v="0"/>
    <n v="-0.12"/>
    <n v="0"/>
    <n v="-0.12"/>
  </r>
  <r>
    <x v="1"/>
    <s v="REAL"/>
    <s v="VARIABLE"/>
    <x v="0"/>
    <s v="CARREFOUR"/>
    <s v="MADRID"/>
    <x v="4"/>
    <s v="CARREFOUR"/>
    <s v="COMPRA FRESCOS"/>
    <n v="3.2210000000000001"/>
    <d v="2024-04-10T00:00:00"/>
    <x v="12"/>
    <n v="4"/>
    <m/>
    <m/>
    <n v="0"/>
    <n v="-3.2210000000000001"/>
    <n v="0"/>
    <n v="-3.2210000000000001"/>
  </r>
  <r>
    <x v="1"/>
    <s v="REAL"/>
    <s v="VARIABLE"/>
    <x v="0"/>
    <s v="REPSOL"/>
    <s v="MADRID"/>
    <x v="5"/>
    <s v="GASOLINA"/>
    <s v="MOTO"/>
    <n v="0.86899999999999999"/>
    <d v="2024-04-10T00:00:00"/>
    <x v="12"/>
    <n v="4"/>
    <m/>
    <m/>
    <n v="0"/>
    <n v="-0.86899999999999999"/>
    <n v="0"/>
    <n v="-0.86899999999999999"/>
  </r>
  <r>
    <x v="1"/>
    <s v="REAL"/>
    <s v="VARIABLE"/>
    <x v="0"/>
    <s v="QUEENS"/>
    <s v="MADRID"/>
    <x v="7"/>
    <s v="BAR"/>
    <s v="EXTRA MENU COMPLETO"/>
    <n v="0.54"/>
    <d v="2024-04-12T00:00:00"/>
    <x v="12"/>
    <n v="4"/>
    <m/>
    <m/>
    <n v="0"/>
    <n v="-0.54"/>
    <n v="0"/>
    <n v="-0.54"/>
  </r>
  <r>
    <x v="1"/>
    <s v="REAL"/>
    <s v="VARIABLE"/>
    <x v="0"/>
    <s v="CHINO BARRIO"/>
    <s v="MADRID"/>
    <x v="3"/>
    <s v="DISFRACES"/>
    <s v="CLAVELES"/>
    <n v="0.2"/>
    <d v="2024-04-15T00:00:00"/>
    <x v="12"/>
    <n v="4"/>
    <m/>
    <s v="CLAVELES SAN ISIDRO"/>
    <n v="0"/>
    <n v="-0.2"/>
    <n v="0"/>
    <n v="-0.2"/>
  </r>
  <r>
    <x v="2"/>
    <s v="REAL"/>
    <s v="VARIABLE"/>
    <x v="0"/>
    <s v="INDEXA CAPITAL"/>
    <s v="ONLINE"/>
    <x v="22"/>
    <s v="FONDOS"/>
    <s v="INDEXA"/>
    <n v="135"/>
    <d v="2024-04-15T00:00:00"/>
    <x v="12"/>
    <n v="4"/>
    <m/>
    <m/>
    <n v="0"/>
    <n v="0"/>
    <n v="-135"/>
    <n v="-135"/>
  </r>
  <r>
    <x v="1"/>
    <s v="REAL"/>
    <s v="VARIABLE"/>
    <x v="0"/>
    <s v="PIZZADELLA"/>
    <s v="TUDELA"/>
    <x v="7"/>
    <s v="BAR"/>
    <s v="PIZZAS CASA DANI"/>
    <n v="1.25"/>
    <d v="2024-04-15T00:00:00"/>
    <x v="12"/>
    <n v="4"/>
    <m/>
    <m/>
    <n v="0"/>
    <n v="-1.25"/>
    <n v="0"/>
    <n v="-1.25"/>
  </r>
  <r>
    <x v="1"/>
    <s v="REAL"/>
    <s v="VARIABLE"/>
    <x v="0"/>
    <s v="TAXI"/>
    <s v="MADRID"/>
    <x v="5"/>
    <s v="TAXI"/>
    <s v="TAXI ATOCHA - CASA"/>
    <n v="2.16"/>
    <d v="2024-04-15T00:00:00"/>
    <x v="12"/>
    <n v="4"/>
    <m/>
    <m/>
    <n v="0"/>
    <n v="-2.16"/>
    <n v="0"/>
    <n v="-2.16"/>
  </r>
  <r>
    <x v="1"/>
    <s v="REAL"/>
    <s v="VARIABLE"/>
    <x v="0"/>
    <s v="INSUD"/>
    <s v="MADRID"/>
    <x v="4"/>
    <s v="VENDING"/>
    <s v="CHOCOLATE"/>
    <n v="0.28499999999999998"/>
    <d v="2024-04-17T00:00:00"/>
    <x v="12"/>
    <n v="4"/>
    <m/>
    <m/>
    <n v="0"/>
    <n v="-0.28499999999999998"/>
    <n v="0"/>
    <n v="-0.28499999999999998"/>
  </r>
  <r>
    <x v="1"/>
    <s v="REAL"/>
    <s v="VARIABLE"/>
    <x v="0"/>
    <s v="RAMPUJO"/>
    <s v="MADRID"/>
    <x v="7"/>
    <s v="BAR"/>
    <s v="EXTRA MENU COMPLETO"/>
    <n v="0.33500000000000002"/>
    <d v="2024-04-17T00:00:00"/>
    <x v="12"/>
    <n v="4"/>
    <m/>
    <m/>
    <n v="0"/>
    <n v="-0.33500000000000002"/>
    <n v="0"/>
    <n v="-0.33500000000000002"/>
  </r>
  <r>
    <x v="1"/>
    <s v="REAL"/>
    <s v="VARIABLE"/>
    <x v="0"/>
    <s v="BIZUM ICIAR"/>
    <s v="ONLINE"/>
    <x v="21"/>
    <s v="REGALOS"/>
    <s v="REGALO MAMA"/>
    <n v="2.3000000000000003"/>
    <d v="2024-04-17T00:00:00"/>
    <x v="12"/>
    <n v="4"/>
    <m/>
    <m/>
    <n v="0"/>
    <n v="-2.3000000000000003"/>
    <n v="0"/>
    <n v="-2.3000000000000003"/>
  </r>
  <r>
    <x v="1"/>
    <s v="REAL"/>
    <s v="VARIABLE"/>
    <x v="0"/>
    <s v="LUIS MIGUEL PELUQUERIA"/>
    <m/>
    <x v="10"/>
    <s v="PELUQUERIA"/>
    <s v="PELUQUERIA VALDEZARZA"/>
    <n v="0.95000000000000007"/>
    <d v="2024-04-18T00:00:00"/>
    <x v="12"/>
    <n v="4"/>
    <m/>
    <m/>
    <n v="0"/>
    <n v="-0.95000000000000007"/>
    <n v="0"/>
    <n v="-0.95000000000000007"/>
  </r>
  <r>
    <x v="1"/>
    <s v="REAL"/>
    <s v="VARIABLE"/>
    <x v="1"/>
    <s v="TAILANDIA"/>
    <s v="TAILANDIA"/>
    <x v="11"/>
    <s v="VACACIONES TAILANDIA"/>
    <s v="COMIDA"/>
    <n v="29.376000000000001"/>
    <d v="2024-04-20T00:00:00"/>
    <x v="12"/>
    <n v="4"/>
    <m/>
    <m/>
    <n v="0"/>
    <n v="-29.376000000000001"/>
    <n v="0"/>
    <n v="-29.376000000000001"/>
  </r>
  <r>
    <x v="1"/>
    <s v="REAL"/>
    <s v="VARIABLE"/>
    <x v="1"/>
    <s v="TAILANDIA"/>
    <s v="TAILANDIA"/>
    <x v="11"/>
    <s v="VACACIONES TAILANDIA"/>
    <s v="COMISIONES MONEDA TAILANDESA (BAHTS)"/>
    <n v="1.2000000000000002"/>
    <d v="2024-04-20T00:00:00"/>
    <x v="12"/>
    <n v="4"/>
    <m/>
    <m/>
    <n v="0"/>
    <n v="-1.2000000000000002"/>
    <n v="0"/>
    <n v="-1.2000000000000002"/>
  </r>
  <r>
    <x v="1"/>
    <s v="REAL"/>
    <s v="VARIABLE"/>
    <x v="0"/>
    <s v="RODRIGO"/>
    <s v="MADRID"/>
    <x v="7"/>
    <s v="BAR"/>
    <s v="DESAYUNO RODRIGO"/>
    <n v="0.55999999999999994"/>
    <d v="2024-04-20T00:00:00"/>
    <x v="12"/>
    <n v="4"/>
    <m/>
    <m/>
    <n v="0"/>
    <n v="-0.55999999999999994"/>
    <n v="0"/>
    <n v="-0.55999999999999994"/>
  </r>
  <r>
    <x v="1"/>
    <s v="REAL"/>
    <s v="VARIABLE"/>
    <x v="1"/>
    <s v="TAILANDIA"/>
    <s v="TAILANDIA"/>
    <x v="11"/>
    <s v="VACACIONES TAILANDIA"/>
    <s v="ENTRADAS TEMPLOS"/>
    <n v="7.7"/>
    <d v="2024-04-20T00:00:00"/>
    <x v="12"/>
    <n v="4"/>
    <m/>
    <m/>
    <n v="0"/>
    <n v="-7.7"/>
    <n v="0"/>
    <n v="-7.7"/>
  </r>
  <r>
    <x v="1"/>
    <s v="REAL"/>
    <s v="VARIABLE"/>
    <x v="1"/>
    <s v="TAILANDIA"/>
    <s v="TAILANDIA"/>
    <x v="11"/>
    <s v="VACACIONES TAILANDIA"/>
    <s v="EXCURSIONES"/>
    <n v="58.848000000000006"/>
    <d v="2024-04-20T00:00:00"/>
    <x v="12"/>
    <n v="4"/>
    <m/>
    <m/>
    <n v="0"/>
    <n v="-58.848000000000006"/>
    <n v="0"/>
    <n v="-58.848000000000006"/>
  </r>
  <r>
    <x v="1"/>
    <s v="REAL"/>
    <s v="VARIABLE"/>
    <x v="1"/>
    <s v="TAILANDIA"/>
    <s v="TAILANDIA"/>
    <x v="11"/>
    <s v="VACACIONES TAILANDIA"/>
    <s v="HOTELES"/>
    <n v="32.704000000000001"/>
    <d v="2024-04-20T00:00:00"/>
    <x v="12"/>
    <n v="4"/>
    <m/>
    <m/>
    <n v="0"/>
    <n v="-32.704000000000001"/>
    <n v="0"/>
    <n v="-32.704000000000001"/>
  </r>
  <r>
    <x v="1"/>
    <s v="REAL"/>
    <s v="VARIABLE"/>
    <x v="1"/>
    <s v="TAILANDIA"/>
    <s v="TAILANDIA"/>
    <x v="11"/>
    <s v="VACACIONES TAILANDIA"/>
    <s v="MASAJES TAILANDIA"/>
    <n v="7"/>
    <d v="2024-04-20T00:00:00"/>
    <x v="12"/>
    <n v="4"/>
    <m/>
    <m/>
    <n v="0"/>
    <n v="-7"/>
    <n v="0"/>
    <n v="-7"/>
  </r>
  <r>
    <x v="1"/>
    <s v="REAL"/>
    <s v="VARIABLE"/>
    <x v="1"/>
    <s v="TAILANDIA"/>
    <s v="TAILANDIA"/>
    <x v="11"/>
    <s v="VACACIONES TAILANDIA"/>
    <s v="PERMISO INTERNACIONAL CONDUCIR"/>
    <n v="1.0509999999999999"/>
    <d v="2024-04-20T00:00:00"/>
    <x v="12"/>
    <n v="4"/>
    <m/>
    <m/>
    <n v="0"/>
    <n v="-1.0509999999999999"/>
    <n v="0"/>
    <n v="-1.0509999999999999"/>
  </r>
  <r>
    <x v="1"/>
    <s v="REAL"/>
    <s v="VARIABLE"/>
    <x v="1"/>
    <s v="TAILANDIA"/>
    <s v="TAILANDIA"/>
    <x v="11"/>
    <s v="VACACIONES TAILANDIA"/>
    <s v="PROBIOTICOS MEDICINAS"/>
    <n v="2.6420000000000003"/>
    <d v="2024-04-20T00:00:00"/>
    <x v="12"/>
    <n v="4"/>
    <m/>
    <m/>
    <n v="0"/>
    <n v="-2.6420000000000003"/>
    <n v="0"/>
    <n v="-2.6420000000000003"/>
  </r>
  <r>
    <x v="1"/>
    <s v="REAL"/>
    <s v="VARIABLE"/>
    <x v="1"/>
    <s v="TAILANDIA"/>
    <s v="TAILANDIA"/>
    <x v="11"/>
    <s v="VACACIONES TAILANDIA"/>
    <s v="SEGURO VIAJE TAILANDIA"/>
    <n v="18.618000000000002"/>
    <d v="2024-04-20T00:00:00"/>
    <x v="12"/>
    <n v="4"/>
    <m/>
    <m/>
    <n v="0"/>
    <n v="-18.618000000000002"/>
    <n v="0"/>
    <n v="-18.618000000000002"/>
  </r>
  <r>
    <x v="1"/>
    <s v="REAL"/>
    <s v="VARIABLE"/>
    <x v="1"/>
    <s v="TAILANDIA"/>
    <s v="TAILANDIA"/>
    <x v="11"/>
    <s v="VACACIONES TAILANDIA"/>
    <s v="SOUVENIRS"/>
    <n v="9"/>
    <d v="2024-04-20T00:00:00"/>
    <x v="12"/>
    <n v="4"/>
    <m/>
    <m/>
    <n v="0"/>
    <n v="-9"/>
    <n v="0"/>
    <n v="-9"/>
  </r>
  <r>
    <x v="1"/>
    <s v="REAL"/>
    <s v="VARIABLE"/>
    <x v="1"/>
    <s v="TAILANDIA"/>
    <s v="TAILANDIA"/>
    <x v="11"/>
    <s v="VACACIONES TAILANDIA"/>
    <s v="TARJETA SIM"/>
    <n v="3.9000000000000004"/>
    <d v="2024-04-20T00:00:00"/>
    <x v="12"/>
    <n v="4"/>
    <m/>
    <m/>
    <n v="0"/>
    <n v="-3.9000000000000004"/>
    <n v="0"/>
    <n v="-3.9000000000000004"/>
  </r>
  <r>
    <x v="1"/>
    <s v="REAL"/>
    <s v="VARIABLE"/>
    <x v="1"/>
    <s v="TAILANDIA"/>
    <s v="TAILANDIA"/>
    <x v="11"/>
    <s v="VACACIONES TAILANDIA"/>
    <s v="TRANSPORTE"/>
    <n v="9.26"/>
    <d v="2024-04-20T00:00:00"/>
    <x v="12"/>
    <n v="4"/>
    <m/>
    <m/>
    <n v="0"/>
    <n v="-9.26"/>
    <n v="0"/>
    <n v="-9.26"/>
  </r>
  <r>
    <x v="1"/>
    <s v="REAL"/>
    <s v="VARIABLE"/>
    <x v="1"/>
    <s v="TAILANDIA"/>
    <s v="TAILANDIA"/>
    <x v="11"/>
    <s v="VACACIONES TAILANDIA"/>
    <s v="TRASLADOS AEROPUERTOS"/>
    <n v="9.4209999999999994"/>
    <d v="2024-04-20T00:00:00"/>
    <x v="12"/>
    <n v="4"/>
    <m/>
    <m/>
    <n v="0"/>
    <n v="-9.4209999999999994"/>
    <n v="0"/>
    <n v="-9.4209999999999994"/>
  </r>
  <r>
    <x v="1"/>
    <s v="REAL"/>
    <s v="VARIABLE"/>
    <x v="1"/>
    <s v="TAILANDIA"/>
    <s v="TAILANDIA"/>
    <x v="11"/>
    <s v="VACACIONES TAILANDIA"/>
    <s v="VUELOS INTERNACIONALES"/>
    <n v="153.44200000000001"/>
    <d v="2024-04-20T00:00:00"/>
    <x v="12"/>
    <n v="4"/>
    <m/>
    <m/>
    <n v="0"/>
    <n v="-153.44200000000001"/>
    <n v="0"/>
    <n v="-153.44200000000001"/>
  </r>
  <r>
    <x v="1"/>
    <s v="REAL"/>
    <s v="VARIABLE"/>
    <x v="1"/>
    <s v="TAILANDIA"/>
    <s v="TAILANDIA"/>
    <x v="11"/>
    <s v="VACACIONES TAILANDIA"/>
    <s v="VUELOS INTERNOS"/>
    <n v="50.430000000000007"/>
    <d v="2024-04-20T00:00:00"/>
    <x v="12"/>
    <n v="4"/>
    <m/>
    <m/>
    <n v="0"/>
    <n v="-50.430000000000007"/>
    <n v="0"/>
    <n v="-50.430000000000007"/>
  </r>
  <r>
    <x v="1"/>
    <s v="REAL"/>
    <s v="VARIABLE"/>
    <x v="0"/>
    <s v="APPLE"/>
    <s v="ONLINE"/>
    <x v="8"/>
    <s v="SUSCRIPCION"/>
    <s v="APPLE - ESPACIO ALMACENAMIENTO ICLOUD"/>
    <n v="0.99900000000000011"/>
    <d v="2024-04-22T00:00:00"/>
    <x v="12"/>
    <n v="4"/>
    <m/>
    <m/>
    <n v="0"/>
    <n v="-0.99900000000000011"/>
    <n v="0"/>
    <n v="-0.99900000000000011"/>
  </r>
  <r>
    <x v="3"/>
    <s v="REAL"/>
    <s v="VARIABLE"/>
    <x v="1"/>
    <s v="SANTANDER"/>
    <s v="ONLINE"/>
    <x v="24"/>
    <s v="TRASPASO VACACIONES TAILANDIA"/>
    <s v="EFECTIVO TAILANDIA"/>
    <n v="0"/>
    <d v="2024-04-22T00:00:00"/>
    <x v="12"/>
    <n v="4"/>
    <m/>
    <m/>
    <n v="0"/>
    <n v="0"/>
    <n v="0"/>
    <n v="0"/>
  </r>
  <r>
    <x v="3"/>
    <s v="REAL"/>
    <s v="VARIABLE"/>
    <x v="1"/>
    <s v="SANTANDER"/>
    <s v="ONLINE"/>
    <x v="24"/>
    <s v="TRASPASO VACACIONES TAILANDIA"/>
    <s v="EFECTIVO TAILANDIA"/>
    <n v="0"/>
    <d v="2024-04-22T00:00:00"/>
    <x v="12"/>
    <n v="4"/>
    <m/>
    <m/>
    <n v="0"/>
    <n v="0"/>
    <n v="0"/>
    <n v="0"/>
  </r>
  <r>
    <x v="1"/>
    <s v="REAL"/>
    <s v="VARIABLE"/>
    <x v="0"/>
    <s v="CEPSA"/>
    <s v="MADRID"/>
    <x v="5"/>
    <s v="GASOLINA"/>
    <s v="MOTO"/>
    <n v="0.86099999999999999"/>
    <d v="2024-04-22T00:00:00"/>
    <x v="12"/>
    <n v="4"/>
    <m/>
    <m/>
    <n v="0"/>
    <n v="-0.86099999999999999"/>
    <n v="0"/>
    <n v="-0.86099999999999999"/>
  </r>
  <r>
    <x v="1"/>
    <s v="REAL"/>
    <s v="VARIABLE"/>
    <x v="1"/>
    <s v="WISE"/>
    <s v="ONLINE"/>
    <x v="6"/>
    <s v="BUCEO"/>
    <s v="RESERVA BUCEO TAILANDIA"/>
    <n v="5.3000000000000007"/>
    <d v="2024-04-22T00:00:00"/>
    <x v="12"/>
    <n v="4"/>
    <m/>
    <m/>
    <n v="0"/>
    <n v="-5.3000000000000007"/>
    <n v="0"/>
    <n v="-5.3000000000000007"/>
  </r>
  <r>
    <x v="1"/>
    <s v="REAL"/>
    <s v="VARIABLE"/>
    <x v="0"/>
    <s v="INSUD"/>
    <s v="MADRID"/>
    <x v="4"/>
    <s v="VENDING"/>
    <s v="CAFÉ"/>
    <n v="4.0000000000000008E-2"/>
    <d v="2024-04-24T00:00:00"/>
    <x v="12"/>
    <n v="4"/>
    <m/>
    <m/>
    <n v="0"/>
    <n v="-4.0000000000000008E-2"/>
    <n v="0"/>
    <n v="-4.0000000000000008E-2"/>
  </r>
  <r>
    <x v="1"/>
    <s v="REAL"/>
    <s v="VARIABLE"/>
    <x v="0"/>
    <s v="ESPIEDO"/>
    <s v="MADRID"/>
    <x v="7"/>
    <s v="BAR"/>
    <s v="EXTRA MENU COMPLETO"/>
    <n v="0.41"/>
    <d v="2024-04-24T00:00:00"/>
    <x v="12"/>
    <n v="4"/>
    <m/>
    <m/>
    <n v="0"/>
    <n v="-0.41"/>
    <n v="0"/>
    <n v="-0.41"/>
  </r>
  <r>
    <x v="1"/>
    <s v="REAL"/>
    <s v="VARIABLE"/>
    <x v="0"/>
    <s v="APPLE"/>
    <s v="ONLINE"/>
    <x v="8"/>
    <s v="SUSCRIPCION"/>
    <s v="APPLE - ESPACIO ALMACENAMIENTO ICLOUD"/>
    <n v="0.99900000000000011"/>
    <d v="2024-04-24T00:00:00"/>
    <x v="12"/>
    <n v="4"/>
    <m/>
    <m/>
    <n v="0"/>
    <n v="-0.99900000000000011"/>
    <n v="0"/>
    <n v="-0.99900000000000011"/>
  </r>
  <r>
    <x v="1"/>
    <s v="REAL"/>
    <s v="VARIABLE"/>
    <x v="0"/>
    <s v="PROTONMAIL"/>
    <s v="ONLINE"/>
    <x v="8"/>
    <s v="SUSCRIPCION"/>
    <s v="PROTONMAIL"/>
    <n v="0.49900000000000005"/>
    <d v="2024-04-24T00:00:00"/>
    <x v="12"/>
    <n v="4"/>
    <m/>
    <m/>
    <n v="0"/>
    <n v="-0.49900000000000005"/>
    <n v="0"/>
    <n v="-0.49900000000000005"/>
  </r>
  <r>
    <x v="0"/>
    <s v="REAL"/>
    <s v="FIJO"/>
    <x v="0"/>
    <s v="INSUD"/>
    <s v="MADRID"/>
    <x v="12"/>
    <s v="NOMINA INSUD"/>
    <s v=" INSUD"/>
    <n v="608.61299999999994"/>
    <d v="2024-04-29T00:00:00"/>
    <x v="12"/>
    <n v="4"/>
    <m/>
    <s v="NOMINA ABRIL"/>
    <n v="608.61299999999994"/>
    <n v="0"/>
    <n v="0"/>
    <n v="608.61299999999994"/>
  </r>
  <r>
    <x v="0"/>
    <s v="REAL"/>
    <s v="VARIABLE"/>
    <x v="0"/>
    <s v="VINTED"/>
    <s v="ONLINE"/>
    <x v="18"/>
    <s v="SEGUNDA MANO"/>
    <s v="VINTED: GORRA, POLOS Y PAOS BOXEO"/>
    <n v="6.6"/>
    <d v="2024-04-29T00:00:00"/>
    <x v="12"/>
    <n v="4"/>
    <m/>
    <m/>
    <n v="6.6"/>
    <n v="0"/>
    <n v="0"/>
    <n v="6.6"/>
  </r>
  <r>
    <x v="1"/>
    <s v="REAL"/>
    <s v="FIJO"/>
    <x v="0"/>
    <s v="ALQUILER"/>
    <s v="MADRID"/>
    <x v="2"/>
    <s v="PISO VALDEZARZA"/>
    <s v="ALQUILER VALDEZARZA"/>
    <n v="40"/>
    <d v="2024-05-02T00:00:00"/>
    <x v="12"/>
    <n v="5"/>
    <m/>
    <m/>
    <n v="0"/>
    <n v="-40"/>
    <n v="0"/>
    <n v="-40"/>
  </r>
  <r>
    <x v="1"/>
    <s v="REAL"/>
    <s v="VARIABLE"/>
    <x v="0"/>
    <s v="GASTOS"/>
    <s v="MADRID"/>
    <x v="2"/>
    <s v="GASTOS COMPARTIDOS"/>
    <s v="GASTOS: AGUA, LUZ, WIFI, LIMPIEZA"/>
    <n v="10"/>
    <d v="2024-05-02T00:00:00"/>
    <x v="12"/>
    <n v="5"/>
    <m/>
    <m/>
    <n v="0"/>
    <n v="-10"/>
    <n v="0"/>
    <n v="-10"/>
  </r>
  <r>
    <x v="1"/>
    <s v="REAL"/>
    <s v="VARIABLE"/>
    <x v="0"/>
    <s v="SEGUROS ALLIANZ"/>
    <s v="TUDELA"/>
    <x v="5"/>
    <s v="SEGUROS"/>
    <s v="SEGURO DE MOTO TODO RIESGO"/>
    <n v="28.782"/>
    <d v="2024-05-02T00:00:00"/>
    <x v="12"/>
    <n v="5"/>
    <m/>
    <m/>
    <n v="0"/>
    <n v="-28.782"/>
    <n v="0"/>
    <n v="-28.782"/>
  </r>
  <r>
    <x v="3"/>
    <s v="REAL"/>
    <s v="FIJO"/>
    <x v="0"/>
    <s v="TRASPASO COLECTIVOS"/>
    <s v="ONLINE"/>
    <x v="24"/>
    <s v="TRASPASO COLECTIVOS"/>
    <s v="TRASPASO COLECTIVOS MAYO"/>
    <n v="0"/>
    <d v="2024-05-02T00:00:00"/>
    <x v="12"/>
    <n v="5"/>
    <m/>
    <m/>
    <n v="0"/>
    <n v="0"/>
    <n v="0"/>
    <n v="0"/>
  </r>
  <r>
    <x v="1"/>
    <s v="REAL"/>
    <s v="VARIABLE"/>
    <x v="0"/>
    <s v="REPSOL"/>
    <s v="MEDINACELI"/>
    <x v="4"/>
    <s v="GASOLINERAS"/>
    <s v="CHOCOALTE"/>
    <n v="0.51500000000000001"/>
    <d v="2024-05-04T00:00:00"/>
    <x v="12"/>
    <n v="5"/>
    <m/>
    <m/>
    <n v="0"/>
    <n v="-0.51500000000000001"/>
    <n v="0"/>
    <n v="-0.51500000000000001"/>
  </r>
  <r>
    <x v="1"/>
    <s v="REAL"/>
    <s v="VARIABLE"/>
    <x v="1"/>
    <s v="RESTAURANTE LA LEYENDA"/>
    <s v="MADRID"/>
    <x v="7"/>
    <s v="RESTAURANTE"/>
    <s v="MB PRINCESA"/>
    <n v="0.54500000000000004"/>
    <d v="2024-05-04T00:00:00"/>
    <x v="12"/>
    <n v="5"/>
    <m/>
    <m/>
    <n v="0"/>
    <n v="-0.54500000000000004"/>
    <n v="0"/>
    <n v="-0.54500000000000004"/>
  </r>
  <r>
    <x v="1"/>
    <s v="REAL"/>
    <s v="FIJO"/>
    <x v="0"/>
    <s v="GARAJE"/>
    <s v="MADRID"/>
    <x v="2"/>
    <s v="GARAJE"/>
    <s v="GARAJE VALDEZARZA"/>
    <n v="6.5"/>
    <d v="2024-05-08T00:00:00"/>
    <x v="12"/>
    <n v="5"/>
    <m/>
    <m/>
    <n v="0"/>
    <n v="-6.5"/>
    <n v="0"/>
    <n v="-6.5"/>
  </r>
  <r>
    <x v="1"/>
    <s v="REAL"/>
    <s v="VARIABLE"/>
    <x v="0"/>
    <s v="CHAT GPT"/>
    <s v="ONLINE"/>
    <x v="8"/>
    <s v="SUSCRIPCION"/>
    <s v="CHAT GPT"/>
    <n v="2.3190000000000004"/>
    <d v="2024-05-09T00:00:00"/>
    <x v="12"/>
    <n v="5"/>
    <m/>
    <m/>
    <n v="0"/>
    <n v="-2.3190000000000004"/>
    <n v="0"/>
    <n v="-2.3190000000000004"/>
  </r>
  <r>
    <x v="1"/>
    <s v="REAL"/>
    <s v="VARIABLE"/>
    <x v="0"/>
    <s v="INSUD"/>
    <s v="MADRID"/>
    <x v="4"/>
    <s v="VENDING"/>
    <s v="CHOCOLATE"/>
    <n v="0.3600000000000001"/>
    <d v="2024-05-09T00:00:00"/>
    <x v="12"/>
    <n v="5"/>
    <m/>
    <m/>
    <n v="0"/>
    <n v="-0.3600000000000001"/>
    <n v="0"/>
    <n v="-0.3600000000000001"/>
  </r>
  <r>
    <x v="1"/>
    <s v="REAL"/>
    <s v="VARIABLE"/>
    <x v="0"/>
    <s v="LAS JARRITAS"/>
    <s v="MADRID"/>
    <x v="7"/>
    <s v="BAR"/>
    <s v="CERVEZA: AFTERWORK INSUD"/>
    <n v="0.36000000000000004"/>
    <d v="2024-05-10T00:00:00"/>
    <x v="12"/>
    <n v="5"/>
    <m/>
    <m/>
    <n v="0"/>
    <n v="-0.36000000000000004"/>
    <n v="0"/>
    <n v="-0.36000000000000004"/>
  </r>
  <r>
    <x v="1"/>
    <s v="REAL"/>
    <s v="VARIABLE"/>
    <x v="0"/>
    <s v="AMAZON PRIME"/>
    <s v="ONLINE"/>
    <x v="8"/>
    <s v="SUSCRIPCION"/>
    <s v="AMAZON"/>
    <n v="4.99"/>
    <d v="2024-05-13T00:00:00"/>
    <x v="12"/>
    <n v="5"/>
    <m/>
    <m/>
    <n v="0"/>
    <n v="-4.99"/>
    <n v="0"/>
    <n v="-4.99"/>
  </r>
  <r>
    <x v="1"/>
    <s v="REAL"/>
    <s v="VARIABLE"/>
    <x v="1"/>
    <s v="CARREFOUR"/>
    <s v="MADRID"/>
    <x v="4"/>
    <s v="CARREFOUR"/>
    <s v="COMPRA GRANDE"/>
    <n v="10.797000000000001"/>
    <d v="2024-05-13T00:00:00"/>
    <x v="12"/>
    <n v="5"/>
    <m/>
    <m/>
    <n v="0"/>
    <n v="-10.797000000000001"/>
    <n v="0"/>
    <n v="-10.797000000000001"/>
  </r>
  <r>
    <x v="1"/>
    <s v="REAL"/>
    <s v="VARIABLE"/>
    <x v="0"/>
    <s v="RODRIGO"/>
    <s v="MADRID"/>
    <x v="7"/>
    <s v="BAR"/>
    <s v="DESAYUNO RODRIGO"/>
    <n v="1.1400000000000001"/>
    <d v="2024-05-13T00:00:00"/>
    <x v="12"/>
    <n v="5"/>
    <m/>
    <m/>
    <n v="0"/>
    <n v="-1.1400000000000001"/>
    <n v="0"/>
    <n v="-1.1400000000000001"/>
  </r>
  <r>
    <x v="1"/>
    <s v="REAL"/>
    <s v="VARIABLE"/>
    <x v="1"/>
    <s v="EL ANCLA 2"/>
    <s v="MADRID"/>
    <x v="7"/>
    <s v="BAR"/>
    <s v="EL ANCLA"/>
    <n v="0.60000000000000009"/>
    <d v="2024-05-13T00:00:00"/>
    <x v="12"/>
    <n v="5"/>
    <m/>
    <m/>
    <n v="0"/>
    <n v="-0.60000000000000009"/>
    <n v="0"/>
    <n v="-0.60000000000000009"/>
  </r>
  <r>
    <x v="1"/>
    <s v="REAL"/>
    <s v="VARIABLE"/>
    <x v="0"/>
    <s v="MADRID DEPORTES"/>
    <s v="MADRID"/>
    <x v="6"/>
    <s v="GIMNASIO"/>
    <s v="GIMNASIO MADRID DEPORTES"/>
    <n v="2.95"/>
    <d v="2024-05-13T00:00:00"/>
    <x v="12"/>
    <n v="5"/>
    <m/>
    <m/>
    <n v="0"/>
    <n v="-2.95"/>
    <n v="0"/>
    <n v="-2.95"/>
  </r>
  <r>
    <x v="1"/>
    <s v="REAL"/>
    <s v="VARIABLE"/>
    <x v="0"/>
    <s v="AYUNTAMIENTO DE TUDELA"/>
    <s v="TUDELA"/>
    <x v="13"/>
    <s v="IMPUESTO"/>
    <s v="IMPUESTO CIRCULACION"/>
    <n v="0.84399999999999997"/>
    <d v="2024-05-13T00:00:00"/>
    <x v="12"/>
    <n v="5"/>
    <m/>
    <m/>
    <n v="0"/>
    <n v="-0.84399999999999997"/>
    <n v="0"/>
    <n v="-0.84399999999999997"/>
  </r>
  <r>
    <x v="1"/>
    <s v="REAL"/>
    <s v="VARIABLE"/>
    <x v="1"/>
    <s v="MERCADONA"/>
    <s v="MADRID"/>
    <x v="4"/>
    <s v="MERCADONA"/>
    <s v="COMPRA GRANDE"/>
    <n v="4.5910000000000002"/>
    <d v="2024-05-14T00:00:00"/>
    <x v="12"/>
    <n v="5"/>
    <m/>
    <m/>
    <n v="0"/>
    <n v="-4.5910000000000002"/>
    <n v="0"/>
    <n v="-4.5910000000000002"/>
  </r>
  <r>
    <x v="1"/>
    <s v="REAL"/>
    <s v="VARIABLE"/>
    <x v="0"/>
    <s v="CARREFOUR"/>
    <s v="MADRID"/>
    <x v="21"/>
    <s v="REGALOS CRIS"/>
    <s v="DETALLE SAN VALENTIN, BOMBONES Y FLORES"/>
    <n v="1.7489999999999999"/>
    <d v="2024-05-14T00:00:00"/>
    <x v="12"/>
    <n v="5"/>
    <m/>
    <m/>
    <n v="0"/>
    <n v="-1.7489999999999999"/>
    <n v="0"/>
    <n v="-1.7489999999999999"/>
  </r>
  <r>
    <x v="1"/>
    <s v="REAL"/>
    <s v="VARIABLE"/>
    <x v="1"/>
    <s v="BAR LORENA"/>
    <s v="MADRID"/>
    <x v="7"/>
    <s v="RESTAURANTE"/>
    <s v="BAR LORENA SOLOMILLO BRIE"/>
    <n v="1.01"/>
    <d v="2024-05-15T00:00:00"/>
    <x v="12"/>
    <n v="5"/>
    <m/>
    <s v="CELEBRANDO SAN ISIDRO UN DOMINGO"/>
    <n v="0"/>
    <n v="-1.01"/>
    <n v="0"/>
    <n v="-1.01"/>
  </r>
  <r>
    <x v="2"/>
    <s v="REAL"/>
    <s v="VARIABLE"/>
    <x v="0"/>
    <s v="INDEXA CAPITAL"/>
    <s v="ONLINE"/>
    <x v="22"/>
    <s v="FONDOS"/>
    <s v="INDEXA"/>
    <n v="135"/>
    <d v="2024-05-15T00:00:00"/>
    <x v="12"/>
    <n v="5"/>
    <m/>
    <m/>
    <n v="0"/>
    <n v="0"/>
    <n v="-135"/>
    <n v="-135"/>
  </r>
  <r>
    <x v="1"/>
    <s v="REAL"/>
    <s v="VARIABLE"/>
    <x v="1"/>
    <s v="BIZUM ANA MORALES"/>
    <s v="MADRID"/>
    <x v="9"/>
    <s v="SUSCRIPCION"/>
    <s v="NETFLIX"/>
    <n v="0.60000000000000009"/>
    <d v="2024-05-15T00:00:00"/>
    <x v="12"/>
    <n v="5"/>
    <m/>
    <s v="CELEBRANDO SAN ISIDRO UN DOMINGO"/>
    <n v="0"/>
    <n v="-0.60000000000000009"/>
    <n v="0"/>
    <n v="-0.60000000000000009"/>
  </r>
  <r>
    <x v="1"/>
    <s v="REAL"/>
    <s v="VARIABLE"/>
    <x v="1"/>
    <s v="PEZ TORTILLA"/>
    <s v="MADRID"/>
    <x v="7"/>
    <s v="RESTAURANTE"/>
    <s v="PEZ TORTILLA"/>
    <n v="1.7100000000000002"/>
    <d v="2024-05-15T00:00:00"/>
    <x v="12"/>
    <n v="5"/>
    <m/>
    <s v="CELEBRANDO SAN ISIDRO UN DOMINGO"/>
    <n v="0"/>
    <n v="-1.7100000000000002"/>
    <n v="0"/>
    <n v="-1.7100000000000002"/>
  </r>
  <r>
    <x v="1"/>
    <s v="REAL"/>
    <s v="VARIABLE"/>
    <x v="1"/>
    <m/>
    <s v="MADRID"/>
    <x v="7"/>
    <s v="RESTAURANTE"/>
    <s v="VIVA LA VIDA"/>
    <n v="0.46500000000000008"/>
    <d v="2024-05-15T00:00:00"/>
    <x v="12"/>
    <n v="5"/>
    <m/>
    <s v="CELEBRANDO SAN ISIDRO UN DOMINGO"/>
    <n v="0"/>
    <n v="-0.46500000000000008"/>
    <n v="0"/>
    <n v="-0.46500000000000008"/>
  </r>
  <r>
    <x v="1"/>
    <s v="REAL"/>
    <s v="VARIABLE"/>
    <x v="0"/>
    <s v="BIZUM CRISTINA"/>
    <s v="ALMENDRALEJO"/>
    <x v="9"/>
    <s v="CASA RURAL"/>
    <s v="CASA RURAL ALMENDRALEJOS"/>
    <n v="5.8000000000000007"/>
    <d v="2024-05-17T00:00:00"/>
    <x v="12"/>
    <n v="5"/>
    <m/>
    <m/>
    <n v="0"/>
    <n v="-5.8000000000000007"/>
    <n v="0"/>
    <n v="-5.8000000000000007"/>
  </r>
  <r>
    <x v="1"/>
    <s v="REAL"/>
    <s v="VARIABLE"/>
    <x v="0"/>
    <s v="RAMPUJO"/>
    <s v="MADRID"/>
    <x v="7"/>
    <s v="BAR"/>
    <s v="EXTRA MENU COMPLETO"/>
    <n v="0.315"/>
    <d v="2024-05-17T00:00:00"/>
    <x v="12"/>
    <n v="5"/>
    <m/>
    <m/>
    <n v="0"/>
    <n v="-0.315"/>
    <n v="0"/>
    <n v="-0.315"/>
  </r>
  <r>
    <x v="1"/>
    <s v="REAL"/>
    <s v="VARIABLE"/>
    <x v="0"/>
    <s v="RENFE"/>
    <s v="ONLINE"/>
    <x v="5"/>
    <s v="TREN"/>
    <s v="VIAJE RENFE TUDELA - MADRID"/>
    <n v="4.665"/>
    <d v="2024-05-17T00:00:00"/>
    <x v="12"/>
    <n v="5"/>
    <m/>
    <m/>
    <n v="0"/>
    <n v="-4.665"/>
    <n v="0"/>
    <n v="-4.665"/>
  </r>
  <r>
    <x v="1"/>
    <s v="REAL"/>
    <s v="VARIABLE"/>
    <x v="0"/>
    <s v="ALDI"/>
    <s v="MADRID"/>
    <x v="4"/>
    <s v="ALDI"/>
    <s v="ALDI COMPRA EXTRA"/>
    <n v="2.3420000000000001"/>
    <d v="2024-05-20T00:00:00"/>
    <x v="12"/>
    <n v="5"/>
    <m/>
    <m/>
    <n v="0"/>
    <n v="-2.3420000000000001"/>
    <n v="0"/>
    <n v="-2.3420000000000001"/>
  </r>
  <r>
    <x v="1"/>
    <s v="REAL"/>
    <s v="VARIABLE"/>
    <x v="0"/>
    <s v="SANTANDER"/>
    <s v="MADRID"/>
    <x v="0"/>
    <s v="EFECTIVO"/>
    <s v="EFECTIVO"/>
    <n v="25"/>
    <d v="2024-05-20T00:00:00"/>
    <x v="12"/>
    <n v="5"/>
    <m/>
    <m/>
    <n v="0"/>
    <n v="-25"/>
    <n v="0"/>
    <n v="-25"/>
  </r>
  <r>
    <x v="1"/>
    <s v="REAL"/>
    <s v="VARIABLE"/>
    <x v="0"/>
    <s v="DECATLON"/>
    <s v="MADRID"/>
    <x v="3"/>
    <s v="DEPORTE"/>
    <s v="ESTERILLA PARA YOGA"/>
    <n v="0.99900000000000011"/>
    <d v="2024-05-20T00:00:00"/>
    <x v="12"/>
    <n v="5"/>
    <m/>
    <m/>
    <n v="0"/>
    <n v="-0.99900000000000011"/>
    <n v="0"/>
    <n v="-0.99900000000000011"/>
  </r>
  <r>
    <x v="1"/>
    <s v="REAL"/>
    <s v="VARIABLE"/>
    <x v="0"/>
    <s v="VESPA ALADRO"/>
    <s v="MADRID"/>
    <x v="5"/>
    <s v="MOTO"/>
    <s v="REVISION MOTO 15K"/>
    <n v="3.6760000000000002"/>
    <d v="2024-05-20T00:00:00"/>
    <x v="12"/>
    <n v="5"/>
    <m/>
    <m/>
    <n v="0"/>
    <n v="-3.6760000000000002"/>
    <n v="0"/>
    <n v="-3.6760000000000002"/>
  </r>
  <r>
    <x v="1"/>
    <s v="REAL"/>
    <s v="VARIABLE"/>
    <x v="0"/>
    <s v="REPSOL"/>
    <s v="MADRID"/>
    <x v="5"/>
    <s v="GASOLINA"/>
    <s v="MOTO"/>
    <n v="0.95900000000000007"/>
    <d v="2024-05-21T00:00:00"/>
    <x v="12"/>
    <n v="5"/>
    <m/>
    <m/>
    <n v="0"/>
    <n v="-0.95900000000000007"/>
    <n v="0"/>
    <n v="-0.95900000000000007"/>
  </r>
  <r>
    <x v="0"/>
    <s v="REAL"/>
    <s v="VARIABLE"/>
    <x v="0"/>
    <s v="VINTED"/>
    <s v="ONLINE"/>
    <x v="18"/>
    <s v="SEGUNDA MANO"/>
    <s v="VINTED: MOCHILA NIKE TOTAL 90 Y JERSEY GANSO AZUL"/>
    <n v="3.9"/>
    <d v="2024-05-22T00:00:00"/>
    <x v="12"/>
    <n v="5"/>
    <m/>
    <m/>
    <n v="3.9"/>
    <n v="0"/>
    <n v="0"/>
    <n v="3.9"/>
  </r>
  <r>
    <x v="1"/>
    <s v="REAL"/>
    <s v="VARIABLE"/>
    <x v="0"/>
    <s v="COVIRAN"/>
    <s v="TORRE DEL MAR"/>
    <x v="4"/>
    <s v="COMPRA SEMANAL"/>
    <s v="AGUA CON GAS"/>
    <n v="0.55700000000000005"/>
    <d v="2024-05-27T00:00:00"/>
    <x v="12"/>
    <n v="5"/>
    <m/>
    <m/>
    <n v="0"/>
    <n v="-0.55700000000000005"/>
    <n v="0"/>
    <n v="-0.55700000000000005"/>
  </r>
  <r>
    <x v="1"/>
    <s v="REAL"/>
    <s v="VARIABLE"/>
    <x v="0"/>
    <s v="CAFETERIA LOGROÑO"/>
    <s v="LOGROÑO"/>
    <x v="7"/>
    <s v="BAR"/>
    <s v="CAFÉ"/>
    <n v="0.26300000000000001"/>
    <d v="2024-05-27T00:00:00"/>
    <x v="12"/>
    <n v="5"/>
    <m/>
    <m/>
    <n v="0"/>
    <n v="-0.26300000000000001"/>
    <n v="0"/>
    <n v="-0.26300000000000001"/>
  </r>
  <r>
    <x v="1"/>
    <s v="REAL"/>
    <s v="VARIABLE"/>
    <x v="0"/>
    <s v="TRIGO DULCE"/>
    <s v="TUDELA"/>
    <x v="7"/>
    <s v="BAR"/>
    <s v="DESAYUNO AMIGOS"/>
    <n v="0.36800000000000005"/>
    <d v="2024-05-27T00:00:00"/>
    <x v="12"/>
    <n v="5"/>
    <m/>
    <m/>
    <n v="0"/>
    <n v="-0.36800000000000005"/>
    <n v="0"/>
    <n v="-0.36800000000000005"/>
  </r>
  <r>
    <x v="1"/>
    <s v="REAL"/>
    <s v="VARIABLE"/>
    <x v="0"/>
    <s v="BURGUERSERIA"/>
    <s v="LOGROÑO"/>
    <x v="7"/>
    <s v="RESTAURANTE"/>
    <s v="HAMBURGUESAS AMIGOS LOGROÑO"/>
    <n v="0.878"/>
    <d v="2024-05-27T00:00:00"/>
    <x v="12"/>
    <n v="5"/>
    <m/>
    <m/>
    <n v="0"/>
    <n v="-0.878"/>
    <n v="0"/>
    <n v="-0.878"/>
  </r>
  <r>
    <x v="1"/>
    <s v="REAL"/>
    <s v="VARIABLE"/>
    <x v="0"/>
    <s v="RECRUDO"/>
    <s v="TUDELA"/>
    <x v="7"/>
    <s v="RESTAURANTE"/>
    <s v="HAMBURGUESAS CENA AMIGOS"/>
    <n v="1.29"/>
    <d v="2024-05-27T00:00:00"/>
    <x v="12"/>
    <n v="5"/>
    <d v="2024-04-25T00:00:00"/>
    <s v="BIZUM"/>
    <n v="0"/>
    <n v="-1.29"/>
    <n v="0"/>
    <n v="-1.29"/>
  </r>
  <r>
    <x v="1"/>
    <s v="REAL"/>
    <s v="VARIABLE"/>
    <x v="0"/>
    <s v="LOS ARCOS"/>
    <s v="LOGROÑO"/>
    <x v="9"/>
    <s v="EXPERIENCIAS"/>
    <s v="KARTING"/>
    <n v="7"/>
    <d v="2024-05-27T00:00:00"/>
    <x v="12"/>
    <n v="5"/>
    <m/>
    <s v="EFECTIVO"/>
    <n v="0"/>
    <n v="-7"/>
    <n v="0"/>
    <n v="-7"/>
  </r>
  <r>
    <x v="1"/>
    <s v="REAL"/>
    <s v="VARIABLE"/>
    <x v="0"/>
    <s v="BIZUM PABLO"/>
    <s v="LOGROÑO"/>
    <x v="4"/>
    <s v="MERIENDA"/>
    <s v="KARTING MERIENDA"/>
    <n v="0.434"/>
    <d v="2024-05-27T00:00:00"/>
    <x v="12"/>
    <n v="5"/>
    <m/>
    <m/>
    <n v="0"/>
    <n v="-0.434"/>
    <n v="0"/>
    <n v="-0.434"/>
  </r>
  <r>
    <x v="1"/>
    <s v="REAL"/>
    <s v="VARIABLE"/>
    <x v="0"/>
    <s v="TRIGO DULCE"/>
    <s v="TUDELA"/>
    <x v="7"/>
    <s v="BAR"/>
    <s v="MERIENDA CON LUIS"/>
    <n v="0.49500000000000005"/>
    <d v="2024-05-27T00:00:00"/>
    <x v="12"/>
    <n v="5"/>
    <m/>
    <m/>
    <n v="0"/>
    <n v="-0.49500000000000005"/>
    <n v="0"/>
    <n v="-0.49500000000000005"/>
  </r>
  <r>
    <x v="1"/>
    <s v="REAL"/>
    <s v="VARIABLE"/>
    <x v="0"/>
    <s v="EUREKA SCAPE ROOM"/>
    <s v="LOGROÑO"/>
    <x v="9"/>
    <s v="EXPERIENCIAS"/>
    <s v="SCAPE ROOM"/>
    <n v="2.9220000000000002"/>
    <d v="2024-05-27T00:00:00"/>
    <x v="12"/>
    <n v="5"/>
    <m/>
    <m/>
    <n v="0"/>
    <n v="-2.9220000000000002"/>
    <n v="0"/>
    <n v="-2.9220000000000002"/>
  </r>
  <r>
    <x v="1"/>
    <s v="REAL"/>
    <s v="VARIABLE"/>
    <x v="0"/>
    <s v="TAXI"/>
    <s v="MADRID"/>
    <x v="5"/>
    <s v="TAXI"/>
    <s v="TAXI ATOCHA - CASA"/>
    <n v="1.7149999999999999"/>
    <d v="2024-05-27T00:00:00"/>
    <x v="12"/>
    <n v="5"/>
    <m/>
    <s v="EFECTIVO"/>
    <n v="0"/>
    <n v="-1.7149999999999999"/>
    <n v="0"/>
    <n v="-1.7149999999999999"/>
  </r>
  <r>
    <x v="1"/>
    <s v="REAL"/>
    <s v="VARIABLE"/>
    <x v="0"/>
    <s v="CHINO BARRIO"/>
    <s v="MADRID"/>
    <x v="4"/>
    <s v="CHINO BARRIO"/>
    <s v="PAN"/>
    <n v="0.11000000000000001"/>
    <d v="2024-05-28T00:00:00"/>
    <x v="12"/>
    <n v="5"/>
    <m/>
    <m/>
    <n v="0"/>
    <n v="-0.11000000000000001"/>
    <n v="0"/>
    <n v="-0.11000000000000001"/>
  </r>
  <r>
    <x v="1"/>
    <s v="REAL"/>
    <s v="VARIABLE"/>
    <x v="0"/>
    <s v="TAXDOWN"/>
    <s v="MADRID"/>
    <x v="13"/>
    <s v="DECLARACION RENTA"/>
    <s v="TAX DOWN"/>
    <n v="2.8000000000000003"/>
    <d v="2024-05-28T00:00:00"/>
    <x v="12"/>
    <n v="5"/>
    <m/>
    <m/>
    <n v="0"/>
    <n v="-2.8000000000000003"/>
    <n v="0"/>
    <n v="-2.8000000000000003"/>
  </r>
  <r>
    <x v="1"/>
    <s v="REAL"/>
    <s v="VARIABLE"/>
    <x v="0"/>
    <s v="CARREFOUR"/>
    <s v="MADRID"/>
    <x v="4"/>
    <s v="CARREFOUR"/>
    <s v="COMPRA SEMANAL"/>
    <n v="6.9620000000000006"/>
    <d v="2024-05-29T00:00:00"/>
    <x v="12"/>
    <n v="5"/>
    <m/>
    <m/>
    <n v="0"/>
    <n v="-6.9620000000000006"/>
    <n v="0"/>
    <n v="-6.9620000000000006"/>
  </r>
  <r>
    <x v="1"/>
    <s v="REAL"/>
    <s v="VARIABLE"/>
    <x v="1"/>
    <s v="FRUTERIA FISIO CRIS"/>
    <s v="MADRID"/>
    <x v="4"/>
    <s v="FRUTERIA"/>
    <s v="FRUTA"/>
    <n v="0.17500000000000002"/>
    <d v="2024-05-29T00:00:00"/>
    <x v="12"/>
    <n v="5"/>
    <m/>
    <m/>
    <n v="0"/>
    <n v="-0.17500000000000002"/>
    <n v="0"/>
    <n v="-0.17500000000000002"/>
  </r>
  <r>
    <x v="0"/>
    <s v="REAL"/>
    <s v="FIJO"/>
    <x v="0"/>
    <s v="INSUD"/>
    <s v="MADRID"/>
    <x v="12"/>
    <s v="NOMINA INSUD"/>
    <s v=" INSUD"/>
    <n v="607.73399999999992"/>
    <d v="2024-05-30T00:00:00"/>
    <x v="12"/>
    <n v="5"/>
    <m/>
    <s v="NOMINA MAYO"/>
    <n v="607.73399999999992"/>
    <n v="0"/>
    <n v="0"/>
    <n v="607.73399999999992"/>
  </r>
  <r>
    <x v="1"/>
    <s v="REAL"/>
    <s v="VARIABLE"/>
    <x v="0"/>
    <s v="ESPIEDO"/>
    <s v="MADRID"/>
    <x v="7"/>
    <s v="BAR"/>
    <s v="EXTRA MENU COMPLETO"/>
    <n v="0.13"/>
    <d v="2024-05-31T00:00:00"/>
    <x v="12"/>
    <n v="5"/>
    <m/>
    <s v="EXTRA ENTRECOT CON ISA MEDINA"/>
    <n v="0"/>
    <n v="-0.13"/>
    <n v="0"/>
    <n v="-0.13"/>
  </r>
  <r>
    <x v="3"/>
    <s v="REAL"/>
    <s v="FIJO"/>
    <x v="0"/>
    <s v="TRASPASO COLECTIVOS"/>
    <s v="ONLINE"/>
    <x v="24"/>
    <s v="TRASPASO COLECTIVOS"/>
    <s v="TRASPASO COLECTIVOS JUNIO"/>
    <n v="0"/>
    <d v="2024-06-01T00:00:00"/>
    <x v="12"/>
    <n v="6"/>
    <m/>
    <m/>
    <n v="0"/>
    <n v="0"/>
    <n v="0"/>
    <n v="0"/>
  </r>
  <r>
    <x v="1"/>
    <s v="REAL"/>
    <s v="VARIABLE"/>
    <x v="0"/>
    <s v="BIZUM PEDRO MAGIRENA"/>
    <s v="MADRID"/>
    <x v="9"/>
    <s v="BARBACOA"/>
    <s v="BARBACOA INSUDERS"/>
    <n v="3.3000000000000003"/>
    <d v="2024-06-03T00:00:00"/>
    <x v="12"/>
    <n v="6"/>
    <d v="2024-06-01T00:00:00"/>
    <m/>
    <n v="0"/>
    <n v="-3.3000000000000003"/>
    <n v="0"/>
    <n v="-3.3000000000000003"/>
  </r>
  <r>
    <x v="1"/>
    <s v="REAL"/>
    <s v="VARIABLE"/>
    <x v="0"/>
    <s v="VALUE SCHOOL"/>
    <s v="MADRID"/>
    <x v="9"/>
    <s v="FORMACION"/>
    <s v="CENA DE LIBERALES"/>
    <n v="6.6000000000000005"/>
    <d v="2024-06-03T00:00:00"/>
    <x v="12"/>
    <n v="6"/>
    <d v="2024-06-01T00:00:00"/>
    <s v="ES LA CENA DE LIBERALES DEL 22 DE JUNIO"/>
    <n v="0"/>
    <n v="-6.6000000000000005"/>
    <n v="0"/>
    <n v="-6.6000000000000005"/>
  </r>
  <r>
    <x v="1"/>
    <s v="REAL"/>
    <s v="VARIABLE"/>
    <x v="1"/>
    <s v="FRUTERIA FISIO CRIS"/>
    <s v="MADRID"/>
    <x v="4"/>
    <s v="FRUTERIA"/>
    <s v="FRUTA"/>
    <n v="0.219"/>
    <d v="2024-06-03T00:00:00"/>
    <x v="12"/>
    <n v="6"/>
    <m/>
    <m/>
    <n v="0"/>
    <n v="-0.219"/>
    <n v="0"/>
    <n v="-0.219"/>
  </r>
  <r>
    <x v="1"/>
    <s v="REAL"/>
    <s v="FIJO"/>
    <x v="0"/>
    <s v="GARAJE"/>
    <s v="MADRID"/>
    <x v="2"/>
    <s v="GARAJE"/>
    <s v="GARAJE VALDEZARZA"/>
    <n v="6.5"/>
    <d v="2024-06-03T00:00:00"/>
    <x v="12"/>
    <n v="6"/>
    <d v="2024-06-03T00:00:00"/>
    <m/>
    <n v="0"/>
    <n v="-6.5"/>
    <n v="0"/>
    <n v="-6.5"/>
  </r>
  <r>
    <x v="1"/>
    <s v="REAL"/>
    <s v="VARIABLE"/>
    <x v="0"/>
    <s v="GASTOS"/>
    <s v="MADRID"/>
    <x v="2"/>
    <s v="GASTOS COMPARTIDOS"/>
    <s v="GASTOS: AGUA, LUZ, WIFI, LIMPIEZA"/>
    <n v="4.705000000000001"/>
    <d v="2024-06-03T00:00:00"/>
    <x v="12"/>
    <n v="6"/>
    <m/>
    <m/>
    <n v="0"/>
    <n v="-4.705000000000001"/>
    <n v="0"/>
    <n v="-4.705000000000001"/>
  </r>
  <r>
    <x v="1"/>
    <s v="REAL"/>
    <s v="VARIABLE"/>
    <x v="0"/>
    <s v="AYUNTAMIENTO DE MADRID"/>
    <s v="MADRID"/>
    <x v="6"/>
    <s v="GIMNASIO"/>
    <s v="GIMANSIO MADRID DEPORTES"/>
    <n v="2.95"/>
    <d v="2024-06-03T00:00:00"/>
    <x v="12"/>
    <n v="6"/>
    <m/>
    <m/>
    <n v="0"/>
    <n v="-2.95"/>
    <n v="0"/>
    <n v="-2.95"/>
  </r>
  <r>
    <x v="1"/>
    <s v="REAL"/>
    <s v="VARIABLE"/>
    <x v="0"/>
    <s v="MADRID DEPORTES"/>
    <s v="MADRID"/>
    <x v="6"/>
    <s v="GIMNASIO"/>
    <s v="GIMNASIO MADRID DEPORTES"/>
    <n v="2.95"/>
    <d v="2024-06-03T00:00:00"/>
    <x v="12"/>
    <n v="6"/>
    <m/>
    <m/>
    <n v="0"/>
    <n v="-2.95"/>
    <n v="0"/>
    <n v="-2.95"/>
  </r>
  <r>
    <x v="1"/>
    <s v="REAL"/>
    <s v="VARIABLE"/>
    <x v="0"/>
    <s v="GRAF"/>
    <s v="MADRID"/>
    <x v="9"/>
    <s v="DISCOTECA"/>
    <s v="GRAF"/>
    <n v="3"/>
    <d v="2024-06-03T00:00:00"/>
    <x v="12"/>
    <n v="6"/>
    <d v="2024-06-01T00:00:00"/>
    <m/>
    <n v="0"/>
    <n v="-3"/>
    <n v="0"/>
    <n v="-3"/>
  </r>
  <r>
    <x v="1"/>
    <s v="REAL"/>
    <s v="FIJO"/>
    <x v="0"/>
    <s v="BIZUM CRISTINA"/>
    <s v="MADRID"/>
    <x v="2"/>
    <s v="PISO VALDEZARZA"/>
    <s v="PISO VALDEZARZA"/>
    <n v="40"/>
    <d v="2024-06-03T00:00:00"/>
    <x v="12"/>
    <n v="6"/>
    <d v="2024-06-01T00:00:00"/>
    <m/>
    <n v="0"/>
    <n v="-40"/>
    <n v="0"/>
    <n v="-40"/>
  </r>
  <r>
    <x v="1"/>
    <s v="REAL"/>
    <s v="VARIABLE"/>
    <x v="0"/>
    <s v="BIZUM PEDRO MAGIRENA"/>
    <s v="MADRID"/>
    <x v="6"/>
    <s v="PADEL"/>
    <s v="PISTAS PADEL INSUDERS"/>
    <n v="1.2250000000000001"/>
    <d v="2024-06-03T00:00:00"/>
    <x v="12"/>
    <n v="6"/>
    <d v="2024-06-01T00:00:00"/>
    <m/>
    <n v="0"/>
    <n v="-1.2250000000000001"/>
    <n v="0"/>
    <n v="-1.2250000000000001"/>
  </r>
  <r>
    <x v="1"/>
    <s v="REAL"/>
    <s v="VARIABLE"/>
    <x v="1"/>
    <s v="RESTAURANTE EL ANCLA 2"/>
    <s v="MADRID"/>
    <x v="7"/>
    <s v="RESTAURANTE"/>
    <s v="RESTAURANTE EL ANCLA 2"/>
    <n v="0.9"/>
    <d v="2024-06-03T00:00:00"/>
    <x v="12"/>
    <n v="6"/>
    <m/>
    <m/>
    <n v="0"/>
    <n v="-0.9"/>
    <n v="0"/>
    <n v="-0.9"/>
  </r>
  <r>
    <x v="1"/>
    <s v="REAL"/>
    <s v="VARIABLE"/>
    <x v="1"/>
    <s v="RESTAURANTE LA LEYENDA"/>
    <s v="MADRID"/>
    <x v="7"/>
    <s v="RESTAURANTE"/>
    <s v="RESTAURANTE LA LEYENDA"/>
    <n v="0.69500000000000006"/>
    <d v="2024-06-03T00:00:00"/>
    <x v="12"/>
    <n v="6"/>
    <m/>
    <m/>
    <n v="0"/>
    <n v="-0.69500000000000006"/>
    <n v="0"/>
    <n v="-0.69500000000000006"/>
  </r>
  <r>
    <x v="1"/>
    <s v="REAL"/>
    <s v="VARIABLE"/>
    <x v="0"/>
    <s v="TAXI"/>
    <s v="MADRID"/>
    <x v="5"/>
    <s v="TAXI"/>
    <s v="TAXI  GRAF- CASA POST BARBACOA"/>
    <n v="1.3250000000000002"/>
    <d v="2024-06-03T00:00:00"/>
    <x v="12"/>
    <n v="6"/>
    <d v="2024-06-01T00:00:00"/>
    <m/>
    <n v="0"/>
    <n v="-1.3250000000000002"/>
    <n v="0"/>
    <n v="-1.3250000000000002"/>
  </r>
  <r>
    <x v="1"/>
    <s v="REAL"/>
    <s v="VARIABLE"/>
    <x v="0"/>
    <s v="RAMPUJO"/>
    <s v="MADRID"/>
    <x v="7"/>
    <s v="RESTAURANTE"/>
    <s v="EXTRA MENU COMPLETO"/>
    <n v="0.05"/>
    <d v="2024-06-04T00:00:00"/>
    <x v="12"/>
    <n v="6"/>
    <m/>
    <m/>
    <n v="0"/>
    <n v="-0.05"/>
    <n v="0"/>
    <n v="-0.05"/>
  </r>
  <r>
    <x v="0"/>
    <s v="REAL"/>
    <s v="VARIABLE"/>
    <x v="0"/>
    <s v="RUNE"/>
    <s v="MADRID"/>
    <x v="14"/>
    <s v="AYUDAS / SUBVENCIONES"/>
    <s v="AYUDA VIV DE RUNE"/>
    <n v="60"/>
    <d v="2024-06-05T00:00:00"/>
    <x v="12"/>
    <n v="6"/>
    <m/>
    <s v="FUERON 400 Y LE PAGUÉ 200 A CRISTINA POR AYUDARME. HAY FACTURA"/>
    <n v="60"/>
    <n v="0"/>
    <n v="0"/>
    <n v="60"/>
  </r>
  <r>
    <x v="1"/>
    <s v="REAL"/>
    <s v="VARIABLE"/>
    <x v="1"/>
    <s v="DIA"/>
    <s v="MADRID"/>
    <x v="4"/>
    <s v="DIA"/>
    <s v="COMPRA PEQUEÑA"/>
    <n v="0.42699999999999999"/>
    <d v="2024-06-05T00:00:00"/>
    <x v="12"/>
    <n v="6"/>
    <m/>
    <m/>
    <n v="0"/>
    <n v="-0.42699999999999999"/>
    <n v="0"/>
    <n v="-0.42699999999999999"/>
  </r>
  <r>
    <x v="1"/>
    <s v="REAL"/>
    <s v="VARIABLE"/>
    <x v="0"/>
    <s v="AMAZON"/>
    <s v="ONLINE"/>
    <x v="1"/>
    <s v="LIBROS"/>
    <s v="FILOSOFIA DE BITCOIN"/>
    <n v="0.90500000000000014"/>
    <d v="2024-06-05T00:00:00"/>
    <x v="12"/>
    <n v="6"/>
    <m/>
    <s v="LIBRO PARA QUE ME FIRME ALVARO DE MARIA"/>
    <n v="0"/>
    <n v="-0.90500000000000014"/>
    <n v="0"/>
    <n v="-0.90500000000000014"/>
  </r>
  <r>
    <x v="1"/>
    <s v="REAL"/>
    <s v="VARIABLE"/>
    <x v="1"/>
    <s v="FRUTERIA FISIO CRIS"/>
    <s v="MADRID"/>
    <x v="4"/>
    <s v="FRUTERIA"/>
    <s v="FRUTA"/>
    <n v="0.24399999999999999"/>
    <d v="2024-06-05T00:00:00"/>
    <x v="12"/>
    <n v="6"/>
    <m/>
    <m/>
    <n v="0"/>
    <n v="-0.24399999999999999"/>
    <n v="0"/>
    <n v="-0.24399999999999999"/>
  </r>
  <r>
    <x v="1"/>
    <s v="REAL"/>
    <s v="VARIABLE"/>
    <x v="0"/>
    <s v="FARMACIA 4 TORRES (CALEIDO)"/>
    <s v="MADRID"/>
    <x v="10"/>
    <s v="FARMACIA"/>
    <s v="IBUPROFENO OTC"/>
    <n v="0.52900000000000003"/>
    <d v="2024-06-05T00:00:00"/>
    <x v="12"/>
    <n v="6"/>
    <m/>
    <m/>
    <n v="0"/>
    <n v="-0.52900000000000003"/>
    <n v="0"/>
    <n v="-0.52900000000000003"/>
  </r>
  <r>
    <x v="1"/>
    <s v="REAL"/>
    <s v="VARIABLE"/>
    <x v="0"/>
    <s v="PLAYTOMIC"/>
    <s v="ONLINE"/>
    <x v="6"/>
    <s v="PADEL"/>
    <s v="PISTAS PLAYTOMIC"/>
    <n v="1.35"/>
    <d v="2024-06-05T00:00:00"/>
    <x v="12"/>
    <n v="6"/>
    <m/>
    <m/>
    <n v="0"/>
    <n v="-1.35"/>
    <n v="0"/>
    <n v="-1.35"/>
  </r>
  <r>
    <x v="1"/>
    <s v="REAL"/>
    <s v="VARIABLE"/>
    <x v="0"/>
    <s v="UBER"/>
    <s v="MADRID"/>
    <x v="5"/>
    <s v="UBER"/>
    <s v="UBER  CASA - CASA PEDRO"/>
    <n v="1.8090000000000002"/>
    <d v="2024-06-05T00:00:00"/>
    <x v="12"/>
    <n v="6"/>
    <d v="2024-06-01T00:00:00"/>
    <m/>
    <n v="0"/>
    <n v="-1.8090000000000002"/>
    <n v="0"/>
    <n v="-1.8090000000000002"/>
  </r>
  <r>
    <x v="0"/>
    <s v="REAL"/>
    <s v="VARIABLE"/>
    <x v="0"/>
    <s v="AGENCIA TRIBUTARIA"/>
    <s v="ONLINE"/>
    <x v="13"/>
    <s v="IMPUESTOS"/>
    <s v="DEVOLUCION IMPUESTOS 2023"/>
    <n v="124.52699999999999"/>
    <d v="2024-06-06T00:00:00"/>
    <x v="12"/>
    <n v="6"/>
    <m/>
    <m/>
    <n v="124.52699999999999"/>
    <n v="0"/>
    <n v="0"/>
    <n v="124.52699999999999"/>
  </r>
  <r>
    <x v="1"/>
    <s v="REAL"/>
    <s v="VARIABLE"/>
    <x v="0"/>
    <s v="MADRID DEPORTES"/>
    <s v="MADRID"/>
    <x v="6"/>
    <s v="PADEL"/>
    <s v="PISTA PADEL"/>
    <n v="0.34500000000000003"/>
    <d v="2024-06-06T00:00:00"/>
    <x v="12"/>
    <n v="6"/>
    <m/>
    <s v="PISTA DE PADEL CON JON, LUIS Y DANI"/>
    <n v="0"/>
    <n v="-0.34500000000000003"/>
    <n v="0"/>
    <n v="-0.34500000000000003"/>
  </r>
  <r>
    <x v="1"/>
    <s v="REAL"/>
    <s v="VARIABLE"/>
    <x v="0"/>
    <s v="WALLAPOP"/>
    <s v="ONLINE"/>
    <x v="5"/>
    <s v="ACCESORIOS"/>
    <s v="QUADLOCK 2ª MANO"/>
    <n v="4.13"/>
    <d v="2024-06-06T00:00:00"/>
    <x v="12"/>
    <n v="6"/>
    <d v="2024-06-02T00:00:00"/>
    <m/>
    <n v="0"/>
    <n v="-4.13"/>
    <n v="0"/>
    <n v="-4.13"/>
  </r>
  <r>
    <x v="1"/>
    <s v="REAL"/>
    <s v="VARIABLE"/>
    <x v="0"/>
    <s v="LA PALOMA"/>
    <s v="MADRID"/>
    <x v="7"/>
    <s v="BAR"/>
    <s v="AGUA CON GAS"/>
    <n v="0.24"/>
    <d v="2024-06-10T00:00:00"/>
    <x v="12"/>
    <n v="6"/>
    <d v="2024-06-08T00:00:00"/>
    <m/>
    <n v="0"/>
    <n v="-0.24"/>
    <n v="0"/>
    <n v="-0.24"/>
  </r>
  <r>
    <x v="1"/>
    <s v="REAL"/>
    <s v="VARIABLE"/>
    <x v="0"/>
    <s v="MINTT LA VAGUADA"/>
    <s v="MADRID"/>
    <x v="3"/>
    <s v="ARREGLOS"/>
    <s v="ARREGLO CORREA RELOJ"/>
    <n v="1.97"/>
    <d v="2024-06-10T00:00:00"/>
    <x v="12"/>
    <n v="6"/>
    <d v="2024-06-09T00:00:00"/>
    <m/>
    <n v="0"/>
    <n v="-1.97"/>
    <n v="0"/>
    <n v="-1.97"/>
  </r>
  <r>
    <x v="1"/>
    <s v="REAL"/>
    <s v="VARIABLE"/>
    <x v="0"/>
    <s v="INSUD"/>
    <s v="MADRID"/>
    <x v="4"/>
    <s v="VENDIG"/>
    <s v="CAFÉ"/>
    <n v="0.17500000000000002"/>
    <d v="2024-06-10T00:00:00"/>
    <x v="12"/>
    <n v="6"/>
    <d v="2024-06-08T00:00:00"/>
    <m/>
    <n v="0"/>
    <n v="-0.17500000000000002"/>
    <n v="0"/>
    <n v="-0.17500000000000002"/>
  </r>
  <r>
    <x v="1"/>
    <s v="REAL"/>
    <s v="VARIABLE"/>
    <x v="1"/>
    <m/>
    <s v="MADRID"/>
    <x v="7"/>
    <s v="BAR"/>
    <s v="CAFÉ CON CRIS DESPUES DE CIUDAD FELIZ"/>
    <n v="0.54"/>
    <d v="2024-06-10T00:00:00"/>
    <x v="12"/>
    <n v="6"/>
    <m/>
    <m/>
    <n v="0"/>
    <n v="-0.54"/>
    <n v="0"/>
    <n v="-0.54"/>
  </r>
  <r>
    <x v="1"/>
    <s v="REAL"/>
    <s v="VARIABLE"/>
    <x v="0"/>
    <s v="TEJEMANEJE"/>
    <s v="MADRID"/>
    <x v="9"/>
    <s v="DISCOTECA"/>
    <s v="CERVEZA PONZANO"/>
    <n v="0.8"/>
    <d v="2024-06-10T00:00:00"/>
    <x v="12"/>
    <n v="6"/>
    <d v="2024-06-08T00:00:00"/>
    <m/>
    <n v="0"/>
    <n v="-0.8"/>
    <n v="0"/>
    <n v="-0.8"/>
  </r>
  <r>
    <x v="1"/>
    <s v="REAL"/>
    <s v="VARIABLE"/>
    <x v="0"/>
    <s v="OPEN AI"/>
    <s v="ONLINE"/>
    <x v="8"/>
    <s v="SUSCRIPCION"/>
    <s v="CHAT GPT"/>
    <n v="2.2970000000000002"/>
    <d v="2024-06-10T00:00:00"/>
    <x v="12"/>
    <n v="6"/>
    <m/>
    <m/>
    <n v="0"/>
    <n v="-2.2970000000000002"/>
    <n v="0"/>
    <n v="-2.2970000000000002"/>
  </r>
  <r>
    <x v="1"/>
    <s v="REAL"/>
    <s v="VARIABLE"/>
    <x v="0"/>
    <s v="BARETO CALEIDO"/>
    <s v="MADRID"/>
    <x v="7"/>
    <s v="BAR"/>
    <s v="COMIDA POST PADEL"/>
    <n v="2.6225000000000005"/>
    <d v="2024-06-10T00:00:00"/>
    <x v="12"/>
    <n v="6"/>
    <d v="2024-06-08T00:00:00"/>
    <s v="YO PAGUE 104,90 Y ME HICIERON BIZUMS"/>
    <n v="0"/>
    <n v="-2.6225000000000005"/>
    <n v="0"/>
    <n v="-2.6225000000000005"/>
  </r>
  <r>
    <x v="1"/>
    <s v="REAL"/>
    <s v="VARIABLE"/>
    <x v="1"/>
    <s v="CARREFOUR"/>
    <s v="MADRID"/>
    <x v="4"/>
    <s v="CARREFOUR"/>
    <s v="COMPRA SEMANAL"/>
    <n v="3.8159999999999998"/>
    <d v="2024-06-10T00:00:00"/>
    <x v="12"/>
    <n v="6"/>
    <m/>
    <m/>
    <n v="0"/>
    <n v="-3.8159999999999998"/>
    <n v="0"/>
    <n v="-3.8159999999999998"/>
  </r>
  <r>
    <x v="1"/>
    <s v="REAL"/>
    <s v="VARIABLE"/>
    <x v="1"/>
    <m/>
    <s v="MADRID"/>
    <x v="7"/>
    <s v="RESTAURANTE"/>
    <s v="RESTAURANTE CIUDAD FELIZ"/>
    <n v="2.5850000000000004"/>
    <d v="2024-06-10T00:00:00"/>
    <x v="12"/>
    <n v="6"/>
    <m/>
    <m/>
    <n v="0"/>
    <n v="-2.5850000000000004"/>
    <n v="0"/>
    <n v="-2.5850000000000004"/>
  </r>
  <r>
    <x v="1"/>
    <s v="REAL"/>
    <s v="VARIABLE"/>
    <x v="1"/>
    <s v="RESTAURANTE"/>
    <s v="MADRID"/>
    <x v="7"/>
    <s v="RESTAURANTE"/>
    <s v="RESTAURANTE GASTRONOMI"/>
    <n v="0.86"/>
    <d v="2024-06-10T00:00:00"/>
    <x v="12"/>
    <n v="6"/>
    <m/>
    <m/>
    <n v="0"/>
    <n v="-0.86"/>
    <n v="0"/>
    <n v="-0.86"/>
  </r>
  <r>
    <x v="1"/>
    <s v="REAL"/>
    <s v="VARIABLE"/>
    <x v="0"/>
    <s v="TUETANO"/>
    <s v="MADRID"/>
    <x v="7"/>
    <s v="BAR"/>
    <s v="SOLOMILLO TUETANO PONZANO"/>
    <n v="1.0900000000000001"/>
    <d v="2024-06-10T00:00:00"/>
    <x v="12"/>
    <n v="6"/>
    <d v="2024-06-08T00:00:00"/>
    <m/>
    <n v="0"/>
    <n v="-1.0900000000000001"/>
    <n v="0"/>
    <n v="-1.0900000000000001"/>
  </r>
  <r>
    <x v="1"/>
    <s v="REAL"/>
    <s v="VARIABLE"/>
    <x v="0"/>
    <s v="REPSOL"/>
    <s v="MADRID"/>
    <x v="5"/>
    <s v="GASOLINA"/>
    <s v="MOTO"/>
    <n v="0.8660000000000001"/>
    <d v="2024-06-12T00:00:00"/>
    <x v="12"/>
    <n v="6"/>
    <m/>
    <m/>
    <n v="0"/>
    <n v="-0.8660000000000001"/>
    <n v="0"/>
    <n v="-0.8660000000000001"/>
  </r>
  <r>
    <x v="2"/>
    <s v="REAL"/>
    <s v="VARIABLE"/>
    <x v="0"/>
    <s v="INDEXA CAPITAL"/>
    <s v="ONLINE"/>
    <x v="22"/>
    <s v="FONDOS"/>
    <s v="INDEXA"/>
    <n v="135"/>
    <d v="2024-06-14T00:00:00"/>
    <x v="12"/>
    <n v="6"/>
    <m/>
    <m/>
    <n v="0"/>
    <n v="0"/>
    <n v="-135"/>
    <n v="-135"/>
  </r>
  <r>
    <x v="0"/>
    <s v="REAL"/>
    <s v="VARIABLE"/>
    <x v="0"/>
    <s v="VINTED"/>
    <s v="ONLINE"/>
    <x v="18"/>
    <s v="SEGUNDA MANOS"/>
    <s v="VINTED (ALPARGATAS, CAMISA TOMMY Y CAMISA ALEX)"/>
    <n v="6.48"/>
    <d v="2024-06-15T00:00:00"/>
    <x v="12"/>
    <n v="6"/>
    <m/>
    <m/>
    <n v="6.48"/>
    <n v="0"/>
    <n v="0"/>
    <n v="6.48"/>
  </r>
  <r>
    <x v="1"/>
    <s v="REAL"/>
    <s v="VARIABLE"/>
    <x v="0"/>
    <s v="INSUD"/>
    <s v="MADRID"/>
    <x v="4"/>
    <s v="VENDING"/>
    <s v="CAFÉ"/>
    <n v="9.5000000000000001E-2"/>
    <d v="2024-06-17T00:00:00"/>
    <x v="12"/>
    <n v="6"/>
    <m/>
    <m/>
    <n v="0"/>
    <n v="-9.5000000000000001E-2"/>
    <n v="0"/>
    <n v="-9.5000000000000001E-2"/>
  </r>
  <r>
    <x v="1"/>
    <s v="REAL"/>
    <s v="VARIABLE"/>
    <x v="0"/>
    <s v="LA RITA Y PANIISIMO"/>
    <s v="MADRID"/>
    <x v="7"/>
    <s v="RESTAURANTE"/>
    <s v="COMIDA CON ALEX Y NATALIA"/>
    <n v="5.5200000000000005"/>
    <d v="2024-06-17T00:00:00"/>
    <x v="12"/>
    <n v="6"/>
    <m/>
    <m/>
    <n v="0"/>
    <n v="-5.5200000000000005"/>
    <n v="0"/>
    <n v="-5.5200000000000005"/>
  </r>
  <r>
    <x v="1"/>
    <s v="REAL"/>
    <s v="VARIABLE"/>
    <x v="1"/>
    <s v="DIA"/>
    <s v="MADRID"/>
    <x v="4"/>
    <s v="DIA"/>
    <s v="COMPRA PEQUEÑA PARA CENA CON DAVID Y MERCHE"/>
    <n v="4.1079999999999997"/>
    <d v="2024-06-17T00:00:00"/>
    <x v="12"/>
    <n v="6"/>
    <m/>
    <m/>
    <n v="0"/>
    <n v="-4.1079999999999997"/>
    <n v="0"/>
    <n v="-4.1079999999999997"/>
  </r>
  <r>
    <x v="1"/>
    <s v="REAL"/>
    <s v="VARIABLE"/>
    <x v="1"/>
    <s v="ALCAMPO"/>
    <s v="MADRID"/>
    <x v="4"/>
    <s v="ALCAMPO"/>
    <s v="COMPRA PEQUEÑA PARA CENA CON DAVID Y MERCHE"/>
    <n v="1.284"/>
    <d v="2024-06-17T00:00:00"/>
    <x v="12"/>
    <n v="6"/>
    <m/>
    <m/>
    <n v="0"/>
    <n v="-1.284"/>
    <n v="0"/>
    <n v="-1.284"/>
  </r>
  <r>
    <x v="1"/>
    <s v="REAL"/>
    <s v="VARIABLE"/>
    <x v="0"/>
    <s v="FIVE GUYS"/>
    <s v="MADRID"/>
    <x v="7"/>
    <s v="RESTAURANTE"/>
    <s v="HAMBURGUESA FIVE GUYS"/>
    <n v="1.79"/>
    <d v="2024-06-17T00:00:00"/>
    <x v="12"/>
    <n v="6"/>
    <d v="2024-06-14T00:00:00"/>
    <s v="HAMBURGUESA POST PADEL DEL VIERNES"/>
    <n v="0"/>
    <n v="-1.79"/>
    <n v="0"/>
    <n v="-1.79"/>
  </r>
  <r>
    <x v="1"/>
    <s v="REAL"/>
    <s v="VARIABLE"/>
    <x v="0"/>
    <s v="AMAZON"/>
    <s v="ONLINE"/>
    <x v="1"/>
    <s v="LIBROS"/>
    <s v="LIBRO JUAN RAMON RALLO: PRINCIPIOS LIBERALISMO"/>
    <n v="1.8"/>
    <d v="2024-06-17T00:00:00"/>
    <x v="12"/>
    <n v="6"/>
    <m/>
    <m/>
    <n v="0"/>
    <n v="-1.8"/>
    <n v="0"/>
    <n v="-1.8"/>
  </r>
  <r>
    <x v="1"/>
    <s v="REAL"/>
    <s v="VARIABLE"/>
    <x v="1"/>
    <m/>
    <s v="MADRID"/>
    <x v="7"/>
    <s v="BAR"/>
    <s v="MAXCOOP SUPERGA"/>
    <n v="0.22000000000000003"/>
    <d v="2024-06-17T00:00:00"/>
    <x v="12"/>
    <n v="6"/>
    <m/>
    <m/>
    <n v="0"/>
    <n v="-0.22000000000000003"/>
    <n v="0"/>
    <n v="-0.22000000000000003"/>
  </r>
  <r>
    <x v="1"/>
    <s v="REAL"/>
    <s v="VARIABLE"/>
    <x v="0"/>
    <s v="MADRID DEPORTES"/>
    <s v="ONLINE"/>
    <x v="6"/>
    <s v="PADEL"/>
    <s v="PISTAS PADEL DAVID AMIGO CRIS"/>
    <n v="0.69000000000000006"/>
    <d v="2024-06-17T00:00:00"/>
    <x v="12"/>
    <n v="6"/>
    <m/>
    <m/>
    <n v="0"/>
    <n v="-0.69000000000000006"/>
    <n v="0"/>
    <n v="-0.69000000000000006"/>
  </r>
  <r>
    <x v="1"/>
    <s v="REAL"/>
    <s v="VARIABLE"/>
    <x v="0"/>
    <s v="MADRID DEPORTES"/>
    <s v="ONLINE"/>
    <x v="6"/>
    <s v="PADEL"/>
    <s v="PISTAS PADEL INSUDERS"/>
    <n v="0.25999999999999995"/>
    <d v="2024-06-17T00:00:00"/>
    <x v="12"/>
    <n v="6"/>
    <m/>
    <s v="PSITA PADEL VIERNES CON JON, DANI Y RANDOM PLAYTOMIC"/>
    <n v="0"/>
    <n v="-0.25999999999999995"/>
    <n v="0"/>
    <n v="-0.25999999999999995"/>
  </r>
  <r>
    <x v="1"/>
    <s v="REAL"/>
    <s v="VARIABLE"/>
    <x v="1"/>
    <s v="BIZUM ANA MORALES"/>
    <s v="MADRID"/>
    <x v="9"/>
    <s v="SUSCRIPCION"/>
    <s v="NETFLIX"/>
    <n v="0.60000000000000009"/>
    <d v="2024-06-18T00:00:00"/>
    <x v="12"/>
    <n v="6"/>
    <m/>
    <m/>
    <n v="0"/>
    <n v="-0.60000000000000009"/>
    <n v="0"/>
    <n v="-0.60000000000000009"/>
  </r>
  <r>
    <x v="1"/>
    <s v="REAL"/>
    <s v="VARIABLE"/>
    <x v="0"/>
    <s v="LUIS MIGUEL PELUQUERIA"/>
    <s v="MADRID"/>
    <x v="10"/>
    <s v="PELUQUERIA"/>
    <s v="PELUQUERIA VALDEZARZA"/>
    <n v="0.95000000000000007"/>
    <d v="2024-06-20T00:00:00"/>
    <x v="12"/>
    <n v="6"/>
    <m/>
    <m/>
    <n v="0"/>
    <n v="-0.95000000000000007"/>
    <n v="0"/>
    <n v="-0.95000000000000007"/>
  </r>
  <r>
    <x v="1"/>
    <s v="REAL"/>
    <s v="VARIABLE"/>
    <x v="0"/>
    <s v="IRISH ROVER"/>
    <s v="MADRID"/>
    <x v="7"/>
    <s v="BAR"/>
    <s v="CERVEZA AFTERWORK INSUD"/>
    <n v="1.8"/>
    <d v="2024-06-21T00:00:00"/>
    <x v="12"/>
    <n v="6"/>
    <m/>
    <m/>
    <n v="0"/>
    <n v="-1.8"/>
    <n v="0"/>
    <n v="-1.8"/>
  </r>
  <r>
    <x v="1"/>
    <s v="REAL"/>
    <s v="VARIABLE"/>
    <x v="0"/>
    <s v="CASA FANY"/>
    <s v="MADRID"/>
    <x v="7"/>
    <s v="BAR"/>
    <s v="AGUA CON GAS "/>
    <n v="0.27"/>
    <d v="2024-06-24T00:00:00"/>
    <x v="12"/>
    <n v="6"/>
    <m/>
    <s v="AGUA CON GAS CON ARTUR, ANTES DE IR AL EVENTO DE VALUE SCHOOL"/>
    <n v="0"/>
    <n v="-0.27"/>
    <n v="0"/>
    <n v="-0.27"/>
  </r>
  <r>
    <x v="1"/>
    <s v="REAL"/>
    <s v="VARIABLE"/>
    <x v="0"/>
    <s v="EFECTIVO"/>
    <s v="MADRID"/>
    <x v="0"/>
    <s v="EFECTIVO"/>
    <s v="EFECTIVO"/>
    <n v="20"/>
    <d v="2024-06-24T00:00:00"/>
    <x v="12"/>
    <n v="6"/>
    <m/>
    <s v="105(p)"/>
    <n v="0"/>
    <n v="-20"/>
    <n v="0"/>
    <n v="-20"/>
  </r>
  <r>
    <x v="1"/>
    <s v="REAL"/>
    <s v="VARIABLE"/>
    <x v="0"/>
    <s v="REPSOL"/>
    <s v="MADRID"/>
    <x v="5"/>
    <s v="GASOLINA"/>
    <s v="MOTO"/>
    <n v="0.86099999999999999"/>
    <d v="2024-06-24T00:00:00"/>
    <x v="12"/>
    <n v="6"/>
    <m/>
    <m/>
    <n v="0"/>
    <n v="-0.86099999999999999"/>
    <n v="0"/>
    <n v="-0.86099999999999999"/>
  </r>
  <r>
    <x v="1"/>
    <s v="REAL"/>
    <s v="VARIABLE"/>
    <x v="0"/>
    <s v="MADRID DEPORTES"/>
    <s v="MADRID"/>
    <x v="6"/>
    <s v="PADEL"/>
    <s v="PADEL CON JON"/>
    <n v="0.58000000000000007"/>
    <d v="2024-06-24T00:00:00"/>
    <x v="12"/>
    <n v="6"/>
    <m/>
    <s v="PADEL QUE JUGUÉ CON JON Y GANAMOS EN EL QUIJOTE"/>
    <n v="0"/>
    <n v="-0.58000000000000007"/>
    <n v="0"/>
    <n v="-0.58000000000000007"/>
  </r>
  <r>
    <x v="1"/>
    <s v="REAL"/>
    <s v="VARIABLE"/>
    <x v="0"/>
    <s v="PLAYTOMIC"/>
    <s v="MADRID"/>
    <x v="6"/>
    <s v="PADEL"/>
    <s v="PADEL CON JON"/>
    <n v="0.47900000000000004"/>
    <d v="2024-06-24T00:00:00"/>
    <x v="12"/>
    <n v="6"/>
    <m/>
    <s v="PADEL QUE NO JUGAMOS"/>
    <n v="0"/>
    <n v="-0.47900000000000004"/>
    <n v="0"/>
    <n v="-0.47900000000000004"/>
  </r>
  <r>
    <x v="1"/>
    <s v="REAL"/>
    <s v="VARIABLE"/>
    <x v="0"/>
    <s v="MADRID DEPORTES"/>
    <s v="MADRID"/>
    <x v="6"/>
    <s v="PADEL"/>
    <s v="PADEL DAVID AMIGO CRIS"/>
    <n v="0.69000000000000006"/>
    <d v="2024-06-24T00:00:00"/>
    <x v="12"/>
    <n v="6"/>
    <m/>
    <m/>
    <n v="0"/>
    <n v="-0.69000000000000006"/>
    <n v="0"/>
    <n v="-0.69000000000000006"/>
  </r>
  <r>
    <x v="0"/>
    <s v="REAL"/>
    <s v="FIJO"/>
    <x v="0"/>
    <s v="INSUD"/>
    <s v="MADRID"/>
    <x v="12"/>
    <s v="NOMINA INSUD"/>
    <s v=" INSUD"/>
    <n v="607.94999999999993"/>
    <d v="2024-06-27T00:00:00"/>
    <x v="12"/>
    <n v="6"/>
    <m/>
    <s v="NOMINA JUNIO 24"/>
    <n v="607.94999999999993"/>
    <n v="0"/>
    <n v="0"/>
    <n v="607.94999999999993"/>
  </r>
  <r>
    <x v="1"/>
    <s v="REAL"/>
    <s v="VARIABLE"/>
    <x v="0"/>
    <s v="APPLE"/>
    <s v="ONLINE"/>
    <x v="8"/>
    <s v="SUSCRIPCION"/>
    <s v="APPLE - ESPACIO ALMACENAMIENTO ICLOUD"/>
    <n v="0.99900000000000011"/>
    <d v="2024-06-28T00:00:00"/>
    <x v="12"/>
    <n v="6"/>
    <m/>
    <m/>
    <n v="0"/>
    <n v="-0.99900000000000011"/>
    <n v="0"/>
    <n v="-0.99900000000000011"/>
  </r>
  <r>
    <x v="1"/>
    <s v="REAL"/>
    <s v="VARIABLE"/>
    <x v="0"/>
    <s v="AMAZON"/>
    <s v="ONLINE"/>
    <x v="3"/>
    <s v="ACCESORIOS"/>
    <s v="CABLE IPHONE CARGADOR"/>
    <n v="1.6120000000000001"/>
    <d v="2024-06-28T00:00:00"/>
    <x v="12"/>
    <n v="6"/>
    <m/>
    <m/>
    <n v="0"/>
    <n v="-1.6120000000000001"/>
    <n v="0"/>
    <n v="-1.6120000000000001"/>
  </r>
  <r>
    <x v="1"/>
    <s v="REAL"/>
    <s v="VARIABLE"/>
    <x v="0"/>
    <s v="INSUD"/>
    <s v="MADRID"/>
    <x v="4"/>
    <s v="VENDING"/>
    <s v="CHOCOLATE"/>
    <n v="0.30499999999999999"/>
    <d v="2024-06-28T00:00:00"/>
    <x v="12"/>
    <n v="6"/>
    <m/>
    <m/>
    <n v="0"/>
    <n v="-0.30499999999999999"/>
    <n v="0"/>
    <n v="-0.30499999999999999"/>
  </r>
  <r>
    <x v="1"/>
    <s v="REAL"/>
    <s v="VARIABLE"/>
    <x v="0"/>
    <s v="RAMPUJO"/>
    <s v="MADRID"/>
    <x v="7"/>
    <s v="RESTAURANTE"/>
    <s v="EXTRA MENU COMPLETO"/>
    <n v="4.0000000000000008E-2"/>
    <d v="2024-06-28T00:00:00"/>
    <x v="12"/>
    <n v="6"/>
    <m/>
    <m/>
    <n v="0"/>
    <n v="-4.0000000000000008E-2"/>
    <n v="0"/>
    <n v="-4.0000000000000008E-2"/>
  </r>
  <r>
    <x v="1"/>
    <s v="REAL"/>
    <s v="VARIABLE"/>
    <x v="0"/>
    <s v="AMAZON"/>
    <s v="ONLINE"/>
    <x v="3"/>
    <s v="OBJETOS"/>
    <s v="GAFAS LUZ AZUL"/>
    <n v="2.4980000000000002"/>
    <d v="2024-06-28T00:00:00"/>
    <x v="12"/>
    <n v="6"/>
    <m/>
    <m/>
    <n v="0"/>
    <n v="-2.4980000000000002"/>
    <n v="0"/>
    <n v="-2.4980000000000002"/>
  </r>
  <r>
    <x v="1"/>
    <s v="REAL"/>
    <s v="VARIABLE"/>
    <x v="0"/>
    <s v="PROTONMAIL"/>
    <s v="ONLINE"/>
    <x v="8"/>
    <s v="SUSCRIPCION"/>
    <s v="PROTONMAIL"/>
    <n v="0.49900000000000005"/>
    <d v="2024-06-28T00:00:00"/>
    <x v="12"/>
    <n v="6"/>
    <m/>
    <m/>
    <n v="0"/>
    <n v="-0.49900000000000005"/>
    <n v="0"/>
    <n v="-0.49900000000000005"/>
  </r>
  <r>
    <x v="1"/>
    <s v="REAL"/>
    <s v="FIJO"/>
    <x v="0"/>
    <s v="ALQUILER"/>
    <s v="MADRID"/>
    <x v="2"/>
    <s v="PISO VALDEZARZA"/>
    <s v="ALQUILER VALDEZARZA"/>
    <n v="40"/>
    <d v="2024-07-01T00:00:00"/>
    <x v="12"/>
    <n v="7"/>
    <m/>
    <m/>
    <n v="0"/>
    <n v="-40"/>
    <n v="0"/>
    <n v="-40"/>
  </r>
  <r>
    <x v="1"/>
    <s v="REAL"/>
    <s v="VARIABLE"/>
    <x v="0"/>
    <s v="FORNO ANTICO"/>
    <s v="TUDELA"/>
    <x v="7"/>
    <s v="BAR"/>
    <s v="CENA VIENDO ESPAÑA - GEORGIA"/>
    <n v="1"/>
    <d v="2024-07-01T00:00:00"/>
    <x v="12"/>
    <n v="7"/>
    <m/>
    <s v="BIZUM A DANI DOMINGUEZ, 10€ POR MITAD DE PIZZA FAMILIAR DE QUESO NUECES Y MIEL"/>
    <n v="0"/>
    <n v="-1"/>
    <n v="0"/>
    <n v="-1"/>
  </r>
  <r>
    <x v="1"/>
    <s v="REAL"/>
    <s v="FIJO"/>
    <x v="0"/>
    <s v="GARAJE"/>
    <s v="MADRID"/>
    <x v="2"/>
    <s v="GARAJE"/>
    <s v="GARAJE VALDEZARZA"/>
    <n v="6.5"/>
    <d v="2024-07-01T00:00:00"/>
    <x v="12"/>
    <n v="7"/>
    <m/>
    <m/>
    <n v="0"/>
    <n v="-6.5"/>
    <n v="0"/>
    <n v="-6.5"/>
  </r>
  <r>
    <x v="1"/>
    <s v="REAL"/>
    <s v="VARIABLE"/>
    <x v="0"/>
    <s v="GASTOS"/>
    <s v="MADRID"/>
    <x v="2"/>
    <s v="GASTOS COMPARTIDOS"/>
    <s v="GASTOS: AGUA, LUZ, WIFI, LIMPIEZA"/>
    <n v="5.902000000000001"/>
    <d v="2024-07-01T00:00:00"/>
    <x v="12"/>
    <n v="7"/>
    <m/>
    <s v="AGUA: 25,58; GAS: 18,44; INTERNET: 15"/>
    <n v="0"/>
    <n v="-5.902000000000001"/>
    <n v="0"/>
    <n v="-5.902000000000001"/>
  </r>
  <r>
    <x v="1"/>
    <s v="REAL"/>
    <s v="VARIABLE"/>
    <x v="0"/>
    <s v="TRIGO DULCE"/>
    <s v="TUDELA"/>
    <x v="7"/>
    <s v="BAR"/>
    <s v="MERIENDA CON LUIS"/>
    <n v="0.72500000000000009"/>
    <d v="2024-07-01T00:00:00"/>
    <x v="12"/>
    <n v="7"/>
    <m/>
    <m/>
    <n v="0"/>
    <n v="-0.72500000000000009"/>
    <n v="0"/>
    <n v="-0.72500000000000009"/>
  </r>
  <r>
    <x v="1"/>
    <s v="REAL"/>
    <s v="VARIABLE"/>
    <x v="0"/>
    <s v="REPSOL"/>
    <s v="MEDINACELI"/>
    <x v="7"/>
    <s v="BAR"/>
    <s v="MERIENDA CON LUIS"/>
    <n v="0.72500000000000009"/>
    <d v="2024-07-01T00:00:00"/>
    <x v="12"/>
    <n v="7"/>
    <m/>
    <m/>
    <n v="0"/>
    <n v="-0.72500000000000009"/>
    <n v="0"/>
    <n v="-0.72500000000000009"/>
  </r>
  <r>
    <x v="0"/>
    <s v="REAL"/>
    <s v="VARIABLE"/>
    <x v="0"/>
    <s v="VINTED"/>
    <s v="MADRID"/>
    <x v="18"/>
    <s v="SEGUNDA MANO"/>
    <s v="PANTALON PINZAS BEIGE VALECUATRO"/>
    <n v="3"/>
    <d v="2024-07-01T00:00:00"/>
    <x v="12"/>
    <n v="7"/>
    <m/>
    <m/>
    <n v="3"/>
    <n v="0"/>
    <n v="0"/>
    <n v="3"/>
  </r>
  <r>
    <x v="3"/>
    <s v="REAL"/>
    <s v="FIJO"/>
    <x v="0"/>
    <s v="TRASPASO COLECTIVOS"/>
    <s v="ONLINE"/>
    <x v="24"/>
    <s v="TRASPASO COLECTIVOS"/>
    <s v="TRASPASO COLECTIVOS JULIO"/>
    <n v="0"/>
    <d v="2024-07-01T00:00:00"/>
    <x v="12"/>
    <n v="7"/>
    <m/>
    <m/>
    <n v="0"/>
    <n v="0"/>
    <n v="0"/>
    <n v="0"/>
  </r>
  <r>
    <x v="1"/>
    <s v="REAL"/>
    <s v="VARIABLE"/>
    <x v="0"/>
    <s v="CORTE INGLES"/>
    <s v="MADRID"/>
    <x v="3"/>
    <s v="ACCESORIOS"/>
    <s v="CARCASA GO PRO 60M"/>
    <n v="4.9990000000000006"/>
    <d v="2024-07-06T00:00:00"/>
    <x v="12"/>
    <n v="7"/>
    <m/>
    <s v="PAGADO EN EFECTIVO"/>
    <n v="0"/>
    <n v="-4.9990000000000006"/>
    <n v="0"/>
    <n v="-4.9990000000000006"/>
  </r>
  <r>
    <x v="1"/>
    <s v="REAL"/>
    <s v="VARIABLE"/>
    <x v="0"/>
    <s v="INSUD"/>
    <s v="MADRID"/>
    <x v="4"/>
    <s v="VENDING"/>
    <s v="CAFÉ Y CHOCOLATE"/>
    <n v="0.6100000000000001"/>
    <d v="2024-07-08T00:00:00"/>
    <x v="12"/>
    <n v="7"/>
    <m/>
    <m/>
    <n v="0"/>
    <n v="-0.6100000000000001"/>
    <n v="0"/>
    <n v="-0.6100000000000001"/>
  </r>
  <r>
    <x v="1"/>
    <s v="REAL"/>
    <s v="VARIABLE"/>
    <x v="0"/>
    <s v="TICKETMASTER"/>
    <s v="ONLINE"/>
    <x v="9"/>
    <s v="CONCIERTOS"/>
    <s v="CONCIERTO ED SHEERAN 2025"/>
    <n v="10.850000000000001"/>
    <d v="2024-07-08T00:00:00"/>
    <x v="12"/>
    <n v="7"/>
    <m/>
    <s v="BIZUM A CRIS CON EL PRECIO DE LA ENTRADA DE ED SHEERAN QUE ES EN MAYO 2025"/>
    <n v="0"/>
    <n v="-10.850000000000001"/>
    <n v="0"/>
    <n v="-10.850000000000001"/>
  </r>
  <r>
    <x v="1"/>
    <s v="REAL"/>
    <s v="VARIABLE"/>
    <x v="0"/>
    <s v="SIDRERIAS"/>
    <s v="RIBADESELLA"/>
    <x v="11"/>
    <s v="ASTURIAS"/>
    <s v="RIBADESELLA CON INSUDERS"/>
    <n v="18.400000000000002"/>
    <d v="2024-07-08T00:00:00"/>
    <x v="12"/>
    <n v="7"/>
    <m/>
    <m/>
    <n v="0"/>
    <n v="-18.400000000000002"/>
    <n v="0"/>
    <n v="-18.400000000000002"/>
  </r>
  <r>
    <x v="1"/>
    <s v="REAL"/>
    <s v="VARIABLE"/>
    <x v="0"/>
    <s v="OPEN AI"/>
    <s v="ONLINE"/>
    <x v="8"/>
    <s v="SUSCRIPCION"/>
    <s v="CHAT GPT"/>
    <n v="2.306"/>
    <d v="2024-07-09T00:00:00"/>
    <x v="12"/>
    <n v="7"/>
    <m/>
    <m/>
    <n v="0"/>
    <n v="-2.306"/>
    <n v="0"/>
    <n v="-2.306"/>
  </r>
  <r>
    <x v="1"/>
    <s v="REAL"/>
    <s v="VARIABLE"/>
    <x v="0"/>
    <s v="REPSOL"/>
    <s v="MADRID"/>
    <x v="5"/>
    <s v="GASOLINA"/>
    <s v="MOTO"/>
    <n v="0.95299999999999996"/>
    <d v="2024-07-10T00:00:00"/>
    <x v="12"/>
    <n v="7"/>
    <m/>
    <s v="no pagado realmente, usé saldo de waylet"/>
    <n v="0"/>
    <n v="-0.95299999999999996"/>
    <n v="0"/>
    <n v="-0.95299999999999996"/>
  </r>
  <r>
    <x v="1"/>
    <s v="REAL"/>
    <s v="VARIABLE"/>
    <x v="0"/>
    <s v="LA CURA"/>
    <s v="TUDELA"/>
    <x v="9"/>
    <s v="REGALO AMIGOS"/>
    <s v="ORGANIZACIÓN CUMPLEAÑOS"/>
    <n v="1.56"/>
    <d v="2024-07-12T00:00:00"/>
    <x v="12"/>
    <n v="7"/>
    <m/>
    <m/>
    <n v="0"/>
    <n v="-1.56"/>
    <n v="0"/>
    <n v="-1.56"/>
  </r>
  <r>
    <x v="1"/>
    <s v="REAL"/>
    <s v="VARIABLE"/>
    <x v="0"/>
    <s v="LA CURA"/>
    <s v="TUDELA"/>
    <x v="9"/>
    <s v="REGALO AMIGOS"/>
    <s v="ORGANIZACIÓN CUMPLEAÑOS"/>
    <n v="1.56"/>
    <d v="2024-07-12T00:00:00"/>
    <x v="12"/>
    <n v="7"/>
    <m/>
    <m/>
    <n v="0"/>
    <n v="-1.56"/>
    <n v="0"/>
    <n v="-1.56"/>
  </r>
  <r>
    <x v="1"/>
    <s v="REAL"/>
    <s v="VARIABLE"/>
    <x v="0"/>
    <s v="GRAN CAFÉ RECOLETOS"/>
    <s v="MADRID"/>
    <x v="9"/>
    <s v="AFTERWORKS"/>
    <s v="AFTERWORK RECOLETOS"/>
    <n v="2.2000000000000002"/>
    <d v="2024-07-12T00:00:00"/>
    <x v="12"/>
    <n v="7"/>
    <m/>
    <m/>
    <n v="0"/>
    <n v="-2.2000000000000002"/>
    <n v="0"/>
    <n v="-2.2000000000000002"/>
  </r>
  <r>
    <x v="1"/>
    <s v="REAL"/>
    <s v="VARIABLE"/>
    <x v="0"/>
    <s v="CHURRERIA REAL"/>
    <s v="MADRID"/>
    <x v="21"/>
    <s v="REGALO INSUD CUMPLE"/>
    <s v="CHURRERIA CUMPLEAÑOS"/>
    <n v="2.7050000000000001"/>
    <d v="2024-07-12T00:00:00"/>
    <x v="12"/>
    <n v="7"/>
    <m/>
    <m/>
    <n v="0"/>
    <n v="-2.7050000000000001"/>
    <n v="0"/>
    <n v="-2.7050000000000001"/>
  </r>
  <r>
    <x v="1"/>
    <s v="REAL"/>
    <s v="VARIABLE"/>
    <x v="0"/>
    <s v="NAPOLI"/>
    <s v="MADRID"/>
    <x v="7"/>
    <s v="RESTAURANTE"/>
    <s v="EXTRA MENU COMPLETO"/>
    <n v="0.2"/>
    <d v="2024-07-12T00:00:00"/>
    <x v="12"/>
    <n v="7"/>
    <m/>
    <m/>
    <n v="0"/>
    <n v="-0.2"/>
    <n v="0"/>
    <n v="-0.2"/>
  </r>
  <r>
    <x v="1"/>
    <s v="REAL"/>
    <s v="VARIABLE"/>
    <x v="0"/>
    <s v="QUEENS"/>
    <s v="MADRID"/>
    <x v="7"/>
    <s v="RESTAURANTE"/>
    <s v="EXTRA MENU COMPLETO"/>
    <n v="0.2"/>
    <d v="2024-07-12T00:00:00"/>
    <x v="12"/>
    <n v="7"/>
    <m/>
    <m/>
    <n v="0"/>
    <n v="-0.2"/>
    <n v="0"/>
    <n v="-0.2"/>
  </r>
  <r>
    <x v="1"/>
    <s v="REAL"/>
    <s v="VARIABLE"/>
    <x v="0"/>
    <s v="BIZUM DANI"/>
    <s v="ONLINE"/>
    <x v="9"/>
    <s v="REGALO AMIGOS"/>
    <s v="ORGANIZACIÓN 30 AÑOS"/>
    <n v="11.11"/>
    <d v="2024-07-12T00:00:00"/>
    <x v="12"/>
    <n v="7"/>
    <m/>
    <m/>
    <n v="0"/>
    <n v="-11.11"/>
    <n v="0"/>
    <n v="-11.11"/>
  </r>
  <r>
    <x v="3"/>
    <s v="REAL"/>
    <s v="VARIABLE"/>
    <x v="0"/>
    <s v="TRADE REPUBLIC"/>
    <s v="ONLINE"/>
    <x v="30"/>
    <s v="TRASPASO TRADE REPUBLIC"/>
    <s v="TRADE REPUBLIC TEST"/>
    <n v="0"/>
    <d v="2024-07-12T00:00:00"/>
    <x v="12"/>
    <n v="7"/>
    <m/>
    <m/>
    <n v="0"/>
    <n v="0"/>
    <n v="0"/>
    <n v="0"/>
  </r>
  <r>
    <x v="1"/>
    <s v="REAL"/>
    <s v="VARIABLE"/>
    <x v="0"/>
    <s v="INSUD"/>
    <s v="MADRID"/>
    <x v="4"/>
    <s v="VENDING"/>
    <s v="CHOCOLATE Y CAFÉ"/>
    <n v="0.14499999999999999"/>
    <d v="2024-07-15T00:00:00"/>
    <x v="12"/>
    <n v="7"/>
    <m/>
    <m/>
    <n v="0"/>
    <n v="-0.14499999999999999"/>
    <n v="0"/>
    <n v="-0.14499999999999999"/>
  </r>
  <r>
    <x v="1"/>
    <s v="REAL"/>
    <s v="VARIABLE"/>
    <x v="0"/>
    <s v="INSUD"/>
    <s v="MADRID"/>
    <x v="4"/>
    <s v="VENDING"/>
    <s v="CHOCOLATE Y CAFÉ"/>
    <n v="0.58899999999999997"/>
    <d v="2024-07-15T00:00:00"/>
    <x v="12"/>
    <n v="7"/>
    <m/>
    <m/>
    <n v="0"/>
    <n v="-0.58899999999999997"/>
    <n v="0"/>
    <n v="-0.58899999999999997"/>
  </r>
  <r>
    <x v="2"/>
    <s v="REAL"/>
    <s v="VARIABLE"/>
    <x v="0"/>
    <s v="INDEXA CAPITAL"/>
    <s v="ONLINE"/>
    <x v="22"/>
    <s v="FONDOS"/>
    <s v="INDEXA"/>
    <n v="135"/>
    <d v="2024-07-15T00:00:00"/>
    <x v="12"/>
    <n v="7"/>
    <m/>
    <m/>
    <n v="0"/>
    <n v="0"/>
    <n v="-135"/>
    <n v="-135"/>
  </r>
  <r>
    <x v="1"/>
    <s v="REAL"/>
    <s v="VARIABLE"/>
    <x v="0"/>
    <s v="GOOGLE"/>
    <s v="ONLINE"/>
    <x v="8"/>
    <s v="SUSCRIPCION"/>
    <s v="GOOGLE"/>
    <n v="0.49800000000000005"/>
    <d v="2024-07-15T00:00:00"/>
    <x v="12"/>
    <n v="7"/>
    <m/>
    <m/>
    <n v="0"/>
    <n v="-0.49800000000000005"/>
    <n v="0"/>
    <n v="-0.49800000000000005"/>
  </r>
  <r>
    <x v="1"/>
    <s v="REAL"/>
    <s v="VARIABLE"/>
    <x v="1"/>
    <s v="BIZUM ANA MORALES"/>
    <s v="MADRID"/>
    <x v="9"/>
    <s v="SUSCRIPCION"/>
    <s v="NETFLIX"/>
    <n v="0.60000000000000009"/>
    <d v="2024-07-15T00:00:00"/>
    <x v="12"/>
    <n v="7"/>
    <m/>
    <m/>
    <n v="0"/>
    <n v="-0.60000000000000009"/>
    <n v="0"/>
    <n v="-0.60000000000000009"/>
  </r>
  <r>
    <x v="0"/>
    <s v="REAL"/>
    <s v="FIJO"/>
    <x v="0"/>
    <s v="INSUD"/>
    <s v="MADRID"/>
    <x v="12"/>
    <s v="NOMINA INSUD"/>
    <s v=" INSUD"/>
    <n v="675.10199999999998"/>
    <d v="2024-07-15T00:00:00"/>
    <x v="12"/>
    <n v="7"/>
    <m/>
    <s v="PAGA EXTRA JULIO"/>
    <n v="675.10199999999998"/>
    <n v="0"/>
    <n v="0"/>
    <n v="675.10199999999998"/>
  </r>
  <r>
    <x v="1"/>
    <s v="REAL"/>
    <s v="VARIABLE"/>
    <x v="0"/>
    <s v="QUEENS"/>
    <s v="MADRID"/>
    <x v="7"/>
    <s v="RESTAURANTE"/>
    <s v="EXTRA MENU COMPLETO"/>
    <n v="0.27"/>
    <d v="2024-07-16T00:00:00"/>
    <x v="12"/>
    <n v="7"/>
    <m/>
    <m/>
    <n v="0"/>
    <n v="-0.27"/>
    <n v="0"/>
    <n v="-0.27"/>
  </r>
  <r>
    <x v="2"/>
    <s v="REAL"/>
    <s v="VARIABLE"/>
    <x v="0"/>
    <s v="INDEXA CAPITAL"/>
    <s v="ONLINE"/>
    <x v="22"/>
    <s v="FONDOS"/>
    <s v="INDEXA"/>
    <n v="900"/>
    <d v="2024-07-17T00:00:00"/>
    <x v="12"/>
    <n v="7"/>
    <m/>
    <m/>
    <n v="0"/>
    <n v="0"/>
    <n v="-900"/>
    <n v="-900"/>
  </r>
  <r>
    <x v="3"/>
    <s v="REAL"/>
    <s v="VARIABLE"/>
    <x v="0"/>
    <s v="TRADE REPUBLIC"/>
    <s v="ONLINE"/>
    <x v="30"/>
    <s v="TRASPASO TRADE REPUBLIC"/>
    <s v="TRASPASO TRADE REPUBLIC"/>
    <n v="0"/>
    <d v="2024-07-17T00:00:00"/>
    <x v="12"/>
    <n v="7"/>
    <m/>
    <m/>
    <n v="0"/>
    <n v="0"/>
    <n v="0"/>
    <n v="0"/>
  </r>
  <r>
    <x v="1"/>
    <s v="REAL"/>
    <s v="VARIABLE"/>
    <x v="0"/>
    <s v="CARREFOUR"/>
    <s v="MADRID"/>
    <x v="4"/>
    <s v="CARREFOUR"/>
    <s v="COMPRA EXPRES"/>
    <n v="3.7130000000000005"/>
    <d v="2024-07-18T00:00:00"/>
    <x v="12"/>
    <n v="7"/>
    <m/>
    <m/>
    <n v="0"/>
    <n v="-3.7130000000000005"/>
    <n v="0"/>
    <n v="-3.7130000000000005"/>
  </r>
  <r>
    <x v="1"/>
    <s v="REAL"/>
    <s v="VARIABLE"/>
    <x v="0"/>
    <s v="EL PESCADOR"/>
    <s v="MADRID"/>
    <x v="7"/>
    <s v="RESTAURANTE"/>
    <s v="CELEBRACION DESTINO MADRID CRIS"/>
    <n v="13.305000000000001"/>
    <d v="2024-07-18T00:00:00"/>
    <x v="12"/>
    <n v="7"/>
    <m/>
    <m/>
    <n v="0"/>
    <n v="-13.305000000000001"/>
    <n v="0"/>
    <n v="-13.305000000000001"/>
  </r>
  <r>
    <x v="1"/>
    <s v="REAL"/>
    <s v="VARIABLE"/>
    <x v="0"/>
    <s v="INSUD"/>
    <s v="MADRID"/>
    <x v="4"/>
    <s v="VENDING"/>
    <s v="CAFÉ"/>
    <n v="0.11499999999999999"/>
    <d v="2024-07-19T00:00:00"/>
    <x v="12"/>
    <n v="7"/>
    <m/>
    <m/>
    <n v="0"/>
    <n v="-0.11499999999999999"/>
    <n v="0"/>
    <n v="-0.11499999999999999"/>
  </r>
  <r>
    <x v="1"/>
    <s v="REAL"/>
    <s v="VARIABLE"/>
    <x v="0"/>
    <s v="APPLE"/>
    <s v="ONLINE"/>
    <x v="8"/>
    <s v="SUSCRIPCION"/>
    <s v="APPLE - ESPACIO ALMACENAMIENTO ICLOUD"/>
    <n v="0.99900000000000011"/>
    <d v="2024-07-22T00:00:00"/>
    <x v="12"/>
    <n v="7"/>
    <m/>
    <m/>
    <n v="0"/>
    <n v="-0.99900000000000011"/>
    <n v="0"/>
    <n v="-0.99900000000000011"/>
  </r>
  <r>
    <x v="1"/>
    <s v="REAL"/>
    <s v="VARIABLE"/>
    <x v="0"/>
    <s v="INSUD"/>
    <s v="MADRID"/>
    <x v="4"/>
    <s v="VENDING"/>
    <s v="CAFÉ"/>
    <n v="0.20499999999999999"/>
    <d v="2024-07-22T00:00:00"/>
    <x v="12"/>
    <n v="7"/>
    <m/>
    <m/>
    <n v="0"/>
    <n v="-0.20499999999999999"/>
    <n v="0"/>
    <n v="-0.20499999999999999"/>
  </r>
  <r>
    <x v="1"/>
    <s v="REAL"/>
    <s v="VARIABLE"/>
    <x v="0"/>
    <s v="CEPSA"/>
    <s v="MADRID"/>
    <x v="5"/>
    <s v="GASOLINA"/>
    <s v="MOTO"/>
    <n v="0.94600000000000017"/>
    <d v="2024-07-22T00:00:00"/>
    <x v="12"/>
    <n v="7"/>
    <m/>
    <m/>
    <n v="0"/>
    <n v="-0.94600000000000017"/>
    <n v="0"/>
    <n v="-0.94600000000000017"/>
  </r>
  <r>
    <x v="1"/>
    <s v="REAL"/>
    <s v="VARIABLE"/>
    <x v="0"/>
    <s v="SAONA"/>
    <s v="MADRID"/>
    <x v="7"/>
    <s v="RESTAURANTE"/>
    <s v="SAONA CON ICIAR"/>
    <n v="4.8450000000000006"/>
    <d v="2024-07-22T00:00:00"/>
    <x v="12"/>
    <n v="7"/>
    <d v="2024-07-20T00:00:00"/>
    <s v="COMIDA CON ICIAR EN SAONA"/>
    <n v="0"/>
    <n v="-4.8450000000000006"/>
    <n v="0"/>
    <n v="-4.8450000000000006"/>
  </r>
  <r>
    <x v="1"/>
    <s v="REAL"/>
    <s v="VARIABLE"/>
    <x v="0"/>
    <s v="RODRIGO"/>
    <s v="MADRID"/>
    <x v="7"/>
    <s v="BAR"/>
    <s v="AGUA CON GAS"/>
    <n v="0.37000000000000005"/>
    <d v="2024-07-22T00:00:00"/>
    <x v="12"/>
    <n v="7"/>
    <m/>
    <m/>
    <n v="0"/>
    <n v="-0.37000000000000005"/>
    <n v="0"/>
    <n v="-0.37000000000000005"/>
  </r>
  <r>
    <x v="1"/>
    <s v="REAL"/>
    <s v="VARIABLE"/>
    <x v="0"/>
    <s v="PIZZA"/>
    <s v="MADRID"/>
    <x v="7"/>
    <s v="BAR"/>
    <s v="PIZZA"/>
    <n v="1.595"/>
    <d v="2024-07-22T00:00:00"/>
    <x v="12"/>
    <n v="7"/>
    <m/>
    <s v="no se de donde viene estos gastos"/>
    <n v="0"/>
    <n v="-1.595"/>
    <n v="0"/>
    <n v="-1.595"/>
  </r>
  <r>
    <x v="1"/>
    <s v="REAL"/>
    <s v="VARIABLE"/>
    <x v="0"/>
    <s v="PROTONMAIL"/>
    <s v="ONLINE"/>
    <x v="8"/>
    <s v="SUSCRIPCION"/>
    <s v="PROTONMAIL"/>
    <n v="0.49900000000000005"/>
    <d v="2024-07-23T00:00:00"/>
    <x v="12"/>
    <n v="7"/>
    <m/>
    <m/>
    <n v="0"/>
    <n v="-0.49900000000000005"/>
    <n v="0"/>
    <n v="-0.49900000000000005"/>
  </r>
  <r>
    <x v="1"/>
    <s v="REAL"/>
    <s v="VARIABLE"/>
    <x v="0"/>
    <s v="WINTER"/>
    <s v="TUDELA"/>
    <x v="7"/>
    <s v="BAR"/>
    <s v="CERVEZA"/>
    <n v="0.60000000000000009"/>
    <d v="2024-07-24T00:00:00"/>
    <x v="12"/>
    <n v="7"/>
    <d v="2024-07-23T00:00:00"/>
    <m/>
    <n v="0"/>
    <n v="-0.60000000000000009"/>
    <n v="0"/>
    <n v="-0.60000000000000009"/>
  </r>
  <r>
    <x v="1"/>
    <s v="REAL"/>
    <s v="VARIABLE"/>
    <x v="0"/>
    <s v="SAN JAIME"/>
    <s v="TUDELA"/>
    <x v="7"/>
    <s v="BAR"/>
    <s v="CERVEZA Y CUBATAS"/>
    <n v="2.8000000000000003"/>
    <d v="2024-07-24T00:00:00"/>
    <x v="12"/>
    <n v="7"/>
    <m/>
    <s v="PAGADO EN EFECTIVO"/>
    <n v="0"/>
    <n v="-2.8000000000000003"/>
    <n v="0"/>
    <n v="-2.8000000000000003"/>
  </r>
  <r>
    <x v="1"/>
    <s v="REAL"/>
    <s v="VARIABLE"/>
    <x v="0"/>
    <s v="NEGROS FIESTAS"/>
    <s v="TUDELA"/>
    <x v="3"/>
    <s v="ACCESORIOS"/>
    <s v="GAFAS REDONDAS BAJAS"/>
    <n v="0.5"/>
    <d v="2024-07-24T00:00:00"/>
    <x v="12"/>
    <n v="7"/>
    <m/>
    <s v="PAGADO EN EFECTIVO"/>
    <n v="0"/>
    <n v="-0.5"/>
    <n v="0"/>
    <n v="-0.5"/>
  </r>
  <r>
    <x v="1"/>
    <s v="REAL"/>
    <s v="VARIABLE"/>
    <x v="1"/>
    <s v="ARENAS"/>
    <s v="TUDELA"/>
    <x v="7"/>
    <s v="BAR"/>
    <s v="ALMUERZO FIESTAS DE TUDELA"/>
    <n v="3.4000000000000004"/>
    <d v="2024-07-24T00:00:00"/>
    <x v="12"/>
    <n v="7"/>
    <m/>
    <m/>
    <n v="0"/>
    <n v="-3.4000000000000004"/>
    <n v="0"/>
    <n v="-3.4000000000000004"/>
  </r>
  <r>
    <x v="1"/>
    <s v="REAL"/>
    <s v="VARIABLE"/>
    <x v="1"/>
    <s v="FRUTERIA TORRE DEL MAR"/>
    <s v="TUDELA"/>
    <x v="4"/>
    <s v="FRUTERIA"/>
    <s v="FRUTA"/>
    <n v="1.0580000000000001"/>
    <d v="2024-07-24T00:00:00"/>
    <x v="12"/>
    <n v="7"/>
    <m/>
    <m/>
    <n v="0"/>
    <n v="-1.0580000000000001"/>
    <n v="0"/>
    <n v="-1.0580000000000001"/>
  </r>
  <r>
    <x v="1"/>
    <s v="REAL"/>
    <s v="VARIABLE"/>
    <x v="1"/>
    <s v="COVIRAN"/>
    <s v="TUDELA"/>
    <x v="4"/>
    <s v="COVIRAN"/>
    <s v="COMPRA EXPRES"/>
    <n v="0.52400000000000002"/>
    <d v="2024-07-24T00:00:00"/>
    <x v="12"/>
    <n v="7"/>
    <m/>
    <m/>
    <n v="0"/>
    <n v="-0.52400000000000002"/>
    <n v="0"/>
    <n v="-0.52400000000000002"/>
  </r>
  <r>
    <x v="0"/>
    <s v="REAL"/>
    <s v="FIJO"/>
    <x v="0"/>
    <s v="INSUD"/>
    <s v="MADRID"/>
    <x v="12"/>
    <s v="NOMINA INSUD"/>
    <s v=" INSUD"/>
    <n v="835.53899999999999"/>
    <d v="2024-07-25T00:00:00"/>
    <x v="12"/>
    <n v="7"/>
    <m/>
    <m/>
    <n v="835.53899999999999"/>
    <n v="0"/>
    <n v="0"/>
    <n v="835.53899999999999"/>
  </r>
  <r>
    <x v="0"/>
    <s v="REAL"/>
    <s v="VARIABLE"/>
    <x v="0"/>
    <s v="BLABLACAR"/>
    <s v="ONLINE"/>
    <x v="18"/>
    <s v="GASTOS COMPARTIDOS"/>
    <s v="BLABLACAR  MADRID-TUDELA"/>
    <n v="7.1999999999999993"/>
    <d v="2024-07-25T00:00:00"/>
    <x v="12"/>
    <n v="7"/>
    <m/>
    <s v="JUAN CARLOS - APP"/>
    <n v="7.1999999999999993"/>
    <n v="0"/>
    <n v="0"/>
    <n v="7.1999999999999993"/>
  </r>
  <r>
    <x v="1"/>
    <s v="REAL"/>
    <s v="VARIABLE"/>
    <x v="0"/>
    <s v="JOSE LUIS"/>
    <s v="TUDELA"/>
    <x v="7"/>
    <s v="RESTAURANTE"/>
    <s v="PINCHOS"/>
    <n v="1.67"/>
    <d v="2024-07-25T00:00:00"/>
    <x v="12"/>
    <n v="7"/>
    <m/>
    <m/>
    <n v="0"/>
    <n v="-1.67"/>
    <n v="0"/>
    <n v="-1.67"/>
  </r>
  <r>
    <x v="1"/>
    <s v="REAL"/>
    <s v="VARIABLE"/>
    <x v="0"/>
    <s v="REPSOL"/>
    <s v="MADRID"/>
    <x v="5"/>
    <s v="GASOLINA"/>
    <s v="COCHE"/>
    <n v="7.51"/>
    <d v="2024-07-26T00:00:00"/>
    <x v="12"/>
    <n v="7"/>
    <m/>
    <m/>
    <n v="0"/>
    <n v="-7.51"/>
    <n v="0"/>
    <n v="-7.51"/>
  </r>
  <r>
    <x v="1"/>
    <s v="REAL"/>
    <s v="VARIABLE"/>
    <x v="1"/>
    <s v="AL FARO BURGUER"/>
    <s v="TORRE DEL MAR"/>
    <x v="7"/>
    <s v="BAR"/>
    <s v="CENA TORRE DEL MAR"/>
    <n v="0.70000000000000007"/>
    <d v="2024-07-29T00:00:00"/>
    <x v="12"/>
    <n v="7"/>
    <m/>
    <s v="CENA CON CRIS PARA LLEVAR EN CASA DE TORRE DEL MAR"/>
    <n v="0"/>
    <n v="-0.70000000000000007"/>
    <n v="0"/>
    <n v="-0.70000000000000007"/>
  </r>
  <r>
    <x v="1"/>
    <s v="REAL"/>
    <s v="VARIABLE"/>
    <x v="1"/>
    <s v="MERCADONA"/>
    <s v="TORRE DEL MAR"/>
    <x v="4"/>
    <s v="MERCADONA"/>
    <s v="COMPRA SEMANAL"/>
    <n v="8.8469999999999995"/>
    <d v="2024-07-29T00:00:00"/>
    <x v="12"/>
    <n v="7"/>
    <m/>
    <m/>
    <n v="0"/>
    <n v="-8.8469999999999995"/>
    <n v="0"/>
    <n v="-8.8469999999999995"/>
  </r>
  <r>
    <x v="1"/>
    <s v="REAL"/>
    <s v="VARIABLE"/>
    <x v="1"/>
    <s v="ALSA"/>
    <s v="TORRE DEL MAR"/>
    <x v="5"/>
    <s v="AUTOBUSES"/>
    <s v="AUTOBUS A TORRE DEL MAR - MALAGA"/>
    <n v="0.8640000000000001"/>
    <d v="2024-07-29T00:00:00"/>
    <x v="12"/>
    <n v="7"/>
    <m/>
    <m/>
    <n v="0"/>
    <n v="-0.8640000000000001"/>
    <n v="0"/>
    <n v="-0.8640000000000001"/>
  </r>
  <r>
    <x v="1"/>
    <s v="REAL"/>
    <s v="VARIABLE"/>
    <x v="1"/>
    <s v="ALSA"/>
    <s v="TORRE DEL MAR"/>
    <x v="5"/>
    <s v="AUTOBUSES"/>
    <s v="AUTOBUS AL INGENIO"/>
    <n v="0.26"/>
    <d v="2024-07-29T00:00:00"/>
    <x v="12"/>
    <n v="7"/>
    <m/>
    <s v="PAGADO EN EFECTIVO"/>
    <n v="0"/>
    <n v="-0.26"/>
    <n v="0"/>
    <n v="-0.26"/>
  </r>
  <r>
    <x v="0"/>
    <s v="REAL"/>
    <s v="VARIABLE"/>
    <x v="0"/>
    <s v="BLABLACAR"/>
    <s v="ONLINE"/>
    <x v="18"/>
    <s v="GASTOS COMPARTIDOS"/>
    <s v="BLABLACAR MADRID TORRE DEL MAR"/>
    <n v="18.3"/>
    <d v="2024-07-30T00:00:00"/>
    <x v="12"/>
    <n v="7"/>
    <m/>
    <s v="WENDII &amp; JOSE MARÍA - APP"/>
    <n v="18.3"/>
    <n v="0"/>
    <n v="0"/>
    <n v="18.3"/>
  </r>
  <r>
    <x v="1"/>
    <s v="REAL"/>
    <s v="VARIABLE"/>
    <x v="1"/>
    <s v="NEGROS TORRE DEL MAR"/>
    <s v="MALAGA"/>
    <x v="21"/>
    <s v="REGALOS CRIS"/>
    <s v="BIZNAGAS PARA CRIS Y MARIA"/>
    <n v="0.60000000000000009"/>
    <d v="2024-07-31T00:00:00"/>
    <x v="12"/>
    <n v="7"/>
    <m/>
    <s v="PAGADAS EN EFECTIVO"/>
    <n v="0"/>
    <n v="-0.60000000000000009"/>
    <n v="0"/>
    <n v="-0.60000000000000009"/>
  </r>
  <r>
    <x v="1"/>
    <s v="REAL"/>
    <s v="VARIABLE"/>
    <x v="1"/>
    <s v="CHIRINGUITO GABI"/>
    <s v="MALAGA"/>
    <x v="7"/>
    <s v="RESTAURANTE"/>
    <s v="CENA CON MARIA SANTIAGO"/>
    <n v="5.4450000000000003"/>
    <d v="2024-07-31T00:00:00"/>
    <x v="12"/>
    <n v="7"/>
    <m/>
    <m/>
    <n v="0"/>
    <n v="-5.4450000000000003"/>
    <n v="0"/>
    <n v="-5.4450000000000003"/>
  </r>
  <r>
    <x v="1"/>
    <s v="REAL"/>
    <s v="VARIABLE"/>
    <x v="1"/>
    <s v="EL INGENIO"/>
    <s v="TORRE DEL MAR"/>
    <x v="7"/>
    <s v="BAR"/>
    <s v="PALOMITAS"/>
    <n v="1.0029999999999999"/>
    <d v="2024-07-31T00:00:00"/>
    <x v="12"/>
    <n v="7"/>
    <m/>
    <s v="PALOMITAS CINE DEADPOOL"/>
    <n v="0"/>
    <n v="-1.0029999999999999"/>
    <n v="0"/>
    <n v="-1.0029999999999999"/>
  </r>
  <r>
    <x v="1"/>
    <s v="REAL"/>
    <s v="VARIABLE"/>
    <x v="1"/>
    <s v="EL INGENIO"/>
    <s v="TORRE DEL MAR"/>
    <x v="9"/>
    <s v="CINE"/>
    <s v="CINE DEADPOOL AND WOLVERINE"/>
    <n v="1.1000000000000001"/>
    <d v="2024-07-31T00:00:00"/>
    <x v="12"/>
    <n v="7"/>
    <m/>
    <s v="CINE CON CRIS DEADPOOL"/>
    <n v="0"/>
    <n v="-1.1000000000000001"/>
    <n v="0"/>
    <n v="-1.1000000000000001"/>
  </r>
  <r>
    <x v="1"/>
    <s v="REAL"/>
    <s v="VARIABLE"/>
    <x v="0"/>
    <s v="CHIRINGUITO"/>
    <s v="TORRE DEL MAR"/>
    <x v="7"/>
    <s v="RESTAURANTE"/>
    <s v="ESPETO Y CERVEZA"/>
    <n v="0.99900000000000011"/>
    <d v="2024-08-01T00:00:00"/>
    <x v="12"/>
    <n v="8"/>
    <d v="2024-08-01T00:00:00"/>
    <m/>
    <n v="0"/>
    <n v="-0.99900000000000011"/>
    <n v="0"/>
    <n v="-0.99900000000000011"/>
  </r>
  <r>
    <x v="1"/>
    <s v="REAL"/>
    <s v="VARIABLE"/>
    <x v="1"/>
    <s v="COVIRAN"/>
    <s v="TORRE DEL MAR"/>
    <x v="4"/>
    <s v="COVIRAN"/>
    <s v="SUPERMERCADO COVIRAN"/>
    <n v="0.73"/>
    <d v="2024-08-01T00:00:00"/>
    <x v="12"/>
    <n v="8"/>
    <m/>
    <m/>
    <n v="0"/>
    <n v="-0.73"/>
    <n v="0"/>
    <n v="-0.73"/>
  </r>
  <r>
    <x v="1"/>
    <s v="REAL"/>
    <s v="VARIABLE"/>
    <x v="1"/>
    <s v="HELADERIA TORRE"/>
    <s v="TORRE DEL MAR"/>
    <x v="7"/>
    <s v="BAR"/>
    <s v="HELADOS"/>
    <n v="0.4"/>
    <d v="2024-08-01T00:00:00"/>
    <x v="12"/>
    <n v="8"/>
    <m/>
    <m/>
    <n v="0"/>
    <n v="-0.4"/>
    <n v="0"/>
    <n v="-0.4"/>
  </r>
  <r>
    <x v="0"/>
    <s v="REAL"/>
    <s v="VARIABLE"/>
    <x v="0"/>
    <s v="TRADE REPUBLIC"/>
    <s v="ONLINE"/>
    <x v="28"/>
    <s v="INTERESES TRADE REPUBLIC"/>
    <s v="INTERESES TRADE REPUBLIC"/>
    <n v="2.25"/>
    <d v="2024-08-01T00:00:00"/>
    <x v="12"/>
    <n v="8"/>
    <m/>
    <m/>
    <n v="2.25"/>
    <n v="0"/>
    <n v="0"/>
    <n v="2.25"/>
  </r>
  <r>
    <x v="1"/>
    <s v="REAL"/>
    <s v="VARIABLE"/>
    <x v="0"/>
    <s v="TICKETMASTER"/>
    <s v="ONLINE"/>
    <x v="9"/>
    <s v="CONCIERTOS"/>
    <s v="FESTIVAL DE LAS DELICIAS"/>
    <n v="5.5"/>
    <d v="2024-08-02T00:00:00"/>
    <x v="12"/>
    <n v="8"/>
    <d v="2024-08-02T00:00:00"/>
    <m/>
    <n v="0"/>
    <n v="-5.5"/>
    <n v="0"/>
    <n v="-5.5"/>
  </r>
  <r>
    <x v="1"/>
    <s v="REAL"/>
    <s v="FIJO"/>
    <x v="0"/>
    <s v="ALQUILER"/>
    <s v="MADRID"/>
    <x v="2"/>
    <s v="PISO VALDEZARZA"/>
    <s v="ALQUILER VALDEZARZA"/>
    <n v="40"/>
    <d v="2024-08-02T00:00:00"/>
    <x v="12"/>
    <n v="8"/>
    <m/>
    <m/>
    <n v="0"/>
    <n v="-40"/>
    <n v="0"/>
    <n v="-40"/>
  </r>
  <r>
    <x v="3"/>
    <s v="REAL"/>
    <s v="VARIABLE"/>
    <x v="0"/>
    <s v="TRASPASO COLECTIVOS"/>
    <s v="ONLINE"/>
    <x v="24"/>
    <s v="TRASPASO COLECTIVOS"/>
    <s v="TRASPASO COLECTIVOS AGOSTO"/>
    <n v="0"/>
    <d v="2024-08-02T00:00:00"/>
    <x v="12"/>
    <n v="8"/>
    <m/>
    <m/>
    <n v="0"/>
    <n v="0"/>
    <n v="0"/>
    <n v="0"/>
  </r>
  <r>
    <x v="1"/>
    <s v="REAL"/>
    <s v="FIJO"/>
    <x v="0"/>
    <s v="GARAJE"/>
    <s v="MADRID"/>
    <x v="2"/>
    <s v="GARAJE"/>
    <s v="GARAJE VALDEZARZA"/>
    <n v="6.5"/>
    <d v="2024-08-02T00:00:00"/>
    <x v="12"/>
    <n v="8"/>
    <m/>
    <m/>
    <n v="0"/>
    <n v="-6.5"/>
    <n v="0"/>
    <n v="-6.5"/>
  </r>
  <r>
    <x v="1"/>
    <s v="REAL"/>
    <s v="VARIABLE"/>
    <x v="0"/>
    <s v="GASTOS"/>
    <s v="MADRID"/>
    <x v="2"/>
    <s v="GASTOS COMPARTIDOS"/>
    <s v="GASTOS: AGUA, LUZ, WIFI, LIMPIEZA"/>
    <n v="7"/>
    <d v="2024-08-02T00:00:00"/>
    <x v="12"/>
    <n v="8"/>
    <m/>
    <m/>
    <n v="0"/>
    <n v="-7"/>
    <n v="0"/>
    <n v="-7"/>
  </r>
  <r>
    <x v="2"/>
    <s v="REAL"/>
    <s v="VARIABLE"/>
    <x v="0"/>
    <s v="DEGIRO"/>
    <s v="ONLINE"/>
    <x v="16"/>
    <s v="FONDOS"/>
    <s v="DEGIRO"/>
    <n v="270"/>
    <d v="2024-08-02T00:00:00"/>
    <x v="12"/>
    <n v="8"/>
    <m/>
    <m/>
    <n v="0"/>
    <n v="0"/>
    <n v="-270"/>
    <n v="-270"/>
  </r>
  <r>
    <x v="2"/>
    <s v="REAL"/>
    <s v="VARIABLE"/>
    <x v="0"/>
    <s v="INDEXA CAPITAL"/>
    <s v="ONLINE"/>
    <x v="22"/>
    <s v="FONDOS"/>
    <s v="INDEXA"/>
    <n v="270"/>
    <d v="2024-08-02T00:00:00"/>
    <x v="12"/>
    <n v="8"/>
    <m/>
    <m/>
    <n v="0"/>
    <n v="0"/>
    <n v="-270"/>
    <n v="-270"/>
  </r>
  <r>
    <x v="0"/>
    <s v="REAL"/>
    <s v="VARIABLE"/>
    <x v="0"/>
    <s v="VINTED"/>
    <s v="ONLINE"/>
    <x v="18"/>
    <s v="SEGUNDA MANOS"/>
    <s v="VINTED (ALPARGATAS, CAMISA TOMMY Y CAMISA ALEX)"/>
    <n v="25.08"/>
    <d v="2024-08-02T00:00:00"/>
    <x v="12"/>
    <n v="8"/>
    <m/>
    <m/>
    <n v="25.08"/>
    <n v="0"/>
    <n v="0"/>
    <n v="25.08"/>
  </r>
  <r>
    <x v="1"/>
    <s v="REAL"/>
    <s v="VARIABLE"/>
    <x v="0"/>
    <s v="CHIRINGUITO"/>
    <s v="TORRE DEL MAR"/>
    <x v="4"/>
    <s v="VENDING"/>
    <s v="CHUCHES"/>
    <n v="0.16000000000000003"/>
    <d v="2024-08-02T00:00:00"/>
    <x v="12"/>
    <n v="8"/>
    <m/>
    <s v="PAGADO EN EFECTIVO"/>
    <n v="0"/>
    <n v="-0.16000000000000003"/>
    <n v="0"/>
    <n v="-0.16000000000000003"/>
  </r>
  <r>
    <x v="1"/>
    <s v="REAL"/>
    <s v="VARIABLE"/>
    <x v="0"/>
    <s v="HELADERIA TORRE"/>
    <s v="TORRE DEL MAR"/>
    <x v="7"/>
    <s v="BAR"/>
    <s v="HELADOS"/>
    <n v="0.54"/>
    <d v="2024-08-02T00:00:00"/>
    <x v="12"/>
    <n v="8"/>
    <m/>
    <s v="PAGADO EN EFECTIVO"/>
    <n v="0"/>
    <n v="-0.54"/>
    <n v="0"/>
    <n v="-0.54"/>
  </r>
  <r>
    <x v="3"/>
    <s v="REAL"/>
    <s v="VARIABLE"/>
    <x v="0"/>
    <s v="TRASPASO COLECTIVOS"/>
    <s v="ONLINE"/>
    <x v="24"/>
    <s v="TRASPASO COLECTIVOS"/>
    <s v="TRASPASO COLECTIVOS AGOSTO - EXTRA PARA CRIS"/>
    <n v="0"/>
    <d v="2024-08-02T00:00:00"/>
    <x v="12"/>
    <n v="8"/>
    <m/>
    <m/>
    <n v="0"/>
    <n v="0"/>
    <n v="0"/>
    <n v="0"/>
  </r>
  <r>
    <x v="0"/>
    <s v="REAL"/>
    <s v="VARIABLE"/>
    <x v="0"/>
    <s v="BLABLACAR"/>
    <s v="ONLINE"/>
    <x v="18"/>
    <s v="GASTOS COMPARTIDOS"/>
    <s v="BLABLACAR  TORRE DEL MAR - MADRID"/>
    <n v="12"/>
    <d v="2024-08-04T00:00:00"/>
    <x v="12"/>
    <n v="8"/>
    <d v="2024-08-04T00:00:00"/>
    <s v="EFECTIVO - INMA"/>
    <n v="12"/>
    <n v="0"/>
    <n v="0"/>
    <n v="12"/>
  </r>
  <r>
    <x v="0"/>
    <s v="REAL"/>
    <s v="VARIABLE"/>
    <x v="0"/>
    <s v="BLABLACAR"/>
    <s v="ONLINE"/>
    <x v="18"/>
    <s v="GASTOS COMPARTIDOS"/>
    <s v="BLABLACAR  TORRE DEL MAR - MADRID"/>
    <n v="4.5"/>
    <d v="2024-08-04T00:00:00"/>
    <x v="12"/>
    <n v="8"/>
    <d v="2024-08-04T00:00:00"/>
    <s v="ANGIE -APP"/>
    <n v="4.5"/>
    <n v="0"/>
    <n v="0"/>
    <n v="4.5"/>
  </r>
  <r>
    <x v="1"/>
    <s v="REAL"/>
    <s v="VARIABLE"/>
    <x v="0"/>
    <s v="NEGROS TORRE DEL MAR"/>
    <s v="TORRE DEL MAR"/>
    <x v="21"/>
    <s v="REGALOS CUMPLEAÑOS"/>
    <s v="REGALO ICIAR"/>
    <n v="2"/>
    <d v="2024-08-04T00:00:00"/>
    <x v="12"/>
    <n v="8"/>
    <m/>
    <m/>
    <n v="0"/>
    <n v="-2"/>
    <n v="0"/>
    <n v="-2"/>
  </r>
  <r>
    <x v="1"/>
    <s v="REAL"/>
    <s v="VARIABLE"/>
    <x v="0"/>
    <s v="MADRID DEPORTES"/>
    <s v="MADRID"/>
    <x v="6"/>
    <s v="GIMNASIO"/>
    <s v="GIMNASIO MADRID DEPORTES"/>
    <n v="2.99"/>
    <d v="2024-08-05T00:00:00"/>
    <x v="12"/>
    <n v="8"/>
    <d v="2024-08-05T00:00:00"/>
    <m/>
    <n v="0"/>
    <n v="-2.99"/>
    <n v="0"/>
    <n v="-2.99"/>
  </r>
  <r>
    <x v="1"/>
    <s v="REAL"/>
    <s v="VARIABLE"/>
    <x v="0"/>
    <s v="REPSOL"/>
    <s v="MADRID"/>
    <x v="5"/>
    <s v="GASOLINA"/>
    <s v="COCHE"/>
    <n v="6.5819999999999999"/>
    <d v="2024-08-05T00:00:00"/>
    <x v="12"/>
    <n v="8"/>
    <d v="2024-08-04T00:00:00"/>
    <m/>
    <n v="0"/>
    <n v="-6.5819999999999999"/>
    <n v="0"/>
    <n v="-6.5819999999999999"/>
  </r>
  <r>
    <x v="1"/>
    <s v="REAL"/>
    <s v="VARIABLE"/>
    <x v="0"/>
    <s v="CHIRINGUITO"/>
    <s v="TORRE DEL MAR"/>
    <x v="7"/>
    <s v="RESTAURANTE"/>
    <s v="ESPETO Y CERVEZA"/>
    <n v="1.3900000000000001"/>
    <d v="2024-08-05T00:00:00"/>
    <x v="12"/>
    <n v="8"/>
    <d v="2024-08-04T00:00:00"/>
    <s v="ESPETO CON EL CUÑAO JAVI BLANCO"/>
    <n v="0"/>
    <n v="-1.3900000000000001"/>
    <n v="0"/>
    <n v="-1.3900000000000001"/>
  </r>
  <r>
    <x v="1"/>
    <s v="REAL"/>
    <s v="VARIABLE"/>
    <x v="0"/>
    <s v="VINTED"/>
    <s v="ONLINE"/>
    <x v="3"/>
    <s v="ROPA DEPORTE"/>
    <s v="CAMISETA SELECCIÓN ESPAÑOLA"/>
    <n v="3.7789999999999999"/>
    <d v="2024-08-05T00:00:00"/>
    <x v="12"/>
    <n v="8"/>
    <d v="2024-08-04T00:00:00"/>
    <m/>
    <n v="0"/>
    <n v="-3.7789999999999999"/>
    <n v="0"/>
    <n v="-3.7789999999999999"/>
  </r>
  <r>
    <x v="1"/>
    <s v="REAL"/>
    <s v="VARIABLE"/>
    <x v="0"/>
    <s v="VINTED"/>
    <s v="ONLINE"/>
    <x v="3"/>
    <s v="ROPA DEPORTE"/>
    <s v="CAMISETA REAL MADRID RAUL"/>
    <n v="3.794"/>
    <d v="2024-08-05T00:00:00"/>
    <x v="12"/>
    <n v="8"/>
    <d v="2024-08-04T00:00:00"/>
    <m/>
    <n v="0"/>
    <n v="-3.794"/>
    <n v="0"/>
    <n v="-3.794"/>
  </r>
  <r>
    <x v="1"/>
    <s v="REAL"/>
    <s v="VARIABLE"/>
    <x v="0"/>
    <s v="REPSOL"/>
    <s v="MADRID"/>
    <x v="5"/>
    <s v="GASOLINA"/>
    <s v="MOTO"/>
    <n v="1"/>
    <d v="2024-08-05T00:00:00"/>
    <x v="12"/>
    <n v="8"/>
    <m/>
    <m/>
    <n v="0"/>
    <n v="-1"/>
    <n v="0"/>
    <n v="-1"/>
  </r>
  <r>
    <x v="1"/>
    <s v="REAL"/>
    <s v="VARIABLE"/>
    <x v="0"/>
    <s v="ESPIEDO"/>
    <s v="MADRID"/>
    <x v="7"/>
    <s v="RESTAURANTE"/>
    <s v="EXTRA MENU COMPLETO"/>
    <n v="9.0000000000000011E-2"/>
    <d v="2024-08-05T00:00:00"/>
    <x v="12"/>
    <n v="8"/>
    <m/>
    <m/>
    <n v="0"/>
    <n v="-9.0000000000000011E-2"/>
    <n v="0"/>
    <n v="-9.0000000000000011E-2"/>
  </r>
  <r>
    <x v="1"/>
    <s v="REAL"/>
    <s v="VARIABLE"/>
    <x v="1"/>
    <s v="EL RADAR"/>
    <s v="TORRE DEL MAR"/>
    <x v="7"/>
    <s v="RESTAURANTE"/>
    <s v="CENA CON CUÑAOS"/>
    <n v="5.65"/>
    <d v="2024-08-05T00:00:00"/>
    <x v="12"/>
    <n v="8"/>
    <d v="2024-08-04T00:00:00"/>
    <s v="CENA VIERNES  EN EL RADAR, CON LOS CUÑAOS"/>
    <n v="0"/>
    <n v="-5.65"/>
    <n v="0"/>
    <n v="-5.65"/>
  </r>
  <r>
    <x v="1"/>
    <s v="REAL"/>
    <s v="VARIABLE"/>
    <x v="1"/>
    <s v="LA ESTRELLA"/>
    <s v="TORRE DEL MAR"/>
    <x v="7"/>
    <s v="RESTAURANTE"/>
    <s v="CENA CON CUÑAOS"/>
    <n v="5.8000000000000007"/>
    <d v="2024-08-05T00:00:00"/>
    <x v="12"/>
    <n v="8"/>
    <d v="2024-08-04T00:00:00"/>
    <s v="CENA SABADO EN LA ESTRELLA CON LOS CUÑAOS"/>
    <n v="0"/>
    <n v="-5.8000000000000007"/>
    <n v="0"/>
    <n v="-5.8000000000000007"/>
  </r>
  <r>
    <x v="1"/>
    <s v="REAL"/>
    <s v="VARIABLE"/>
    <x v="1"/>
    <s v="CARREFOUR"/>
    <s v="MADRID"/>
    <x v="4"/>
    <s v="CARREFOUR"/>
    <s v="COMPRA GRANDE"/>
    <n v="11.308"/>
    <d v="2024-08-05T00:00:00"/>
    <x v="12"/>
    <n v="8"/>
    <m/>
    <m/>
    <n v="0"/>
    <n v="-11.308"/>
    <n v="0"/>
    <n v="-11.308"/>
  </r>
  <r>
    <x v="1"/>
    <s v="REAL"/>
    <s v="VARIABLE"/>
    <x v="1"/>
    <s v="RODILLA"/>
    <s v="MADRID"/>
    <x v="7"/>
    <s v="BAR"/>
    <s v="MERIENDA CON CRIS"/>
    <n v="0.9"/>
    <d v="2024-08-06T00:00:00"/>
    <x v="12"/>
    <n v="8"/>
    <d v="2024-08-05T00:00:00"/>
    <m/>
    <n v="0"/>
    <n v="-0.9"/>
    <n v="0"/>
    <n v="-0.9"/>
  </r>
  <r>
    <x v="1"/>
    <s v="REAL"/>
    <s v="VARIABLE"/>
    <x v="0"/>
    <s v="MODISTA MARIA"/>
    <s v="MADRID"/>
    <x v="3"/>
    <s v="ARREGLOS"/>
    <s v="ARREGLO PANTALON"/>
    <n v="0.4"/>
    <d v="2024-08-06T00:00:00"/>
    <x v="12"/>
    <n v="8"/>
    <m/>
    <m/>
    <n v="0"/>
    <n v="-0.4"/>
    <n v="0"/>
    <n v="-0.4"/>
  </r>
  <r>
    <x v="1"/>
    <s v="REAL"/>
    <s v="VARIABLE"/>
    <x v="0"/>
    <s v="FESTIVAL DE LAS DELICIAS"/>
    <s v="MADRID"/>
    <x v="21"/>
    <s v="REGALOS CUMPLEAÑOS"/>
    <s v="REGALO ICIAR"/>
    <n v="9.9"/>
    <d v="2024-08-06T00:00:00"/>
    <x v="12"/>
    <n v="8"/>
    <m/>
    <m/>
    <n v="0"/>
    <n v="-9.9"/>
    <n v="0"/>
    <n v="-9.9"/>
  </r>
  <r>
    <x v="1"/>
    <s v="REAL"/>
    <s v="VARIABLE"/>
    <x v="0"/>
    <s v="VINTED"/>
    <s v="ONLINE"/>
    <x v="3"/>
    <s v="ROPA DEPORTE"/>
    <s v="CAMISETA SELECCIÓN ESPAÑOLA"/>
    <n v="7.2729999999999997"/>
    <d v="2024-08-06T00:00:00"/>
    <x v="12"/>
    <n v="8"/>
    <m/>
    <m/>
    <n v="0"/>
    <n v="-7.2729999999999997"/>
    <n v="0"/>
    <n v="-7.2729999999999997"/>
  </r>
  <r>
    <x v="1"/>
    <s v="REAL"/>
    <s v="VARIABLE"/>
    <x v="0"/>
    <s v="RIOT GAMES"/>
    <s v="ONLINE"/>
    <x v="8"/>
    <s v="JUEGOS"/>
    <s v="SKINS TEEMO &amp; VEIGAR"/>
    <n v="1.099"/>
    <d v="2024-08-12T00:00:00"/>
    <x v="12"/>
    <n v="8"/>
    <d v="2024-08-08T00:00:00"/>
    <m/>
    <n v="0"/>
    <n v="-1.099"/>
    <n v="0"/>
    <n v="-1.099"/>
  </r>
  <r>
    <x v="1"/>
    <s v="REAL"/>
    <s v="VARIABLE"/>
    <x v="0"/>
    <s v="AYUNTAMIENTO MADRID"/>
    <s v="MADRID"/>
    <x v="6"/>
    <s v="GIMNASIO"/>
    <s v="GIMNASIO MADRID DEPORTES"/>
    <n v="0.5"/>
    <d v="2024-08-12T00:00:00"/>
    <x v="12"/>
    <n v="8"/>
    <m/>
    <m/>
    <n v="0"/>
    <n v="-0.5"/>
    <n v="0"/>
    <n v="-0.5"/>
  </r>
  <r>
    <x v="1"/>
    <s v="REAL"/>
    <s v="VARIABLE"/>
    <x v="0"/>
    <s v="AYUNTAMIENTO MADRID"/>
    <s v="MADRID"/>
    <x v="6"/>
    <s v="NATACION"/>
    <s v="NATACION MADRID DEPORTES"/>
    <n v="0.25"/>
    <d v="2024-08-12T00:00:00"/>
    <x v="12"/>
    <n v="8"/>
    <m/>
    <m/>
    <n v="0"/>
    <n v="-0.25"/>
    <n v="0"/>
    <n v="-0.25"/>
  </r>
  <r>
    <x v="1"/>
    <s v="REAL"/>
    <s v="VARIABLE"/>
    <x v="0"/>
    <s v="AYUNTAMIENTO MADRID"/>
    <s v="MADRID"/>
    <x v="6"/>
    <s v="NATACION"/>
    <s v="NATACION MADRID DEPORTES"/>
    <n v="0.25"/>
    <d v="2024-08-12T00:00:00"/>
    <x v="12"/>
    <n v="8"/>
    <m/>
    <m/>
    <n v="0"/>
    <n v="-0.25"/>
    <n v="0"/>
    <n v="-0.25"/>
  </r>
  <r>
    <x v="1"/>
    <s v="REAL"/>
    <s v="VARIABLE"/>
    <x v="0"/>
    <s v="AYUNTAMIENTO MADRID"/>
    <s v="MADRID"/>
    <x v="9"/>
    <s v="PISCINA"/>
    <s v="ENTRADA PISCINA"/>
    <n v="0.22500000000000001"/>
    <d v="2024-08-12T00:00:00"/>
    <x v="12"/>
    <n v="8"/>
    <m/>
    <m/>
    <n v="0"/>
    <n v="-0.22500000000000001"/>
    <n v="0"/>
    <n v="-0.22500000000000001"/>
  </r>
  <r>
    <x v="1"/>
    <s v="REAL"/>
    <s v="VARIABLE"/>
    <x v="0"/>
    <s v="OPEN AI"/>
    <s v="ONLINE"/>
    <x v="8"/>
    <s v="SUSCRIPCION"/>
    <s v="CHAT GPT"/>
    <n v="2.2870000000000004"/>
    <d v="2024-08-12T00:00:00"/>
    <x v="12"/>
    <n v="8"/>
    <m/>
    <m/>
    <n v="0"/>
    <n v="-2.2870000000000004"/>
    <n v="0"/>
    <n v="-2.2870000000000004"/>
  </r>
  <r>
    <x v="1"/>
    <s v="REAL"/>
    <s v="VARIABLE"/>
    <x v="0"/>
    <s v="INSUD"/>
    <s v="MADRID"/>
    <x v="4"/>
    <s v="VENDING"/>
    <s v="CAFÉ"/>
    <n v="4.0000000000000008E-2"/>
    <d v="2024-08-12T00:00:00"/>
    <x v="12"/>
    <n v="8"/>
    <m/>
    <m/>
    <n v="0"/>
    <n v="-4.0000000000000008E-2"/>
    <n v="0"/>
    <n v="-4.0000000000000008E-2"/>
  </r>
  <r>
    <x v="1"/>
    <s v="REAL"/>
    <s v="VARIABLE"/>
    <x v="0"/>
    <s v="INSUD"/>
    <s v="MADRID"/>
    <x v="4"/>
    <s v="VENDING"/>
    <s v="CAFÉ"/>
    <n v="0.05"/>
    <d v="2024-08-12T00:00:00"/>
    <x v="12"/>
    <n v="8"/>
    <m/>
    <m/>
    <n v="0"/>
    <n v="-0.05"/>
    <n v="0"/>
    <n v="-0.05"/>
  </r>
  <r>
    <x v="1"/>
    <s v="REAL"/>
    <s v="VARIABLE"/>
    <x v="0"/>
    <s v="INSUD"/>
    <s v="MADRID"/>
    <x v="4"/>
    <s v="VENDING"/>
    <s v="CHOCOLATE"/>
    <n v="0.35000000000000003"/>
    <d v="2024-08-12T00:00:00"/>
    <x v="12"/>
    <n v="8"/>
    <m/>
    <m/>
    <n v="0"/>
    <n v="-0.35000000000000003"/>
    <n v="0"/>
    <n v="-0.35000000000000003"/>
  </r>
  <r>
    <x v="1"/>
    <s v="REAL"/>
    <s v="VARIABLE"/>
    <x v="0"/>
    <s v="INSUD"/>
    <s v="MADRID"/>
    <x v="4"/>
    <s v="VENDING"/>
    <s v="CHOCOLATE"/>
    <n v="0.11000000000000001"/>
    <d v="2024-08-12T00:00:00"/>
    <x v="12"/>
    <n v="8"/>
    <m/>
    <m/>
    <n v="0"/>
    <n v="-0.11000000000000001"/>
    <n v="0"/>
    <n v="-0.11000000000000001"/>
  </r>
  <r>
    <x v="1"/>
    <s v="REAL"/>
    <s v="VARIABLE"/>
    <x v="0"/>
    <s v="INSUD"/>
    <s v="MADRID"/>
    <x v="4"/>
    <s v="VENDING"/>
    <s v="CAFÉ"/>
    <n v="2.0000000000000004E-2"/>
    <d v="2024-08-12T00:00:00"/>
    <x v="12"/>
    <n v="8"/>
    <m/>
    <m/>
    <n v="0"/>
    <n v="-2.0000000000000004E-2"/>
    <n v="0"/>
    <n v="-2.0000000000000004E-2"/>
  </r>
  <r>
    <x v="1"/>
    <s v="REAL"/>
    <s v="VARIABLE"/>
    <x v="0"/>
    <s v="INSUD"/>
    <s v="MADRID"/>
    <x v="4"/>
    <s v="VENDING"/>
    <s v="CHOCOLATE"/>
    <n v="0.1"/>
    <d v="2024-08-12T00:00:00"/>
    <x v="12"/>
    <n v="8"/>
    <m/>
    <m/>
    <n v="0"/>
    <n v="-0.1"/>
    <n v="0"/>
    <n v="-0.1"/>
  </r>
  <r>
    <x v="1"/>
    <s v="REAL"/>
    <s v="VARIABLE"/>
    <x v="0"/>
    <s v="INSUD"/>
    <s v="MADRID"/>
    <x v="4"/>
    <s v="VENDING"/>
    <s v="CAFÉ"/>
    <n v="0.19"/>
    <d v="2024-08-12T00:00:00"/>
    <x v="12"/>
    <n v="8"/>
    <m/>
    <m/>
    <n v="0"/>
    <n v="-0.19"/>
    <n v="0"/>
    <n v="-0.19"/>
  </r>
  <r>
    <x v="1"/>
    <s v="REAL"/>
    <s v="VARIABLE"/>
    <x v="0"/>
    <s v="OCHENTA GRADOS"/>
    <s v="MADRID"/>
    <x v="7"/>
    <s v="RESTAURANTE"/>
    <s v="EXTRA MENU COMPLETO"/>
    <n v="0.58499999999999996"/>
    <d v="2024-08-12T00:00:00"/>
    <x v="12"/>
    <n v="8"/>
    <m/>
    <m/>
    <n v="0"/>
    <n v="-0.58499999999999996"/>
    <n v="0"/>
    <n v="-0.58499999999999996"/>
  </r>
  <r>
    <x v="1"/>
    <s v="REAL"/>
    <s v="VARIABLE"/>
    <x v="1"/>
    <s v="WALLAPOP"/>
    <s v="MADRID"/>
    <x v="2"/>
    <s v="ACCESORIOS"/>
    <s v="MUEBLE PASILLO"/>
    <n v="8"/>
    <d v="2024-08-12T00:00:00"/>
    <x v="12"/>
    <n v="8"/>
    <m/>
    <s v="COMPRADO POR WALLAPOP, FUIMOS A PINTO A POR EL MUEBLE"/>
    <n v="0"/>
    <n v="-8"/>
    <n v="0"/>
    <n v="-8"/>
  </r>
  <r>
    <x v="1"/>
    <s v="REAL"/>
    <s v="VARIABLE"/>
    <x v="0"/>
    <s v="LATERAL CASTELLANA"/>
    <s v="MADRID"/>
    <x v="7"/>
    <s v="RESTAURANTE"/>
    <s v="CENA CON SHEILA Y SONIA"/>
    <n v="6.7900000000000009"/>
    <d v="2024-08-13T00:00:00"/>
    <x v="12"/>
    <n v="8"/>
    <m/>
    <s v="CENA CON SONIA Y SHEILA. SHEILA ANUNCIA QUE SE CASA"/>
    <n v="0"/>
    <n v="-6.7900000000000009"/>
    <n v="0"/>
    <n v="-6.7900000000000009"/>
  </r>
  <r>
    <x v="1"/>
    <s v="REAL"/>
    <s v="VARIABLE"/>
    <x v="0"/>
    <s v="CEPSA"/>
    <s v="MADRID"/>
    <x v="5"/>
    <s v="GASOLINA"/>
    <s v="MOTO"/>
    <n v="0.83100000000000007"/>
    <d v="2024-08-13T00:00:00"/>
    <x v="12"/>
    <n v="8"/>
    <m/>
    <m/>
    <n v="0"/>
    <n v="-0.83100000000000007"/>
    <n v="0"/>
    <n v="-0.83100000000000007"/>
  </r>
  <r>
    <x v="1"/>
    <s v="REAL"/>
    <s v="VARIABLE"/>
    <x v="0"/>
    <s v="ESTACION DE SERVICIO"/>
    <s v="GUADALAJARA"/>
    <x v="4"/>
    <s v="GASOLINERAS"/>
    <s v="FILIPINOS"/>
    <n v="0.26"/>
    <d v="2024-08-13T00:00:00"/>
    <x v="12"/>
    <n v="8"/>
    <m/>
    <m/>
    <n v="0"/>
    <n v="-0.26"/>
    <n v="0"/>
    <n v="-0.26"/>
  </r>
  <r>
    <x v="1"/>
    <s v="REAL"/>
    <s v="VARIABLE"/>
    <x v="1"/>
    <s v="CIRCOLO POPPOLARE"/>
    <s v="MADRID"/>
    <x v="7"/>
    <s v="RESTAURANTE"/>
    <s v="CIRCOLLO POPPOLARE COMIDA CON CRIS"/>
    <n v="6.3000000000000007"/>
    <d v="2024-08-13T00:00:00"/>
    <x v="12"/>
    <n v="8"/>
    <m/>
    <m/>
    <n v="0"/>
    <n v="-6.3000000000000007"/>
    <n v="0"/>
    <n v="-6.3000000000000007"/>
  </r>
  <r>
    <x v="2"/>
    <s v="REAL"/>
    <s v="VARIABLE"/>
    <x v="0"/>
    <s v="INDEXA CAPITAL"/>
    <s v="ONLINE"/>
    <x v="22"/>
    <s v="FONDOS"/>
    <s v="INDEXA"/>
    <n v="135"/>
    <d v="2024-08-14T00:00:00"/>
    <x v="12"/>
    <n v="8"/>
    <m/>
    <m/>
    <n v="0"/>
    <n v="0"/>
    <n v="-135"/>
    <n v="-135"/>
  </r>
  <r>
    <x v="1"/>
    <s v="REAL"/>
    <s v="VARIABLE"/>
    <x v="0"/>
    <s v="FILDOR"/>
    <s v="TUDELA"/>
    <x v="3"/>
    <s v="ARREGLOS"/>
    <s v="CAMISA BORDADO"/>
    <n v="0.4"/>
    <d v="2024-08-14T00:00:00"/>
    <x v="12"/>
    <n v="8"/>
    <m/>
    <s v="EFECTIVO"/>
    <n v="0"/>
    <n v="-0.4"/>
    <n v="0"/>
    <n v="-0.4"/>
  </r>
  <r>
    <x v="1"/>
    <s v="REAL"/>
    <s v="VARIABLE"/>
    <x v="0"/>
    <s v="EL TONEL"/>
    <s v="TUDELA"/>
    <x v="7"/>
    <s v="BAR"/>
    <s v="BOCADILLO"/>
    <n v="0.68"/>
    <d v="2024-08-14T00:00:00"/>
    <x v="12"/>
    <n v="8"/>
    <m/>
    <s v="VIENDO LA SUPERCOPA EUROPA MADRID EN CASA PABLO"/>
    <n v="0"/>
    <n v="-0.68"/>
    <n v="0"/>
    <n v="-0.68"/>
  </r>
  <r>
    <x v="1"/>
    <s v="REAL"/>
    <s v="VARIABLE"/>
    <x v="0"/>
    <s v="ARENAS"/>
    <s v="TUDELA"/>
    <x v="7"/>
    <s v="BAR"/>
    <s v="MERIENDA / ALMUERZO ARENAS"/>
    <n v="2.2000000000000002"/>
    <d v="2024-08-14T00:00:00"/>
    <x v="12"/>
    <n v="8"/>
    <m/>
    <s v="EFECTIVO"/>
    <n v="0"/>
    <n v="-2.2000000000000002"/>
    <n v="0"/>
    <n v="-2.2000000000000002"/>
  </r>
  <r>
    <x v="1"/>
    <s v="REAL"/>
    <s v="VARIABLE"/>
    <x v="0"/>
    <s v="PROXIM SUPERMERCADOS"/>
    <s v="TUDELA"/>
    <x v="4"/>
    <s v="PROXIM"/>
    <s v="COMPRA SEMANAL"/>
    <n v="2.4030000000000005"/>
    <d v="2024-08-16T00:00:00"/>
    <x v="12"/>
    <n v="8"/>
    <m/>
    <m/>
    <n v="0"/>
    <n v="-2.4030000000000005"/>
    <n v="0"/>
    <n v="-2.4030000000000005"/>
  </r>
  <r>
    <x v="0"/>
    <s v="REAL"/>
    <s v="VARIABLE"/>
    <x v="0"/>
    <s v="BLABLACAR"/>
    <s v="ONLINE"/>
    <x v="18"/>
    <s v="GASTOS COMPARTIDOS"/>
    <s v="BLABLACAR"/>
    <n v="9.9"/>
    <d v="2024-08-16T00:00:00"/>
    <x v="12"/>
    <n v="8"/>
    <d v="2024-08-13T00:00:00"/>
    <s v="viaje madrid-tudela del 13/08/2024"/>
    <n v="9.9"/>
    <n v="0"/>
    <n v="0"/>
    <n v="9.9"/>
  </r>
  <r>
    <x v="1"/>
    <s v="REAL"/>
    <s v="VARIABLE"/>
    <x v="1"/>
    <s v="NETFLIX"/>
    <s v="ONLINE"/>
    <x v="8"/>
    <s v="SUSCRIPCION"/>
    <s v="NETFLIX"/>
    <n v="0.60000000000000009"/>
    <d v="2024-08-16T00:00:00"/>
    <x v="12"/>
    <n v="8"/>
    <m/>
    <m/>
    <n v="0"/>
    <n v="-0.60000000000000009"/>
    <n v="0"/>
    <n v="-0.60000000000000009"/>
  </r>
  <r>
    <x v="1"/>
    <s v="REAL"/>
    <s v="VARIABLE"/>
    <x v="0"/>
    <s v="ARENAS"/>
    <s v="TUDELA"/>
    <x v="7"/>
    <s v="BAR"/>
    <s v="MERIENDA / ALMUERZO ARENAS"/>
    <n v="0.88000000000000012"/>
    <d v="2024-08-17T00:00:00"/>
    <x v="12"/>
    <n v="8"/>
    <m/>
    <m/>
    <n v="0"/>
    <n v="-0.88000000000000012"/>
    <n v="0"/>
    <n v="-0.88000000000000012"/>
  </r>
  <r>
    <x v="1"/>
    <s v="REAL"/>
    <s v="VARIABLE"/>
    <x v="0"/>
    <s v="ARENAS"/>
    <s v="TUDELA"/>
    <x v="7"/>
    <s v="BAR"/>
    <s v="MERIENDA / ALMUERZO ARENAS"/>
    <n v="0.88000000000000012"/>
    <d v="2024-08-19T00:00:00"/>
    <x v="12"/>
    <n v="8"/>
    <m/>
    <m/>
    <n v="0"/>
    <n v="-0.88000000000000012"/>
    <n v="0"/>
    <n v="-0.88000000000000012"/>
  </r>
  <r>
    <x v="1"/>
    <s v="REAL"/>
    <s v="VARIABLE"/>
    <x v="0"/>
    <s v="REPSOL"/>
    <s v="MEDINACELI"/>
    <x v="5"/>
    <s v="GASOLINA"/>
    <s v="COCHE"/>
    <n v="3.5"/>
    <d v="2024-08-19T00:00:00"/>
    <x v="12"/>
    <n v="8"/>
    <m/>
    <m/>
    <n v="0"/>
    <n v="-3.5"/>
    <n v="0"/>
    <n v="-3.5"/>
  </r>
  <r>
    <x v="1"/>
    <s v="REAL"/>
    <s v="VARIABLE"/>
    <x v="0"/>
    <s v="ESTACION DE SERVICIO"/>
    <s v="MEDINACELI"/>
    <x v="4"/>
    <s v="GASOLINERAS"/>
    <s v="FILIPINOS"/>
    <n v="0.25"/>
    <d v="2024-08-19T00:00:00"/>
    <x v="12"/>
    <n v="8"/>
    <m/>
    <m/>
    <n v="0"/>
    <n v="-0.25"/>
    <n v="0"/>
    <n v="-0.25"/>
  </r>
  <r>
    <x v="1"/>
    <s v="REAL"/>
    <s v="VARIABLE"/>
    <x v="0"/>
    <s v="PECADO CARNAL"/>
    <s v="TUDELA"/>
    <x v="7"/>
    <s v="RESTAURANTE"/>
    <s v="HAMBURGUESA CON AMIGOS TUDELA"/>
    <n v="1.8"/>
    <d v="2024-08-19T00:00:00"/>
    <x v="12"/>
    <n v="8"/>
    <m/>
    <m/>
    <n v="0"/>
    <n v="-1.8"/>
    <n v="0"/>
    <n v="-1.8"/>
  </r>
  <r>
    <x v="1"/>
    <s v="REAL"/>
    <s v="VARIABLE"/>
    <x v="0"/>
    <s v="ESTACION DE SERVICIO"/>
    <s v="MEDINACELI"/>
    <x v="5"/>
    <s v="GASOLINERAS"/>
    <s v="LIMPIEZA COCHE"/>
    <n v="0.60000000000000009"/>
    <d v="2024-08-19T00:00:00"/>
    <x v="12"/>
    <n v="8"/>
    <m/>
    <s v="EFECTIVO"/>
    <n v="0"/>
    <n v="-0.60000000000000009"/>
    <n v="0"/>
    <n v="-0.60000000000000009"/>
  </r>
  <r>
    <x v="3"/>
    <s v="REAL"/>
    <s v="VARIABLE"/>
    <x v="0"/>
    <s v="TRADE REPUBLIC"/>
    <s v="ONLINE"/>
    <x v="30"/>
    <s v="TRASPASO TRADE REPUBLIC"/>
    <s v="TRASPASO TRADE REPUBLIC"/>
    <n v="0"/>
    <d v="2024-08-19T00:00:00"/>
    <x v="12"/>
    <n v="8"/>
    <m/>
    <m/>
    <n v="0"/>
    <n v="0"/>
    <n v="0"/>
    <n v="0"/>
  </r>
  <r>
    <x v="1"/>
    <s v="REAL"/>
    <s v="VARIABLE"/>
    <x v="0"/>
    <s v="AYUNTAMIENTO MADRID"/>
    <s v="MADRID"/>
    <x v="6"/>
    <s v="GIMNASIO"/>
    <s v="GIMNASIO MADRID DEPORTES"/>
    <n v="0.5"/>
    <d v="2024-08-19T00:00:00"/>
    <x v="12"/>
    <n v="8"/>
    <m/>
    <m/>
    <n v="0"/>
    <n v="-0.5"/>
    <n v="0"/>
    <n v="-0.5"/>
  </r>
  <r>
    <x v="1"/>
    <s v="REAL"/>
    <s v="VARIABLE"/>
    <x v="0"/>
    <s v="GOOGLE"/>
    <s v="ONLINE"/>
    <x v="8"/>
    <s v="SUSCRIPCION"/>
    <s v="GOOGLE ONE"/>
    <n v="3"/>
    <d v="2024-08-19T00:00:00"/>
    <x v="12"/>
    <n v="8"/>
    <m/>
    <s v="SUSCRIPCION ANUAL A PARTIR DE SEPTIEMBRE 25"/>
    <n v="0"/>
    <n v="-3"/>
    <n v="0"/>
    <n v="-3"/>
  </r>
  <r>
    <x v="1"/>
    <s v="REAL"/>
    <s v="VARIABLE"/>
    <x v="0"/>
    <s v="AYUNTAMIENTO MADRID"/>
    <s v="MADRID"/>
    <x v="6"/>
    <s v="GIMNASIO"/>
    <s v="GIMNASIO MADRID DEPORTES"/>
    <n v="1.2000000000000002"/>
    <d v="2024-08-20T00:00:00"/>
    <x v="12"/>
    <n v="8"/>
    <m/>
    <s v="MITAD MENSUALIDAD AGOSTO"/>
    <n v="0"/>
    <n v="-1.2000000000000002"/>
    <n v="0"/>
    <n v="-1.2000000000000002"/>
  </r>
  <r>
    <x v="1"/>
    <s v="REAL"/>
    <s v="VARIABLE"/>
    <x v="0"/>
    <s v="CARREFOUR"/>
    <s v="MADRID"/>
    <x v="4"/>
    <s v="CARREFOUR"/>
    <s v="COMPRA FRUTA"/>
    <n v="1.266"/>
    <d v="2024-08-21T00:00:00"/>
    <x v="12"/>
    <n v="8"/>
    <m/>
    <m/>
    <n v="0"/>
    <n v="-1.266"/>
    <n v="0"/>
    <n v="-1.266"/>
  </r>
  <r>
    <x v="1"/>
    <s v="REAL"/>
    <s v="VARIABLE"/>
    <x v="0"/>
    <s v="GOOGLE"/>
    <s v="ONLINE"/>
    <x v="8"/>
    <s v="SUSCRIPCION"/>
    <s v="GOOGLE ONE"/>
    <n v="2.9990000000000001"/>
    <d v="2024-08-21T00:00:00"/>
    <x v="12"/>
    <n v="8"/>
    <m/>
    <m/>
    <n v="0"/>
    <n v="-2.9990000000000001"/>
    <n v="0"/>
    <n v="-2.9990000000000001"/>
  </r>
  <r>
    <x v="4"/>
    <s v="REAL"/>
    <s v="VARIABLE"/>
    <x v="0"/>
    <m/>
    <m/>
    <x v="25"/>
    <s v="TRADE REPUBLIC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5"/>
    <s v="CASH SANTANDER COLECTIVOS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5"/>
    <s v="CASH SANTANDER JGG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DEGIRO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LEDGER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BIT2ME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COINBASE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MINTOS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INDEXA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KUCOIN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METAMASK"/>
    <m/>
    <n v="0"/>
    <d v="2024-08-21T00:00:00"/>
    <x v="12"/>
    <n v="8"/>
    <m/>
    <m/>
    <n v="0"/>
    <n v="0"/>
    <n v="0"/>
    <n v="0"/>
  </r>
  <r>
    <x v="4"/>
    <s v="REAL"/>
    <s v="VARIABLE"/>
    <x v="0"/>
    <m/>
    <m/>
    <x v="26"/>
    <s v="CAPITAL CELL"/>
    <m/>
    <n v="0"/>
    <d v="2024-08-21T00:00:00"/>
    <x v="12"/>
    <n v="8"/>
    <m/>
    <m/>
    <n v="0"/>
    <n v="0"/>
    <n v="0"/>
    <n v="0"/>
  </r>
  <r>
    <x v="1"/>
    <s v="REAL"/>
    <s v="VARIABLE"/>
    <x v="1"/>
    <s v="LM"/>
    <s v="MADRID"/>
    <x v="4"/>
    <s v="LM"/>
    <s v="COMPRA EXPRES"/>
    <n v="2.7949999999999999"/>
    <d v="2024-08-22T00:00:00"/>
    <x v="12"/>
    <n v="8"/>
    <m/>
    <m/>
    <n v="0"/>
    <n v="-2.7949999999999999"/>
    <n v="0"/>
    <n v="-2.7949999999999999"/>
  </r>
  <r>
    <x v="0"/>
    <s v="REAL"/>
    <s v="VARIABLE"/>
    <x v="0"/>
    <s v="BLABLACAR"/>
    <s v="ONLINE"/>
    <x v="18"/>
    <s v="GASTOS COMPARTIDOS"/>
    <s v="MADRID - TUDELA"/>
    <n v="7.8"/>
    <d v="2024-08-23T00:00:00"/>
    <x v="12"/>
    <n v="8"/>
    <d v="2024-08-23T00:00:00"/>
    <s v="MIRIAM Y LEIDI --&gt; MADRID TUDELA"/>
    <n v="7.8"/>
    <n v="0"/>
    <n v="0"/>
    <n v="7.8"/>
  </r>
  <r>
    <x v="1"/>
    <s v="REAL"/>
    <s v="VARIABLE"/>
    <x v="0"/>
    <s v="APPLE"/>
    <s v="ONLINE"/>
    <x v="8"/>
    <s v="SUSCRIPCION"/>
    <s v="APPLE - ESPACIO ALMACENAMIENTO ICLOUD"/>
    <n v="0.99900000000000011"/>
    <d v="2024-08-24T00:00:00"/>
    <x v="12"/>
    <n v="8"/>
    <d v="2024-08-20T00:00:00"/>
    <m/>
    <n v="0"/>
    <n v="-0.99900000000000011"/>
    <n v="0"/>
    <n v="-0.99900000000000011"/>
  </r>
  <r>
    <x v="1"/>
    <s v="REAL"/>
    <s v="VARIABLE"/>
    <x v="0"/>
    <s v="INSUD"/>
    <s v="MADRID"/>
    <x v="4"/>
    <s v="VENDING"/>
    <s v="CAFÉ"/>
    <n v="0.06"/>
    <d v="2024-08-25T00:00:00"/>
    <x v="12"/>
    <n v="8"/>
    <d v="2024-08-20T00:00:00"/>
    <m/>
    <n v="0"/>
    <n v="-0.06"/>
    <n v="0"/>
    <n v="-0.06"/>
  </r>
  <r>
    <x v="1"/>
    <s v="REAL"/>
    <s v="VARIABLE"/>
    <x v="0"/>
    <s v="DE RISA Y DE ORO"/>
    <s v="TUDELA"/>
    <x v="7"/>
    <s v="BAR"/>
    <s v="COPA TUDELA"/>
    <n v="0.60000000000000009"/>
    <d v="2024-08-26T00:00:00"/>
    <x v="12"/>
    <n v="8"/>
    <m/>
    <m/>
    <n v="0"/>
    <n v="-0.60000000000000009"/>
    <n v="0"/>
    <n v="-0.60000000000000009"/>
  </r>
  <r>
    <x v="1"/>
    <s v="REAL"/>
    <s v="VARIABLE"/>
    <x v="0"/>
    <s v="RESTAURANTE"/>
    <s v="TUDELA"/>
    <x v="7"/>
    <s v="BAR"/>
    <s v="PROTONMAIL"/>
    <n v="0.49900000000000005"/>
    <d v="2024-08-26T00:00:00"/>
    <x v="12"/>
    <n v="8"/>
    <m/>
    <m/>
    <n v="0"/>
    <n v="-0.49900000000000005"/>
    <n v="0"/>
    <n v="-0.49900000000000005"/>
  </r>
  <r>
    <x v="1"/>
    <s v="REAL"/>
    <s v="VARIABLE"/>
    <x v="0"/>
    <s v="RESTAURANTE"/>
    <s v="TUDELA"/>
    <x v="7"/>
    <s v="BAR"/>
    <s v="CAFÉ"/>
    <n v="2.0000000000000004E-2"/>
    <d v="2024-08-26T00:00:00"/>
    <x v="12"/>
    <n v="8"/>
    <m/>
    <m/>
    <n v="0"/>
    <n v="-2.0000000000000004E-2"/>
    <n v="0"/>
    <n v="-2.0000000000000004E-2"/>
  </r>
  <r>
    <x v="0"/>
    <s v="REAL"/>
    <s v="VARIABLE"/>
    <x v="0"/>
    <s v="BLABLACAR"/>
    <s v="ONLINE"/>
    <x v="18"/>
    <s v="GASTOS COMPARTIDOS"/>
    <s v="TUDELA - MADRID"/>
    <n v="7.1999999999999993"/>
    <d v="2024-08-26T00:00:00"/>
    <x v="12"/>
    <n v="8"/>
    <d v="2024-05-25T00:00:00"/>
    <s v="ROCIO --&gt; TUDELA MADRID"/>
    <n v="7.1999999999999993"/>
    <n v="0"/>
    <n v="0"/>
    <n v="7.1999999999999993"/>
  </r>
  <r>
    <x v="0"/>
    <s v="REAL"/>
    <s v="VARIABLE"/>
    <x v="0"/>
    <s v="VINTED"/>
    <s v="ONLINE"/>
    <x v="18"/>
    <s v="SEGUNDA MANO"/>
    <s v="VINTED (ALPARGATAS BEIGE, CALCETIN NUÑEZ ARENAS AZUL)"/>
    <n v="1.7999999999999998"/>
    <d v="2024-08-26T00:00:00"/>
    <x v="12"/>
    <n v="8"/>
    <m/>
    <m/>
    <n v="1.7999999999999998"/>
    <n v="0"/>
    <n v="0"/>
    <n v="1.7999999999999998"/>
  </r>
  <r>
    <x v="1"/>
    <s v="REAL"/>
    <s v="VARIABLE"/>
    <x v="0"/>
    <s v="ESPIEDO"/>
    <s v="MADRID"/>
    <x v="7"/>
    <s v="RESTAURANTE"/>
    <s v="EXTRA MENU COMPLETO"/>
    <n v="0.13999999999999999"/>
    <d v="2024-08-26T00:00:00"/>
    <x v="12"/>
    <n v="8"/>
    <m/>
    <m/>
    <n v="0"/>
    <n v="-0.13999999999999999"/>
    <n v="0"/>
    <n v="-0.13999999999999999"/>
  </r>
  <r>
    <x v="1"/>
    <s v="REAL"/>
    <s v="VARIABLE"/>
    <x v="0"/>
    <s v="PROTONMAIL"/>
    <s v="ONLINE"/>
    <x v="8"/>
    <s v="SUSCRIPCION"/>
    <s v="PROTONMAIL"/>
    <n v="0.49900000000000005"/>
    <d v="2024-08-26T00:00:00"/>
    <x v="12"/>
    <n v="8"/>
    <m/>
    <m/>
    <n v="0"/>
    <n v="-0.49900000000000005"/>
    <n v="0"/>
    <n v="-0.49900000000000005"/>
  </r>
  <r>
    <x v="1"/>
    <s v="REAL"/>
    <s v="VARIABLE"/>
    <x v="0"/>
    <s v="ESPIEDO"/>
    <s v="MADRID"/>
    <x v="7"/>
    <s v="RESTAURANTE"/>
    <s v="EXTRA MENU COMPLETO"/>
    <n v="0.17"/>
    <d v="2024-08-28T00:00:00"/>
    <x v="12"/>
    <n v="8"/>
    <d v="2024-08-28T00:00:00"/>
    <m/>
    <n v="0"/>
    <n v="-0.17"/>
    <n v="0"/>
    <n v="-0.17"/>
  </r>
  <r>
    <x v="1"/>
    <s v="REAL"/>
    <s v="VARIABLE"/>
    <x v="1"/>
    <s v="CARREFOUR"/>
    <s v="MADRID"/>
    <x v="4"/>
    <s v="CARREFOUR"/>
    <s v="COMPRA SEMANAL"/>
    <n v="4.1280000000000001"/>
    <d v="2024-08-28T00:00:00"/>
    <x v="12"/>
    <n v="8"/>
    <d v="2024-08-28T00:00:00"/>
    <m/>
    <n v="0"/>
    <n v="-4.1280000000000001"/>
    <n v="0"/>
    <n v="-4.1280000000000001"/>
  </r>
  <r>
    <x v="0"/>
    <s v="REAL"/>
    <s v="FIJO"/>
    <x v="0"/>
    <s v="INSUD"/>
    <s v="MADRID"/>
    <x v="12"/>
    <s v="NOMINA INSUD"/>
    <s v=" INSUD"/>
    <n v="631.75800000000004"/>
    <d v="2024-08-29T00:00:00"/>
    <x v="12"/>
    <n v="8"/>
    <m/>
    <m/>
    <n v="631.75800000000004"/>
    <n v="0"/>
    <n v="0"/>
    <n v="631.75800000000004"/>
  </r>
  <r>
    <x v="1"/>
    <s v="REAL"/>
    <s v="VARIABLE"/>
    <x v="0"/>
    <s v="INSUD"/>
    <s v="MADRID"/>
    <x v="4"/>
    <s v="VENDING"/>
    <s v="CAFÉ"/>
    <n v="4.0000000000000008E-2"/>
    <d v="2024-08-29T00:00:00"/>
    <x v="12"/>
    <n v="8"/>
    <m/>
    <m/>
    <n v="0"/>
    <n v="-4.0000000000000008E-2"/>
    <n v="0"/>
    <n v="-4.0000000000000008E-2"/>
  </r>
  <r>
    <x v="1"/>
    <s v="REAL"/>
    <s v="VARIABLE"/>
    <x v="0"/>
    <s v="REPSOL"/>
    <s v="MADRID"/>
    <x v="5"/>
    <s v="GASOLINA"/>
    <s v="MOTO"/>
    <n v="0.74500000000000011"/>
    <d v="2024-08-29T00:00:00"/>
    <x v="12"/>
    <n v="8"/>
    <d v="2024-08-29T00:00:00"/>
    <m/>
    <n v="0"/>
    <n v="-0.74500000000000011"/>
    <n v="0"/>
    <n v="-0.74500000000000011"/>
  </r>
  <r>
    <x v="1"/>
    <s v="REAL"/>
    <s v="VARIABLE"/>
    <x v="1"/>
    <s v="CARREFOUR"/>
    <s v="MADRID"/>
    <x v="4"/>
    <s v="CARREFOUR"/>
    <s v="COMPRA SEMANAL"/>
    <n v="4.4240000000000004"/>
    <d v="2024-08-30T00:00:00"/>
    <x v="12"/>
    <n v="8"/>
    <m/>
    <m/>
    <n v="0"/>
    <n v="-4.4240000000000004"/>
    <n v="0"/>
    <n v="-4.4240000000000004"/>
  </r>
  <r>
    <x v="1"/>
    <s v="REAL"/>
    <s v="VARIABLE"/>
    <x v="0"/>
    <s v="SAONA"/>
    <m/>
    <x v="7"/>
    <s v="RESTAURANTE"/>
    <s v="EXTRA MENU COMPLETO"/>
    <n v="0.78500000000000003"/>
    <d v="2024-08-30T00:00:00"/>
    <x v="12"/>
    <n v="8"/>
    <m/>
    <m/>
    <n v="0"/>
    <n v="-0.78500000000000003"/>
    <n v="0"/>
    <n v="-0.78500000000000003"/>
  </r>
  <r>
    <x v="1"/>
    <s v="REAL"/>
    <s v="VARIABLE"/>
    <x v="0"/>
    <s v="AMAZON"/>
    <s v="ONLINE"/>
    <x v="3"/>
    <s v="ROPA DEPORTE"/>
    <s v="ZAPATILLAS 5 FINGERS SAGUARO T43"/>
    <n v="3.6539999999999999"/>
    <d v="2024-08-31T00:00:00"/>
    <x v="12"/>
    <n v="8"/>
    <d v="2024-08-27T00:00:00"/>
    <m/>
    <n v="0"/>
    <n v="-3.6539999999999999"/>
    <n v="0"/>
    <n v="-3.6539999999999999"/>
  </r>
  <r>
    <x v="0"/>
    <s v="REAL"/>
    <s v="VARIABLE"/>
    <x v="0"/>
    <s v="TRADE REPUBLIC"/>
    <s v="ONLINE"/>
    <x v="28"/>
    <s v="INTERESES TRADE REPUBLIC"/>
    <s v="INTERESES TRADE REPUBLIC"/>
    <n v="8.6969999999999992"/>
    <d v="2024-09-01T00:00:00"/>
    <x v="12"/>
    <n v="9"/>
    <m/>
    <s v="AL 3,75%"/>
    <n v="8.6969999999999992"/>
    <n v="0"/>
    <n v="0"/>
    <n v="8.6969999999999992"/>
  </r>
  <r>
    <x v="1"/>
    <s v="REAL"/>
    <s v="VARIABLE"/>
    <x v="1"/>
    <s v="MERCADONA"/>
    <s v="MADRID"/>
    <x v="4"/>
    <s v="MERCADONA"/>
    <s v="COMPRA PRODUCTOS LIMPIEZA"/>
    <n v="3.5950000000000006"/>
    <d v="2024-09-02T00:00:00"/>
    <x v="12"/>
    <n v="9"/>
    <m/>
    <m/>
    <n v="0"/>
    <n v="-3.5950000000000006"/>
    <n v="0"/>
    <n v="-3.5950000000000006"/>
  </r>
  <r>
    <x v="1"/>
    <s v="REAL"/>
    <s v="VARIABLE"/>
    <x v="0"/>
    <s v="RODRIGO"/>
    <s v="MADRID"/>
    <x v="7"/>
    <s v="BAR"/>
    <s v="DESAYUNO BAR RODRIGO"/>
    <n v="0.66"/>
    <d v="2024-09-02T00:00:00"/>
    <x v="12"/>
    <n v="9"/>
    <m/>
    <m/>
    <n v="0"/>
    <n v="-0.66"/>
    <n v="0"/>
    <n v="-0.66"/>
  </r>
  <r>
    <x v="1"/>
    <s v="REAL"/>
    <s v="FIJO"/>
    <x v="0"/>
    <s v="ALQUILER"/>
    <s v="MADRID"/>
    <x v="2"/>
    <s v="PISO VALDEZARZA"/>
    <s v="ALQUILER VALDEZARZA"/>
    <n v="40"/>
    <d v="2024-09-02T00:00:00"/>
    <x v="12"/>
    <n v="9"/>
    <m/>
    <m/>
    <n v="0"/>
    <n v="-40"/>
    <n v="0"/>
    <n v="-40"/>
  </r>
  <r>
    <x v="1"/>
    <s v="REAL"/>
    <s v="VARIABLE"/>
    <x v="0"/>
    <s v="GASTOS"/>
    <s v="MADRID"/>
    <x v="2"/>
    <s v="GASTOS COMPARTIDOS"/>
    <s v="GASTOS: AGUA, LUZ, WIFI, LIMPIEZA"/>
    <n v="8.8569999999999993"/>
    <d v="2024-09-02T00:00:00"/>
    <x v="12"/>
    <n v="9"/>
    <m/>
    <m/>
    <n v="0"/>
    <n v="-8.8569999999999993"/>
    <n v="0"/>
    <n v="-8.8569999999999993"/>
  </r>
  <r>
    <x v="1"/>
    <s v="REAL"/>
    <s v="FIJO"/>
    <x v="0"/>
    <s v="GARAJE"/>
    <s v="MADRID"/>
    <x v="2"/>
    <s v="GARAJE"/>
    <s v="GARAJE VALDEZARZA"/>
    <n v="6.5"/>
    <d v="2024-09-02T00:00:00"/>
    <x v="12"/>
    <n v="9"/>
    <m/>
    <m/>
    <n v="0"/>
    <n v="-6.5"/>
    <n v="0"/>
    <n v="-6.5"/>
  </r>
  <r>
    <x v="1"/>
    <s v="REAL"/>
    <s v="VARIABLE"/>
    <x v="0"/>
    <s v="INSUD"/>
    <s v="MADRID"/>
    <x v="4"/>
    <s v="VENDING"/>
    <s v="CHOCOLATE"/>
    <n v="0.127"/>
    <d v="2024-09-02T00:00:00"/>
    <x v="12"/>
    <n v="9"/>
    <m/>
    <m/>
    <n v="0"/>
    <n v="-0.127"/>
    <n v="0"/>
    <n v="-0.127"/>
  </r>
  <r>
    <x v="1"/>
    <s v="REAL"/>
    <s v="VARIABLE"/>
    <x v="0"/>
    <s v="PIZZA NAPOLI"/>
    <s v="MADRID"/>
    <x v="7"/>
    <s v="RESTAURANTE"/>
    <s v="EXTRA MENU COMPLETO"/>
    <n v="0.19"/>
    <d v="2024-09-02T00:00:00"/>
    <x v="12"/>
    <n v="9"/>
    <m/>
    <m/>
    <n v="0"/>
    <n v="-0.19"/>
    <n v="0"/>
    <n v="-0.19"/>
  </r>
  <r>
    <x v="1"/>
    <s v="REAL"/>
    <s v="VARIABLE"/>
    <x v="0"/>
    <s v="INSUD"/>
    <s v="MADRID"/>
    <x v="4"/>
    <s v="VENDING"/>
    <s v="CHOCOLATE"/>
    <n v="0.12999999999999998"/>
    <d v="2024-09-02T00:00:00"/>
    <x v="12"/>
    <n v="9"/>
    <m/>
    <m/>
    <n v="0"/>
    <n v="-0.12999999999999998"/>
    <n v="0"/>
    <n v="-0.12999999999999998"/>
  </r>
  <r>
    <x v="1"/>
    <s v="REAL"/>
    <s v="VARIABLE"/>
    <x v="0"/>
    <s v="WA,LLAPOP"/>
    <s v="MADRID"/>
    <x v="18"/>
    <s v="SEGUNDA MANO"/>
    <s v="RELOJ FOSSIL"/>
    <n v="7"/>
    <d v="2024-09-04T00:00:00"/>
    <x v="12"/>
    <n v="9"/>
    <d v="2024-09-04T00:00:00"/>
    <s v="PAGADO EN EFECTIVO"/>
    <n v="0"/>
    <n v="-7"/>
    <n v="0"/>
    <n v="-7"/>
  </r>
  <r>
    <x v="3"/>
    <s v="REAL"/>
    <s v="VARIABLE"/>
    <x v="0"/>
    <s v="TRASPASO COLECTIVOS"/>
    <s v="TRASPASO COLECTIVOS"/>
    <x v="24"/>
    <s v="TRASPASO COLECTIVOS"/>
    <s v="TRASPASO COLECTIVOS"/>
    <n v="0"/>
    <d v="2024-09-05T00:00:00"/>
    <x v="12"/>
    <n v="9"/>
    <m/>
    <m/>
    <n v="0"/>
    <n v="0"/>
    <n v="0"/>
    <n v="0"/>
  </r>
  <r>
    <x v="1"/>
    <s v="REAL"/>
    <s v="VARIABLE"/>
    <x v="0"/>
    <s v="REGALOS"/>
    <s v="CIUDAD REAL"/>
    <x v="21"/>
    <s v="REGALO BODA"/>
    <s v="REGALO BODAS JAVI BLANCO CUÑADO"/>
    <n v="40"/>
    <d v="2024-09-06T00:00:00"/>
    <x v="12"/>
    <n v="9"/>
    <m/>
    <s v="EFECTIVO"/>
    <n v="0"/>
    <n v="-40"/>
    <n v="0"/>
    <n v="-40"/>
  </r>
  <r>
    <x v="1"/>
    <s v="REAL"/>
    <s v="VARIABLE"/>
    <x v="0"/>
    <s v="REGALOS"/>
    <s v="CIUDAD REAL"/>
    <x v="21"/>
    <s v="REGALO BODA"/>
    <s v="REGALO BODAS JAVI BLANCO CUÑADO BINGO"/>
    <n v="1"/>
    <d v="2024-09-06T00:00:00"/>
    <x v="12"/>
    <n v="9"/>
    <m/>
    <s v="BIZUM"/>
    <n v="0"/>
    <n v="-1"/>
    <n v="0"/>
    <n v="-1"/>
  </r>
  <r>
    <x v="1"/>
    <s v="REAL"/>
    <s v="VARIABLE"/>
    <x v="1"/>
    <s v="SABOR SALADO"/>
    <s v="MADRID"/>
    <x v="7"/>
    <s v="RESTAURANTE"/>
    <s v="COMIDA PRE BODA"/>
    <n v="2.35"/>
    <d v="2024-09-06T00:00:00"/>
    <x v="12"/>
    <n v="9"/>
    <m/>
    <m/>
    <n v="0"/>
    <n v="-2.35"/>
    <n v="0"/>
    <n v="-2.35"/>
  </r>
  <r>
    <x v="1"/>
    <s v="REAL"/>
    <s v="VARIABLE"/>
    <x v="0"/>
    <s v="GASOLINERA AJOFRIN"/>
    <s v="AJOFRIN"/>
    <x v="4"/>
    <s v="GASOLINERAS"/>
    <s v="CHOCOLATE"/>
    <n v="0.31900000000000001"/>
    <d v="2024-09-09T00:00:00"/>
    <x v="12"/>
    <n v="9"/>
    <m/>
    <m/>
    <n v="0"/>
    <n v="-0.31900000000000001"/>
    <n v="0"/>
    <n v="-0.31900000000000001"/>
  </r>
  <r>
    <x v="1"/>
    <s v="REAL"/>
    <s v="VARIABLE"/>
    <x v="0"/>
    <s v="CHAT GPT"/>
    <s v="ONLINE"/>
    <x v="8"/>
    <s v="SUSCRIPCION"/>
    <s v="CHAT GPT"/>
    <n v="2.254"/>
    <d v="2024-09-09T00:00:00"/>
    <x v="12"/>
    <n v="9"/>
    <m/>
    <m/>
    <n v="0"/>
    <n v="-2.254"/>
    <n v="0"/>
    <n v="-2.254"/>
  </r>
  <r>
    <x v="1"/>
    <s v="REAL"/>
    <s v="VARIABLE"/>
    <x v="1"/>
    <s v="AHORRA MAS"/>
    <s v="MADRID"/>
    <x v="4"/>
    <s v="CARREFOUR"/>
    <s v="COMPRA EXPRES"/>
    <n v="1.6780000000000002"/>
    <d v="2024-09-09T00:00:00"/>
    <x v="12"/>
    <n v="9"/>
    <m/>
    <m/>
    <n v="0"/>
    <n v="-1.6780000000000002"/>
    <n v="0"/>
    <n v="-1.6780000000000002"/>
  </r>
  <r>
    <x v="1"/>
    <s v="REAL"/>
    <s v="VARIABLE"/>
    <x v="0"/>
    <s v="KODAK STUDIO"/>
    <s v="MADRID"/>
    <x v="3"/>
    <s v="REVELACION FOTOS"/>
    <s v="REVELACION FOTOS STUDIO KODAK"/>
    <n v="1"/>
    <d v="2024-09-10T00:00:00"/>
    <x v="12"/>
    <n v="9"/>
    <m/>
    <m/>
    <n v="0"/>
    <n v="-1"/>
    <n v="0"/>
    <n v="-1"/>
  </r>
  <r>
    <x v="1"/>
    <s v="REAL"/>
    <s v="VARIABLE"/>
    <x v="0"/>
    <s v="EL PESCADOR"/>
    <s v="MADRID"/>
    <x v="7"/>
    <s v="BAR"/>
    <s v="CERVEZA ANTES DE PADEL"/>
    <n v="0.35000000000000003"/>
    <d v="2024-09-12T00:00:00"/>
    <x v="12"/>
    <n v="9"/>
    <m/>
    <m/>
    <n v="0"/>
    <n v="-0.35000000000000003"/>
    <n v="0"/>
    <n v="-0.35000000000000003"/>
  </r>
  <r>
    <x v="1"/>
    <s v="REAL"/>
    <s v="VARIABLE"/>
    <x v="0"/>
    <s v="AMAZON"/>
    <s v="ONLINE"/>
    <x v="3"/>
    <s v="MOTO"/>
    <s v="MANOPLAS MOTO"/>
    <n v="4.6470000000000002"/>
    <d v="2024-09-12T00:00:00"/>
    <x v="12"/>
    <n v="9"/>
    <m/>
    <m/>
    <n v="0"/>
    <n v="-4.6470000000000002"/>
    <n v="0"/>
    <n v="-4.6470000000000002"/>
  </r>
  <r>
    <x v="1"/>
    <s v="REAL"/>
    <s v="VARIABLE"/>
    <x v="0"/>
    <s v="GALP"/>
    <s v="MADRID"/>
    <x v="5"/>
    <s v="GASOLINA"/>
    <s v="MOTO"/>
    <n v="0.8"/>
    <d v="2024-09-12T00:00:00"/>
    <x v="12"/>
    <n v="9"/>
    <d v="2024-09-12T00:00:00"/>
    <m/>
    <n v="0"/>
    <n v="-0.8"/>
    <n v="0"/>
    <n v="-0.8"/>
  </r>
  <r>
    <x v="1"/>
    <s v="REAL"/>
    <s v="VARIABLE"/>
    <x v="0"/>
    <s v="CHINO BARRIO"/>
    <s v="MADRID"/>
    <x v="4"/>
    <s v="CHINO BARRIO"/>
    <s v="PAN Y AGUA CON GAS"/>
    <n v="0.60000000000000009"/>
    <d v="2024-09-12T00:00:00"/>
    <x v="12"/>
    <n v="9"/>
    <d v="2024-09-12T00:00:00"/>
    <s v="EFECTIVO"/>
    <n v="0"/>
    <n v="-0.60000000000000009"/>
    <n v="0"/>
    <n v="-0.60000000000000009"/>
  </r>
  <r>
    <x v="0"/>
    <s v="REAL"/>
    <s v="VARIABLE"/>
    <x v="0"/>
    <s v="WA,LLAPOP"/>
    <s v="MADRID"/>
    <x v="18"/>
    <s v="SEGUNDA MANO"/>
    <s v="ORDENADOR DELL VIEJO"/>
    <n v="22.5"/>
    <d v="2024-09-12T00:00:00"/>
    <x v="12"/>
    <n v="9"/>
    <d v="2024-09-12T00:00:00"/>
    <s v="PAGADO EN EFECTIVO"/>
    <n v="22.5"/>
    <n v="0"/>
    <n v="0"/>
    <n v="22.5"/>
  </r>
  <r>
    <x v="2"/>
    <s v="REAL"/>
    <s v="VARIABLE"/>
    <x v="0"/>
    <s v="INDEXA CAPITAL"/>
    <s v="ONLINE"/>
    <x v="22"/>
    <s v="FONDOS"/>
    <s v="INDEXA"/>
    <n v="135"/>
    <d v="2024-09-13T00:00:00"/>
    <x v="12"/>
    <n v="9"/>
    <m/>
    <m/>
    <n v="0"/>
    <n v="0"/>
    <n v="-135"/>
    <n v="-135"/>
  </r>
  <r>
    <x v="1"/>
    <s v="REAL"/>
    <s v="VARIABLE"/>
    <x v="1"/>
    <s v="CARREFOUR"/>
    <s v="MADRID"/>
    <x v="4"/>
    <s v="CARREFOUR"/>
    <s v="COMPRA GRANDE"/>
    <n v="7.1530000000000005"/>
    <d v="2024-09-13T00:00:00"/>
    <x v="12"/>
    <n v="9"/>
    <m/>
    <m/>
    <n v="0"/>
    <n v="-7.1530000000000005"/>
    <n v="0"/>
    <n v="-7.1530000000000005"/>
  </r>
  <r>
    <x v="1"/>
    <s v="REAL"/>
    <s v="VARIABLE"/>
    <x v="0"/>
    <s v="KODAK STUDIO"/>
    <s v="MADRID"/>
    <x v="3"/>
    <s v="REVELACION FOTOS"/>
    <s v="REVELACION FOTOS STUDIO KODAK"/>
    <n v="2.7110000000000003"/>
    <d v="2024-09-16T00:00:00"/>
    <x v="12"/>
    <n v="9"/>
    <m/>
    <s v="revelacion fotos camara analogica"/>
    <n v="0"/>
    <n v="-2.7110000000000003"/>
    <n v="0"/>
    <n v="-2.7110000000000003"/>
  </r>
  <r>
    <x v="1"/>
    <s v="REAL"/>
    <s v="VARIABLE"/>
    <x v="1"/>
    <s v="LA BIEN TIRADA"/>
    <s v="MADRID"/>
    <x v="7"/>
    <s v="RESTAURANTE"/>
    <s v="CENA CON ISA JUBAL Y SU NOVIO"/>
    <n v="6.73"/>
    <d v="2024-09-16T00:00:00"/>
    <x v="12"/>
    <n v="9"/>
    <m/>
    <m/>
    <n v="0"/>
    <n v="-6.73"/>
    <n v="0"/>
    <n v="-6.73"/>
  </r>
  <r>
    <x v="1"/>
    <s v="REAL"/>
    <s v="VARIABLE"/>
    <x v="1"/>
    <s v="PINZANO"/>
    <s v="MADRID"/>
    <x v="7"/>
    <s v="BAR"/>
    <s v="CUBATA"/>
    <n v="0.25"/>
    <d v="2024-09-16T00:00:00"/>
    <x v="12"/>
    <n v="9"/>
    <m/>
    <m/>
    <n v="0"/>
    <n v="-0.25"/>
    <n v="0"/>
    <n v="-0.25"/>
  </r>
  <r>
    <x v="1"/>
    <s v="REAL"/>
    <s v="VARIABLE"/>
    <x v="1"/>
    <s v="NETFLIX"/>
    <s v="ONLINE"/>
    <x v="8"/>
    <s v="SUSCRIPCION"/>
    <s v="NETFLIX"/>
    <n v="0.60000000000000009"/>
    <d v="2024-09-16T00:00:00"/>
    <x v="12"/>
    <n v="9"/>
    <m/>
    <m/>
    <n v="0"/>
    <n v="-0.60000000000000009"/>
    <n v="0"/>
    <n v="-0.60000000000000009"/>
  </r>
  <r>
    <x v="1"/>
    <s v="REAL"/>
    <s v="VARIABLE"/>
    <x v="0"/>
    <s v="PIZZA NAPOLI"/>
    <s v="MADRID"/>
    <x v="7"/>
    <s v="RESTAURANTE"/>
    <s v="EXTRA MENU COMPLETO"/>
    <n v="0.15000000000000002"/>
    <d v="2024-09-18T00:00:00"/>
    <x v="12"/>
    <n v="9"/>
    <m/>
    <m/>
    <n v="0"/>
    <n v="-0.15000000000000002"/>
    <n v="0"/>
    <n v="-0.15000000000000002"/>
  </r>
  <r>
    <x v="1"/>
    <s v="REAL"/>
    <s v="VARIABLE"/>
    <x v="0"/>
    <s v="AMAZON"/>
    <s v="ONLINE"/>
    <x v="21"/>
    <s v="REGALOS CRIS"/>
    <s v="ALBUM DE FOTOS CRIS 30 CUMPLEAÑOS"/>
    <n v="1.7989999999999999"/>
    <d v="2024-09-18T00:00:00"/>
    <x v="12"/>
    <n v="9"/>
    <m/>
    <m/>
    <n v="0"/>
    <n v="-1.7989999999999999"/>
    <n v="0"/>
    <n v="-1.7989999999999999"/>
  </r>
  <r>
    <x v="1"/>
    <s v="REAL"/>
    <s v="VARIABLE"/>
    <x v="0"/>
    <s v="REPSOL"/>
    <s v="MADRID"/>
    <x v="5"/>
    <s v="GASOLINA"/>
    <s v="MOTO"/>
    <n v="0.88000000000000012"/>
    <d v="2024-09-19T00:00:00"/>
    <x v="12"/>
    <n v="9"/>
    <m/>
    <m/>
    <n v="0"/>
    <n v="-0.88000000000000012"/>
    <n v="0"/>
    <n v="-0.88000000000000012"/>
  </r>
  <r>
    <x v="1"/>
    <s v="REAL"/>
    <s v="VARIABLE"/>
    <x v="1"/>
    <s v="RYNAIR"/>
    <s v="ONLINE"/>
    <x v="11"/>
    <s v="MALLORCA"/>
    <s v="VUELOS A MALLORCA"/>
    <n v="11.364000000000001"/>
    <d v="2024-09-20T00:00:00"/>
    <x v="12"/>
    <n v="9"/>
    <m/>
    <m/>
    <n v="0"/>
    <n v="-11.364000000000001"/>
    <n v="0"/>
    <n v="-11.364000000000001"/>
  </r>
  <r>
    <x v="1"/>
    <s v="REAL"/>
    <s v="VARIABLE"/>
    <x v="0"/>
    <s v="FESTIVAL DE LAS DELICIAS"/>
    <s v="MADRID"/>
    <x v="9"/>
    <s v="FESTIVALES"/>
    <s v="FESTIVAL DE LAS DELICIAS"/>
    <n v="7"/>
    <d v="2024-09-23T00:00:00"/>
    <x v="12"/>
    <n v="9"/>
    <m/>
    <m/>
    <n v="0"/>
    <n v="-7"/>
    <n v="0"/>
    <n v="-7"/>
  </r>
  <r>
    <x v="1"/>
    <s v="REAL"/>
    <s v="VARIABLE"/>
    <x v="0"/>
    <s v="RQR"/>
    <s v="MADRID"/>
    <x v="7"/>
    <s v="BAR"/>
    <s v="CERVEZAS CON ALEX Y NATALIA"/>
    <n v="2.4600000000000004"/>
    <d v="2024-09-23T00:00:00"/>
    <x v="12"/>
    <n v="9"/>
    <m/>
    <m/>
    <n v="0"/>
    <n v="-2.4600000000000004"/>
    <n v="0"/>
    <n v="-2.4600000000000004"/>
  </r>
  <r>
    <x v="1"/>
    <s v="REAL"/>
    <s v="VARIABLE"/>
    <x v="0"/>
    <s v="CEPSA"/>
    <s v="MADRID"/>
    <x v="5"/>
    <s v="GASOLINA"/>
    <s v="MOTO"/>
    <n v="0.77900000000000003"/>
    <d v="2024-09-23T00:00:00"/>
    <x v="12"/>
    <n v="9"/>
    <m/>
    <m/>
    <n v="0"/>
    <n v="-0.77900000000000003"/>
    <n v="0"/>
    <n v="-0.77900000000000003"/>
  </r>
  <r>
    <x v="1"/>
    <s v="REAL"/>
    <s v="VARIABLE"/>
    <x v="0"/>
    <s v="APPLE"/>
    <s v="ONLINE"/>
    <x v="8"/>
    <s v="SUSCRIPCION"/>
    <s v="APPLE - ESPACIO ALMACENAMIENTO ICLOUD"/>
    <n v="0.99900000000000011"/>
    <d v="2024-09-23T00:00:00"/>
    <x v="12"/>
    <n v="9"/>
    <m/>
    <m/>
    <n v="0"/>
    <n v="-0.99900000000000011"/>
    <n v="0"/>
    <n v="-0.99900000000000011"/>
  </r>
  <r>
    <x v="1"/>
    <s v="REAL"/>
    <s v="VARIABLE"/>
    <x v="0"/>
    <s v="ESPIEDO"/>
    <s v="MADRID"/>
    <x v="7"/>
    <s v="RESTAURANTE"/>
    <s v="EXTRA MENU COMPLETO"/>
    <n v="0.21000000000000002"/>
    <d v="2024-09-23T00:00:00"/>
    <x v="12"/>
    <n v="9"/>
    <m/>
    <m/>
    <n v="0"/>
    <n v="-0.21000000000000002"/>
    <n v="0"/>
    <n v="-0.21000000000000002"/>
  </r>
  <r>
    <x v="1"/>
    <s v="REAL"/>
    <s v="VARIABLE"/>
    <x v="0"/>
    <s v="PROTONMAIL"/>
    <s v="ONLINE"/>
    <x v="8"/>
    <s v="SUSCRIPCION"/>
    <s v="PROTONMAIL"/>
    <n v="0.49900000000000005"/>
    <d v="2024-09-23T00:00:00"/>
    <x v="12"/>
    <n v="9"/>
    <m/>
    <m/>
    <n v="0"/>
    <n v="-0.49900000000000005"/>
    <n v="0"/>
    <n v="-0.49900000000000005"/>
  </r>
  <r>
    <x v="1"/>
    <s v="REAL"/>
    <s v="VARIABLE"/>
    <x v="1"/>
    <s v="MERCADONA"/>
    <s v="MADRID"/>
    <x v="4"/>
    <s v="MERCADONA"/>
    <s v="COMPRA SEMANAL"/>
    <n v="5.9290000000000003"/>
    <d v="2024-09-23T00:00:00"/>
    <x v="12"/>
    <n v="9"/>
    <m/>
    <m/>
    <n v="0"/>
    <n v="-5.9290000000000003"/>
    <n v="0"/>
    <n v="-5.9290000000000003"/>
  </r>
  <r>
    <x v="1"/>
    <s v="REAL"/>
    <s v="VARIABLE"/>
    <x v="1"/>
    <s v="UBER EATS"/>
    <s v="ONLINE"/>
    <x v="7"/>
    <s v="RESTAURANTE"/>
    <s v="HAMBURGUESA UBER EATS"/>
    <n v="1.859"/>
    <d v="2024-09-24T00:00:00"/>
    <x v="12"/>
    <n v="9"/>
    <m/>
    <m/>
    <n v="0"/>
    <n v="-1.859"/>
    <n v="0"/>
    <n v="-1.859"/>
  </r>
  <r>
    <x v="1"/>
    <s v="REAL"/>
    <s v="VARIABLE"/>
    <x v="1"/>
    <s v="GOLDCAR"/>
    <s v="ONLINE"/>
    <x v="11"/>
    <s v="MALLORCA"/>
    <s v="COCHE MALLORCA"/>
    <n v="15.605000000000002"/>
    <d v="2024-09-25T00:00:00"/>
    <x v="12"/>
    <n v="9"/>
    <m/>
    <m/>
    <n v="0"/>
    <n v="-15.605000000000002"/>
    <n v="0"/>
    <n v="-15.605000000000002"/>
  </r>
  <r>
    <x v="1"/>
    <s v="REAL"/>
    <s v="VARIABLE"/>
    <x v="0"/>
    <s v="SUAREZ"/>
    <s v="MADRID"/>
    <x v="3"/>
    <s v="BODA"/>
    <s v="ANILLO DE PEDIDA, ESMERALDA"/>
    <n v="149"/>
    <d v="2024-09-26T00:00:00"/>
    <x v="12"/>
    <n v="9"/>
    <m/>
    <m/>
    <n v="0"/>
    <n v="-149"/>
    <n v="0"/>
    <n v="-149"/>
  </r>
  <r>
    <x v="0"/>
    <s v="REAL"/>
    <s v="FIJO"/>
    <x v="0"/>
    <s v="INSUD"/>
    <s v="MADRID"/>
    <x v="12"/>
    <s v="NOMINA INSUD"/>
    <s v=" INSUD"/>
    <n v="632.08199999999999"/>
    <d v="2024-09-27T00:00:00"/>
    <x v="12"/>
    <n v="9"/>
    <m/>
    <m/>
    <n v="632.08199999999999"/>
    <n v="0"/>
    <n v="0"/>
    <n v="632.08199999999999"/>
  </r>
  <r>
    <x v="1"/>
    <s v="REAL"/>
    <s v="VARIABLE"/>
    <x v="0"/>
    <s v="INSUD"/>
    <s v="MADRID"/>
    <x v="4"/>
    <s v="VENDING"/>
    <s v="CHOCOLATE"/>
    <n v="9.5000000000000001E-2"/>
    <d v="2024-09-30T00:00:00"/>
    <x v="12"/>
    <n v="9"/>
    <m/>
    <m/>
    <n v="0"/>
    <n v="-9.5000000000000001E-2"/>
    <n v="0"/>
    <n v="-9.5000000000000001E-2"/>
  </r>
  <r>
    <x v="1"/>
    <s v="REAL"/>
    <s v="VARIABLE"/>
    <x v="0"/>
    <s v="MALAFAMA"/>
    <s v="POZOBLANCO"/>
    <x v="7"/>
    <s v="RESTAURANTE"/>
    <s v="HAMBURGUESA POZOBLANCO"/>
    <n v="1.1500000000000001"/>
    <d v="2024-09-30T00:00:00"/>
    <x v="12"/>
    <n v="9"/>
    <m/>
    <m/>
    <n v="0"/>
    <n v="-1.1500000000000001"/>
    <n v="0"/>
    <n v="-1.1500000000000001"/>
  </r>
  <r>
    <x v="1"/>
    <s v="REAL"/>
    <s v="VARIABLE"/>
    <x v="0"/>
    <s v="REPSOL"/>
    <s v="MADRID"/>
    <x v="5"/>
    <s v="GASOLINA"/>
    <s v="COCHE"/>
    <n v="9.3060000000000009"/>
    <d v="2024-09-30T00:00:00"/>
    <x v="12"/>
    <n v="9"/>
    <m/>
    <m/>
    <n v="0"/>
    <n v="-9.3060000000000009"/>
    <n v="0"/>
    <n v="-9.3060000000000009"/>
  </r>
  <r>
    <x v="0"/>
    <s v="REAL"/>
    <s v="VARIABLE"/>
    <x v="0"/>
    <s v="REGALO 30 CUMPLEAÑOS JAVI"/>
    <s v="ONLINE"/>
    <x v="0"/>
    <s v="REGALO CUMPLE"/>
    <s v="REGALO EXPERIENCIA NADAR CON TIBURONES"/>
    <n v="66"/>
    <d v="2024-09-30T00:00:00"/>
    <x v="12"/>
    <n v="9"/>
    <d v="2024-07-12T00:00:00"/>
    <s v="REGALO DE CUMPLEAÑOS"/>
    <n v="66"/>
    <n v="0"/>
    <n v="0"/>
    <n v="66"/>
  </r>
  <r>
    <x v="1"/>
    <s v="REAL"/>
    <s v="VARIABLE"/>
    <x v="0"/>
    <s v="ESPIEDO"/>
    <s v="MADRID"/>
    <x v="7"/>
    <s v="RESTAURANTE"/>
    <s v="EXTRA MENU COMPLETO"/>
    <n v="0.15000000000000002"/>
    <d v="2024-09-30T00:00:00"/>
    <x v="12"/>
    <n v="9"/>
    <m/>
    <m/>
    <n v="0"/>
    <n v="-0.15000000000000002"/>
    <n v="0"/>
    <n v="-0.15000000000000002"/>
  </r>
  <r>
    <x v="1"/>
    <s v="REAL"/>
    <s v="VARIABLE"/>
    <x v="0"/>
    <s v="INSUD"/>
    <s v="MADRID"/>
    <x v="4"/>
    <s v="VENDING"/>
    <s v="CHOCOLATE"/>
    <n v="0.1"/>
    <d v="2024-09-30T00:00:00"/>
    <x v="12"/>
    <n v="9"/>
    <m/>
    <m/>
    <n v="0"/>
    <n v="-0.1"/>
    <n v="0"/>
    <n v="-0.1"/>
  </r>
  <r>
    <x v="1"/>
    <s v="REAL"/>
    <s v="VARIABLE"/>
    <x v="0"/>
    <s v="CHINO BARRIO"/>
    <s v="MADRID"/>
    <x v="21"/>
    <s v="REGALOS CRIS"/>
    <s v="PEGAMENTO ,Y TARJETA CHINO"/>
    <n v="0.25"/>
    <d v="2024-09-30T00:00:00"/>
    <x v="12"/>
    <n v="9"/>
    <m/>
    <m/>
    <n v="0"/>
    <n v="-0.25"/>
    <n v="0"/>
    <n v="-0.25"/>
  </r>
  <r>
    <x v="1"/>
    <s v="REAL"/>
    <s v="VARIABLE"/>
    <x v="0"/>
    <s v="FARMACIA  VALDEZARZA"/>
    <s v="MADRID"/>
    <x v="10"/>
    <s v="FARMACIA"/>
    <s v="RIZATRIPTAN PARA MIGRAÑAS"/>
    <n v="2.64"/>
    <d v="2024-09-30T00:00:00"/>
    <x v="12"/>
    <n v="9"/>
    <m/>
    <m/>
    <n v="0"/>
    <n v="-2.64"/>
    <n v="0"/>
    <n v="-2.64"/>
  </r>
  <r>
    <x v="0"/>
    <s v="REAL"/>
    <s v="VARIABLE"/>
    <x v="0"/>
    <s v="BLABLACAR"/>
    <s v="ONLINE"/>
    <x v="18"/>
    <s v="GASTOS COMPARTIDOS"/>
    <s v="MADRID - POZOBLANCO"/>
    <n v="15.6"/>
    <d v="2024-09-30T00:00:00"/>
    <x v="12"/>
    <n v="9"/>
    <d v="2024-09-27T00:00:00"/>
    <m/>
    <n v="15.6"/>
    <n v="0"/>
    <n v="0"/>
    <n v="15.6"/>
  </r>
  <r>
    <x v="1"/>
    <s v="REAL"/>
    <s v="VARIABLE"/>
    <x v="0"/>
    <s v="MESON LA PALOMA"/>
    <s v="MADRID"/>
    <x v="7"/>
    <s v="BAR"/>
    <s v="AGUA CON GAS"/>
    <n v="0.49000000000000005"/>
    <d v="2024-10-01T00:00:00"/>
    <x v="12"/>
    <n v="10"/>
    <m/>
    <m/>
    <n v="0"/>
    <n v="-0.49000000000000005"/>
    <n v="0"/>
    <n v="-0.49000000000000005"/>
  </r>
  <r>
    <x v="1"/>
    <s v="REAL"/>
    <s v="VARIABLE"/>
    <x v="0"/>
    <s v="KODAK STUDIO"/>
    <s v="MADRID"/>
    <x v="21"/>
    <s v="REGALOS CRIS"/>
    <s v="ALBUM DE FOTOS CRIS 30 CUMPLEAÑOS"/>
    <n v="4.7700000000000005"/>
    <d v="2024-10-01T00:00:00"/>
    <x v="12"/>
    <n v="10"/>
    <d v="2024-10-01T00:00:00"/>
    <m/>
    <n v="0"/>
    <n v="-4.7700000000000005"/>
    <n v="0"/>
    <n v="-4.7700000000000005"/>
  </r>
  <r>
    <x v="1"/>
    <s v="REAL"/>
    <s v="VARIABLE"/>
    <x v="0"/>
    <s v="KEBAB "/>
    <s v="MADRID"/>
    <x v="7"/>
    <s v="BAR"/>
    <s v="CERVEZA"/>
    <n v="0.25"/>
    <d v="2024-10-01T00:00:00"/>
    <x v="12"/>
    <n v="10"/>
    <d v="2024-10-01T00:00:00"/>
    <m/>
    <n v="0"/>
    <n v="-0.25"/>
    <n v="0"/>
    <n v="-0.25"/>
  </r>
  <r>
    <x v="1"/>
    <s v="REAL"/>
    <s v="VARIABLE"/>
    <x v="0"/>
    <s v="CHINO BARRIO"/>
    <s v="MADRID"/>
    <x v="4"/>
    <s v="CHINO BARRIO"/>
    <s v="PAN"/>
    <n v="0.18000000000000002"/>
    <d v="2024-10-01T00:00:00"/>
    <x v="12"/>
    <n v="10"/>
    <m/>
    <m/>
    <n v="0"/>
    <n v="-0.18000000000000002"/>
    <n v="0"/>
    <n v="-0.18000000000000002"/>
  </r>
  <r>
    <x v="0"/>
    <s v="REAL"/>
    <s v="VARIABLE"/>
    <x v="0"/>
    <s v="TRADE REPUBLIC"/>
    <s v="ONLINE"/>
    <x v="28"/>
    <s v="INTERESES TRADE REPUBLIC"/>
    <s v="INTERESES TRADE REPUBLIC"/>
    <n v="13.701000000000001"/>
    <d v="2024-10-01T00:00:00"/>
    <x v="12"/>
    <n v="10"/>
    <m/>
    <s v="AL 3,5%"/>
    <n v="13.701000000000001"/>
    <n v="0"/>
    <n v="0"/>
    <n v="13.701000000000001"/>
  </r>
  <r>
    <x v="1"/>
    <s v="REAL"/>
    <s v="FIJO"/>
    <x v="0"/>
    <s v="ALQUILER"/>
    <s v="MADRID"/>
    <x v="2"/>
    <s v="PISO VALDEZARZA"/>
    <s v="ALQUILER VALDEZARZA"/>
    <n v="40"/>
    <d v="2024-10-02T00:00:00"/>
    <x v="12"/>
    <n v="10"/>
    <d v="2024-01-01T00:00:00"/>
    <m/>
    <n v="0"/>
    <n v="-40"/>
    <n v="0"/>
    <n v="-40"/>
  </r>
  <r>
    <x v="1"/>
    <s v="REAL"/>
    <s v="VARIABLE"/>
    <x v="0"/>
    <s v="GASTOS"/>
    <s v="MADRID"/>
    <x v="2"/>
    <s v="GASTOS COMPARTIDOS"/>
    <s v="GASTOS: AGUA, LUZ, WIFI, LIMPIEZA"/>
    <n v="7.4"/>
    <d v="2024-10-02T00:00:00"/>
    <x v="12"/>
    <n v="10"/>
    <d v="2024-01-01T00:00:00"/>
    <s v="LUZ: 34,94; GAS: 19,11; INTERNET: 20"/>
    <n v="0"/>
    <n v="-7.4"/>
    <n v="0"/>
    <n v="-7.4"/>
  </r>
  <r>
    <x v="1"/>
    <s v="REAL"/>
    <s v="FIJO"/>
    <x v="0"/>
    <s v="GARAJE"/>
    <s v="MADRID"/>
    <x v="2"/>
    <s v="GARAJE"/>
    <s v="GARAJE VALDEZARZA"/>
    <n v="6.5"/>
    <d v="2024-10-02T00:00:00"/>
    <x v="12"/>
    <n v="10"/>
    <d v="2024-01-01T00:00:00"/>
    <m/>
    <n v="0"/>
    <n v="-6.5"/>
    <n v="0"/>
    <n v="-6.5"/>
  </r>
  <r>
    <x v="0"/>
    <s v="REAL"/>
    <s v="VARIABLE"/>
    <x v="0"/>
    <s v="BLABLACAR"/>
    <s v="ONLINE"/>
    <x v="18"/>
    <s v="GASTOS COMPARTIDOS"/>
    <s v="POZOBLANCO -MADRID"/>
    <n v="7.8"/>
    <d v="2024-10-02T00:00:00"/>
    <x v="12"/>
    <n v="10"/>
    <d v="2024-09-29T00:00:00"/>
    <m/>
    <n v="7.8"/>
    <n v="0"/>
    <n v="0"/>
    <n v="7.8"/>
  </r>
  <r>
    <x v="1"/>
    <s v="REAL"/>
    <s v="VARIABLE"/>
    <x v="0"/>
    <s v="CENTRO CLINICO BETANZO"/>
    <s v="MADRID"/>
    <x v="10"/>
    <s v="CERTIFICADO MEDICO"/>
    <s v="CERTIFICADO BUCEO"/>
    <n v="4.3630000000000004"/>
    <d v="2024-10-02T00:00:00"/>
    <x v="12"/>
    <n v="10"/>
    <m/>
    <m/>
    <n v="0"/>
    <n v="-4.3630000000000004"/>
    <n v="0"/>
    <n v="-4.3630000000000004"/>
  </r>
  <r>
    <x v="1"/>
    <s v="REAL"/>
    <s v="VARIABLE"/>
    <x v="0"/>
    <s v="INSUD"/>
    <s v="MADRID"/>
    <x v="4"/>
    <s v="VENDING"/>
    <s v="CHOCOLATE Y CAFÉ"/>
    <n v="0.22000000000000003"/>
    <d v="2024-10-02T00:00:00"/>
    <x v="12"/>
    <n v="10"/>
    <m/>
    <m/>
    <n v="0"/>
    <n v="-0.22000000000000003"/>
    <n v="0"/>
    <n v="-0.22000000000000003"/>
  </r>
  <r>
    <x v="3"/>
    <s v="REAL"/>
    <s v="VARIABLE"/>
    <x v="0"/>
    <s v="TRASPASO COLECTIVOS"/>
    <s v="TRASPASO COLECTIVOS"/>
    <x v="24"/>
    <s v="TRASPASO COLECTIVOS"/>
    <s v="TRASPASO COLECTIVOS"/>
    <n v="0"/>
    <d v="2024-10-02T00:00:00"/>
    <x v="12"/>
    <n v="10"/>
    <m/>
    <m/>
    <n v="0"/>
    <n v="0"/>
    <n v="0"/>
    <n v="0"/>
  </r>
  <r>
    <x v="1"/>
    <s v="REAL"/>
    <s v="VARIABLE"/>
    <x v="1"/>
    <s v="CARREFOUR"/>
    <s v="SUPERMERCADO"/>
    <x v="31"/>
    <s v="COMPRA"/>
    <s v="COMPRA EXPRES"/>
    <n v="1.4980000000000002"/>
    <d v="2024-10-02T00:00:00"/>
    <x v="12"/>
    <n v="10"/>
    <m/>
    <m/>
    <n v="0"/>
    <n v="-1.4980000000000002"/>
    <n v="0"/>
    <n v="-1.4980000000000002"/>
  </r>
  <r>
    <x v="1"/>
    <s v="REAL"/>
    <s v="VARIABLE"/>
    <x v="1"/>
    <s v="CARREFOUR (FOOD X)"/>
    <s v="SUPERMERCADO"/>
    <x v="31"/>
    <s v="COMPRA"/>
    <s v="COMPRA GRANDE"/>
    <n v="13.628"/>
    <d v="2024-10-02T00:00:00"/>
    <x v="12"/>
    <n v="10"/>
    <m/>
    <m/>
    <n v="0"/>
    <n v="-13.628"/>
    <n v="0"/>
    <n v="-13.628"/>
  </r>
  <r>
    <x v="0"/>
    <s v="REAL"/>
    <s v="VARIABLE"/>
    <x v="0"/>
    <s v="VINTED"/>
    <s v="ONLINE"/>
    <x v="18"/>
    <s v="SEGUNDA MANO"/>
    <s v="VINTED (PANTALON AZUL CUADROS MASSIMO DUTTI)"/>
    <n v="1.62"/>
    <d v="2024-10-03T00:00:00"/>
    <x v="12"/>
    <n v="10"/>
    <d v="2024-10-03T00:00:00"/>
    <s v="NO COBRADO"/>
    <n v="1.62"/>
    <n v="0"/>
    <n v="0"/>
    <n v="1.62"/>
  </r>
  <r>
    <x v="1"/>
    <s v="REAL"/>
    <s v="VARIABLE"/>
    <x v="1"/>
    <s v="BIZUM LIMPIADORA YUMMI"/>
    <s v="MADRID"/>
    <x v="2"/>
    <s v="LIMPIEZA"/>
    <s v="LIMPIADORA"/>
    <n v="2.5"/>
    <d v="2024-10-04T00:00:00"/>
    <x v="12"/>
    <n v="10"/>
    <m/>
    <m/>
    <n v="0"/>
    <n v="-2.5"/>
    <n v="0"/>
    <n v="-2.5"/>
  </r>
  <r>
    <x v="1"/>
    <s v="REAL"/>
    <s v="VARIABLE"/>
    <x v="1"/>
    <s v="SAN BRUNO VALDEMOSSA"/>
    <s v="MALLORCA"/>
    <x v="11"/>
    <s v="MALLORCA"/>
    <s v="DESAYUNO VALLDEMOSA"/>
    <n v="1.82"/>
    <d v="2024-10-07T00:00:00"/>
    <x v="12"/>
    <n v="10"/>
    <m/>
    <m/>
    <n v="0"/>
    <n v="-1.82"/>
    <n v="0"/>
    <n v="-1.82"/>
  </r>
  <r>
    <x v="1"/>
    <s v="REAL"/>
    <s v="VARIABLE"/>
    <x v="1"/>
    <m/>
    <s v="MALLORCA"/>
    <x v="11"/>
    <s v="MALLORCA"/>
    <s v="COMIDA DEIA ITALIANO"/>
    <n v="3.1500000000000004"/>
    <d v="2024-10-07T00:00:00"/>
    <x v="12"/>
    <n v="10"/>
    <m/>
    <m/>
    <n v="0"/>
    <n v="-3.1500000000000004"/>
    <n v="0"/>
    <n v="-3.1500000000000004"/>
  </r>
  <r>
    <x v="1"/>
    <s v="REAL"/>
    <s v="VARIABLE"/>
    <x v="1"/>
    <s v="SA FORADADA MIRADOR"/>
    <s v="MALLORCA"/>
    <x v="11"/>
    <s v="MALLORCA"/>
    <s v="VINOS MIRADOR SA FORADADA"/>
    <n v="1.55"/>
    <d v="2024-10-07T00:00:00"/>
    <x v="12"/>
    <n v="10"/>
    <m/>
    <m/>
    <n v="0"/>
    <n v="-1.55"/>
    <n v="0"/>
    <n v="-1.55"/>
  </r>
  <r>
    <x v="1"/>
    <s v="REAL"/>
    <s v="VARIABLE"/>
    <x v="1"/>
    <m/>
    <s v="MALLORCA"/>
    <x v="11"/>
    <s v="MALLORCA"/>
    <s v="HOTEL AMAZONAS MALLORCA"/>
    <n v="13.516"/>
    <d v="2024-10-07T00:00:00"/>
    <x v="12"/>
    <n v="10"/>
    <m/>
    <m/>
    <n v="0"/>
    <n v="-13.516"/>
    <n v="0"/>
    <n v="-13.516"/>
  </r>
  <r>
    <x v="1"/>
    <s v="REAL"/>
    <s v="VARIABLE"/>
    <x v="1"/>
    <s v="JARDIN TORRERO"/>
    <s v="MALLORCA"/>
    <x v="11"/>
    <s v="MALLORCA"/>
    <s v="CENA EN TORRERO"/>
    <n v="3.29"/>
    <d v="2024-10-07T00:00:00"/>
    <x v="12"/>
    <n v="10"/>
    <m/>
    <m/>
    <n v="0"/>
    <n v="-3.29"/>
    <n v="0"/>
    <n v="-3.29"/>
  </r>
  <r>
    <x v="1"/>
    <s v="REAL"/>
    <s v="VARIABLE"/>
    <x v="1"/>
    <m/>
    <s v="MALLORCA"/>
    <x v="11"/>
    <s v="MALLORCA"/>
    <s v="SERVICIOS PALMA"/>
    <n v="1"/>
    <d v="2024-10-07T00:00:00"/>
    <x v="12"/>
    <n v="10"/>
    <m/>
    <m/>
    <n v="0"/>
    <n v="-1"/>
    <n v="0"/>
    <n v="-1"/>
  </r>
  <r>
    <x v="1"/>
    <s v="REAL"/>
    <s v="VARIABLE"/>
    <x v="1"/>
    <s v="SA PALMA"/>
    <s v="MALLORCA"/>
    <x v="11"/>
    <s v="MALLORCA"/>
    <s v="RESTAURANTE ARROCERIA"/>
    <n v="6.5"/>
    <d v="2024-10-07T00:00:00"/>
    <x v="12"/>
    <n v="10"/>
    <m/>
    <m/>
    <n v="0"/>
    <n v="-6.5"/>
    <n v="0"/>
    <n v="-6.5"/>
  </r>
  <r>
    <x v="1"/>
    <s v="REAL"/>
    <s v="VARIABLE"/>
    <x v="1"/>
    <m/>
    <s v="MALLORCA"/>
    <x v="11"/>
    <s v="MALLORCA"/>
    <s v="DOLCE VITA"/>
    <n v="1.07"/>
    <d v="2024-10-07T00:00:00"/>
    <x v="12"/>
    <n v="10"/>
    <m/>
    <m/>
    <n v="0"/>
    <n v="-1.07"/>
    <n v="0"/>
    <n v="-1.07"/>
  </r>
  <r>
    <x v="1"/>
    <s v="REAL"/>
    <s v="VARIABLE"/>
    <x v="1"/>
    <m/>
    <s v="MALLORCA"/>
    <x v="11"/>
    <s v="MALLORCA"/>
    <s v="CENA EN TORRERO"/>
    <n v="4.1900000000000004"/>
    <d v="2024-10-07T00:00:00"/>
    <x v="12"/>
    <n v="10"/>
    <m/>
    <m/>
    <n v="0"/>
    <n v="-4.1900000000000004"/>
    <n v="0"/>
    <n v="-4.1900000000000004"/>
  </r>
  <r>
    <x v="1"/>
    <s v="REAL"/>
    <s v="VARIABLE"/>
    <x v="1"/>
    <m/>
    <s v="MALLORCA"/>
    <x v="11"/>
    <s v="MALLORCA"/>
    <s v="MERCADONA"/>
    <n v="1.0070000000000001"/>
    <d v="2024-10-07T00:00:00"/>
    <x v="12"/>
    <n v="10"/>
    <m/>
    <m/>
    <n v="0"/>
    <n v="-1.0070000000000001"/>
    <n v="0"/>
    <n v="-1.0070000000000001"/>
  </r>
  <r>
    <x v="1"/>
    <s v="REAL"/>
    <s v="VARIABLE"/>
    <x v="1"/>
    <s v="SSK TRAVEL"/>
    <s v="MALLORCA"/>
    <x v="11"/>
    <s v="MALLORCA"/>
    <s v="CONSIGNA AEROPUERTO"/>
    <n v="2"/>
    <d v="2024-10-07T00:00:00"/>
    <x v="12"/>
    <n v="10"/>
    <m/>
    <m/>
    <n v="0"/>
    <n v="-2"/>
    <n v="0"/>
    <n v="-2"/>
  </r>
  <r>
    <x v="1"/>
    <s v="REAL"/>
    <s v="VARIABLE"/>
    <x v="1"/>
    <m/>
    <s v="MALLORCA"/>
    <x v="11"/>
    <s v="MALLORCA"/>
    <s v="SOUVENIRS"/>
    <n v="0.5"/>
    <d v="2024-10-07T00:00:00"/>
    <x v="12"/>
    <n v="10"/>
    <m/>
    <m/>
    <n v="0"/>
    <n v="-0.5"/>
    <n v="0"/>
    <n v="-0.5"/>
  </r>
  <r>
    <x v="1"/>
    <s v="REAL"/>
    <s v="VARIABLE"/>
    <x v="1"/>
    <m/>
    <s v="MALLORCA"/>
    <x v="11"/>
    <s v="MALLORCA"/>
    <s v="BOLT"/>
    <n v="1.51"/>
    <d v="2024-10-07T00:00:00"/>
    <x v="12"/>
    <n v="10"/>
    <m/>
    <m/>
    <n v="0"/>
    <n v="-1.51"/>
    <n v="0"/>
    <n v="-1.51"/>
  </r>
  <r>
    <x v="1"/>
    <s v="REAL"/>
    <s v="VARIABLE"/>
    <x v="1"/>
    <m/>
    <s v="MALLORCA"/>
    <x v="11"/>
    <s v="MALLORCA"/>
    <s v="SOUVENIRS CUADROS"/>
    <n v="1"/>
    <d v="2024-10-07T00:00:00"/>
    <x v="12"/>
    <n v="10"/>
    <m/>
    <m/>
    <n v="0"/>
    <n v="-1"/>
    <n v="0"/>
    <n v="-1"/>
  </r>
  <r>
    <x v="1"/>
    <s v="REAL"/>
    <s v="VARIABLE"/>
    <x v="1"/>
    <m/>
    <s v="MALLORCA"/>
    <x v="11"/>
    <s v="MALLORCA"/>
    <s v="CAN PASTILLA"/>
    <n v="0.96"/>
    <d v="2024-10-07T00:00:00"/>
    <x v="12"/>
    <n v="10"/>
    <m/>
    <m/>
    <n v="0"/>
    <n v="-0.96"/>
    <n v="0"/>
    <n v="-0.96"/>
  </r>
  <r>
    <x v="1"/>
    <s v="REAL"/>
    <s v="VARIABLE"/>
    <x v="0"/>
    <s v="ESPIEDO"/>
    <s v="MADRID"/>
    <x v="7"/>
    <s v="RESTAURANTE"/>
    <s v="EXTRA MENU COMPLETO"/>
    <n v="0.5"/>
    <d v="2024-10-08T00:00:00"/>
    <x v="12"/>
    <n v="10"/>
    <m/>
    <m/>
    <n v="0"/>
    <n v="-0.5"/>
    <n v="0"/>
    <n v="-0.5"/>
  </r>
  <r>
    <x v="1"/>
    <s v="REAL"/>
    <s v="VARIABLE"/>
    <x v="1"/>
    <m/>
    <s v="MALLORCA"/>
    <x v="11"/>
    <s v="MALLORCA"/>
    <s v="ANTONIO LORENZO"/>
    <n v="3.3000000000000003"/>
    <d v="2024-10-08T00:00:00"/>
    <x v="12"/>
    <n v="10"/>
    <m/>
    <m/>
    <n v="0"/>
    <n v="-3.3000000000000003"/>
    <n v="0"/>
    <n v="-3.3000000000000003"/>
  </r>
  <r>
    <x v="0"/>
    <s v="REAL"/>
    <s v="VARIABLE"/>
    <x v="0"/>
    <s v="VINTED"/>
    <s v="ONLINE"/>
    <x v="18"/>
    <s v="SEGUNDA MANO"/>
    <s v="VINTED (CAMISA AZUL ZARA SLIM FIT)"/>
    <n v="0.89999999999999991"/>
    <d v="2024-10-09T00:00:00"/>
    <x v="12"/>
    <n v="10"/>
    <d v="2024-10-09T00:00:00"/>
    <s v="NO COBRADO"/>
    <n v="0.89999999999999991"/>
    <n v="0"/>
    <n v="0"/>
    <n v="0.89999999999999991"/>
  </r>
  <r>
    <x v="1"/>
    <s v="REAL"/>
    <s v="VARIABLE"/>
    <x v="0"/>
    <s v="AMAZON"/>
    <m/>
    <x v="0"/>
    <s v="OTROS"/>
    <s v="OTRO"/>
    <n v="2.399"/>
    <d v="2024-10-09T00:00:00"/>
    <x v="12"/>
    <n v="10"/>
    <m/>
    <m/>
    <n v="0"/>
    <n v="-2.399"/>
    <n v="0"/>
    <n v="-2.399"/>
  </r>
  <r>
    <x v="1"/>
    <s v="REAL"/>
    <s v="VARIABLE"/>
    <x v="0"/>
    <s v="CHAT GPT"/>
    <s v="ONLINE"/>
    <x v="8"/>
    <s v="SUSCRIPCION"/>
    <s v="CHAT GPT"/>
    <n v="2.2749999999999999"/>
    <d v="2024-10-09T00:00:00"/>
    <x v="12"/>
    <n v="10"/>
    <m/>
    <m/>
    <n v="0"/>
    <n v="-2.2749999999999999"/>
    <n v="0"/>
    <n v="-2.2749999999999999"/>
  </r>
  <r>
    <x v="1"/>
    <s v="REAL"/>
    <s v="VARIABLE"/>
    <x v="1"/>
    <s v="AZ CAFÉ"/>
    <s v="MADRID"/>
    <x v="7"/>
    <s v="BAR"/>
    <s v="AZ CAFÉ CRIS"/>
    <n v="0.24"/>
    <d v="2024-10-09T00:00:00"/>
    <x v="12"/>
    <n v="10"/>
    <m/>
    <m/>
    <n v="0"/>
    <n v="-0.24"/>
    <n v="0"/>
    <n v="-0.24"/>
  </r>
  <r>
    <x v="1"/>
    <s v="REAL"/>
    <s v="VARIABLE"/>
    <x v="1"/>
    <s v="IKEA"/>
    <s v="MADRID"/>
    <x v="2"/>
    <s v="DECORACION"/>
    <s v="IKEA"/>
    <n v="5.5850000000000009"/>
    <d v="2024-10-09T00:00:00"/>
    <x v="12"/>
    <n v="10"/>
    <m/>
    <m/>
    <n v="0"/>
    <n v="-5.5850000000000009"/>
    <n v="0"/>
    <n v="-5.5850000000000009"/>
  </r>
  <r>
    <x v="1"/>
    <s v="REAL"/>
    <s v="VARIABLE"/>
    <x v="1"/>
    <m/>
    <m/>
    <x v="7"/>
    <s v="BAR"/>
    <s v="SON VERI CERVEZA MARC"/>
    <n v="1.0090000000000001"/>
    <d v="2024-10-09T00:00:00"/>
    <x v="12"/>
    <n v="10"/>
    <m/>
    <m/>
    <n v="0"/>
    <n v="-1.0090000000000001"/>
    <n v="0"/>
    <n v="-1.0090000000000001"/>
  </r>
  <r>
    <x v="1"/>
    <s v="REAL"/>
    <s v="VARIABLE"/>
    <x v="1"/>
    <m/>
    <m/>
    <x v="0"/>
    <s v="OTROS"/>
    <s v="OTRO"/>
    <n v="0.60000000000000009"/>
    <d v="2024-10-09T00:00:00"/>
    <x v="12"/>
    <n v="10"/>
    <m/>
    <s v="CHEQUEAR"/>
    <n v="0"/>
    <n v="-0.60000000000000009"/>
    <n v="0"/>
    <n v="-0.60000000000000009"/>
  </r>
  <r>
    <x v="1"/>
    <s v="REAL"/>
    <s v="VARIABLE"/>
    <x v="0"/>
    <s v="INSUD"/>
    <s v="MADRID"/>
    <x v="4"/>
    <s v="VENDING"/>
    <s v="CHOCOLATE Y CAFÉ"/>
    <n v="0.15500000000000003"/>
    <d v="2024-10-10T00:00:00"/>
    <x v="12"/>
    <n v="10"/>
    <m/>
    <m/>
    <n v="0"/>
    <n v="-0.15500000000000003"/>
    <n v="0"/>
    <n v="-0.15500000000000003"/>
  </r>
  <r>
    <x v="1"/>
    <s v="REAL"/>
    <s v="VARIABLE"/>
    <x v="0"/>
    <s v="CEPSA"/>
    <s v="MADRID"/>
    <x v="5"/>
    <s v="GASOLINA"/>
    <s v="MOTO"/>
    <n v="0.84800000000000009"/>
    <d v="2024-10-10T00:00:00"/>
    <x v="12"/>
    <n v="10"/>
    <m/>
    <m/>
    <n v="0"/>
    <n v="-0.84800000000000009"/>
    <n v="0"/>
    <n v="-0.84800000000000009"/>
  </r>
  <r>
    <x v="1"/>
    <s v="REAL"/>
    <s v="VARIABLE"/>
    <x v="0"/>
    <s v="INSUD"/>
    <s v="MADRID"/>
    <x v="4"/>
    <s v="VENDING"/>
    <s v="CHOCOLATE Y CAFÉ"/>
    <n v="0.13499999999999998"/>
    <d v="2024-10-10T00:00:00"/>
    <x v="12"/>
    <n v="10"/>
    <m/>
    <m/>
    <n v="0"/>
    <n v="-0.13499999999999998"/>
    <n v="0"/>
    <n v="-0.13499999999999998"/>
  </r>
  <r>
    <x v="1"/>
    <s v="REAL"/>
    <s v="VARIABLE"/>
    <x v="1"/>
    <s v="LONGPLAY GRUPO DE MUSICA"/>
    <s v="POZOBLANCO"/>
    <x v="32"/>
    <s v="BODA"/>
    <s v="RESERVA GRUPO LONGPLAY"/>
    <n v="20"/>
    <d v="2024-10-11T00:00:00"/>
    <x v="12"/>
    <n v="10"/>
    <m/>
    <m/>
    <n v="0"/>
    <n v="-20"/>
    <n v="0"/>
    <n v="-20"/>
  </r>
  <r>
    <x v="1"/>
    <s v="REAL"/>
    <s v="VARIABLE"/>
    <x v="1"/>
    <m/>
    <m/>
    <x v="0"/>
    <s v="OTROS"/>
    <s v="OTRO"/>
    <n v="0.49800000000000005"/>
    <d v="2024-10-11T00:00:00"/>
    <x v="12"/>
    <n v="10"/>
    <m/>
    <s v="CHEQUEAR"/>
    <n v="0"/>
    <n v="-0.49800000000000005"/>
    <n v="0"/>
    <n v="-0.49800000000000005"/>
  </r>
  <r>
    <x v="1"/>
    <s v="REAL"/>
    <s v="VARIABLE"/>
    <x v="0"/>
    <s v="ESPIEDO"/>
    <s v="MADRID"/>
    <x v="7"/>
    <s v="RESTAURANTE"/>
    <s v="EXTRA MENU COMPLETO"/>
    <n v="0.19"/>
    <d v="2024-10-14T00:00:00"/>
    <x v="12"/>
    <n v="10"/>
    <m/>
    <m/>
    <n v="0"/>
    <n v="-0.19"/>
    <n v="0"/>
    <n v="-0.19"/>
  </r>
  <r>
    <x v="1"/>
    <s v="REAL"/>
    <s v="VARIABLE"/>
    <x v="0"/>
    <s v="INSUD"/>
    <s v="MADRID"/>
    <x v="7"/>
    <s v="BAR"/>
    <s v="CAFÉ"/>
    <n v="8.0000000000000016E-2"/>
    <d v="2024-10-14T00:00:00"/>
    <x v="12"/>
    <n v="10"/>
    <m/>
    <m/>
    <n v="0"/>
    <n v="-8.0000000000000016E-2"/>
    <n v="0"/>
    <n v="-8.0000000000000016E-2"/>
  </r>
  <r>
    <x v="1"/>
    <s v="REAL"/>
    <s v="VARIABLE"/>
    <x v="1"/>
    <m/>
    <s v="MADRID"/>
    <x v="9"/>
    <s v="DISCOTECA"/>
    <s v="CERVEZA BONDED"/>
    <n v="1.2000000000000002"/>
    <d v="2024-10-14T00:00:00"/>
    <x v="12"/>
    <n v="10"/>
    <m/>
    <m/>
    <n v="0"/>
    <n v="-1.2000000000000002"/>
    <n v="0"/>
    <n v="-1.2000000000000002"/>
  </r>
  <r>
    <x v="1"/>
    <s v="REAL"/>
    <s v="VARIABLE"/>
    <x v="1"/>
    <m/>
    <s v="MADRID"/>
    <x v="5"/>
    <s v="TAXI"/>
    <s v="TAXI BONDED"/>
    <n v="1.06"/>
    <d v="2024-10-14T00:00:00"/>
    <x v="12"/>
    <n v="10"/>
    <m/>
    <m/>
    <n v="0"/>
    <n v="-1.06"/>
    <n v="0"/>
    <n v="-1.06"/>
  </r>
  <r>
    <x v="1"/>
    <s v="REAL"/>
    <s v="VARIABLE"/>
    <x v="1"/>
    <m/>
    <s v="MADRID"/>
    <x v="5"/>
    <s v="CABIFY"/>
    <s v="CABIFY BONDED"/>
    <n v="0.62000000000000011"/>
    <d v="2024-10-14T00:00:00"/>
    <x v="12"/>
    <n v="10"/>
    <m/>
    <m/>
    <n v="0"/>
    <n v="-0.62000000000000011"/>
    <n v="0"/>
    <n v="-0.62000000000000011"/>
  </r>
  <r>
    <x v="2"/>
    <s v="REAL"/>
    <s v="VARIABLE"/>
    <x v="0"/>
    <s v="INDEXA CAPITAL"/>
    <s v="ONLINE"/>
    <x v="22"/>
    <s v="FONDOS"/>
    <s v="INDEXA"/>
    <n v="135"/>
    <d v="2024-10-15T00:00:00"/>
    <x v="12"/>
    <n v="10"/>
    <m/>
    <m/>
    <n v="0"/>
    <n v="0"/>
    <n v="-135"/>
    <n v="-135"/>
  </r>
  <r>
    <x v="2"/>
    <s v="REAL"/>
    <s v="VARIABLE"/>
    <x v="0"/>
    <s v="INDEXA CAPITAL"/>
    <s v="ONLINE"/>
    <x v="22"/>
    <s v="FONDOS"/>
    <s v="INDEXA"/>
    <n v="135"/>
    <d v="2024-10-15T00:00:00"/>
    <x v="12"/>
    <n v="10"/>
    <m/>
    <m/>
    <n v="0"/>
    <n v="0"/>
    <n v="-135"/>
    <n v="-135"/>
  </r>
  <r>
    <x v="1"/>
    <s v="REAL"/>
    <s v="VARIABLE"/>
    <x v="0"/>
    <s v="ESPIEDO"/>
    <s v="MADRID"/>
    <x v="7"/>
    <s v="RESTAURANTE"/>
    <s v="EXTRA MENU COMPLETO"/>
    <n v="0.17"/>
    <d v="2024-10-15T00:00:00"/>
    <x v="12"/>
    <n v="10"/>
    <m/>
    <m/>
    <n v="0"/>
    <n v="-0.17"/>
    <n v="0"/>
    <n v="-0.17"/>
  </r>
  <r>
    <x v="1"/>
    <s v="REAL"/>
    <s v="VARIABLE"/>
    <x v="1"/>
    <s v="NETFLIX"/>
    <s v="ONLINE"/>
    <x v="8"/>
    <s v="SUSCRIPCION"/>
    <s v="NETFLIX"/>
    <n v="0.60000000000000009"/>
    <d v="2024-10-15T00:00:00"/>
    <x v="12"/>
    <n v="10"/>
    <m/>
    <m/>
    <n v="0"/>
    <n v="-0.60000000000000009"/>
    <n v="0"/>
    <n v="-0.60000000000000009"/>
  </r>
  <r>
    <x v="1"/>
    <s v="REAL"/>
    <s v="VARIABLE"/>
    <x v="0"/>
    <s v="INSUD"/>
    <s v="MADRID"/>
    <x v="4"/>
    <s v="VENDING"/>
    <s v="CHOCOLATE Y CAFÉ"/>
    <n v="0.12"/>
    <d v="2024-10-17T00:00:00"/>
    <x v="12"/>
    <n v="10"/>
    <m/>
    <m/>
    <n v="0"/>
    <n v="-0.12"/>
    <n v="0"/>
    <n v="-0.12"/>
  </r>
  <r>
    <x v="1"/>
    <s v="REAL"/>
    <s v="VARIABLE"/>
    <x v="1"/>
    <s v="OCAFU SAGASTA"/>
    <s v="MADRID"/>
    <x v="7"/>
    <s v="RESTAURANTE"/>
    <s v="CENA CON 3 PA 2"/>
    <n v="4.4000000000000004"/>
    <d v="2024-10-17T00:00:00"/>
    <x v="12"/>
    <n v="10"/>
    <m/>
    <s v="LES CONTAMOS QUE NOS CASAMOS"/>
    <n v="0"/>
    <n v="-4.4000000000000004"/>
    <n v="0"/>
    <n v="-4.4000000000000004"/>
  </r>
  <r>
    <x v="1"/>
    <s v="REAL"/>
    <s v="VARIABLE"/>
    <x v="0"/>
    <s v="ESPIEDO"/>
    <s v="MADRID"/>
    <x v="7"/>
    <s v="RESTAURANTE"/>
    <s v="EXTRA MENU COMPLETO"/>
    <n v="0.37000000000000005"/>
    <d v="2024-10-18T00:00:00"/>
    <x v="12"/>
    <n v="10"/>
    <m/>
    <m/>
    <n v="0"/>
    <n v="-0.37000000000000005"/>
    <n v="0"/>
    <n v="-0.37000000000000005"/>
  </r>
  <r>
    <x v="1"/>
    <s v="REAL"/>
    <s v="VARIABLE"/>
    <x v="0"/>
    <s v="INSUD"/>
    <s v="MADRID"/>
    <x v="4"/>
    <s v="VENDING"/>
    <s v="CHOCOLATE Y CAFÉ"/>
    <n v="0.17500000000000002"/>
    <d v="2024-10-19T00:00:00"/>
    <x v="12"/>
    <n v="10"/>
    <m/>
    <m/>
    <n v="0"/>
    <n v="-0.17500000000000002"/>
    <n v="0"/>
    <n v="-0.17500000000000002"/>
  </r>
  <r>
    <x v="1"/>
    <s v="REAL"/>
    <s v="VARIABLE"/>
    <x v="0"/>
    <s v="INSUD"/>
    <s v="MADRID"/>
    <x v="4"/>
    <s v="VENDING"/>
    <s v="CHOCOLATE Y CAFÉ"/>
    <n v="0.17"/>
    <d v="2024-10-20T00:00:00"/>
    <x v="12"/>
    <n v="10"/>
    <m/>
    <m/>
    <n v="0"/>
    <n v="-0.17"/>
    <n v="0"/>
    <n v="-0.17"/>
  </r>
  <r>
    <x v="1"/>
    <s v="REAL"/>
    <s v="VARIABLE"/>
    <x v="0"/>
    <s v="INSUD"/>
    <s v="MADRID"/>
    <x v="4"/>
    <s v="VENDING"/>
    <s v="CHOCOLATE Y CAFÉ"/>
    <n v="0.14499999999999999"/>
    <d v="2024-10-21T00:00:00"/>
    <x v="12"/>
    <n v="10"/>
    <m/>
    <m/>
    <n v="0"/>
    <n v="-0.14499999999999999"/>
    <n v="0"/>
    <n v="-0.14499999999999999"/>
  </r>
  <r>
    <x v="1"/>
    <s v="REAL"/>
    <s v="VARIABLE"/>
    <x v="0"/>
    <s v="CEPSA"/>
    <s v="MADRID"/>
    <x v="5"/>
    <s v="GASOLINA"/>
    <s v="MOTO"/>
    <n v="0.83100000000000007"/>
    <d v="2024-10-22T00:00:00"/>
    <x v="12"/>
    <n v="10"/>
    <m/>
    <m/>
    <n v="0"/>
    <n v="-0.83100000000000007"/>
    <n v="0"/>
    <n v="-0.83100000000000007"/>
  </r>
  <r>
    <x v="1"/>
    <s v="REAL"/>
    <s v="VARIABLE"/>
    <x v="0"/>
    <s v="APPLE"/>
    <s v="ONLINE"/>
    <x v="8"/>
    <s v="SUSCRIPCION"/>
    <s v="APPLE - ESPACIO ALMACENAMIENTO ICLOUD"/>
    <n v="0.99900000000000011"/>
    <d v="2024-10-22T00:00:00"/>
    <x v="12"/>
    <n v="10"/>
    <m/>
    <m/>
    <n v="0"/>
    <n v="-0.99900000000000011"/>
    <n v="0"/>
    <n v="-0.99900000000000011"/>
  </r>
  <r>
    <x v="1"/>
    <s v="REAL"/>
    <s v="VARIABLE"/>
    <x v="0"/>
    <s v="MESON LA PALOMA"/>
    <s v="MADRID"/>
    <x v="7"/>
    <s v="BAR"/>
    <s v="ZUMO PIÑA"/>
    <n v="0.33"/>
    <d v="2024-10-23T00:00:00"/>
    <x v="12"/>
    <n v="10"/>
    <m/>
    <s v="VIENDO EL REAL MADRID - DORTMUND"/>
    <n v="0"/>
    <n v="-0.33"/>
    <n v="0"/>
    <n v="-0.33"/>
  </r>
  <r>
    <x v="1"/>
    <s v="REAL"/>
    <s v="VARIABLE"/>
    <x v="0"/>
    <s v="PROTONMAIL"/>
    <s v="ONLINE"/>
    <x v="8"/>
    <s v="SUSCRIPCION"/>
    <s v="PROTONMAIL"/>
    <n v="0.49900000000000005"/>
    <d v="2024-10-23T00:00:00"/>
    <x v="12"/>
    <n v="10"/>
    <m/>
    <m/>
    <n v="0"/>
    <n v="-0.49900000000000005"/>
    <n v="0"/>
    <n v="-0.49900000000000005"/>
  </r>
  <r>
    <x v="1"/>
    <s v="REAL"/>
    <s v="VARIABLE"/>
    <x v="0"/>
    <s v="INSUD"/>
    <s v="MADRID"/>
    <x v="4"/>
    <s v="VENDING"/>
    <s v="CAFÉ"/>
    <n v="8.0000000000000016E-2"/>
    <d v="2024-10-23T00:00:00"/>
    <x v="12"/>
    <n v="10"/>
    <m/>
    <m/>
    <n v="0"/>
    <n v="-8.0000000000000016E-2"/>
    <n v="0"/>
    <n v="-8.0000000000000016E-2"/>
  </r>
  <r>
    <x v="1"/>
    <s v="REAL"/>
    <s v="VARIABLE"/>
    <x v="0"/>
    <s v="INSUD"/>
    <s v="MADRID"/>
    <x v="4"/>
    <s v="VENDING"/>
    <s v="CHOCOLATE"/>
    <n v="9.5000000000000001E-2"/>
    <d v="2024-10-23T00:00:00"/>
    <x v="12"/>
    <n v="10"/>
    <m/>
    <m/>
    <n v="0"/>
    <n v="-9.5000000000000001E-2"/>
    <n v="0"/>
    <n v="-9.5000000000000001E-2"/>
  </r>
  <r>
    <x v="1"/>
    <s v="REAL"/>
    <s v="VARIABLE"/>
    <x v="0"/>
    <s v="CHINO BARRIO"/>
    <s v="MADRID"/>
    <x v="4"/>
    <s v="CHINO BARRIO"/>
    <s v="PAN Y AGUA CON GAS"/>
    <n v="0.14499999999999999"/>
    <d v="2024-10-23T00:00:00"/>
    <x v="12"/>
    <n v="10"/>
    <m/>
    <m/>
    <n v="0"/>
    <n v="-0.14499999999999999"/>
    <n v="0"/>
    <n v="-0.14499999999999999"/>
  </r>
  <r>
    <x v="1"/>
    <s v="REAL"/>
    <s v="VARIABLE"/>
    <x v="0"/>
    <s v="ESPIEDO"/>
    <s v="MADRID"/>
    <x v="7"/>
    <s v="RESTAURANTE"/>
    <s v="EXTRA MENU COMPLETO"/>
    <n v="0.17"/>
    <d v="2024-10-24T00:00:00"/>
    <x v="12"/>
    <n v="10"/>
    <m/>
    <m/>
    <n v="0"/>
    <n v="-0.17"/>
    <n v="0"/>
    <n v="-0.17"/>
  </r>
  <r>
    <x v="1"/>
    <s v="REAL"/>
    <s v="VARIABLE"/>
    <x v="0"/>
    <s v="INSUD"/>
    <s v="MADRID"/>
    <x v="4"/>
    <s v="VENDING"/>
    <s v="CAFÉ Y CHOCOLATE"/>
    <n v="0.58500000000000019"/>
    <d v="2024-10-24T00:00:00"/>
    <x v="12"/>
    <n v="10"/>
    <m/>
    <m/>
    <n v="0"/>
    <n v="-0.58500000000000019"/>
    <n v="0"/>
    <n v="-0.58500000000000019"/>
  </r>
  <r>
    <x v="1"/>
    <s v="REAL"/>
    <s v="VARIABLE"/>
    <x v="0"/>
    <s v="RAMPUJO"/>
    <s v="MADRID"/>
    <x v="7"/>
    <s v="BAR"/>
    <s v="CERVEZAS RAMPUJO"/>
    <n v="0.64000000000000012"/>
    <d v="2024-10-24T00:00:00"/>
    <x v="12"/>
    <n v="10"/>
    <m/>
    <m/>
    <n v="0"/>
    <n v="-0.64000000000000012"/>
    <n v="0"/>
    <n v="-0.64000000000000012"/>
  </r>
  <r>
    <x v="1"/>
    <s v="REAL"/>
    <s v="VARIABLE"/>
    <x v="0"/>
    <s v="INSUD"/>
    <s v="MADRID"/>
    <x v="4"/>
    <s v="VENDING"/>
    <s v="CAFÉ"/>
    <n v="4.0000000000000008E-2"/>
    <d v="2024-10-25T00:00:00"/>
    <x v="12"/>
    <n v="10"/>
    <m/>
    <m/>
    <n v="0"/>
    <n v="-4.0000000000000008E-2"/>
    <n v="0"/>
    <n v="-4.0000000000000008E-2"/>
  </r>
  <r>
    <x v="1"/>
    <s v="REAL"/>
    <s v="VARIABLE"/>
    <x v="1"/>
    <s v="BIZUM LIMPIADORA YUMMI"/>
    <s v="MADRID"/>
    <x v="2"/>
    <s v="LIMPIEZA"/>
    <s v="LIMPIADORA"/>
    <n v="2.5"/>
    <d v="2024-10-25T00:00:00"/>
    <x v="12"/>
    <n v="10"/>
    <m/>
    <m/>
    <n v="0"/>
    <n v="-2.5"/>
    <n v="0"/>
    <n v="-2.5"/>
  </r>
  <r>
    <x v="1"/>
    <s v="REAL"/>
    <s v="VARIABLE"/>
    <x v="0"/>
    <s v="RODRIGO"/>
    <s v="MADRID"/>
    <x v="7"/>
    <s v="BAR"/>
    <s v="DESAYUNO RODRIGO CON DAVID DIEZ"/>
    <n v="1.89"/>
    <d v="2024-10-28T00:00:00"/>
    <x v="12"/>
    <n v="10"/>
    <m/>
    <m/>
    <n v="0"/>
    <n v="-1.89"/>
    <n v="0"/>
    <n v="-1.89"/>
  </r>
  <r>
    <x v="1"/>
    <s v="REAL"/>
    <s v="VARIABLE"/>
    <x v="0"/>
    <s v="INSUD"/>
    <s v="MADRID"/>
    <x v="4"/>
    <s v="VENDING"/>
    <s v="CAFÉ"/>
    <n v="8.0000000000000016E-2"/>
    <d v="2024-10-28T00:00:00"/>
    <x v="12"/>
    <n v="10"/>
    <m/>
    <m/>
    <n v="0"/>
    <n v="-8.0000000000000016E-2"/>
    <n v="0"/>
    <n v="-8.0000000000000016E-2"/>
  </r>
  <r>
    <x v="3"/>
    <s v="REAL"/>
    <s v="VARIABLE"/>
    <x v="0"/>
    <s v="TRASPASO COLECTIVOS"/>
    <s v="TRASPASO COLECTIVOS"/>
    <x v="24"/>
    <s v="TRASPASO COLECTIVOS"/>
    <s v="TRASPASO COLECTIVOS"/>
    <n v="0"/>
    <d v="2024-10-28T00:00:00"/>
    <x v="12"/>
    <n v="10"/>
    <m/>
    <s v="LO HICE TARDE"/>
    <n v="0"/>
    <n v="0"/>
    <n v="0"/>
    <n v="0"/>
  </r>
  <r>
    <x v="1"/>
    <s v="REAL"/>
    <s v="VARIABLE"/>
    <x v="0"/>
    <s v="INSUD"/>
    <s v="MADRID"/>
    <x v="4"/>
    <s v="VENDING"/>
    <s v="CAFÉ"/>
    <n v="8.0000000000000016E-2"/>
    <d v="2024-10-28T00:00:00"/>
    <x v="12"/>
    <n v="10"/>
    <m/>
    <m/>
    <n v="0"/>
    <n v="-8.0000000000000016E-2"/>
    <n v="0"/>
    <n v="-8.0000000000000016E-2"/>
  </r>
  <r>
    <x v="1"/>
    <s v="REAL"/>
    <s v="VARIABLE"/>
    <x v="1"/>
    <s v="CIUDAD FELIZ CHINO"/>
    <s v="MADRID"/>
    <x v="7"/>
    <s v="RESTAURANTE"/>
    <s v="CIUDAD FELIZ"/>
    <n v="2.66"/>
    <d v="2024-10-28T00:00:00"/>
    <x v="12"/>
    <n v="10"/>
    <m/>
    <m/>
    <n v="0"/>
    <n v="-2.66"/>
    <n v="0"/>
    <n v="-2.66"/>
  </r>
  <r>
    <x v="1"/>
    <s v="REAL"/>
    <s v="VARIABLE"/>
    <x v="1"/>
    <s v="MESON LA PALOMA"/>
    <s v="MADRID"/>
    <x v="7"/>
    <s v="RESTAURANTE"/>
    <s v="PARTIDO REAL MADRID BARÇA"/>
    <n v="1.3800000000000001"/>
    <d v="2024-10-28T00:00:00"/>
    <x v="12"/>
    <n v="10"/>
    <m/>
    <m/>
    <n v="0"/>
    <n v="-1.3800000000000001"/>
    <n v="0"/>
    <n v="-1.3800000000000001"/>
  </r>
  <r>
    <x v="1"/>
    <s v="REAL"/>
    <s v="VARIABLE"/>
    <x v="1"/>
    <s v="MESON LA PALOMA"/>
    <s v="MADRID"/>
    <x v="7"/>
    <s v="RESTAURANTE"/>
    <s v="PAGUS"/>
    <n v="6.6000000000000005"/>
    <d v="2024-10-28T00:00:00"/>
    <x v="12"/>
    <n v="10"/>
    <m/>
    <s v="COMIDA CON PATRI Y ALEJANDRO"/>
    <n v="0"/>
    <n v="-6.6000000000000005"/>
    <n v="0"/>
    <n v="-6.6000000000000005"/>
  </r>
  <r>
    <x v="1"/>
    <s v="REAL"/>
    <s v="VARIABLE"/>
    <x v="1"/>
    <s v="FOTOMATON"/>
    <s v="POZOBLANCO"/>
    <x v="32"/>
    <s v="BODA"/>
    <s v="FOTOMATON"/>
    <n v="5"/>
    <d v="2024-10-28T00:00:00"/>
    <x v="12"/>
    <n v="10"/>
    <m/>
    <m/>
    <n v="0"/>
    <n v="-5"/>
    <n v="0"/>
    <n v="-5"/>
  </r>
  <r>
    <x v="1"/>
    <s v="REAL"/>
    <s v="VARIABLE"/>
    <x v="1"/>
    <s v="MERCADONA"/>
    <s v="MADRID"/>
    <x v="4"/>
    <s v="CARREFOUR"/>
    <s v="COMPRA EXPRES"/>
    <n v="1.0960000000000001"/>
    <d v="2024-10-28T00:00:00"/>
    <x v="12"/>
    <n v="10"/>
    <m/>
    <m/>
    <n v="0"/>
    <n v="-1.0960000000000001"/>
    <n v="0"/>
    <n v="-1.0960000000000001"/>
  </r>
  <r>
    <x v="1"/>
    <s v="REAL"/>
    <s v="VARIABLE"/>
    <x v="0"/>
    <s v="AYUNTAMIENTO MADRID"/>
    <s v="MADRID"/>
    <x v="6"/>
    <s v="GIMNASIO"/>
    <s v="NATACION MADRID DEPORTES"/>
    <n v="0.25"/>
    <d v="2024-10-29T00:00:00"/>
    <x v="12"/>
    <n v="10"/>
    <m/>
    <m/>
    <n v="0"/>
    <n v="-0.25"/>
    <n v="0"/>
    <n v="-0.25"/>
  </r>
  <r>
    <x v="1"/>
    <s v="REAL"/>
    <s v="VARIABLE"/>
    <x v="0"/>
    <s v="AYUNTAMIENTO MADRID"/>
    <s v="MADRID"/>
    <x v="6"/>
    <s v="GIMNASIO"/>
    <s v="GIMNASIO MADRID DEPORTES"/>
    <n v="2.95"/>
    <d v="2024-10-29T00:00:00"/>
    <x v="12"/>
    <n v="10"/>
    <m/>
    <m/>
    <n v="0"/>
    <n v="-2.95"/>
    <n v="0"/>
    <n v="-2.95"/>
  </r>
  <r>
    <x v="1"/>
    <s v="REAL"/>
    <s v="VARIABLE"/>
    <x v="0"/>
    <s v="ESPIEDO"/>
    <s v="MADRID"/>
    <x v="7"/>
    <s v="RESTAURANTE"/>
    <s v="EXTRA MENU COMPLETO"/>
    <n v="0.26"/>
    <d v="2024-10-29T00:00:00"/>
    <x v="12"/>
    <n v="10"/>
    <m/>
    <m/>
    <n v="0"/>
    <n v="-0.26"/>
    <n v="0"/>
    <n v="-0.26"/>
  </r>
  <r>
    <x v="1"/>
    <s v="REAL"/>
    <s v="VARIABLE"/>
    <x v="1"/>
    <s v="MERCADONA"/>
    <s v="MADRID"/>
    <x v="4"/>
    <s v="CARREFOUR"/>
    <s v="COMPRA EXPRES"/>
    <n v="1.3109999999999999"/>
    <d v="2024-10-29T00:00:00"/>
    <x v="12"/>
    <n v="10"/>
    <m/>
    <m/>
    <n v="0"/>
    <n v="-1.3109999999999999"/>
    <n v="0"/>
    <n v="-1.3109999999999999"/>
  </r>
  <r>
    <x v="0"/>
    <s v="REAL"/>
    <s v="FIJO"/>
    <x v="0"/>
    <s v="INSUD"/>
    <s v="MADRID"/>
    <x v="12"/>
    <s v="NOMINA INSUD"/>
    <s v=" INSUD"/>
    <n v="629.65499999999997"/>
    <d v="2024-10-30T00:00:00"/>
    <x v="12"/>
    <n v="10"/>
    <m/>
    <m/>
    <n v="629.65499999999997"/>
    <n v="0"/>
    <n v="0"/>
    <n v="629.65499999999997"/>
  </r>
  <r>
    <x v="1"/>
    <s v="REAL"/>
    <s v="VARIABLE"/>
    <x v="0"/>
    <s v="AYUNTAMIENTO MADRID"/>
    <s v="MADRID"/>
    <x v="6"/>
    <s v="GIMNASIO"/>
    <s v="GIMNASIO MADRID DEPORTES"/>
    <n v="0.5"/>
    <d v="2024-10-30T00:00:00"/>
    <x v="12"/>
    <n v="10"/>
    <m/>
    <s v="ENTRADA ANTES DE QUE ACABARA EL MES"/>
    <n v="0"/>
    <n v="-0.5"/>
    <n v="0"/>
    <n v="-0.5"/>
  </r>
  <r>
    <x v="1"/>
    <s v="REAL"/>
    <s v="VARIABLE"/>
    <x v="0"/>
    <s v="QUEENS"/>
    <s v="MADRID"/>
    <x v="7"/>
    <s v="RESTAURANTE"/>
    <s v="EXTRA MENU COMPLETO"/>
    <n v="0.27"/>
    <d v="2024-10-30T00:00:00"/>
    <x v="12"/>
    <n v="10"/>
    <m/>
    <m/>
    <n v="0"/>
    <n v="-0.27"/>
    <n v="0"/>
    <n v="-0.27"/>
  </r>
  <r>
    <x v="0"/>
    <s v="REAL"/>
    <s v="VARIABLE"/>
    <x v="0"/>
    <s v="TRADE REPUBLIC"/>
    <s v="ONLINE"/>
    <x v="28"/>
    <s v="INTERESES TRADE REPUBLIC"/>
    <s v="INTERESES TRADE REPUBLIC"/>
    <n v="13.26"/>
    <d v="2024-11-01T00:00:00"/>
    <x v="12"/>
    <n v="11"/>
    <m/>
    <s v="AL 3,5%"/>
    <n v="13.26"/>
    <n v="0"/>
    <n v="0"/>
    <n v="13.26"/>
  </r>
  <r>
    <x v="1"/>
    <s v="REAL"/>
    <s v="VARIABLE"/>
    <x v="0"/>
    <s v="SEGUROS ALLIANZ"/>
    <s v="MADRID"/>
    <x v="19"/>
    <s v="SEGUROS"/>
    <s v="SEGURO DE VIDA"/>
    <n v="6.0810000000000004"/>
    <d v="2024-11-04T00:00:00"/>
    <x v="12"/>
    <n v="11"/>
    <m/>
    <m/>
    <n v="0"/>
    <n v="-6.0810000000000004"/>
    <n v="0"/>
    <n v="-6.0810000000000004"/>
  </r>
  <r>
    <x v="1"/>
    <s v="REAL"/>
    <s v="VARIABLE"/>
    <x v="0"/>
    <s v="INSUD"/>
    <s v="MADRID"/>
    <x v="4"/>
    <s v="VENDING"/>
    <s v="CAFÉ"/>
    <n v="0.1"/>
    <d v="2024-11-04T00:00:00"/>
    <x v="12"/>
    <n v="11"/>
    <m/>
    <m/>
    <n v="0"/>
    <n v="-0.1"/>
    <n v="0"/>
    <n v="-0.1"/>
  </r>
  <r>
    <x v="1"/>
    <s v="REAL"/>
    <s v="VARIABLE"/>
    <x v="1"/>
    <s v="MERCADONA"/>
    <s v="MADRID"/>
    <x v="4"/>
    <s v="CARREFOUR"/>
    <s v="COMPRA EXPRES"/>
    <n v="0.70500000000000007"/>
    <d v="2024-11-04T00:00:00"/>
    <x v="12"/>
    <n v="11"/>
    <m/>
    <m/>
    <n v="0"/>
    <n v="-0.70500000000000007"/>
    <n v="0"/>
    <n v="-0.70500000000000007"/>
  </r>
  <r>
    <x v="3"/>
    <s v="REAL"/>
    <s v="VARIABLE"/>
    <x v="0"/>
    <s v="TRASPASO COLECTIVOS"/>
    <s v="TRASPASO COLECTIVOS"/>
    <x v="24"/>
    <s v="TRASPASO COLECTIVOS"/>
    <s v="TRASPASO COLECTIVOS"/>
    <n v="0"/>
    <d v="2024-11-05T00:00:00"/>
    <x v="12"/>
    <n v="11"/>
    <m/>
    <m/>
    <n v="0"/>
    <n v="0"/>
    <n v="0"/>
    <n v="0"/>
  </r>
  <r>
    <x v="1"/>
    <s v="REAL"/>
    <s v="VARIABLE"/>
    <x v="2"/>
    <s v="PISP"/>
    <s v="MADRID"/>
    <x v="2"/>
    <s v="HOGAR"/>
    <s v="PISO VALDEZARZA"/>
    <n v="30"/>
    <d v="2024-11-05T00:00:00"/>
    <x v="12"/>
    <n v="11"/>
    <m/>
    <m/>
    <n v="0"/>
    <n v="-30"/>
    <n v="0"/>
    <n v="-30"/>
  </r>
  <r>
    <x v="1"/>
    <s v="REAL"/>
    <s v="VARIABLE"/>
    <x v="0"/>
    <s v="GASTOS"/>
    <s v="MADRID"/>
    <x v="2"/>
    <s v="GASTOS COMPARTIDOS"/>
    <s v="GASTOS: AGUA, LUZ, WIFI, LIMPIEZA"/>
    <n v="5.0710000000000006"/>
    <d v="2024-11-05T00:00:00"/>
    <x v="12"/>
    <n v="11"/>
    <m/>
    <m/>
    <n v="0"/>
    <n v="-5.0710000000000006"/>
    <n v="0"/>
    <n v="-5.0710000000000006"/>
  </r>
  <r>
    <x v="1"/>
    <s v="REAL"/>
    <s v="VARIABLE"/>
    <x v="0"/>
    <s v="ESPIEDO"/>
    <s v="MADRID"/>
    <x v="7"/>
    <s v="RESTAURANTE"/>
    <s v="EXTRA MENU COMPLETO"/>
    <n v="0.17"/>
    <d v="2024-11-05T00:00:00"/>
    <x v="12"/>
    <n v="11"/>
    <m/>
    <m/>
    <n v="0"/>
    <n v="-0.17"/>
    <n v="0"/>
    <n v="-0.17"/>
  </r>
  <r>
    <x v="1"/>
    <s v="REAL"/>
    <s v="VARIABLE"/>
    <x v="0"/>
    <s v="QUEENS"/>
    <s v="MADRID"/>
    <x v="7"/>
    <s v="RESTAURANTE"/>
    <s v="EXTRA MENU COMPLETO"/>
    <n v="0.25"/>
    <d v="2024-11-05T00:00:00"/>
    <x v="12"/>
    <n v="11"/>
    <m/>
    <m/>
    <n v="0"/>
    <n v="-0.25"/>
    <n v="0"/>
    <n v="-0.25"/>
  </r>
  <r>
    <x v="1"/>
    <s v="REAL"/>
    <s v="VARIABLE"/>
    <x v="1"/>
    <s v="MERCADONA"/>
    <s v="MADRID"/>
    <x v="4"/>
    <s v="SUPERCOR"/>
    <s v="COMPRA EXPRES"/>
    <n v="0.66800000000000004"/>
    <d v="2024-11-05T00:00:00"/>
    <x v="12"/>
    <n v="11"/>
    <m/>
    <m/>
    <n v="0"/>
    <n v="-0.66800000000000004"/>
    <n v="0"/>
    <n v="-0.66800000000000004"/>
  </r>
  <r>
    <x v="1"/>
    <s v="REAL"/>
    <s v="VARIABLE"/>
    <x v="1"/>
    <s v="MERCADONA"/>
    <s v="MADRID"/>
    <x v="4"/>
    <s v="CARREFOUR"/>
    <s v="COMPRA EXPRES"/>
    <n v="2.4690000000000003"/>
    <d v="2024-11-05T00:00:00"/>
    <x v="12"/>
    <n v="11"/>
    <m/>
    <m/>
    <n v="0"/>
    <n v="-2.4690000000000003"/>
    <n v="0"/>
    <n v="-2.4690000000000003"/>
  </r>
  <r>
    <x v="1"/>
    <s v="REAL"/>
    <s v="VARIABLE"/>
    <x v="0"/>
    <s v="CEPSA"/>
    <s v="MADRID"/>
    <x v="5"/>
    <s v="GASOLINA"/>
    <s v="MOTO"/>
    <n v="0.78700000000000003"/>
    <d v="2024-11-07T00:00:00"/>
    <x v="12"/>
    <n v="11"/>
    <m/>
    <m/>
    <n v="0"/>
    <n v="-0.78700000000000003"/>
    <n v="0"/>
    <n v="-0.78700000000000003"/>
  </r>
  <r>
    <x v="1"/>
    <s v="REAL"/>
    <s v="VARIABLE"/>
    <x v="0"/>
    <s v="INSUD"/>
    <s v="MADRID"/>
    <x v="4"/>
    <s v="VENDING"/>
    <s v="CAFÉ"/>
    <n v="4.0000000000000008E-2"/>
    <d v="2024-11-07T00:00:00"/>
    <x v="12"/>
    <n v="11"/>
    <m/>
    <m/>
    <n v="0"/>
    <n v="-4.0000000000000008E-2"/>
    <n v="0"/>
    <n v="-4.0000000000000008E-2"/>
  </r>
  <r>
    <x v="1"/>
    <s v="REAL"/>
    <s v="VARIABLE"/>
    <x v="0"/>
    <s v="PIZZA NAPOLI"/>
    <s v="MADRID"/>
    <x v="7"/>
    <s v="RESTAURANTE"/>
    <s v="EXTRA MENU COMPLETO"/>
    <n v="0.25"/>
    <d v="2024-11-07T00:00:00"/>
    <x v="12"/>
    <n v="11"/>
    <m/>
    <m/>
    <n v="0"/>
    <n v="-0.25"/>
    <n v="0"/>
    <n v="-0.25"/>
  </r>
  <r>
    <x v="1"/>
    <s v="REAL"/>
    <s v="VARIABLE"/>
    <x v="0"/>
    <s v="CHAT GPT"/>
    <s v="ONLINE"/>
    <x v="8"/>
    <s v="SUSCRIPCION"/>
    <s v="CHAT GPT"/>
    <n v="2.327"/>
    <d v="2024-11-11T00:00:00"/>
    <x v="12"/>
    <n v="11"/>
    <m/>
    <m/>
    <n v="0"/>
    <n v="-2.327"/>
    <n v="0"/>
    <n v="-2.327"/>
  </r>
  <r>
    <x v="1"/>
    <s v="REAL"/>
    <s v="VARIABLE"/>
    <x v="2"/>
    <s v="GARAJE"/>
    <s v="MADRID"/>
    <x v="2"/>
    <s v="GARAJE"/>
    <s v="GARAJE VALDEZARZA"/>
    <n v="13"/>
    <d v="2024-11-11T00:00:00"/>
    <x v="12"/>
    <n v="11"/>
    <m/>
    <s v="VALIDO POR OCTUBRE Y NOVIEMBRE"/>
    <n v="0"/>
    <n v="-13"/>
    <n v="0"/>
    <n v="-13"/>
  </r>
  <r>
    <x v="1"/>
    <s v="REAL"/>
    <s v="VARIABLE"/>
    <x v="0"/>
    <s v="CHINO BARRIO"/>
    <s v="MADRID"/>
    <x v="3"/>
    <s v="ACCESORIOS"/>
    <s v="PILAS CHINO BARRIO PARA RELOJ BUCEO"/>
    <n v="0.70000000000000007"/>
    <d v="2024-11-11T00:00:00"/>
    <x v="12"/>
    <n v="11"/>
    <m/>
    <m/>
    <n v="0"/>
    <n v="-0.70000000000000007"/>
    <n v="0"/>
    <n v="-0.70000000000000007"/>
  </r>
  <r>
    <x v="1"/>
    <s v="REAL"/>
    <s v="VARIABLE"/>
    <x v="0"/>
    <s v="RODRIGO"/>
    <s v="MADRID"/>
    <x v="7"/>
    <s v="BAR"/>
    <s v="DESAYUNO RODRIGO CON CRIS EL DOMINGO"/>
    <n v="0.72000000000000008"/>
    <d v="2024-11-11T00:00:00"/>
    <x v="12"/>
    <n v="11"/>
    <m/>
    <m/>
    <n v="0"/>
    <n v="-0.72000000000000008"/>
    <n v="0"/>
    <n v="-0.72000000000000008"/>
  </r>
  <r>
    <x v="1"/>
    <s v="REAL"/>
    <s v="VARIABLE"/>
    <x v="0"/>
    <s v="CASA FANY"/>
    <s v="MADRID"/>
    <x v="7"/>
    <s v="BAR"/>
    <s v="ALMUERZO CON ARTUR"/>
    <n v="1.03"/>
    <d v="2024-11-11T00:00:00"/>
    <x v="12"/>
    <n v="11"/>
    <d v="2024-11-09T00:00:00"/>
    <s v="ALMUERZO DESPUES DE PADEL EL SABADO"/>
    <n v="0"/>
    <n v="-1.03"/>
    <n v="0"/>
    <n v="-1.03"/>
  </r>
  <r>
    <x v="1"/>
    <s v="REAL"/>
    <s v="VARIABLE"/>
    <x v="1"/>
    <s v="NEW YORK BURGER"/>
    <s v="MADRID"/>
    <x v="7"/>
    <s v="RESTAURANTE"/>
    <s v="NEW YORK BURGER CON ALEX Y TIVI"/>
    <n v="8.3400000000000016"/>
    <d v="2024-11-12T00:00:00"/>
    <x v="12"/>
    <n v="11"/>
    <m/>
    <s v="CENA CON ALEX Y TIVI PARA HABLAR DE LA BODA"/>
    <n v="0"/>
    <n v="-8.3400000000000016"/>
    <n v="0"/>
    <n v="-8.3400000000000016"/>
  </r>
  <r>
    <x v="1"/>
    <s v="REAL"/>
    <s v="VARIABLE"/>
    <x v="0"/>
    <s v="RODRIGO"/>
    <s v="MADRID"/>
    <x v="7"/>
    <s v="RESTAURANTE"/>
    <s v="EXTRA MENU COMPLETO"/>
    <n v="0.1"/>
    <d v="2024-11-13T00:00:00"/>
    <x v="12"/>
    <n v="11"/>
    <m/>
    <m/>
    <n v="0"/>
    <n v="-0.1"/>
    <n v="0"/>
    <n v="-0.1"/>
  </r>
  <r>
    <x v="1"/>
    <s v="REAL"/>
    <s v="VARIABLE"/>
    <x v="0"/>
    <s v="MESON LA PALOMA"/>
    <s v="MADRID"/>
    <x v="7"/>
    <s v="BAR"/>
    <s v="MERIENDA CON PABLO ALON"/>
    <n v="0.49000000000000005"/>
    <d v="2024-11-14T00:00:00"/>
    <x v="12"/>
    <n v="11"/>
    <d v="2024-11-13T00:00:00"/>
    <m/>
    <n v="0"/>
    <n v="-0.49000000000000005"/>
    <n v="0"/>
    <n v="-0.49000000000000005"/>
  </r>
  <r>
    <x v="1"/>
    <s v="REAL"/>
    <s v="VARIABLE"/>
    <x v="0"/>
    <s v="AMAZON"/>
    <s v="ONLINE"/>
    <x v="3"/>
    <s v="ACCESORIOS"/>
    <s v="CINTAS ELASTICAS PARA DEPORTE"/>
    <n v="1.327"/>
    <d v="2024-11-14T00:00:00"/>
    <x v="12"/>
    <n v="11"/>
    <m/>
    <m/>
    <n v="0"/>
    <n v="-1.327"/>
    <n v="0"/>
    <n v="-1.327"/>
  </r>
  <r>
    <x v="1"/>
    <s v="REAL"/>
    <s v="VARIABLE"/>
    <x v="1"/>
    <s v="ALIEXPRESS"/>
    <s v="ONLINE"/>
    <x v="32"/>
    <s v="BODA"/>
    <s v="HORA LOCA Y CALCETINES"/>
    <n v="2.44"/>
    <d v="2024-11-14T00:00:00"/>
    <x v="12"/>
    <n v="11"/>
    <m/>
    <m/>
    <n v="0"/>
    <n v="-2.44"/>
    <n v="0"/>
    <n v="-2.44"/>
  </r>
  <r>
    <x v="1"/>
    <s v="REAL"/>
    <s v="VARIABLE"/>
    <x v="0"/>
    <s v="INSUD"/>
    <s v="MADRID"/>
    <x v="4"/>
    <s v="VENDING"/>
    <s v="CAFÉ"/>
    <n v="4.0000000000000008E-2"/>
    <d v="2024-11-15T00:00:00"/>
    <x v="12"/>
    <n v="11"/>
    <m/>
    <m/>
    <n v="0"/>
    <n v="-4.0000000000000008E-2"/>
    <n v="0"/>
    <n v="-4.0000000000000008E-2"/>
  </r>
  <r>
    <x v="1"/>
    <s v="REAL"/>
    <s v="VARIABLE"/>
    <x v="0"/>
    <s v="AMAZON"/>
    <s v="ONLINE"/>
    <x v="2"/>
    <s v="HOGAR"/>
    <s v="ACCESORIOS"/>
    <n v="1.327"/>
    <d v="2024-11-15T00:00:00"/>
    <x v="12"/>
    <n v="11"/>
    <m/>
    <s v="BUHO PARA EVITAR PALOMAS"/>
    <n v="0"/>
    <n v="-1.327"/>
    <n v="0"/>
    <n v="-1.327"/>
  </r>
  <r>
    <x v="2"/>
    <s v="REAL"/>
    <s v="VARIABLE"/>
    <x v="0"/>
    <s v="INDEXA CAPITAL"/>
    <s v="ONLINE"/>
    <x v="22"/>
    <s v="FONDOS"/>
    <s v="INDEXA"/>
    <n v="135"/>
    <d v="2024-11-15T00:00:00"/>
    <x v="12"/>
    <n v="11"/>
    <m/>
    <m/>
    <n v="0"/>
    <n v="0"/>
    <n v="-135"/>
    <n v="-135"/>
  </r>
  <r>
    <x v="1"/>
    <s v="REAL"/>
    <s v="VARIABLE"/>
    <x v="0"/>
    <s v="CEPSA"/>
    <s v="MADRID"/>
    <x v="5"/>
    <s v="GASOLINA"/>
    <s v="MOTO"/>
    <n v="0.71700000000000008"/>
    <d v="2024-11-15T00:00:00"/>
    <x v="12"/>
    <n v="11"/>
    <m/>
    <m/>
    <n v="0"/>
    <n v="-0.71700000000000008"/>
    <n v="0"/>
    <n v="-0.71700000000000008"/>
  </r>
  <r>
    <x v="1"/>
    <s v="REAL"/>
    <s v="VARIABLE"/>
    <x v="0"/>
    <s v="REPSOL"/>
    <s v="MADRID"/>
    <x v="5"/>
    <s v="GASOLINA"/>
    <s v="COCHE"/>
    <n v="5.5410000000000004"/>
    <d v="2024-11-15T00:00:00"/>
    <x v="12"/>
    <n v="11"/>
    <m/>
    <m/>
    <n v="0"/>
    <n v="-5.5410000000000004"/>
    <n v="0"/>
    <n v="-5.5410000000000004"/>
  </r>
  <r>
    <x v="0"/>
    <s v="REAL"/>
    <s v="VARIABLE"/>
    <x v="0"/>
    <s v="AMIGA ICIAR IRENE"/>
    <s v="BLABLACAR"/>
    <x v="18"/>
    <s v="GASTOS COMPARTIDOS"/>
    <s v="BIZUM IRENE, AMIGA ICIAR"/>
    <n v="6"/>
    <d v="2024-11-15T00:00:00"/>
    <x v="12"/>
    <n v="11"/>
    <m/>
    <m/>
    <n v="6"/>
    <n v="0"/>
    <n v="0"/>
    <n v="6"/>
  </r>
  <r>
    <x v="1"/>
    <s v="REAL"/>
    <s v="VARIABLE"/>
    <x v="1"/>
    <s v="ALIEXPRESS"/>
    <s v="ONLINE"/>
    <x v="3"/>
    <s v="ACCESORIOS"/>
    <s v="CINTAS ELASTICAS PARA DEPORTE"/>
    <n v="1.0029999999999999"/>
    <d v="2024-11-15T00:00:00"/>
    <x v="12"/>
    <n v="11"/>
    <m/>
    <m/>
    <n v="0"/>
    <n v="-1.0029999999999999"/>
    <n v="0"/>
    <n v="-1.0029999999999999"/>
  </r>
  <r>
    <x v="1"/>
    <s v="REAL"/>
    <s v="VARIABLE"/>
    <x v="1"/>
    <s v="NETFLIX"/>
    <s v="ONLINE"/>
    <x v="8"/>
    <s v="SUSCRIPCION"/>
    <s v="NETFLIX"/>
    <n v="0.60000000000000009"/>
    <d v="2024-11-15T00:00:00"/>
    <x v="12"/>
    <n v="11"/>
    <m/>
    <m/>
    <n v="0"/>
    <n v="-0.60000000000000009"/>
    <n v="0"/>
    <n v="-0.60000000000000009"/>
  </r>
  <r>
    <x v="1"/>
    <s v="REAL"/>
    <s v="VARIABLE"/>
    <x v="1"/>
    <s v="AMAZON"/>
    <s v="ONLINE"/>
    <x v="3"/>
    <s v="ACCESORIOS"/>
    <s v="BUHO PARA ESPANTAR PALOMAS"/>
    <n v="1.155"/>
    <d v="2024-11-15T00:00:00"/>
    <x v="12"/>
    <n v="11"/>
    <m/>
    <m/>
    <n v="0"/>
    <n v="-1.155"/>
    <n v="0"/>
    <n v="-1.155"/>
  </r>
  <r>
    <x v="1"/>
    <s v="REAL"/>
    <s v="VARIABLE"/>
    <x v="0"/>
    <s v="PARKING SAN CLIMENTE"/>
    <s v="ZARAGOZA"/>
    <x v="5"/>
    <s v="PARKING"/>
    <s v="PARKING ZGZ"/>
    <n v="0.70500000000000007"/>
    <d v="2024-11-18T00:00:00"/>
    <x v="12"/>
    <n v="11"/>
    <m/>
    <m/>
    <n v="0"/>
    <n v="-0.70500000000000007"/>
    <n v="0"/>
    <n v="-0.70500000000000007"/>
  </r>
  <r>
    <x v="1"/>
    <s v="REAL"/>
    <s v="VARIABLE"/>
    <x v="0"/>
    <s v="NUÑEZ DE ARENAS"/>
    <s v="TUDELA"/>
    <x v="3"/>
    <s v="ROPA"/>
    <s v="JERSEY NUÑEZ DE ARENAS"/>
    <n v="4.995000000000001"/>
    <d v="2024-11-18T00:00:00"/>
    <x v="12"/>
    <n v="11"/>
    <m/>
    <m/>
    <n v="0"/>
    <n v="-4.995000000000001"/>
    <n v="0"/>
    <n v="-4.995000000000001"/>
  </r>
  <r>
    <x v="1"/>
    <s v="REAL"/>
    <s v="VARIABLE"/>
    <x v="0"/>
    <s v="CASCO VIEJO"/>
    <s v="TUDELA"/>
    <x v="7"/>
    <s v="BAR"/>
    <s v="AGUA CON GAS"/>
    <n v="0.25"/>
    <d v="2024-11-18T00:00:00"/>
    <x v="12"/>
    <n v="11"/>
    <m/>
    <m/>
    <n v="0"/>
    <n v="-0.25"/>
    <n v="0"/>
    <n v="-0.25"/>
  </r>
  <r>
    <x v="1"/>
    <s v="REAL"/>
    <s v="VARIABLE"/>
    <x v="0"/>
    <s v="INSUD"/>
    <s v="MADRID"/>
    <x v="4"/>
    <s v="VENDING"/>
    <s v="CAFÉ"/>
    <n v="8.0000000000000016E-2"/>
    <d v="2024-11-18T00:00:00"/>
    <x v="12"/>
    <n v="11"/>
    <m/>
    <m/>
    <n v="0"/>
    <n v="-8.0000000000000016E-2"/>
    <n v="0"/>
    <n v="-8.0000000000000016E-2"/>
  </r>
  <r>
    <x v="1"/>
    <s v="REAL"/>
    <s v="VARIABLE"/>
    <x v="0"/>
    <s v="INSUD"/>
    <s v="MADRID"/>
    <x v="4"/>
    <s v="VENDING"/>
    <s v="CAFÉ"/>
    <n v="4.0000000000000008E-2"/>
    <d v="2024-11-19T00:00:00"/>
    <x v="12"/>
    <n v="11"/>
    <m/>
    <m/>
    <n v="0"/>
    <n v="-4.0000000000000008E-2"/>
    <n v="0"/>
    <n v="-4.0000000000000008E-2"/>
  </r>
  <r>
    <x v="1"/>
    <s v="REAL"/>
    <s v="VARIABLE"/>
    <x v="0"/>
    <s v="AMAZON"/>
    <s v="ONLINE"/>
    <x v="3"/>
    <s v="ACCESORIOS"/>
    <s v="CINTAS ELASTICAS PARA DEPORTE"/>
    <n v="1.327"/>
    <d v="2024-11-20T00:00:00"/>
    <x v="12"/>
    <n v="11"/>
    <m/>
    <m/>
    <n v="0"/>
    <n v="-1.327"/>
    <n v="0"/>
    <n v="-1.327"/>
  </r>
  <r>
    <x v="1"/>
    <s v="REAL"/>
    <s v="VARIABLE"/>
    <x v="0"/>
    <s v="REALE SEGUROS"/>
    <s v="TUDELA"/>
    <x v="5"/>
    <s v="SEGUROS"/>
    <s v="SEGURO MOTO A TERCEROS"/>
    <n v="33.723000000000006"/>
    <d v="2024-11-21T00:00:00"/>
    <x v="12"/>
    <n v="11"/>
    <m/>
    <s v="cancelado seguro a todo riesgo y puesto el de a terceros"/>
    <n v="0"/>
    <n v="-33.723000000000006"/>
    <n v="0"/>
    <n v="-33.723000000000006"/>
  </r>
  <r>
    <x v="1"/>
    <s v="REAL"/>
    <s v="VARIABLE"/>
    <x v="0"/>
    <s v="LOTERIA"/>
    <s v="MADRID"/>
    <x v="0"/>
    <s v="LOTERIA"/>
    <s v="LOTERIA"/>
    <n v="2"/>
    <d v="2024-11-21T00:00:00"/>
    <x v="12"/>
    <n v="11"/>
    <m/>
    <m/>
    <n v="0"/>
    <n v="-2"/>
    <n v="0"/>
    <n v="-2"/>
  </r>
  <r>
    <x v="1"/>
    <s v="REAL"/>
    <s v="VARIABLE"/>
    <x v="0"/>
    <s v="PIZZA NAPOLI"/>
    <m/>
    <x v="7"/>
    <s v="BAR"/>
    <s v="EXTRA MENU COMPLETO"/>
    <n v="0.25"/>
    <d v="2024-11-22T00:00:00"/>
    <x v="12"/>
    <n v="11"/>
    <m/>
    <m/>
    <n v="0"/>
    <n v="-0.25"/>
    <n v="0"/>
    <n v="-0.25"/>
  </r>
  <r>
    <x v="1"/>
    <s v="REAL"/>
    <s v="VARIABLE"/>
    <x v="0"/>
    <s v="PROTONMAIL"/>
    <s v="ONLINE"/>
    <x v="8"/>
    <s v="SUSCRIPCION"/>
    <s v="PROTONMAIL"/>
    <n v="0.49900000000000005"/>
    <d v="2024-11-22T00:00:00"/>
    <x v="12"/>
    <n v="11"/>
    <m/>
    <m/>
    <n v="0"/>
    <n v="-0.49900000000000005"/>
    <n v="0"/>
    <n v="-0.49900000000000005"/>
  </r>
  <r>
    <x v="1"/>
    <s v="REAL"/>
    <s v="VARIABLE"/>
    <x v="0"/>
    <s v="APPLE"/>
    <s v="ONLINE"/>
    <x v="8"/>
    <s v="SUSCRIPCION"/>
    <s v="APPLE - ESPACIO ALMACENAMIENTO ICLOUD"/>
    <n v="0.99900000000000011"/>
    <d v="2024-11-22T00:00:00"/>
    <x v="12"/>
    <n v="11"/>
    <m/>
    <m/>
    <n v="0"/>
    <n v="-0.99900000000000011"/>
    <n v="0"/>
    <n v="-0.99900000000000011"/>
  </r>
  <r>
    <x v="1"/>
    <s v="REAL"/>
    <s v="VARIABLE"/>
    <x v="0"/>
    <s v="LIZARRAN"/>
    <s v="MADRID"/>
    <x v="7"/>
    <s v="BAR"/>
    <s v="CERVEZA CON MIKEL Y MARIA"/>
    <n v="0.5"/>
    <d v="2024-11-22T00:00:00"/>
    <x v="12"/>
    <n v="11"/>
    <m/>
    <s v="BIZUM A MARIA"/>
    <n v="0"/>
    <n v="-0.5"/>
    <n v="0"/>
    <n v="-0.5"/>
  </r>
  <r>
    <x v="0"/>
    <s v="REAL"/>
    <s v="VARIABLE"/>
    <x v="0"/>
    <s v="REGALOS PAPAS"/>
    <s v="TUDELA"/>
    <x v="0"/>
    <s v="REGALOS"/>
    <s v="REGALOS DE BODA"/>
    <n v="840"/>
    <d v="2024-11-25T00:00:00"/>
    <x v="12"/>
    <n v="11"/>
    <m/>
    <m/>
    <n v="840"/>
    <n v="0"/>
    <n v="0"/>
    <n v="840"/>
  </r>
  <r>
    <x v="1"/>
    <s v="REAL"/>
    <s v="VARIABLE"/>
    <x v="1"/>
    <s v="CARREFOUR"/>
    <s v="MADRID"/>
    <x v="4"/>
    <s v="CARREFOUR"/>
    <s v="COMPRA EXPRES"/>
    <n v="4.5950000000000006"/>
    <d v="2024-11-25T00:00:00"/>
    <x v="12"/>
    <n v="11"/>
    <m/>
    <m/>
    <n v="0"/>
    <n v="-4.5950000000000006"/>
    <n v="0"/>
    <n v="-4.5950000000000006"/>
  </r>
  <r>
    <x v="1"/>
    <s v="REAL"/>
    <s v="VARIABLE"/>
    <x v="1"/>
    <s v="LIZARRAN"/>
    <s v="MADRID"/>
    <x v="7"/>
    <s v="RESTAURANTE"/>
    <s v="LIZARRAN CON MIKEL"/>
    <n v="0.89000000000000012"/>
    <d v="2024-11-25T00:00:00"/>
    <x v="12"/>
    <n v="11"/>
    <m/>
    <m/>
    <n v="0"/>
    <n v="-0.89000000000000012"/>
    <n v="0"/>
    <n v="-0.89000000000000012"/>
  </r>
  <r>
    <x v="1"/>
    <s v="REAL"/>
    <s v="VARIABLE"/>
    <x v="0"/>
    <s v="INSUD"/>
    <s v="MADRID"/>
    <x v="4"/>
    <s v="VENDING"/>
    <s v="CAFÉ"/>
    <n v="2.0000000000000004E-2"/>
    <d v="2024-11-26T00:00:00"/>
    <x v="12"/>
    <n v="11"/>
    <m/>
    <m/>
    <n v="0"/>
    <n v="-2.0000000000000004E-2"/>
    <n v="0"/>
    <n v="-2.0000000000000004E-2"/>
  </r>
  <r>
    <x v="1"/>
    <s v="REAL"/>
    <s v="VARIABLE"/>
    <x v="0"/>
    <s v="ESPIEDO"/>
    <s v="MADRID"/>
    <x v="7"/>
    <s v="BAR"/>
    <s v="EXTRA MENU COMPLETO"/>
    <n v="0.17"/>
    <d v="2024-11-26T00:00:00"/>
    <x v="12"/>
    <n v="11"/>
    <m/>
    <m/>
    <n v="0"/>
    <n v="-0.17"/>
    <n v="0"/>
    <n v="-0.17"/>
  </r>
  <r>
    <x v="1"/>
    <s v="REAL"/>
    <s v="VARIABLE"/>
    <x v="0"/>
    <s v="AMAZON"/>
    <s v="ONLINE"/>
    <x v="6"/>
    <s v="CINTAS DEPORTE"/>
    <s v="AMAZON"/>
    <n v="1.1500000000000001"/>
    <d v="2024-11-26T00:00:00"/>
    <x v="12"/>
    <n v="11"/>
    <m/>
    <m/>
    <n v="0"/>
    <n v="-1.1500000000000001"/>
    <n v="0"/>
    <n v="-1.1500000000000001"/>
  </r>
  <r>
    <x v="1"/>
    <s v="REAL"/>
    <s v="VARIABLE"/>
    <x v="0"/>
    <s v="ESPIEDO"/>
    <s v="MADRID"/>
    <x v="7"/>
    <s v="BAR"/>
    <s v="EXTRA MENU COMPLETO"/>
    <n v="0.11000000000000001"/>
    <d v="2024-11-27T00:00:00"/>
    <x v="12"/>
    <n v="11"/>
    <m/>
    <m/>
    <n v="0"/>
    <n v="-0.11000000000000001"/>
    <n v="0"/>
    <n v="-0.11000000000000001"/>
  </r>
  <r>
    <x v="1"/>
    <s v="REAL"/>
    <s v="VARIABLE"/>
    <x v="0"/>
    <s v="INSUD"/>
    <s v="MADRID"/>
    <x v="4"/>
    <s v="VENDING"/>
    <s v="CAFÉ"/>
    <n v="2.0000000000000004E-2"/>
    <d v="2024-11-27T00:00:00"/>
    <x v="12"/>
    <n v="11"/>
    <m/>
    <m/>
    <n v="0"/>
    <n v="-2.0000000000000004E-2"/>
    <n v="0"/>
    <n v="-2.0000000000000004E-2"/>
  </r>
  <r>
    <x v="1"/>
    <s v="REAL"/>
    <s v="VARIABLE"/>
    <x v="0"/>
    <s v="CEPSA"/>
    <s v="MADRID"/>
    <x v="5"/>
    <s v="GASOLINA"/>
    <s v="MOTO"/>
    <n v="0.78300000000000003"/>
    <d v="2024-11-27T00:00:00"/>
    <x v="12"/>
    <n v="11"/>
    <m/>
    <m/>
    <n v="0"/>
    <n v="-0.78300000000000003"/>
    <n v="0"/>
    <n v="-0.78300000000000003"/>
  </r>
  <r>
    <x v="1"/>
    <s v="REAL"/>
    <s v="VARIABLE"/>
    <x v="1"/>
    <s v="CARREFOUR"/>
    <s v="MADRID"/>
    <x v="4"/>
    <s v="CARREFOUR"/>
    <s v="COMPRA EXPRES"/>
    <n v="0.28599999999999998"/>
    <d v="2024-11-27T00:00:00"/>
    <x v="12"/>
    <n v="11"/>
    <m/>
    <m/>
    <n v="0"/>
    <n v="-0.28599999999999998"/>
    <n v="0"/>
    <n v="-0.28599999999999998"/>
  </r>
  <r>
    <x v="1"/>
    <s v="REAL"/>
    <s v="VARIABLE"/>
    <x v="0"/>
    <s v="MESON LA PALOMA"/>
    <s v="MADRID"/>
    <x v="7"/>
    <s v="BAR"/>
    <s v="AGUA CON GAS"/>
    <n v="0.12"/>
    <d v="2024-11-28T00:00:00"/>
    <x v="12"/>
    <n v="11"/>
    <m/>
    <m/>
    <n v="0"/>
    <n v="-0.12"/>
    <n v="0"/>
    <n v="-0.12"/>
  </r>
  <r>
    <x v="0"/>
    <s v="REAL"/>
    <s v="FIJO"/>
    <x v="0"/>
    <s v="INSUD"/>
    <s v="MADRID"/>
    <x v="12"/>
    <s v="NOMINA INSUD"/>
    <s v=" INSUD"/>
    <n v="629.31299999999999"/>
    <d v="2024-11-28T00:00:00"/>
    <x v="12"/>
    <n v="11"/>
    <m/>
    <m/>
    <n v="629.31299999999999"/>
    <n v="0"/>
    <n v="0"/>
    <n v="629.31299999999999"/>
  </r>
  <r>
    <x v="1"/>
    <s v="REAL"/>
    <s v="VARIABLE"/>
    <x v="0"/>
    <s v="INSUD"/>
    <s v="MADRID"/>
    <x v="4"/>
    <s v="VENDING"/>
    <s v="CAFÉ"/>
    <n v="2.0000000000000004E-2"/>
    <d v="2024-11-28T00:00:00"/>
    <x v="12"/>
    <n v="11"/>
    <m/>
    <m/>
    <n v="0"/>
    <n v="-2.0000000000000004E-2"/>
    <n v="0"/>
    <n v="-2.0000000000000004E-2"/>
  </r>
  <r>
    <x v="1"/>
    <s v="REAL"/>
    <s v="VARIABLE"/>
    <x v="0"/>
    <s v="EL CORTE INGLES"/>
    <s v="MADRID"/>
    <x v="21"/>
    <s v="REGALOS NAVIDAD"/>
    <s v="REGALO PAPA AMIGO INVISIBLE"/>
    <n v="5.9990000000000006"/>
    <d v="2024-11-29T00:00:00"/>
    <x v="12"/>
    <n v="11"/>
    <m/>
    <m/>
    <n v="0"/>
    <n v="-5.9990000000000006"/>
    <n v="0"/>
    <n v="-5.9990000000000006"/>
  </r>
  <r>
    <x v="1"/>
    <s v="REAL"/>
    <s v="VARIABLE"/>
    <x v="0"/>
    <s v="NOTARIA MERCEDES "/>
    <s v="MADRID"/>
    <x v="13"/>
    <s v="GESTIONES ADMINISTRATIVAS"/>
    <s v="TESTAMENTO JAVIER GARCIA"/>
    <n v="5.673"/>
    <d v="2024-11-29T00:00:00"/>
    <x v="12"/>
    <n v="11"/>
    <m/>
    <m/>
    <n v="0"/>
    <n v="-5.673"/>
    <n v="0"/>
    <n v="-5.673"/>
  </r>
  <r>
    <x v="1"/>
    <s v="REAL"/>
    <s v="VARIABLE"/>
    <x v="0"/>
    <s v="AYUNTAMIENTO MADRID"/>
    <s v="MADRID"/>
    <x v="6"/>
    <s v="GIMNASIO"/>
    <s v="GIMNASIO MADRID DEPORTES"/>
    <n v="2.95"/>
    <d v="2024-11-29T00:00:00"/>
    <x v="12"/>
    <n v="11"/>
    <m/>
    <m/>
    <n v="0"/>
    <n v="-2.95"/>
    <n v="0"/>
    <n v="-2.95"/>
  </r>
  <r>
    <x v="1"/>
    <s v="REAL"/>
    <s v="VARIABLE"/>
    <x v="0"/>
    <s v="INSUD"/>
    <s v="MADRID"/>
    <x v="4"/>
    <s v="VENDING"/>
    <s v="CAFÉ"/>
    <n v="2.0000000000000004E-2"/>
    <d v="2024-11-29T00:00:00"/>
    <x v="12"/>
    <n v="11"/>
    <m/>
    <m/>
    <n v="0"/>
    <n v="-2.0000000000000004E-2"/>
    <n v="0"/>
    <n v="-2.0000000000000004E-2"/>
  </r>
  <r>
    <x v="3"/>
    <s v="REAL"/>
    <s v="FIJO"/>
    <x v="0"/>
    <s v="TRASPASO COLECTIVOS"/>
    <s v="ONLINE"/>
    <x v="24"/>
    <s v="TRASPASO COLECTIVOS"/>
    <s v="TRASPASO COLECTIVOS DICIEMBRE"/>
    <n v="0"/>
    <d v="2024-12-01T00:00:00"/>
    <x v="12"/>
    <n v="12"/>
    <m/>
    <m/>
    <n v="0"/>
    <n v="0"/>
    <n v="0"/>
    <n v="0"/>
  </r>
  <r>
    <x v="1"/>
    <s v="REAL"/>
    <s v="FIJO"/>
    <x v="0"/>
    <s v="ALQUILER"/>
    <s v="MADRID"/>
    <x v="2"/>
    <s v="PISO VALDEZARZA"/>
    <s v="ALQUILER VALDEZARZA"/>
    <n v="30"/>
    <d v="2024-12-01T00:00:00"/>
    <x v="12"/>
    <n v="12"/>
    <m/>
    <m/>
    <n v="0"/>
    <n v="-30"/>
    <n v="0"/>
    <n v="-30"/>
  </r>
  <r>
    <x v="1"/>
    <s v="REAL"/>
    <s v="FIJO"/>
    <x v="0"/>
    <s v="GARAJE"/>
    <s v="MADRID"/>
    <x v="2"/>
    <s v="GARAJE"/>
    <s v="GARAJE VALDEZARZA"/>
    <n v="6.5"/>
    <d v="2024-12-01T00:00:00"/>
    <x v="12"/>
    <n v="12"/>
    <m/>
    <m/>
    <n v="0"/>
    <n v="-6.5"/>
    <n v="0"/>
    <n v="-6.5"/>
  </r>
  <r>
    <x v="1"/>
    <s v="REAL"/>
    <s v="FIJO"/>
    <x v="0"/>
    <s v="ALQUILER"/>
    <s v="MADRID"/>
    <x v="2"/>
    <s v="GASTOS COMPARTIDOS"/>
    <s v="GASTOS: AGUA, LUZ, WIFI, LIMPIEZA"/>
    <n v="2.4489999999999998"/>
    <d v="2024-12-01T00:00:00"/>
    <x v="12"/>
    <n v="12"/>
    <m/>
    <m/>
    <n v="0"/>
    <n v="-2.4489999999999998"/>
    <n v="0"/>
    <n v="-2.4489999999999998"/>
  </r>
  <r>
    <x v="0"/>
    <s v="REAL"/>
    <s v="VARIABLE"/>
    <x v="0"/>
    <s v="TRADE REPUBLIC"/>
    <s v="ONLINE"/>
    <x v="28"/>
    <s v="INTERESES TRADE REPUBLIC"/>
    <s v="INTERESES TRADE REPUBLIC"/>
    <n v="13.701000000000001"/>
    <d v="2024-12-01T00:00:00"/>
    <x v="12"/>
    <n v="12"/>
    <m/>
    <m/>
    <n v="13.701000000000001"/>
    <n v="0"/>
    <n v="0"/>
    <n v="13.701000000000001"/>
  </r>
  <r>
    <x v="1"/>
    <s v="REAL"/>
    <s v="VARIABLE"/>
    <x v="0"/>
    <s v="URUMEA"/>
    <s v="MADRID"/>
    <x v="7"/>
    <s v="BAR"/>
    <s v="CERVEZA"/>
    <n v="0.35000000000000003"/>
    <d v="2024-12-02T00:00:00"/>
    <x v="12"/>
    <n v="12"/>
    <m/>
    <m/>
    <n v="0"/>
    <n v="-0.35000000000000003"/>
    <n v="0"/>
    <n v="-0.35000000000000003"/>
  </r>
  <r>
    <x v="3"/>
    <s v="REAL"/>
    <s v="VARIABLE"/>
    <x v="0"/>
    <s v="TRADE REPUBLIC"/>
    <s v="ONLINE"/>
    <x v="30"/>
    <s v="TRASPASO TRADE REPUBLIC"/>
    <s v="TRASPASO TRADE REPUBLIC"/>
    <n v="0"/>
    <d v="2024-12-02T00:00:00"/>
    <x v="12"/>
    <n v="12"/>
    <m/>
    <m/>
    <n v="0"/>
    <n v="0"/>
    <n v="0"/>
    <n v="0"/>
  </r>
  <r>
    <x v="0"/>
    <s v="REAL"/>
    <s v="VARIABLE"/>
    <x v="0"/>
    <s v="VINTED"/>
    <s v="ONLINE"/>
    <x v="18"/>
    <s v="SEGUNDA MANO"/>
    <s v="VITNED ABRIGO MONTEPICAZA"/>
    <n v="3.5999999999999996"/>
    <d v="2024-12-02T00:00:00"/>
    <x v="12"/>
    <n v="12"/>
    <m/>
    <m/>
    <n v="3.5999999999999996"/>
    <n v="0"/>
    <n v="0"/>
    <n v="3.5999999999999996"/>
  </r>
  <r>
    <x v="1"/>
    <s v="REAL"/>
    <s v="VARIABLE"/>
    <x v="0"/>
    <s v="LA SANTA"/>
    <s v="MADRID"/>
    <x v="9"/>
    <s v="DISCOTECA"/>
    <s v="LA SANTA CHUPITOS CON GORILITAS"/>
    <n v="4"/>
    <d v="2024-12-02T00:00:00"/>
    <x v="12"/>
    <n v="12"/>
    <m/>
    <m/>
    <n v="0"/>
    <n v="-4"/>
    <n v="0"/>
    <n v="-4"/>
  </r>
  <r>
    <x v="1"/>
    <s v="REAL"/>
    <s v="VARIABLE"/>
    <x v="0"/>
    <m/>
    <s v="MADRID"/>
    <x v="5"/>
    <s v="TAXI"/>
    <s v="TAXILA SANTA"/>
    <n v="1.77"/>
    <d v="2024-12-02T00:00:00"/>
    <x v="12"/>
    <n v="12"/>
    <m/>
    <m/>
    <n v="0"/>
    <n v="-1.77"/>
    <n v="0"/>
    <n v="-1.77"/>
  </r>
  <r>
    <x v="1"/>
    <s v="REAL"/>
    <s v="VARIABLE"/>
    <x v="0"/>
    <s v="LA SANTA"/>
    <s v="MADRID"/>
    <x v="9"/>
    <s v="DISCOTECA"/>
    <s v="LA SANTA DISCOTECA"/>
    <n v="1.5"/>
    <d v="2024-12-02T00:00:00"/>
    <x v="12"/>
    <n v="12"/>
    <m/>
    <m/>
    <n v="0"/>
    <n v="-1.5"/>
    <n v="0"/>
    <n v="-1.5"/>
  </r>
  <r>
    <x v="1"/>
    <s v="REAL"/>
    <s v="VARIABLE"/>
    <x v="0"/>
    <s v="INSUD"/>
    <s v="MADRID"/>
    <x v="4"/>
    <s v="VENDING"/>
    <s v="CAFÉ"/>
    <n v="2.0000000000000004E-2"/>
    <d v="2024-12-02T00:00:00"/>
    <x v="12"/>
    <n v="12"/>
    <m/>
    <m/>
    <n v="0"/>
    <n v="-2.0000000000000004E-2"/>
    <n v="0"/>
    <n v="-2.0000000000000004E-2"/>
  </r>
  <r>
    <x v="1"/>
    <s v="REAL"/>
    <s v="VARIABLE"/>
    <x v="0"/>
    <s v="URUMEA"/>
    <s v="MADRID"/>
    <x v="7"/>
    <s v="RESTAURANTE"/>
    <s v="CACHOPO CON GORILITAS"/>
    <n v="3.2"/>
    <d v="2024-12-02T00:00:00"/>
    <x v="12"/>
    <n v="12"/>
    <m/>
    <m/>
    <n v="0"/>
    <n v="-3.2"/>
    <n v="0"/>
    <n v="-3.2"/>
  </r>
  <r>
    <x v="1"/>
    <s v="REAL"/>
    <s v="VARIABLE"/>
    <x v="0"/>
    <s v="FORTY SIX"/>
    <s v="MADRID"/>
    <x v="7"/>
    <s v="BAR"/>
    <s v="AGUA CON GAS"/>
    <n v="0.35000000000000003"/>
    <d v="2024-12-02T00:00:00"/>
    <x v="12"/>
    <n v="12"/>
    <m/>
    <m/>
    <n v="0"/>
    <n v="-0.35000000000000003"/>
    <n v="0"/>
    <n v="-0.35000000000000003"/>
  </r>
  <r>
    <x v="1"/>
    <s v="REAL"/>
    <s v="VARIABLE"/>
    <x v="0"/>
    <s v="EL CORTE INGLES"/>
    <s v="MADRID"/>
    <x v="21"/>
    <s v="REGALOS NAVIDAD"/>
    <s v="REGALO NAVIDAD: DAVID AMIGO INVISIBLE"/>
    <n v="4"/>
    <d v="2024-12-02T00:00:00"/>
    <x v="12"/>
    <n v="12"/>
    <m/>
    <m/>
    <n v="0"/>
    <n v="-4"/>
    <n v="0"/>
    <n v="-4"/>
  </r>
  <r>
    <x v="1"/>
    <s v="REAL"/>
    <s v="VARIABLE"/>
    <x v="1"/>
    <m/>
    <s v="MADRID"/>
    <x v="7"/>
    <s v="BAR"/>
    <s v="TERRAZA BIST"/>
    <n v="0.79"/>
    <d v="2024-12-02T00:00:00"/>
    <x v="12"/>
    <n v="12"/>
    <m/>
    <m/>
    <n v="0"/>
    <n v="-0.79"/>
    <n v="0"/>
    <n v="-0.79"/>
  </r>
  <r>
    <x v="1"/>
    <s v="REAL"/>
    <s v="VARIABLE"/>
    <x v="1"/>
    <m/>
    <s v="MADRID"/>
    <x v="4"/>
    <s v="FRUTERIA"/>
    <s v="FRUTA"/>
    <n v="0.85099999999999998"/>
    <d v="2024-12-02T00:00:00"/>
    <x v="12"/>
    <n v="12"/>
    <m/>
    <m/>
    <n v="0"/>
    <n v="-0.85099999999999998"/>
    <n v="0"/>
    <n v="-0.85099999999999998"/>
  </r>
  <r>
    <x v="1"/>
    <s v="REAL"/>
    <s v="VARIABLE"/>
    <x v="1"/>
    <s v="CIUDAD FELIZ CHINO"/>
    <s v="MADRID"/>
    <x v="7"/>
    <s v="RESTAURANTE"/>
    <s v="CIUDAD FELIZ"/>
    <n v="2.66"/>
    <d v="2024-12-02T00:00:00"/>
    <x v="12"/>
    <n v="12"/>
    <m/>
    <m/>
    <n v="0"/>
    <n v="-2.66"/>
    <n v="0"/>
    <n v="-2.66"/>
  </r>
  <r>
    <x v="1"/>
    <s v="REAL"/>
    <s v="VARIABLE"/>
    <x v="1"/>
    <s v="MESON LA PALOMA"/>
    <s v="MADRID"/>
    <x v="7"/>
    <s v="BAR"/>
    <s v="MESON LA PALOMA"/>
    <n v="0.68"/>
    <d v="2024-12-02T00:00:00"/>
    <x v="12"/>
    <n v="12"/>
    <m/>
    <m/>
    <n v="0"/>
    <n v="-0.68"/>
    <n v="0"/>
    <n v="-0.68"/>
  </r>
  <r>
    <x v="1"/>
    <s v="REAL"/>
    <s v="VARIABLE"/>
    <x v="1"/>
    <s v="ALIEXPRESS"/>
    <s v="ONLINE"/>
    <x v="0"/>
    <s v="BODA"/>
    <s v="SELLOS INVITACIONES"/>
    <n v="3.6590000000000007"/>
    <d v="2024-12-02T00:00:00"/>
    <x v="12"/>
    <n v="12"/>
    <m/>
    <m/>
    <n v="0"/>
    <n v="-3.6590000000000007"/>
    <n v="0"/>
    <n v="-3.6590000000000007"/>
  </r>
  <r>
    <x v="0"/>
    <s v="REAL"/>
    <s v="VARIABLE"/>
    <x v="0"/>
    <s v="REGALOS PAPAS"/>
    <s v="TUDELA"/>
    <x v="0"/>
    <s v="REGALOS"/>
    <s v="REGALOS DE BODA"/>
    <n v="1320"/>
    <d v="2024-12-03T00:00:00"/>
    <x v="12"/>
    <n v="12"/>
    <m/>
    <s v="dinero en efectivo, caja fuerte madrid"/>
    <n v="1320"/>
    <n v="0"/>
    <n v="0"/>
    <n v="1320"/>
  </r>
  <r>
    <x v="1"/>
    <s v="REAL"/>
    <s v="VARIABLE"/>
    <x v="0"/>
    <s v="LA PENELA"/>
    <s v="MADRID"/>
    <x v="7"/>
    <s v="RESTAURANTE"/>
    <s v="LA PENELA COMIDA DE EQUIPO"/>
    <n v="3.4000000000000004"/>
    <d v="2024-12-03T00:00:00"/>
    <x v="12"/>
    <n v="12"/>
    <m/>
    <m/>
    <n v="0"/>
    <n v="-3.4000000000000004"/>
    <n v="0"/>
    <n v="-3.4000000000000004"/>
  </r>
  <r>
    <x v="1"/>
    <s v="REAL"/>
    <s v="VARIABLE"/>
    <x v="1"/>
    <s v="ALIEXPRESS"/>
    <s v="ONLINE"/>
    <x v="0"/>
    <s v="BODA"/>
    <s v="COSAS BODA TEMU"/>
    <n v="2.0219999999999998"/>
    <d v="2024-12-03T00:00:00"/>
    <x v="12"/>
    <n v="12"/>
    <m/>
    <m/>
    <n v="0"/>
    <n v="-2.0219999999999998"/>
    <n v="0"/>
    <n v="-2.0219999999999998"/>
  </r>
  <r>
    <x v="1"/>
    <s v="REAL"/>
    <s v="VARIABLE"/>
    <x v="0"/>
    <s v="REPSOL"/>
    <s v="MADRID"/>
    <x v="5"/>
    <s v="GASOLINA"/>
    <s v="COCHE"/>
    <n v="9.8000000000000007"/>
    <d v="2024-12-04T00:00:00"/>
    <x v="12"/>
    <n v="12"/>
    <m/>
    <m/>
    <n v="0"/>
    <n v="-9.8000000000000007"/>
    <n v="0"/>
    <n v="-9.8000000000000007"/>
  </r>
  <r>
    <x v="1"/>
    <s v="REAL"/>
    <s v="VARIABLE"/>
    <x v="1"/>
    <s v="PASTELERIA"/>
    <s v="MALAGA"/>
    <x v="7"/>
    <s v="BAR"/>
    <s v="PASTELERIA "/>
    <n v="0.32000000000000006"/>
    <d v="2024-12-04T00:00:00"/>
    <x v="12"/>
    <n v="12"/>
    <m/>
    <m/>
    <n v="0"/>
    <n v="-0.32000000000000006"/>
    <n v="0"/>
    <n v="-0.32000000000000006"/>
  </r>
  <r>
    <x v="1"/>
    <s v="REAL"/>
    <s v="VARIABLE"/>
    <x v="1"/>
    <s v="LONJA MALAGA"/>
    <s v="MALAGA"/>
    <x v="7"/>
    <s v="BAR"/>
    <s v="COMIDA MALAGA LONJA"/>
    <n v="2.1100000000000003"/>
    <d v="2024-12-04T00:00:00"/>
    <x v="12"/>
    <n v="12"/>
    <m/>
    <m/>
    <n v="0"/>
    <n v="-2.1100000000000003"/>
    <n v="0"/>
    <n v="-2.1100000000000003"/>
  </r>
  <r>
    <x v="1"/>
    <s v="REAL"/>
    <s v="VARIABLE"/>
    <x v="1"/>
    <m/>
    <s v="MALAGA"/>
    <x v="7"/>
    <s v="BAR"/>
    <s v="CROISSANT"/>
    <n v="0.65500000000000003"/>
    <d v="2024-12-04T00:00:00"/>
    <x v="12"/>
    <n v="12"/>
    <m/>
    <m/>
    <n v="0"/>
    <n v="-0.65500000000000003"/>
    <n v="0"/>
    <n v="-0.65500000000000003"/>
  </r>
  <r>
    <x v="1"/>
    <s v="REAL"/>
    <s v="VARIABLE"/>
    <x v="1"/>
    <m/>
    <s v="ONLINE"/>
    <x v="0"/>
    <s v="BODA"/>
    <s v="SEGURO DE LUNA DE MIEL HEYMONDO"/>
    <n v="19.97"/>
    <d v="2024-12-04T00:00:00"/>
    <x v="12"/>
    <n v="12"/>
    <m/>
    <m/>
    <n v="0"/>
    <n v="-19.97"/>
    <n v="0"/>
    <n v="-19.97"/>
  </r>
  <r>
    <x v="1"/>
    <s v="REAL"/>
    <s v="VARIABLE"/>
    <x v="1"/>
    <m/>
    <s v="MALAGA"/>
    <x v="0"/>
    <s v="LOTERIA"/>
    <s v="BOLSA DE ORO MALAGA"/>
    <n v="2"/>
    <d v="2024-12-04T00:00:00"/>
    <x v="12"/>
    <n v="12"/>
    <m/>
    <m/>
    <n v="0"/>
    <n v="-2"/>
    <n v="0"/>
    <n v="-2"/>
  </r>
  <r>
    <x v="1"/>
    <s v="REAL"/>
    <s v="VARIABLE"/>
    <x v="1"/>
    <s v="PARKING MALAGA"/>
    <s v="MALAGA"/>
    <x v="5"/>
    <s v="PARKING"/>
    <s v="PARKING MALAGA SMASSA"/>
    <n v="0.79"/>
    <d v="2024-12-04T00:00:00"/>
    <x v="12"/>
    <n v="12"/>
    <m/>
    <m/>
    <n v="0"/>
    <n v="-0.79"/>
    <n v="0"/>
    <n v="-0.79"/>
  </r>
  <r>
    <x v="1"/>
    <s v="REAL"/>
    <s v="VARIABLE"/>
    <x v="0"/>
    <s v="BIZUM A ICIAR"/>
    <s v="MADRID"/>
    <x v="21"/>
    <s v="REGALOS NAVIDAD"/>
    <s v="REGALOS PAPAS NAVIDAD"/>
    <n v="2"/>
    <d v="2024-12-05T00:00:00"/>
    <x v="12"/>
    <n v="12"/>
    <m/>
    <s v="BIZUM A ICIAR"/>
    <n v="0"/>
    <n v="-2"/>
    <n v="0"/>
    <n v="-2"/>
  </r>
  <r>
    <x v="1"/>
    <s v="REAL"/>
    <s v="VARIABLE"/>
    <x v="1"/>
    <s v="MERCADONA"/>
    <s v="TORRE DEL MAR"/>
    <x v="4"/>
    <s v="MERCADONA"/>
    <s v="COMPRA DEL PUENTE DE DICIEMBRE"/>
    <n v="6.9370000000000012"/>
    <d v="2024-12-05T00:00:00"/>
    <x v="12"/>
    <n v="12"/>
    <m/>
    <m/>
    <n v="0"/>
    <n v="-6.9370000000000012"/>
    <n v="0"/>
    <n v="-6.9370000000000012"/>
  </r>
  <r>
    <x v="1"/>
    <s v="REAL"/>
    <s v="VARIABLE"/>
    <x v="0"/>
    <s v="EL INGENIO"/>
    <s v="TORRE DEL MAR"/>
    <x v="9"/>
    <s v="LIBROS"/>
    <s v="LIBRO SENECA Y FELICIDAD"/>
    <n v="0.5"/>
    <d v="2024-12-09T00:00:00"/>
    <x v="12"/>
    <n v="12"/>
    <m/>
    <m/>
    <n v="0"/>
    <n v="-0.5"/>
    <n v="0"/>
    <n v="-0.5"/>
  </r>
  <r>
    <x v="0"/>
    <s v="REAL"/>
    <s v="VARIABLE"/>
    <x v="0"/>
    <s v="BLABLACAR"/>
    <s v="ONLINE"/>
    <x v="18"/>
    <s v="GASTOS COMPARTIDOS"/>
    <s v="BLABLACAR MADRID - TORRE DEL MAR"/>
    <n v="5.3999999999999995"/>
    <d v="2024-12-09T00:00:00"/>
    <x v="12"/>
    <n v="12"/>
    <m/>
    <s v="LARA"/>
    <n v="5.3999999999999995"/>
    <n v="0"/>
    <n v="0"/>
    <n v="5.3999999999999995"/>
  </r>
  <r>
    <x v="1"/>
    <s v="REAL"/>
    <s v="VARIABLE"/>
    <x v="0"/>
    <s v="LIBRERIA LOCAL"/>
    <s v="NERJA"/>
    <x v="9"/>
    <s v="LIBROS"/>
    <s v="LIBRO VIENTO Y VERDAD, BRANDON SANDERSON"/>
    <n v="3.49"/>
    <d v="2024-12-09T00:00:00"/>
    <x v="12"/>
    <n v="12"/>
    <m/>
    <m/>
    <n v="0"/>
    <n v="-3.49"/>
    <n v="0"/>
    <n v="-3.49"/>
  </r>
  <r>
    <x v="1"/>
    <s v="REAL"/>
    <s v="VARIABLE"/>
    <x v="0"/>
    <s v="OPEN AI"/>
    <s v="ONLINE"/>
    <x v="8"/>
    <s v="SUSCRIPCION"/>
    <s v="CHAT GPT"/>
    <n v="2.3640000000000003"/>
    <d v="2024-12-09T00:00:00"/>
    <x v="12"/>
    <n v="12"/>
    <m/>
    <m/>
    <n v="0"/>
    <n v="-2.3640000000000003"/>
    <n v="0"/>
    <n v="-2.3640000000000003"/>
  </r>
  <r>
    <x v="1"/>
    <s v="REAL"/>
    <s v="VARIABLE"/>
    <x v="0"/>
    <s v="DECATHLON"/>
    <s v="MADID"/>
    <x v="3"/>
    <s v="ROPA"/>
    <s v="ROPA DECATHLON, POLAR Y GUANTES"/>
    <n v="2.298"/>
    <d v="2024-12-09T00:00:00"/>
    <x v="12"/>
    <n v="12"/>
    <m/>
    <m/>
    <n v="0"/>
    <n v="-2.298"/>
    <n v="0"/>
    <n v="-2.298"/>
  </r>
  <r>
    <x v="1"/>
    <s v="REAL"/>
    <s v="VARIABLE"/>
    <x v="0"/>
    <s v="ESPIEDO"/>
    <s v="MADRID"/>
    <x v="7"/>
    <s v="BAR"/>
    <s v="EXTRA MENU COMPLETO"/>
    <n v="0.19"/>
    <d v="2024-12-09T00:00:00"/>
    <x v="12"/>
    <n v="12"/>
    <m/>
    <m/>
    <n v="0"/>
    <n v="-0.19"/>
    <n v="0"/>
    <n v="-0.19"/>
  </r>
  <r>
    <x v="1"/>
    <s v="REAL"/>
    <s v="VARIABLE"/>
    <x v="0"/>
    <s v="JD DEPORTES"/>
    <s v="TORRE DEL MAR"/>
    <x v="3"/>
    <s v="ROPA"/>
    <s v="CAMISETA NIKE DEPORTE MANGA LARGA"/>
    <n v="3.5"/>
    <d v="2024-12-09T00:00:00"/>
    <x v="12"/>
    <n v="12"/>
    <m/>
    <m/>
    <n v="0"/>
    <n v="-3.5"/>
    <n v="0"/>
    <n v="-3.5"/>
  </r>
  <r>
    <x v="1"/>
    <s v="REAL"/>
    <s v="VARIABLE"/>
    <x v="1"/>
    <m/>
    <s v="NERJA"/>
    <x v="7"/>
    <s v="RESTAURANTE"/>
    <s v="COMIDA NERJA"/>
    <n v="3.8600000000000003"/>
    <d v="2024-12-09T00:00:00"/>
    <x v="12"/>
    <n v="12"/>
    <m/>
    <m/>
    <n v="0"/>
    <n v="-3.8600000000000003"/>
    <n v="0"/>
    <n v="-3.8600000000000003"/>
  </r>
  <r>
    <x v="1"/>
    <s v="REAL"/>
    <s v="VARIABLE"/>
    <x v="1"/>
    <m/>
    <s v="NERJA"/>
    <x v="7"/>
    <s v="BAR"/>
    <s v="MERIENDA NERJA"/>
    <n v="1.02"/>
    <d v="2024-12-09T00:00:00"/>
    <x v="12"/>
    <n v="12"/>
    <m/>
    <m/>
    <n v="0"/>
    <n v="-1.02"/>
    <n v="0"/>
    <n v="-1.02"/>
  </r>
  <r>
    <x v="1"/>
    <s v="REAL"/>
    <s v="VARIABLE"/>
    <x v="1"/>
    <s v="FRUTERIA TORRE DEL MAR"/>
    <s v="TORRE DEL MAR"/>
    <x v="4"/>
    <s v="FRUTERIA"/>
    <s v="FRUTERIA  TORRE"/>
    <n v="0.64000000000000012"/>
    <d v="2024-12-09T00:00:00"/>
    <x v="12"/>
    <n v="12"/>
    <m/>
    <m/>
    <n v="0"/>
    <n v="-0.64000000000000012"/>
    <n v="0"/>
    <n v="-0.64000000000000012"/>
  </r>
  <r>
    <x v="1"/>
    <s v="REAL"/>
    <s v="VARIABLE"/>
    <x v="1"/>
    <m/>
    <s v="TORRE DEL MAR"/>
    <x v="4"/>
    <s v="FRUTERIA"/>
    <s v="FRUTERIA  TORRE"/>
    <n v="0.28500000000000003"/>
    <d v="2024-12-09T00:00:00"/>
    <x v="12"/>
    <n v="12"/>
    <m/>
    <m/>
    <n v="0"/>
    <n v="-0.28500000000000003"/>
    <n v="0"/>
    <n v="-0.28500000000000003"/>
  </r>
  <r>
    <x v="1"/>
    <s v="REAL"/>
    <s v="VARIABLE"/>
    <x v="1"/>
    <s v="PALANGRE"/>
    <s v="TORRE DEL MAR"/>
    <x v="7"/>
    <s v="BAR"/>
    <s v="DESAYUNO PLAYA"/>
    <n v="0.60000000000000009"/>
    <d v="2024-12-09T00:00:00"/>
    <x v="12"/>
    <n v="12"/>
    <m/>
    <m/>
    <n v="0"/>
    <n v="-0.60000000000000009"/>
    <n v="0"/>
    <n v="-0.60000000000000009"/>
  </r>
  <r>
    <x v="1"/>
    <s v="REAL"/>
    <s v="VARIABLE"/>
    <x v="0"/>
    <s v="SEPHORA"/>
    <s v="MADRID"/>
    <x v="21"/>
    <s v="REGALOS NAVIDAD"/>
    <s v="REGALO ICIAR"/>
    <n v="4.5600000000000005"/>
    <d v="2024-12-10T00:00:00"/>
    <x v="12"/>
    <n v="12"/>
    <m/>
    <s v="CRISTINA GAST´UN CUPON PORQUE ANTES ESTABAN AL 20% Y ME COSTABA 57 EUROS"/>
    <n v="0"/>
    <n v="-4.5600000000000005"/>
    <n v="0"/>
    <n v="-4.5600000000000005"/>
  </r>
  <r>
    <x v="1"/>
    <s v="REAL"/>
    <s v="VARIABLE"/>
    <x v="0"/>
    <s v="MESON LA PALOMA"/>
    <s v="MADRID"/>
    <x v="7"/>
    <s v="BAR"/>
    <s v="AGUA CON GAS"/>
    <n v="0.17"/>
    <d v="2024-12-11T00:00:00"/>
    <x v="12"/>
    <n v="12"/>
    <m/>
    <s v="AGUA CO NGAS VIENDO EL MADRID"/>
    <n v="0"/>
    <n v="-0.17"/>
    <n v="0"/>
    <n v="-0.17"/>
  </r>
  <r>
    <x v="1"/>
    <s v="REAL"/>
    <s v="VARIABLE"/>
    <x v="0"/>
    <s v="RODRIGO"/>
    <s v="MADRID"/>
    <x v="7"/>
    <s v="BAR"/>
    <s v="EXTRA MENU COMPLETO"/>
    <n v="0.1"/>
    <d v="2024-12-11T00:00:00"/>
    <x v="12"/>
    <n v="12"/>
    <m/>
    <s v="EXTRA MENU COMPLETO BAR RODRIGO CUANDO PEDÍ COCIDO"/>
    <n v="0"/>
    <n v="-0.1"/>
    <n v="0"/>
    <n v="-0.1"/>
  </r>
  <r>
    <x v="1"/>
    <s v="REAL"/>
    <s v="VARIABLE"/>
    <x v="0"/>
    <s v="INSUD"/>
    <s v="MADRID"/>
    <x v="4"/>
    <s v="VENDING"/>
    <s v="CAFÉ"/>
    <n v="2.0000000000000004E-2"/>
    <d v="2024-12-11T00:00:00"/>
    <x v="12"/>
    <n v="12"/>
    <m/>
    <m/>
    <n v="0"/>
    <n v="-2.0000000000000004E-2"/>
    <n v="0"/>
    <n v="-2.0000000000000004E-2"/>
  </r>
  <r>
    <x v="1"/>
    <s v="REAL"/>
    <s v="VARIABLE"/>
    <x v="0"/>
    <s v="PIZZA NAPOLI"/>
    <s v="MADRID"/>
    <x v="7"/>
    <s v="RESTAURANTE"/>
    <s v="EXTRA MENU COMPLETO"/>
    <n v="0.25"/>
    <d v="2024-12-12T00:00:00"/>
    <x v="12"/>
    <n v="12"/>
    <m/>
    <m/>
    <n v="0"/>
    <n v="-0.25"/>
    <n v="0"/>
    <n v="-0.25"/>
  </r>
  <r>
    <x v="1"/>
    <s v="REAL"/>
    <s v="VARIABLE"/>
    <x v="0"/>
    <s v="NIVEA OFICINAS"/>
    <s v="MADRID"/>
    <x v="21"/>
    <s v="REGALOS NAVIDAD"/>
    <s v="REGALO DE NAVIDAD: NIVEA"/>
    <n v="3.5"/>
    <d v="2024-12-12T00:00:00"/>
    <x v="12"/>
    <n v="12"/>
    <m/>
    <m/>
    <n v="0"/>
    <n v="-3.5"/>
    <n v="0"/>
    <n v="-3.5"/>
  </r>
  <r>
    <x v="1"/>
    <s v="REAL"/>
    <s v="VARIABLE"/>
    <x v="1"/>
    <s v="CARREFOUR"/>
    <s v="MADRID"/>
    <x v="4"/>
    <s v="CARREFOUR"/>
    <s v="MARKET MADRID"/>
    <n v="3.5999999999999997E-2"/>
    <d v="2024-12-12T00:00:00"/>
    <x v="12"/>
    <n v="12"/>
    <m/>
    <m/>
    <n v="0"/>
    <n v="-3.5999999999999997E-2"/>
    <n v="0"/>
    <n v="-3.5999999999999997E-2"/>
  </r>
  <r>
    <x v="1"/>
    <s v="REAL"/>
    <s v="VARIABLE"/>
    <x v="0"/>
    <s v="PIZZA NAPOLI"/>
    <s v="MADRID"/>
    <x v="7"/>
    <s v="RESTAURANTE"/>
    <s v="CENA CON ICIAR Y EDU"/>
    <n v="5.4"/>
    <d v="2024-12-13T00:00:00"/>
    <x v="12"/>
    <n v="12"/>
    <m/>
    <s v="HUEVOS ROTOS Y CERVEZAS"/>
    <n v="0"/>
    <n v="-5.4"/>
    <n v="0"/>
    <n v="-5.4"/>
  </r>
  <r>
    <x v="1"/>
    <s v="REAL"/>
    <s v="VARIABLE"/>
    <x v="0"/>
    <s v="REPSOL"/>
    <s v="MADRID"/>
    <x v="5"/>
    <s v="GASOLINA"/>
    <s v="MOTO"/>
    <n v="0.81"/>
    <d v="2024-12-13T00:00:00"/>
    <x v="12"/>
    <n v="12"/>
    <m/>
    <m/>
    <n v="0"/>
    <n v="-0.81"/>
    <n v="0"/>
    <n v="-0.81"/>
  </r>
  <r>
    <x v="1"/>
    <s v="REAL"/>
    <s v="VARIABLE"/>
    <x v="0"/>
    <s v="ESPIEDO"/>
    <s v="MADRID"/>
    <x v="7"/>
    <s v="BAR"/>
    <s v="EXTRA MENU COMPLETO"/>
    <n v="0.11000000000000001"/>
    <d v="2024-12-13T00:00:00"/>
    <x v="12"/>
    <n v="12"/>
    <m/>
    <m/>
    <n v="0"/>
    <n v="-0.11000000000000001"/>
    <n v="0"/>
    <n v="-0.11000000000000001"/>
  </r>
  <r>
    <x v="2"/>
    <s v="REAL"/>
    <s v="VARIABLE"/>
    <x v="0"/>
    <s v="INDEXA CAPITAL"/>
    <s v="ONLINE"/>
    <x v="22"/>
    <s v="FONDOS"/>
    <s v="INDEXA"/>
    <n v="135"/>
    <d v="2024-12-13T00:00:00"/>
    <x v="12"/>
    <n v="12"/>
    <m/>
    <m/>
    <n v="0"/>
    <n v="0"/>
    <n v="-135"/>
    <n v="-135"/>
  </r>
  <r>
    <x v="1"/>
    <s v="REAL"/>
    <s v="VARIABLE"/>
    <x v="0"/>
    <m/>
    <s v="MADRID"/>
    <x v="5"/>
    <s v="TAXI"/>
    <s v="TAXI LA POCHA"/>
    <n v="1.075"/>
    <d v="2024-12-13T00:00:00"/>
    <x v="12"/>
    <n v="12"/>
    <m/>
    <m/>
    <n v="0"/>
    <n v="-1.075"/>
    <n v="0"/>
    <n v="-1.075"/>
  </r>
  <r>
    <x v="0"/>
    <s v="REAL"/>
    <s v="VARIABLE"/>
    <x v="0"/>
    <s v="REGALOS PAPAS"/>
    <s v="TUDELA"/>
    <x v="0"/>
    <s v="REGALOS"/>
    <s v="REGALOS DE BODA"/>
    <n v="840"/>
    <d v="2024-12-16T00:00:00"/>
    <x v="12"/>
    <n v="12"/>
    <m/>
    <m/>
    <n v="840"/>
    <n v="0"/>
    <n v="0"/>
    <n v="840"/>
  </r>
  <r>
    <x v="1"/>
    <s v="REAL"/>
    <s v="VARIABLE"/>
    <x v="0"/>
    <s v="EL CORTE INGLES"/>
    <s v="MADRID"/>
    <x v="21"/>
    <s v="REGALOS NAVIDAD"/>
    <s v="REGALO NAVIDAD: DAVID AMIGO INVISIBLE"/>
    <n v="4"/>
    <d v="2024-12-16T00:00:00"/>
    <x v="12"/>
    <n v="12"/>
    <m/>
    <m/>
    <n v="0"/>
    <n v="-4"/>
    <n v="0"/>
    <n v="-4"/>
  </r>
  <r>
    <x v="1"/>
    <s v="REAL"/>
    <s v="VARIABLE"/>
    <x v="1"/>
    <s v="CIUDAD FELIZ CHINO"/>
    <s v="MADRID"/>
    <x v="7"/>
    <s v="RESTAURANTE"/>
    <s v="CIUDAD FELIZ"/>
    <n v="2.66"/>
    <d v="2024-12-16T00:00:00"/>
    <x v="12"/>
    <n v="12"/>
    <m/>
    <m/>
    <n v="0"/>
    <n v="-2.66"/>
    <n v="0"/>
    <n v="-2.66"/>
  </r>
  <r>
    <x v="1"/>
    <s v="REAL"/>
    <s v="VARIABLE"/>
    <x v="1"/>
    <s v="MR DUY "/>
    <s v="MADRID"/>
    <x v="2"/>
    <s v="ACCESORIOS"/>
    <s v="REGALO AMIGO INVISIBLE CRISTINA  Y COSAS DE COCINA"/>
    <n v="1.4000000000000001"/>
    <d v="2024-12-16T00:00:00"/>
    <x v="12"/>
    <n v="12"/>
    <m/>
    <m/>
    <n v="0"/>
    <n v="-1.4000000000000001"/>
    <n v="0"/>
    <n v="-1.4000000000000001"/>
  </r>
  <r>
    <x v="1"/>
    <s v="REAL"/>
    <s v="VARIABLE"/>
    <x v="1"/>
    <s v="EL CORTE INGLES"/>
    <s v="MADRID"/>
    <x v="7"/>
    <s v="RESTAURANTE"/>
    <s v="BEATA PASTA CORTE INGLES"/>
    <n v="3.0550000000000002"/>
    <d v="2024-12-16T00:00:00"/>
    <x v="12"/>
    <n v="12"/>
    <m/>
    <m/>
    <n v="0"/>
    <n v="-3.0550000000000002"/>
    <n v="0"/>
    <n v="-3.0550000000000002"/>
  </r>
  <r>
    <x v="1"/>
    <s v="REAL"/>
    <s v="VARIABLE"/>
    <x v="1"/>
    <s v="EL CORTE INGLES"/>
    <s v="MADRID"/>
    <x v="7"/>
    <s v="RESTAURANTE"/>
    <s v="PALMERAS CHOOLATE CORTE INGLES"/>
    <n v="1.1500000000000001"/>
    <d v="2024-12-16T00:00:00"/>
    <x v="12"/>
    <n v="12"/>
    <m/>
    <m/>
    <n v="0"/>
    <n v="-1.1500000000000001"/>
    <n v="0"/>
    <n v="-1.1500000000000001"/>
  </r>
  <r>
    <x v="1"/>
    <s v="REAL"/>
    <s v="VARIABLE"/>
    <x v="1"/>
    <s v="NETFLIX"/>
    <s v="ONLINE"/>
    <x v="8"/>
    <s v="SUSCRIPCION"/>
    <s v="NETFLIX"/>
    <n v="0.60000000000000009"/>
    <d v="2024-12-16T00:00:00"/>
    <x v="12"/>
    <n v="12"/>
    <m/>
    <m/>
    <n v="0"/>
    <n v="-0.60000000000000009"/>
    <n v="0"/>
    <n v="-0.60000000000000009"/>
  </r>
  <r>
    <x v="0"/>
    <s v="REAL"/>
    <s v="FIJO"/>
    <x v="0"/>
    <s v="INSUD"/>
    <s v="MADRID"/>
    <x v="12"/>
    <s v="NOMINA INSUD"/>
    <s v=" INSUD"/>
    <n v="1565.3969999999999"/>
    <d v="2024-12-18T00:00:00"/>
    <x v="12"/>
    <n v="12"/>
    <m/>
    <s v="INCLUYE LA PAGA EXTRA Y LOS ATRASOS RELATIVOS A LA SUBIDA DEL 3% EN 2024"/>
    <n v="1565.3969999999999"/>
    <n v="0"/>
    <n v="0"/>
    <n v="1565.3969999999999"/>
  </r>
  <r>
    <x v="3"/>
    <s v="REAL"/>
    <s v="VARIABLE"/>
    <x v="0"/>
    <s v="TRADE REPUBLIC"/>
    <s v="ONLINE"/>
    <x v="30"/>
    <s v="TRASPASO TRADE REPUBLIC"/>
    <s v="TRASPASO TRADE REPUBLIC"/>
    <n v="0"/>
    <d v="2024-12-19T00:00:00"/>
    <x v="12"/>
    <n v="12"/>
    <m/>
    <m/>
    <n v="0"/>
    <n v="0"/>
    <n v="0"/>
    <n v="0"/>
  </r>
  <r>
    <x v="0"/>
    <s v="REAL"/>
    <s v="VARIABLE"/>
    <x v="0"/>
    <s v="TRADE REPUBLIC"/>
    <s v="ONLINE"/>
    <x v="28"/>
    <s v="INTERESES TRADE REPUBLIC"/>
    <s v="INTERESES TRADE REPUBLIC"/>
    <n v="17.099999999999998"/>
    <d v="2025-01-01T00:00:00"/>
    <x v="13"/>
    <n v="1"/>
    <m/>
    <m/>
    <n v="17.099999999999998"/>
    <n v="0"/>
    <n v="0"/>
    <n v="17.099999999999998"/>
  </r>
  <r>
    <x v="3"/>
    <s v="REAL"/>
    <s v="FIJO"/>
    <x v="0"/>
    <s v="TRASPASO COLECTIVOS"/>
    <s v="ONLINE"/>
    <x v="24"/>
    <s v="TRASPASO COLECTIVOS"/>
    <s v="TRASPASO COLECTIVOS DICIEMBRE"/>
    <n v="0"/>
    <d v="2025-02-01T00:00:00"/>
    <x v="13"/>
    <n v="2"/>
    <m/>
    <m/>
    <n v="0"/>
    <n v="0"/>
    <n v="0"/>
    <n v="0"/>
  </r>
  <r>
    <x v="1"/>
    <s v="REAL"/>
    <s v="FIJO"/>
    <x v="0"/>
    <s v="ALQUILER"/>
    <s v="MADRID"/>
    <x v="2"/>
    <s v="PISO VALDEZARZA"/>
    <s v="ALQUILER VALDEZARZA"/>
    <n v="30"/>
    <d v="2025-01-01T00:00:00"/>
    <x v="13"/>
    <n v="1"/>
    <m/>
    <m/>
    <n v="0"/>
    <n v="-30"/>
    <n v="0"/>
    <n v="-30"/>
  </r>
  <r>
    <x v="1"/>
    <s v="REAL"/>
    <s v="FIJO"/>
    <x v="0"/>
    <s v="GARAJE"/>
    <s v="MADRID"/>
    <x v="2"/>
    <s v="GARAJE"/>
    <s v="GARAJE VALDEZARZA"/>
    <n v="6.5"/>
    <d v="2025-01-01T00:00:00"/>
    <x v="13"/>
    <n v="1"/>
    <m/>
    <m/>
    <n v="0"/>
    <n v="-6.5"/>
    <n v="0"/>
    <n v="-6.5"/>
  </r>
  <r>
    <x v="1"/>
    <s v="REAL"/>
    <s v="FIJO"/>
    <x v="0"/>
    <s v="ALQUILER"/>
    <s v="MADRID"/>
    <x v="2"/>
    <s v="GASTOS COMPARTIDOS"/>
    <s v="GASTOS: AGUA, LUZ, WIFI, LIMPIEZA"/>
    <n v="4.6100000000000003"/>
    <d v="2025-01-01T00:00:00"/>
    <x v="13"/>
    <n v="1"/>
    <m/>
    <m/>
    <n v="0"/>
    <n v="-4.6100000000000003"/>
    <n v="0"/>
    <n v="-4.6100000000000003"/>
  </r>
  <r>
    <x v="1"/>
    <s v="REAL"/>
    <s v="VARIABLE"/>
    <x v="0"/>
    <s v="REPSOL"/>
    <s v="MADRID"/>
    <x v="5"/>
    <s v="GASOLINA"/>
    <s v="MOTO"/>
    <n v="0.94300000000000006"/>
    <d v="2024-06-03T00:00:00"/>
    <x v="12"/>
    <n v="6"/>
    <m/>
    <m/>
    <n v="0"/>
    <n v="-0.94300000000000006"/>
    <n v="0"/>
    <n v="-0.94300000000000006"/>
  </r>
  <r>
    <x v="1"/>
    <s v="REAL"/>
    <s v="VARIABLE"/>
    <x v="0"/>
    <s v="QUEENS"/>
    <s v="MADRID"/>
    <x v="7"/>
    <s v="RESTAURANTE"/>
    <s v="EXTRA MENU COMPLETO"/>
    <n v="0.27"/>
    <d v="2024-12-17T00:00:00"/>
    <x v="12"/>
    <n v="12"/>
    <m/>
    <m/>
    <n v="0"/>
    <n v="-0.27"/>
    <n v="0"/>
    <n v="-0.27"/>
  </r>
  <r>
    <x v="1"/>
    <s v="REAL"/>
    <s v="VARIABLE"/>
    <x v="0"/>
    <s v="ESPIEDO"/>
    <s v="MADRID"/>
    <x v="7"/>
    <s v="RESTAURANTE"/>
    <s v="EXTRA MENU COMPLETO"/>
    <n v="0.17"/>
    <d v="2024-12-18T00:00:00"/>
    <x v="12"/>
    <n v="12"/>
    <m/>
    <m/>
    <n v="0"/>
    <n v="-0.17"/>
    <n v="0"/>
    <n v="-0.17"/>
  </r>
  <r>
    <x v="1"/>
    <s v="REAL"/>
    <s v="VARIABLE"/>
    <x v="0"/>
    <s v="INSUD"/>
    <s v="MADRID"/>
    <x v="4"/>
    <s v="VENDING"/>
    <s v="CAFÉ"/>
    <n v="0.1"/>
    <d v="2024-12-19T00:00:00"/>
    <x v="12"/>
    <n v="12"/>
    <m/>
    <m/>
    <n v="0"/>
    <n v="-0.1"/>
    <n v="0"/>
    <n v="-0.1"/>
  </r>
  <r>
    <x v="1"/>
    <s v="REAL"/>
    <s v="VARIABLE"/>
    <x v="0"/>
    <s v="RAMPUJO"/>
    <s v="MADRID"/>
    <x v="7"/>
    <s v="BAR"/>
    <s v="CERVEZAS"/>
    <n v="1.2330000000000001"/>
    <d v="2024-12-20T00:00:00"/>
    <x v="12"/>
    <n v="12"/>
    <m/>
    <s v="CON IRIS Y CRISTINA FRAILE ANTES DE VACACIONES NAVIDAD"/>
    <n v="0"/>
    <n v="-1.2330000000000001"/>
    <n v="0"/>
    <n v="-1.2330000000000001"/>
  </r>
  <r>
    <x v="2"/>
    <s v="REAL"/>
    <s v="VARIABLE"/>
    <x v="0"/>
    <s v="DEGIRO"/>
    <s v="ONLINE"/>
    <x v="22"/>
    <s v="FONDOS"/>
    <s v="DEGIRO"/>
    <n v="1350"/>
    <d v="2024-12-19T00:00:00"/>
    <x v="12"/>
    <n v="12"/>
    <m/>
    <m/>
    <n v="0"/>
    <n v="0"/>
    <n v="-1350"/>
    <n v="-1350"/>
  </r>
  <r>
    <x v="2"/>
    <s v="REAL"/>
    <s v="VARIABLE"/>
    <x v="0"/>
    <s v="EFECTIVO SANTANDER"/>
    <s v="MADRID"/>
    <x v="33"/>
    <s v="BITCOIN NO KYC"/>
    <s v="BITCOIN NO KYC"/>
    <n v="450"/>
    <d v="2024-12-23T00:00:00"/>
    <x v="12"/>
    <n v="12"/>
    <m/>
    <s v="500 € PAGADOS A EDU EN EFECTIVO. REVISAR PRECIO. EN BITBOX 02"/>
    <n v="0"/>
    <n v="0"/>
    <n v="-450"/>
    <n v="-450"/>
  </r>
  <r>
    <x v="1"/>
    <s v="REAL"/>
    <s v="VARIABLE"/>
    <x v="0"/>
    <s v="OTROS"/>
    <s v="MADRID"/>
    <x v="0"/>
    <s v="OTROSP"/>
    <s v="OTROSP"/>
    <n v="14"/>
    <d v="2024-12-23T00:00:00"/>
    <x v="12"/>
    <n v="12"/>
    <m/>
    <m/>
    <n v="0"/>
    <n v="-14"/>
    <n v="0"/>
    <n v="-14"/>
  </r>
  <r>
    <x v="1"/>
    <s v="REAL"/>
    <s v="VARIABLE"/>
    <x v="0"/>
    <s v="GANDARIO"/>
    <s v="MADRID"/>
    <x v="7"/>
    <s v="BAR"/>
    <s v="GANDARIO"/>
    <n v="1.6"/>
    <d v="2024-12-23T00:00:00"/>
    <x v="12"/>
    <n v="12"/>
    <m/>
    <m/>
    <n v="0"/>
    <n v="-1.6"/>
    <n v="0"/>
    <n v="-1.6"/>
  </r>
  <r>
    <x v="1"/>
    <s v="REAL"/>
    <s v="VARIABLE"/>
    <x v="0"/>
    <s v="BIZUM PABLO LANZ"/>
    <s v="TUDELA"/>
    <x v="7"/>
    <s v="BAR"/>
    <s v="BURGER Y CHOCOLATE"/>
    <n v="2.1"/>
    <d v="2024-12-23T00:00:00"/>
    <x v="12"/>
    <n v="12"/>
    <m/>
    <m/>
    <n v="0"/>
    <n v="-2.1"/>
    <n v="0"/>
    <n v="-2.1"/>
  </r>
  <r>
    <x v="1"/>
    <s v="REAL"/>
    <s v="VARIABLE"/>
    <x v="0"/>
    <s v="APPLE"/>
    <s v="ONLINE"/>
    <x v="8"/>
    <s v="SUSCRIPCION"/>
    <s v="APPLE - ESPACIO ALMACENAMIENTO ICLOUD"/>
    <n v="0.99900000000000011"/>
    <d v="2024-12-23T00:00:00"/>
    <x v="12"/>
    <n v="12"/>
    <m/>
    <m/>
    <n v="0"/>
    <n v="-0.99900000000000011"/>
    <n v="0"/>
    <n v="-0.99900000000000011"/>
  </r>
  <r>
    <x v="1"/>
    <s v="REAL"/>
    <s v="VARIABLE"/>
    <x v="0"/>
    <s v="PROTONMAIL"/>
    <s v="ONLINE"/>
    <x v="8"/>
    <s v="SUSCRIPCION"/>
    <s v="PROTONMAIL"/>
    <n v="0.49900000000000005"/>
    <d v="2024-12-23T00:00:00"/>
    <x v="12"/>
    <n v="12"/>
    <m/>
    <m/>
    <n v="0"/>
    <n v="-0.49900000000000005"/>
    <n v="0"/>
    <n v="-0.49900000000000005"/>
  </r>
  <r>
    <x v="1"/>
    <s v="REAL"/>
    <s v="VARIABLE"/>
    <x v="0"/>
    <s v="Y PUNTO"/>
    <s v="TUDELA"/>
    <x v="7"/>
    <s v="BAR"/>
    <s v="COPAS"/>
    <n v="3.2"/>
    <d v="2024-12-26T00:00:00"/>
    <x v="12"/>
    <n v="12"/>
    <d v="2024-12-24T00:00:00"/>
    <s v="COPAS CON MIS PRIMOS"/>
    <n v="0"/>
    <n v="-3.2"/>
    <n v="0"/>
    <n v="-3.2"/>
  </r>
  <r>
    <x v="0"/>
    <s v="REAL"/>
    <s v="VARIABLE"/>
    <x v="0"/>
    <s v="VINTED"/>
    <s v="TUDELA"/>
    <x v="18"/>
    <s v="SEGUNDA MANO"/>
    <s v="VINTED ABRIGO MONTEPICAZA"/>
    <n v="3"/>
    <d v="2024-12-26T00:00:00"/>
    <x v="12"/>
    <n v="12"/>
    <m/>
    <s v="VENDIDO POR MI HERMANA, ME HA HECHO BIZUM"/>
    <n v="3"/>
    <n v="0"/>
    <n v="0"/>
    <n v="3"/>
  </r>
  <r>
    <x v="1"/>
    <s v="REAL"/>
    <s v="VARIABLE"/>
    <x v="0"/>
    <s v="DIAMANTE"/>
    <s v="TUDELA"/>
    <x v="7"/>
    <s v="BAR"/>
    <s v="CAFÉ DIAMANTE"/>
    <n v="1.5"/>
    <d v="2024-12-26T00:00:00"/>
    <x v="12"/>
    <n v="12"/>
    <m/>
    <s v="PICOTEO CON PIPE"/>
    <n v="0"/>
    <n v="-1.5"/>
    <n v="0"/>
    <n v="-1.5"/>
  </r>
  <r>
    <x v="1"/>
    <s v="REAL"/>
    <s v="VARIABLE"/>
    <x v="0"/>
    <s v="BITBOX"/>
    <s v="TUDELA"/>
    <x v="8"/>
    <s v="CRYPTOMONEDAS"/>
    <s v="CARTERA FRIA BITBOX 03 - V2"/>
    <n v="17.52"/>
    <d v="2024-12-26T00:00:00"/>
    <x v="12"/>
    <n v="12"/>
    <m/>
    <m/>
    <n v="0"/>
    <n v="-17.52"/>
    <n v="0"/>
    <n v="-17.52"/>
  </r>
  <r>
    <x v="1"/>
    <s v="REAL"/>
    <s v="VARIABLE"/>
    <x v="0"/>
    <s v="ITV TUDELA"/>
    <s v="TUDELA"/>
    <x v="5"/>
    <s v="ITV"/>
    <s v="ITV TUDELA"/>
    <n v="5.2350000000000003"/>
    <d v="2024-12-27T00:00:00"/>
    <x v="12"/>
    <n v="12"/>
    <m/>
    <m/>
    <n v="0"/>
    <n v="-5.2350000000000003"/>
    <n v="0"/>
    <n v="-5.2350000000000003"/>
  </r>
  <r>
    <x v="1"/>
    <s v="REAL"/>
    <s v="VARIABLE"/>
    <x v="0"/>
    <s v="DIAMANTE"/>
    <s v="TUDELA"/>
    <x v="7"/>
    <s v="BAR"/>
    <s v="CAFÉ DIAMANTE"/>
    <n v="1.9000000000000001"/>
    <d v="2024-12-30T00:00:00"/>
    <x v="12"/>
    <n v="12"/>
    <m/>
    <s v="CAFES CON PIÑATAS CON INVITACIONES"/>
    <n v="0"/>
    <n v="-1.9000000000000001"/>
    <n v="0"/>
    <n v="-1.9000000000000001"/>
  </r>
  <r>
    <x v="1"/>
    <s v="REAL"/>
    <s v="VARIABLE"/>
    <x v="0"/>
    <s v="MARCOS PASCUAL"/>
    <s v="TUDELA"/>
    <x v="3"/>
    <s v="ROPA"/>
    <s v="CAMISETA MARCOS PASCUAL"/>
    <n v="8.4"/>
    <d v="2024-12-30T00:00:00"/>
    <x v="12"/>
    <n v="12"/>
    <m/>
    <m/>
    <n v="0"/>
    <n v="-8.4"/>
    <n v="0"/>
    <n v="-8.4"/>
  </r>
  <r>
    <x v="1"/>
    <s v="REAL"/>
    <s v="VARIABLE"/>
    <x v="0"/>
    <s v="TALLERES SAN FERMIN"/>
    <s v="TUDELA"/>
    <x v="5"/>
    <s v="TALLER COCHE"/>
    <s v="RUEDAS DELANTERAS"/>
    <n v="27.6"/>
    <d v="2024-12-27T00:00:00"/>
    <x v="12"/>
    <n v="12"/>
    <m/>
    <m/>
    <n v="0"/>
    <n v="-27.6"/>
    <n v="0"/>
    <n v="-27.6"/>
  </r>
  <r>
    <x v="1"/>
    <s v="REAL"/>
    <s v="VARIABLE"/>
    <x v="0"/>
    <s v="AMAZON"/>
    <s v="ONLINE"/>
    <x v="8"/>
    <s v="ELECTRONICA BASICA"/>
    <s v="LECTOR TARJETAS USB C ADAPTADOR PARA CRIPTO"/>
    <n v="1.1990000000000001"/>
    <d v="2024-12-30T00:00:00"/>
    <x v="12"/>
    <n v="12"/>
    <m/>
    <m/>
    <n v="0"/>
    <n v="-1.1990000000000001"/>
    <n v="0"/>
    <n v="-1.1990000000000001"/>
  </r>
  <r>
    <x v="1"/>
    <s v="REAL"/>
    <s v="VARIABLE"/>
    <x v="0"/>
    <s v="AMAZON"/>
    <s v="ONLINE"/>
    <x v="8"/>
    <s v="CRIPTO"/>
    <s v="PLANCHA DE METAL - CRIPTO SEMILLAS EN METAL"/>
    <n v="4.5"/>
    <d v="2024-12-30T00:00:00"/>
    <x v="12"/>
    <n v="12"/>
    <m/>
    <m/>
    <n v="0"/>
    <n v="-4.5"/>
    <n v="0"/>
    <n v="-4.5"/>
  </r>
  <r>
    <x v="1"/>
    <s v="REAL"/>
    <s v="VARIABLE"/>
    <x v="0"/>
    <s v="TRIGO DULCE"/>
    <s v="TUDELA"/>
    <x v="7"/>
    <s v="BAR"/>
    <s v="TRIGO DULCE"/>
    <n v="0.67"/>
    <d v="2024-12-30T00:00:00"/>
    <x v="12"/>
    <n v="12"/>
    <m/>
    <s v="INVITACIONES CON NIEVES Y ORTEGA"/>
    <n v="0"/>
    <n v="-0.67"/>
    <n v="0"/>
    <n v="-0.67"/>
  </r>
  <r>
    <x v="1"/>
    <s v="REAL"/>
    <s v="VARIABLE"/>
    <x v="0"/>
    <s v="AMAZON"/>
    <s v="ONLINE"/>
    <x v="8"/>
    <s v="ELECTRONICA BASICA"/>
    <s v="AMAZON BASIC CABLE USB C"/>
    <n v="0.69900000000000007"/>
    <d v="2024-12-31T00:00:00"/>
    <x v="12"/>
    <n v="12"/>
    <m/>
    <m/>
    <n v="0"/>
    <n v="-0.69900000000000007"/>
    <n v="0"/>
    <n v="-0.69900000000000007"/>
  </r>
  <r>
    <x v="1"/>
    <s v="REAL"/>
    <s v="VARIABLE"/>
    <x v="0"/>
    <s v="DIAMANTE"/>
    <s v="TUDELA"/>
    <x v="7"/>
    <s v="BAR"/>
    <s v="CERVEZAS"/>
    <n v="0.55000000000000004"/>
    <d v="2024-12-31T00:00:00"/>
    <x v="12"/>
    <n v="12"/>
    <m/>
    <s v="CERVEZAS NOCHE VIEJA - TARDEO"/>
    <n v="0"/>
    <n v="-0.55000000000000004"/>
    <n v="0"/>
    <n v="-0.55000000000000004"/>
  </r>
  <r>
    <x v="1"/>
    <s v="REAL"/>
    <s v="VARIABLE"/>
    <x v="0"/>
    <s v="DE RISA Y DE ORO"/>
    <s v="TUDELA"/>
    <x v="7"/>
    <s v="BAR"/>
    <s v="CERVEZAS"/>
    <n v="0.55000000000000004"/>
    <d v="2024-12-31T00:00:00"/>
    <x v="12"/>
    <n v="12"/>
    <m/>
    <s v="CERVEZAS NOCHE VIEJA"/>
    <n v="0"/>
    <n v="-0.55000000000000004"/>
    <n v="0"/>
    <n v="-0.55000000000000004"/>
  </r>
  <r>
    <x v="1"/>
    <s v="REAL"/>
    <s v="VARIABLE"/>
    <x v="0"/>
    <s v="CHRISTOFER"/>
    <s v="POZOBLANCO"/>
    <x v="10"/>
    <s v="PELUQUERIA"/>
    <s v="PELUQUERO POZOBLANCO"/>
    <n v="1"/>
    <d v="2025-01-03T00:00:00"/>
    <x v="13"/>
    <n v="1"/>
    <m/>
    <m/>
    <n v="0"/>
    <n v="-1"/>
    <n v="0"/>
    <n v="-1"/>
  </r>
  <r>
    <x v="1"/>
    <s v="REAL"/>
    <s v="VARIABLE"/>
    <x v="0"/>
    <s v="BIZUM CARLOTA"/>
    <s v="ONLINE"/>
    <x v="8"/>
    <s v="SUSCRIPCION"/>
    <s v="SPOTIFY"/>
    <n v="3.6"/>
    <d v="2025-02-03T00:00:00"/>
    <x v="13"/>
    <n v="2"/>
    <m/>
    <m/>
    <n v="0"/>
    <n v="-3.6"/>
    <n v="0"/>
    <n v="-3.6"/>
  </r>
  <r>
    <x v="1"/>
    <s v="REAL"/>
    <s v="VARIABLE"/>
    <x v="0"/>
    <s v="AMAZON"/>
    <s v="ONLINE"/>
    <x v="8"/>
    <s v="APPS"/>
    <s v="BROMAS JUASAPP"/>
    <n v="0.29900000000000004"/>
    <d v="2025-01-07T00:00:00"/>
    <x v="13"/>
    <n v="1"/>
    <m/>
    <m/>
    <n v="0"/>
    <n v="-0.29900000000000004"/>
    <n v="0"/>
    <n v="-0.29900000000000004"/>
  </r>
  <r>
    <x v="1"/>
    <s v="REAL"/>
    <s v="VARIABLE"/>
    <x v="0"/>
    <s v="MADRID DEPORTES"/>
    <s v="MADRID"/>
    <x v="6"/>
    <s v="GIMNASIO"/>
    <s v="GIMNASIO MADRID DEPORTES"/>
    <n v="2.95"/>
    <d v="2025-01-08T00:00:00"/>
    <x v="13"/>
    <n v="1"/>
    <m/>
    <m/>
    <n v="0"/>
    <n v="-2.95"/>
    <n v="0"/>
    <n v="-2.95"/>
  </r>
  <r>
    <x v="1"/>
    <s v="REAL"/>
    <s v="VARIABLE"/>
    <x v="0"/>
    <s v="CHINO BARRIO"/>
    <s v="MADRID"/>
    <x v="4"/>
    <s v="CHINO BARRIO"/>
    <s v="PAN"/>
    <n v="0.15000000000000002"/>
    <d v="2025-01-07T00:00:00"/>
    <x v="13"/>
    <n v="1"/>
    <m/>
    <m/>
    <n v="0"/>
    <n v="-0.15000000000000002"/>
    <n v="0"/>
    <n v="-0.15000000000000002"/>
  </r>
  <r>
    <x v="1"/>
    <s v="REAL"/>
    <s v="VARIABLE"/>
    <x v="0"/>
    <s v="ESPIEDO"/>
    <s v="MADRID"/>
    <x v="7"/>
    <s v="BAR"/>
    <s v="EXTRA MENU COMPLETO"/>
    <n v="0.25"/>
    <d v="2025-01-08T00:00:00"/>
    <x v="13"/>
    <n v="1"/>
    <m/>
    <m/>
    <n v="0"/>
    <n v="-0.25"/>
    <n v="0"/>
    <n v="-0.25"/>
  </r>
  <r>
    <x v="1"/>
    <s v="REAL"/>
    <s v="VARIABLE"/>
    <x v="0"/>
    <s v="INSUD"/>
    <s v="MADRID"/>
    <x v="4"/>
    <s v="VENDING"/>
    <s v="CAFÉ Y CHOCOLATE"/>
    <n v="0.25600000000000001"/>
    <d v="2025-01-16T00:00:00"/>
    <x v="13"/>
    <n v="1"/>
    <m/>
    <m/>
    <n v="0"/>
    <n v="-0.25600000000000001"/>
    <n v="0"/>
    <n v="-0.25600000000000001"/>
  </r>
  <r>
    <x v="1"/>
    <s v="REAL"/>
    <s v="VARIABLE"/>
    <x v="0"/>
    <s v="CHAT GPT"/>
    <s v="ONLINE"/>
    <x v="8"/>
    <s v="SUSCRIPCION"/>
    <s v="CHAT GPT"/>
    <n v="2.4220000000000002"/>
    <d v="2025-01-09T00:00:00"/>
    <x v="13"/>
    <n v="1"/>
    <m/>
    <m/>
    <n v="0"/>
    <n v="-2.4220000000000002"/>
    <n v="0"/>
    <n v="-2.4220000000000002"/>
  </r>
  <r>
    <x v="1"/>
    <s v="REAL"/>
    <s v="VARIABLE"/>
    <x v="1"/>
    <s v="BIZUM ALEJANDRO IBAÑEZ"/>
    <s v="TUDELA"/>
    <x v="7"/>
    <s v="BAR"/>
    <s v="POLLO ASADO"/>
    <n v="2.8000000000000003"/>
    <d v="2024-12-30T00:00:00"/>
    <x v="12"/>
    <n v="12"/>
    <m/>
    <m/>
    <n v="0"/>
    <n v="-2.8000000000000003"/>
    <n v="0"/>
    <n v="-2.8000000000000003"/>
  </r>
  <r>
    <x v="0"/>
    <s v="REAL"/>
    <s v="VARIABLE"/>
    <x v="1"/>
    <s v="REGALOS PAPAS"/>
    <s v="TUDELA"/>
    <x v="0"/>
    <s v="REGALOS"/>
    <s v="REGALO DE BODAS PAPAS"/>
    <n v="420"/>
    <d v="2024-12-30T00:00:00"/>
    <x v="12"/>
    <n v="12"/>
    <m/>
    <s v="ADELANTO DE DINERO A LA CUENTA COMÚN PARA MEJORAR FISCALIDAD "/>
    <n v="420"/>
    <n v="0"/>
    <n v="0"/>
    <n v="420"/>
  </r>
  <r>
    <x v="0"/>
    <s v="REAL"/>
    <s v="VARIABLE"/>
    <x v="1"/>
    <s v="REGALOS PAPAS"/>
    <s v="TUDELA"/>
    <x v="0"/>
    <s v="REGALOS"/>
    <s v="REGALO DE BODAS PAPAS"/>
    <n v="420"/>
    <d v="2024-12-30T00:00:00"/>
    <x v="12"/>
    <n v="12"/>
    <m/>
    <s v="ADELANTO DE DINERO A LA CUENTA COMÚN PARA MEJORAR FISCALIDAD "/>
    <n v="420"/>
    <n v="0"/>
    <n v="0"/>
    <n v="420"/>
  </r>
  <r>
    <x v="1"/>
    <s v="REAL"/>
    <s v="VARIABLE"/>
    <x v="1"/>
    <s v="BAR LA CALLE"/>
    <s v="TUDELA"/>
    <x v="7"/>
    <s v="BAR"/>
    <s v="CERVEZAS"/>
    <n v="1.4500000000000002"/>
    <d v="2024-12-31T00:00:00"/>
    <x v="12"/>
    <n v="12"/>
    <m/>
    <s v="CERVEZAS CON IDOIA"/>
    <n v="0"/>
    <n v="-1.4500000000000002"/>
    <n v="0"/>
    <n v="-1.4500000000000002"/>
  </r>
  <r>
    <x v="1"/>
    <s v="REAL"/>
    <s v="VARIABLE"/>
    <x v="1"/>
    <s v="DE RISA Y DE ORO"/>
    <s v="TUDELA"/>
    <x v="7"/>
    <s v="BAR"/>
    <s v="MERIENDA"/>
    <n v="0.91999999999999993"/>
    <d v="2025-01-02T00:00:00"/>
    <x v="13"/>
    <n v="1"/>
    <m/>
    <s v="COLACAOS CON DANI Y MAITE "/>
    <n v="0"/>
    <n v="-0.91999999999999993"/>
    <n v="0"/>
    <n v="-0.91999999999999993"/>
  </r>
  <r>
    <x v="1"/>
    <s v="REAL"/>
    <s v="VARIABLE"/>
    <x v="1"/>
    <s v="BODEGAS MEZQUITA"/>
    <s v="CORDOBA"/>
    <x v="7"/>
    <s v="RESTAURANTE"/>
    <s v="COMIDA CORDOBA"/>
    <n v="5.16"/>
    <d v="2025-01-07T00:00:00"/>
    <x v="13"/>
    <n v="1"/>
    <m/>
    <s v="DESPUES DE LOS BAÑOS ÁRABES, COMIDA"/>
    <n v="0"/>
    <n v="-5.16"/>
    <n v="0"/>
    <n v="-5.16"/>
  </r>
  <r>
    <x v="1"/>
    <s v="REAL"/>
    <s v="VARIABLE"/>
    <x v="1"/>
    <s v="TIENDA MEZQUITA CATEDRAL"/>
    <s v="CORDOBA"/>
    <x v="3"/>
    <s v="ACCESORIOS"/>
    <s v="TABLILLAS DE DECORACION DE PAMPLONA Y CORDOBA"/>
    <n v="2.8100000000000005"/>
    <d v="2025-01-07T00:00:00"/>
    <x v="13"/>
    <n v="1"/>
    <m/>
    <m/>
    <n v="0"/>
    <n v="-2.8100000000000005"/>
    <n v="0"/>
    <n v="-2.8100000000000005"/>
  </r>
  <r>
    <x v="1"/>
    <s v="REAL"/>
    <s v="VARIABLE"/>
    <x v="1"/>
    <s v="TABERNA CORDOBA"/>
    <s v="CORDOBA"/>
    <x v="7"/>
    <s v="BAR"/>
    <s v="CAFÉ"/>
    <n v="0.22000000000000003"/>
    <d v="2025-01-07T00:00:00"/>
    <x v="13"/>
    <n v="1"/>
    <m/>
    <m/>
    <n v="0"/>
    <n v="-0.22000000000000003"/>
    <n v="0"/>
    <n v="-0.22000000000000003"/>
  </r>
  <r>
    <x v="1"/>
    <s v="REAL"/>
    <s v="VARIABLE"/>
    <x v="1"/>
    <s v="MICKY CAFÉ"/>
    <s v="POZOBLANCO"/>
    <x v="7"/>
    <s v="BAR"/>
    <s v="REFRESCOS"/>
    <n v="1.6300000000000001"/>
    <d v="2025-01-07T00:00:00"/>
    <x v="13"/>
    <n v="1"/>
    <m/>
    <s v="QUEDADA CON MERCHE, DAVID, CRISTINA BAJO Y LA INMA PARA DAR INVITACIONES"/>
    <n v="0"/>
    <n v="-1.6300000000000001"/>
    <n v="0"/>
    <n v="-1.6300000000000001"/>
  </r>
  <r>
    <x v="1"/>
    <s v="REAL"/>
    <s v="VARIABLE"/>
    <x v="0"/>
    <s v="PIZZA NAPOLI"/>
    <s v="MADRID"/>
    <x v="7"/>
    <s v="RESTAURANTE"/>
    <s v="EXTRA MENU COMPLETO"/>
    <n v="0.25"/>
    <d v="2025-01-10T00:00:00"/>
    <x v="13"/>
    <n v="1"/>
    <m/>
    <m/>
    <n v="0"/>
    <n v="-0.25"/>
    <n v="0"/>
    <n v="-0.25"/>
  </r>
  <r>
    <x v="1"/>
    <s v="REAL"/>
    <s v="VARIABLE"/>
    <x v="0"/>
    <s v="OPEN AI"/>
    <s v="MADRID"/>
    <x v="8"/>
    <s v="SUSCRIPCION"/>
    <s v="CHAT GPT"/>
    <n v="2.4220000000000002"/>
    <d v="2025-01-09T00:00:00"/>
    <x v="13"/>
    <n v="1"/>
    <m/>
    <m/>
    <n v="0"/>
    <n v="-2.4220000000000002"/>
    <n v="0"/>
    <n v="-2.4220000000000002"/>
  </r>
  <r>
    <x v="1"/>
    <s v="REAL"/>
    <s v="VARIABLE"/>
    <x v="0"/>
    <s v="CEPSA MOEVE"/>
    <s v="MADRID"/>
    <x v="5"/>
    <s v="GASOLINA"/>
    <s v="MOTO"/>
    <n v="0.79100000000000004"/>
    <d v="2025-01-08T00:00:00"/>
    <x v="13"/>
    <n v="1"/>
    <m/>
    <m/>
    <n v="0"/>
    <n v="-0.79100000000000004"/>
    <n v="0"/>
    <n v="-0.79100000000000004"/>
  </r>
  <r>
    <x v="1"/>
    <s v="REAL"/>
    <s v="VARIABLE"/>
    <x v="0"/>
    <s v="APPLE"/>
    <s v="ONLINE"/>
    <x v="8"/>
    <s v="SUSCRIPCION"/>
    <s v="APPLE - ESPACIO ALMACENAMIENTO ICLOUD"/>
    <n v="0.29900000000000004"/>
    <d v="2025-01-07T00:00:00"/>
    <x v="13"/>
    <n v="1"/>
    <m/>
    <m/>
    <n v="0"/>
    <n v="-0.29900000000000004"/>
    <n v="0"/>
    <n v="-0.29900000000000004"/>
  </r>
  <r>
    <x v="1"/>
    <s v="REAL"/>
    <s v="VARIABLE"/>
    <x v="0"/>
    <s v="ESPIEDO"/>
    <s v="MADRID"/>
    <x v="7"/>
    <s v="RESTAURANTE"/>
    <s v="EXTRA MENU COMPLETO"/>
    <n v="0.25"/>
    <d v="2025-01-08T00:00:00"/>
    <x v="13"/>
    <n v="1"/>
    <m/>
    <m/>
    <n v="0"/>
    <n v="-0.25"/>
    <n v="0"/>
    <n v="-0.25"/>
  </r>
  <r>
    <x v="1"/>
    <s v="REAL"/>
    <s v="VARIABLE"/>
    <x v="0"/>
    <s v="1PASSWORD"/>
    <s v="ONLINE"/>
    <x v="8"/>
    <s v="SUSCRIPCION"/>
    <s v="1PASSWORD: CONTRASEÑAS"/>
    <n v="4.3780000000000001"/>
    <d v="2025-01-12T00:00:00"/>
    <x v="13"/>
    <n v="1"/>
    <m/>
    <m/>
    <n v="0"/>
    <n v="-4.3780000000000001"/>
    <n v="0"/>
    <n v="-4.3780000000000001"/>
  </r>
  <r>
    <x v="1"/>
    <s v="REAL"/>
    <s v="VARIABLE"/>
    <x v="0"/>
    <m/>
    <m/>
    <x v="0"/>
    <s v="OTROS"/>
    <s v="OTRO"/>
    <n v="0.76600000000000001"/>
    <d v="2025-01-16T00:00:00"/>
    <x v="13"/>
    <n v="1"/>
    <m/>
    <s v="CHEQUEAR"/>
    <n v="0"/>
    <n v="-0.76600000000000001"/>
    <n v="0"/>
    <n v="-0.76600000000000001"/>
  </r>
  <r>
    <x v="1"/>
    <s v="REAL"/>
    <s v="VARIABLE"/>
    <x v="0"/>
    <s v="INSUD"/>
    <s v="MADRID"/>
    <x v="4"/>
    <s v="VENDING"/>
    <s v="CAFÉ"/>
    <n v="4.0000000000000008E-2"/>
    <d v="2025-01-18T00:00:00"/>
    <x v="13"/>
    <n v="1"/>
    <m/>
    <m/>
    <n v="0"/>
    <n v="-4.0000000000000008E-2"/>
    <n v="0"/>
    <n v="-4.0000000000000008E-2"/>
  </r>
  <r>
    <x v="1"/>
    <s v="REAL"/>
    <s v="VARIABLE"/>
    <x v="0"/>
    <s v="INSUD"/>
    <s v="MADRID"/>
    <x v="4"/>
    <s v="VENDING"/>
    <s v="CAFÉ"/>
    <n v="4.0000000000000008E-2"/>
    <d v="2025-01-21T00:00:00"/>
    <x v="13"/>
    <n v="1"/>
    <m/>
    <m/>
    <n v="0"/>
    <n v="-4.0000000000000008E-2"/>
    <n v="0"/>
    <n v="-4.0000000000000008E-2"/>
  </r>
  <r>
    <x v="2"/>
    <s v="REAL"/>
    <s v="VARIABLE"/>
    <x v="0"/>
    <s v="INDEXA CAPITAL"/>
    <s v="ONLINE"/>
    <x v="22"/>
    <s v="FONDOS"/>
    <s v="INDEXA"/>
    <n v="135"/>
    <d v="2025-01-15T00:00:00"/>
    <x v="13"/>
    <n v="1"/>
    <m/>
    <m/>
    <n v="0"/>
    <n v="0"/>
    <n v="-135"/>
    <n v="-135"/>
  </r>
  <r>
    <x v="1"/>
    <s v="REAL"/>
    <s v="VARIABLE"/>
    <x v="0"/>
    <m/>
    <s v="MADRID"/>
    <x v="4"/>
    <s v="VENDING"/>
    <s v="CAFÉ"/>
    <n v="2.0000000000000004E-2"/>
    <d v="2025-01-17T00:00:00"/>
    <x v="13"/>
    <n v="1"/>
    <m/>
    <m/>
    <n v="0"/>
    <n v="-2.0000000000000004E-2"/>
    <n v="0"/>
    <n v="-2.0000000000000004E-2"/>
  </r>
  <r>
    <x v="1"/>
    <s v="REAL"/>
    <s v="VARIABLE"/>
    <x v="0"/>
    <s v="BAR CASA FANY"/>
    <s v="MADRID"/>
    <x v="7"/>
    <s v="RESTAURANTE"/>
    <s v="AGUA CON GAS"/>
    <n v="0.45"/>
    <d v="2025-01-20T00:00:00"/>
    <x v="13"/>
    <n v="1"/>
    <m/>
    <s v="AGUA CON GAS CON ARTUR DESPUES DE PADEL"/>
    <n v="0"/>
    <n v="-0.45"/>
    <n v="0"/>
    <n v="-0.45"/>
  </r>
  <r>
    <x v="1"/>
    <s v="REAL"/>
    <s v="VARIABLE"/>
    <x v="0"/>
    <s v="MADRID DEPORTES"/>
    <s v="MADRID"/>
    <x v="6"/>
    <s v="PADEL"/>
    <s v="PISTA PADEL"/>
    <n v="1.3800000000000001"/>
    <d v="2025-01-20T00:00:00"/>
    <x v="13"/>
    <n v="1"/>
    <m/>
    <s v="RESERVA PISTAS PADEL CON JON EN PLAYTOMIC"/>
    <n v="0"/>
    <n v="-1.3800000000000001"/>
    <n v="0"/>
    <n v="-1.3800000000000001"/>
  </r>
  <r>
    <x v="1"/>
    <s v="REAL"/>
    <s v="VARIABLE"/>
    <x v="0"/>
    <s v="CEPSA MOEVE"/>
    <s v="MADRID"/>
    <x v="5"/>
    <s v="GASOLINA"/>
    <s v="MOTO"/>
    <n v="0.81400000000000006"/>
    <d v="2025-01-20T00:00:00"/>
    <x v="13"/>
    <n v="1"/>
    <m/>
    <m/>
    <n v="0"/>
    <n v="-0.81400000000000006"/>
    <n v="0"/>
    <n v="-0.81400000000000006"/>
  </r>
  <r>
    <x v="1"/>
    <s v="REAL"/>
    <s v="VARIABLE"/>
    <x v="0"/>
    <s v="APPLE"/>
    <s v="ONLINE"/>
    <x v="8"/>
    <s v="SUSCRIPCION"/>
    <s v="APPLE - ESPACIO ALMACENAMIENTO ICLOUD"/>
    <n v="0.49900000000000005"/>
    <d v="2025-01-22T00:00:00"/>
    <x v="13"/>
    <n v="1"/>
    <m/>
    <m/>
    <n v="0"/>
    <n v="-0.49900000000000005"/>
    <n v="0"/>
    <n v="-0.49900000000000005"/>
  </r>
  <r>
    <x v="1"/>
    <s v="REAL"/>
    <s v="VARIABLE"/>
    <x v="0"/>
    <s v="PROTONMAIL"/>
    <s v="ONLINE"/>
    <x v="8"/>
    <s v="SUSCRIPCION"/>
    <s v="PROTONMAIL"/>
    <n v="0.99900000000000011"/>
    <d v="2025-01-22T00:00:00"/>
    <x v="13"/>
    <n v="1"/>
    <m/>
    <m/>
    <n v="0"/>
    <n v="-0.99900000000000011"/>
    <n v="0"/>
    <n v="-0.99900000000000011"/>
  </r>
  <r>
    <x v="1"/>
    <s v="REAL"/>
    <s v="VARIABLE"/>
    <x v="0"/>
    <s v="PIZZA NAPOLI"/>
    <s v="MADRID"/>
    <x v="7"/>
    <s v="RESTAURANTE"/>
    <s v="EXTRA MENU COMPLETO"/>
    <n v="0.25"/>
    <d v="2025-01-17T00:00:00"/>
    <x v="13"/>
    <n v="1"/>
    <m/>
    <m/>
    <n v="0"/>
    <n v="-0.25"/>
    <n v="0"/>
    <n v="-0.25"/>
  </r>
  <r>
    <x v="1"/>
    <s v="REAL"/>
    <s v="VARIABLE"/>
    <x v="0"/>
    <m/>
    <s v="MADRID"/>
    <x v="4"/>
    <s v="VENDING"/>
    <s v="CAFÉ"/>
    <n v="0.05"/>
    <d v="2025-01-30T00:00:00"/>
    <x v="13"/>
    <n v="1"/>
    <m/>
    <m/>
    <n v="0"/>
    <n v="-0.05"/>
    <n v="0"/>
    <n v="-0.05"/>
  </r>
  <r>
    <x v="1"/>
    <s v="REAL"/>
    <s v="VARIABLE"/>
    <x v="0"/>
    <m/>
    <s v="MADRID"/>
    <x v="7"/>
    <s v="BAR"/>
    <s v="EXTRA MENU COMPLETO"/>
    <n v="0.2"/>
    <d v="2025-01-30T00:00:00"/>
    <x v="13"/>
    <n v="1"/>
    <m/>
    <m/>
    <n v="0"/>
    <n v="-0.2"/>
    <n v="0"/>
    <n v="-0.2"/>
  </r>
  <r>
    <x v="1"/>
    <s v="REAL"/>
    <s v="VARIABLE"/>
    <x v="0"/>
    <m/>
    <m/>
    <x v="5"/>
    <s v="GASOLINA"/>
    <s v="MOTO"/>
    <n v="0.8640000000000001"/>
    <d v="2025-01-30T00:00:00"/>
    <x v="13"/>
    <n v="1"/>
    <m/>
    <m/>
    <n v="0"/>
    <n v="-0.8640000000000001"/>
    <n v="0"/>
    <n v="-0.8640000000000001"/>
  </r>
  <r>
    <x v="0"/>
    <s v="REAL"/>
    <s v="FIJO"/>
    <x v="0"/>
    <s v="INSUD"/>
    <s v="MADRID"/>
    <x v="12"/>
    <s v="NOMINA INSUD"/>
    <s v="NOMINA INSUD"/>
    <n v="667.05"/>
    <d v="2025-01-30T00:00:00"/>
    <x v="13"/>
    <n v="1"/>
    <m/>
    <m/>
    <n v="667.05"/>
    <n v="0"/>
    <n v="0"/>
    <n v="667.05"/>
  </r>
  <r>
    <x v="1"/>
    <s v="REAL"/>
    <s v="FIJO"/>
    <x v="0"/>
    <m/>
    <s v="MADRID"/>
    <x v="2"/>
    <s v="ALQUILER"/>
    <s v="ALQUILER VALDEZARZA"/>
    <n v="30"/>
    <d v="2025-02-01T00:00:00"/>
    <x v="13"/>
    <n v="2"/>
    <m/>
    <m/>
    <n v="0"/>
    <n v="-30"/>
    <n v="0"/>
    <n v="-30"/>
  </r>
  <r>
    <x v="1"/>
    <s v="REAL"/>
    <s v="FIJO"/>
    <x v="0"/>
    <s v="BIZUM"/>
    <s v="MADRID"/>
    <x v="2"/>
    <s v="GARAJE"/>
    <s v="GARAJE VALDEZARZA"/>
    <n v="6.5"/>
    <d v="2025-02-01T00:00:00"/>
    <x v="13"/>
    <n v="2"/>
    <m/>
    <m/>
    <n v="0"/>
    <n v="-6.5"/>
    <n v="0"/>
    <n v="-6.5"/>
  </r>
  <r>
    <x v="1"/>
    <s v="REAL"/>
    <s v="FIJO"/>
    <x v="0"/>
    <s v="BIZUM"/>
    <s v="MADRID"/>
    <x v="2"/>
    <s v="GASTOS COMPARTIDOS"/>
    <s v="GASTOS: AGUA, LUZ, WIFI, LIMPIEZA"/>
    <n v="3.9435000000000002"/>
    <d v="2025-02-01T00:00:00"/>
    <x v="13"/>
    <n v="2"/>
    <m/>
    <s v="REVISAR"/>
    <n v="0"/>
    <n v="-3.9435000000000002"/>
    <n v="0"/>
    <n v="-3.9435000000000002"/>
  </r>
  <r>
    <x v="2"/>
    <s v="REAL"/>
    <s v="VARIABLE"/>
    <x v="0"/>
    <m/>
    <s v="ONLINE"/>
    <x v="16"/>
    <s v="BOLSA"/>
    <s v="EMPRESAS"/>
    <n v="720"/>
    <d v="2025-01-27T00:00:00"/>
    <x v="13"/>
    <n v="1"/>
    <m/>
    <m/>
    <n v="0"/>
    <n v="0"/>
    <n v="-720"/>
    <n v="-720"/>
  </r>
  <r>
    <x v="1"/>
    <s v="REAL"/>
    <s v="VARIABLE"/>
    <x v="0"/>
    <s v="PANTHER ORGANIC"/>
    <s v="MADRID"/>
    <x v="7"/>
    <s v="BAR"/>
    <s v="CROISSANT"/>
    <n v="0.16000000000000003"/>
    <d v="2025-01-27T00:00:00"/>
    <x v="13"/>
    <n v="1"/>
    <m/>
    <m/>
    <n v="0"/>
    <n v="-0.16000000000000003"/>
    <n v="0"/>
    <n v="-0.16000000000000003"/>
  </r>
  <r>
    <x v="1"/>
    <s v="REAL"/>
    <s v="VARIABLE"/>
    <x v="0"/>
    <s v="COFFEE ROASTERY DE ESPECIALIDAD"/>
    <s v="MADRID"/>
    <x v="7"/>
    <s v="BAR"/>
    <s v="CAFÉ"/>
    <n v="0.55999999999999994"/>
    <d v="2025-01-27T00:00:00"/>
    <x v="13"/>
    <n v="1"/>
    <m/>
    <s v="CAFÉ CON JON DESPUES DE AREPAS"/>
    <n v="0"/>
    <n v="-0.55999999999999994"/>
    <n v="0"/>
    <n v="-0.55999999999999994"/>
  </r>
  <r>
    <x v="1"/>
    <s v="REAL"/>
    <s v="VARIABLE"/>
    <x v="0"/>
    <s v="BERNABEU"/>
    <s v="MADRID"/>
    <x v="4"/>
    <s v="VENDING"/>
    <s v="PIPAS BERNABEU"/>
    <n v="1.0210000000000001"/>
    <d v="2025-01-24T00:00:00"/>
    <x v="13"/>
    <n v="1"/>
    <m/>
    <s v="VIENDO EL REAL MADRID - SALZBURGO"/>
    <n v="0"/>
    <n v="-1.0210000000000001"/>
    <n v="0"/>
    <n v="-1.0210000000000001"/>
  </r>
  <r>
    <x v="1"/>
    <s v="REAL"/>
    <s v="VARIABLE"/>
    <x v="1"/>
    <s v="CARREFOUR"/>
    <s v="MADRID"/>
    <x v="4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s v="VARIABLE"/>
    <x v="1"/>
    <s v="CARREFOUR"/>
    <s v="MADRID"/>
    <x v="4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s v="VARIABLE"/>
    <x v="1"/>
    <s v="CARREFOUR"/>
    <s v="MADRID"/>
    <x v="4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s v="VARIABLE"/>
    <x v="1"/>
    <s v="WALLAPOP"/>
    <s v="ONLINE"/>
    <x v="0"/>
    <s v="BODA"/>
    <s v="CUBRETACONES"/>
    <n v="1"/>
    <d v="2025-01-22T00:00:00"/>
    <x v="13"/>
    <n v="1"/>
    <m/>
    <s v="PAGADO EN EFECTIVO WALLAPOP"/>
    <n v="0"/>
    <n v="-1"/>
    <n v="0"/>
    <n v="-1"/>
  </r>
  <r>
    <x v="1"/>
    <s v="REAL"/>
    <s v="VARIABLE"/>
    <x v="1"/>
    <s v="NOTARIA"/>
    <s v="POZOBLANCO"/>
    <x v="0"/>
    <s v="BODA"/>
    <s v="CAPITULACIONES: SEPARACIÓN DE BIENES"/>
    <n v="6.3170000000000002"/>
    <d v="2025-01-14T00:00:00"/>
    <x v="13"/>
    <n v="1"/>
    <m/>
    <s v="PAGADO EN EFECTIVO WALLAPOP"/>
    <n v="0"/>
    <n v="-6.3170000000000002"/>
    <n v="0"/>
    <n v="-6.3170000000000002"/>
  </r>
  <r>
    <x v="1"/>
    <s v="REAL"/>
    <s v="VARIABLE"/>
    <x v="1"/>
    <s v="NETFLIX"/>
    <s v="ONLINE"/>
    <x v="8"/>
    <s v="SUSCRIPCION"/>
    <s v="NETFLIX"/>
    <n v="0.60000000000000009"/>
    <d v="2025-01-15T00:00:00"/>
    <x v="13"/>
    <n v="1"/>
    <m/>
    <m/>
    <n v="0"/>
    <n v="-0.60000000000000009"/>
    <n v="0"/>
    <n v="-0.60000000000000009"/>
  </r>
  <r>
    <x v="1"/>
    <s v="REAL"/>
    <s v="VARIABLE"/>
    <x v="1"/>
    <s v="CARREFOUR"/>
    <s v="CARREFOUR"/>
    <x v="4"/>
    <s v="CARREFOUR"/>
    <s v="COMPRA EXPRES"/>
    <n v="3.9530000000000003"/>
    <d v="2025-01-16T00:00:00"/>
    <x v="13"/>
    <n v="1"/>
    <m/>
    <m/>
    <n v="0"/>
    <n v="-3.9530000000000003"/>
    <n v="0"/>
    <n v="-3.9530000000000003"/>
  </r>
  <r>
    <x v="1"/>
    <s v="REAL"/>
    <s v="VARIABLE"/>
    <x v="1"/>
    <s v="LA MASO PADEL CLUB"/>
    <s v="MADRID"/>
    <x v="7"/>
    <s v="BAR"/>
    <s v="DESAYUNO PADEL"/>
    <n v="2.12"/>
    <d v="2025-01-20T00:00:00"/>
    <x v="13"/>
    <n v="1"/>
    <m/>
    <s v="DESAYUNO CON EDU Y CON ICIAR"/>
    <n v="0"/>
    <n v="-2.12"/>
    <n v="0"/>
    <n v="-2.12"/>
  </r>
  <r>
    <x v="1"/>
    <s v="REAL"/>
    <s v="VARIABLE"/>
    <x v="1"/>
    <s v="CIUDAD FELIZ CHINO"/>
    <s v="MADRID"/>
    <x v="7"/>
    <s v="RESTAURANTE"/>
    <s v="CHINO"/>
    <n v="2.66"/>
    <d v="2025-01-20T00:00:00"/>
    <x v="13"/>
    <n v="1"/>
    <m/>
    <m/>
    <n v="0"/>
    <n v="-2.66"/>
    <n v="0"/>
    <n v="-2.66"/>
  </r>
  <r>
    <x v="1"/>
    <s v="REAL"/>
    <s v="VARIABLE"/>
    <x v="1"/>
    <s v="CARREFOUR"/>
    <s v="CARREFOUR"/>
    <x v="4"/>
    <s v="CARREFOUR"/>
    <s v="COMPRA SEMANAL"/>
    <n v="0.75900000000000001"/>
    <d v="2025-01-20T00:00:00"/>
    <x v="13"/>
    <n v="1"/>
    <m/>
    <m/>
    <n v="0"/>
    <n v="-0.75900000000000001"/>
    <n v="0"/>
    <n v="-0.75900000000000001"/>
  </r>
  <r>
    <x v="1"/>
    <s v="REAL"/>
    <s v="VARIABLE"/>
    <x v="1"/>
    <s v="CARREFOUR"/>
    <s v="CARREFOUR"/>
    <x v="4"/>
    <s v="CARREFOUR"/>
    <s v="COMPRA SEMANAL EXTRA"/>
    <n v="4.1060000000000008"/>
    <d v="2025-01-20T00:00:00"/>
    <x v="13"/>
    <n v="1"/>
    <m/>
    <m/>
    <n v="0"/>
    <n v="-4.1060000000000008"/>
    <n v="0"/>
    <n v="-4.1060000000000008"/>
  </r>
  <r>
    <x v="1"/>
    <s v="REAL"/>
    <s v="VARIABLE"/>
    <x v="1"/>
    <s v="CARREFOUR"/>
    <s v="MADRID"/>
    <x v="4"/>
    <s v="CARREFOUR"/>
    <s v="COMPRA SEMANAL"/>
    <n v="6.3450000000000006"/>
    <d v="2025-01-09T00:00:00"/>
    <x v="13"/>
    <n v="1"/>
    <m/>
    <m/>
    <n v="0"/>
    <n v="-6.3450000000000006"/>
    <n v="0"/>
    <n v="-6.3450000000000006"/>
  </r>
  <r>
    <x v="1"/>
    <s v="REAL"/>
    <s v="VARIABLE"/>
    <x v="1"/>
    <s v="ALCAMPO"/>
    <s v="MADRID"/>
    <x v="4"/>
    <s v="ALCAMPO"/>
    <s v="COMPRA EXPRES"/>
    <n v="0.93900000000000006"/>
    <d v="2025-01-10T00:00:00"/>
    <x v="13"/>
    <n v="1"/>
    <m/>
    <m/>
    <n v="0"/>
    <n v="-0.93900000000000006"/>
    <n v="0"/>
    <n v="-0.93900000000000006"/>
  </r>
  <r>
    <x v="1"/>
    <s v="REAL"/>
    <s v="VARIABLE"/>
    <x v="1"/>
    <s v="MADRID DEPORTES"/>
    <s v="MADRID"/>
    <x v="6"/>
    <s v="PADEL"/>
    <s v="PISTA PADEL"/>
    <n v="1.06"/>
    <d v="2025-01-13T00:00:00"/>
    <x v="13"/>
    <n v="1"/>
    <m/>
    <s v="PISTA DE PADEL CON ICIAR Y CRIS CON EXTRA DE ILUMINACION"/>
    <n v="0"/>
    <n v="-1.06"/>
    <n v="0"/>
    <n v="-1.06"/>
  </r>
  <r>
    <x v="1"/>
    <s v="REAL"/>
    <s v="VARIABLE"/>
    <x v="1"/>
    <s v="EVOLUTION BACHATA CUATRO CAMINOS"/>
    <s v="MADRID"/>
    <x v="9"/>
    <s v="CLASES DE BAILE"/>
    <s v="BACHATA"/>
    <n v="16"/>
    <d v="2025-01-13T00:00:00"/>
    <x v="13"/>
    <n v="1"/>
    <m/>
    <m/>
    <n v="0"/>
    <n v="-16"/>
    <n v="0"/>
    <n v="-16"/>
  </r>
  <r>
    <x v="1"/>
    <s v="REAL"/>
    <s v="VARIABLE"/>
    <x v="1"/>
    <s v="RAMEN ISHOU"/>
    <s v="MADRID"/>
    <x v="7"/>
    <s v="RESTAURANTE"/>
    <s v="RAMEN"/>
    <n v="4.3500000000000005"/>
    <d v="2025-01-13T00:00:00"/>
    <x v="13"/>
    <n v="1"/>
    <m/>
    <s v="RAMEN CON JOSE ANGEL Y ANA MORALES. EN GRAN VIA"/>
    <n v="0"/>
    <n v="-4.3500000000000005"/>
    <n v="0"/>
    <n v="-4.3500000000000005"/>
  </r>
  <r>
    <x v="1"/>
    <s v="REAL"/>
    <s v="VARIABLE"/>
    <x v="1"/>
    <s v="CARREFOUR"/>
    <s v="MADRID"/>
    <x v="4"/>
    <s v="CARREFOUR"/>
    <s v="COMPRA EXPRES"/>
    <n v="3.0180000000000002"/>
    <d v="2025-01-13T00:00:00"/>
    <x v="13"/>
    <n v="1"/>
    <m/>
    <m/>
    <n v="0"/>
    <n v="-3.0180000000000002"/>
    <n v="0"/>
    <n v="-3.0180000000000002"/>
  </r>
  <r>
    <x v="1"/>
    <s v="REAL"/>
    <s v="VARIABLE"/>
    <x v="1"/>
    <m/>
    <s v="MADRID"/>
    <x v="7"/>
    <s v="BAR"/>
    <s v="CAFÉ CON ANA MORALES Y JOSE ANGEL"/>
    <n v="1.97"/>
    <d v="2025-01-13T00:00:00"/>
    <x v="13"/>
    <n v="1"/>
    <m/>
    <m/>
    <n v="0"/>
    <n v="-1.97"/>
    <n v="0"/>
    <n v="-1.97"/>
  </r>
  <r>
    <x v="1"/>
    <s v="REAL"/>
    <s v="VARIABLE"/>
    <x v="1"/>
    <s v="WEBEL"/>
    <s v="MADRID"/>
    <x v="2"/>
    <s v="LIMPIEZA"/>
    <s v="LIMPIEZA CASA"/>
    <n v="2"/>
    <d v="2025-01-13T00:00:00"/>
    <x v="13"/>
    <n v="1"/>
    <m/>
    <m/>
    <n v="0"/>
    <n v="-2"/>
    <n v="0"/>
    <n v="-2"/>
  </r>
  <r>
    <x v="2"/>
    <s v="REAL"/>
    <s v="VARIABLE"/>
    <x v="0"/>
    <m/>
    <s v="ONLINE"/>
    <x v="16"/>
    <s v="BOLSA"/>
    <s v="EMPRESAS"/>
    <n v="1125"/>
    <d v="2025-02-06T00:00:00"/>
    <x v="13"/>
    <n v="2"/>
    <m/>
    <m/>
    <n v="0"/>
    <n v="0"/>
    <n v="-1125"/>
    <n v="-1125"/>
  </r>
  <r>
    <x v="1"/>
    <s v="REAL"/>
    <s v="VARIABLE"/>
    <x v="0"/>
    <s v="TUBARRO III"/>
    <s v="MADRID"/>
    <x v="7"/>
    <s v="BAR"/>
    <s v="CACHOPO"/>
    <n v="2"/>
    <d v="2025-01-31T00:00:00"/>
    <x v="13"/>
    <n v="1"/>
    <m/>
    <m/>
    <n v="0"/>
    <n v="-2"/>
    <n v="0"/>
    <n v="-2"/>
  </r>
  <r>
    <x v="1"/>
    <s v="REAL"/>
    <s v="VARIABLE"/>
    <x v="0"/>
    <s v="ESPIEDO"/>
    <s v="MADRID"/>
    <x v="7"/>
    <s v="RESTAURANTE"/>
    <s v="EXTRA MENU COMPLETO"/>
    <n v="0.17"/>
    <d v="2025-01-31T00:00:00"/>
    <x v="13"/>
    <n v="1"/>
    <m/>
    <m/>
    <n v="0"/>
    <n v="-0.17"/>
    <n v="0"/>
    <n v="-0.17"/>
  </r>
  <r>
    <x v="1"/>
    <s v="REAL"/>
    <s v="VARIABLE"/>
    <x v="0"/>
    <s v="CHINO BARRIO"/>
    <s v="MADRID"/>
    <x v="4"/>
    <s v="CHINO"/>
    <s v="CHINO BARRIO"/>
    <n v="0.27999999999999997"/>
    <d v="2025-02-03T00:00:00"/>
    <x v="13"/>
    <n v="2"/>
    <m/>
    <m/>
    <n v="0"/>
    <n v="-0.27999999999999997"/>
    <n v="0"/>
    <n v="-0.27999999999999997"/>
  </r>
  <r>
    <x v="1"/>
    <s v="REAL"/>
    <s v="VARIABLE"/>
    <x v="0"/>
    <s v="MADRID DEPORTES"/>
    <s v="MADRID"/>
    <x v="6"/>
    <s v="GIMNASIO"/>
    <s v="GIMNASIO "/>
    <n v="2.95"/>
    <d v="2025-02-03T00:00:00"/>
    <x v="13"/>
    <n v="2"/>
    <m/>
    <m/>
    <n v="0"/>
    <n v="-2.95"/>
    <n v="0"/>
    <n v="-2.95"/>
  </r>
  <r>
    <x v="1"/>
    <s v="REAL"/>
    <s v="VARIABLE"/>
    <x v="0"/>
    <s v="WALLAPOP"/>
    <s v="MADRID"/>
    <x v="32"/>
    <s v="ACCESORIOS"/>
    <s v="ABANICOS"/>
    <n v="1"/>
    <d v="2025-02-03T00:00:00"/>
    <x v="13"/>
    <n v="2"/>
    <m/>
    <m/>
    <n v="0"/>
    <n v="-1"/>
    <n v="0"/>
    <n v="-1"/>
  </r>
  <r>
    <x v="1"/>
    <s v="REAL"/>
    <s v="VARIABLE"/>
    <x v="0"/>
    <s v="CHINO BARRIO"/>
    <s v="MADRID"/>
    <x v="4"/>
    <s v="CHINO"/>
    <s v="CHOCOLATE"/>
    <n v="0.27999999999999997"/>
    <d v="2025-02-03T00:00:00"/>
    <x v="13"/>
    <n v="2"/>
    <m/>
    <m/>
    <n v="0"/>
    <n v="-0.27999999999999997"/>
    <n v="0"/>
    <n v="-0.27999999999999997"/>
  </r>
  <r>
    <x v="1"/>
    <s v="REAL"/>
    <s v="VARIABLE"/>
    <x v="0"/>
    <s v="LATINO BARRIO JON"/>
    <s v="MADRID"/>
    <x v="4"/>
    <s v="CHINO"/>
    <s v="CHOCOLATE"/>
    <n v="0.27999999999999997"/>
    <d v="2025-02-03T00:00:00"/>
    <x v="13"/>
    <n v="2"/>
    <m/>
    <m/>
    <n v="0"/>
    <n v="-0.27999999999999997"/>
    <n v="0"/>
    <n v="-0.27999999999999997"/>
  </r>
  <r>
    <x v="1"/>
    <s v="REAL"/>
    <s v="VARIABLE"/>
    <x v="0"/>
    <s v="LATINO BARRIO JON"/>
    <s v="MADRID"/>
    <x v="4"/>
    <s v="LATINO"/>
    <s v="QUESO LATINO"/>
    <n v="0.62000000000000011"/>
    <d v="2025-02-03T00:00:00"/>
    <x v="13"/>
    <n v="2"/>
    <m/>
    <m/>
    <n v="0"/>
    <n v="-0.62000000000000011"/>
    <n v="0"/>
    <n v="-0.62000000000000011"/>
  </r>
  <r>
    <x v="0"/>
    <s v="REAL"/>
    <s v="VARIABLE"/>
    <x v="0"/>
    <s v="BIZUM PAPA"/>
    <s v="ONLINE"/>
    <x v="0"/>
    <s v="BODA"/>
    <s v="RESTO DINERO ALIANZA"/>
    <n v="18"/>
    <d v="2025-02-03T00:00:00"/>
    <x v="13"/>
    <n v="2"/>
    <m/>
    <m/>
    <n v="18"/>
    <n v="0"/>
    <n v="0"/>
    <n v="18"/>
  </r>
  <r>
    <x v="0"/>
    <s v="REAL"/>
    <s v="VARIABLE"/>
    <x v="0"/>
    <s v="4DREAMS LA VAGUADA COMPRO ORO"/>
    <s v="ONLINE"/>
    <x v="0"/>
    <s v="BODA"/>
    <s v="VENTA ALIANZA ABUELO"/>
    <n v="69"/>
    <d v="2025-02-03T00:00:00"/>
    <x v="13"/>
    <n v="2"/>
    <m/>
    <m/>
    <n v="69"/>
    <n v="0"/>
    <n v="0"/>
    <n v="69"/>
  </r>
  <r>
    <x v="1"/>
    <s v="REAL"/>
    <s v="VARIABLE"/>
    <x v="0"/>
    <s v="CARREFOUR"/>
    <s v="MADRID"/>
    <x v="4"/>
    <s v="COMPRA"/>
    <s v="COMPRA EXPRES"/>
    <n v="4.2700000000000005"/>
    <d v="2025-02-03T00:00:00"/>
    <x v="13"/>
    <n v="2"/>
    <m/>
    <m/>
    <n v="0"/>
    <n v="-4.2700000000000005"/>
    <n v="0"/>
    <n v="-4.2700000000000005"/>
  </r>
  <r>
    <x v="1"/>
    <s v="REAL"/>
    <s v="VARIABLE"/>
    <x v="0"/>
    <s v="INSUD"/>
    <s v="MADRID"/>
    <x v="4"/>
    <s v="VENDING"/>
    <s v="CAFÉ Y CHOCOLATE"/>
    <n v="0.30700000000000005"/>
    <d v="2025-02-04T00:00:00"/>
    <x v="13"/>
    <n v="2"/>
    <m/>
    <m/>
    <n v="0"/>
    <n v="-0.30700000000000005"/>
    <n v="0"/>
    <n v="-0.30700000000000005"/>
  </r>
  <r>
    <x v="1"/>
    <s v="REAL"/>
    <s v="VARIABLE"/>
    <x v="0"/>
    <s v="ESPIEDO"/>
    <s v="MADRID"/>
    <x v="7"/>
    <s v="RESTAURANTE"/>
    <s v="EXTRA MENU COMPLETO"/>
    <n v="0.27"/>
    <d v="2025-02-04T00:00:00"/>
    <x v="13"/>
    <n v="2"/>
    <m/>
    <m/>
    <n v="0"/>
    <n v="-0.27"/>
    <n v="0"/>
    <n v="-0.27"/>
  </r>
  <r>
    <x v="1"/>
    <s v="REAL"/>
    <s v="VARIABLE"/>
    <x v="0"/>
    <s v="IRYO"/>
    <s v="MADRID"/>
    <x v="5"/>
    <s v="TREN"/>
    <s v="TREN MALAGA DESPEDIDA MIKEL"/>
    <n v="3.9090000000000007"/>
    <d v="2025-02-06T00:00:00"/>
    <x v="13"/>
    <n v="2"/>
    <m/>
    <m/>
    <n v="0"/>
    <n v="-3.9090000000000007"/>
    <n v="0"/>
    <n v="-3.9090000000000007"/>
  </r>
  <r>
    <x v="1"/>
    <s v="REAL"/>
    <s v="VARIABLE"/>
    <x v="0"/>
    <s v="ESPIEDO"/>
    <s v="MADRID"/>
    <x v="7"/>
    <s v="RESTAURANTE"/>
    <s v="EXTRA MENU COMPLETO"/>
    <n v="0.25"/>
    <d v="2025-02-06T00:00:00"/>
    <x v="13"/>
    <n v="2"/>
    <m/>
    <m/>
    <n v="0"/>
    <n v="-0.25"/>
    <n v="0"/>
    <n v="-0.25"/>
  </r>
  <r>
    <x v="1"/>
    <s v="REAL"/>
    <s v="VARIABLE"/>
    <x v="0"/>
    <s v="REPSOL"/>
    <s v="MADRID"/>
    <x v="5"/>
    <s v="GASOLINA"/>
    <s v="MOTO"/>
    <n v="0.89400000000000002"/>
    <d v="2025-02-06T00:00:00"/>
    <x v="13"/>
    <n v="2"/>
    <m/>
    <m/>
    <n v="0"/>
    <n v="-0.89400000000000002"/>
    <n v="0"/>
    <n v="-0.89400000000000002"/>
  </r>
  <r>
    <x v="1"/>
    <s v="REAL"/>
    <s v="VARIABLE"/>
    <x v="1"/>
    <m/>
    <s v="ONLINE"/>
    <x v="8"/>
    <s v="SUSCRIPCION"/>
    <s v="NETFLIX"/>
    <n v="0.60000000000000009"/>
    <d v="2025-01-15T00:00:00"/>
    <x v="13"/>
    <n v="1"/>
    <m/>
    <m/>
    <n v="0"/>
    <n v="-0.60000000000000009"/>
    <n v="0"/>
    <n v="-0.60000000000000009"/>
  </r>
  <r>
    <x v="1"/>
    <s v="REAL"/>
    <s v="VARIABLE"/>
    <x v="1"/>
    <s v="CARREFOUR"/>
    <s v="MADRID"/>
    <x v="4"/>
    <s v="CARREFOUR"/>
    <s v="COMPRA SEMANAL"/>
    <n v="3.9530000000000003"/>
    <d v="2025-01-16T00:00:00"/>
    <x v="13"/>
    <n v="1"/>
    <m/>
    <m/>
    <n v="0"/>
    <n v="-3.9530000000000003"/>
    <n v="0"/>
    <n v="-3.9530000000000003"/>
  </r>
  <r>
    <x v="1"/>
    <s v="REAL"/>
    <s v="VARIABLE"/>
    <x v="1"/>
    <s v="CIUDAD FELIZ CHINO"/>
    <s v="MADRID"/>
    <x v="7"/>
    <s v="RESTAURANTE"/>
    <s v="CIUDAD FELIZ CHINO"/>
    <n v="2.66"/>
    <d v="2025-01-20T00:00:00"/>
    <x v="13"/>
    <n v="1"/>
    <m/>
    <m/>
    <n v="0"/>
    <n v="-2.66"/>
    <n v="0"/>
    <n v="-2.66"/>
  </r>
  <r>
    <x v="1"/>
    <s v="REAL"/>
    <s v="VARIABLE"/>
    <x v="1"/>
    <s v="CARREFOUR"/>
    <s v="MADRID"/>
    <x v="4"/>
    <s v="CARREFOUR"/>
    <s v="COMPRA EXPRES"/>
    <n v="0.75900000000000001"/>
    <d v="2025-01-20T00:00:00"/>
    <x v="13"/>
    <n v="1"/>
    <m/>
    <m/>
    <n v="0"/>
    <n v="-0.75900000000000001"/>
    <n v="0"/>
    <n v="-0.75900000000000001"/>
  </r>
  <r>
    <x v="0"/>
    <s v="REAL"/>
    <s v="VARIABLE"/>
    <x v="1"/>
    <s v="JOSE MIGUEL CHEMI"/>
    <s v="TUDELA"/>
    <x v="0"/>
    <s v="BODA"/>
    <s v="CHEMI Y SU MUJER"/>
    <n v="60"/>
    <d v="2025-01-21T00:00:00"/>
    <x v="13"/>
    <n v="1"/>
    <m/>
    <m/>
    <n v="60"/>
    <n v="0"/>
    <n v="0"/>
    <n v="60"/>
  </r>
  <r>
    <x v="1"/>
    <s v="REAL"/>
    <s v="VARIABLE"/>
    <x v="1"/>
    <s v="CARREFOUR"/>
    <s v="MADRID"/>
    <x v="4"/>
    <s v="CARREFOUR"/>
    <s v="COMPRA SEMANAL"/>
    <n v="6.4530000000000003"/>
    <d v="2025-01-21T00:00:00"/>
    <x v="13"/>
    <n v="1"/>
    <m/>
    <m/>
    <n v="0"/>
    <n v="-6.4530000000000003"/>
    <n v="0"/>
    <n v="-6.4530000000000003"/>
  </r>
  <r>
    <x v="1"/>
    <s v="REAL"/>
    <s v="VARIABLE"/>
    <x v="1"/>
    <s v="CARREFOUR"/>
    <s v="MADRID"/>
    <x v="4"/>
    <s v="CARREFOUR"/>
    <s v="COMPRA SEMANAL"/>
    <n v="4.1060000000000008"/>
    <d v="2025-01-22T00:00:00"/>
    <x v="13"/>
    <n v="1"/>
    <m/>
    <m/>
    <n v="0"/>
    <n v="-4.1060000000000008"/>
    <n v="0"/>
    <n v="-4.1060000000000008"/>
  </r>
  <r>
    <x v="1"/>
    <s v="REAL"/>
    <s v="VARIABLE"/>
    <x v="1"/>
    <s v="BIENMESABE"/>
    <s v="MADRID"/>
    <x v="7"/>
    <s v="RESTAURANTE"/>
    <s v="CENA CON MODESTO Y CRISTINA"/>
    <n v="6.2100000000000009"/>
    <d v="2025-01-27T00:00:00"/>
    <x v="13"/>
    <n v="1"/>
    <m/>
    <m/>
    <n v="0"/>
    <n v="-6.2100000000000009"/>
    <n v="0"/>
    <n v="-6.2100000000000009"/>
  </r>
  <r>
    <x v="1"/>
    <s v="REAL"/>
    <s v="VARIABLE"/>
    <x v="1"/>
    <s v="PANTHER ORGANIC"/>
    <s v="MADRID"/>
    <x v="7"/>
    <s v="BAR"/>
    <s v="MERIENDA CON ALEJANDRO Y PATRI"/>
    <n v="0.60000000000000009"/>
    <d v="2025-01-27T00:00:00"/>
    <x v="13"/>
    <n v="1"/>
    <m/>
    <m/>
    <n v="0"/>
    <n v="-0.60000000000000009"/>
    <n v="0"/>
    <n v="-0.60000000000000009"/>
  </r>
  <r>
    <x v="0"/>
    <s v="REAL"/>
    <s v="VARIABLE"/>
    <x v="1"/>
    <s v="TRANSFERENCIA MERCHE"/>
    <s v="TUDELA"/>
    <x v="0"/>
    <s v="BODA"/>
    <s v="RESERVA GRUPO LONGPLAY"/>
    <n v="30"/>
    <d v="2025-02-03T00:00:00"/>
    <x v="13"/>
    <n v="2"/>
    <m/>
    <m/>
    <n v="30"/>
    <n v="0"/>
    <n v="0"/>
    <n v="30"/>
  </r>
  <r>
    <x v="1"/>
    <s v="REAL"/>
    <s v="VARIABLE"/>
    <x v="1"/>
    <s v="WEBEL"/>
    <s v="MADRID"/>
    <x v="2"/>
    <s v="LIMPIEZA"/>
    <s v="LIMPIEZA CASA"/>
    <n v="2.25"/>
    <d v="2025-02-03T00:00:00"/>
    <x v="13"/>
    <n v="2"/>
    <m/>
    <m/>
    <n v="0"/>
    <n v="-2.25"/>
    <n v="0"/>
    <n v="-2.25"/>
  </r>
  <r>
    <x v="1"/>
    <s v="REAL"/>
    <s v="VARIABLE"/>
    <x v="1"/>
    <s v="SHEIN"/>
    <s v="ONLINE"/>
    <x v="0"/>
    <s v="BODA"/>
    <s v="ACCESORIOS: PALOS LUMINOSOS, COLGANTES"/>
    <n v="3.3439999999999999"/>
    <d v="2025-02-04T00:00:00"/>
    <x v="13"/>
    <n v="2"/>
    <m/>
    <m/>
    <n v="0"/>
    <n v="-3.3439999999999999"/>
    <n v="0"/>
    <n v="-3.3439999999999999"/>
  </r>
  <r>
    <x v="1"/>
    <s v="REAL"/>
    <s v="VARIABLE"/>
    <x v="1"/>
    <s v="SHEIN"/>
    <s v="ONLINE"/>
    <x v="2"/>
    <s v="ACCESORIOS"/>
    <s v="PINCHOS PALOMAS"/>
    <n v="0.2"/>
    <d v="2025-02-04T00:00:00"/>
    <x v="13"/>
    <n v="2"/>
    <m/>
    <m/>
    <n v="0"/>
    <n v="-0.2"/>
    <n v="0"/>
    <n v="-0.2"/>
  </r>
  <r>
    <x v="1"/>
    <s v="REAL"/>
    <s v="VARIABLE"/>
    <x v="1"/>
    <s v="CAPRICHOS LASER LOPERA"/>
    <s v="ONLINE"/>
    <x v="0"/>
    <s v="BODA"/>
    <s v="DETALLE INVITADOS: IMANES"/>
    <n v="15.675000000000001"/>
    <d v="2025-02-04T00:00:00"/>
    <x v="13"/>
    <n v="2"/>
    <m/>
    <m/>
    <n v="0"/>
    <n v="-15.675000000000001"/>
    <n v="0"/>
    <n v="-15.675000000000001"/>
  </r>
  <r>
    <x v="1"/>
    <s v="REAL"/>
    <s v="VARIABLE"/>
    <x v="1"/>
    <s v="LA TACHUELA"/>
    <s v="MADRID"/>
    <x v="7"/>
    <s v="BAR"/>
    <s v="CERVEZAS CON ERASMUS CRIS"/>
    <n v="0.48"/>
    <d v="2025-02-05T00:00:00"/>
    <x v="13"/>
    <n v="2"/>
    <m/>
    <m/>
    <n v="0"/>
    <n v="-0.48"/>
    <n v="0"/>
    <n v="-0.48"/>
  </r>
  <r>
    <x v="1"/>
    <s v="REAL"/>
    <s v="VARIABLE"/>
    <x v="1"/>
    <s v="LA TACHUELA"/>
    <s v="MADRID"/>
    <x v="7"/>
    <s v="BAR"/>
    <s v="CERVEZAS CON ERASMUS CRIS"/>
    <n v="0.35000000000000003"/>
    <d v="2025-02-05T00:00:00"/>
    <x v="13"/>
    <n v="2"/>
    <m/>
    <m/>
    <n v="0"/>
    <n v="-0.35000000000000003"/>
    <n v="0"/>
    <n v="-0.35000000000000003"/>
  </r>
  <r>
    <x v="1"/>
    <s v="REAL"/>
    <s v="VARIABLE"/>
    <x v="0"/>
    <s v="PIZZA NAPOLI"/>
    <s v="MADRID"/>
    <x v="7"/>
    <s v="RESTAURANTE"/>
    <s v="EXTRA MENU COMPLETO"/>
    <n v="0.25"/>
    <d v="2025-02-07T00:00:00"/>
    <x v="13"/>
    <n v="2"/>
    <m/>
    <m/>
    <n v="0"/>
    <n v="-0.25"/>
    <n v="0"/>
    <n v="-0.25"/>
  </r>
  <r>
    <x v="1"/>
    <s v="REAL"/>
    <s v="VARIABLE"/>
    <x v="0"/>
    <s v="TAXI"/>
    <s v="MADRID"/>
    <x v="5"/>
    <s v="TAXI"/>
    <s v="TAXI: RETIRO A CASA"/>
    <n v="1.6800000000000002"/>
    <d v="2025-02-10T00:00:00"/>
    <x v="13"/>
    <n v="2"/>
    <m/>
    <m/>
    <n v="0"/>
    <n v="-1.6800000000000002"/>
    <n v="0"/>
    <n v="-1.6800000000000002"/>
  </r>
  <r>
    <x v="1"/>
    <s v="REAL"/>
    <s v="VARIABLE"/>
    <x v="0"/>
    <s v="TAXI"/>
    <s v="MADRID"/>
    <x v="5"/>
    <s v="TAXI"/>
    <s v="TAXI: METRO A L'EUROPE"/>
    <n v="0.79"/>
    <d v="2025-02-10T00:00:00"/>
    <x v="13"/>
    <n v="2"/>
    <m/>
    <m/>
    <n v="0"/>
    <n v="-0.79"/>
    <n v="0"/>
    <n v="-0.79"/>
  </r>
  <r>
    <x v="1"/>
    <s v="REAL"/>
    <s v="VARIABLE"/>
    <x v="0"/>
    <s v="TAXI"/>
    <s v="MADRID"/>
    <x v="5"/>
    <s v="TAXI"/>
    <s v="TAXI: LA SANTA A CASA"/>
    <n v="1.115"/>
    <d v="2025-02-10T00:00:00"/>
    <x v="13"/>
    <n v="2"/>
    <m/>
    <m/>
    <n v="0"/>
    <n v="-1.115"/>
    <n v="0"/>
    <n v="-1.115"/>
  </r>
  <r>
    <x v="1"/>
    <s v="REAL"/>
    <s v="VARIABLE"/>
    <x v="0"/>
    <s v="BIZUM A DANI"/>
    <s v="MADRID"/>
    <x v="5"/>
    <s v="TAXI"/>
    <s v="TAXI A LA SANTA"/>
    <n v="0.30000000000000004"/>
    <d v="2025-02-10T00:00:00"/>
    <x v="13"/>
    <n v="2"/>
    <m/>
    <m/>
    <n v="0"/>
    <n v="-0.30000000000000004"/>
    <n v="0"/>
    <n v="-0.30000000000000004"/>
  </r>
  <r>
    <x v="1"/>
    <s v="REAL"/>
    <s v="VARIABLE"/>
    <x v="0"/>
    <s v="PAPAYA DESTILADA"/>
    <s v="MADRID"/>
    <x v="7"/>
    <s v="BAR"/>
    <s v="MOJITO"/>
    <n v="1.1000000000000001"/>
    <d v="2025-02-10T00:00:00"/>
    <x v="13"/>
    <n v="2"/>
    <m/>
    <m/>
    <n v="0"/>
    <n v="-1.1000000000000001"/>
    <n v="0"/>
    <n v="-1.1000000000000001"/>
  </r>
  <r>
    <x v="1"/>
    <s v="REAL"/>
    <s v="VARIABLE"/>
    <x v="0"/>
    <s v="TELEPIZZA"/>
    <s v="MADRID"/>
    <x v="7"/>
    <s v="BAR"/>
    <s v="PIZZAS"/>
    <n v="1.4000000000000001"/>
    <d v="2025-02-10T00:00:00"/>
    <x v="13"/>
    <n v="2"/>
    <m/>
    <m/>
    <n v="0"/>
    <n v="-1.4000000000000001"/>
    <n v="0"/>
    <n v="-1.4000000000000001"/>
  </r>
  <r>
    <x v="0"/>
    <s v="REAL"/>
    <s v="VARIABLE"/>
    <x v="0"/>
    <s v="BLABLACAR"/>
    <s v="MADRID"/>
    <x v="18"/>
    <s v="GASTOS COMPARTIDOS"/>
    <s v="BLABLACAR: PROMOCION"/>
    <n v="2.4"/>
    <d v="2025-02-10T00:00:00"/>
    <x v="13"/>
    <n v="2"/>
    <m/>
    <m/>
    <n v="2.4"/>
    <n v="0"/>
    <n v="0"/>
    <n v="2.4"/>
  </r>
  <r>
    <x v="1"/>
    <s v="REAL"/>
    <s v="VARIABLE"/>
    <x v="0"/>
    <s v="L'EUROPE"/>
    <s v="MADRID"/>
    <x v="7"/>
    <s v="BAR"/>
    <s v="CERVEZA"/>
    <n v="0.94000000000000006"/>
    <d v="2025-02-10T00:00:00"/>
    <x v="13"/>
    <n v="2"/>
    <m/>
    <m/>
    <n v="0"/>
    <n v="-0.94000000000000006"/>
    <n v="0"/>
    <n v="-0.94000000000000006"/>
  </r>
  <r>
    <x v="1"/>
    <s v="REAL"/>
    <s v="VARIABLE"/>
    <x v="0"/>
    <s v="MESON LA PALOMA"/>
    <s v="MADRID"/>
    <x v="7"/>
    <s v="BAR"/>
    <s v="CAFÉ"/>
    <n v="0.16000000000000003"/>
    <d v="2025-02-10T00:00:00"/>
    <x v="13"/>
    <n v="2"/>
    <m/>
    <m/>
    <n v="0"/>
    <n v="-0.16000000000000003"/>
    <n v="0"/>
    <n v="-0.16000000000000003"/>
  </r>
  <r>
    <x v="1"/>
    <s v="REAL"/>
    <s v="VARIABLE"/>
    <x v="0"/>
    <s v="BIZUM A FRANCIS"/>
    <s v="ONLINE"/>
    <x v="3"/>
    <s v="ACCESORIOS"/>
    <s v="ALIANZA DE BODA, ORO"/>
    <n v="25.5"/>
    <d v="2025-02-10T00:00:00"/>
    <x v="13"/>
    <n v="2"/>
    <m/>
    <m/>
    <n v="0"/>
    <n v="-25.5"/>
    <n v="0"/>
    <n v="-25.5"/>
  </r>
  <r>
    <x v="1"/>
    <s v="REAL"/>
    <s v="VARIABLE"/>
    <x v="0"/>
    <s v="EL TOLE"/>
    <s v="MADRID"/>
    <x v="7"/>
    <s v="BAR"/>
    <s v="CERVEZA"/>
    <n v="1.75"/>
    <d v="2025-02-10T00:00:00"/>
    <x v="13"/>
    <n v="2"/>
    <m/>
    <m/>
    <n v="0"/>
    <n v="-1.75"/>
    <n v="0"/>
    <n v="-1.75"/>
  </r>
  <r>
    <x v="1"/>
    <s v="REAL"/>
    <s v="VARIABLE"/>
    <x v="0"/>
    <m/>
    <m/>
    <x v="34"/>
    <m/>
    <m/>
    <n v="0"/>
    <m/>
    <x v="14"/>
    <n v="1"/>
    <m/>
    <m/>
    <n v="0"/>
    <n v="0"/>
    <n v="0"/>
    <n v="0"/>
  </r>
  <r>
    <x v="1"/>
    <s v="REAL"/>
    <s v="VARIABLE"/>
    <x v="0"/>
    <m/>
    <m/>
    <x v="34"/>
    <m/>
    <m/>
    <n v="0"/>
    <m/>
    <x v="14"/>
    <n v="1"/>
    <m/>
    <m/>
    <n v="0"/>
    <n v="0"/>
    <n v="0"/>
    <n v="0"/>
  </r>
  <r>
    <x v="1"/>
    <s v="REAL"/>
    <s v="VARIABLE"/>
    <x v="0"/>
    <s v="ESPIEDO"/>
    <s v="MADRID"/>
    <x v="7"/>
    <s v="RESTAURANTE"/>
    <s v="EXTRA MENU COMPLETO"/>
    <n v="0.25"/>
    <d v="2025-02-07T00:00:00"/>
    <x v="13"/>
    <n v="2"/>
    <m/>
    <m/>
    <n v="0"/>
    <n v="-0.25"/>
    <n v="0"/>
    <n v="-0.25"/>
  </r>
  <r>
    <x v="1"/>
    <s v="REAL"/>
    <s v="VARIABLE"/>
    <x v="0"/>
    <s v="INSUD"/>
    <s v="MADRID"/>
    <x v="4"/>
    <s v="VENDING"/>
    <s v="CAFÉ"/>
    <n v="0.06"/>
    <d v="2025-02-07T00:00:00"/>
    <x v="13"/>
    <n v="2"/>
    <m/>
    <m/>
    <n v="0"/>
    <n v="-0.06"/>
    <n v="0"/>
    <n v="-0.06"/>
  </r>
  <r>
    <x v="1"/>
    <s v="REAL"/>
    <s v="VARIABLE"/>
    <x v="0"/>
    <s v="INSUD"/>
    <s v="MADRID"/>
    <x v="4"/>
    <s v="VENDING"/>
    <s v="CAFÉ"/>
    <n v="0.12000000000000002"/>
    <d v="2025-02-10T00:00:00"/>
    <x v="13"/>
    <n v="2"/>
    <m/>
    <m/>
    <n v="0"/>
    <n v="-0.12000000000000002"/>
    <n v="0"/>
    <n v="-0.12000000000000002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1"/>
    <s v="REAL"/>
    <s v="VARIABLE"/>
    <x v="1"/>
    <s v="CARREFOUR"/>
    <s v="MADRID"/>
    <x v="4"/>
    <s v="CARREFOUR"/>
    <s v="COMPRA SEMANAL"/>
    <n v="5.19"/>
    <d v="2025-02-10T00:00:00"/>
    <x v="13"/>
    <n v="2"/>
    <m/>
    <m/>
    <n v="0"/>
    <n v="-5.19"/>
    <n v="0"/>
    <n v="-5.19"/>
  </r>
  <r>
    <x v="1"/>
    <s v="REAL"/>
    <s v="VARIABLE"/>
    <x v="1"/>
    <s v="EL ANCLA"/>
    <s v="MADRID"/>
    <x v="7"/>
    <s v="RESTAURANTE"/>
    <s v="COMIDA EN EL ANLCA"/>
    <n v="5.4"/>
    <d v="2025-02-08T00:00:00"/>
    <x v="13"/>
    <n v="2"/>
    <m/>
    <s v="PAGADO EN EFECTIVO, SALIDA A COMER CON CRIS"/>
    <n v="0"/>
    <n v="-5.4"/>
    <n v="0"/>
    <n v="-5.4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4"/>
    <n v="1"/>
    <m/>
    <m/>
    <n v="0"/>
    <n v="0"/>
    <n v="0"/>
    <n v="0"/>
  </r>
  <r>
    <x v="5"/>
    <m/>
    <m/>
    <x v="3"/>
    <m/>
    <m/>
    <x v="34"/>
    <m/>
    <m/>
    <n v="0"/>
    <m/>
    <x v="15"/>
    <n v="1"/>
    <m/>
    <m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B1E09-0B2C-43CF-AE31-02FF6B434D97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O30:V42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h="1" x="26"/>
        <item h="1" x="15"/>
        <item h="1" x="32"/>
        <item h="1" x="16"/>
        <item h="1" x="31"/>
        <item h="1" x="25"/>
        <item h="1" x="17"/>
        <item h="1" x="29"/>
        <item x="10"/>
        <item x="6"/>
        <item h="1" x="8"/>
        <item h="1" x="22"/>
        <item h="1" x="1"/>
        <item x="3"/>
        <item h="1" x="13"/>
        <item h="1" x="28"/>
        <item h="1" x="33"/>
        <item h="1" x="14"/>
        <item h="1" x="12"/>
        <item x="9"/>
        <item h="1" x="0"/>
        <item h="1" x="23"/>
        <item h="1" x="20"/>
        <item x="21"/>
        <item x="7"/>
        <item h="1" x="18"/>
        <item h="1" x="19"/>
        <item x="4"/>
        <item x="5"/>
        <item h="1" x="27"/>
        <item h="1" x="24"/>
        <item h="1" x="30"/>
        <item x="11"/>
        <item x="2"/>
        <item h="1" x="3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2"/>
            </reference>
          </references>
        </pivotArea>
      </autoSortScope>
    </pivotField>
    <pivotField showAll="0"/>
    <pivotField showAll="0"/>
    <pivotField dataField="1" showAll="0"/>
    <pivotField showAll="0"/>
    <pivotField axis="axisCol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11">
    <i>
      <x v="33"/>
    </i>
    <i>
      <x v="24"/>
    </i>
    <i>
      <x v="27"/>
    </i>
    <i>
      <x v="28"/>
    </i>
    <i>
      <x v="9"/>
    </i>
    <i>
      <x v="8"/>
    </i>
    <i>
      <x v="23"/>
    </i>
    <i>
      <x v="19"/>
    </i>
    <i>
      <x v="32"/>
    </i>
    <i>
      <x v="13"/>
    </i>
    <i t="grand">
      <x/>
    </i>
  </rowItems>
  <colFields count="1">
    <field x="11"/>
  </colFields>
  <colItems count="7"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1" hier="-1"/>
  </pageFields>
  <dataFields count="1">
    <dataField name="Sum of IMPORTE" fld="9" baseField="3" baseItem="0"/>
  </dataFields>
  <formats count="1">
    <format dxfId="68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7833E-D7D3-438A-A423-DC0F8239C464}" name="PivotTable2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30:K42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x="26"/>
        <item x="15"/>
        <item x="32"/>
        <item x="16"/>
        <item x="31"/>
        <item x="25"/>
        <item x="17"/>
        <item x="29"/>
        <item x="10"/>
        <item x="6"/>
        <item x="8"/>
        <item x="22"/>
        <item x="1"/>
        <item x="3"/>
        <item x="13"/>
        <item x="28"/>
        <item x="33"/>
        <item x="14"/>
        <item x="12"/>
        <item x="9"/>
        <item x="0"/>
        <item x="23"/>
        <item x="20"/>
        <item x="21"/>
        <item x="7"/>
        <item x="18"/>
        <item x="19"/>
        <item x="4"/>
        <item x="5"/>
        <item x="27"/>
        <item x="24"/>
        <item x="30"/>
        <item x="11"/>
        <item x="2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axis="axisCol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3"/>
    <field x="6"/>
  </rowFields>
  <rowItems count="11">
    <i>
      <x v="2"/>
    </i>
    <i r="1">
      <x v="18"/>
    </i>
    <i r="1">
      <x v="20"/>
    </i>
    <i r="1">
      <x v="17"/>
    </i>
    <i r="1">
      <x v="25"/>
    </i>
    <i r="1">
      <x v="14"/>
    </i>
    <i r="1">
      <x v="15"/>
    </i>
    <i r="1">
      <x v="21"/>
    </i>
    <i>
      <x/>
    </i>
    <i r="1">
      <x v="20"/>
    </i>
    <i t="grand">
      <x/>
    </i>
  </rowItems>
  <colFields count="1">
    <field x="11"/>
  </colFields>
  <colItems count="7"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2" hier="-1"/>
  </pageFields>
  <dataFields count="1">
    <dataField name="Sum of IMPORTE" fld="9" baseField="3" baseItem="0"/>
  </dataFields>
  <formats count="1">
    <format dxfId="69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77136-DB28-4D56-B238-41E31ECC1360}" name="PivotTable6" cacheId="3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AB30:AH37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x="26"/>
        <item x="15"/>
        <item x="32"/>
        <item x="16"/>
        <item x="31"/>
        <item x="25"/>
        <item x="17"/>
        <item x="29"/>
        <item x="10"/>
        <item x="6"/>
        <item x="8"/>
        <item x="22"/>
        <item x="1"/>
        <item x="3"/>
        <item x="13"/>
        <item x="28"/>
        <item x="33"/>
        <item x="14"/>
        <item x="12"/>
        <item x="9"/>
        <item x="0"/>
        <item x="23"/>
        <item x="20"/>
        <item x="21"/>
        <item x="7"/>
        <item x="18"/>
        <item x="19"/>
        <item x="4"/>
        <item x="5"/>
        <item x="27"/>
        <item x="24"/>
        <item x="30"/>
        <item x="11"/>
        <item x="2"/>
        <item x="3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3"/>
            </reference>
          </references>
        </pivotArea>
      </autoSortScope>
    </pivotField>
    <pivotField showAll="0"/>
    <pivotField showAll="0"/>
    <pivotField dataField="1" showAll="0"/>
    <pivotField showAll="0"/>
    <pivotField axis="axisCol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6">
    <i>
      <x v="11"/>
    </i>
    <i>
      <x v="3"/>
    </i>
    <i>
      <x v="16"/>
    </i>
    <i>
      <x v="22"/>
    </i>
    <i>
      <x v="6"/>
    </i>
    <i t="grand">
      <x/>
    </i>
  </rowItems>
  <colFields count="1">
    <field x="11"/>
  </colFields>
  <colItems count="6">
    <i>
      <x v="9"/>
    </i>
    <i>
      <x v="10"/>
    </i>
    <i>
      <x v="11"/>
    </i>
    <i>
      <x v="12"/>
    </i>
    <i>
      <x v="13"/>
    </i>
    <i>
      <x v="14"/>
    </i>
  </colItems>
  <pageFields count="1">
    <pageField fld="0" item="3" hier="-1"/>
  </pageFields>
  <dataFields count="1">
    <dataField name="Sum of IMPORTE" fld="9" baseField="3" baseItem="0"/>
  </dataFields>
  <formats count="1">
    <format dxfId="7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32FF98-06C3-4A72-B2CB-2288D8132E8A}" name="PivotTable1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C32:D46" firstHeaderRow="1" firstDataRow="1" firstDataCol="1" rowPageCount="1" colPageCount="1"/>
  <pivotFields count="15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h="1" x="15"/>
        <item t="default"/>
      </items>
    </pivotField>
    <pivotField showAll="0"/>
    <pivotField showAll="0"/>
    <pivotField showAll="0"/>
  </pivotFields>
  <rowFields count="1">
    <field x="11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0" item="2" hier="-1"/>
  </pageFields>
  <dataFields count="1">
    <dataField name="Sum of IMPORTE" fld="9" baseField="6" baseItem="18"/>
  </dataFields>
  <chartFormats count="25">
    <chartFormat chart="1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10" format="8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10" format="8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10" format="8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10" format="85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0" format="86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0" format="87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0" format="88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0" format="89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0" format="90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0" format="9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0" format="9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9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FC848-F13C-4181-B06B-ADCB5905B8DD}" name="PivotTable2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88:AO93" firstHeaderRow="1" firstDataRow="2" firstDataCol="1" rowPageCount="1" colPageCount="1"/>
  <pivotFields count="19">
    <pivotField axis="axisPage" showAll="0" sortType="descending">
      <items count="7">
        <item x="4"/>
        <item x="1"/>
        <item x="0"/>
        <item x="2"/>
        <item x="3"/>
        <item x="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3"/>
            </reference>
          </references>
        </pivotArea>
      </autoSortScope>
    </pivotField>
    <pivotField showAll="0"/>
    <pivotField axis="axisRow" showAll="0" sortType="descending">
      <items count="5">
        <item x="1"/>
        <item x="2"/>
        <item x="0"/>
        <item h="1"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3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2"/>
    </i>
    <i>
      <x/>
    </i>
    <i>
      <x v="1"/>
    </i>
    <i t="grand">
      <x/>
    </i>
  </rowItems>
  <colFields count="1">
    <field x="11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1" hier="-1"/>
  </pageFields>
  <dataFields count="1">
    <dataField name="Sum of IMPORTE" fld="9" baseField="2" baseItem="0" numFmtId="164"/>
  </dataFields>
  <formats count="1"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AF8A2-60E5-41E9-95A3-B158F0AF69CF}" name="PivotTable1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C11:R23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x="26"/>
        <item x="15"/>
        <item x="32"/>
        <item x="16"/>
        <item x="31"/>
        <item x="25"/>
        <item x="17"/>
        <item x="29"/>
        <item x="10"/>
        <item x="6"/>
        <item x="8"/>
        <item x="22"/>
        <item x="1"/>
        <item x="3"/>
        <item x="13"/>
        <item x="28"/>
        <item x="33"/>
        <item x="14"/>
        <item x="12"/>
        <item x="9"/>
        <item x="0"/>
        <item x="23"/>
        <item x="20"/>
        <item x="21"/>
        <item x="7"/>
        <item x="18"/>
        <item x="19"/>
        <item x="4"/>
        <item x="5"/>
        <item x="27"/>
        <item x="24"/>
        <item x="30"/>
        <item x="11"/>
        <item x="2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axis="axisCol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3"/>
    <field x="6"/>
  </rowFields>
  <rowItems count="11">
    <i>
      <x v="2"/>
    </i>
    <i r="1">
      <x v="18"/>
    </i>
    <i r="1">
      <x v="20"/>
    </i>
    <i r="1">
      <x v="17"/>
    </i>
    <i r="1">
      <x v="25"/>
    </i>
    <i r="1">
      <x v="14"/>
    </i>
    <i r="1">
      <x v="15"/>
    </i>
    <i r="1">
      <x v="21"/>
    </i>
    <i>
      <x/>
    </i>
    <i r="1">
      <x v="20"/>
    </i>
    <i t="grand">
      <x/>
    </i>
  </rowItems>
  <colFields count="1">
    <field x="11"/>
  </colFields>
  <col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2" hier="-1"/>
  </pageFields>
  <dataFields count="1">
    <dataField name="Sum of IMPORTE" fld="9" baseField="3" baseItem="0"/>
  </dataFields>
  <formats count="1">
    <format dxfId="7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E1288-8622-4DDD-9612-E337F2BE2F55}" name="PivotTable7" cacheId="3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6">
  <location ref="BC11:BH19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36">
        <item x="26"/>
        <item x="15"/>
        <item x="32"/>
        <item x="16"/>
        <item x="31"/>
        <item x="25"/>
        <item x="17"/>
        <item x="29"/>
        <item x="10"/>
        <item x="6"/>
        <item x="8"/>
        <item x="22"/>
        <item x="1"/>
        <item x="3"/>
        <item x="13"/>
        <item x="28"/>
        <item x="33"/>
        <item x="14"/>
        <item x="12"/>
        <item x="9"/>
        <item x="0"/>
        <item x="23"/>
        <item x="20"/>
        <item x="21"/>
        <item x="7"/>
        <item x="18"/>
        <item x="19"/>
        <item x="4"/>
        <item x="5"/>
        <item x="27"/>
        <item x="24"/>
        <item x="30"/>
        <item x="11"/>
        <item x="2"/>
        <item x="34"/>
        <item t="default"/>
      </items>
    </pivotField>
    <pivotField showAll="0"/>
    <pivotField showAll="0"/>
    <pivotField dataField="1" showAll="0"/>
    <pivotField showAll="0"/>
    <pivotField axis="axisRow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6"/>
  </colFields>
  <colItems count="5">
    <i>
      <x v="3"/>
    </i>
    <i>
      <x v="6"/>
    </i>
    <i>
      <x v="11"/>
    </i>
    <i>
      <x v="16"/>
    </i>
    <i>
      <x v="22"/>
    </i>
  </colItems>
  <pageFields count="1">
    <pageField fld="0" item="3" hier="-1"/>
  </pageFields>
  <dataFields count="1">
    <dataField name="Sum of IMPORTE" fld="9" baseField="3" baseItem="0"/>
  </dataFields>
  <formats count="1">
    <format dxfId="73">
      <pivotArea outline="0" collapsedLevelsAreSubtotals="1" fieldPosition="0"/>
    </format>
  </formats>
  <chartFormats count="1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E2459-BB1E-4AAE-B8F8-470A776BACF0}" name="PivotTable2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7:H133" firstHeaderRow="1" firstDataRow="1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0" item="1" hier="-1"/>
  </pageFields>
  <dataFields count="1">
    <dataField name="Sum of IMPORTE" fld="9" baseField="11" baseItem="0" numFmtId="164"/>
  </dataFields>
  <formats count="1">
    <format dxfId="7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D211-D2EF-40EE-B7A2-45E40786F8C2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R34:AY46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h="1" x="26"/>
        <item h="1" x="15"/>
        <item h="1" x="32"/>
        <item h="1" x="16"/>
        <item h="1" x="31"/>
        <item h="1" x="25"/>
        <item h="1" x="17"/>
        <item h="1" x="29"/>
        <item x="10"/>
        <item x="6"/>
        <item h="1" x="8"/>
        <item h="1" x="22"/>
        <item h="1" x="1"/>
        <item x="3"/>
        <item h="1" x="13"/>
        <item h="1" x="28"/>
        <item h="1" x="33"/>
        <item h="1" x="14"/>
        <item h="1" x="12"/>
        <item x="9"/>
        <item h="1" x="0"/>
        <item h="1" x="23"/>
        <item h="1" x="20"/>
        <item x="21"/>
        <item x="7"/>
        <item h="1" x="18"/>
        <item h="1" x="19"/>
        <item x="4"/>
        <item x="5"/>
        <item h="1" x="27"/>
        <item h="1" x="24"/>
        <item h="1" x="30"/>
        <item x="11"/>
        <item x="2"/>
        <item h="1" x="3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2"/>
            </reference>
          </references>
        </pivotArea>
      </autoSortScope>
    </pivotField>
    <pivotField showAll="0"/>
    <pivotField showAll="0"/>
    <pivotField dataField="1" showAll="0"/>
    <pivotField showAll="0"/>
    <pivotField axis="axisCol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11">
    <i>
      <x v="33"/>
    </i>
    <i>
      <x v="24"/>
    </i>
    <i>
      <x v="27"/>
    </i>
    <i>
      <x v="28"/>
    </i>
    <i>
      <x v="9"/>
    </i>
    <i>
      <x v="8"/>
    </i>
    <i>
      <x v="23"/>
    </i>
    <i>
      <x v="19"/>
    </i>
    <i>
      <x v="32"/>
    </i>
    <i>
      <x v="13"/>
    </i>
    <i t="grand">
      <x/>
    </i>
  </rowItems>
  <colFields count="1">
    <field x="11"/>
  </colFields>
  <colItems count="7"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1" hier="-1"/>
  </pageFields>
  <dataFields count="1">
    <dataField name="Sum of IMPORTE" fld="9" baseField="3" baseItem="0"/>
  </dataFields>
  <formats count="1">
    <format dxfId="7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00E0D-CC0E-4F48-BD09-BC05D2DD2BBF}" name="PivotTable1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C60:K76" firstHeaderRow="1" firstDataRow="2" firstDataCol="1" rowPageCount="1" colPageCount="1"/>
  <pivotFields count="15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6">
        <item x="26"/>
        <item x="15"/>
        <item x="32"/>
        <item x="16"/>
        <item x="31"/>
        <item x="25"/>
        <item x="17"/>
        <item x="29"/>
        <item x="10"/>
        <item x="6"/>
        <item x="8"/>
        <item x="22"/>
        <item x="1"/>
        <item x="3"/>
        <item x="13"/>
        <item x="28"/>
        <item x="33"/>
        <item x="14"/>
        <item x="12"/>
        <item x="9"/>
        <item x="0"/>
        <item x="23"/>
        <item x="20"/>
        <item x="21"/>
        <item x="7"/>
        <item x="18"/>
        <item x="19"/>
        <item x="4"/>
        <item x="5"/>
        <item x="27"/>
        <item x="24"/>
        <item x="30"/>
        <item x="11"/>
        <item x="2"/>
        <item x="34"/>
        <item t="default"/>
      </items>
    </pivotField>
    <pivotField showAll="0"/>
    <pivotField showAll="0"/>
    <pivotField dataField="1" showAll="0"/>
    <pivotField showAll="0"/>
    <pivotField axis="axisRow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</pivotFields>
  <rowFields count="1">
    <field x="11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6"/>
  </colFields>
  <colItems count="8">
    <i>
      <x v="14"/>
    </i>
    <i>
      <x v="15"/>
    </i>
    <i>
      <x v="17"/>
    </i>
    <i>
      <x v="18"/>
    </i>
    <i>
      <x v="20"/>
    </i>
    <i>
      <x v="21"/>
    </i>
    <i>
      <x v="25"/>
    </i>
    <i t="grand">
      <x/>
    </i>
  </colItems>
  <pageFields count="1">
    <pageField fld="0" item="2" hier="-1"/>
  </pageFields>
  <dataFields count="1">
    <dataField name="Sum of IMPORTE" fld="9" showDataAs="percentOfRow" baseField="6" baseItem="14" numFmtId="10"/>
  </dataFields>
  <chartFormats count="1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CA78D-8E8E-4D67-A089-FCCCD1CEFC48}" name="PivotTable1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18:D133" firstHeaderRow="1" firstDataRow="1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0" item="2" hier="-1"/>
  </pageFields>
  <dataFields count="1">
    <dataField name="Sum of IMPORTE" fld="9" baseField="11" baseItem="0" numFmtId="164"/>
  </dataFields>
  <formats count="1">
    <format dxfId="7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05476-96E3-4A8E-A939-63565C1481C4}" name="PivotTable4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C13:AJ25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h="1" x="26"/>
        <item h="1" x="15"/>
        <item h="1" x="32"/>
        <item h="1" x="16"/>
        <item h="1" x="31"/>
        <item h="1" x="25"/>
        <item h="1" x="17"/>
        <item h="1" x="29"/>
        <item x="10"/>
        <item x="6"/>
        <item h="1" x="8"/>
        <item h="1" x="22"/>
        <item h="1" x="1"/>
        <item x="3"/>
        <item h="1" x="13"/>
        <item h="1" x="28"/>
        <item h="1" x="33"/>
        <item h="1" x="14"/>
        <item h="1" x="12"/>
        <item x="9"/>
        <item h="1" x="0"/>
        <item h="1" x="23"/>
        <item h="1" x="20"/>
        <item x="21"/>
        <item x="7"/>
        <item h="1" x="18"/>
        <item h="1" x="19"/>
        <item x="4"/>
        <item x="5"/>
        <item h="1" x="27"/>
        <item h="1" x="24"/>
        <item h="1" x="30"/>
        <item x="11"/>
        <item x="2"/>
        <item h="1" x="3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2"/>
            </reference>
          </references>
        </pivotArea>
      </autoSortScope>
    </pivotField>
    <pivotField showAll="0"/>
    <pivotField showAll="0"/>
    <pivotField dataField="1" showAll="0"/>
    <pivotField showAll="0"/>
    <pivotField axis="axisCol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11">
    <i>
      <x v="33"/>
    </i>
    <i>
      <x v="24"/>
    </i>
    <i>
      <x v="27"/>
    </i>
    <i>
      <x v="28"/>
    </i>
    <i>
      <x v="9"/>
    </i>
    <i>
      <x v="8"/>
    </i>
    <i>
      <x v="23"/>
    </i>
    <i>
      <x v="19"/>
    </i>
    <i>
      <x v="32"/>
    </i>
    <i>
      <x v="13"/>
    </i>
    <i t="grand">
      <x/>
    </i>
  </rowItems>
  <colFields count="1">
    <field x="11"/>
  </colFields>
  <colItems count="7"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1" hier="-1"/>
  </pageFields>
  <dataFields count="1">
    <dataField name="Sum of IMPORTE" fld="9" baseField="3" baseItem="0"/>
  </dataFields>
  <formats count="1">
    <format dxfId="7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0EC1D-991E-4A8C-8D82-A2F4EF1C92FF}" name="PivotTable8" cacheId="3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0">
  <location ref="BC29:BD36" firstHeaderRow="1" firstDataRow="1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0" item="3" hier="-1"/>
  </pageFields>
  <dataFields count="1">
    <dataField name="Sum of IMPORTE" fld="9" baseField="3" baseItem="0"/>
  </dataFields>
  <formats count="1">
    <format dxfId="78">
      <pivotArea outline="0" collapsedLevelsAreSubtotals="1" fieldPosition="0"/>
    </format>
  </format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36FA3-0952-4E92-A520-1C9888375A74}" name="PivotTable1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88:R92" firstHeaderRow="1" firstDataRow="2" firstDataCol="1" rowPageCount="1" colPageCount="1"/>
  <pivotFields count="19">
    <pivotField axis="axisPage" showAll="0" sortType="descending">
      <items count="7">
        <item x="4"/>
        <item x="1"/>
        <item x="0"/>
        <item x="2"/>
        <item x="3"/>
        <item x="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3"/>
            </reference>
          </references>
        </pivotArea>
      </autoSortScope>
    </pivotField>
    <pivotField showAll="0"/>
    <pivotField axis="axisRow" showAll="0" sortType="descending">
      <items count="5">
        <item x="1"/>
        <item x="2"/>
        <item x="0"/>
        <item h="1"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3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2"/>
    </i>
    <i t="grand">
      <x/>
    </i>
  </rowItems>
  <colFields count="1">
    <field x="11"/>
  </colFields>
  <col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2" hier="-1"/>
  </pageFields>
  <dataFields count="1">
    <dataField name="Sum of IMPORTE" fld="9" showDataAs="percentOfTotal" baseField="2" baseItem="0" numFmtId="10"/>
  </dataFields>
  <formats count="2">
    <format dxfId="80">
      <pivotArea outline="0" collapsedLevelsAreSubtotals="1" fieldPosition="0"/>
    </format>
    <format dxfId="7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F004C5-3FBE-46D9-A855-57D151C9538A}" name="PivotTable2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26:L133" firstHeaderRow="1" firstDataRow="1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0" item="3" hier="-1"/>
  </pageFields>
  <dataFields count="1">
    <dataField name="Sum of IMPORTE" fld="9" baseField="11" baseItem="0" numFmtId="164"/>
  </dataFields>
  <formats count="1">
    <format dxfId="8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EF0B2-1026-4FBA-ABD2-51B505461DE2}" name="PivotTable1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C151:D15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BALANCE ACUMULADO" fld="18" baseField="11" baseItem="15"/>
  </dataFields>
  <formats count="1">
    <format dxfId="82">
      <pivotArea outline="0" collapsedLevelsAreSubtotals="1" fieldPosition="0"/>
    </format>
  </formats>
  <chartFormats count="2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197B9-D83B-46CE-AFE8-A5A09ADB1974}" name="PivotTable9" cacheId="35" applyNumberFormats="0" applyBorderFormats="0" applyFontFormats="0" applyPatternFormats="0" applyAlignmentFormats="0" applyWidthHeightFormats="1" dataCaption="Values" showError="1" updatedVersion="8" minRefreshableVersion="3" useAutoFormatting="1" itemPrintTitles="1" createdVersion="8" indent="0" outline="1" outlineData="1" multipleFieldFilters="0">
  <location ref="W118:X135" firstHeaderRow="1" firstDataRow="1" firstDataCol="1" rowPageCount="1" colPageCount="1"/>
  <pivotFields count="20">
    <pivotField axis="axisPage" multipleItemSelectionAllowed="1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0" hier="-1"/>
  </pageFields>
  <dataFields count="1">
    <dataField name="Sum of BALANCE ACUMULADO" fld="18" baseField="11" baseItem="8"/>
  </dataFields>
  <formats count="1">
    <format dxfId="8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F75F15-AC6A-4587-A41D-F5C35D6FD75E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K151:L15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BALANCE ACUMULADO" fld="18" baseField="11" baseItem="15"/>
  </dataFields>
  <formats count="1">
    <format dxfId="84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474C16-11E8-4F57-A0AA-DC3B8FB3D1D0}" name="PivotTable1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C169:G176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1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INGRESO__NETO" fld="15" baseField="0" baseItem="0"/>
    <dataField name=" GASTO_NETO" fld="16" baseField="0" baseItem="0"/>
    <dataField name=" INVERSION_NETA" fld="17" baseField="0" baseItem="0"/>
    <dataField name=" BALANCE ACUMULADO" fld="18" baseField="11" baseItem="15"/>
  </dataFields>
  <formats count="1">
    <format dxfId="85">
      <pivotArea outline="0" collapsedLevelsAreSubtotals="1" fieldPosition="0"/>
    </format>
  </formats>
  <chartFormats count="10">
    <chartFormat chart="5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3"/>
          </reference>
          <reference field="11" count="1" selected="0">
            <x v="1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7EF610-E615-48C5-80F8-0EACAEFDFA56}" name="PivotTable2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C60:AL68" firstHeaderRow="1" firstDataRow="2" firstDataCol="1" rowPageCount="1" colPageCount="1"/>
  <pivotFields count="15">
    <pivotField axis="axisPage" multipleItemSelectionAllowed="1" showAll="0">
      <items count="7">
        <item h="1" x="4"/>
        <item x="1"/>
        <item h="1" x="0"/>
        <item h="1" x="2"/>
        <item h="1" x="3"/>
        <item h="1" x="5"/>
        <item t="default"/>
      </items>
    </pivotField>
    <pivotField showAll="0"/>
    <pivotField showAll="0"/>
    <pivotField showAll="0"/>
    <pivotField showAll="0"/>
    <pivotField showAll="0"/>
    <pivotField axis="axisCol" showAll="0" sortType="descending">
      <items count="36">
        <item h="1" x="26"/>
        <item h="1" x="15"/>
        <item h="1" x="32"/>
        <item h="1" x="16"/>
        <item h="1" x="31"/>
        <item h="1" x="25"/>
        <item h="1" x="17"/>
        <item h="1" x="29"/>
        <item h="1" x="10"/>
        <item x="6"/>
        <item h="1" x="8"/>
        <item h="1" x="22"/>
        <item x="1"/>
        <item h="1" x="3"/>
        <item h="1" x="13"/>
        <item h="1" x="28"/>
        <item h="1" x="33"/>
        <item h="1" x="14"/>
        <item h="1" x="12"/>
        <item h="1" x="9"/>
        <item x="0"/>
        <item h="1" x="23"/>
        <item h="1" x="20"/>
        <item h="1" x="21"/>
        <item x="7"/>
        <item h="1" x="18"/>
        <item h="1" x="19"/>
        <item x="4"/>
        <item x="5"/>
        <item h="1" x="27"/>
        <item h="1" x="24"/>
        <item h="1" x="30"/>
        <item x="11"/>
        <item x="2"/>
        <item h="1"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axis="axisRow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x="15"/>
        <item t="default"/>
      </items>
    </pivotField>
    <pivotField showAll="0"/>
    <pivotField showAll="0"/>
    <pivotField showAll="0"/>
  </pivotFields>
  <rowFields count="1">
    <field x="11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6"/>
  </colFields>
  <colItems count="9">
    <i>
      <x v="33"/>
    </i>
    <i>
      <x v="28"/>
    </i>
    <i>
      <x v="32"/>
    </i>
    <i>
      <x v="27"/>
    </i>
    <i>
      <x v="24"/>
    </i>
    <i>
      <x v="20"/>
    </i>
    <i>
      <x v="9"/>
    </i>
    <i>
      <x v="12"/>
    </i>
    <i t="grand">
      <x/>
    </i>
  </colItems>
  <pageFields count="1">
    <pageField fld="0" hier="-1"/>
  </pageFields>
  <dataFields count="1">
    <dataField name="Sum of IMPORTE" fld="9" showDataAs="percentOfRow" baseField="6" baseItem="14" numFmtId="10"/>
  </dataFields>
  <chartFormats count="4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3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4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6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7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8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0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2"/>
          </reference>
        </references>
      </pivotArea>
    </chartFormat>
    <chartFormat chart="1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3"/>
          </reference>
        </references>
      </pivotArea>
    </chartFormat>
    <chartFormat chart="16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3"/>
          </reference>
        </references>
      </pivotArea>
    </chartFormat>
    <chartFormat chart="16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8"/>
          </reference>
        </references>
      </pivotArea>
    </chartFormat>
    <chartFormat chart="16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2"/>
          </reference>
        </references>
      </pivotArea>
    </chartFormat>
    <chartFormat chart="16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7"/>
          </reference>
        </references>
      </pivotArea>
    </chartFormat>
    <chartFormat chart="16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4"/>
          </reference>
        </references>
      </pivotArea>
    </chartFormat>
    <chartFormat chart="16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6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16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16" format="37">
      <pivotArea type="data" outline="0" fieldPosition="0">
        <references count="3">
          <reference field="4294967294" count="1" selected="0">
            <x v="0"/>
          </reference>
          <reference field="6" count="1" selected="0">
            <x v="32"/>
          </reference>
          <reference field="1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D107A-69A1-470F-91A2-F13761CA0B7D}" name="PivotTable2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C32:AD47" firstHeaderRow="1" firstDataRow="1" firstDataCol="1" rowPageCount="1" colPageCount="1"/>
  <pivotFields count="15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7"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h="1" x="15"/>
        <item t="default"/>
      </items>
    </pivotField>
    <pivotField showAll="0"/>
    <pivotField showAll="0"/>
    <pivotField showAll="0"/>
  </pivotFields>
  <rowFields count="1">
    <field x="1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0" item="1" hier="-1"/>
  </pageFields>
  <dataFields count="1">
    <dataField name="Sum of IMPORTE" fld="9" baseField="6" baseItem="18"/>
  </dataFields>
  <chartFormats count="27">
    <chartFormat chart="1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10" format="8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10" format="8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10" format="8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10" format="85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0" format="86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0" format="87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0" format="88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0" format="89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0" format="90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0" format="9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0" format="9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9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E5C54-E1D1-4166-9231-CB69A528989D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O54:AV66" firstHeaderRow="1" firstDataRow="2" firstDataCol="1" rowPageCount="1" colPageCount="1"/>
  <pivotFields count="20">
    <pivotField axis="axisPage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h="1" x="26"/>
        <item h="1" x="15"/>
        <item h="1" x="32"/>
        <item h="1" x="16"/>
        <item h="1" x="31"/>
        <item h="1" x="25"/>
        <item h="1" x="17"/>
        <item h="1" x="29"/>
        <item x="10"/>
        <item x="6"/>
        <item h="1" x="8"/>
        <item h="1" x="22"/>
        <item h="1" x="1"/>
        <item x="3"/>
        <item h="1" x="13"/>
        <item h="1" x="28"/>
        <item h="1" x="33"/>
        <item h="1" x="14"/>
        <item h="1" x="12"/>
        <item x="9"/>
        <item h="1" x="0"/>
        <item h="1" x="23"/>
        <item h="1" x="20"/>
        <item x="21"/>
        <item x="7"/>
        <item h="1" x="18"/>
        <item h="1" x="19"/>
        <item x="4"/>
        <item x="5"/>
        <item h="1" x="27"/>
        <item h="1" x="24"/>
        <item h="1" x="30"/>
        <item x="11"/>
        <item x="2"/>
        <item h="1" x="3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12"/>
            </reference>
          </references>
        </pivotArea>
      </autoSortScope>
    </pivotField>
    <pivotField showAll="0"/>
    <pivotField showAll="0"/>
    <pivotField dataField="1" showAll="0"/>
    <pivotField showAll="0"/>
    <pivotField axis="axisCol" showAll="0">
      <items count="17">
        <item h="1" x="14"/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11">
    <i>
      <x v="33"/>
    </i>
    <i>
      <x v="24"/>
    </i>
    <i>
      <x v="27"/>
    </i>
    <i>
      <x v="28"/>
    </i>
    <i>
      <x v="9"/>
    </i>
    <i>
      <x v="8"/>
    </i>
    <i>
      <x v="23"/>
    </i>
    <i>
      <x v="19"/>
    </i>
    <i>
      <x v="32"/>
    </i>
    <i>
      <x v="13"/>
    </i>
    <i t="grand">
      <x/>
    </i>
  </rowItems>
  <colFields count="1">
    <field x="11"/>
  </colFields>
  <colItems count="7"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0" item="1" hier="-1"/>
  </pageFields>
  <dataFields count="1">
    <dataField name="Sum of IMPORTE" fld="9" baseField="3" baseItem="0"/>
  </dataFields>
  <formats count="1">
    <format dxfId="86">
      <pivotArea outline="0" collapsedLevelsAreSubtotals="1" fieldPosition="0"/>
    </format>
  </formats>
  <chartFormats count="6"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C3F26-534D-4C13-9322-D8429D123902}" name="finanzas3" displayName="finanzas3" ref="A1:S3617" totalsRowShown="0" headerRowDxfId="67" dataDxfId="66" totalsRowDxfId="65">
  <sortState xmlns:xlrd2="http://schemas.microsoft.com/office/spreadsheetml/2017/richdata2" ref="A2:O3681">
    <sortCondition ref="K1:K3681"/>
  </sortState>
  <tableColumns count="19">
    <tableColumn id="1" xr3:uid="{D75D17C6-D57E-45F9-8E9D-D99F2D72275B}" name="MOVIMIENTO" dataDxfId="64" totalsRowDxfId="63"/>
    <tableColumn id="2" xr3:uid="{2B2C3B31-846D-47D6-9DB7-8280EC9586F8}" name="REAL / EST" dataDxfId="62" totalsRowDxfId="61"/>
    <tableColumn id="3" xr3:uid="{07BC724B-C827-4276-BA35-7ADE483CF417}" name="TIPOLOGIA GASTO" dataDxfId="60" totalsRowDxfId="59"/>
    <tableColumn id="14" xr3:uid="{EEF043D6-1CC9-473D-B5EF-6DA9DF7B4DC5}" name="CUENTA" dataDxfId="58" totalsRowDxfId="57"/>
    <tableColumn id="4" xr3:uid="{CC144405-FF1B-4D35-89E6-5136ED0CB75E}" name="TIENDA" dataDxfId="56" totalsRowDxfId="55"/>
    <tableColumn id="5" xr3:uid="{FF8B51A3-5D01-4522-BB8C-B8688EFAF60C}" name="LOCALIZACIÓN" dataDxfId="54" totalsRowDxfId="53"/>
    <tableColumn id="6" xr3:uid="{D4766794-4ECD-4748-9A1D-273674447287}" name="CATEGORÍA1" dataDxfId="52" totalsRowDxfId="51"/>
    <tableColumn id="7" xr3:uid="{8B6938EA-9F6C-4316-BF71-109CB9FCE53B}" name="CATEGORÍA 2" dataDxfId="50" totalsRowDxfId="49"/>
    <tableColumn id="8" xr3:uid="{CFBF0650-13B5-4D3C-B96C-50D4D3A699C5}" name="CATEGORÍA 3" dataDxfId="48" totalsRowDxfId="47"/>
    <tableColumn id="17" xr3:uid="{08EB2659-1E71-42F7-BD7A-765305523246}" name="IMPORTE" dataDxfId="26" dataCellStyle="Currency"/>
    <tableColumn id="10" xr3:uid="{75487835-6590-45C4-8934-C58B662B1E7B}" name="FECHA BANCO" dataDxfId="46" totalsRowDxfId="45"/>
    <tableColumn id="11" xr3:uid="{DA0FA7E8-A0CE-49B3-9C37-4C25C97D61DD}" name="AÑO" dataDxfId="44" totalsRowDxfId="43"/>
    <tableColumn id="12" xr3:uid="{9686ABC3-9C3F-4CF3-8C37-E1476626DBF9}" name="MES" dataDxfId="42" totalsRowDxfId="41">
      <calculatedColumnFormula>MONTH(K2)</calculatedColumnFormula>
    </tableColumn>
    <tableColumn id="16" xr3:uid="{5A542970-A184-48D8-9DE2-15724FD34375}" name="FECHA REAL" dataDxfId="40" totalsRowDxfId="39"/>
    <tableColumn id="13" xr3:uid="{74D99555-17CD-4239-96B5-1D575EE7F8C3}" name="COMENTARIO" dataDxfId="38" totalsRowDxfId="37"/>
    <tableColumn id="18" xr3:uid="{37666E39-E55A-4893-8B21-B90CD93925C1}" name="INGRESO__NETO" dataDxfId="27" totalsRowDxfId="36">
      <calculatedColumnFormula>IF(A2="INGRESO",J2,0)</calculatedColumnFormula>
    </tableColumn>
    <tableColumn id="19" xr3:uid="{8B7570AA-C27C-435C-AB14-7B177A30620E}" name="GASTO_NETO" dataDxfId="35" totalsRowDxfId="34">
      <calculatedColumnFormula>IF(A2="GASTO",-J2,0)</calculatedColumnFormula>
    </tableColumn>
    <tableColumn id="20" xr3:uid="{99302AC1-5602-4D8F-A51A-1C1EAA7C2C05}" name="INVERSION_NETA" dataDxfId="33" totalsRowDxfId="32">
      <calculatedColumnFormula>IF(A2="INVERSION",-J2,0)</calculatedColumnFormula>
    </tableColumn>
    <tableColumn id="21" xr3:uid="{50F0843C-25AD-4E04-8289-9815DDC1698F}" name="BALANCE ACUMULADO" dataDxfId="31" totalsRowDxfId="30">
      <calculatedColumnFormula>finanzas3[[#This Row],[INGRESO__NETO]]+finanzas3[[#This Row],[GASTO_NETO]]+finanzas3[[#This Row],[INVERSION_NETA]]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20AED6-6597-424B-B7E9-50C29B8BBB2D}" name="real_estimado" displayName="real_estimado" ref="B1:B3" totalsRowShown="0" headerRowDxfId="29" tableBorderDxfId="28">
  <autoFilter ref="B1:B3" xr:uid="{F320AED6-6597-424B-B7E9-50C29B8BBB2D}"/>
  <tableColumns count="1">
    <tableColumn id="1" xr3:uid="{25DE06FB-0587-4A82-8001-A2BFF5C8B458}" name="REAL / E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1.xml"/><Relationship Id="rId13" Type="http://schemas.openxmlformats.org/officeDocument/2006/relationships/pivotTable" Target="../pivotTables/pivotTable16.xml"/><Relationship Id="rId18" Type="http://schemas.openxmlformats.org/officeDocument/2006/relationships/pivotTable" Target="../pivotTables/pivotTable21.xml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12" Type="http://schemas.openxmlformats.org/officeDocument/2006/relationships/pivotTable" Target="../pivotTables/pivotTable15.xml"/><Relationship Id="rId17" Type="http://schemas.openxmlformats.org/officeDocument/2006/relationships/pivotTable" Target="../pivotTables/pivotTable20.xml"/><Relationship Id="rId2" Type="http://schemas.openxmlformats.org/officeDocument/2006/relationships/pivotTable" Target="../pivotTables/pivotTable5.xml"/><Relationship Id="rId16" Type="http://schemas.openxmlformats.org/officeDocument/2006/relationships/pivotTable" Target="../pivotTables/pivotTable19.xml"/><Relationship Id="rId20" Type="http://schemas.openxmlformats.org/officeDocument/2006/relationships/drawing" Target="../drawings/drawing2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11" Type="http://schemas.openxmlformats.org/officeDocument/2006/relationships/pivotTable" Target="../pivotTables/pivotTable14.xml"/><Relationship Id="rId5" Type="http://schemas.openxmlformats.org/officeDocument/2006/relationships/pivotTable" Target="../pivotTables/pivotTable8.xml"/><Relationship Id="rId15" Type="http://schemas.openxmlformats.org/officeDocument/2006/relationships/pivotTable" Target="../pivotTables/pivotTable18.xml"/><Relationship Id="rId10" Type="http://schemas.openxmlformats.org/officeDocument/2006/relationships/pivotTable" Target="../pivotTables/pivotTable13.xml"/><Relationship Id="rId19" Type="http://schemas.openxmlformats.org/officeDocument/2006/relationships/pivotTable" Target="../pivotTables/pivotTable22.xml"/><Relationship Id="rId4" Type="http://schemas.openxmlformats.org/officeDocument/2006/relationships/pivotTable" Target="../pivotTables/pivotTable7.xml"/><Relationship Id="rId9" Type="http://schemas.openxmlformats.org/officeDocument/2006/relationships/pivotTable" Target="../pivotTables/pivotTable12.xml"/><Relationship Id="rId14" Type="http://schemas.openxmlformats.org/officeDocument/2006/relationships/pivotTable" Target="../pivotTables/pivotTable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6DB4-479B-4E19-AFDB-3025212AC277}">
  <dimension ref="D1:AM166"/>
  <sheetViews>
    <sheetView showGridLines="0" zoomScale="40" zoomScaleNormal="40" workbookViewId="0">
      <selection activeCell="AF15" sqref="AF15"/>
    </sheetView>
  </sheetViews>
  <sheetFormatPr defaultRowHeight="14.5" x14ac:dyDescent="0.35"/>
  <cols>
    <col min="3" max="3" width="16.90625" customWidth="1"/>
    <col min="4" max="4" width="52.1796875" bestFit="1" customWidth="1"/>
    <col min="5" max="9" width="23.08984375" customWidth="1"/>
    <col min="10" max="10" width="7.81640625" bestFit="1" customWidth="1"/>
    <col min="11" max="11" width="15.81640625" bestFit="1" customWidth="1"/>
    <col min="15" max="15" width="63.26953125" bestFit="1" customWidth="1"/>
    <col min="16" max="16" width="24.90625" customWidth="1"/>
    <col min="17" max="21" width="29.1796875" customWidth="1"/>
    <col min="22" max="22" width="15.81640625" bestFit="1" customWidth="1"/>
    <col min="28" max="34" width="24" customWidth="1"/>
    <col min="35" max="35" width="14.26953125" bestFit="1" customWidth="1"/>
    <col min="36" max="36" width="10.90625" customWidth="1"/>
    <col min="37" max="37" width="11.36328125" bestFit="1" customWidth="1"/>
    <col min="38" max="38" width="11" bestFit="1" customWidth="1"/>
    <col min="39" max="39" width="11.36328125" bestFit="1" customWidth="1"/>
    <col min="43" max="48" width="20.36328125" customWidth="1"/>
  </cols>
  <sheetData>
    <row r="1" spans="4:38" ht="15" thickBot="1" x14ac:dyDescent="0.4"/>
    <row r="2" spans="4:38" ht="46.5" thickBot="1" x14ac:dyDescent="1.05">
      <c r="D2" s="72" t="s">
        <v>2761</v>
      </c>
      <c r="E2" s="73"/>
      <c r="F2" s="73"/>
      <c r="G2" s="73"/>
      <c r="H2" s="73"/>
      <c r="I2" s="73"/>
      <c r="J2" s="73"/>
      <c r="K2" s="74"/>
    </row>
    <row r="3" spans="4:38" ht="15" thickBot="1" x14ac:dyDescent="0.4">
      <c r="D3" s="87"/>
      <c r="E3" s="88"/>
      <c r="F3" s="88"/>
      <c r="G3" s="88"/>
      <c r="H3" s="88"/>
      <c r="I3" s="88"/>
      <c r="J3" s="88"/>
      <c r="K3" s="89"/>
    </row>
    <row r="4" spans="4:38" ht="23.5" x14ac:dyDescent="0.55000000000000004">
      <c r="D4" s="75" t="s">
        <v>2762</v>
      </c>
      <c r="E4" s="78"/>
      <c r="F4" s="79"/>
      <c r="G4" s="79"/>
      <c r="H4" s="79"/>
      <c r="I4" s="79"/>
      <c r="J4" s="79"/>
      <c r="K4" s="80"/>
    </row>
    <row r="5" spans="4:38" ht="23.5" x14ac:dyDescent="0.55000000000000004">
      <c r="D5" s="76" t="s">
        <v>2763</v>
      </c>
      <c r="E5" s="81"/>
      <c r="F5" s="82"/>
      <c r="G5" s="82"/>
      <c r="H5" s="82"/>
      <c r="I5" s="82"/>
      <c r="J5" s="82"/>
      <c r="K5" s="83"/>
    </row>
    <row r="6" spans="4:38" ht="24" thickBot="1" x14ac:dyDescent="0.6">
      <c r="D6" s="77" t="s">
        <v>2764</v>
      </c>
      <c r="E6" s="84"/>
      <c r="F6" s="85"/>
      <c r="G6" s="85"/>
      <c r="H6" s="85"/>
      <c r="I6" s="85"/>
      <c r="J6" s="85"/>
      <c r="K6" s="86"/>
    </row>
    <row r="11" spans="4:38" ht="69.5" customHeight="1" x14ac:dyDescent="1">
      <c r="D11" s="93" t="s">
        <v>2808</v>
      </c>
      <c r="E11" s="94"/>
      <c r="F11" s="94"/>
      <c r="G11" s="94"/>
      <c r="H11" s="94"/>
      <c r="I11" s="94"/>
      <c r="J11" s="94"/>
      <c r="K11" s="94"/>
      <c r="O11" s="91" t="s">
        <v>964</v>
      </c>
      <c r="P11" s="92"/>
      <c r="Q11" s="92"/>
      <c r="R11" s="92"/>
      <c r="S11" s="92"/>
      <c r="T11" s="92"/>
      <c r="U11" s="92"/>
      <c r="V11" s="92"/>
      <c r="W11" s="92"/>
      <c r="AB11" s="98" t="s">
        <v>531</v>
      </c>
      <c r="AC11" s="99"/>
      <c r="AD11" s="99"/>
      <c r="AE11" s="99"/>
      <c r="AF11" s="99"/>
      <c r="AG11" s="99"/>
      <c r="AH11" s="99"/>
      <c r="AI11" s="99"/>
      <c r="AJ11" s="99"/>
      <c r="AK11" s="99"/>
      <c r="AL11" s="99"/>
    </row>
    <row r="12" spans="4:38" x14ac:dyDescent="0.35"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</row>
    <row r="13" spans="4:38" x14ac:dyDescent="0.35"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</row>
    <row r="15" spans="4:38" ht="8.5" customHeight="1" thickBot="1" x14ac:dyDescent="0.4"/>
    <row r="16" spans="4:38" ht="15" hidden="1" thickBot="1" x14ac:dyDescent="0.4"/>
    <row r="17" spans="4:34" ht="31" customHeight="1" x14ac:dyDescent="0.35">
      <c r="D17" s="63" t="s">
        <v>2740</v>
      </c>
      <c r="E17" s="64" t="s">
        <v>2744</v>
      </c>
      <c r="F17" s="64" t="s">
        <v>2745</v>
      </c>
      <c r="G17" s="64" t="s">
        <v>2741</v>
      </c>
      <c r="H17" s="64" t="s">
        <v>2742</v>
      </c>
      <c r="I17" s="65" t="s">
        <v>2743</v>
      </c>
      <c r="P17" s="70" t="s">
        <v>2759</v>
      </c>
      <c r="Q17" s="64" t="s">
        <v>2757</v>
      </c>
      <c r="R17" s="64" t="s">
        <v>2758</v>
      </c>
      <c r="S17" s="64" t="s">
        <v>2741</v>
      </c>
      <c r="T17" s="64" t="s">
        <v>2742</v>
      </c>
      <c r="U17" s="65" t="s">
        <v>2743</v>
      </c>
      <c r="AB17" s="63" t="s">
        <v>2740</v>
      </c>
      <c r="AC17" s="64" t="s">
        <v>2744</v>
      </c>
      <c r="AD17" s="64" t="s">
        <v>2745</v>
      </c>
      <c r="AE17" s="64" t="s">
        <v>2741</v>
      </c>
      <c r="AF17" s="64" t="s">
        <v>2742</v>
      </c>
      <c r="AG17" s="65" t="s">
        <v>2743</v>
      </c>
    </row>
    <row r="18" spans="4:34" ht="50" customHeight="1" thickBot="1" x14ac:dyDescent="0.55000000000000004">
      <c r="D18" s="66">
        <f>+GETPIVOTDATA("IMPORTE",$D$30,"CUENTA","PERSONAL","AÑO",2025)</f>
        <v>773.55</v>
      </c>
      <c r="E18" s="67">
        <f>+GETPIVOTDATA("IMPORTE",$D$30,"CUENTA","PERSONAL","AÑO",2024)</f>
        <v>12831.731999999998</v>
      </c>
      <c r="F18" s="67">
        <f>+GETPIVOTDATA("IMPORTE",$D$30,"CUENTA","PERSONAL","AÑO",2023)</f>
        <v>8965.3739999999998</v>
      </c>
      <c r="G18" s="68">
        <f>+td!E132</f>
        <v>-0.93683682506356913</v>
      </c>
      <c r="H18" s="68">
        <f>+td!E131</f>
        <v>0.52494831782812423</v>
      </c>
      <c r="I18" s="69">
        <f>+td!E130</f>
        <v>5.1648509038110912E-2</v>
      </c>
      <c r="P18" s="66">
        <f>+GETPIVOTDATA("IMPORTE",$O$30,"AÑO",2025)</f>
        <v>262.86050000000006</v>
      </c>
      <c r="Q18" s="67">
        <f>+GETPIVOTDATA("IMPORTE",$O$30,"AÑO",2024)</f>
        <v>2641.3295000000003</v>
      </c>
      <c r="R18" s="67">
        <f>+GETPIVOTDATA("IMPORTE",$O$30,"AÑO",2023)</f>
        <v>1893.6135000000004</v>
      </c>
      <c r="S18" s="68">
        <f>+td!I132</f>
        <v>-0.89545759780620637</v>
      </c>
      <c r="T18" s="68">
        <f>+td!I131</f>
        <v>0.42927193135899833</v>
      </c>
      <c r="U18" s="69">
        <f>+td!I130</f>
        <v>7.2113473823478769E-2</v>
      </c>
      <c r="AB18" s="66">
        <f>+GETPIVOTDATA("IMPORTE",$AB$30,"AÑO",2025)</f>
        <v>1980</v>
      </c>
      <c r="AC18" s="67">
        <f>+GETPIVOTDATA("IMPORTE",$AB$30,"AÑO",2024)</f>
        <v>5985</v>
      </c>
      <c r="AD18" s="67">
        <f>+GETPIVOTDATA("IMPORTE",$AB$30,"AÑO",2023)</f>
        <v>6723</v>
      </c>
      <c r="AE18" s="68">
        <f>+td!AJ132</f>
        <v>0</v>
      </c>
      <c r="AF18" s="68">
        <f>+td!AJ131</f>
        <v>0</v>
      </c>
      <c r="AG18" s="69">
        <f>+td!AJ130</f>
        <v>0</v>
      </c>
    </row>
    <row r="20" spans="4:34" ht="15" thickBot="1" x14ac:dyDescent="0.4"/>
    <row r="21" spans="4:34" ht="35.5" customHeight="1" x14ac:dyDescent="0.35">
      <c r="D21" s="63" t="s">
        <v>2746</v>
      </c>
      <c r="E21" s="64" t="s">
        <v>2747</v>
      </c>
      <c r="F21" s="64" t="s">
        <v>2748</v>
      </c>
      <c r="G21" s="64" t="s">
        <v>2741</v>
      </c>
      <c r="H21" s="64" t="s">
        <v>2742</v>
      </c>
      <c r="I21" s="65" t="s">
        <v>2743</v>
      </c>
      <c r="P21" s="63"/>
      <c r="Q21" s="64"/>
      <c r="R21" s="64"/>
      <c r="S21" s="64"/>
      <c r="T21" s="64"/>
      <c r="U21" s="65"/>
      <c r="AB21" s="63" t="s">
        <v>2746</v>
      </c>
      <c r="AC21" s="64" t="s">
        <v>2747</v>
      </c>
      <c r="AD21" s="64" t="s">
        <v>2748</v>
      </c>
      <c r="AE21" s="64" t="s">
        <v>2741</v>
      </c>
      <c r="AF21" s="64" t="s">
        <v>2742</v>
      </c>
      <c r="AG21" s="65" t="s">
        <v>2743</v>
      </c>
    </row>
    <row r="22" spans="4:34" ht="21.5" thickBot="1" x14ac:dyDescent="0.55000000000000004">
      <c r="D22" s="66">
        <f>+GETPIVOTDATA("BALANCE ACUMULADO",td!$C$151,"AÑO",2025)</f>
        <v>-1423.5305000000005</v>
      </c>
      <c r="E22" s="67">
        <f>+GETPIVOTDATA("BALANCE ACUMULADO",td!$C$151,"AÑO",2024)</f>
        <v>4749.3544999999931</v>
      </c>
      <c r="F22" s="67">
        <f>+GETPIVOTDATA("BALANCE ACUMULADO",td!$C$151,"AÑO",2023)</f>
        <v>187.21749999999952</v>
      </c>
      <c r="G22" s="68">
        <f>+td!E157</f>
        <v>-1.2997313634937133</v>
      </c>
      <c r="H22" s="71">
        <f>+td!E156</f>
        <v>24.368111955346084</v>
      </c>
      <c r="I22" s="69">
        <f>+td!E155</f>
        <v>-0.91817940173589707</v>
      </c>
      <c r="P22" s="66"/>
      <c r="Q22" s="67"/>
      <c r="R22" s="67"/>
      <c r="S22" s="68"/>
      <c r="T22" s="68"/>
      <c r="U22" s="69"/>
      <c r="AB22" s="66" t="e">
        <f>GETPIVOTDATA("BALANCE ACUMULADO",td!$P$118,"AÑO",2025)</f>
        <v>#REF!</v>
      </c>
      <c r="AC22" s="67">
        <f>+GETPIVOTDATA("IMPORTE",td!$C$118,"AÑO",2024)</f>
        <v>13671.732000000002</v>
      </c>
      <c r="AD22" s="67">
        <f>+GETPIVOTDATA("IMPORTE",td!$C$118,"AÑO",2023)</f>
        <v>8965.3739999999998</v>
      </c>
      <c r="AE22" s="68">
        <f>+td!AW133</f>
        <v>0</v>
      </c>
      <c r="AF22" s="68">
        <f>+td!AW132</f>
        <v>0</v>
      </c>
      <c r="AG22" s="69">
        <f>+td!AW131</f>
        <v>0</v>
      </c>
    </row>
    <row r="28" spans="4:34" x14ac:dyDescent="0.35">
      <c r="D28" s="24" t="s">
        <v>2</v>
      </c>
      <c r="E28" t="s">
        <v>15</v>
      </c>
      <c r="O28" s="24" t="s">
        <v>2</v>
      </c>
      <c r="P28" t="s">
        <v>28</v>
      </c>
      <c r="AB28" s="24" t="s">
        <v>2</v>
      </c>
      <c r="AC28" t="s">
        <v>531</v>
      </c>
    </row>
    <row r="30" spans="4:34" x14ac:dyDescent="0.35">
      <c r="D30" s="24" t="s">
        <v>1735</v>
      </c>
      <c r="E30" s="24" t="s">
        <v>1736</v>
      </c>
      <c r="O30" s="24" t="s">
        <v>1735</v>
      </c>
      <c r="P30" s="24" t="s">
        <v>1736</v>
      </c>
      <c r="AB30" s="24" t="s">
        <v>1735</v>
      </c>
      <c r="AC30" s="24" t="s">
        <v>1736</v>
      </c>
    </row>
    <row r="31" spans="4:34" x14ac:dyDescent="0.35">
      <c r="D31" s="24" t="s">
        <v>1737</v>
      </c>
      <c r="E31">
        <v>2020</v>
      </c>
      <c r="F31">
        <v>2021</v>
      </c>
      <c r="G31">
        <v>2022</v>
      </c>
      <c r="H31">
        <v>2023</v>
      </c>
      <c r="I31">
        <v>2024</v>
      </c>
      <c r="J31">
        <v>2025</v>
      </c>
      <c r="K31" t="s">
        <v>1738</v>
      </c>
      <c r="O31" s="24" t="s">
        <v>1737</v>
      </c>
      <c r="P31">
        <v>2020</v>
      </c>
      <c r="Q31">
        <v>2021</v>
      </c>
      <c r="R31">
        <v>2022</v>
      </c>
      <c r="S31">
        <v>2023</v>
      </c>
      <c r="T31">
        <v>2024</v>
      </c>
      <c r="U31">
        <v>2025</v>
      </c>
      <c r="V31" t="s">
        <v>1738</v>
      </c>
      <c r="AB31" s="24" t="s">
        <v>1737</v>
      </c>
      <c r="AC31">
        <v>2020</v>
      </c>
      <c r="AD31">
        <v>2021</v>
      </c>
      <c r="AE31">
        <v>2022</v>
      </c>
      <c r="AF31">
        <v>2023</v>
      </c>
      <c r="AG31">
        <v>2024</v>
      </c>
      <c r="AH31">
        <v>2025</v>
      </c>
    </row>
    <row r="32" spans="4:34" x14ac:dyDescent="0.35">
      <c r="D32" s="22" t="s">
        <v>18</v>
      </c>
      <c r="E32" s="1">
        <v>6420.6989999999987</v>
      </c>
      <c r="F32" s="1">
        <v>7360.5990000000002</v>
      </c>
      <c r="G32" s="1">
        <v>8525.0670000000009</v>
      </c>
      <c r="H32" s="1">
        <v>8965.3739999999998</v>
      </c>
      <c r="I32" s="1">
        <v>12831.731999999998</v>
      </c>
      <c r="J32" s="1">
        <v>773.55</v>
      </c>
      <c r="K32" s="1">
        <v>44877.021000000008</v>
      </c>
      <c r="O32" s="22" t="s">
        <v>1864</v>
      </c>
      <c r="P32" s="1">
        <v>474.1</v>
      </c>
      <c r="Q32" s="1">
        <v>746.5</v>
      </c>
      <c r="R32" s="1">
        <v>796.65</v>
      </c>
      <c r="S32" s="1">
        <v>740.57700000000011</v>
      </c>
      <c r="T32" s="1">
        <v>661.61199999999997</v>
      </c>
      <c r="U32" s="1">
        <v>86.003500000000003</v>
      </c>
      <c r="V32" s="1">
        <v>3505.4425000000001</v>
      </c>
      <c r="AB32" s="22" t="s">
        <v>1451</v>
      </c>
      <c r="AC32" s="1"/>
      <c r="AD32" s="1"/>
      <c r="AE32" s="1"/>
      <c r="AF32" s="1">
        <v>4788</v>
      </c>
      <c r="AG32" s="1">
        <v>5040</v>
      </c>
      <c r="AH32" s="1">
        <v>135</v>
      </c>
    </row>
    <row r="33" spans="4:39" x14ac:dyDescent="0.35">
      <c r="D33" s="23" t="s">
        <v>148</v>
      </c>
      <c r="E33" s="1">
        <v>6256.454999999999</v>
      </c>
      <c r="F33" s="1">
        <v>6500.3190000000004</v>
      </c>
      <c r="G33" s="1">
        <v>6760.746000000001</v>
      </c>
      <c r="H33" s="1">
        <v>7917.6989999999996</v>
      </c>
      <c r="I33" s="1">
        <v>9252.9629999999997</v>
      </c>
      <c r="J33" s="1">
        <v>667.05</v>
      </c>
      <c r="K33" s="1">
        <v>37355.232000000004</v>
      </c>
      <c r="O33" s="22" t="s">
        <v>67</v>
      </c>
      <c r="P33" s="1">
        <v>30.955000000000002</v>
      </c>
      <c r="Q33" s="1">
        <v>52.874999999999986</v>
      </c>
      <c r="R33" s="1">
        <v>80.556999999999988</v>
      </c>
      <c r="S33" s="1">
        <v>212.36799999999994</v>
      </c>
      <c r="T33" s="1">
        <v>298.2235</v>
      </c>
      <c r="U33" s="1">
        <v>45.64</v>
      </c>
      <c r="V33" s="1">
        <v>720.61849999999993</v>
      </c>
      <c r="AB33" s="22" t="s">
        <v>533</v>
      </c>
      <c r="AC33" s="1">
        <v>2250</v>
      </c>
      <c r="AD33" s="1">
        <v>3150</v>
      </c>
      <c r="AE33" s="1">
        <v>2655</v>
      </c>
      <c r="AF33" s="1">
        <v>1260</v>
      </c>
      <c r="AG33" s="1">
        <v>495</v>
      </c>
      <c r="AH33" s="1">
        <v>1845</v>
      </c>
    </row>
    <row r="34" spans="4:39" x14ac:dyDescent="0.35">
      <c r="D34" s="23" t="s">
        <v>21</v>
      </c>
      <c r="E34" s="1">
        <v>84.744</v>
      </c>
      <c r="F34" s="1">
        <v>747.33</v>
      </c>
      <c r="G34" s="1">
        <v>917.39699999999993</v>
      </c>
      <c r="H34" s="1">
        <v>286.96499999999997</v>
      </c>
      <c r="I34" s="1">
        <v>3066</v>
      </c>
      <c r="J34" s="1">
        <v>87</v>
      </c>
      <c r="K34" s="1">
        <v>5189.4359999999997</v>
      </c>
      <c r="O34" s="22" t="s">
        <v>48</v>
      </c>
      <c r="P34" s="1">
        <v>151.69400000000002</v>
      </c>
      <c r="Q34" s="1">
        <v>86.683000000000021</v>
      </c>
      <c r="R34" s="1">
        <v>135.39700000000002</v>
      </c>
      <c r="S34" s="1">
        <v>154.2655</v>
      </c>
      <c r="T34" s="1">
        <v>212.16</v>
      </c>
      <c r="U34" s="1">
        <v>66.410000000000025</v>
      </c>
      <c r="V34" s="1">
        <v>806.60950000000003</v>
      </c>
      <c r="AB34" s="22" t="s">
        <v>531</v>
      </c>
      <c r="AC34" s="1"/>
      <c r="AD34" s="1"/>
      <c r="AE34" s="1"/>
      <c r="AF34" s="1"/>
      <c r="AG34" s="1">
        <v>450</v>
      </c>
      <c r="AH34" s="1"/>
    </row>
    <row r="35" spans="4:39" x14ac:dyDescent="0.35">
      <c r="D35" s="23" t="s">
        <v>265</v>
      </c>
      <c r="E35" s="1">
        <v>75</v>
      </c>
      <c r="F35" s="1">
        <v>60</v>
      </c>
      <c r="G35" s="1">
        <v>639.14699999999993</v>
      </c>
      <c r="H35" s="1">
        <v>455.22899999999998</v>
      </c>
      <c r="I35" s="1">
        <v>60</v>
      </c>
      <c r="J35" s="1"/>
      <c r="K35" s="1">
        <v>1289.376</v>
      </c>
      <c r="O35" s="22" t="s">
        <v>53</v>
      </c>
      <c r="P35" s="1">
        <v>38.827999999999996</v>
      </c>
      <c r="Q35" s="1">
        <v>444.28300000000007</v>
      </c>
      <c r="R35" s="1">
        <v>228.83268999999996</v>
      </c>
      <c r="S35" s="1">
        <v>148.56200000000001</v>
      </c>
      <c r="T35" s="1">
        <v>210.42</v>
      </c>
      <c r="U35" s="1">
        <v>11.157000000000002</v>
      </c>
      <c r="V35" s="1">
        <v>1082.08269</v>
      </c>
      <c r="AB35" s="22" t="s">
        <v>732</v>
      </c>
      <c r="AC35" s="1"/>
      <c r="AD35" s="1">
        <v>90</v>
      </c>
      <c r="AE35" s="1"/>
      <c r="AF35" s="1"/>
      <c r="AG35" s="1"/>
      <c r="AH35" s="1"/>
    </row>
    <row r="36" spans="4:39" x14ac:dyDescent="0.35">
      <c r="D36" s="23" t="s">
        <v>568</v>
      </c>
      <c r="E36" s="1">
        <v>4.5</v>
      </c>
      <c r="F36" s="1">
        <v>52.95</v>
      </c>
      <c r="G36" s="1">
        <v>207.77700000000002</v>
      </c>
      <c r="H36" s="1">
        <v>198.45</v>
      </c>
      <c r="I36" s="1">
        <v>266.54999999999995</v>
      </c>
      <c r="J36" s="1">
        <v>2.4</v>
      </c>
      <c r="K36" s="1">
        <v>732.62699999999995</v>
      </c>
      <c r="O36" s="22" t="s">
        <v>59</v>
      </c>
      <c r="P36" s="1">
        <v>73.837000000000003</v>
      </c>
      <c r="Q36" s="1">
        <v>72.798000000000016</v>
      </c>
      <c r="R36" s="1">
        <v>111.623</v>
      </c>
      <c r="S36" s="1">
        <v>141.26999999999998</v>
      </c>
      <c r="T36" s="1">
        <v>51.109000000000009</v>
      </c>
      <c r="U36" s="1">
        <v>8.34</v>
      </c>
      <c r="V36" s="1">
        <v>458.97700000000003</v>
      </c>
      <c r="AB36" s="22" t="s">
        <v>547</v>
      </c>
      <c r="AC36" s="1">
        <v>2704.5</v>
      </c>
      <c r="AD36" s="1">
        <v>11520</v>
      </c>
      <c r="AE36" s="1">
        <v>1665</v>
      </c>
      <c r="AF36" s="1">
        <v>675</v>
      </c>
      <c r="AG36" s="1"/>
      <c r="AH36" s="1"/>
    </row>
    <row r="37" spans="4:39" x14ac:dyDescent="0.35">
      <c r="D37" s="23" t="s">
        <v>165</v>
      </c>
      <c r="E37" s="1"/>
      <c r="F37" s="1"/>
      <c r="G37" s="1"/>
      <c r="H37" s="1">
        <v>77.030999999999992</v>
      </c>
      <c r="I37" s="1">
        <v>124.52699999999999</v>
      </c>
      <c r="J37" s="1"/>
      <c r="K37" s="1">
        <v>201.55799999999999</v>
      </c>
      <c r="O37" s="22" t="s">
        <v>84</v>
      </c>
      <c r="P37" s="1">
        <v>38.475999999999999</v>
      </c>
      <c r="Q37" s="1">
        <v>48.84</v>
      </c>
      <c r="R37" s="1">
        <v>46.392999999999986</v>
      </c>
      <c r="S37" s="1">
        <v>121.108</v>
      </c>
      <c r="T37" s="1">
        <v>18.271999999999998</v>
      </c>
      <c r="U37" s="1">
        <v>1</v>
      </c>
      <c r="V37" s="1">
        <v>274.089</v>
      </c>
      <c r="AB37" s="22" t="s">
        <v>1738</v>
      </c>
      <c r="AC37" s="1">
        <v>4954.5</v>
      </c>
      <c r="AD37" s="1">
        <v>14760</v>
      </c>
      <c r="AE37" s="1">
        <v>4320</v>
      </c>
      <c r="AF37" s="1">
        <v>6723</v>
      </c>
      <c r="AG37" s="1">
        <v>5985</v>
      </c>
      <c r="AH37" s="1">
        <v>1980</v>
      </c>
    </row>
    <row r="38" spans="4:39" x14ac:dyDescent="0.35">
      <c r="D38" s="23" t="s">
        <v>22</v>
      </c>
      <c r="E38" s="1"/>
      <c r="F38" s="1"/>
      <c r="G38" s="1"/>
      <c r="H38" s="1"/>
      <c r="I38" s="1">
        <v>61.691999999999993</v>
      </c>
      <c r="J38" s="1">
        <v>17.099999999999998</v>
      </c>
      <c r="K38" s="1">
        <v>78.791999999999987</v>
      </c>
      <c r="O38" s="22" t="s">
        <v>550</v>
      </c>
      <c r="P38" s="1"/>
      <c r="Q38" s="1"/>
      <c r="R38" s="1">
        <v>7.4</v>
      </c>
      <c r="S38" s="1">
        <v>116.30300000000001</v>
      </c>
      <c r="T38" s="1">
        <v>109.76799999999999</v>
      </c>
      <c r="U38" s="1"/>
      <c r="V38" s="1">
        <v>233.471</v>
      </c>
    </row>
    <row r="39" spans="4:39" x14ac:dyDescent="0.35">
      <c r="D39" s="23" t="s">
        <v>26</v>
      </c>
      <c r="E39" s="1"/>
      <c r="F39" s="1"/>
      <c r="G39" s="1"/>
      <c r="H39" s="1">
        <v>30</v>
      </c>
      <c r="I39" s="1"/>
      <c r="J39" s="1"/>
      <c r="K39" s="1">
        <v>30</v>
      </c>
      <c r="O39" s="22" t="s">
        <v>81</v>
      </c>
      <c r="P39" s="1">
        <v>10.726000000000001</v>
      </c>
      <c r="Q39" s="1">
        <v>20.518999999999998</v>
      </c>
      <c r="R39" s="1">
        <v>43.587000000000003</v>
      </c>
      <c r="S39" s="1">
        <v>108.827</v>
      </c>
      <c r="T39" s="1">
        <v>92.147000000000006</v>
      </c>
      <c r="U39" s="1">
        <v>16</v>
      </c>
      <c r="V39" s="1">
        <v>291.80599999999998</v>
      </c>
    </row>
    <row r="40" spans="4:39" x14ac:dyDescent="0.35">
      <c r="D40" s="22" t="s">
        <v>1562</v>
      </c>
      <c r="E40" s="1"/>
      <c r="F40" s="1"/>
      <c r="G40" s="1"/>
      <c r="H40" s="1"/>
      <c r="I40" s="1">
        <v>840</v>
      </c>
      <c r="J40" s="1">
        <v>90</v>
      </c>
      <c r="K40" s="1">
        <v>930</v>
      </c>
      <c r="O40" s="22" t="s">
        <v>110</v>
      </c>
      <c r="P40" s="1">
        <v>24.264000000000003</v>
      </c>
      <c r="Q40" s="1">
        <v>41.400000000000006</v>
      </c>
      <c r="R40" s="1">
        <v>95.317000000000007</v>
      </c>
      <c r="S40" s="1">
        <v>77.188000000000017</v>
      </c>
      <c r="T40" s="1">
        <v>745.27799999999991</v>
      </c>
      <c r="U40" s="1"/>
      <c r="V40" s="1">
        <v>983.44699999999989</v>
      </c>
    </row>
    <row r="41" spans="4:39" x14ac:dyDescent="0.35">
      <c r="D41" s="23" t="s">
        <v>21</v>
      </c>
      <c r="E41" s="1"/>
      <c r="F41" s="1"/>
      <c r="G41" s="1"/>
      <c r="H41" s="1"/>
      <c r="I41" s="1">
        <v>840</v>
      </c>
      <c r="J41" s="1">
        <v>90</v>
      </c>
      <c r="K41" s="1">
        <v>930</v>
      </c>
      <c r="O41" s="22" t="s">
        <v>1865</v>
      </c>
      <c r="P41" s="1">
        <v>21.125000000000004</v>
      </c>
      <c r="Q41" s="1">
        <v>20.000000000000004</v>
      </c>
      <c r="R41" s="1">
        <v>51.317</v>
      </c>
      <c r="S41" s="1">
        <v>73.14500000000001</v>
      </c>
      <c r="T41" s="1">
        <v>242.33999999999997</v>
      </c>
      <c r="U41" s="1">
        <v>28.310000000000002</v>
      </c>
      <c r="V41" s="1">
        <v>436.23700000000002</v>
      </c>
    </row>
    <row r="42" spans="4:39" x14ac:dyDescent="0.35">
      <c r="D42" s="22" t="s">
        <v>1738</v>
      </c>
      <c r="E42" s="1">
        <v>6420.6989999999987</v>
      </c>
      <c r="F42" s="1">
        <v>7360.5990000000002</v>
      </c>
      <c r="G42" s="1">
        <v>8525.0670000000009</v>
      </c>
      <c r="H42" s="1">
        <v>8965.3739999999998</v>
      </c>
      <c r="I42" s="1">
        <v>13671.732</v>
      </c>
      <c r="J42" s="1">
        <v>863.55</v>
      </c>
      <c r="K42" s="1">
        <v>45807.021000000008</v>
      </c>
      <c r="O42" s="22" t="s">
        <v>1738</v>
      </c>
      <c r="P42" s="1">
        <v>864.00500000000011</v>
      </c>
      <c r="Q42" s="1">
        <v>1533.8980000000001</v>
      </c>
      <c r="R42" s="1">
        <v>1597.0736899999999</v>
      </c>
      <c r="S42" s="1">
        <v>1893.6135000000004</v>
      </c>
      <c r="T42" s="1">
        <v>2641.3295000000003</v>
      </c>
      <c r="U42" s="1">
        <v>262.86050000000006</v>
      </c>
      <c r="V42" s="1">
        <v>8792.7801900000013</v>
      </c>
    </row>
    <row r="46" spans="4:39" ht="30" customHeight="1" x14ac:dyDescent="0.35">
      <c r="D46" s="96" t="s">
        <v>2749</v>
      </c>
      <c r="E46" s="97"/>
      <c r="F46" s="97"/>
      <c r="G46" s="97"/>
      <c r="H46" s="97"/>
      <c r="I46" s="97"/>
      <c r="J46" s="97"/>
      <c r="K46" s="97"/>
      <c r="O46" s="96" t="s">
        <v>2753</v>
      </c>
      <c r="P46" s="97"/>
      <c r="Q46" s="97"/>
      <c r="R46" s="97"/>
      <c r="S46" s="97"/>
      <c r="T46" s="97"/>
      <c r="U46" s="97"/>
      <c r="V46" s="97"/>
      <c r="W46" s="97"/>
      <c r="AA46" s="96" t="s">
        <v>2755</v>
      </c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</row>
    <row r="72" spans="4:39" ht="32.5" customHeight="1" x14ac:dyDescent="0.35">
      <c r="D72" s="96" t="s">
        <v>2750</v>
      </c>
      <c r="E72" s="97"/>
      <c r="F72" s="97"/>
      <c r="G72" s="97"/>
      <c r="H72" s="97"/>
      <c r="I72" s="97"/>
      <c r="J72" s="97"/>
      <c r="K72" s="97"/>
      <c r="O72" s="96" t="s">
        <v>2752</v>
      </c>
      <c r="P72" s="97"/>
      <c r="Q72" s="97"/>
      <c r="R72" s="97"/>
      <c r="S72" s="97"/>
      <c r="T72" s="97"/>
      <c r="U72" s="97"/>
      <c r="V72" s="97"/>
      <c r="W72" s="97"/>
      <c r="AA72" s="96" t="s">
        <v>2756</v>
      </c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</row>
    <row r="103" spans="4:23" ht="4.5" customHeight="1" x14ac:dyDescent="0.35"/>
    <row r="104" spans="4:23" ht="31" customHeight="1" x14ac:dyDescent="0.35">
      <c r="D104" s="96" t="s">
        <v>2760</v>
      </c>
      <c r="E104" s="97"/>
      <c r="F104" s="97"/>
      <c r="G104" s="97"/>
      <c r="H104" s="97"/>
      <c r="I104" s="97"/>
      <c r="J104" s="97"/>
      <c r="K104" s="97"/>
      <c r="L104" s="97"/>
      <c r="O104" s="96" t="s">
        <v>2754</v>
      </c>
      <c r="P104" s="97"/>
      <c r="Q104" s="97"/>
      <c r="R104" s="97"/>
      <c r="S104" s="97"/>
      <c r="T104" s="97"/>
      <c r="U104" s="97"/>
      <c r="V104" s="97"/>
      <c r="W104" s="97"/>
    </row>
    <row r="166" spans="4:12" ht="21" x14ac:dyDescent="0.35">
      <c r="D166" s="96" t="s">
        <v>2769</v>
      </c>
      <c r="E166" s="97"/>
      <c r="F166" s="97"/>
      <c r="G166" s="97"/>
      <c r="H166" s="97"/>
      <c r="I166" s="97"/>
      <c r="J166" s="97"/>
      <c r="K166" s="97"/>
      <c r="L166" s="97"/>
    </row>
  </sheetData>
  <mergeCells count="9">
    <mergeCell ref="AA46:AM46"/>
    <mergeCell ref="AA72:AM72"/>
    <mergeCell ref="D104:L104"/>
    <mergeCell ref="D166:L166"/>
    <mergeCell ref="D46:K46"/>
    <mergeCell ref="D72:K72"/>
    <mergeCell ref="O72:W72"/>
    <mergeCell ref="O46:W46"/>
    <mergeCell ref="O104:W104"/>
  </mergeCells>
  <conditionalFormatting sqref="G18:I18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G22:I22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S18:U18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S22:U22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AE18:AG18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E22:AG22">
    <cfRule type="iconSet" priority="4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8471-BF2A-4314-8A12-7D2DA3620DC3}">
  <dimension ref="A9:BH176"/>
  <sheetViews>
    <sheetView topLeftCell="A148" zoomScale="85" zoomScaleNormal="85" workbookViewId="0">
      <selection activeCell="D172" sqref="D172"/>
    </sheetView>
  </sheetViews>
  <sheetFormatPr defaultRowHeight="14.5" x14ac:dyDescent="0.35"/>
  <cols>
    <col min="1" max="1" width="13.90625" bestFit="1" customWidth="1"/>
    <col min="2" max="2" width="15.08984375" bestFit="1" customWidth="1"/>
    <col min="3" max="3" width="13.1796875" bestFit="1" customWidth="1"/>
    <col min="4" max="4" width="15.1796875" bestFit="1" customWidth="1"/>
    <col min="5" max="5" width="5.453125" bestFit="1" customWidth="1"/>
    <col min="6" max="6" width="7" bestFit="1" customWidth="1"/>
    <col min="7" max="7" width="13.1796875" bestFit="1" customWidth="1"/>
    <col min="8" max="8" width="15.1796875" bestFit="1" customWidth="1"/>
    <col min="9" max="10" width="7" bestFit="1" customWidth="1"/>
    <col min="11" max="11" width="13.1796875" bestFit="1" customWidth="1"/>
    <col min="12" max="12" width="15.1796875" bestFit="1" customWidth="1"/>
    <col min="13" max="15" width="7" bestFit="1" customWidth="1"/>
    <col min="16" max="16" width="8.08984375" bestFit="1" customWidth="1"/>
    <col min="17" max="17" width="5.453125" bestFit="1" customWidth="1"/>
    <col min="18" max="18" width="10.81640625" bestFit="1" customWidth="1"/>
    <col min="19" max="19" width="6.7265625" bestFit="1" customWidth="1"/>
    <col min="20" max="20" width="10.7265625" bestFit="1" customWidth="1"/>
    <col min="21" max="21" width="28.1796875" bestFit="1" customWidth="1"/>
    <col min="22" max="22" width="15.08984375" bestFit="1" customWidth="1"/>
    <col min="23" max="23" width="13.1796875" bestFit="1" customWidth="1"/>
    <col min="24" max="24" width="27.54296875" bestFit="1" customWidth="1"/>
    <col min="25" max="25" width="15.1796875" bestFit="1" customWidth="1"/>
    <col min="26" max="26" width="15.81640625" bestFit="1" customWidth="1"/>
    <col min="27" max="28" width="7" bestFit="1" customWidth="1"/>
    <col min="29" max="29" width="47.453125" bestFit="1" customWidth="1"/>
    <col min="30" max="30" width="15.81640625" bestFit="1" customWidth="1"/>
    <col min="31" max="34" width="7" bestFit="1" customWidth="1"/>
    <col min="35" max="35" width="5.453125" bestFit="1" customWidth="1"/>
    <col min="36" max="36" width="10.81640625" bestFit="1" customWidth="1"/>
    <col min="37" max="37" width="12" bestFit="1" customWidth="1"/>
    <col min="38" max="38" width="10.81640625" bestFit="1" customWidth="1"/>
    <col min="39" max="39" width="7" bestFit="1" customWidth="1"/>
    <col min="40" max="40" width="5.453125" bestFit="1" customWidth="1"/>
    <col min="41" max="41" width="47.453125" bestFit="1" customWidth="1"/>
    <col min="42" max="42" width="15.81640625" bestFit="1" customWidth="1"/>
    <col min="43" max="46" width="7" bestFit="1" customWidth="1"/>
    <col min="47" max="47" width="5.453125" bestFit="1" customWidth="1"/>
    <col min="48" max="48" width="10.81640625" bestFit="1" customWidth="1"/>
    <col min="49" max="49" width="7" bestFit="1" customWidth="1"/>
    <col min="50" max="50" width="5.453125" bestFit="1" customWidth="1"/>
    <col min="51" max="51" width="10.81640625" bestFit="1" customWidth="1"/>
    <col min="52" max="52" width="16.453125" bestFit="1" customWidth="1"/>
    <col min="53" max="53" width="8.81640625" bestFit="1" customWidth="1"/>
    <col min="54" max="54" width="6.6328125" bestFit="1" customWidth="1"/>
    <col min="55" max="55" width="13.1796875" bestFit="1" customWidth="1"/>
    <col min="56" max="56" width="15.1796875" bestFit="1" customWidth="1"/>
    <col min="57" max="57" width="8.08984375" bestFit="1" customWidth="1"/>
    <col min="58" max="58" width="8.36328125" bestFit="1" customWidth="1"/>
    <col min="59" max="59" width="10.453125" bestFit="1" customWidth="1"/>
    <col min="60" max="60" width="11.54296875" bestFit="1" customWidth="1"/>
    <col min="61" max="1533" width="15.6328125" bestFit="1" customWidth="1"/>
    <col min="1534" max="1534" width="10.7265625" bestFit="1" customWidth="1"/>
  </cols>
  <sheetData>
    <row r="9" spans="3:60" x14ac:dyDescent="0.35">
      <c r="C9" s="24" t="s">
        <v>2</v>
      </c>
      <c r="D9" t="s">
        <v>15</v>
      </c>
      <c r="BC9" s="24" t="s">
        <v>2</v>
      </c>
      <c r="BD9" t="s">
        <v>531</v>
      </c>
    </row>
    <row r="11" spans="3:60" x14ac:dyDescent="0.35">
      <c r="C11" s="24" t="s">
        <v>1735</v>
      </c>
      <c r="D11" s="24" t="s">
        <v>1736</v>
      </c>
      <c r="AC11" s="24" t="s">
        <v>2</v>
      </c>
      <c r="AD11" t="s">
        <v>28</v>
      </c>
      <c r="BC11" s="24" t="s">
        <v>1735</v>
      </c>
      <c r="BD11" s="24" t="s">
        <v>1736</v>
      </c>
    </row>
    <row r="12" spans="3:60" x14ac:dyDescent="0.35">
      <c r="C12" s="24" t="s">
        <v>1737</v>
      </c>
      <c r="D12">
        <v>2012</v>
      </c>
      <c r="E12">
        <v>2013</v>
      </c>
      <c r="F12">
        <v>2014</v>
      </c>
      <c r="G12">
        <v>2015</v>
      </c>
      <c r="H12">
        <v>2016</v>
      </c>
      <c r="I12">
        <v>2017</v>
      </c>
      <c r="J12">
        <v>2018</v>
      </c>
      <c r="K12">
        <v>2019</v>
      </c>
      <c r="L12">
        <v>2020</v>
      </c>
      <c r="M12">
        <v>2021</v>
      </c>
      <c r="N12">
        <v>2022</v>
      </c>
      <c r="O12">
        <v>2023</v>
      </c>
      <c r="P12">
        <v>2024</v>
      </c>
      <c r="Q12">
        <v>2025</v>
      </c>
      <c r="R12" t="s">
        <v>1738</v>
      </c>
      <c r="BC12" s="24" t="s">
        <v>1737</v>
      </c>
      <c r="BD12" t="s">
        <v>533</v>
      </c>
      <c r="BE12" t="s">
        <v>547</v>
      </c>
      <c r="BF12" t="s">
        <v>1451</v>
      </c>
      <c r="BG12" t="s">
        <v>531</v>
      </c>
      <c r="BH12" t="s">
        <v>732</v>
      </c>
    </row>
    <row r="13" spans="3:60" x14ac:dyDescent="0.35">
      <c r="C13" s="22" t="s">
        <v>18</v>
      </c>
      <c r="D13" s="1">
        <v>516.34799999999996</v>
      </c>
      <c r="E13" s="1">
        <v>600.05700000000002</v>
      </c>
      <c r="F13" s="1">
        <v>1380.0419999999999</v>
      </c>
      <c r="G13" s="1">
        <v>600.03300000000002</v>
      </c>
      <c r="H13" s="1">
        <v>1351.9770000000001</v>
      </c>
      <c r="I13" s="1">
        <v>1633.8330000000001</v>
      </c>
      <c r="J13" s="1">
        <v>3632.2349999999997</v>
      </c>
      <c r="K13" s="1">
        <v>4330.3649999999998</v>
      </c>
      <c r="L13" s="1">
        <v>6420.6989999999987</v>
      </c>
      <c r="M13" s="1">
        <v>7360.5990000000002</v>
      </c>
      <c r="N13" s="1">
        <v>8525.0670000000009</v>
      </c>
      <c r="O13" s="1">
        <v>8965.3739999999998</v>
      </c>
      <c r="P13" s="1">
        <v>12831.731999999998</v>
      </c>
      <c r="Q13" s="1">
        <v>773.55</v>
      </c>
      <c r="R13" s="1">
        <v>58921.910999999993</v>
      </c>
      <c r="AC13" s="24" t="s">
        <v>1735</v>
      </c>
      <c r="AD13" s="24" t="s">
        <v>1736</v>
      </c>
      <c r="BC13" s="22">
        <v>2020</v>
      </c>
      <c r="BD13" s="1">
        <v>2250</v>
      </c>
      <c r="BE13" s="1">
        <v>2704.5</v>
      </c>
      <c r="BF13" s="1"/>
      <c r="BG13" s="1"/>
      <c r="BH13" s="1"/>
    </row>
    <row r="14" spans="3:60" x14ac:dyDescent="0.35">
      <c r="C14" s="23" t="s">
        <v>148</v>
      </c>
      <c r="D14" s="1"/>
      <c r="E14" s="1"/>
      <c r="F14" s="1"/>
      <c r="G14" s="1"/>
      <c r="H14" s="1">
        <v>181.911</v>
      </c>
      <c r="I14" s="1">
        <v>1329.6569999999999</v>
      </c>
      <c r="J14" s="1">
        <v>2506.6139999999996</v>
      </c>
      <c r="K14" s="1">
        <v>2414.6190000000001</v>
      </c>
      <c r="L14" s="1">
        <v>6256.454999999999</v>
      </c>
      <c r="M14" s="1">
        <v>6500.3190000000004</v>
      </c>
      <c r="N14" s="1">
        <v>6760.746000000001</v>
      </c>
      <c r="O14" s="1">
        <v>7917.6989999999996</v>
      </c>
      <c r="P14" s="1">
        <v>9252.9629999999997</v>
      </c>
      <c r="Q14" s="1">
        <v>667.05</v>
      </c>
      <c r="R14" s="1">
        <v>43788.032999999996</v>
      </c>
      <c r="AC14" s="24" t="s">
        <v>1737</v>
      </c>
      <c r="AD14">
        <v>2020</v>
      </c>
      <c r="AE14">
        <v>2021</v>
      </c>
      <c r="AF14">
        <v>2022</v>
      </c>
      <c r="AG14">
        <v>2023</v>
      </c>
      <c r="AH14">
        <v>2024</v>
      </c>
      <c r="AI14">
        <v>2025</v>
      </c>
      <c r="AJ14" t="s">
        <v>1738</v>
      </c>
      <c r="BC14" s="22">
        <v>2021</v>
      </c>
      <c r="BD14" s="1">
        <v>3150</v>
      </c>
      <c r="BE14" s="1">
        <v>11520</v>
      </c>
      <c r="BF14" s="1"/>
      <c r="BG14" s="1"/>
      <c r="BH14" s="1">
        <v>90</v>
      </c>
    </row>
    <row r="15" spans="3:60" x14ac:dyDescent="0.35">
      <c r="C15" s="23" t="s">
        <v>21</v>
      </c>
      <c r="D15" s="1">
        <v>516.34799999999996</v>
      </c>
      <c r="E15" s="1">
        <v>600.05700000000002</v>
      </c>
      <c r="F15" s="1">
        <v>1380.0419999999999</v>
      </c>
      <c r="G15" s="1">
        <v>600.03300000000002</v>
      </c>
      <c r="H15" s="1">
        <v>1170.066</v>
      </c>
      <c r="I15" s="1">
        <v>300.44700000000006</v>
      </c>
      <c r="J15" s="1">
        <v>1079.046</v>
      </c>
      <c r="K15" s="1">
        <v>1578.33</v>
      </c>
      <c r="L15" s="1">
        <v>84.744</v>
      </c>
      <c r="M15" s="1">
        <v>747.33</v>
      </c>
      <c r="N15" s="1">
        <v>917.39699999999993</v>
      </c>
      <c r="O15" s="1">
        <v>286.96499999999997</v>
      </c>
      <c r="P15" s="1">
        <v>3066</v>
      </c>
      <c r="Q15" s="1">
        <v>87</v>
      </c>
      <c r="R15" s="1">
        <v>12413.805</v>
      </c>
      <c r="AC15" s="22" t="s">
        <v>1864</v>
      </c>
      <c r="AD15" s="1">
        <v>474.1</v>
      </c>
      <c r="AE15" s="1">
        <v>746.5</v>
      </c>
      <c r="AF15" s="1">
        <v>796.65</v>
      </c>
      <c r="AG15" s="1">
        <v>740.57700000000011</v>
      </c>
      <c r="AH15" s="1">
        <v>661.61199999999997</v>
      </c>
      <c r="AI15" s="1">
        <v>86.003500000000003</v>
      </c>
      <c r="AJ15" s="1">
        <v>3505.4425000000001</v>
      </c>
      <c r="BC15" s="22">
        <v>2022</v>
      </c>
      <c r="BD15" s="1">
        <v>2655</v>
      </c>
      <c r="BE15" s="1">
        <v>1665</v>
      </c>
      <c r="BF15" s="1"/>
      <c r="BG15" s="1"/>
      <c r="BH15" s="1"/>
    </row>
    <row r="16" spans="3:60" x14ac:dyDescent="0.35">
      <c r="C16" s="23" t="s">
        <v>265</v>
      </c>
      <c r="D16" s="1"/>
      <c r="E16" s="1"/>
      <c r="F16" s="1"/>
      <c r="G16" s="1"/>
      <c r="H16" s="1"/>
      <c r="I16" s="1"/>
      <c r="J16" s="1">
        <v>9</v>
      </c>
      <c r="K16" s="1"/>
      <c r="L16" s="1">
        <v>75</v>
      </c>
      <c r="M16" s="1">
        <v>60</v>
      </c>
      <c r="N16" s="1">
        <v>639.14699999999993</v>
      </c>
      <c r="O16" s="1">
        <v>455.22899999999998</v>
      </c>
      <c r="P16" s="1">
        <v>60</v>
      </c>
      <c r="Q16" s="1"/>
      <c r="R16" s="1">
        <v>1298.376</v>
      </c>
      <c r="AC16" s="22" t="s">
        <v>67</v>
      </c>
      <c r="AD16" s="1">
        <v>30.955000000000002</v>
      </c>
      <c r="AE16" s="1">
        <v>52.874999999999986</v>
      </c>
      <c r="AF16" s="1">
        <v>80.556999999999988</v>
      </c>
      <c r="AG16" s="1">
        <v>212.36799999999994</v>
      </c>
      <c r="AH16" s="1">
        <v>298.2235</v>
      </c>
      <c r="AI16" s="1">
        <v>45.64</v>
      </c>
      <c r="AJ16" s="1">
        <v>720.61849999999993</v>
      </c>
      <c r="BC16" s="22">
        <v>2023</v>
      </c>
      <c r="BD16" s="1">
        <v>1260</v>
      </c>
      <c r="BE16" s="1">
        <v>675</v>
      </c>
      <c r="BF16" s="1">
        <v>4788</v>
      </c>
      <c r="BG16" s="1"/>
      <c r="BH16" s="1"/>
    </row>
    <row r="17" spans="3:60" x14ac:dyDescent="0.35">
      <c r="C17" s="23" t="s">
        <v>568</v>
      </c>
      <c r="D17" s="1"/>
      <c r="E17" s="1"/>
      <c r="F17" s="1"/>
      <c r="G17" s="1"/>
      <c r="H17" s="1"/>
      <c r="I17" s="1"/>
      <c r="J17" s="1"/>
      <c r="K17" s="1"/>
      <c r="L17" s="1">
        <v>4.5</v>
      </c>
      <c r="M17" s="1">
        <v>52.95</v>
      </c>
      <c r="N17" s="1">
        <v>207.77700000000002</v>
      </c>
      <c r="O17" s="1">
        <v>198.45</v>
      </c>
      <c r="P17" s="1">
        <v>266.54999999999995</v>
      </c>
      <c r="Q17" s="1">
        <v>2.4</v>
      </c>
      <c r="R17" s="1">
        <v>732.62699999999995</v>
      </c>
      <c r="AC17" s="22" t="s">
        <v>48</v>
      </c>
      <c r="AD17" s="1">
        <v>151.69400000000002</v>
      </c>
      <c r="AE17" s="1">
        <v>86.683000000000021</v>
      </c>
      <c r="AF17" s="1">
        <v>135.39700000000002</v>
      </c>
      <c r="AG17" s="1">
        <v>154.2655</v>
      </c>
      <c r="AH17" s="1">
        <v>212.16</v>
      </c>
      <c r="AI17" s="1">
        <v>66.410000000000025</v>
      </c>
      <c r="AJ17" s="1">
        <v>806.60950000000003</v>
      </c>
      <c r="BC17" s="22">
        <v>2024</v>
      </c>
      <c r="BD17" s="1">
        <v>495</v>
      </c>
      <c r="BE17" s="1"/>
      <c r="BF17" s="1">
        <v>5040</v>
      </c>
      <c r="BG17" s="1">
        <v>450</v>
      </c>
      <c r="BH17" s="1"/>
    </row>
    <row r="18" spans="3:60" x14ac:dyDescent="0.35">
      <c r="C18" s="23" t="s">
        <v>165</v>
      </c>
      <c r="D18" s="1"/>
      <c r="E18" s="1"/>
      <c r="F18" s="1"/>
      <c r="G18" s="1"/>
      <c r="H18" s="1"/>
      <c r="I18" s="1">
        <v>3.7289999999999996</v>
      </c>
      <c r="J18" s="1">
        <v>37.574999999999996</v>
      </c>
      <c r="K18" s="1">
        <v>337.416</v>
      </c>
      <c r="L18" s="1"/>
      <c r="M18" s="1"/>
      <c r="N18" s="1"/>
      <c r="O18" s="1">
        <v>77.030999999999992</v>
      </c>
      <c r="P18" s="1">
        <v>124.52699999999999</v>
      </c>
      <c r="Q18" s="1"/>
      <c r="R18" s="1">
        <v>580.27800000000002</v>
      </c>
      <c r="AC18" s="22" t="s">
        <v>53</v>
      </c>
      <c r="AD18" s="1">
        <v>38.827999999999996</v>
      </c>
      <c r="AE18" s="1">
        <v>444.28300000000007</v>
      </c>
      <c r="AF18" s="1">
        <v>228.83268999999996</v>
      </c>
      <c r="AG18" s="1">
        <v>148.56200000000001</v>
      </c>
      <c r="AH18" s="1">
        <v>210.42</v>
      </c>
      <c r="AI18" s="1">
        <v>11.157000000000002</v>
      </c>
      <c r="AJ18" s="1">
        <v>1082.08269</v>
      </c>
      <c r="BC18" s="22">
        <v>2025</v>
      </c>
      <c r="BD18" s="1">
        <v>1845</v>
      </c>
      <c r="BE18" s="1"/>
      <c r="BF18" s="1">
        <v>135</v>
      </c>
      <c r="BG18" s="1"/>
      <c r="BH18" s="1"/>
    </row>
    <row r="19" spans="3:60" x14ac:dyDescent="0.35">
      <c r="C19" s="23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61.691999999999993</v>
      </c>
      <c r="Q19" s="1">
        <v>17.099999999999998</v>
      </c>
      <c r="R19" s="1">
        <v>78.791999999999987</v>
      </c>
      <c r="AC19" s="22" t="s">
        <v>59</v>
      </c>
      <c r="AD19" s="1">
        <v>73.837000000000003</v>
      </c>
      <c r="AE19" s="1">
        <v>72.798000000000016</v>
      </c>
      <c r="AF19" s="1">
        <v>111.623</v>
      </c>
      <c r="AG19" s="1">
        <v>141.26999999999998</v>
      </c>
      <c r="AH19" s="1">
        <v>51.109000000000009</v>
      </c>
      <c r="AI19" s="1">
        <v>8.34</v>
      </c>
      <c r="AJ19" s="1">
        <v>458.97700000000003</v>
      </c>
      <c r="BC19" s="22" t="s">
        <v>1738</v>
      </c>
      <c r="BD19" s="1">
        <v>11655</v>
      </c>
      <c r="BE19" s="1">
        <v>16564.5</v>
      </c>
      <c r="BF19" s="1">
        <v>9963</v>
      </c>
      <c r="BG19" s="1">
        <v>450</v>
      </c>
      <c r="BH19" s="1">
        <v>90</v>
      </c>
    </row>
    <row r="20" spans="3:60" x14ac:dyDescent="0.35">
      <c r="C20" s="23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30</v>
      </c>
      <c r="P20" s="1"/>
      <c r="Q20" s="1"/>
      <c r="R20" s="1">
        <v>30</v>
      </c>
      <c r="AC20" s="22" t="s">
        <v>84</v>
      </c>
      <c r="AD20" s="1">
        <v>38.475999999999999</v>
      </c>
      <c r="AE20" s="1">
        <v>48.84</v>
      </c>
      <c r="AF20" s="1">
        <v>46.392999999999986</v>
      </c>
      <c r="AG20" s="1">
        <v>121.108</v>
      </c>
      <c r="AH20" s="1">
        <v>18.271999999999998</v>
      </c>
      <c r="AI20" s="1">
        <v>1</v>
      </c>
      <c r="AJ20" s="1">
        <v>274.089</v>
      </c>
    </row>
    <row r="21" spans="3:60" x14ac:dyDescent="0.35">
      <c r="C21" s="22" t="s">
        <v>1562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840</v>
      </c>
      <c r="Q21" s="1">
        <v>90</v>
      </c>
      <c r="R21" s="1">
        <v>930</v>
      </c>
      <c r="AC21" s="22" t="s">
        <v>550</v>
      </c>
      <c r="AD21" s="1"/>
      <c r="AE21" s="1"/>
      <c r="AF21" s="1">
        <v>7.4</v>
      </c>
      <c r="AG21" s="1">
        <v>116.30300000000001</v>
      </c>
      <c r="AH21" s="1">
        <v>109.76799999999999</v>
      </c>
      <c r="AI21" s="1"/>
      <c r="AJ21" s="1">
        <v>233.471</v>
      </c>
    </row>
    <row r="22" spans="3:60" x14ac:dyDescent="0.35">
      <c r="C22" s="23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840</v>
      </c>
      <c r="Q22" s="1">
        <v>90</v>
      </c>
      <c r="R22" s="1">
        <v>930</v>
      </c>
      <c r="AC22" s="22" t="s">
        <v>81</v>
      </c>
      <c r="AD22" s="1">
        <v>10.726000000000001</v>
      </c>
      <c r="AE22" s="1">
        <v>20.518999999999998</v>
      </c>
      <c r="AF22" s="1">
        <v>43.587000000000003</v>
      </c>
      <c r="AG22" s="1">
        <v>108.827</v>
      </c>
      <c r="AH22" s="1">
        <v>92.147000000000006</v>
      </c>
      <c r="AI22" s="1">
        <v>16</v>
      </c>
      <c r="AJ22" s="1">
        <v>291.80599999999998</v>
      </c>
    </row>
    <row r="23" spans="3:60" x14ac:dyDescent="0.35">
      <c r="C23" s="22" t="s">
        <v>1738</v>
      </c>
      <c r="D23" s="1">
        <v>516.34799999999996</v>
      </c>
      <c r="E23" s="1">
        <v>600.05700000000002</v>
      </c>
      <c r="F23" s="1">
        <v>1380.0419999999999</v>
      </c>
      <c r="G23" s="1">
        <v>600.03300000000002</v>
      </c>
      <c r="H23" s="1">
        <v>1351.9770000000001</v>
      </c>
      <c r="I23" s="1">
        <v>1633.8330000000001</v>
      </c>
      <c r="J23" s="1">
        <v>3632.2349999999997</v>
      </c>
      <c r="K23" s="1">
        <v>4330.3649999999998</v>
      </c>
      <c r="L23" s="1">
        <v>6420.6989999999987</v>
      </c>
      <c r="M23" s="1">
        <v>7360.5990000000002</v>
      </c>
      <c r="N23" s="1">
        <v>8525.0670000000009</v>
      </c>
      <c r="O23" s="1">
        <v>8965.3739999999998</v>
      </c>
      <c r="P23" s="1">
        <v>13671.732</v>
      </c>
      <c r="Q23" s="1">
        <v>863.55</v>
      </c>
      <c r="R23" s="1">
        <v>59851.910999999993</v>
      </c>
      <c r="AC23" s="22" t="s">
        <v>110</v>
      </c>
      <c r="AD23" s="1">
        <v>24.264000000000003</v>
      </c>
      <c r="AE23" s="1">
        <v>41.400000000000006</v>
      </c>
      <c r="AF23" s="1">
        <v>95.317000000000007</v>
      </c>
      <c r="AG23" s="1">
        <v>77.188000000000017</v>
      </c>
      <c r="AH23" s="1">
        <v>745.27799999999991</v>
      </c>
      <c r="AI23" s="1"/>
      <c r="AJ23" s="1">
        <v>983.44699999999989</v>
      </c>
    </row>
    <row r="24" spans="3:60" x14ac:dyDescent="0.35">
      <c r="AC24" s="22" t="s">
        <v>1865</v>
      </c>
      <c r="AD24" s="1">
        <v>21.125000000000004</v>
      </c>
      <c r="AE24" s="1">
        <v>20.000000000000004</v>
      </c>
      <c r="AF24" s="1">
        <v>51.317</v>
      </c>
      <c r="AG24" s="1">
        <v>73.14500000000001</v>
      </c>
      <c r="AH24" s="1">
        <v>242.33999999999997</v>
      </c>
      <c r="AI24" s="1">
        <v>28.310000000000002</v>
      </c>
      <c r="AJ24" s="1">
        <v>436.23700000000002</v>
      </c>
    </row>
    <row r="25" spans="3:60" x14ac:dyDescent="0.35">
      <c r="AC25" s="22" t="s">
        <v>1738</v>
      </c>
      <c r="AD25" s="1">
        <v>864.00500000000011</v>
      </c>
      <c r="AE25" s="1">
        <v>1533.8980000000001</v>
      </c>
      <c r="AF25" s="1">
        <v>1597.0736899999999</v>
      </c>
      <c r="AG25" s="1">
        <v>1893.6135000000004</v>
      </c>
      <c r="AH25" s="1">
        <v>2641.3295000000003</v>
      </c>
      <c r="AI25" s="1">
        <v>262.86050000000006</v>
      </c>
      <c r="AJ25" s="1">
        <v>8792.7801900000013</v>
      </c>
    </row>
    <row r="27" spans="3:60" x14ac:dyDescent="0.35">
      <c r="BC27" s="24" t="s">
        <v>2</v>
      </c>
      <c r="BD27" t="s">
        <v>531</v>
      </c>
    </row>
    <row r="29" spans="3:60" x14ac:dyDescent="0.35">
      <c r="BC29" s="24" t="s">
        <v>1737</v>
      </c>
      <c r="BD29" t="s">
        <v>1735</v>
      </c>
    </row>
    <row r="30" spans="3:60" x14ac:dyDescent="0.35">
      <c r="C30" s="24" t="s">
        <v>2</v>
      </c>
      <c r="D30" t="s">
        <v>15</v>
      </c>
      <c r="AC30" s="24" t="s">
        <v>2</v>
      </c>
      <c r="AD30" t="s">
        <v>28</v>
      </c>
      <c r="BC30" s="22">
        <v>2020</v>
      </c>
      <c r="BD30" s="1">
        <v>4954.5</v>
      </c>
    </row>
    <row r="31" spans="3:60" x14ac:dyDescent="0.35">
      <c r="BC31" s="22">
        <v>2021</v>
      </c>
      <c r="BD31" s="1">
        <v>14760</v>
      </c>
    </row>
    <row r="32" spans="3:60" x14ac:dyDescent="0.35">
      <c r="C32" s="24" t="s">
        <v>1737</v>
      </c>
      <c r="D32" t="s">
        <v>1735</v>
      </c>
      <c r="AC32" s="24" t="s">
        <v>1737</v>
      </c>
      <c r="AD32" t="s">
        <v>1735</v>
      </c>
      <c r="AR32" s="24" t="s">
        <v>2</v>
      </c>
      <c r="AS32" t="s">
        <v>28</v>
      </c>
      <c r="BC32" s="22">
        <v>2022</v>
      </c>
      <c r="BD32" s="1">
        <v>4320</v>
      </c>
    </row>
    <row r="33" spans="3:56" x14ac:dyDescent="0.35">
      <c r="C33" s="22">
        <v>2012</v>
      </c>
      <c r="D33" s="107">
        <v>516.34799999999996</v>
      </c>
      <c r="AC33" s="22">
        <v>1900</v>
      </c>
      <c r="AD33" s="107">
        <v>0</v>
      </c>
      <c r="BC33" s="22">
        <v>2023</v>
      </c>
      <c r="BD33" s="1">
        <v>6723</v>
      </c>
    </row>
    <row r="34" spans="3:56" x14ac:dyDescent="0.35">
      <c r="C34" s="22">
        <v>2013</v>
      </c>
      <c r="D34" s="107">
        <v>600.05700000000002</v>
      </c>
      <c r="AC34" s="22">
        <v>2012</v>
      </c>
      <c r="AD34" s="107">
        <v>1125.425</v>
      </c>
      <c r="AR34" s="24" t="s">
        <v>1735</v>
      </c>
      <c r="AS34" s="24" t="s">
        <v>1736</v>
      </c>
      <c r="BC34" s="22">
        <v>2024</v>
      </c>
      <c r="BD34" s="1">
        <v>5985</v>
      </c>
    </row>
    <row r="35" spans="3:56" x14ac:dyDescent="0.35">
      <c r="C35" s="22">
        <v>2014</v>
      </c>
      <c r="D35" s="107">
        <v>1380.0419999999999</v>
      </c>
      <c r="AC35" s="22">
        <v>2013</v>
      </c>
      <c r="AD35" s="107">
        <v>1689.61</v>
      </c>
      <c r="AR35" s="24" t="s">
        <v>1737</v>
      </c>
      <c r="AS35">
        <v>2020</v>
      </c>
      <c r="AT35">
        <v>2021</v>
      </c>
      <c r="AU35">
        <v>2022</v>
      </c>
      <c r="AV35">
        <v>2023</v>
      </c>
      <c r="AW35">
        <v>2024</v>
      </c>
      <c r="AX35">
        <v>2025</v>
      </c>
      <c r="AY35" t="s">
        <v>1738</v>
      </c>
      <c r="BC35" s="22">
        <v>2025</v>
      </c>
      <c r="BD35" s="1">
        <v>1980</v>
      </c>
    </row>
    <row r="36" spans="3:56" x14ac:dyDescent="0.35">
      <c r="C36" s="22">
        <v>2015</v>
      </c>
      <c r="D36" s="107">
        <v>600.03300000000002</v>
      </c>
      <c r="AC36" s="22">
        <v>2014</v>
      </c>
      <c r="AD36" s="107">
        <v>1476.9280000000003</v>
      </c>
      <c r="AR36" s="22" t="s">
        <v>1864</v>
      </c>
      <c r="AS36" s="1">
        <v>474.1</v>
      </c>
      <c r="AT36" s="1">
        <v>746.5</v>
      </c>
      <c r="AU36" s="1">
        <v>796.65</v>
      </c>
      <c r="AV36" s="1">
        <v>740.57700000000011</v>
      </c>
      <c r="AW36" s="1">
        <v>661.61199999999997</v>
      </c>
      <c r="AX36" s="1">
        <v>86.003500000000003</v>
      </c>
      <c r="AY36" s="1">
        <v>3505.4425000000001</v>
      </c>
      <c r="BC36" s="22" t="s">
        <v>1738</v>
      </c>
      <c r="BD36" s="1">
        <v>38722.5</v>
      </c>
    </row>
    <row r="37" spans="3:56" x14ac:dyDescent="0.35">
      <c r="C37" s="22">
        <v>2016</v>
      </c>
      <c r="D37" s="107">
        <v>1351.9769999999999</v>
      </c>
      <c r="AC37" s="22">
        <v>2015</v>
      </c>
      <c r="AD37" s="107">
        <v>1693.0869999999991</v>
      </c>
      <c r="AR37" s="22" t="s">
        <v>67</v>
      </c>
      <c r="AS37" s="1">
        <v>30.955000000000002</v>
      </c>
      <c r="AT37" s="1">
        <v>52.874999999999986</v>
      </c>
      <c r="AU37" s="1">
        <v>80.556999999999988</v>
      </c>
      <c r="AV37" s="1">
        <v>212.36799999999994</v>
      </c>
      <c r="AW37" s="1">
        <v>298.2235</v>
      </c>
      <c r="AX37" s="1">
        <v>45.64</v>
      </c>
      <c r="AY37" s="1">
        <v>720.61849999999993</v>
      </c>
    </row>
    <row r="38" spans="3:56" x14ac:dyDescent="0.35">
      <c r="C38" s="22">
        <v>2017</v>
      </c>
      <c r="D38" s="107">
        <v>1633.8330000000001</v>
      </c>
      <c r="AC38" s="22">
        <v>2016</v>
      </c>
      <c r="AD38" s="107">
        <v>1655.5230000000006</v>
      </c>
      <c r="AR38" s="22" t="s">
        <v>48</v>
      </c>
      <c r="AS38" s="1">
        <v>151.69400000000002</v>
      </c>
      <c r="AT38" s="1">
        <v>86.683000000000021</v>
      </c>
      <c r="AU38" s="1">
        <v>135.39700000000002</v>
      </c>
      <c r="AV38" s="1">
        <v>154.2655</v>
      </c>
      <c r="AW38" s="1">
        <v>212.16</v>
      </c>
      <c r="AX38" s="1">
        <v>66.410000000000025</v>
      </c>
      <c r="AY38" s="1">
        <v>806.60950000000003</v>
      </c>
    </row>
    <row r="39" spans="3:56" x14ac:dyDescent="0.35">
      <c r="C39" s="22">
        <v>2018</v>
      </c>
      <c r="D39" s="107">
        <v>3632.2349999999997</v>
      </c>
      <c r="AC39" s="22">
        <v>2017</v>
      </c>
      <c r="AD39" s="107">
        <v>708.98999999999967</v>
      </c>
      <c r="AR39" s="22" t="s">
        <v>53</v>
      </c>
      <c r="AS39" s="1">
        <v>38.827999999999996</v>
      </c>
      <c r="AT39" s="1">
        <v>444.28300000000007</v>
      </c>
      <c r="AU39" s="1">
        <v>228.83268999999996</v>
      </c>
      <c r="AV39" s="1">
        <v>148.56200000000001</v>
      </c>
      <c r="AW39" s="1">
        <v>210.42</v>
      </c>
      <c r="AX39" s="1">
        <v>11.157000000000002</v>
      </c>
      <c r="AY39" s="1">
        <v>1082.08269</v>
      </c>
    </row>
    <row r="40" spans="3:56" x14ac:dyDescent="0.35">
      <c r="C40" s="22">
        <v>2019</v>
      </c>
      <c r="D40" s="107">
        <v>4330.3649999999998</v>
      </c>
      <c r="AC40" s="22">
        <v>2018</v>
      </c>
      <c r="AD40" s="107">
        <v>2609.1</v>
      </c>
      <c r="AR40" s="22" t="s">
        <v>59</v>
      </c>
      <c r="AS40" s="1">
        <v>73.837000000000003</v>
      </c>
      <c r="AT40" s="1">
        <v>72.798000000000016</v>
      </c>
      <c r="AU40" s="1">
        <v>111.623</v>
      </c>
      <c r="AV40" s="1">
        <v>141.26999999999998</v>
      </c>
      <c r="AW40" s="1">
        <v>51.109000000000009</v>
      </c>
      <c r="AX40" s="1">
        <v>8.34</v>
      </c>
      <c r="AY40" s="1">
        <v>458.97700000000003</v>
      </c>
    </row>
    <row r="41" spans="3:56" x14ac:dyDescent="0.35">
      <c r="C41" s="22">
        <v>2020</v>
      </c>
      <c r="D41" s="107">
        <v>6420.6989999999996</v>
      </c>
      <c r="AC41" s="22">
        <v>2019</v>
      </c>
      <c r="AD41" s="107">
        <v>1264.7969999999998</v>
      </c>
      <c r="AR41" s="22" t="s">
        <v>84</v>
      </c>
      <c r="AS41" s="1">
        <v>38.475999999999999</v>
      </c>
      <c r="AT41" s="1">
        <v>48.84</v>
      </c>
      <c r="AU41" s="1">
        <v>46.392999999999986</v>
      </c>
      <c r="AV41" s="1">
        <v>121.108</v>
      </c>
      <c r="AW41" s="1">
        <v>18.271999999999998</v>
      </c>
      <c r="AX41" s="1">
        <v>1</v>
      </c>
      <c r="AY41" s="1">
        <v>274.089</v>
      </c>
    </row>
    <row r="42" spans="3:56" x14ac:dyDescent="0.35">
      <c r="C42" s="22">
        <v>2021</v>
      </c>
      <c r="D42" s="107">
        <v>7360.5989999999993</v>
      </c>
      <c r="AC42" s="22">
        <v>2020</v>
      </c>
      <c r="AD42" s="107">
        <v>968.26099999999997</v>
      </c>
      <c r="AR42" s="22" t="s">
        <v>550</v>
      </c>
      <c r="AS42" s="1"/>
      <c r="AT42" s="1"/>
      <c r="AU42" s="1">
        <v>7.4</v>
      </c>
      <c r="AV42" s="1">
        <v>116.30300000000001</v>
      </c>
      <c r="AW42" s="1">
        <v>109.76799999999999</v>
      </c>
      <c r="AX42" s="1"/>
      <c r="AY42" s="1">
        <v>233.471</v>
      </c>
    </row>
    <row r="43" spans="3:56" x14ac:dyDescent="0.35">
      <c r="C43" s="22">
        <v>2022</v>
      </c>
      <c r="D43" s="107">
        <v>8525.0669999999991</v>
      </c>
      <c r="AC43" s="22">
        <v>2021</v>
      </c>
      <c r="AD43" s="107">
        <v>1702.94</v>
      </c>
      <c r="AR43" s="22" t="s">
        <v>81</v>
      </c>
      <c r="AS43" s="1">
        <v>10.726000000000001</v>
      </c>
      <c r="AT43" s="1">
        <v>20.518999999999998</v>
      </c>
      <c r="AU43" s="1">
        <v>43.587000000000003</v>
      </c>
      <c r="AV43" s="1">
        <v>108.827</v>
      </c>
      <c r="AW43" s="1">
        <v>92.147000000000006</v>
      </c>
      <c r="AX43" s="1">
        <v>16</v>
      </c>
      <c r="AY43" s="1">
        <v>291.80599999999998</v>
      </c>
    </row>
    <row r="44" spans="3:56" x14ac:dyDescent="0.35">
      <c r="C44" s="22">
        <v>2023</v>
      </c>
      <c r="D44" s="107">
        <v>8965.3739999999998</v>
      </c>
      <c r="AC44" s="22">
        <v>2022</v>
      </c>
      <c r="AD44" s="107">
        <v>1916.920689999999</v>
      </c>
      <c r="AR44" s="22" t="s">
        <v>110</v>
      </c>
      <c r="AS44" s="1">
        <v>24.264000000000003</v>
      </c>
      <c r="AT44" s="1">
        <v>41.400000000000006</v>
      </c>
      <c r="AU44" s="1">
        <v>95.317000000000007</v>
      </c>
      <c r="AV44" s="1">
        <v>77.188000000000017</v>
      </c>
      <c r="AW44" s="1">
        <v>745.27799999999991</v>
      </c>
      <c r="AX44" s="1"/>
      <c r="AY44" s="1">
        <v>983.44699999999989</v>
      </c>
    </row>
    <row r="45" spans="3:56" x14ac:dyDescent="0.35">
      <c r="C45" s="22">
        <v>2024</v>
      </c>
      <c r="D45" s="107">
        <v>13671.732000000002</v>
      </c>
      <c r="AC45" s="22">
        <v>2023</v>
      </c>
      <c r="AD45" s="107">
        <v>2055.1564999999987</v>
      </c>
      <c r="AR45" s="22" t="s">
        <v>1865</v>
      </c>
      <c r="AS45" s="1">
        <v>21.125000000000004</v>
      </c>
      <c r="AT45" s="1">
        <v>20.000000000000004</v>
      </c>
      <c r="AU45" s="1">
        <v>51.317</v>
      </c>
      <c r="AV45" s="1">
        <v>73.14500000000001</v>
      </c>
      <c r="AW45" s="1">
        <v>242.33999999999997</v>
      </c>
      <c r="AX45" s="1">
        <v>28.310000000000002</v>
      </c>
      <c r="AY45" s="1">
        <v>436.23700000000002</v>
      </c>
    </row>
    <row r="46" spans="3:56" x14ac:dyDescent="0.35">
      <c r="C46" s="22" t="s">
        <v>1738</v>
      </c>
      <c r="D46" s="107">
        <v>58988.361000000004</v>
      </c>
      <c r="AC46" s="22">
        <v>2024</v>
      </c>
      <c r="AD46" s="107">
        <v>2937.3774999999973</v>
      </c>
      <c r="AR46" s="22" t="s">
        <v>1738</v>
      </c>
      <c r="AS46" s="1">
        <v>864.00500000000011</v>
      </c>
      <c r="AT46" s="1">
        <v>1533.8980000000001</v>
      </c>
      <c r="AU46" s="1">
        <v>1597.0736899999999</v>
      </c>
      <c r="AV46" s="1">
        <v>1893.6135000000004</v>
      </c>
      <c r="AW46" s="1">
        <v>2641.3295000000003</v>
      </c>
      <c r="AX46" s="1">
        <v>262.86050000000006</v>
      </c>
      <c r="AY46" s="1">
        <v>8792.7801900000013</v>
      </c>
    </row>
    <row r="47" spans="3:56" x14ac:dyDescent="0.35">
      <c r="AC47" s="22" t="s">
        <v>1738</v>
      </c>
      <c r="AD47" s="107">
        <v>21804.115689999995</v>
      </c>
    </row>
    <row r="52" spans="3:48" x14ac:dyDescent="0.35">
      <c r="AO52" s="24" t="s">
        <v>2</v>
      </c>
      <c r="AP52" t="s">
        <v>28</v>
      </c>
    </row>
    <row r="54" spans="3:48" x14ac:dyDescent="0.35">
      <c r="AO54" s="24" t="s">
        <v>1735</v>
      </c>
      <c r="AP54" s="24" t="s">
        <v>1736</v>
      </c>
    </row>
    <row r="55" spans="3:48" x14ac:dyDescent="0.35">
      <c r="AO55" s="24" t="s">
        <v>1737</v>
      </c>
      <c r="AP55">
        <v>2020</v>
      </c>
      <c r="AQ55">
        <v>2021</v>
      </c>
      <c r="AR55">
        <v>2022</v>
      </c>
      <c r="AS55">
        <v>2023</v>
      </c>
      <c r="AT55">
        <v>2024</v>
      </c>
      <c r="AU55">
        <v>2025</v>
      </c>
      <c r="AV55" t="s">
        <v>1738</v>
      </c>
    </row>
    <row r="56" spans="3:48" x14ac:dyDescent="0.35">
      <c r="AO56" s="22" t="s">
        <v>1864</v>
      </c>
      <c r="AP56" s="1">
        <v>474.1</v>
      </c>
      <c r="AQ56" s="1">
        <v>746.5</v>
      </c>
      <c r="AR56" s="1">
        <v>796.65</v>
      </c>
      <c r="AS56" s="1">
        <v>740.57700000000011</v>
      </c>
      <c r="AT56" s="1">
        <v>661.61199999999997</v>
      </c>
      <c r="AU56" s="1">
        <v>86.003500000000003</v>
      </c>
      <c r="AV56" s="1">
        <v>3505.4425000000001</v>
      </c>
    </row>
    <row r="57" spans="3:48" x14ac:dyDescent="0.35">
      <c r="AO57" s="22" t="s">
        <v>67</v>
      </c>
      <c r="AP57" s="1">
        <v>30.955000000000002</v>
      </c>
      <c r="AQ57" s="1">
        <v>52.874999999999986</v>
      </c>
      <c r="AR57" s="1">
        <v>80.556999999999988</v>
      </c>
      <c r="AS57" s="1">
        <v>212.36799999999994</v>
      </c>
      <c r="AT57" s="1">
        <v>298.2235</v>
      </c>
      <c r="AU57" s="1">
        <v>45.64</v>
      </c>
      <c r="AV57" s="1">
        <v>720.61849999999993</v>
      </c>
    </row>
    <row r="58" spans="3:48" x14ac:dyDescent="0.35">
      <c r="C58" s="24" t="s">
        <v>2</v>
      </c>
      <c r="D58" t="s">
        <v>15</v>
      </c>
      <c r="AC58" s="24" t="s">
        <v>2</v>
      </c>
      <c r="AD58" t="s">
        <v>28</v>
      </c>
      <c r="AO58" s="22" t="s">
        <v>48</v>
      </c>
      <c r="AP58" s="1">
        <v>151.69400000000002</v>
      </c>
      <c r="AQ58" s="1">
        <v>86.683000000000021</v>
      </c>
      <c r="AR58" s="1">
        <v>135.39700000000002</v>
      </c>
      <c r="AS58" s="1">
        <v>154.2655</v>
      </c>
      <c r="AT58" s="1">
        <v>212.16</v>
      </c>
      <c r="AU58" s="1">
        <v>66.410000000000025</v>
      </c>
      <c r="AV58" s="1">
        <v>806.60950000000003</v>
      </c>
    </row>
    <row r="59" spans="3:48" x14ac:dyDescent="0.35">
      <c r="AO59" s="22" t="s">
        <v>53</v>
      </c>
      <c r="AP59" s="1">
        <v>38.827999999999996</v>
      </c>
      <c r="AQ59" s="1">
        <v>444.28300000000007</v>
      </c>
      <c r="AR59" s="1">
        <v>228.83268999999996</v>
      </c>
      <c r="AS59" s="1">
        <v>148.56200000000001</v>
      </c>
      <c r="AT59" s="1">
        <v>210.42</v>
      </c>
      <c r="AU59" s="1">
        <v>11.157000000000002</v>
      </c>
      <c r="AV59" s="1">
        <v>1082.08269</v>
      </c>
    </row>
    <row r="60" spans="3:48" x14ac:dyDescent="0.35">
      <c r="C60" s="24" t="s">
        <v>1735</v>
      </c>
      <c r="D60" s="24" t="s">
        <v>1736</v>
      </c>
      <c r="AC60" s="24" t="s">
        <v>1735</v>
      </c>
      <c r="AD60" s="24" t="s">
        <v>1736</v>
      </c>
      <c r="AO60" s="22" t="s">
        <v>59</v>
      </c>
      <c r="AP60" s="1">
        <v>73.837000000000003</v>
      </c>
      <c r="AQ60" s="1">
        <v>72.798000000000016</v>
      </c>
      <c r="AR60" s="1">
        <v>111.623</v>
      </c>
      <c r="AS60" s="1">
        <v>141.26999999999998</v>
      </c>
      <c r="AT60" s="1">
        <v>51.109000000000009</v>
      </c>
      <c r="AU60" s="1">
        <v>8.34</v>
      </c>
      <c r="AV60" s="1">
        <v>458.97700000000003</v>
      </c>
    </row>
    <row r="61" spans="3:48" x14ac:dyDescent="0.35">
      <c r="C61" s="24" t="s">
        <v>1737</v>
      </c>
      <c r="D61" t="s">
        <v>165</v>
      </c>
      <c r="E61" t="s">
        <v>22</v>
      </c>
      <c r="F61" t="s">
        <v>265</v>
      </c>
      <c r="G61" t="s">
        <v>148</v>
      </c>
      <c r="H61" t="s">
        <v>21</v>
      </c>
      <c r="I61" t="s">
        <v>26</v>
      </c>
      <c r="J61" t="s">
        <v>568</v>
      </c>
      <c r="K61" t="s">
        <v>1738</v>
      </c>
      <c r="AC61" s="24" t="s">
        <v>1737</v>
      </c>
      <c r="AD61" t="s">
        <v>1864</v>
      </c>
      <c r="AE61" t="s">
        <v>53</v>
      </c>
      <c r="AF61" t="s">
        <v>110</v>
      </c>
      <c r="AG61" t="s">
        <v>48</v>
      </c>
      <c r="AH61" t="s">
        <v>67</v>
      </c>
      <c r="AI61" t="s">
        <v>21</v>
      </c>
      <c r="AJ61" t="s">
        <v>59</v>
      </c>
      <c r="AK61" t="s">
        <v>31</v>
      </c>
      <c r="AL61" t="s">
        <v>1738</v>
      </c>
      <c r="AO61" s="22" t="s">
        <v>84</v>
      </c>
      <c r="AP61" s="1">
        <v>38.475999999999999</v>
      </c>
      <c r="AQ61" s="1">
        <v>48.84</v>
      </c>
      <c r="AR61" s="1">
        <v>46.392999999999986</v>
      </c>
      <c r="AS61" s="1">
        <v>121.108</v>
      </c>
      <c r="AT61" s="1">
        <v>18.271999999999998</v>
      </c>
      <c r="AU61" s="1">
        <v>1</v>
      </c>
      <c r="AV61" s="1">
        <v>274.089</v>
      </c>
    </row>
    <row r="62" spans="3:48" x14ac:dyDescent="0.35">
      <c r="C62" s="22">
        <v>2012</v>
      </c>
      <c r="D62" s="54">
        <v>0</v>
      </c>
      <c r="E62" s="54">
        <v>0</v>
      </c>
      <c r="F62" s="54">
        <v>0</v>
      </c>
      <c r="G62" s="54">
        <v>0</v>
      </c>
      <c r="H62" s="54">
        <v>1</v>
      </c>
      <c r="I62" s="54">
        <v>0</v>
      </c>
      <c r="J62" s="54">
        <v>0</v>
      </c>
      <c r="K62" s="54">
        <v>1</v>
      </c>
      <c r="AC62" s="22">
        <v>2020</v>
      </c>
      <c r="AD62" s="54">
        <v>0.53414241469325396</v>
      </c>
      <c r="AE62" s="54">
        <v>4.3745373713793848E-2</v>
      </c>
      <c r="AF62" s="54">
        <v>2.7336915313472085E-2</v>
      </c>
      <c r="AG62" s="54">
        <v>0.17090529309107463</v>
      </c>
      <c r="AH62" s="54">
        <v>3.4875297293460616E-2</v>
      </c>
      <c r="AI62" s="54">
        <v>0.10580661588501912</v>
      </c>
      <c r="AJ62" s="54">
        <v>8.3188090009925747E-2</v>
      </c>
      <c r="AK62" s="54">
        <v>0</v>
      </c>
      <c r="AL62" s="54">
        <v>1</v>
      </c>
      <c r="AO62" s="22" t="s">
        <v>550</v>
      </c>
      <c r="AP62" s="1"/>
      <c r="AQ62" s="1"/>
      <c r="AR62" s="1">
        <v>7.4</v>
      </c>
      <c r="AS62" s="1">
        <v>116.30300000000001</v>
      </c>
      <c r="AT62" s="1">
        <v>109.76799999999999</v>
      </c>
      <c r="AU62" s="1"/>
      <c r="AV62" s="1">
        <v>233.471</v>
      </c>
    </row>
    <row r="63" spans="3:48" x14ac:dyDescent="0.35">
      <c r="C63" s="22">
        <v>2013</v>
      </c>
      <c r="D63" s="54">
        <v>0</v>
      </c>
      <c r="E63" s="54">
        <v>0</v>
      </c>
      <c r="F63" s="54">
        <v>0</v>
      </c>
      <c r="G63" s="54">
        <v>0</v>
      </c>
      <c r="H63" s="54">
        <v>1</v>
      </c>
      <c r="I63" s="54">
        <v>0</v>
      </c>
      <c r="J63" s="54">
        <v>0</v>
      </c>
      <c r="K63" s="54">
        <v>1</v>
      </c>
      <c r="AC63" s="22">
        <v>2021</v>
      </c>
      <c r="AD63" s="54">
        <v>0.4955595474708207</v>
      </c>
      <c r="AE63" s="54">
        <v>0.29493460472736593</v>
      </c>
      <c r="AF63" s="54">
        <v>2.7483141681569966E-2</v>
      </c>
      <c r="AG63" s="54">
        <v>5.7543989622790566E-2</v>
      </c>
      <c r="AH63" s="54">
        <v>3.5100751604179019E-2</v>
      </c>
      <c r="AI63" s="54">
        <v>4.1051449237840702E-2</v>
      </c>
      <c r="AJ63" s="54">
        <v>4.8326515655433104E-2</v>
      </c>
      <c r="AK63" s="54">
        <v>0</v>
      </c>
      <c r="AL63" s="54">
        <v>1</v>
      </c>
      <c r="AO63" s="22" t="s">
        <v>81</v>
      </c>
      <c r="AP63" s="1">
        <v>10.726000000000001</v>
      </c>
      <c r="AQ63" s="1">
        <v>20.518999999999998</v>
      </c>
      <c r="AR63" s="1">
        <v>43.587000000000003</v>
      </c>
      <c r="AS63" s="1">
        <v>108.827</v>
      </c>
      <c r="AT63" s="1">
        <v>92.147000000000006</v>
      </c>
      <c r="AU63" s="1">
        <v>16</v>
      </c>
      <c r="AV63" s="1">
        <v>291.80599999999998</v>
      </c>
    </row>
    <row r="64" spans="3:48" x14ac:dyDescent="0.35">
      <c r="C64" s="22">
        <v>2014</v>
      </c>
      <c r="D64" s="54">
        <v>0</v>
      </c>
      <c r="E64" s="54">
        <v>0</v>
      </c>
      <c r="F64" s="54">
        <v>0</v>
      </c>
      <c r="G64" s="54">
        <v>0</v>
      </c>
      <c r="H64" s="54">
        <v>1</v>
      </c>
      <c r="I64" s="54">
        <v>0</v>
      </c>
      <c r="J64" s="54">
        <v>0</v>
      </c>
      <c r="K64" s="54">
        <v>1</v>
      </c>
      <c r="AC64" s="22">
        <v>2022</v>
      </c>
      <c r="AD64" s="54">
        <v>0.50304018697220443</v>
      </c>
      <c r="AE64" s="54">
        <v>0.14449512227823069</v>
      </c>
      <c r="AF64" s="54">
        <v>6.0187386558249692E-2</v>
      </c>
      <c r="AG64" s="54">
        <v>8.549567839763457E-2</v>
      </c>
      <c r="AH64" s="54">
        <v>5.0867267108416325E-2</v>
      </c>
      <c r="AI64" s="54">
        <v>8.0697332347547585E-2</v>
      </c>
      <c r="AJ64" s="54">
        <v>7.0483719061568292E-2</v>
      </c>
      <c r="AK64" s="54">
        <v>4.7333072761484279E-3</v>
      </c>
      <c r="AL64" s="54">
        <v>1</v>
      </c>
      <c r="AO64" s="22" t="s">
        <v>110</v>
      </c>
      <c r="AP64" s="1">
        <v>24.264000000000003</v>
      </c>
      <c r="AQ64" s="1">
        <v>41.400000000000006</v>
      </c>
      <c r="AR64" s="1">
        <v>95.317000000000007</v>
      </c>
      <c r="AS64" s="1">
        <v>77.188000000000017</v>
      </c>
      <c r="AT64" s="1">
        <v>745.27799999999991</v>
      </c>
      <c r="AU64" s="1"/>
      <c r="AV64" s="1">
        <v>983.44699999999989</v>
      </c>
    </row>
    <row r="65" spans="3:48" x14ac:dyDescent="0.35">
      <c r="C65" s="22">
        <v>2015</v>
      </c>
      <c r="D65" s="54">
        <v>0</v>
      </c>
      <c r="E65" s="54">
        <v>0</v>
      </c>
      <c r="F65" s="54">
        <v>0</v>
      </c>
      <c r="G65" s="54">
        <v>0</v>
      </c>
      <c r="H65" s="54">
        <v>1</v>
      </c>
      <c r="I65" s="54">
        <v>0</v>
      </c>
      <c r="J65" s="54">
        <v>0</v>
      </c>
      <c r="K65" s="54">
        <v>1</v>
      </c>
      <c r="AC65" s="22">
        <v>2023</v>
      </c>
      <c r="AD65" s="54">
        <v>0.48112456452359498</v>
      </c>
      <c r="AE65" s="54">
        <v>9.6515051851130004E-2</v>
      </c>
      <c r="AF65" s="54">
        <v>5.014609269049302E-2</v>
      </c>
      <c r="AG65" s="54">
        <v>0.10022039775541858</v>
      </c>
      <c r="AH65" s="54">
        <v>0.1379673707376097</v>
      </c>
      <c r="AI65" s="54">
        <v>4.0203668964845174E-2</v>
      </c>
      <c r="AJ65" s="54">
        <v>9.1777718225448862E-2</v>
      </c>
      <c r="AK65" s="54">
        <v>2.045135251459709E-3</v>
      </c>
      <c r="AL65" s="54">
        <v>1</v>
      </c>
      <c r="AO65" s="22" t="s">
        <v>1865</v>
      </c>
      <c r="AP65" s="1">
        <v>21.125000000000004</v>
      </c>
      <c r="AQ65" s="1">
        <v>20.000000000000004</v>
      </c>
      <c r="AR65" s="1">
        <v>51.317</v>
      </c>
      <c r="AS65" s="1">
        <v>73.14500000000001</v>
      </c>
      <c r="AT65" s="1">
        <v>242.33999999999997</v>
      </c>
      <c r="AU65" s="1">
        <v>28.310000000000002</v>
      </c>
      <c r="AV65" s="1">
        <v>436.23700000000002</v>
      </c>
    </row>
    <row r="66" spans="3:48" x14ac:dyDescent="0.35">
      <c r="C66" s="22">
        <v>2016</v>
      </c>
      <c r="D66" s="54">
        <v>0</v>
      </c>
      <c r="E66" s="54">
        <v>0</v>
      </c>
      <c r="F66" s="54">
        <v>0</v>
      </c>
      <c r="G66" s="54">
        <v>0.13455184518671545</v>
      </c>
      <c r="H66" s="54">
        <v>0.86544815481328452</v>
      </c>
      <c r="I66" s="54">
        <v>0</v>
      </c>
      <c r="J66" s="54">
        <v>0</v>
      </c>
      <c r="K66" s="54">
        <v>1</v>
      </c>
      <c r="AC66" s="22">
        <v>2024</v>
      </c>
      <c r="AD66" s="54">
        <v>0.28987169598373314</v>
      </c>
      <c r="AE66" s="54">
        <v>9.2191197059450433E-2</v>
      </c>
      <c r="AF66" s="54">
        <v>0.32652823382793034</v>
      </c>
      <c r="AG66" s="54">
        <v>9.2953542287486965E-2</v>
      </c>
      <c r="AH66" s="54">
        <v>0.13066049546744141</v>
      </c>
      <c r="AI66" s="54">
        <v>4.4217337614442152E-2</v>
      </c>
      <c r="AJ66" s="54">
        <v>2.239235762052777E-2</v>
      </c>
      <c r="AK66" s="54">
        <v>1.1851401389878027E-3</v>
      </c>
      <c r="AL66" s="54">
        <v>1</v>
      </c>
      <c r="AO66" s="22" t="s">
        <v>1738</v>
      </c>
      <c r="AP66" s="1">
        <v>864.00500000000011</v>
      </c>
      <c r="AQ66" s="1">
        <v>1533.8980000000001</v>
      </c>
      <c r="AR66" s="1">
        <v>1597.0736899999999</v>
      </c>
      <c r="AS66" s="1">
        <v>1893.6135000000004</v>
      </c>
      <c r="AT66" s="1">
        <v>2641.3295000000003</v>
      </c>
      <c r="AU66" s="1">
        <v>262.86050000000006</v>
      </c>
      <c r="AV66" s="1">
        <v>8792.7801900000013</v>
      </c>
    </row>
    <row r="67" spans="3:48" x14ac:dyDescent="0.35">
      <c r="C67" s="22">
        <v>2017</v>
      </c>
      <c r="D67" s="54">
        <v>2.2823630077247795E-3</v>
      </c>
      <c r="E67" s="54">
        <v>0</v>
      </c>
      <c r="F67" s="54">
        <v>0</v>
      </c>
      <c r="G67" s="54">
        <v>0.81382674973513192</v>
      </c>
      <c r="H67" s="54">
        <v>0.1838908872571432</v>
      </c>
      <c r="I67" s="54">
        <v>0</v>
      </c>
      <c r="J67" s="54">
        <v>0</v>
      </c>
      <c r="K67" s="54">
        <v>1</v>
      </c>
      <c r="AC67" s="22">
        <v>2025</v>
      </c>
      <c r="AD67" s="54">
        <v>0.35153329722770049</v>
      </c>
      <c r="AE67" s="54">
        <v>4.5603457965890395E-2</v>
      </c>
      <c r="AF67" s="54">
        <v>0</v>
      </c>
      <c r="AG67" s="54">
        <v>0.27144623496592113</v>
      </c>
      <c r="AH67" s="54">
        <v>0.18655031115561865</v>
      </c>
      <c r="AI67" s="54">
        <v>0.11077753139657269</v>
      </c>
      <c r="AJ67" s="54">
        <v>3.4089167288296661E-2</v>
      </c>
      <c r="AK67" s="54">
        <v>0</v>
      </c>
      <c r="AL67" s="54">
        <v>1</v>
      </c>
    </row>
    <row r="68" spans="3:48" x14ac:dyDescent="0.35">
      <c r="C68" s="22">
        <v>2018</v>
      </c>
      <c r="D68" s="54">
        <v>1.0344870307124951E-2</v>
      </c>
      <c r="E68" s="54">
        <v>0</v>
      </c>
      <c r="F68" s="54">
        <v>2.4778132472155576E-3</v>
      </c>
      <c r="G68" s="54">
        <v>0.6901023749839974</v>
      </c>
      <c r="H68" s="54">
        <v>0.29707494146166208</v>
      </c>
      <c r="I68" s="54">
        <v>0</v>
      </c>
      <c r="J68" s="54">
        <v>0</v>
      </c>
      <c r="K68" s="54">
        <v>1</v>
      </c>
      <c r="AC68" s="22" t="s">
        <v>1738</v>
      </c>
      <c r="AD68" s="54">
        <v>0.43578430556508774</v>
      </c>
      <c r="AE68" s="54">
        <v>0.13452072131425694</v>
      </c>
      <c r="AF68" s="54">
        <v>0.12225867859908379</v>
      </c>
      <c r="AG68" s="54">
        <v>0.10027486139615829</v>
      </c>
      <c r="AH68" s="54">
        <v>8.9584762151955183E-2</v>
      </c>
      <c r="AI68" s="54">
        <v>5.8858760778001895E-2</v>
      </c>
      <c r="AJ68" s="54">
        <v>5.7058409377802453E-2</v>
      </c>
      <c r="AK68" s="54">
        <v>1.6595008176537929E-3</v>
      </c>
      <c r="AL68" s="54">
        <v>1</v>
      </c>
    </row>
    <row r="69" spans="3:48" x14ac:dyDescent="0.35">
      <c r="C69" s="22">
        <v>2019</v>
      </c>
      <c r="D69" s="54">
        <v>7.7918605013665126E-2</v>
      </c>
      <c r="E69" s="54">
        <v>0</v>
      </c>
      <c r="F69" s="54">
        <v>0</v>
      </c>
      <c r="G69" s="54">
        <v>0.55760172641336248</v>
      </c>
      <c r="H69" s="54">
        <v>0.36447966857297248</v>
      </c>
      <c r="I69" s="54">
        <v>0</v>
      </c>
      <c r="J69" s="54">
        <v>0</v>
      </c>
      <c r="K69" s="54">
        <v>1</v>
      </c>
    </row>
    <row r="70" spans="3:48" x14ac:dyDescent="0.35">
      <c r="C70" s="22">
        <v>2020</v>
      </c>
      <c r="D70" s="54">
        <v>0</v>
      </c>
      <c r="E70" s="54">
        <v>0</v>
      </c>
      <c r="F70" s="54">
        <v>1.1680971183978569E-2</v>
      </c>
      <c r="G70" s="54">
        <v>0.97441960758478174</v>
      </c>
      <c r="H70" s="54">
        <v>1.3198562960201065E-2</v>
      </c>
      <c r="I70" s="54">
        <v>0</v>
      </c>
      <c r="J70" s="54">
        <v>7.008582710387141E-4</v>
      </c>
      <c r="K70" s="54">
        <v>1</v>
      </c>
    </row>
    <row r="71" spans="3:48" x14ac:dyDescent="0.35">
      <c r="C71" s="22">
        <v>2021</v>
      </c>
      <c r="D71" s="54">
        <v>0</v>
      </c>
      <c r="E71" s="54">
        <v>0</v>
      </c>
      <c r="F71" s="54">
        <v>8.1515104952735503E-3</v>
      </c>
      <c r="G71" s="54">
        <v>0.88312364251876785</v>
      </c>
      <c r="H71" s="54">
        <v>0.10153113897387971</v>
      </c>
      <c r="I71" s="54">
        <v>0</v>
      </c>
      <c r="J71" s="54">
        <v>7.1937080120789082E-3</v>
      </c>
      <c r="K71" s="54">
        <v>1</v>
      </c>
    </row>
    <row r="72" spans="3:48" x14ac:dyDescent="0.35">
      <c r="C72" s="22">
        <v>2022</v>
      </c>
      <c r="D72" s="54">
        <v>0</v>
      </c>
      <c r="E72" s="54">
        <v>0</v>
      </c>
      <c r="F72" s="54">
        <v>7.4972665903974695E-2</v>
      </c>
      <c r="G72" s="54">
        <v>0.79304315144971882</v>
      </c>
      <c r="H72" s="54">
        <v>0.10761170557369225</v>
      </c>
      <c r="I72" s="54">
        <v>0</v>
      </c>
      <c r="J72" s="54">
        <v>2.437247707261421E-2</v>
      </c>
      <c r="K72" s="54">
        <v>1</v>
      </c>
    </row>
    <row r="73" spans="3:48" x14ac:dyDescent="0.35">
      <c r="C73" s="22">
        <v>2023</v>
      </c>
      <c r="D73" s="54">
        <v>8.5920565053950893E-3</v>
      </c>
      <c r="E73" s="54">
        <v>0</v>
      </c>
      <c r="F73" s="54">
        <v>5.0776353557587223E-2</v>
      </c>
      <c r="G73" s="54">
        <v>0.88314207527761812</v>
      </c>
      <c r="H73" s="54">
        <v>3.2008146007071206E-2</v>
      </c>
      <c r="I73" s="54">
        <v>3.3462073082506094E-3</v>
      </c>
      <c r="J73" s="54">
        <v>2.2135161344077781E-2</v>
      </c>
      <c r="K73" s="54">
        <v>1</v>
      </c>
    </row>
    <row r="74" spans="3:48" x14ac:dyDescent="0.35">
      <c r="C74" s="22">
        <v>2024</v>
      </c>
      <c r="D74" s="54">
        <v>9.1083558396258795E-3</v>
      </c>
      <c r="E74" s="54">
        <v>4.512376339735156E-3</v>
      </c>
      <c r="F74" s="54">
        <v>4.3886173310009298E-3</v>
      </c>
      <c r="G74" s="54">
        <v>0.67679522974850592</v>
      </c>
      <c r="H74" s="54">
        <v>0.28569898824816053</v>
      </c>
      <c r="I74" s="54">
        <v>0</v>
      </c>
      <c r="J74" s="54">
        <v>1.949643249297163E-2</v>
      </c>
      <c r="K74" s="54">
        <v>1</v>
      </c>
    </row>
    <row r="75" spans="3:48" x14ac:dyDescent="0.35">
      <c r="C75" s="22">
        <v>2025</v>
      </c>
      <c r="D75" s="54">
        <v>0</v>
      </c>
      <c r="E75" s="54">
        <v>1.9801980198019802E-2</v>
      </c>
      <c r="F75" s="54">
        <v>0</v>
      </c>
      <c r="G75" s="54">
        <v>0.7724509293034566</v>
      </c>
      <c r="H75" s="54">
        <v>0.2049678652075734</v>
      </c>
      <c r="I75" s="54">
        <v>0</v>
      </c>
      <c r="J75" s="54">
        <v>2.7792252909501478E-3</v>
      </c>
      <c r="K75" s="54">
        <v>1</v>
      </c>
    </row>
    <row r="76" spans="3:48" x14ac:dyDescent="0.35">
      <c r="C76" s="22" t="s">
        <v>1738</v>
      </c>
      <c r="D76" s="54">
        <v>9.695229280147797E-3</v>
      </c>
      <c r="E76" s="54">
        <v>1.3164491940783644E-3</v>
      </c>
      <c r="F76" s="54">
        <v>2.1693141928250212E-2</v>
      </c>
      <c r="G76" s="54">
        <v>0.73160626400049278</v>
      </c>
      <c r="H76" s="54">
        <v>0.22294701667921682</v>
      </c>
      <c r="I76" s="54">
        <v>5.0123712841850616E-4</v>
      </c>
      <c r="J76" s="54">
        <v>1.2240661789395495E-2</v>
      </c>
      <c r="K76" s="54">
        <v>1</v>
      </c>
    </row>
    <row r="80" spans="3:48" x14ac:dyDescent="0.35">
      <c r="AC80" t="s">
        <v>2751</v>
      </c>
    </row>
    <row r="81" spans="3:41" x14ac:dyDescent="0.35">
      <c r="AC81" s="58" t="s">
        <v>1864</v>
      </c>
      <c r="AD81" s="58" t="s">
        <v>31</v>
      </c>
      <c r="AE81" s="58" t="s">
        <v>21</v>
      </c>
      <c r="AF81" s="58" t="s">
        <v>53</v>
      </c>
      <c r="AG81" s="58" t="s">
        <v>48</v>
      </c>
      <c r="AH81" s="58" t="s">
        <v>110</v>
      </c>
      <c r="AI81" s="58" t="s">
        <v>67</v>
      </c>
      <c r="AJ81" s="58" t="s">
        <v>59</v>
      </c>
    </row>
    <row r="86" spans="3:41" x14ac:dyDescent="0.35">
      <c r="C86" s="24" t="s">
        <v>2</v>
      </c>
      <c r="D86" t="s">
        <v>15</v>
      </c>
      <c r="Y86" s="24" t="s">
        <v>2</v>
      </c>
      <c r="Z86" t="s">
        <v>28</v>
      </c>
    </row>
    <row r="88" spans="3:41" x14ac:dyDescent="0.35">
      <c r="C88" s="24" t="s">
        <v>1735</v>
      </c>
      <c r="D88" s="24" t="s">
        <v>1736</v>
      </c>
      <c r="Y88" s="24" t="s">
        <v>1735</v>
      </c>
      <c r="Z88" s="24" t="s">
        <v>1736</v>
      </c>
    </row>
    <row r="89" spans="3:41" x14ac:dyDescent="0.35">
      <c r="C89" s="24" t="s">
        <v>1737</v>
      </c>
      <c r="D89">
        <v>2012</v>
      </c>
      <c r="E89">
        <v>2013</v>
      </c>
      <c r="F89">
        <v>2014</v>
      </c>
      <c r="G89">
        <v>2015</v>
      </c>
      <c r="H89">
        <v>2016</v>
      </c>
      <c r="I89">
        <v>2017</v>
      </c>
      <c r="J89">
        <v>2018</v>
      </c>
      <c r="K89">
        <v>2019</v>
      </c>
      <c r="L89">
        <v>2020</v>
      </c>
      <c r="M89">
        <v>2021</v>
      </c>
      <c r="N89">
        <v>2022</v>
      </c>
      <c r="O89">
        <v>2023</v>
      </c>
      <c r="P89">
        <v>2024</v>
      </c>
      <c r="Q89">
        <v>2025</v>
      </c>
      <c r="R89" t="s">
        <v>1738</v>
      </c>
      <c r="Y89" s="24" t="s">
        <v>1737</v>
      </c>
      <c r="Z89">
        <v>1900</v>
      </c>
      <c r="AA89">
        <v>2012</v>
      </c>
      <c r="AB89">
        <v>2013</v>
      </c>
      <c r="AC89">
        <v>2014</v>
      </c>
      <c r="AD89">
        <v>2015</v>
      </c>
      <c r="AE89">
        <v>2016</v>
      </c>
      <c r="AF89">
        <v>2017</v>
      </c>
      <c r="AG89">
        <v>2018</v>
      </c>
      <c r="AH89">
        <v>2019</v>
      </c>
      <c r="AI89">
        <v>2020</v>
      </c>
      <c r="AJ89">
        <v>2021</v>
      </c>
      <c r="AK89">
        <v>2022</v>
      </c>
      <c r="AL89">
        <v>2023</v>
      </c>
      <c r="AM89">
        <v>2024</v>
      </c>
      <c r="AN89">
        <v>2025</v>
      </c>
      <c r="AO89" t="s">
        <v>1738</v>
      </c>
    </row>
    <row r="90" spans="3:41" x14ac:dyDescent="0.35">
      <c r="C90" s="22" t="s">
        <v>29</v>
      </c>
      <c r="D90" s="54">
        <v>0</v>
      </c>
      <c r="E90" s="54">
        <v>0</v>
      </c>
      <c r="F90" s="54">
        <v>0</v>
      </c>
      <c r="G90" s="54">
        <v>0</v>
      </c>
      <c r="H90" s="54">
        <v>3.039351575591296E-3</v>
      </c>
      <c r="I90" s="54">
        <v>2.2278085657114609E-2</v>
      </c>
      <c r="J90" s="54">
        <v>4.2508066283798357E-2</v>
      </c>
      <c r="K90" s="54">
        <v>4.5980737356907463E-2</v>
      </c>
      <c r="L90" s="54">
        <v>0.10453225127598682</v>
      </c>
      <c r="M90" s="54">
        <v>0.1086067076454752</v>
      </c>
      <c r="N90" s="54">
        <v>0.11295789703356342</v>
      </c>
      <c r="O90" s="54">
        <v>0.11412743362530228</v>
      </c>
      <c r="P90" s="54">
        <v>0.15459762011608955</v>
      </c>
      <c r="Q90" s="54">
        <v>1.1145007550385484E-2</v>
      </c>
      <c r="R90" s="54">
        <v>0.71977315812021447</v>
      </c>
      <c r="Y90" s="22" t="s">
        <v>17</v>
      </c>
      <c r="Z90" s="1">
        <v>0</v>
      </c>
      <c r="AA90" s="1">
        <v>55.425000000000004</v>
      </c>
      <c r="AB90" s="1">
        <v>139.61000000000001</v>
      </c>
      <c r="AC90" s="1">
        <v>118.02800000000003</v>
      </c>
      <c r="AD90" s="1">
        <v>197.387</v>
      </c>
      <c r="AE90" s="1">
        <v>200.523</v>
      </c>
      <c r="AF90" s="1">
        <v>343.29000000000013</v>
      </c>
      <c r="AG90" s="1">
        <v>1187.3360000000007</v>
      </c>
      <c r="AH90" s="1">
        <v>638.19200000000058</v>
      </c>
      <c r="AI90" s="1">
        <v>438.41600000000005</v>
      </c>
      <c r="AJ90" s="1">
        <v>579.89799999999991</v>
      </c>
      <c r="AK90" s="1">
        <v>903.26669000000015</v>
      </c>
      <c r="AL90" s="1">
        <v>1244.9145000000005</v>
      </c>
      <c r="AM90" s="1">
        <v>2414.3484999999991</v>
      </c>
      <c r="AN90" s="1">
        <v>225.52699999999987</v>
      </c>
      <c r="AO90" s="1">
        <v>8686.1616900000026</v>
      </c>
    </row>
    <row r="91" spans="3:41" x14ac:dyDescent="0.35">
      <c r="C91" s="22" t="s">
        <v>17</v>
      </c>
      <c r="D91" s="54">
        <v>8.6270929594879607E-3</v>
      </c>
      <c r="E91" s="54">
        <v>1.002569491891412E-2</v>
      </c>
      <c r="F91" s="54">
        <v>2.3057609639231071E-2</v>
      </c>
      <c r="G91" s="54">
        <v>1.0025293929211384E-2</v>
      </c>
      <c r="H91" s="54">
        <v>1.9549350730004262E-2</v>
      </c>
      <c r="I91" s="54">
        <v>5.019839717398499E-3</v>
      </c>
      <c r="J91" s="54">
        <v>1.8178968420908066E-2</v>
      </c>
      <c r="K91" s="54">
        <v>2.637058656322603E-2</v>
      </c>
      <c r="L91" s="54">
        <v>2.7441730306656379E-3</v>
      </c>
      <c r="M91" s="54">
        <v>1.4373475894529085E-2</v>
      </c>
      <c r="N91" s="54">
        <v>2.9478106388282254E-2</v>
      </c>
      <c r="O91" s="54">
        <v>3.5665177006628905E-2</v>
      </c>
      <c r="P91" s="54">
        <v>7.3828369490157128E-2</v>
      </c>
      <c r="Q91" s="54">
        <v>3.2831031911412156E-3</v>
      </c>
      <c r="R91" s="54">
        <v>0.28022684187978558</v>
      </c>
      <c r="Y91" s="22" t="s">
        <v>29</v>
      </c>
      <c r="Z91" s="1"/>
      <c r="AA91" s="1">
        <v>1070</v>
      </c>
      <c r="AB91" s="1">
        <v>1550</v>
      </c>
      <c r="AC91" s="1">
        <v>1358.8999999999999</v>
      </c>
      <c r="AD91" s="1">
        <v>1495.6999999999998</v>
      </c>
      <c r="AE91" s="1">
        <v>1455</v>
      </c>
      <c r="AF91" s="1">
        <v>365.69999999999993</v>
      </c>
      <c r="AG91" s="1">
        <v>1421.7639999999999</v>
      </c>
      <c r="AH91" s="1">
        <v>626.60500000000002</v>
      </c>
      <c r="AI91" s="1">
        <v>529.84500000000003</v>
      </c>
      <c r="AJ91" s="1">
        <v>811.30000000000018</v>
      </c>
      <c r="AK91" s="1">
        <v>853.14200000000005</v>
      </c>
      <c r="AL91" s="1">
        <v>787.91900000000021</v>
      </c>
      <c r="AM91" s="1">
        <v>523.029</v>
      </c>
      <c r="AN91" s="1">
        <v>81.5535</v>
      </c>
      <c r="AO91" s="1">
        <v>12930.457499999999</v>
      </c>
    </row>
    <row r="92" spans="3:41" x14ac:dyDescent="0.35">
      <c r="C92" s="22" t="s">
        <v>1738</v>
      </c>
      <c r="D92" s="54">
        <v>8.6270929594879607E-3</v>
      </c>
      <c r="E92" s="54">
        <v>1.002569491891412E-2</v>
      </c>
      <c r="F92" s="54">
        <v>2.3057609639231071E-2</v>
      </c>
      <c r="G92" s="54">
        <v>1.0025293929211384E-2</v>
      </c>
      <c r="H92" s="54">
        <v>2.2588702305595561E-2</v>
      </c>
      <c r="I92" s="54">
        <v>2.7297925374513109E-2</v>
      </c>
      <c r="J92" s="54">
        <v>6.0687034704706426E-2</v>
      </c>
      <c r="K92" s="54">
        <v>7.2351323920133478E-2</v>
      </c>
      <c r="L92" s="54">
        <v>0.10727642430665245</v>
      </c>
      <c r="M92" s="54">
        <v>0.12298018354000428</v>
      </c>
      <c r="N92" s="54">
        <v>0.14243600342184565</v>
      </c>
      <c r="O92" s="54">
        <v>0.14979261063193119</v>
      </c>
      <c r="P92" s="54">
        <v>0.22842598960624669</v>
      </c>
      <c r="Q92" s="54">
        <v>1.44281107415267E-2</v>
      </c>
      <c r="R92" s="54">
        <v>1</v>
      </c>
      <c r="Y92" s="22" t="s">
        <v>637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>
        <v>311.74200000000002</v>
      </c>
      <c r="AK92" s="1">
        <v>160.51199999999997</v>
      </c>
      <c r="AL92" s="1">
        <v>22.322999999999997</v>
      </c>
      <c r="AM92" s="1"/>
      <c r="AN92" s="1"/>
      <c r="AO92" s="1">
        <v>494.577</v>
      </c>
    </row>
    <row r="93" spans="3:41" x14ac:dyDescent="0.35">
      <c r="Y93" s="22" t="s">
        <v>1738</v>
      </c>
      <c r="Z93" s="1">
        <v>0</v>
      </c>
      <c r="AA93" s="1">
        <v>1125.425</v>
      </c>
      <c r="AB93" s="1">
        <v>1689.6100000000001</v>
      </c>
      <c r="AC93" s="1">
        <v>1476.9279999999999</v>
      </c>
      <c r="AD93" s="1">
        <v>1693.0869999999998</v>
      </c>
      <c r="AE93" s="1">
        <v>1655.5229999999999</v>
      </c>
      <c r="AF93" s="1">
        <v>708.99</v>
      </c>
      <c r="AG93" s="1">
        <v>2609.1000000000004</v>
      </c>
      <c r="AH93" s="1">
        <v>1264.7970000000005</v>
      </c>
      <c r="AI93" s="1">
        <v>968.26100000000008</v>
      </c>
      <c r="AJ93" s="1">
        <v>1702.94</v>
      </c>
      <c r="AK93" s="1">
        <v>1916.9206900000001</v>
      </c>
      <c r="AL93" s="1">
        <v>2055.156500000001</v>
      </c>
      <c r="AM93" s="1">
        <v>2937.3774999999991</v>
      </c>
      <c r="AN93" s="1">
        <v>307.08049999999986</v>
      </c>
      <c r="AO93" s="1">
        <v>22111.196190000002</v>
      </c>
    </row>
    <row r="110" spans="1:11" x14ac:dyDescent="0.35">
      <c r="C110" s="95" t="s">
        <v>2739</v>
      </c>
      <c r="D110" s="95"/>
      <c r="E110" s="95"/>
      <c r="F110" s="95"/>
      <c r="G110" s="95"/>
      <c r="H110" s="95"/>
      <c r="I110" s="95"/>
      <c r="J110" s="95"/>
      <c r="K110" s="95"/>
    </row>
    <row r="111" spans="1:11" x14ac:dyDescent="0.35">
      <c r="A111" s="59">
        <f ca="1">+TODAY()</f>
        <v>45698</v>
      </c>
      <c r="C111" s="95"/>
      <c r="D111" s="95"/>
      <c r="E111" s="95"/>
      <c r="F111" s="95"/>
      <c r="G111" s="95"/>
      <c r="H111" s="95"/>
      <c r="I111" s="95"/>
      <c r="J111" s="95"/>
      <c r="K111" s="95"/>
    </row>
    <row r="112" spans="1:11" x14ac:dyDescent="0.35">
      <c r="C112" s="95"/>
      <c r="D112" s="95"/>
      <c r="E112" s="95"/>
      <c r="F112" s="95"/>
      <c r="G112" s="95"/>
      <c r="H112" s="95"/>
      <c r="I112" s="95"/>
      <c r="J112" s="95"/>
      <c r="K112" s="95"/>
    </row>
    <row r="115" spans="3:25" x14ac:dyDescent="0.35">
      <c r="G115" s="24" t="s">
        <v>2</v>
      </c>
      <c r="H115" t="s">
        <v>28</v>
      </c>
    </row>
    <row r="116" spans="3:25" x14ac:dyDescent="0.35">
      <c r="C116" s="24" t="s">
        <v>2</v>
      </c>
      <c r="D116" t="s">
        <v>15</v>
      </c>
      <c r="W116" s="24" t="s">
        <v>2</v>
      </c>
      <c r="X116" t="s">
        <v>2737</v>
      </c>
    </row>
    <row r="117" spans="3:25" x14ac:dyDescent="0.35">
      <c r="E117" t="s">
        <v>2738</v>
      </c>
      <c r="G117" s="24" t="s">
        <v>1737</v>
      </c>
      <c r="H117" t="s">
        <v>1735</v>
      </c>
      <c r="Y117" t="s">
        <v>2738</v>
      </c>
    </row>
    <row r="118" spans="3:25" x14ac:dyDescent="0.35">
      <c r="C118" s="24" t="s">
        <v>1737</v>
      </c>
      <c r="D118" t="s">
        <v>1735</v>
      </c>
      <c r="G118" s="22">
        <v>1900</v>
      </c>
      <c r="H118" s="1">
        <v>0</v>
      </c>
      <c r="I118" s="60" t="e">
        <f t="shared" ref="I118:I127" si="0">H118/H117</f>
        <v>#VALUE!</v>
      </c>
      <c r="W118" s="24" t="s">
        <v>1737</v>
      </c>
      <c r="X118" t="s">
        <v>2736</v>
      </c>
    </row>
    <row r="119" spans="3:25" x14ac:dyDescent="0.35">
      <c r="C119" s="22">
        <v>2012</v>
      </c>
      <c r="D119" s="1">
        <v>516.34799999999996</v>
      </c>
      <c r="E119" s="60" t="e">
        <f t="shared" ref="E119" si="1">D119/D118</f>
        <v>#VALUE!</v>
      </c>
      <c r="G119" s="22">
        <v>2012</v>
      </c>
      <c r="H119" s="1">
        <v>1125.425</v>
      </c>
      <c r="I119" s="61" t="e">
        <f t="shared" ref="I119:I126" si="2">H119/H118-1</f>
        <v>#DIV/0!</v>
      </c>
      <c r="R119" s="60"/>
      <c r="W119" s="22">
        <v>1900</v>
      </c>
      <c r="X119" s="1">
        <v>0</v>
      </c>
      <c r="Y119" s="60" t="e">
        <f t="shared" ref="Y119" si="3">X119/X118</f>
        <v>#VALUE!</v>
      </c>
    </row>
    <row r="120" spans="3:25" x14ac:dyDescent="0.35">
      <c r="C120" s="22">
        <v>2013</v>
      </c>
      <c r="D120" s="1">
        <v>600.05700000000002</v>
      </c>
      <c r="E120" s="61">
        <f t="shared" ref="E120:E131" si="4">D120/D119 -1</f>
        <v>0.16211740918915174</v>
      </c>
      <c r="G120" s="22">
        <v>2013</v>
      </c>
      <c r="H120" s="1">
        <v>1689.61</v>
      </c>
      <c r="I120" s="61">
        <f t="shared" si="2"/>
        <v>0.50130839460648202</v>
      </c>
      <c r="R120" s="61"/>
      <c r="W120" s="22">
        <v>2012</v>
      </c>
      <c r="X120" s="1">
        <v>-609.07700000000011</v>
      </c>
      <c r="Y120" s="61" t="e">
        <f t="shared" ref="Y120:Y131" si="5">X120/X119 -1</f>
        <v>#DIV/0!</v>
      </c>
    </row>
    <row r="121" spans="3:25" x14ac:dyDescent="0.35">
      <c r="C121" s="22">
        <v>2014</v>
      </c>
      <c r="D121" s="1">
        <v>1380.0419999999999</v>
      </c>
      <c r="E121" s="61">
        <f t="shared" si="4"/>
        <v>1.2998515141061597</v>
      </c>
      <c r="G121" s="22">
        <v>2014</v>
      </c>
      <c r="H121" s="1">
        <v>1476.9280000000003</v>
      </c>
      <c r="I121" s="61">
        <f t="shared" si="2"/>
        <v>-0.12587638567480042</v>
      </c>
      <c r="R121" s="61"/>
      <c r="W121" s="22">
        <v>2013</v>
      </c>
      <c r="X121" s="1">
        <v>-1089.5530000000001</v>
      </c>
      <c r="Y121" s="61">
        <f t="shared" si="5"/>
        <v>0.7888592082774426</v>
      </c>
    </row>
    <row r="122" spans="3:25" x14ac:dyDescent="0.35">
      <c r="C122" s="22">
        <v>2015</v>
      </c>
      <c r="D122" s="1">
        <v>600.03300000000002</v>
      </c>
      <c r="E122" s="61">
        <f t="shared" si="4"/>
        <v>-0.5652067111000969</v>
      </c>
      <c r="G122" s="22">
        <v>2015</v>
      </c>
      <c r="H122" s="1">
        <v>1693.0869999999991</v>
      </c>
      <c r="I122" s="61">
        <f t="shared" si="2"/>
        <v>0.14635716839277113</v>
      </c>
      <c r="R122" s="61"/>
      <c r="W122" s="22">
        <v>2014</v>
      </c>
      <c r="X122" s="1">
        <v>-96.885999999999882</v>
      </c>
      <c r="Y122" s="61">
        <f t="shared" si="5"/>
        <v>-0.91107729500079404</v>
      </c>
    </row>
    <row r="123" spans="3:25" x14ac:dyDescent="0.35">
      <c r="C123" s="22">
        <v>2016</v>
      </c>
      <c r="D123" s="1">
        <v>1351.9769999999999</v>
      </c>
      <c r="E123" s="61">
        <f t="shared" si="4"/>
        <v>1.2531710755908421</v>
      </c>
      <c r="G123" s="22">
        <v>2016</v>
      </c>
      <c r="H123" s="1">
        <v>1655.5230000000006</v>
      </c>
      <c r="I123" s="61">
        <f t="shared" si="2"/>
        <v>-2.2186692119187335E-2</v>
      </c>
      <c r="R123" s="61"/>
      <c r="W123" s="22">
        <v>2015</v>
      </c>
      <c r="X123" s="1">
        <v>-1093.0539999999999</v>
      </c>
      <c r="Y123" s="61">
        <f t="shared" si="5"/>
        <v>10.281857027847172</v>
      </c>
    </row>
    <row r="124" spans="3:25" x14ac:dyDescent="0.35">
      <c r="C124" s="22">
        <v>2017</v>
      </c>
      <c r="D124" s="1">
        <v>1633.8330000000001</v>
      </c>
      <c r="E124" s="61">
        <f t="shared" si="4"/>
        <v>0.20847691935587687</v>
      </c>
      <c r="G124" s="22">
        <v>2017</v>
      </c>
      <c r="H124" s="1">
        <v>708.98999999999967</v>
      </c>
      <c r="I124" s="61">
        <f t="shared" si="2"/>
        <v>-0.57174258527365707</v>
      </c>
      <c r="K124" s="24" t="s">
        <v>2</v>
      </c>
      <c r="L124" t="s">
        <v>531</v>
      </c>
      <c r="R124" s="61"/>
      <c r="W124" s="22">
        <v>2016</v>
      </c>
      <c r="X124" s="1">
        <v>-303.54599999999999</v>
      </c>
      <c r="Y124" s="61">
        <f t="shared" si="5"/>
        <v>-0.72229551330492359</v>
      </c>
    </row>
    <row r="125" spans="3:25" x14ac:dyDescent="0.35">
      <c r="C125" s="22">
        <v>2018</v>
      </c>
      <c r="D125" s="1">
        <v>3632.2349999999997</v>
      </c>
      <c r="E125" s="61">
        <f t="shared" si="4"/>
        <v>1.2231372484213501</v>
      </c>
      <c r="G125" s="22">
        <v>2018</v>
      </c>
      <c r="H125" s="1">
        <v>2609.1</v>
      </c>
      <c r="I125" s="61">
        <f t="shared" si="2"/>
        <v>2.6800236956797714</v>
      </c>
      <c r="R125" s="61"/>
      <c r="W125" s="22">
        <v>2017</v>
      </c>
      <c r="X125" s="1">
        <v>924.84300000000007</v>
      </c>
      <c r="Y125" s="61">
        <f t="shared" si="5"/>
        <v>-4.0467968611017771</v>
      </c>
    </row>
    <row r="126" spans="3:25" x14ac:dyDescent="0.35">
      <c r="C126" s="22">
        <v>2019</v>
      </c>
      <c r="D126" s="1">
        <v>4330.3649999999998</v>
      </c>
      <c r="E126" s="61">
        <f t="shared" si="4"/>
        <v>0.19220397358651087</v>
      </c>
      <c r="G126" s="22">
        <v>2019</v>
      </c>
      <c r="H126" s="1">
        <v>1264.7969999999998</v>
      </c>
      <c r="I126" s="61">
        <f t="shared" si="2"/>
        <v>-0.51523628837530189</v>
      </c>
      <c r="K126" s="24" t="s">
        <v>1737</v>
      </c>
      <c r="L126" t="s">
        <v>1735</v>
      </c>
      <c r="R126" s="61"/>
      <c r="W126" s="22">
        <v>2018</v>
      </c>
      <c r="X126" s="1">
        <v>1023.135</v>
      </c>
      <c r="Y126" s="61">
        <f t="shared" si="5"/>
        <v>0.10627966043966364</v>
      </c>
    </row>
    <row r="127" spans="3:25" x14ac:dyDescent="0.35">
      <c r="C127" s="22">
        <v>2020</v>
      </c>
      <c r="D127" s="1">
        <v>6420.6989999999996</v>
      </c>
      <c r="E127" s="61">
        <f t="shared" si="4"/>
        <v>0.48271542929983968</v>
      </c>
      <c r="G127" s="22">
        <v>2020</v>
      </c>
      <c r="H127" s="1">
        <v>968.26099999999997</v>
      </c>
      <c r="I127" s="61">
        <f t="shared" si="0"/>
        <v>0.76554656597066573</v>
      </c>
      <c r="K127" s="22">
        <v>2020</v>
      </c>
      <c r="L127" s="1">
        <v>4954.5</v>
      </c>
      <c r="M127" s="60" t="e">
        <f t="shared" ref="M127" si="6">L127/L126</f>
        <v>#VALUE!</v>
      </c>
      <c r="R127" s="61"/>
      <c r="W127" s="22">
        <v>2019</v>
      </c>
      <c r="X127" s="1">
        <v>3065.5680000000007</v>
      </c>
      <c r="Y127" s="61">
        <f t="shared" si="5"/>
        <v>1.996249761761645</v>
      </c>
    </row>
    <row r="128" spans="3:25" x14ac:dyDescent="0.35">
      <c r="C128" s="22">
        <v>2021</v>
      </c>
      <c r="D128" s="1">
        <v>7360.5989999999993</v>
      </c>
      <c r="E128" s="61">
        <f t="shared" si="4"/>
        <v>0.14638593087761942</v>
      </c>
      <c r="G128" s="22">
        <v>2021</v>
      </c>
      <c r="H128" s="1">
        <v>1702.94</v>
      </c>
      <c r="I128" s="61">
        <f>H128/H127-1</f>
        <v>0.75876132571692967</v>
      </c>
      <c r="K128" s="22">
        <v>2021</v>
      </c>
      <c r="L128" s="1">
        <v>14760</v>
      </c>
      <c r="M128" s="61">
        <f>L128/L127-1</f>
        <v>1.9791099000908265</v>
      </c>
      <c r="R128" s="61"/>
      <c r="W128" s="22">
        <v>2020</v>
      </c>
      <c r="X128" s="1">
        <v>497.93800000000238</v>
      </c>
      <c r="Y128" s="61">
        <f t="shared" si="5"/>
        <v>-0.83757072098873608</v>
      </c>
    </row>
    <row r="129" spans="3:25" x14ac:dyDescent="0.35">
      <c r="C129" s="22">
        <v>2022</v>
      </c>
      <c r="D129" s="1">
        <v>8525.0669999999991</v>
      </c>
      <c r="E129" s="61">
        <f t="shared" si="4"/>
        <v>0.15820288539017002</v>
      </c>
      <c r="G129" s="22">
        <v>2022</v>
      </c>
      <c r="H129" s="1">
        <v>1916.920689999999</v>
      </c>
      <c r="I129" s="61">
        <f>H129/H128-1</f>
        <v>0.12565368715280578</v>
      </c>
      <c r="K129" s="22">
        <v>2022</v>
      </c>
      <c r="L129" s="1">
        <v>4320</v>
      </c>
      <c r="M129" s="61">
        <f>L129/L128-1</f>
        <v>-0.70731707317073167</v>
      </c>
      <c r="R129" s="61"/>
      <c r="W129" s="22">
        <v>2021</v>
      </c>
      <c r="X129" s="1">
        <v>-9102.341000000004</v>
      </c>
      <c r="Y129" s="61">
        <f t="shared" si="5"/>
        <v>-19.280069004574788</v>
      </c>
    </row>
    <row r="130" spans="3:25" x14ac:dyDescent="0.35">
      <c r="C130" s="22">
        <v>2023</v>
      </c>
      <c r="D130" s="1">
        <v>8965.3739999999998</v>
      </c>
      <c r="E130" s="61">
        <f t="shared" si="4"/>
        <v>5.1648509038110912E-2</v>
      </c>
      <c r="G130" s="22">
        <v>2023</v>
      </c>
      <c r="H130" s="1">
        <v>2055.1564999999987</v>
      </c>
      <c r="I130" s="61">
        <f>H130/H129-1</f>
        <v>7.2113473823478769E-2</v>
      </c>
      <c r="K130" s="22">
        <v>2023</v>
      </c>
      <c r="L130" s="1">
        <v>6723</v>
      </c>
      <c r="M130" s="61">
        <f>L130/L129-1</f>
        <v>0.55624999999999991</v>
      </c>
      <c r="R130" s="61"/>
      <c r="W130" s="22">
        <v>2022</v>
      </c>
      <c r="X130" s="1">
        <v>2288.1463100000005</v>
      </c>
      <c r="Y130" s="61">
        <f t="shared" si="5"/>
        <v>-1.2513799812597659</v>
      </c>
    </row>
    <row r="131" spans="3:25" x14ac:dyDescent="0.35">
      <c r="C131" s="22">
        <v>2024</v>
      </c>
      <c r="D131" s="1">
        <v>13671.732000000002</v>
      </c>
      <c r="E131" s="61">
        <f t="shared" si="4"/>
        <v>0.52494831782812423</v>
      </c>
      <c r="G131" s="22">
        <v>2024</v>
      </c>
      <c r="H131" s="1">
        <v>2937.3774999999973</v>
      </c>
      <c r="I131" s="61">
        <f>H131/H130-1</f>
        <v>0.42927193135899833</v>
      </c>
      <c r="K131" s="22">
        <v>2024</v>
      </c>
      <c r="L131" s="1">
        <v>5985</v>
      </c>
      <c r="M131" s="61">
        <f>L131/L130-1</f>
        <v>-0.10977242302543511</v>
      </c>
      <c r="R131" s="61"/>
      <c r="W131" s="22">
        <v>2023</v>
      </c>
      <c r="X131" s="1">
        <v>187.21749999999869</v>
      </c>
      <c r="Y131" s="61">
        <f t="shared" si="5"/>
        <v>-0.9181794017358974</v>
      </c>
    </row>
    <row r="132" spans="3:25" x14ac:dyDescent="0.35">
      <c r="C132" s="22">
        <v>2025</v>
      </c>
      <c r="D132" s="1">
        <v>863.55</v>
      </c>
      <c r="E132" s="61">
        <f>D132/D131 -1</f>
        <v>-0.93683682506356913</v>
      </c>
      <c r="G132" s="22">
        <v>2025</v>
      </c>
      <c r="H132" s="1">
        <v>307.0804999999998</v>
      </c>
      <c r="I132" s="61">
        <f>H132/H131-1</f>
        <v>-0.89545759780620637</v>
      </c>
      <c r="K132" s="22">
        <v>2025</v>
      </c>
      <c r="L132" s="1">
        <v>1980</v>
      </c>
      <c r="M132" s="61">
        <f>L132/L131-1</f>
        <v>-0.66917293233082709</v>
      </c>
      <c r="R132" s="61"/>
      <c r="W132" s="22">
        <v>2024</v>
      </c>
      <c r="X132" s="1">
        <v>4749.3545000000004</v>
      </c>
      <c r="Y132" s="61">
        <f>X132/X131 -1</f>
        <v>24.368111955346233</v>
      </c>
    </row>
    <row r="133" spans="3:25" x14ac:dyDescent="0.35">
      <c r="C133" s="22" t="s">
        <v>1738</v>
      </c>
      <c r="D133" s="1">
        <v>59851.911000000007</v>
      </c>
      <c r="E133" s="62"/>
      <c r="G133" s="22" t="s">
        <v>1738</v>
      </c>
      <c r="H133" s="1">
        <v>22111.196189999995</v>
      </c>
      <c r="K133" s="22" t="s">
        <v>1738</v>
      </c>
      <c r="L133" s="1">
        <v>38722.5</v>
      </c>
      <c r="R133" s="61"/>
      <c r="W133" s="22">
        <v>2025</v>
      </c>
      <c r="X133" s="1">
        <v>-1423.5305000000001</v>
      </c>
      <c r="Y133" s="61">
        <f>X133/X132 -1</f>
        <v>-1.2997313634937127</v>
      </c>
    </row>
    <row r="134" spans="3:25" x14ac:dyDescent="0.35">
      <c r="W134" s="22" t="s">
        <v>2809</v>
      </c>
      <c r="X134" s="1">
        <v>0</v>
      </c>
    </row>
    <row r="135" spans="3:25" x14ac:dyDescent="0.35">
      <c r="I135" s="61">
        <f>H131/H130-1</f>
        <v>0.42927193135899833</v>
      </c>
      <c r="W135" s="22" t="s">
        <v>1738</v>
      </c>
      <c r="X135" s="1">
        <v>-981.78519000000074</v>
      </c>
    </row>
    <row r="151" spans="3:12" x14ac:dyDescent="0.35">
      <c r="C151" s="24" t="s">
        <v>1737</v>
      </c>
      <c r="D151" t="s">
        <v>2736</v>
      </c>
      <c r="K151" s="24" t="s">
        <v>1737</v>
      </c>
      <c r="L151" t="s">
        <v>2736</v>
      </c>
    </row>
    <row r="152" spans="3:12" x14ac:dyDescent="0.35">
      <c r="C152" s="22">
        <v>2020</v>
      </c>
      <c r="D152" s="1">
        <v>497.93800000000238</v>
      </c>
      <c r="E152" s="61" t="e">
        <f t="shared" ref="E152:E156" si="7">D152/D151 -1</f>
        <v>#VALUE!</v>
      </c>
      <c r="K152" s="22">
        <v>2020</v>
      </c>
      <c r="L152" s="1">
        <v>497.93800000000238</v>
      </c>
    </row>
    <row r="153" spans="3:12" x14ac:dyDescent="0.35">
      <c r="C153" s="22">
        <v>2021</v>
      </c>
      <c r="D153" s="1">
        <v>-9102.341000000004</v>
      </c>
      <c r="E153" s="61">
        <f t="shared" si="7"/>
        <v>-19.280069004574788</v>
      </c>
      <c r="K153" s="22">
        <v>2021</v>
      </c>
      <c r="L153" s="1">
        <v>-9102.341000000004</v>
      </c>
    </row>
    <row r="154" spans="3:12" x14ac:dyDescent="0.35">
      <c r="C154" s="22">
        <v>2022</v>
      </c>
      <c r="D154" s="1">
        <v>2288.1463100000005</v>
      </c>
      <c r="E154" s="61">
        <f t="shared" si="7"/>
        <v>-1.2513799812597659</v>
      </c>
      <c r="K154" s="22">
        <v>2022</v>
      </c>
      <c r="L154" s="1">
        <v>2288.1463100000005</v>
      </c>
    </row>
    <row r="155" spans="3:12" x14ac:dyDescent="0.35">
      <c r="C155" s="22">
        <v>2023</v>
      </c>
      <c r="D155" s="1">
        <v>187.21749999999952</v>
      </c>
      <c r="E155" s="61">
        <f t="shared" si="7"/>
        <v>-0.91817940173589707</v>
      </c>
      <c r="K155" s="22">
        <v>2023</v>
      </c>
      <c r="L155" s="1">
        <v>187.21749999999952</v>
      </c>
    </row>
    <row r="156" spans="3:12" x14ac:dyDescent="0.35">
      <c r="C156" s="22">
        <v>2024</v>
      </c>
      <c r="D156" s="1">
        <v>4749.3544999999931</v>
      </c>
      <c r="E156" s="61">
        <f t="shared" si="7"/>
        <v>24.368111955346084</v>
      </c>
      <c r="K156" s="22">
        <v>2024</v>
      </c>
      <c r="L156" s="1">
        <v>4749.3544999999931</v>
      </c>
    </row>
    <row r="157" spans="3:12" x14ac:dyDescent="0.35">
      <c r="C157" s="22">
        <v>2025</v>
      </c>
      <c r="D157" s="1">
        <v>-1423.5305000000005</v>
      </c>
      <c r="E157" s="61">
        <f>D157/D156 -1</f>
        <v>-1.2997313634937133</v>
      </c>
      <c r="K157" s="22">
        <v>2025</v>
      </c>
      <c r="L157" s="1">
        <v>-1423.5305000000005</v>
      </c>
    </row>
    <row r="158" spans="3:12" x14ac:dyDescent="0.35">
      <c r="C158" s="22" t="s">
        <v>1738</v>
      </c>
      <c r="D158" s="1">
        <v>-2803.2151900000099</v>
      </c>
      <c r="K158" s="22" t="s">
        <v>1738</v>
      </c>
      <c r="L158" s="1">
        <v>-2803.2151900000099</v>
      </c>
    </row>
    <row r="169" spans="3:7" x14ac:dyDescent="0.35">
      <c r="C169" s="24" t="s">
        <v>1737</v>
      </c>
      <c r="D169" t="s">
        <v>2765</v>
      </c>
      <c r="E169" t="s">
        <v>2766</v>
      </c>
      <c r="F169" t="s">
        <v>2767</v>
      </c>
      <c r="G169" t="s">
        <v>2768</v>
      </c>
    </row>
    <row r="170" spans="3:7" x14ac:dyDescent="0.35">
      <c r="C170" s="22">
        <v>2020</v>
      </c>
      <c r="D170" s="1">
        <v>6420.6989999999987</v>
      </c>
      <c r="E170" s="1">
        <v>-968.26099999999997</v>
      </c>
      <c r="F170" s="1">
        <v>-4954.5</v>
      </c>
      <c r="G170" s="1">
        <v>497.93800000000238</v>
      </c>
    </row>
    <row r="171" spans="3:7" x14ac:dyDescent="0.35">
      <c r="C171" s="22">
        <v>2021</v>
      </c>
      <c r="D171" s="1">
        <v>7360.5989999999983</v>
      </c>
      <c r="E171" s="1">
        <v>-1702.94</v>
      </c>
      <c r="F171" s="1">
        <v>-14760</v>
      </c>
      <c r="G171" s="1">
        <v>-9102.341000000004</v>
      </c>
    </row>
    <row r="172" spans="3:7" x14ac:dyDescent="0.35">
      <c r="C172" s="22">
        <v>2022</v>
      </c>
      <c r="D172" s="1">
        <v>8525.0669999999991</v>
      </c>
      <c r="E172" s="1">
        <v>-1916.920689999999</v>
      </c>
      <c r="F172" s="1">
        <v>-4320</v>
      </c>
      <c r="G172" s="1">
        <v>2288.1463100000005</v>
      </c>
    </row>
    <row r="173" spans="3:7" x14ac:dyDescent="0.35">
      <c r="C173" s="22">
        <v>2023</v>
      </c>
      <c r="D173" s="1">
        <v>8965.3739999999998</v>
      </c>
      <c r="E173" s="1">
        <v>-2055.1564999999991</v>
      </c>
      <c r="F173" s="1">
        <v>-6723</v>
      </c>
      <c r="G173" s="1">
        <v>187.21749999999952</v>
      </c>
    </row>
    <row r="174" spans="3:7" x14ac:dyDescent="0.35">
      <c r="C174" s="22">
        <v>2024</v>
      </c>
      <c r="D174" s="1">
        <v>13671.732000000002</v>
      </c>
      <c r="E174" s="1">
        <v>-2937.3774999999955</v>
      </c>
      <c r="F174" s="1">
        <v>-5985</v>
      </c>
      <c r="G174" s="1">
        <v>4749.3544999999931</v>
      </c>
    </row>
    <row r="175" spans="3:7" x14ac:dyDescent="0.35">
      <c r="C175" s="22">
        <v>2025</v>
      </c>
      <c r="D175" s="1">
        <v>863.55</v>
      </c>
      <c r="E175" s="1">
        <v>-307.0804999999998</v>
      </c>
      <c r="F175" s="1">
        <v>-1980</v>
      </c>
      <c r="G175" s="1">
        <v>-1423.5305000000005</v>
      </c>
    </row>
    <row r="176" spans="3:7" x14ac:dyDescent="0.35">
      <c r="C176" s="22" t="s">
        <v>1738</v>
      </c>
      <c r="D176" s="1">
        <v>45807.021000000001</v>
      </c>
      <c r="E176" s="1">
        <v>-9887.7361899999942</v>
      </c>
      <c r="F176" s="1">
        <v>-38722.5</v>
      </c>
      <c r="G176" s="1">
        <v>-2803.2151900000099</v>
      </c>
    </row>
  </sheetData>
  <mergeCells count="1">
    <mergeCell ref="C110:K112"/>
  </mergeCells>
  <pageMargins left="0.7" right="0.7" top="0.75" bottom="0.75" header="0.3" footer="0.3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0A3B-F7E7-4944-AACA-415A0E0D9DB9}">
  <sheetPr>
    <tabColor rgb="FF00B050"/>
  </sheetPr>
  <dimension ref="A1:S3631"/>
  <sheetViews>
    <sheetView tabSelected="1" zoomScale="70" zoomScaleNormal="70" workbookViewId="0">
      <pane ySplit="1" topLeftCell="A2" activePane="bottomLeft" state="frozen"/>
      <selection activeCell="AF57" sqref="AF57"/>
      <selection pane="bottomLeft" activeCell="J9" sqref="J9"/>
    </sheetView>
  </sheetViews>
  <sheetFormatPr defaultRowHeight="14.5" x14ac:dyDescent="0.35"/>
  <cols>
    <col min="1" max="1" width="24.54296875" style="3" customWidth="1"/>
    <col min="2" max="2" width="25.36328125" style="3" customWidth="1"/>
    <col min="3" max="3" width="15.7265625" style="3" customWidth="1"/>
    <col min="4" max="4" width="19.54296875" style="3" customWidth="1"/>
    <col min="5" max="5" width="36.6328125" style="3" customWidth="1"/>
    <col min="6" max="6" width="18.81640625" style="3" customWidth="1"/>
    <col min="7" max="7" width="21.54296875" style="3" customWidth="1"/>
    <col min="8" max="8" width="26.08984375" style="3" customWidth="1"/>
    <col min="9" max="9" width="31.453125" style="3" customWidth="1"/>
    <col min="10" max="10" width="31.453125" style="6" customWidth="1"/>
    <col min="11" max="11" width="23.81640625" style="4" bestFit="1" customWidth="1"/>
    <col min="12" max="13" width="23.81640625" style="3" customWidth="1"/>
    <col min="14" max="14" width="30.26953125" style="3" customWidth="1"/>
    <col min="15" max="15" width="14.54296875" customWidth="1"/>
    <col min="16" max="16" width="8.90625" bestFit="1" customWidth="1"/>
    <col min="17" max="17" width="9.08984375" bestFit="1" customWidth="1"/>
    <col min="19" max="19" width="9.08984375" bestFit="1" customWidth="1"/>
  </cols>
  <sheetData>
    <row r="1" spans="1:19" x14ac:dyDescent="0.35">
      <c r="A1" s="2" t="s">
        <v>2</v>
      </c>
      <c r="B1" s="2" t="s">
        <v>3</v>
      </c>
      <c r="C1" s="2" t="s">
        <v>4</v>
      </c>
      <c r="D1" s="4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102" t="s">
        <v>11</v>
      </c>
      <c r="K1" s="2" t="s">
        <v>1780</v>
      </c>
      <c r="L1" s="2" t="s">
        <v>1</v>
      </c>
      <c r="M1" s="2" t="s">
        <v>13</v>
      </c>
      <c r="N1" s="2" t="s">
        <v>1781</v>
      </c>
      <c r="O1" s="2" t="s">
        <v>14</v>
      </c>
      <c r="P1" s="55" t="s">
        <v>2732</v>
      </c>
      <c r="Q1" s="57" t="s">
        <v>2733</v>
      </c>
      <c r="R1" s="57" t="s">
        <v>2734</v>
      </c>
      <c r="S1" s="55" t="s">
        <v>2735</v>
      </c>
    </row>
    <row r="2" spans="1:19" x14ac:dyDescent="0.3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6">
        <v>8.9999999999999993E-3</v>
      </c>
      <c r="K2" s="4">
        <v>40910</v>
      </c>
      <c r="L2" s="3">
        <f t="shared" ref="L2:L65" si="0">YEAR(K2)</f>
        <v>2012</v>
      </c>
      <c r="M2" s="3">
        <f t="shared" ref="M2:M65" si="1">MONTH(K2)</f>
        <v>1</v>
      </c>
      <c r="O2" s="5"/>
      <c r="P2" s="56">
        <f>IF(A2="INGRESO",J2,0)</f>
        <v>8.9999999999999993E-3</v>
      </c>
      <c r="Q2" s="56">
        <f>IF(A2="GASTO",-J2,0)</f>
        <v>0</v>
      </c>
      <c r="R2" s="56">
        <f>IF(A2="INVERSION",-J2,0)</f>
        <v>0</v>
      </c>
      <c r="S2" s="56">
        <f>finanzas3[[#This Row],[INGRESO__NETO]]+finanzas3[[#This Row],[GASTO_NETO]]+finanzas3[[#This Row],[INVERSION_NETA]]</f>
        <v>8.9999999999999993E-3</v>
      </c>
    </row>
    <row r="3" spans="1:19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24</v>
      </c>
      <c r="F3" s="3" t="s">
        <v>25</v>
      </c>
      <c r="G3" s="3" t="s">
        <v>21</v>
      </c>
      <c r="H3" s="3" t="s">
        <v>26</v>
      </c>
      <c r="I3" s="3" t="s">
        <v>27</v>
      </c>
      <c r="J3" s="6">
        <v>105</v>
      </c>
      <c r="K3" s="4">
        <v>40910</v>
      </c>
      <c r="L3" s="3">
        <f t="shared" si="0"/>
        <v>2012</v>
      </c>
      <c r="M3" s="3">
        <f t="shared" si="1"/>
        <v>1</v>
      </c>
      <c r="O3" s="5"/>
      <c r="P3" s="56">
        <f t="shared" ref="P3:P66" si="2">IF(A3="INGRESO",J3,0)</f>
        <v>105</v>
      </c>
      <c r="Q3" s="56">
        <f t="shared" ref="Q3:Q66" si="3">IF(A3="GASTO",-J3,0)</f>
        <v>0</v>
      </c>
      <c r="R3" s="56">
        <f>IF(A3="INVERSION",-J3,0)</f>
        <v>0</v>
      </c>
      <c r="S3" s="56">
        <f>finanzas3[[#This Row],[INGRESO__NETO]]+finanzas3[[#This Row],[GASTO_NETO]]+finanzas3[[#This Row],[INVERSION_NETA]]</f>
        <v>105</v>
      </c>
    </row>
    <row r="4" spans="1:19" x14ac:dyDescent="0.35">
      <c r="A4" s="3" t="s">
        <v>28</v>
      </c>
      <c r="B4" s="3" t="s">
        <v>16</v>
      </c>
      <c r="C4" s="3" t="s">
        <v>29</v>
      </c>
      <c r="D4" s="3" t="s">
        <v>18</v>
      </c>
      <c r="E4" s="3" t="s">
        <v>30</v>
      </c>
      <c r="F4" s="3" t="s">
        <v>25</v>
      </c>
      <c r="G4" s="3" t="s">
        <v>31</v>
      </c>
      <c r="H4" s="3" t="s">
        <v>32</v>
      </c>
      <c r="I4" s="3" t="s">
        <v>33</v>
      </c>
      <c r="J4" s="6">
        <v>750</v>
      </c>
      <c r="K4" s="4">
        <v>41006</v>
      </c>
      <c r="L4" s="3">
        <f t="shared" si="0"/>
        <v>2012</v>
      </c>
      <c r="M4" s="3">
        <f t="shared" si="1"/>
        <v>4</v>
      </c>
      <c r="O4" s="5" t="s">
        <v>34</v>
      </c>
      <c r="P4" s="56">
        <f t="shared" si="2"/>
        <v>0</v>
      </c>
      <c r="Q4" s="56">
        <f t="shared" si="3"/>
        <v>-750</v>
      </c>
      <c r="R4" s="56">
        <f>IF(A4="INVERSION",-J4,0)</f>
        <v>0</v>
      </c>
      <c r="S4" s="56">
        <f>finanzas3[[#This Row],[INGRESO__NETO]]+finanzas3[[#This Row],[GASTO_NETO]]+finanzas3[[#This Row],[INVERSION_NETA]]</f>
        <v>-750</v>
      </c>
    </row>
    <row r="5" spans="1:19" x14ac:dyDescent="0.3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6">
        <v>1.4999999999999999E-2</v>
      </c>
      <c r="K5" s="4">
        <v>41092</v>
      </c>
      <c r="L5" s="3">
        <f t="shared" si="0"/>
        <v>2012</v>
      </c>
      <c r="M5" s="3">
        <f t="shared" si="1"/>
        <v>7</v>
      </c>
      <c r="O5" s="5"/>
      <c r="P5" s="56">
        <f t="shared" si="2"/>
        <v>1.4999999999999999E-2</v>
      </c>
      <c r="Q5" s="56">
        <f t="shared" si="3"/>
        <v>0</v>
      </c>
      <c r="R5" s="56">
        <f>IF(A5="INVERSION",-J5,0)</f>
        <v>0</v>
      </c>
      <c r="S5" s="56">
        <f>finanzas3[[#This Row],[INGRESO__NETO]]+finanzas3[[#This Row],[GASTO_NETO]]+finanzas3[[#This Row],[INVERSION_NETA]]</f>
        <v>1.4999999999999999E-2</v>
      </c>
    </row>
    <row r="6" spans="1:19" x14ac:dyDescent="0.3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 s="3" t="s">
        <v>25</v>
      </c>
      <c r="G6" s="3" t="s">
        <v>21</v>
      </c>
      <c r="H6" s="3" t="s">
        <v>26</v>
      </c>
      <c r="I6" s="3" t="s">
        <v>27</v>
      </c>
      <c r="J6" s="6">
        <v>105</v>
      </c>
      <c r="K6" s="4">
        <v>41106</v>
      </c>
      <c r="L6" s="3">
        <f t="shared" si="0"/>
        <v>2012</v>
      </c>
      <c r="M6" s="3">
        <f t="shared" si="1"/>
        <v>7</v>
      </c>
      <c r="O6" s="5"/>
      <c r="P6" s="56">
        <f t="shared" si="2"/>
        <v>105</v>
      </c>
      <c r="Q6" s="56">
        <f t="shared" si="3"/>
        <v>0</v>
      </c>
      <c r="R6" s="56">
        <f>IF(A6="INVERSION",-J6,0)</f>
        <v>0</v>
      </c>
      <c r="S6" s="56">
        <f>finanzas3[[#This Row],[INGRESO__NETO]]+finanzas3[[#This Row],[GASTO_NETO]]+finanzas3[[#This Row],[INVERSION_NETA]]</f>
        <v>105</v>
      </c>
    </row>
    <row r="7" spans="1:19" x14ac:dyDescent="0.35">
      <c r="A7" s="3" t="s">
        <v>15</v>
      </c>
      <c r="B7" s="3" t="s">
        <v>16</v>
      </c>
      <c r="C7" s="3" t="s">
        <v>17</v>
      </c>
      <c r="D7" s="3" t="s">
        <v>18</v>
      </c>
      <c r="E7" s="3" t="s">
        <v>24</v>
      </c>
      <c r="F7" s="3" t="s">
        <v>25</v>
      </c>
      <c r="G7" s="3" t="s">
        <v>21</v>
      </c>
      <c r="H7" s="3" t="s">
        <v>26</v>
      </c>
      <c r="I7" s="3" t="s">
        <v>27</v>
      </c>
      <c r="J7" s="6">
        <v>300</v>
      </c>
      <c r="K7" s="4">
        <v>41142</v>
      </c>
      <c r="L7" s="3">
        <f t="shared" si="0"/>
        <v>2012</v>
      </c>
      <c r="M7" s="3">
        <f t="shared" si="1"/>
        <v>8</v>
      </c>
      <c r="O7" s="3"/>
      <c r="P7" s="56">
        <f t="shared" si="2"/>
        <v>300</v>
      </c>
      <c r="Q7" s="56">
        <f t="shared" si="3"/>
        <v>0</v>
      </c>
      <c r="R7" s="56">
        <f>IF(A7="INVERSION",-J7,0)</f>
        <v>0</v>
      </c>
      <c r="S7" s="56">
        <f>finanzas3[[#This Row],[INGRESO__NETO]]+finanzas3[[#This Row],[GASTO_NETO]]+finanzas3[[#This Row],[INVERSION_NETA]]</f>
        <v>300</v>
      </c>
    </row>
    <row r="8" spans="1:19" x14ac:dyDescent="0.35">
      <c r="A8" s="3" t="s">
        <v>28</v>
      </c>
      <c r="B8" s="3" t="s">
        <v>35</v>
      </c>
      <c r="C8" s="3" t="s">
        <v>29</v>
      </c>
      <c r="D8" s="3" t="s">
        <v>18</v>
      </c>
      <c r="E8" s="3" t="s">
        <v>36</v>
      </c>
      <c r="F8" s="3" t="s">
        <v>25</v>
      </c>
      <c r="G8" s="3" t="s">
        <v>1864</v>
      </c>
      <c r="H8" s="3" t="s">
        <v>38</v>
      </c>
      <c r="I8" s="3" t="s">
        <v>36</v>
      </c>
      <c r="J8" s="6">
        <v>80</v>
      </c>
      <c r="K8" s="4">
        <v>41153</v>
      </c>
      <c r="L8" s="3">
        <f t="shared" si="0"/>
        <v>2012</v>
      </c>
      <c r="M8" s="3">
        <f t="shared" si="1"/>
        <v>9</v>
      </c>
      <c r="O8" s="3" t="s">
        <v>39</v>
      </c>
      <c r="P8" s="56">
        <f t="shared" si="2"/>
        <v>0</v>
      </c>
      <c r="Q8" s="56">
        <f t="shared" si="3"/>
        <v>-80</v>
      </c>
      <c r="R8" s="56">
        <f>IF(A8="INVERSION",-J8,0)</f>
        <v>0</v>
      </c>
      <c r="S8" s="56">
        <f>finanzas3[[#This Row],[INGRESO__NETO]]+finanzas3[[#This Row],[GASTO_NETO]]+finanzas3[[#This Row],[INVERSION_NETA]]</f>
        <v>-80</v>
      </c>
    </row>
    <row r="9" spans="1:19" x14ac:dyDescent="0.35">
      <c r="A9" s="3" t="s">
        <v>28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40</v>
      </c>
      <c r="G9" s="3" t="s">
        <v>21</v>
      </c>
      <c r="H9" s="3" t="s">
        <v>21</v>
      </c>
      <c r="I9" s="3" t="s">
        <v>21</v>
      </c>
      <c r="J9" s="6">
        <v>2</v>
      </c>
      <c r="K9" s="4">
        <v>41155</v>
      </c>
      <c r="L9" s="3">
        <f t="shared" si="0"/>
        <v>2012</v>
      </c>
      <c r="M9" s="3">
        <f t="shared" si="1"/>
        <v>9</v>
      </c>
      <c r="O9" s="3"/>
      <c r="P9" s="56">
        <f t="shared" si="2"/>
        <v>0</v>
      </c>
      <c r="Q9" s="56">
        <f t="shared" si="3"/>
        <v>-2</v>
      </c>
      <c r="R9" s="56">
        <f>IF(A9="INVERSION",-J9,0)</f>
        <v>0</v>
      </c>
      <c r="S9" s="56">
        <f>finanzas3[[#This Row],[INGRESO__NETO]]+finanzas3[[#This Row],[GASTO_NETO]]+finanzas3[[#This Row],[INVERSION_NETA]]</f>
        <v>-2</v>
      </c>
    </row>
    <row r="10" spans="1:19" x14ac:dyDescent="0.35">
      <c r="A10" s="3" t="s">
        <v>28</v>
      </c>
      <c r="B10" s="3" t="s">
        <v>16</v>
      </c>
      <c r="C10" s="3" t="s">
        <v>17</v>
      </c>
      <c r="D10" s="3" t="s">
        <v>18</v>
      </c>
      <c r="E10" s="3" t="s">
        <v>41</v>
      </c>
      <c r="F10" s="3" t="s">
        <v>25</v>
      </c>
      <c r="G10" s="3" t="s">
        <v>1865</v>
      </c>
      <c r="H10" s="3" t="s">
        <v>42</v>
      </c>
      <c r="I10" s="3" t="s">
        <v>42</v>
      </c>
      <c r="J10" s="6">
        <v>0.99900000000000011</v>
      </c>
      <c r="K10" s="4">
        <v>41178</v>
      </c>
      <c r="L10" s="3">
        <f t="shared" si="0"/>
        <v>2012</v>
      </c>
      <c r="M10" s="3">
        <f t="shared" si="1"/>
        <v>9</v>
      </c>
      <c r="O10" t="s">
        <v>43</v>
      </c>
      <c r="P10" s="56">
        <f t="shared" si="2"/>
        <v>0</v>
      </c>
      <c r="Q10" s="56">
        <f t="shared" si="3"/>
        <v>-0.99900000000000011</v>
      </c>
      <c r="R10" s="56">
        <f>IF(A10="INVERSION",-J10,0)</f>
        <v>0</v>
      </c>
      <c r="S10" s="56">
        <f>finanzas3[[#This Row],[INGRESO__NETO]]+finanzas3[[#This Row],[GASTO_NETO]]+finanzas3[[#This Row],[INVERSION_NETA]]</f>
        <v>-0.99900000000000011</v>
      </c>
    </row>
    <row r="11" spans="1:19" x14ac:dyDescent="0.35">
      <c r="A11" s="3" t="s">
        <v>28</v>
      </c>
      <c r="B11" s="3" t="s">
        <v>35</v>
      </c>
      <c r="C11" s="3" t="s">
        <v>29</v>
      </c>
      <c r="D11" s="3" t="s">
        <v>18</v>
      </c>
      <c r="E11" s="3" t="s">
        <v>36</v>
      </c>
      <c r="F11" s="3" t="s">
        <v>25</v>
      </c>
      <c r="G11" s="3" t="s">
        <v>1864</v>
      </c>
      <c r="H11" s="3" t="s">
        <v>38</v>
      </c>
      <c r="I11" s="3" t="s">
        <v>36</v>
      </c>
      <c r="J11" s="6">
        <v>80</v>
      </c>
      <c r="K11" s="4">
        <v>41183</v>
      </c>
      <c r="L11" s="3">
        <f t="shared" si="0"/>
        <v>2012</v>
      </c>
      <c r="M11" s="3">
        <f t="shared" si="1"/>
        <v>10</v>
      </c>
      <c r="O11" s="3"/>
      <c r="P11" s="56">
        <f t="shared" si="2"/>
        <v>0</v>
      </c>
      <c r="Q11" s="56">
        <f t="shared" si="3"/>
        <v>-80</v>
      </c>
      <c r="R11" s="56">
        <f>IF(A11="INVERSION",-J11,0)</f>
        <v>0</v>
      </c>
      <c r="S11" s="56">
        <f>finanzas3[[#This Row],[INGRESO__NETO]]+finanzas3[[#This Row],[GASTO_NETO]]+finanzas3[[#This Row],[INVERSION_NETA]]</f>
        <v>-80</v>
      </c>
    </row>
    <row r="12" spans="1:19" x14ac:dyDescent="0.35">
      <c r="A12" s="3" t="s">
        <v>28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40</v>
      </c>
      <c r="G12" s="3" t="s">
        <v>21</v>
      </c>
      <c r="H12" s="3" t="s">
        <v>21</v>
      </c>
      <c r="I12" s="3" t="s">
        <v>21</v>
      </c>
      <c r="J12" s="6">
        <v>4</v>
      </c>
      <c r="K12" s="4">
        <v>41183</v>
      </c>
      <c r="L12" s="3">
        <f t="shared" si="0"/>
        <v>2012</v>
      </c>
      <c r="M12" s="3">
        <f t="shared" si="1"/>
        <v>10</v>
      </c>
      <c r="O12" s="3"/>
      <c r="P12" s="56">
        <f t="shared" si="2"/>
        <v>0</v>
      </c>
      <c r="Q12" s="56">
        <f t="shared" si="3"/>
        <v>-4</v>
      </c>
      <c r="R12" s="56">
        <f>IF(A12="INVERSION",-J12,0)</f>
        <v>0</v>
      </c>
      <c r="S12" s="56">
        <f>finanzas3[[#This Row],[INGRESO__NETO]]+finanzas3[[#This Row],[GASTO_NETO]]+finanzas3[[#This Row],[INVERSION_NETA]]</f>
        <v>-4</v>
      </c>
    </row>
    <row r="13" spans="1:19" x14ac:dyDescent="0.35">
      <c r="A13" s="3" t="s">
        <v>28</v>
      </c>
      <c r="B13" s="3" t="s">
        <v>16</v>
      </c>
      <c r="C13" s="3" t="s">
        <v>17</v>
      </c>
      <c r="D13" s="3" t="s">
        <v>18</v>
      </c>
      <c r="E13" s="3" t="s">
        <v>44</v>
      </c>
      <c r="F13" s="3" t="s">
        <v>25</v>
      </c>
      <c r="G13" s="3" t="s">
        <v>31</v>
      </c>
      <c r="H13" s="3" t="s">
        <v>32</v>
      </c>
      <c r="I13" s="3" t="s">
        <v>45</v>
      </c>
      <c r="J13" s="6">
        <v>0.42500000000000004</v>
      </c>
      <c r="K13" s="4">
        <v>41187</v>
      </c>
      <c r="L13" s="3">
        <f t="shared" si="0"/>
        <v>2012</v>
      </c>
      <c r="M13" s="3">
        <f t="shared" si="1"/>
        <v>10</v>
      </c>
      <c r="P13" s="56">
        <f t="shared" si="2"/>
        <v>0</v>
      </c>
      <c r="Q13" s="56">
        <f t="shared" si="3"/>
        <v>-0.42500000000000004</v>
      </c>
      <c r="R13" s="56">
        <f>IF(A13="INVERSION",-J13,0)</f>
        <v>0</v>
      </c>
      <c r="S13" s="56">
        <f>finanzas3[[#This Row],[INGRESO__NETO]]+finanzas3[[#This Row],[GASTO_NETO]]+finanzas3[[#This Row],[INVERSION_NETA]]</f>
        <v>-0.42500000000000004</v>
      </c>
    </row>
    <row r="14" spans="1:19" x14ac:dyDescent="0.35">
      <c r="A14" s="3" t="s">
        <v>28</v>
      </c>
      <c r="B14" s="3" t="s">
        <v>16</v>
      </c>
      <c r="C14" s="3" t="s">
        <v>17</v>
      </c>
      <c r="D14" s="3" t="s">
        <v>18</v>
      </c>
      <c r="E14" s="3" t="s">
        <v>46</v>
      </c>
      <c r="F14" s="3" t="s">
        <v>47</v>
      </c>
      <c r="G14" s="3" t="s">
        <v>48</v>
      </c>
      <c r="H14" s="3" t="s">
        <v>49</v>
      </c>
      <c r="I14" s="3" t="s">
        <v>46</v>
      </c>
      <c r="J14" s="6">
        <v>2.2000000000000002</v>
      </c>
      <c r="K14" s="4">
        <v>41190</v>
      </c>
      <c r="L14" s="3">
        <f t="shared" si="0"/>
        <v>2012</v>
      </c>
      <c r="M14" s="3">
        <f t="shared" si="1"/>
        <v>10</v>
      </c>
      <c r="O14" s="3"/>
      <c r="P14" s="56">
        <f t="shared" si="2"/>
        <v>0</v>
      </c>
      <c r="Q14" s="56">
        <f t="shared" si="3"/>
        <v>-2.2000000000000002</v>
      </c>
      <c r="R14" s="56">
        <f>IF(A14="INVERSION",-J14,0)</f>
        <v>0</v>
      </c>
      <c r="S14" s="56">
        <f>finanzas3[[#This Row],[INGRESO__NETO]]+finanzas3[[#This Row],[GASTO_NETO]]+finanzas3[[#This Row],[INVERSION_NETA]]</f>
        <v>-2.2000000000000002</v>
      </c>
    </row>
    <row r="15" spans="1:19" x14ac:dyDescent="0.35">
      <c r="A15" s="3" t="s">
        <v>28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40</v>
      </c>
      <c r="G15" s="3" t="s">
        <v>21</v>
      </c>
      <c r="H15" s="3" t="s">
        <v>21</v>
      </c>
      <c r="I15" s="3" t="s">
        <v>21</v>
      </c>
      <c r="J15" s="6">
        <v>2</v>
      </c>
      <c r="K15" s="4">
        <v>41190</v>
      </c>
      <c r="L15" s="3">
        <f t="shared" si="0"/>
        <v>2012</v>
      </c>
      <c r="M15" s="3">
        <f t="shared" si="1"/>
        <v>10</v>
      </c>
      <c r="O15" s="3"/>
      <c r="P15" s="56">
        <f t="shared" si="2"/>
        <v>0</v>
      </c>
      <c r="Q15" s="56">
        <f t="shared" si="3"/>
        <v>-2</v>
      </c>
      <c r="R15" s="56">
        <f>IF(A15="INVERSION",-J15,0)</f>
        <v>0</v>
      </c>
      <c r="S15" s="56">
        <f>finanzas3[[#This Row],[INGRESO__NETO]]+finanzas3[[#This Row],[GASTO_NETO]]+finanzas3[[#This Row],[INVERSION_NETA]]</f>
        <v>-2</v>
      </c>
    </row>
    <row r="16" spans="1:19" x14ac:dyDescent="0.35">
      <c r="A16" s="3" t="s">
        <v>28</v>
      </c>
      <c r="B16" s="3" t="s">
        <v>16</v>
      </c>
      <c r="C16" s="3" t="s">
        <v>17</v>
      </c>
      <c r="D16" s="3" t="s">
        <v>18</v>
      </c>
      <c r="E16" s="3" t="s">
        <v>41</v>
      </c>
      <c r="F16" s="3" t="s">
        <v>25</v>
      </c>
      <c r="G16" s="3" t="s">
        <v>1865</v>
      </c>
      <c r="H16" s="3" t="s">
        <v>42</v>
      </c>
      <c r="I16" s="3" t="s">
        <v>42</v>
      </c>
      <c r="J16" s="6">
        <v>3.5990000000000002</v>
      </c>
      <c r="K16" s="4">
        <v>41193</v>
      </c>
      <c r="L16" s="3">
        <f t="shared" si="0"/>
        <v>2012</v>
      </c>
      <c r="M16" s="3">
        <f t="shared" si="1"/>
        <v>10</v>
      </c>
      <c r="O16" t="s">
        <v>43</v>
      </c>
      <c r="P16" s="56">
        <f t="shared" si="2"/>
        <v>0</v>
      </c>
      <c r="Q16" s="56">
        <f t="shared" si="3"/>
        <v>-3.5990000000000002</v>
      </c>
      <c r="R16" s="56">
        <f>IF(A16="INVERSION",-J16,0)</f>
        <v>0</v>
      </c>
      <c r="S16" s="56">
        <f>finanzas3[[#This Row],[INGRESO__NETO]]+finanzas3[[#This Row],[GASTO_NETO]]+finanzas3[[#This Row],[INVERSION_NETA]]</f>
        <v>-3.5990000000000002</v>
      </c>
    </row>
    <row r="17" spans="1:19" x14ac:dyDescent="0.35">
      <c r="A17" s="3" t="s">
        <v>28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40</v>
      </c>
      <c r="G17" s="3" t="s">
        <v>21</v>
      </c>
      <c r="H17" s="3" t="s">
        <v>21</v>
      </c>
      <c r="I17" s="3" t="s">
        <v>21</v>
      </c>
      <c r="J17" s="6">
        <v>15</v>
      </c>
      <c r="K17" s="4">
        <v>41197</v>
      </c>
      <c r="L17" s="3">
        <f t="shared" si="0"/>
        <v>2012</v>
      </c>
      <c r="M17" s="3">
        <f t="shared" si="1"/>
        <v>10</v>
      </c>
      <c r="O17" s="3"/>
      <c r="P17" s="56">
        <f t="shared" si="2"/>
        <v>0</v>
      </c>
      <c r="Q17" s="56">
        <f t="shared" si="3"/>
        <v>-15</v>
      </c>
      <c r="R17" s="56">
        <f>IF(A17="INVERSION",-J17,0)</f>
        <v>0</v>
      </c>
      <c r="S17" s="56">
        <f>finanzas3[[#This Row],[INGRESO__NETO]]+finanzas3[[#This Row],[GASTO_NETO]]+finanzas3[[#This Row],[INVERSION_NETA]]</f>
        <v>-15</v>
      </c>
    </row>
    <row r="18" spans="1:19" x14ac:dyDescent="0.35">
      <c r="A18" s="3" t="s">
        <v>28</v>
      </c>
      <c r="B18" s="3" t="s">
        <v>16</v>
      </c>
      <c r="C18" s="3" t="s">
        <v>17</v>
      </c>
      <c r="D18" s="3" t="s">
        <v>18</v>
      </c>
      <c r="E18" s="3" t="s">
        <v>50</v>
      </c>
      <c r="F18" s="3" t="s">
        <v>25</v>
      </c>
      <c r="G18" s="3" t="s">
        <v>1865</v>
      </c>
      <c r="H18" s="3" t="s">
        <v>42</v>
      </c>
      <c r="I18" s="3" t="s">
        <v>42</v>
      </c>
      <c r="J18" s="6">
        <v>2.5990000000000002</v>
      </c>
      <c r="K18" s="4">
        <v>41199</v>
      </c>
      <c r="L18" s="3">
        <f t="shared" si="0"/>
        <v>2012</v>
      </c>
      <c r="M18" s="3">
        <f t="shared" si="1"/>
        <v>10</v>
      </c>
      <c r="O18" t="s">
        <v>51</v>
      </c>
      <c r="P18" s="56">
        <f t="shared" si="2"/>
        <v>0</v>
      </c>
      <c r="Q18" s="56">
        <f t="shared" si="3"/>
        <v>-2.5990000000000002</v>
      </c>
      <c r="R18" s="56">
        <f>IF(A18="INVERSION",-J18,0)</f>
        <v>0</v>
      </c>
      <c r="S18" s="56">
        <f>finanzas3[[#This Row],[INGRESO__NETO]]+finanzas3[[#This Row],[GASTO_NETO]]+finanzas3[[#This Row],[INVERSION_NETA]]</f>
        <v>-2.5990000000000002</v>
      </c>
    </row>
    <row r="19" spans="1:19" x14ac:dyDescent="0.35">
      <c r="A19" s="3" t="s">
        <v>28</v>
      </c>
      <c r="B19" s="3" t="s">
        <v>16</v>
      </c>
      <c r="C19" s="3" t="s">
        <v>17</v>
      </c>
      <c r="D19" s="3" t="s">
        <v>18</v>
      </c>
      <c r="E19" s="3" t="s">
        <v>52</v>
      </c>
      <c r="F19" s="3" t="s">
        <v>25</v>
      </c>
      <c r="G19" s="3" t="s">
        <v>53</v>
      </c>
      <c r="H19" s="3" t="s">
        <v>54</v>
      </c>
      <c r="I19" s="3" t="s">
        <v>54</v>
      </c>
      <c r="J19" s="6">
        <v>8.4480000000000004</v>
      </c>
      <c r="K19" s="4">
        <v>41205</v>
      </c>
      <c r="L19" s="3">
        <f t="shared" si="0"/>
        <v>2012</v>
      </c>
      <c r="M19" s="3">
        <f t="shared" si="1"/>
        <v>10</v>
      </c>
      <c r="P19" s="56">
        <f t="shared" si="2"/>
        <v>0</v>
      </c>
      <c r="Q19" s="56">
        <f t="shared" si="3"/>
        <v>-8.4480000000000004</v>
      </c>
      <c r="R19" s="56">
        <f>IF(A19="INVERSION",-J19,0)</f>
        <v>0</v>
      </c>
      <c r="S19" s="56">
        <f>finanzas3[[#This Row],[INGRESO__NETO]]+finanzas3[[#This Row],[GASTO_NETO]]+finanzas3[[#This Row],[INVERSION_NETA]]</f>
        <v>-8.4480000000000004</v>
      </c>
    </row>
    <row r="20" spans="1:19" x14ac:dyDescent="0.35">
      <c r="A20" s="3" t="s">
        <v>28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40</v>
      </c>
      <c r="G20" s="3" t="s">
        <v>21</v>
      </c>
      <c r="H20" s="3" t="s">
        <v>21</v>
      </c>
      <c r="I20" s="3" t="s">
        <v>21</v>
      </c>
      <c r="J20" s="6">
        <v>4</v>
      </c>
      <c r="K20" s="4">
        <v>41205</v>
      </c>
      <c r="L20" s="3">
        <f t="shared" si="0"/>
        <v>2012</v>
      </c>
      <c r="M20" s="3">
        <f t="shared" si="1"/>
        <v>10</v>
      </c>
      <c r="O20" s="3"/>
      <c r="P20" s="56">
        <f t="shared" si="2"/>
        <v>0</v>
      </c>
      <c r="Q20" s="56">
        <f t="shared" si="3"/>
        <v>-4</v>
      </c>
      <c r="R20" s="56">
        <f>IF(A20="INVERSION",-J20,0)</f>
        <v>0</v>
      </c>
      <c r="S20" s="56">
        <f>finanzas3[[#This Row],[INGRESO__NETO]]+finanzas3[[#This Row],[GASTO_NETO]]+finanzas3[[#This Row],[INVERSION_NETA]]</f>
        <v>-4</v>
      </c>
    </row>
    <row r="21" spans="1:19" x14ac:dyDescent="0.35">
      <c r="A21" s="3" t="s">
        <v>28</v>
      </c>
      <c r="B21" s="3" t="s">
        <v>35</v>
      </c>
      <c r="C21" s="3" t="s">
        <v>29</v>
      </c>
      <c r="D21" s="3" t="s">
        <v>18</v>
      </c>
      <c r="E21" s="3" t="s">
        <v>36</v>
      </c>
      <c r="F21" s="3" t="s">
        <v>25</v>
      </c>
      <c r="G21" s="3" t="s">
        <v>1864</v>
      </c>
      <c r="H21" s="3" t="s">
        <v>38</v>
      </c>
      <c r="I21" s="3" t="s">
        <v>36</v>
      </c>
      <c r="J21" s="6">
        <v>80</v>
      </c>
      <c r="K21" s="4">
        <v>41214</v>
      </c>
      <c r="L21" s="3">
        <f t="shared" si="0"/>
        <v>2012</v>
      </c>
      <c r="M21" s="3">
        <f t="shared" si="1"/>
        <v>11</v>
      </c>
      <c r="O21" s="3"/>
      <c r="P21" s="56">
        <f t="shared" si="2"/>
        <v>0</v>
      </c>
      <c r="Q21" s="56">
        <f t="shared" si="3"/>
        <v>-80</v>
      </c>
      <c r="R21" s="56">
        <f>IF(A21="INVERSION",-J21,0)</f>
        <v>0</v>
      </c>
      <c r="S21" s="56">
        <f>finanzas3[[#This Row],[INGRESO__NETO]]+finanzas3[[#This Row],[GASTO_NETO]]+finanzas3[[#This Row],[INVERSION_NETA]]</f>
        <v>-80</v>
      </c>
    </row>
    <row r="22" spans="1:19" x14ac:dyDescent="0.35">
      <c r="A22" s="3" t="s">
        <v>28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40</v>
      </c>
      <c r="G22" s="3" t="s">
        <v>21</v>
      </c>
      <c r="H22" s="3" t="s">
        <v>21</v>
      </c>
      <c r="I22" s="3" t="s">
        <v>21</v>
      </c>
      <c r="J22" s="6">
        <v>2</v>
      </c>
      <c r="K22" s="4">
        <v>41218</v>
      </c>
      <c r="L22" s="3">
        <f t="shared" si="0"/>
        <v>2012</v>
      </c>
      <c r="M22" s="3">
        <f t="shared" si="1"/>
        <v>11</v>
      </c>
      <c r="O22" s="3"/>
      <c r="P22" s="56">
        <f t="shared" si="2"/>
        <v>0</v>
      </c>
      <c r="Q22" s="56">
        <f t="shared" si="3"/>
        <v>-2</v>
      </c>
      <c r="R22" s="56">
        <f>IF(A22="INVERSION",-J22,0)</f>
        <v>0</v>
      </c>
      <c r="S22" s="56">
        <f>finanzas3[[#This Row],[INGRESO__NETO]]+finanzas3[[#This Row],[GASTO_NETO]]+finanzas3[[#This Row],[INVERSION_NETA]]</f>
        <v>-2</v>
      </c>
    </row>
    <row r="23" spans="1:19" x14ac:dyDescent="0.35">
      <c r="A23" s="3" t="s">
        <v>28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40</v>
      </c>
      <c r="G23" s="3" t="s">
        <v>21</v>
      </c>
      <c r="H23" s="3" t="s">
        <v>21</v>
      </c>
      <c r="I23" s="3" t="s">
        <v>21</v>
      </c>
      <c r="J23" s="6">
        <v>4</v>
      </c>
      <c r="K23" s="4">
        <v>41235</v>
      </c>
      <c r="L23" s="3">
        <f t="shared" si="0"/>
        <v>2012</v>
      </c>
      <c r="M23" s="3">
        <f t="shared" si="1"/>
        <v>11</v>
      </c>
      <c r="O23" s="3"/>
      <c r="P23" s="56">
        <f t="shared" si="2"/>
        <v>0</v>
      </c>
      <c r="Q23" s="56">
        <f t="shared" si="3"/>
        <v>-4</v>
      </c>
      <c r="R23" s="56">
        <f>IF(A23="INVERSION",-J23,0)</f>
        <v>0</v>
      </c>
      <c r="S23" s="56">
        <f>finanzas3[[#This Row],[INGRESO__NETO]]+finanzas3[[#This Row],[GASTO_NETO]]+finanzas3[[#This Row],[INVERSION_NETA]]</f>
        <v>-4</v>
      </c>
    </row>
    <row r="24" spans="1:19" x14ac:dyDescent="0.35">
      <c r="A24" s="3" t="s">
        <v>28</v>
      </c>
      <c r="B24" s="3" t="s">
        <v>35</v>
      </c>
      <c r="C24" s="3" t="s">
        <v>29</v>
      </c>
      <c r="D24" s="3" t="s">
        <v>18</v>
      </c>
      <c r="E24" s="3" t="s">
        <v>36</v>
      </c>
      <c r="F24" s="3" t="s">
        <v>25</v>
      </c>
      <c r="G24" s="3" t="s">
        <v>1864</v>
      </c>
      <c r="H24" s="3" t="s">
        <v>38</v>
      </c>
      <c r="I24" s="3" t="s">
        <v>36</v>
      </c>
      <c r="J24" s="6">
        <v>80</v>
      </c>
      <c r="K24" s="4">
        <v>41244</v>
      </c>
      <c r="L24" s="3">
        <f t="shared" si="0"/>
        <v>2012</v>
      </c>
      <c r="M24" s="3">
        <f t="shared" si="1"/>
        <v>12</v>
      </c>
      <c r="O24" s="3"/>
      <c r="P24" s="56">
        <f t="shared" si="2"/>
        <v>0</v>
      </c>
      <c r="Q24" s="56">
        <f t="shared" si="3"/>
        <v>-80</v>
      </c>
      <c r="R24" s="56">
        <f>IF(A24="INVERSION",-J24,0)</f>
        <v>0</v>
      </c>
      <c r="S24" s="56">
        <f>finanzas3[[#This Row],[INGRESO__NETO]]+finanzas3[[#This Row],[GASTO_NETO]]+finanzas3[[#This Row],[INVERSION_NETA]]</f>
        <v>-80</v>
      </c>
    </row>
    <row r="25" spans="1:19" x14ac:dyDescent="0.35">
      <c r="A25" s="3" t="s">
        <v>15</v>
      </c>
      <c r="B25" s="3" t="s">
        <v>16</v>
      </c>
      <c r="C25" s="3" t="s">
        <v>17</v>
      </c>
      <c r="D25" s="3" t="s">
        <v>18</v>
      </c>
      <c r="E25" s="3" t="s">
        <v>55</v>
      </c>
      <c r="F25" s="3" t="s">
        <v>20</v>
      </c>
      <c r="G25" s="3" t="s">
        <v>21</v>
      </c>
      <c r="H25" s="3" t="s">
        <v>21</v>
      </c>
      <c r="I25" s="3" t="s">
        <v>56</v>
      </c>
      <c r="J25" s="6">
        <v>6.3</v>
      </c>
      <c r="K25" s="4">
        <v>41245</v>
      </c>
      <c r="L25" s="3">
        <f t="shared" si="0"/>
        <v>2012</v>
      </c>
      <c r="M25" s="3">
        <f t="shared" si="1"/>
        <v>12</v>
      </c>
      <c r="O25" s="3"/>
      <c r="P25" s="56">
        <f t="shared" si="2"/>
        <v>6.3</v>
      </c>
      <c r="Q25" s="56">
        <f t="shared" si="3"/>
        <v>0</v>
      </c>
      <c r="R25" s="56">
        <f>IF(A25="INVERSION",-J25,0)</f>
        <v>0</v>
      </c>
      <c r="S25" s="56">
        <f>finanzas3[[#This Row],[INGRESO__NETO]]+finanzas3[[#This Row],[GASTO_NETO]]+finanzas3[[#This Row],[INVERSION_NETA]]</f>
        <v>6.3</v>
      </c>
    </row>
    <row r="26" spans="1:19" x14ac:dyDescent="0.35">
      <c r="A26" s="3" t="s">
        <v>28</v>
      </c>
      <c r="B26" s="3" t="s">
        <v>16</v>
      </c>
      <c r="C26" s="3" t="s">
        <v>17</v>
      </c>
      <c r="D26" s="3" t="s">
        <v>18</v>
      </c>
      <c r="E26" s="3" t="s">
        <v>57</v>
      </c>
      <c r="F26" s="3" t="s">
        <v>25</v>
      </c>
      <c r="G26" s="3" t="s">
        <v>48</v>
      </c>
      <c r="H26" s="3" t="s">
        <v>49</v>
      </c>
      <c r="I26" s="3" t="s">
        <v>57</v>
      </c>
      <c r="J26" s="6">
        <v>0.96</v>
      </c>
      <c r="K26" s="4">
        <v>41255</v>
      </c>
      <c r="L26" s="3">
        <f t="shared" si="0"/>
        <v>2012</v>
      </c>
      <c r="M26" s="3">
        <f t="shared" si="1"/>
        <v>12</v>
      </c>
      <c r="O26" s="3"/>
      <c r="P26" s="56">
        <f t="shared" si="2"/>
        <v>0</v>
      </c>
      <c r="Q26" s="56">
        <f t="shared" si="3"/>
        <v>-0.96</v>
      </c>
      <c r="R26" s="56">
        <f>IF(A26="INVERSION",-J26,0)</f>
        <v>0</v>
      </c>
      <c r="S26" s="56">
        <f>finanzas3[[#This Row],[INGRESO__NETO]]+finanzas3[[#This Row],[GASTO_NETO]]+finanzas3[[#This Row],[INVERSION_NETA]]</f>
        <v>-0.96</v>
      </c>
    </row>
    <row r="27" spans="1:19" x14ac:dyDescent="0.35">
      <c r="A27" s="3" t="s">
        <v>28</v>
      </c>
      <c r="B27" s="3" t="s">
        <v>16</v>
      </c>
      <c r="C27" s="3" t="s">
        <v>17</v>
      </c>
      <c r="D27" s="3" t="s">
        <v>18</v>
      </c>
      <c r="E27" s="3" t="s">
        <v>58</v>
      </c>
      <c r="F27" s="3" t="s">
        <v>47</v>
      </c>
      <c r="G27" s="3" t="s">
        <v>59</v>
      </c>
      <c r="I27" s="3" t="s">
        <v>42</v>
      </c>
      <c r="J27" s="6">
        <v>3.1950000000000003</v>
      </c>
      <c r="K27" s="4">
        <v>41270</v>
      </c>
      <c r="L27" s="3">
        <f t="shared" si="0"/>
        <v>2012</v>
      </c>
      <c r="M27" s="3">
        <f t="shared" si="1"/>
        <v>12</v>
      </c>
      <c r="O27" t="s">
        <v>60</v>
      </c>
      <c r="P27" s="56">
        <f t="shared" si="2"/>
        <v>0</v>
      </c>
      <c r="Q27" s="56">
        <f t="shared" si="3"/>
        <v>-3.1950000000000003</v>
      </c>
      <c r="R27" s="56">
        <f>IF(A27="INVERSION",-J27,0)</f>
        <v>0</v>
      </c>
      <c r="S27" s="56">
        <f>finanzas3[[#This Row],[INGRESO__NETO]]+finanzas3[[#This Row],[GASTO_NETO]]+finanzas3[[#This Row],[INVERSION_NETA]]</f>
        <v>-3.1950000000000003</v>
      </c>
    </row>
    <row r="28" spans="1:19" x14ac:dyDescent="0.35">
      <c r="A28" s="3" t="s">
        <v>15</v>
      </c>
      <c r="B28" s="3" t="s">
        <v>16</v>
      </c>
      <c r="C28" s="3" t="s">
        <v>17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6">
        <v>2.4E-2</v>
      </c>
      <c r="K28" s="4">
        <v>41274</v>
      </c>
      <c r="L28" s="3">
        <f t="shared" si="0"/>
        <v>2012</v>
      </c>
      <c r="M28" s="3">
        <f t="shared" si="1"/>
        <v>12</v>
      </c>
      <c r="O28" s="3"/>
      <c r="P28" s="56">
        <f t="shared" si="2"/>
        <v>2.4E-2</v>
      </c>
      <c r="Q28" s="56">
        <f t="shared" si="3"/>
        <v>0</v>
      </c>
      <c r="R28" s="56">
        <f>IF(A28="INVERSION",-J28,0)</f>
        <v>0</v>
      </c>
      <c r="S28" s="56">
        <f>finanzas3[[#This Row],[INGRESO__NETO]]+finanzas3[[#This Row],[GASTO_NETO]]+finanzas3[[#This Row],[INVERSION_NETA]]</f>
        <v>2.4E-2</v>
      </c>
    </row>
    <row r="29" spans="1:19" x14ac:dyDescent="0.35">
      <c r="A29" s="3" t="s">
        <v>28</v>
      </c>
      <c r="B29" s="3" t="s">
        <v>35</v>
      </c>
      <c r="C29" s="3" t="s">
        <v>29</v>
      </c>
      <c r="D29" s="3" t="s">
        <v>18</v>
      </c>
      <c r="E29" s="3" t="s">
        <v>36</v>
      </c>
      <c r="F29" s="3" t="s">
        <v>25</v>
      </c>
      <c r="G29" s="3" t="s">
        <v>1864</v>
      </c>
      <c r="H29" s="3" t="s">
        <v>38</v>
      </c>
      <c r="I29" s="3" t="s">
        <v>36</v>
      </c>
      <c r="J29" s="6">
        <v>80</v>
      </c>
      <c r="K29" s="4">
        <v>41275</v>
      </c>
      <c r="L29" s="3">
        <f t="shared" si="0"/>
        <v>2013</v>
      </c>
      <c r="M29" s="3">
        <f t="shared" si="1"/>
        <v>1</v>
      </c>
      <c r="O29" s="3"/>
      <c r="P29" s="56">
        <f t="shared" si="2"/>
        <v>0</v>
      </c>
      <c r="Q29" s="56">
        <f t="shared" si="3"/>
        <v>-80</v>
      </c>
      <c r="R29" s="56">
        <f>IF(A29="INVERSION",-J29,0)</f>
        <v>0</v>
      </c>
      <c r="S29" s="56">
        <f>finanzas3[[#This Row],[INGRESO__NETO]]+finanzas3[[#This Row],[GASTO_NETO]]+finanzas3[[#This Row],[INVERSION_NETA]]</f>
        <v>-80</v>
      </c>
    </row>
    <row r="30" spans="1:19" x14ac:dyDescent="0.35">
      <c r="A30" s="3" t="s">
        <v>28</v>
      </c>
      <c r="B30" s="3" t="s">
        <v>16</v>
      </c>
      <c r="C30" s="3" t="s">
        <v>17</v>
      </c>
      <c r="D30" s="3" t="s">
        <v>18</v>
      </c>
      <c r="E30" s="3" t="s">
        <v>19</v>
      </c>
      <c r="F30" s="3" t="s">
        <v>40</v>
      </c>
      <c r="G30" s="3" t="s">
        <v>21</v>
      </c>
      <c r="H30" s="3" t="s">
        <v>21</v>
      </c>
      <c r="I30" s="3" t="s">
        <v>21</v>
      </c>
      <c r="J30" s="6">
        <v>4</v>
      </c>
      <c r="K30" s="4">
        <v>41282</v>
      </c>
      <c r="L30" s="3">
        <f t="shared" si="0"/>
        <v>2013</v>
      </c>
      <c r="M30" s="3">
        <f t="shared" si="1"/>
        <v>1</v>
      </c>
      <c r="O30" s="3"/>
      <c r="P30" s="56">
        <f t="shared" si="2"/>
        <v>0</v>
      </c>
      <c r="Q30" s="56">
        <f t="shared" si="3"/>
        <v>-4</v>
      </c>
      <c r="R30" s="56">
        <f>IF(A30="INVERSION",-J30,0)</f>
        <v>0</v>
      </c>
      <c r="S30" s="56">
        <f>finanzas3[[#This Row],[INGRESO__NETO]]+finanzas3[[#This Row],[GASTO_NETO]]+finanzas3[[#This Row],[INVERSION_NETA]]</f>
        <v>-4</v>
      </c>
    </row>
    <row r="31" spans="1:19" x14ac:dyDescent="0.35">
      <c r="A31" s="3" t="s">
        <v>28</v>
      </c>
      <c r="B31" s="3" t="s">
        <v>16</v>
      </c>
      <c r="C31" s="3" t="s">
        <v>17</v>
      </c>
      <c r="D31" s="3" t="s">
        <v>18</v>
      </c>
      <c r="E31" s="3" t="s">
        <v>44</v>
      </c>
      <c r="F31" s="3" t="s">
        <v>25</v>
      </c>
      <c r="G31" s="3" t="s">
        <v>31</v>
      </c>
      <c r="H31" s="3" t="s">
        <v>32</v>
      </c>
      <c r="I31" s="3" t="s">
        <v>45</v>
      </c>
      <c r="J31" s="6">
        <v>1.06</v>
      </c>
      <c r="K31" s="4">
        <v>41291</v>
      </c>
      <c r="L31" s="3">
        <f t="shared" si="0"/>
        <v>2013</v>
      </c>
      <c r="M31" s="3">
        <f t="shared" si="1"/>
        <v>1</v>
      </c>
      <c r="P31" s="56">
        <f t="shared" si="2"/>
        <v>0</v>
      </c>
      <c r="Q31" s="56">
        <f t="shared" si="3"/>
        <v>-1.06</v>
      </c>
      <c r="R31" s="56">
        <f>IF(A31="INVERSION",-J31,0)</f>
        <v>0</v>
      </c>
      <c r="S31" s="56">
        <f>finanzas3[[#This Row],[INGRESO__NETO]]+finanzas3[[#This Row],[GASTO_NETO]]+finanzas3[[#This Row],[INVERSION_NETA]]</f>
        <v>-1.06</v>
      </c>
    </row>
    <row r="32" spans="1:19" x14ac:dyDescent="0.35">
      <c r="A32" s="3" t="s">
        <v>28</v>
      </c>
      <c r="B32" s="3" t="s">
        <v>35</v>
      </c>
      <c r="C32" s="3" t="s">
        <v>29</v>
      </c>
      <c r="D32" s="3" t="s">
        <v>18</v>
      </c>
      <c r="E32" s="3" t="s">
        <v>36</v>
      </c>
      <c r="F32" s="3" t="s">
        <v>25</v>
      </c>
      <c r="G32" s="3" t="s">
        <v>1864</v>
      </c>
      <c r="H32" s="3" t="s">
        <v>38</v>
      </c>
      <c r="I32" s="3" t="s">
        <v>36</v>
      </c>
      <c r="J32" s="6">
        <v>80</v>
      </c>
      <c r="K32" s="4">
        <v>41306</v>
      </c>
      <c r="L32" s="3">
        <f t="shared" si="0"/>
        <v>2013</v>
      </c>
      <c r="M32" s="3">
        <f t="shared" si="1"/>
        <v>2</v>
      </c>
      <c r="O32" s="3"/>
      <c r="P32" s="56">
        <f t="shared" si="2"/>
        <v>0</v>
      </c>
      <c r="Q32" s="56">
        <f t="shared" si="3"/>
        <v>-80</v>
      </c>
      <c r="R32" s="56">
        <f>IF(A32="INVERSION",-J32,0)</f>
        <v>0</v>
      </c>
      <c r="S32" s="56">
        <f>finanzas3[[#This Row],[INGRESO__NETO]]+finanzas3[[#This Row],[GASTO_NETO]]+finanzas3[[#This Row],[INVERSION_NETA]]</f>
        <v>-80</v>
      </c>
    </row>
    <row r="33" spans="1:19" x14ac:dyDescent="0.35">
      <c r="A33" s="3" t="s">
        <v>15</v>
      </c>
      <c r="B33" s="3" t="s">
        <v>16</v>
      </c>
      <c r="C33" s="3" t="s">
        <v>17</v>
      </c>
      <c r="D33" s="3" t="s">
        <v>18</v>
      </c>
      <c r="E33" s="3" t="s">
        <v>24</v>
      </c>
      <c r="F33" s="3" t="s">
        <v>25</v>
      </c>
      <c r="G33" s="3" t="s">
        <v>21</v>
      </c>
      <c r="H33" s="3" t="s">
        <v>26</v>
      </c>
      <c r="I33" s="3" t="s">
        <v>27</v>
      </c>
      <c r="J33" s="6">
        <v>300</v>
      </c>
      <c r="K33" s="4">
        <v>41309</v>
      </c>
      <c r="L33" s="3">
        <f t="shared" si="0"/>
        <v>2013</v>
      </c>
      <c r="M33" s="3">
        <f t="shared" si="1"/>
        <v>2</v>
      </c>
      <c r="O33" s="3"/>
      <c r="P33" s="56">
        <f t="shared" si="2"/>
        <v>300</v>
      </c>
      <c r="Q33" s="56">
        <f t="shared" si="3"/>
        <v>0</v>
      </c>
      <c r="R33" s="56">
        <f>IF(A33="INVERSION",-J33,0)</f>
        <v>0</v>
      </c>
      <c r="S33" s="56">
        <f>finanzas3[[#This Row],[INGRESO__NETO]]+finanzas3[[#This Row],[GASTO_NETO]]+finanzas3[[#This Row],[INVERSION_NETA]]</f>
        <v>300</v>
      </c>
    </row>
    <row r="34" spans="1:19" x14ac:dyDescent="0.35">
      <c r="A34" s="3" t="s">
        <v>28</v>
      </c>
      <c r="B34" s="3" t="s">
        <v>16</v>
      </c>
      <c r="C34" s="3" t="s">
        <v>17</v>
      </c>
      <c r="D34" s="3" t="s">
        <v>18</v>
      </c>
      <c r="E34" s="3" t="s">
        <v>19</v>
      </c>
      <c r="F34" s="3" t="s">
        <v>40</v>
      </c>
      <c r="G34" s="3" t="s">
        <v>21</v>
      </c>
      <c r="H34" s="3" t="s">
        <v>21</v>
      </c>
      <c r="I34" s="3" t="s">
        <v>21</v>
      </c>
      <c r="J34" s="6">
        <v>2</v>
      </c>
      <c r="K34" s="4">
        <v>41317</v>
      </c>
      <c r="L34" s="3">
        <f t="shared" si="0"/>
        <v>2013</v>
      </c>
      <c r="M34" s="3">
        <f t="shared" si="1"/>
        <v>2</v>
      </c>
      <c r="O34" s="3"/>
      <c r="P34" s="56">
        <f t="shared" si="2"/>
        <v>0</v>
      </c>
      <c r="Q34" s="56">
        <f t="shared" si="3"/>
        <v>-2</v>
      </c>
      <c r="R34" s="56">
        <f>IF(A34="INVERSION",-J34,0)</f>
        <v>0</v>
      </c>
      <c r="S34" s="56">
        <f>finanzas3[[#This Row],[INGRESO__NETO]]+finanzas3[[#This Row],[GASTO_NETO]]+finanzas3[[#This Row],[INVERSION_NETA]]</f>
        <v>-2</v>
      </c>
    </row>
    <row r="35" spans="1:19" x14ac:dyDescent="0.35">
      <c r="A35" s="3" t="s">
        <v>28</v>
      </c>
      <c r="B35" s="3" t="s">
        <v>16</v>
      </c>
      <c r="C35" s="3" t="s">
        <v>17</v>
      </c>
      <c r="D35" s="3" t="s">
        <v>18</v>
      </c>
      <c r="E35" s="3" t="s">
        <v>19</v>
      </c>
      <c r="F35" s="3" t="s">
        <v>40</v>
      </c>
      <c r="G35" s="3" t="s">
        <v>21</v>
      </c>
      <c r="H35" s="3" t="s">
        <v>21</v>
      </c>
      <c r="I35" s="3" t="s">
        <v>21</v>
      </c>
      <c r="J35" s="6">
        <v>2</v>
      </c>
      <c r="K35" s="4">
        <v>41320</v>
      </c>
      <c r="L35" s="3">
        <f t="shared" si="0"/>
        <v>2013</v>
      </c>
      <c r="M35" s="3">
        <f t="shared" si="1"/>
        <v>2</v>
      </c>
      <c r="O35" s="3"/>
      <c r="P35" s="56">
        <f t="shared" si="2"/>
        <v>0</v>
      </c>
      <c r="Q35" s="56">
        <f t="shared" si="3"/>
        <v>-2</v>
      </c>
      <c r="R35" s="56">
        <f>IF(A35="INVERSION",-J35,0)</f>
        <v>0</v>
      </c>
      <c r="S35" s="56">
        <f>finanzas3[[#This Row],[INGRESO__NETO]]+finanzas3[[#This Row],[GASTO_NETO]]+finanzas3[[#This Row],[INVERSION_NETA]]</f>
        <v>-2</v>
      </c>
    </row>
    <row r="36" spans="1:19" x14ac:dyDescent="0.35">
      <c r="A36" s="3" t="s">
        <v>28</v>
      </c>
      <c r="B36" s="3" t="s">
        <v>16</v>
      </c>
      <c r="C36" s="3" t="s">
        <v>17</v>
      </c>
      <c r="D36" s="3" t="s">
        <v>18</v>
      </c>
      <c r="E36" s="3" t="s">
        <v>19</v>
      </c>
      <c r="F36" s="3" t="s">
        <v>40</v>
      </c>
      <c r="G36" s="3" t="s">
        <v>21</v>
      </c>
      <c r="H36" s="3" t="s">
        <v>21</v>
      </c>
      <c r="I36" s="3" t="s">
        <v>21</v>
      </c>
      <c r="J36" s="6">
        <v>2</v>
      </c>
      <c r="K36" s="4">
        <v>41320</v>
      </c>
      <c r="L36" s="3">
        <f t="shared" si="0"/>
        <v>2013</v>
      </c>
      <c r="M36" s="3">
        <f t="shared" si="1"/>
        <v>2</v>
      </c>
      <c r="O36" s="3"/>
      <c r="P36" s="56">
        <f t="shared" si="2"/>
        <v>0</v>
      </c>
      <c r="Q36" s="56">
        <f t="shared" si="3"/>
        <v>-2</v>
      </c>
      <c r="R36" s="56">
        <f>IF(A36="INVERSION",-J36,0)</f>
        <v>0</v>
      </c>
      <c r="S36" s="56">
        <f>finanzas3[[#This Row],[INGRESO__NETO]]+finanzas3[[#This Row],[GASTO_NETO]]+finanzas3[[#This Row],[INVERSION_NETA]]</f>
        <v>-2</v>
      </c>
    </row>
    <row r="37" spans="1:19" x14ac:dyDescent="0.35">
      <c r="A37" s="3" t="s">
        <v>28</v>
      </c>
      <c r="B37" s="3" t="s">
        <v>16</v>
      </c>
      <c r="C37" s="3" t="s">
        <v>17</v>
      </c>
      <c r="D37" s="3" t="s">
        <v>18</v>
      </c>
      <c r="E37" s="3" t="s">
        <v>57</v>
      </c>
      <c r="F37" s="3" t="s">
        <v>25</v>
      </c>
      <c r="G37" s="3" t="s">
        <v>48</v>
      </c>
      <c r="H37" s="3" t="s">
        <v>49</v>
      </c>
      <c r="I37" s="3" t="s">
        <v>57</v>
      </c>
      <c r="J37" s="6">
        <v>0.625</v>
      </c>
      <c r="K37" s="4">
        <v>41323</v>
      </c>
      <c r="L37" s="3">
        <f t="shared" si="0"/>
        <v>2013</v>
      </c>
      <c r="M37" s="3">
        <f t="shared" si="1"/>
        <v>2</v>
      </c>
      <c r="O37" s="3"/>
      <c r="P37" s="56">
        <f t="shared" si="2"/>
        <v>0</v>
      </c>
      <c r="Q37" s="56">
        <f t="shared" si="3"/>
        <v>-0.625</v>
      </c>
      <c r="R37" s="56">
        <f>IF(A37="INVERSION",-J37,0)</f>
        <v>0</v>
      </c>
      <c r="S37" s="56">
        <f>finanzas3[[#This Row],[INGRESO__NETO]]+finanzas3[[#This Row],[GASTO_NETO]]+finanzas3[[#This Row],[INVERSION_NETA]]</f>
        <v>-0.625</v>
      </c>
    </row>
    <row r="38" spans="1:19" x14ac:dyDescent="0.35">
      <c r="A38" s="3" t="s">
        <v>28</v>
      </c>
      <c r="B38" s="3" t="s">
        <v>16</v>
      </c>
      <c r="C38" s="3" t="s">
        <v>17</v>
      </c>
      <c r="D38" s="3" t="s">
        <v>18</v>
      </c>
      <c r="E38" s="3" t="s">
        <v>19</v>
      </c>
      <c r="F38" s="3" t="s">
        <v>40</v>
      </c>
      <c r="G38" s="3" t="s">
        <v>21</v>
      </c>
      <c r="H38" s="3" t="s">
        <v>21</v>
      </c>
      <c r="I38" s="3" t="s">
        <v>21</v>
      </c>
      <c r="J38" s="6">
        <v>2</v>
      </c>
      <c r="K38" s="4">
        <v>41327</v>
      </c>
      <c r="L38" s="3">
        <f t="shared" si="0"/>
        <v>2013</v>
      </c>
      <c r="M38" s="3">
        <f t="shared" si="1"/>
        <v>2</v>
      </c>
      <c r="O38" s="3"/>
      <c r="P38" s="56">
        <f t="shared" si="2"/>
        <v>0</v>
      </c>
      <c r="Q38" s="56">
        <f t="shared" si="3"/>
        <v>-2</v>
      </c>
      <c r="R38" s="56">
        <f>IF(A38="INVERSION",-J38,0)</f>
        <v>0</v>
      </c>
      <c r="S38" s="56">
        <f>finanzas3[[#This Row],[INGRESO__NETO]]+finanzas3[[#This Row],[GASTO_NETO]]+finanzas3[[#This Row],[INVERSION_NETA]]</f>
        <v>-2</v>
      </c>
    </row>
    <row r="39" spans="1:19" x14ac:dyDescent="0.35">
      <c r="A39" s="3" t="s">
        <v>28</v>
      </c>
      <c r="B39" s="3" t="s">
        <v>35</v>
      </c>
      <c r="C39" s="3" t="s">
        <v>29</v>
      </c>
      <c r="D39" s="3" t="s">
        <v>18</v>
      </c>
      <c r="E39" s="3" t="s">
        <v>36</v>
      </c>
      <c r="F39" s="3" t="s">
        <v>25</v>
      </c>
      <c r="G39" s="3" t="s">
        <v>1864</v>
      </c>
      <c r="H39" s="3" t="s">
        <v>38</v>
      </c>
      <c r="I39" s="3" t="s">
        <v>36</v>
      </c>
      <c r="J39" s="6">
        <v>80</v>
      </c>
      <c r="K39" s="4">
        <v>41334</v>
      </c>
      <c r="L39" s="3">
        <f t="shared" si="0"/>
        <v>2013</v>
      </c>
      <c r="M39" s="3">
        <f t="shared" si="1"/>
        <v>3</v>
      </c>
      <c r="O39" s="3"/>
      <c r="P39" s="56">
        <f t="shared" si="2"/>
        <v>0</v>
      </c>
      <c r="Q39" s="56">
        <f t="shared" si="3"/>
        <v>-80</v>
      </c>
      <c r="R39" s="56">
        <f>IF(A39="INVERSION",-J39,0)</f>
        <v>0</v>
      </c>
      <c r="S39" s="56">
        <f>finanzas3[[#This Row],[INGRESO__NETO]]+finanzas3[[#This Row],[GASTO_NETO]]+finanzas3[[#This Row],[INVERSION_NETA]]</f>
        <v>-80</v>
      </c>
    </row>
    <row r="40" spans="1:19" x14ac:dyDescent="0.35">
      <c r="A40" s="3" t="s">
        <v>28</v>
      </c>
      <c r="B40" s="3" t="s">
        <v>16</v>
      </c>
      <c r="C40" s="3" t="s">
        <v>17</v>
      </c>
      <c r="D40" s="3" t="s">
        <v>18</v>
      </c>
      <c r="E40" s="3" t="s">
        <v>57</v>
      </c>
      <c r="F40" s="3" t="s">
        <v>25</v>
      </c>
      <c r="G40" s="3" t="s">
        <v>48</v>
      </c>
      <c r="H40" s="3" t="s">
        <v>49</v>
      </c>
      <c r="I40" s="3" t="s">
        <v>57</v>
      </c>
      <c r="J40" s="6">
        <v>0.876</v>
      </c>
      <c r="K40" s="4">
        <v>41341</v>
      </c>
      <c r="L40" s="3">
        <f t="shared" si="0"/>
        <v>2013</v>
      </c>
      <c r="M40" s="3">
        <f t="shared" si="1"/>
        <v>3</v>
      </c>
      <c r="O40" s="3"/>
      <c r="P40" s="56">
        <f t="shared" si="2"/>
        <v>0</v>
      </c>
      <c r="Q40" s="56">
        <f t="shared" si="3"/>
        <v>-0.876</v>
      </c>
      <c r="R40" s="56">
        <f>IF(A40="INVERSION",-J40,0)</f>
        <v>0</v>
      </c>
      <c r="S40" s="56">
        <f>finanzas3[[#This Row],[INGRESO__NETO]]+finanzas3[[#This Row],[GASTO_NETO]]+finanzas3[[#This Row],[INVERSION_NETA]]</f>
        <v>-0.876</v>
      </c>
    </row>
    <row r="41" spans="1:19" x14ac:dyDescent="0.35">
      <c r="A41" s="3" t="s">
        <v>28</v>
      </c>
      <c r="B41" s="3" t="s">
        <v>16</v>
      </c>
      <c r="C41" s="3" t="s">
        <v>17</v>
      </c>
      <c r="D41" s="3" t="s">
        <v>18</v>
      </c>
      <c r="E41" s="3" t="s">
        <v>61</v>
      </c>
      <c r="F41" s="3" t="s">
        <v>25</v>
      </c>
      <c r="G41" s="3" t="s">
        <v>48</v>
      </c>
      <c r="H41" s="3" t="s">
        <v>49</v>
      </c>
      <c r="I41" s="3" t="s">
        <v>61</v>
      </c>
      <c r="J41" s="6">
        <v>0.48200000000000004</v>
      </c>
      <c r="K41" s="4">
        <v>41354</v>
      </c>
      <c r="L41" s="3">
        <f t="shared" si="0"/>
        <v>2013</v>
      </c>
      <c r="M41" s="3">
        <f t="shared" si="1"/>
        <v>3</v>
      </c>
      <c r="O41" s="3"/>
      <c r="P41" s="56">
        <f t="shared" si="2"/>
        <v>0</v>
      </c>
      <c r="Q41" s="56">
        <f t="shared" si="3"/>
        <v>-0.48200000000000004</v>
      </c>
      <c r="R41" s="56">
        <f>IF(A41="INVERSION",-J41,0)</f>
        <v>0</v>
      </c>
      <c r="S41" s="56">
        <f>finanzas3[[#This Row],[INGRESO__NETO]]+finanzas3[[#This Row],[GASTO_NETO]]+finanzas3[[#This Row],[INVERSION_NETA]]</f>
        <v>-0.48200000000000004</v>
      </c>
    </row>
    <row r="42" spans="1:19" x14ac:dyDescent="0.35">
      <c r="A42" s="3" t="s">
        <v>28</v>
      </c>
      <c r="B42" s="3" t="s">
        <v>16</v>
      </c>
      <c r="C42" s="3" t="s">
        <v>17</v>
      </c>
      <c r="D42" s="3" t="s">
        <v>18</v>
      </c>
      <c r="E42" s="3" t="s">
        <v>19</v>
      </c>
      <c r="F42" s="3" t="s">
        <v>40</v>
      </c>
      <c r="G42" s="3" t="s">
        <v>21</v>
      </c>
      <c r="H42" s="3" t="s">
        <v>21</v>
      </c>
      <c r="I42" s="3" t="s">
        <v>21</v>
      </c>
      <c r="J42" s="6">
        <v>4</v>
      </c>
      <c r="K42" s="4">
        <v>41355</v>
      </c>
      <c r="L42" s="3">
        <f t="shared" si="0"/>
        <v>2013</v>
      </c>
      <c r="M42" s="3">
        <f t="shared" si="1"/>
        <v>3</v>
      </c>
      <c r="O42" s="3"/>
      <c r="P42" s="56">
        <f t="shared" si="2"/>
        <v>0</v>
      </c>
      <c r="Q42" s="56">
        <f t="shared" si="3"/>
        <v>-4</v>
      </c>
      <c r="R42" s="56">
        <f>IF(A42="INVERSION",-J42,0)</f>
        <v>0</v>
      </c>
      <c r="S42" s="56">
        <f>finanzas3[[#This Row],[INGRESO__NETO]]+finanzas3[[#This Row],[GASTO_NETO]]+finanzas3[[#This Row],[INVERSION_NETA]]</f>
        <v>-4</v>
      </c>
    </row>
    <row r="43" spans="1:19" x14ac:dyDescent="0.35">
      <c r="A43" s="3" t="s">
        <v>28</v>
      </c>
      <c r="B43" s="3" t="s">
        <v>16</v>
      </c>
      <c r="C43" s="3" t="s">
        <v>17</v>
      </c>
      <c r="D43" s="3" t="s">
        <v>18</v>
      </c>
      <c r="E43" s="3" t="s">
        <v>19</v>
      </c>
      <c r="F43" s="3" t="s">
        <v>40</v>
      </c>
      <c r="G43" s="3" t="s">
        <v>21</v>
      </c>
      <c r="H43" s="3" t="s">
        <v>21</v>
      </c>
      <c r="I43" s="3" t="s">
        <v>21</v>
      </c>
      <c r="J43" s="6">
        <v>7</v>
      </c>
      <c r="K43" s="4">
        <v>41358</v>
      </c>
      <c r="L43" s="3">
        <f t="shared" si="0"/>
        <v>2013</v>
      </c>
      <c r="M43" s="3">
        <f t="shared" si="1"/>
        <v>3</v>
      </c>
      <c r="O43" s="3"/>
      <c r="P43" s="56">
        <f t="shared" si="2"/>
        <v>0</v>
      </c>
      <c r="Q43" s="56">
        <f t="shared" si="3"/>
        <v>-7</v>
      </c>
      <c r="R43" s="56">
        <f>IF(A43="INVERSION",-J43,0)</f>
        <v>0</v>
      </c>
      <c r="S43" s="56">
        <f>finanzas3[[#This Row],[INGRESO__NETO]]+finanzas3[[#This Row],[GASTO_NETO]]+finanzas3[[#This Row],[INVERSION_NETA]]</f>
        <v>-7</v>
      </c>
    </row>
    <row r="44" spans="1:19" x14ac:dyDescent="0.35">
      <c r="A44" s="3" t="s">
        <v>28</v>
      </c>
      <c r="B44" s="3" t="s">
        <v>35</v>
      </c>
      <c r="C44" s="3" t="s">
        <v>29</v>
      </c>
      <c r="D44" s="3" t="s">
        <v>18</v>
      </c>
      <c r="E44" s="3" t="s">
        <v>36</v>
      </c>
      <c r="F44" s="3" t="s">
        <v>25</v>
      </c>
      <c r="G44" s="3" t="s">
        <v>1864</v>
      </c>
      <c r="H44" s="3" t="s">
        <v>38</v>
      </c>
      <c r="I44" s="3" t="s">
        <v>36</v>
      </c>
      <c r="J44" s="6">
        <v>80</v>
      </c>
      <c r="K44" s="4">
        <v>41365</v>
      </c>
      <c r="L44" s="3">
        <f t="shared" si="0"/>
        <v>2013</v>
      </c>
      <c r="M44" s="3">
        <f t="shared" si="1"/>
        <v>4</v>
      </c>
      <c r="O44" s="3"/>
      <c r="P44" s="56">
        <f t="shared" si="2"/>
        <v>0</v>
      </c>
      <c r="Q44" s="56">
        <f t="shared" si="3"/>
        <v>-80</v>
      </c>
      <c r="R44" s="56">
        <f>IF(A44="INVERSION",-J44,0)</f>
        <v>0</v>
      </c>
      <c r="S44" s="56">
        <f>finanzas3[[#This Row],[INGRESO__NETO]]+finanzas3[[#This Row],[GASTO_NETO]]+finanzas3[[#This Row],[INVERSION_NETA]]</f>
        <v>-80</v>
      </c>
    </row>
    <row r="45" spans="1:19" x14ac:dyDescent="0.35">
      <c r="A45" s="3" t="s">
        <v>28</v>
      </c>
      <c r="B45" s="3" t="s">
        <v>16</v>
      </c>
      <c r="C45" s="3" t="s">
        <v>29</v>
      </c>
      <c r="D45" s="3" t="s">
        <v>18</v>
      </c>
      <c r="E45" s="3" t="s">
        <v>30</v>
      </c>
      <c r="F45" s="3" t="s">
        <v>25</v>
      </c>
      <c r="G45" s="3" t="s">
        <v>31</v>
      </c>
      <c r="H45" s="3" t="s">
        <v>32</v>
      </c>
      <c r="I45" s="3" t="s">
        <v>33</v>
      </c>
      <c r="J45" s="6">
        <v>750</v>
      </c>
      <c r="K45" s="4">
        <v>41371</v>
      </c>
      <c r="L45" s="3">
        <f t="shared" si="0"/>
        <v>2013</v>
      </c>
      <c r="M45" s="3">
        <f t="shared" si="1"/>
        <v>4</v>
      </c>
      <c r="O45" s="3" t="s">
        <v>62</v>
      </c>
      <c r="P45" s="56">
        <f t="shared" si="2"/>
        <v>0</v>
      </c>
      <c r="Q45" s="56">
        <f t="shared" si="3"/>
        <v>-750</v>
      </c>
      <c r="R45" s="56">
        <f>IF(A45="INVERSION",-J45,0)</f>
        <v>0</v>
      </c>
      <c r="S45" s="56">
        <f>finanzas3[[#This Row],[INGRESO__NETO]]+finanzas3[[#This Row],[GASTO_NETO]]+finanzas3[[#This Row],[INVERSION_NETA]]</f>
        <v>-750</v>
      </c>
    </row>
    <row r="46" spans="1:19" x14ac:dyDescent="0.35">
      <c r="A46" s="3" t="s">
        <v>28</v>
      </c>
      <c r="B46" s="3" t="s">
        <v>16</v>
      </c>
      <c r="C46" s="3" t="s">
        <v>17</v>
      </c>
      <c r="D46" s="3" t="s">
        <v>18</v>
      </c>
      <c r="E46" s="3" t="s">
        <v>57</v>
      </c>
      <c r="F46" s="3" t="s">
        <v>25</v>
      </c>
      <c r="G46" s="3" t="s">
        <v>48</v>
      </c>
      <c r="H46" s="3" t="s">
        <v>49</v>
      </c>
      <c r="I46" s="3" t="s">
        <v>57</v>
      </c>
      <c r="J46" s="6">
        <v>0.57500000000000007</v>
      </c>
      <c r="K46" s="4">
        <v>41386</v>
      </c>
      <c r="L46" s="3">
        <f t="shared" si="0"/>
        <v>2013</v>
      </c>
      <c r="M46" s="3">
        <f t="shared" si="1"/>
        <v>4</v>
      </c>
      <c r="O46" s="3"/>
      <c r="P46" s="56">
        <f t="shared" si="2"/>
        <v>0</v>
      </c>
      <c r="Q46" s="56">
        <f t="shared" si="3"/>
        <v>-0.57500000000000007</v>
      </c>
      <c r="R46" s="56">
        <f>IF(A46="INVERSION",-J46,0)</f>
        <v>0</v>
      </c>
      <c r="S46" s="56">
        <f>finanzas3[[#This Row],[INGRESO__NETO]]+finanzas3[[#This Row],[GASTO_NETO]]+finanzas3[[#This Row],[INVERSION_NETA]]</f>
        <v>-0.57500000000000007</v>
      </c>
    </row>
    <row r="47" spans="1:19" x14ac:dyDescent="0.35">
      <c r="A47" s="3" t="s">
        <v>28</v>
      </c>
      <c r="B47" s="3" t="s">
        <v>16</v>
      </c>
      <c r="C47" s="3" t="s">
        <v>17</v>
      </c>
      <c r="D47" s="3" t="s">
        <v>18</v>
      </c>
      <c r="E47" s="3" t="s">
        <v>57</v>
      </c>
      <c r="F47" s="3" t="s">
        <v>25</v>
      </c>
      <c r="G47" s="3" t="s">
        <v>48</v>
      </c>
      <c r="H47" s="3" t="s">
        <v>49</v>
      </c>
      <c r="I47" s="3" t="s">
        <v>57</v>
      </c>
      <c r="J47" s="6">
        <v>1.6059999999999999</v>
      </c>
      <c r="K47" s="4">
        <v>41393</v>
      </c>
      <c r="L47" s="3">
        <f t="shared" si="0"/>
        <v>2013</v>
      </c>
      <c r="M47" s="3">
        <f t="shared" si="1"/>
        <v>4</v>
      </c>
      <c r="O47" s="3"/>
      <c r="P47" s="56">
        <f t="shared" si="2"/>
        <v>0</v>
      </c>
      <c r="Q47" s="56">
        <f t="shared" si="3"/>
        <v>-1.6059999999999999</v>
      </c>
      <c r="R47" s="56">
        <f>IF(A47="INVERSION",-J47,0)</f>
        <v>0</v>
      </c>
      <c r="S47" s="56">
        <f>finanzas3[[#This Row],[INGRESO__NETO]]+finanzas3[[#This Row],[GASTO_NETO]]+finanzas3[[#This Row],[INVERSION_NETA]]</f>
        <v>-1.6059999999999999</v>
      </c>
    </row>
    <row r="48" spans="1:19" x14ac:dyDescent="0.35">
      <c r="A48" s="3" t="s">
        <v>28</v>
      </c>
      <c r="B48" s="3" t="s">
        <v>35</v>
      </c>
      <c r="C48" s="3" t="s">
        <v>29</v>
      </c>
      <c r="D48" s="3" t="s">
        <v>18</v>
      </c>
      <c r="E48" s="3" t="s">
        <v>36</v>
      </c>
      <c r="F48" s="3" t="s">
        <v>25</v>
      </c>
      <c r="G48" s="3" t="s">
        <v>1864</v>
      </c>
      <c r="H48" s="3" t="s">
        <v>38</v>
      </c>
      <c r="I48" s="3" t="s">
        <v>36</v>
      </c>
      <c r="J48" s="6">
        <v>80</v>
      </c>
      <c r="K48" s="4">
        <v>41395</v>
      </c>
      <c r="L48" s="3">
        <f t="shared" si="0"/>
        <v>2013</v>
      </c>
      <c r="M48" s="3">
        <f t="shared" si="1"/>
        <v>5</v>
      </c>
      <c r="O48" s="3"/>
      <c r="P48" s="56">
        <f t="shared" si="2"/>
        <v>0</v>
      </c>
      <c r="Q48" s="56">
        <f t="shared" si="3"/>
        <v>-80</v>
      </c>
      <c r="R48" s="56">
        <f>IF(A48="INVERSION",-J48,0)</f>
        <v>0</v>
      </c>
      <c r="S48" s="56">
        <f>finanzas3[[#This Row],[INGRESO__NETO]]+finanzas3[[#This Row],[GASTO_NETO]]+finanzas3[[#This Row],[INVERSION_NETA]]</f>
        <v>-80</v>
      </c>
    </row>
    <row r="49" spans="1:19" x14ac:dyDescent="0.35">
      <c r="A49" s="3" t="s">
        <v>28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40</v>
      </c>
      <c r="G49" s="3" t="s">
        <v>21</v>
      </c>
      <c r="H49" s="3" t="s">
        <v>21</v>
      </c>
      <c r="I49" s="3" t="s">
        <v>21</v>
      </c>
      <c r="J49" s="6">
        <v>11</v>
      </c>
      <c r="K49" s="4">
        <v>41401</v>
      </c>
      <c r="L49" s="3">
        <f t="shared" si="0"/>
        <v>2013</v>
      </c>
      <c r="M49" s="3">
        <f t="shared" si="1"/>
        <v>5</v>
      </c>
      <c r="O49" s="3"/>
      <c r="P49" s="56">
        <f t="shared" si="2"/>
        <v>0</v>
      </c>
      <c r="Q49" s="56">
        <f t="shared" si="3"/>
        <v>-11</v>
      </c>
      <c r="R49" s="56">
        <f>IF(A49="INVERSION",-J49,0)</f>
        <v>0</v>
      </c>
      <c r="S49" s="56">
        <f>finanzas3[[#This Row],[INGRESO__NETO]]+finanzas3[[#This Row],[GASTO_NETO]]+finanzas3[[#This Row],[INVERSION_NETA]]</f>
        <v>-11</v>
      </c>
    </row>
    <row r="50" spans="1:19" x14ac:dyDescent="0.35">
      <c r="A50" s="3" t="s">
        <v>28</v>
      </c>
      <c r="B50" s="3" t="s">
        <v>16</v>
      </c>
      <c r="C50" s="3" t="s">
        <v>17</v>
      </c>
      <c r="D50" s="3" t="s">
        <v>18</v>
      </c>
      <c r="E50" s="3" t="s">
        <v>19</v>
      </c>
      <c r="F50" s="3" t="s">
        <v>40</v>
      </c>
      <c r="G50" s="3" t="s">
        <v>21</v>
      </c>
      <c r="H50" s="3" t="s">
        <v>21</v>
      </c>
      <c r="I50" s="3" t="s">
        <v>21</v>
      </c>
      <c r="J50" s="6">
        <v>2</v>
      </c>
      <c r="K50" s="4">
        <v>41409</v>
      </c>
      <c r="L50" s="3">
        <f t="shared" si="0"/>
        <v>2013</v>
      </c>
      <c r="M50" s="3">
        <f t="shared" si="1"/>
        <v>5</v>
      </c>
      <c r="O50" s="3"/>
      <c r="P50" s="56">
        <f t="shared" si="2"/>
        <v>0</v>
      </c>
      <c r="Q50" s="56">
        <f t="shared" si="3"/>
        <v>-2</v>
      </c>
      <c r="R50" s="56">
        <f>IF(A50="INVERSION",-J50,0)</f>
        <v>0</v>
      </c>
      <c r="S50" s="56">
        <f>finanzas3[[#This Row],[INGRESO__NETO]]+finanzas3[[#This Row],[GASTO_NETO]]+finanzas3[[#This Row],[INVERSION_NETA]]</f>
        <v>-2</v>
      </c>
    </row>
    <row r="51" spans="1:19" x14ac:dyDescent="0.35">
      <c r="A51" s="3" t="s">
        <v>28</v>
      </c>
      <c r="B51" s="3" t="s">
        <v>16</v>
      </c>
      <c r="C51" s="3" t="s">
        <v>17</v>
      </c>
      <c r="D51" s="3" t="s">
        <v>18</v>
      </c>
      <c r="E51" s="3" t="s">
        <v>19</v>
      </c>
      <c r="F51" s="3" t="s">
        <v>40</v>
      </c>
      <c r="G51" s="3" t="s">
        <v>21</v>
      </c>
      <c r="H51" s="3" t="s">
        <v>21</v>
      </c>
      <c r="I51" s="3" t="s">
        <v>21</v>
      </c>
      <c r="J51" s="6">
        <v>2</v>
      </c>
      <c r="K51" s="4">
        <v>41415</v>
      </c>
      <c r="L51" s="3">
        <f t="shared" si="0"/>
        <v>2013</v>
      </c>
      <c r="M51" s="3">
        <f t="shared" si="1"/>
        <v>5</v>
      </c>
      <c r="O51" s="3"/>
      <c r="P51" s="56">
        <f t="shared" si="2"/>
        <v>0</v>
      </c>
      <c r="Q51" s="56">
        <f t="shared" si="3"/>
        <v>-2</v>
      </c>
      <c r="R51" s="56">
        <f>IF(A51="INVERSION",-J51,0)</f>
        <v>0</v>
      </c>
      <c r="S51" s="56">
        <f>finanzas3[[#This Row],[INGRESO__NETO]]+finanzas3[[#This Row],[GASTO_NETO]]+finanzas3[[#This Row],[INVERSION_NETA]]</f>
        <v>-2</v>
      </c>
    </row>
    <row r="52" spans="1:19" x14ac:dyDescent="0.35">
      <c r="A52" s="3" t="s">
        <v>28</v>
      </c>
      <c r="B52" s="3" t="s">
        <v>35</v>
      </c>
      <c r="C52" s="3" t="s">
        <v>29</v>
      </c>
      <c r="D52" s="3" t="s">
        <v>18</v>
      </c>
      <c r="E52" s="3" t="s">
        <v>36</v>
      </c>
      <c r="F52" s="3" t="s">
        <v>25</v>
      </c>
      <c r="G52" s="3" t="s">
        <v>1864</v>
      </c>
      <c r="H52" s="3" t="s">
        <v>38</v>
      </c>
      <c r="I52" s="3" t="s">
        <v>36</v>
      </c>
      <c r="J52" s="6">
        <v>80</v>
      </c>
      <c r="K52" s="4">
        <v>41426</v>
      </c>
      <c r="L52" s="3">
        <f t="shared" si="0"/>
        <v>2013</v>
      </c>
      <c r="M52" s="3">
        <f t="shared" si="1"/>
        <v>6</v>
      </c>
      <c r="O52" s="3"/>
      <c r="P52" s="56">
        <f t="shared" si="2"/>
        <v>0</v>
      </c>
      <c r="Q52" s="56">
        <f t="shared" si="3"/>
        <v>-80</v>
      </c>
      <c r="R52" s="56">
        <f>IF(A52="INVERSION",-J52,0)</f>
        <v>0</v>
      </c>
      <c r="S52" s="56">
        <f>finanzas3[[#This Row],[INGRESO__NETO]]+finanzas3[[#This Row],[GASTO_NETO]]+finanzas3[[#This Row],[INVERSION_NETA]]</f>
        <v>-80</v>
      </c>
    </row>
    <row r="53" spans="1:19" x14ac:dyDescent="0.35">
      <c r="A53" s="3" t="s">
        <v>28</v>
      </c>
      <c r="B53" s="3" t="s">
        <v>16</v>
      </c>
      <c r="C53" s="3" t="s">
        <v>17</v>
      </c>
      <c r="D53" s="3" t="s">
        <v>18</v>
      </c>
      <c r="E53" s="3" t="s">
        <v>19</v>
      </c>
      <c r="F53" s="3" t="s">
        <v>40</v>
      </c>
      <c r="G53" s="3" t="s">
        <v>21</v>
      </c>
      <c r="H53" s="3" t="s">
        <v>21</v>
      </c>
      <c r="I53" s="3" t="s">
        <v>21</v>
      </c>
      <c r="J53" s="6">
        <v>5</v>
      </c>
      <c r="K53" s="4">
        <v>41428</v>
      </c>
      <c r="L53" s="3">
        <f t="shared" si="0"/>
        <v>2013</v>
      </c>
      <c r="M53" s="3">
        <f t="shared" si="1"/>
        <v>6</v>
      </c>
      <c r="O53" s="3"/>
      <c r="P53" s="56">
        <f t="shared" si="2"/>
        <v>0</v>
      </c>
      <c r="Q53" s="56">
        <f t="shared" si="3"/>
        <v>-5</v>
      </c>
      <c r="R53" s="56">
        <f>IF(A53="INVERSION",-J53,0)</f>
        <v>0</v>
      </c>
      <c r="S53" s="56">
        <f>finanzas3[[#This Row],[INGRESO__NETO]]+finanzas3[[#This Row],[GASTO_NETO]]+finanzas3[[#This Row],[INVERSION_NETA]]</f>
        <v>-5</v>
      </c>
    </row>
    <row r="54" spans="1:19" x14ac:dyDescent="0.35">
      <c r="A54" s="3" t="s">
        <v>28</v>
      </c>
      <c r="B54" s="3" t="s">
        <v>16</v>
      </c>
      <c r="C54" s="3" t="s">
        <v>17</v>
      </c>
      <c r="D54" s="3" t="s">
        <v>18</v>
      </c>
      <c r="E54" s="3" t="s">
        <v>19</v>
      </c>
      <c r="F54" s="3" t="s">
        <v>40</v>
      </c>
      <c r="G54" s="3" t="s">
        <v>21</v>
      </c>
      <c r="H54" s="3" t="s">
        <v>21</v>
      </c>
      <c r="I54" s="3" t="s">
        <v>21</v>
      </c>
      <c r="J54" s="6">
        <v>10</v>
      </c>
      <c r="K54" s="4">
        <v>41431</v>
      </c>
      <c r="L54" s="3">
        <f t="shared" si="0"/>
        <v>2013</v>
      </c>
      <c r="M54" s="3">
        <f t="shared" si="1"/>
        <v>6</v>
      </c>
      <c r="O54" s="3"/>
      <c r="P54" s="56">
        <f t="shared" si="2"/>
        <v>0</v>
      </c>
      <c r="Q54" s="56">
        <f t="shared" si="3"/>
        <v>-10</v>
      </c>
      <c r="R54" s="56">
        <f>IF(A54="INVERSION",-J54,0)</f>
        <v>0</v>
      </c>
      <c r="S54" s="56">
        <f>finanzas3[[#This Row],[INGRESO__NETO]]+finanzas3[[#This Row],[GASTO_NETO]]+finanzas3[[#This Row],[INVERSION_NETA]]</f>
        <v>-10</v>
      </c>
    </row>
    <row r="55" spans="1:19" x14ac:dyDescent="0.35">
      <c r="A55" s="3" t="s">
        <v>28</v>
      </c>
      <c r="B55" s="3" t="s">
        <v>16</v>
      </c>
      <c r="C55" s="3" t="s">
        <v>17</v>
      </c>
      <c r="D55" s="3" t="s">
        <v>18</v>
      </c>
      <c r="E55" s="3" t="s">
        <v>63</v>
      </c>
      <c r="F55" s="3" t="s">
        <v>25</v>
      </c>
      <c r="G55" s="3" t="s">
        <v>48</v>
      </c>
      <c r="H55" s="3" t="s">
        <v>49</v>
      </c>
      <c r="I55" s="3" t="s">
        <v>63</v>
      </c>
      <c r="J55" s="6">
        <v>0.4</v>
      </c>
      <c r="K55" s="4">
        <v>41432</v>
      </c>
      <c r="L55" s="3">
        <f t="shared" si="0"/>
        <v>2013</v>
      </c>
      <c r="M55" s="3">
        <f t="shared" si="1"/>
        <v>6</v>
      </c>
      <c r="O55" s="3"/>
      <c r="P55" s="56">
        <f t="shared" si="2"/>
        <v>0</v>
      </c>
      <c r="Q55" s="56">
        <f t="shared" si="3"/>
        <v>-0.4</v>
      </c>
      <c r="R55" s="56">
        <f>IF(A55="INVERSION",-J55,0)</f>
        <v>0</v>
      </c>
      <c r="S55" s="56">
        <f>finanzas3[[#This Row],[INGRESO__NETO]]+finanzas3[[#This Row],[GASTO_NETO]]+finanzas3[[#This Row],[INVERSION_NETA]]</f>
        <v>-0.4</v>
      </c>
    </row>
    <row r="56" spans="1:19" x14ac:dyDescent="0.35">
      <c r="A56" s="3" t="s">
        <v>28</v>
      </c>
      <c r="B56" s="3" t="s">
        <v>16</v>
      </c>
      <c r="C56" s="3" t="s">
        <v>17</v>
      </c>
      <c r="D56" s="3" t="s">
        <v>18</v>
      </c>
      <c r="E56" s="3" t="s">
        <v>58</v>
      </c>
      <c r="F56" s="3" t="s">
        <v>47</v>
      </c>
      <c r="G56" s="3" t="s">
        <v>59</v>
      </c>
      <c r="H56" s="3" t="s">
        <v>59</v>
      </c>
      <c r="J56" s="6">
        <v>4.49</v>
      </c>
      <c r="K56" s="4">
        <v>41444</v>
      </c>
      <c r="L56" s="3">
        <f t="shared" si="0"/>
        <v>2013</v>
      </c>
      <c r="M56" s="3">
        <f t="shared" si="1"/>
        <v>6</v>
      </c>
      <c r="O56" t="s">
        <v>60</v>
      </c>
      <c r="P56" s="56">
        <f t="shared" si="2"/>
        <v>0</v>
      </c>
      <c r="Q56" s="56">
        <f t="shared" si="3"/>
        <v>-4.49</v>
      </c>
      <c r="R56" s="56">
        <f>IF(A56="INVERSION",-J56,0)</f>
        <v>0</v>
      </c>
      <c r="S56" s="56">
        <f>finanzas3[[#This Row],[INGRESO__NETO]]+finanzas3[[#This Row],[GASTO_NETO]]+finanzas3[[#This Row],[INVERSION_NETA]]</f>
        <v>-4.49</v>
      </c>
    </row>
    <row r="57" spans="1:19" x14ac:dyDescent="0.35">
      <c r="A57" s="3" t="s">
        <v>15</v>
      </c>
      <c r="B57" s="3" t="s">
        <v>16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21</v>
      </c>
      <c r="H57" s="3" t="s">
        <v>22</v>
      </c>
      <c r="I57" s="3" t="s">
        <v>23</v>
      </c>
      <c r="J57" s="6">
        <v>2.7E-2</v>
      </c>
      <c r="K57" s="4">
        <v>41456</v>
      </c>
      <c r="L57" s="3">
        <f t="shared" si="0"/>
        <v>2013</v>
      </c>
      <c r="M57" s="3">
        <f t="shared" si="1"/>
        <v>7</v>
      </c>
      <c r="O57" s="3"/>
      <c r="P57" s="56">
        <f t="shared" si="2"/>
        <v>2.7E-2</v>
      </c>
      <c r="Q57" s="56">
        <f t="shared" si="3"/>
        <v>0</v>
      </c>
      <c r="R57" s="56">
        <f>IF(A57="INVERSION",-J57,0)</f>
        <v>0</v>
      </c>
      <c r="S57" s="56">
        <f>finanzas3[[#This Row],[INGRESO__NETO]]+finanzas3[[#This Row],[GASTO_NETO]]+finanzas3[[#This Row],[INVERSION_NETA]]</f>
        <v>2.7E-2</v>
      </c>
    </row>
    <row r="58" spans="1:19" x14ac:dyDescent="0.35">
      <c r="A58" s="3" t="s">
        <v>28</v>
      </c>
      <c r="B58" s="3" t="s">
        <v>16</v>
      </c>
      <c r="C58" s="3" t="s">
        <v>17</v>
      </c>
      <c r="D58" s="3" t="s">
        <v>18</v>
      </c>
      <c r="E58" s="3" t="s">
        <v>64</v>
      </c>
      <c r="F58" s="3" t="s">
        <v>47</v>
      </c>
      <c r="G58" s="3" t="s">
        <v>1865</v>
      </c>
      <c r="H58" s="3" t="s">
        <v>42</v>
      </c>
      <c r="I58" s="3" t="s">
        <v>42</v>
      </c>
      <c r="J58" s="6">
        <v>4.99</v>
      </c>
      <c r="K58" s="4">
        <v>41457</v>
      </c>
      <c r="L58" s="3">
        <f t="shared" si="0"/>
        <v>2013</v>
      </c>
      <c r="M58" s="3">
        <f t="shared" si="1"/>
        <v>7</v>
      </c>
      <c r="O58" t="s">
        <v>65</v>
      </c>
      <c r="P58" s="56">
        <f t="shared" si="2"/>
        <v>0</v>
      </c>
      <c r="Q58" s="56">
        <f t="shared" si="3"/>
        <v>-4.99</v>
      </c>
      <c r="R58" s="56">
        <f>IF(A58="INVERSION",-J58,0)</f>
        <v>0</v>
      </c>
      <c r="S58" s="56">
        <f>finanzas3[[#This Row],[INGRESO__NETO]]+finanzas3[[#This Row],[GASTO_NETO]]+finanzas3[[#This Row],[INVERSION_NETA]]</f>
        <v>-4.99</v>
      </c>
    </row>
    <row r="59" spans="1:19" x14ac:dyDescent="0.35">
      <c r="A59" s="3" t="s">
        <v>15</v>
      </c>
      <c r="B59" s="3" t="s">
        <v>16</v>
      </c>
      <c r="C59" s="3" t="s">
        <v>17</v>
      </c>
      <c r="D59" s="3" t="s">
        <v>18</v>
      </c>
      <c r="E59" s="3" t="s">
        <v>24</v>
      </c>
      <c r="F59" s="3" t="s">
        <v>25</v>
      </c>
      <c r="G59" s="3" t="s">
        <v>21</v>
      </c>
      <c r="H59" s="3" t="s">
        <v>26</v>
      </c>
      <c r="I59" s="3" t="s">
        <v>27</v>
      </c>
      <c r="J59" s="6">
        <v>300</v>
      </c>
      <c r="K59" s="4">
        <v>41515</v>
      </c>
      <c r="L59" s="3">
        <f t="shared" si="0"/>
        <v>2013</v>
      </c>
      <c r="M59" s="3">
        <f t="shared" si="1"/>
        <v>8</v>
      </c>
      <c r="O59" s="3"/>
      <c r="P59" s="56">
        <f t="shared" si="2"/>
        <v>300</v>
      </c>
      <c r="Q59" s="56">
        <f t="shared" si="3"/>
        <v>0</v>
      </c>
      <c r="R59" s="56">
        <f>IF(A59="INVERSION",-J59,0)</f>
        <v>0</v>
      </c>
      <c r="S59" s="56">
        <f>finanzas3[[#This Row],[INGRESO__NETO]]+finanzas3[[#This Row],[GASTO_NETO]]+finanzas3[[#This Row],[INVERSION_NETA]]</f>
        <v>300</v>
      </c>
    </row>
    <row r="60" spans="1:19" x14ac:dyDescent="0.35">
      <c r="A60" s="3" t="s">
        <v>28</v>
      </c>
      <c r="B60" s="3" t="s">
        <v>35</v>
      </c>
      <c r="C60" s="3" t="s">
        <v>29</v>
      </c>
      <c r="D60" s="3" t="s">
        <v>18</v>
      </c>
      <c r="E60" s="3" t="s">
        <v>36</v>
      </c>
      <c r="F60" s="3" t="s">
        <v>25</v>
      </c>
      <c r="G60" s="3" t="s">
        <v>1864</v>
      </c>
      <c r="H60" s="3" t="s">
        <v>38</v>
      </c>
      <c r="I60" s="3" t="s">
        <v>36</v>
      </c>
      <c r="J60" s="6">
        <v>80</v>
      </c>
      <c r="K60" s="4">
        <v>41518</v>
      </c>
      <c r="L60" s="3">
        <f t="shared" si="0"/>
        <v>2013</v>
      </c>
      <c r="M60" s="3">
        <f t="shared" si="1"/>
        <v>9</v>
      </c>
      <c r="O60" s="3"/>
      <c r="P60" s="56">
        <f t="shared" si="2"/>
        <v>0</v>
      </c>
      <c r="Q60" s="56">
        <f t="shared" si="3"/>
        <v>-80</v>
      </c>
      <c r="R60" s="56">
        <f>IF(A60="INVERSION",-J60,0)</f>
        <v>0</v>
      </c>
      <c r="S60" s="56">
        <f>finanzas3[[#This Row],[INGRESO__NETO]]+finanzas3[[#This Row],[GASTO_NETO]]+finanzas3[[#This Row],[INVERSION_NETA]]</f>
        <v>-80</v>
      </c>
    </row>
    <row r="61" spans="1:19" x14ac:dyDescent="0.35">
      <c r="A61" s="3" t="s">
        <v>28</v>
      </c>
      <c r="B61" s="3" t="s">
        <v>16</v>
      </c>
      <c r="C61" s="3" t="s">
        <v>17</v>
      </c>
      <c r="D61" s="3" t="s">
        <v>18</v>
      </c>
      <c r="E61" s="3" t="s">
        <v>57</v>
      </c>
      <c r="F61" s="3" t="s">
        <v>25</v>
      </c>
      <c r="G61" s="3" t="s">
        <v>48</v>
      </c>
      <c r="H61" s="3" t="s">
        <v>49</v>
      </c>
      <c r="I61" s="3" t="s">
        <v>57</v>
      </c>
      <c r="J61" s="6">
        <v>1.9500000000000002</v>
      </c>
      <c r="K61" s="4">
        <v>41519</v>
      </c>
      <c r="L61" s="3">
        <f t="shared" si="0"/>
        <v>2013</v>
      </c>
      <c r="M61" s="3">
        <f t="shared" si="1"/>
        <v>9</v>
      </c>
      <c r="O61" s="3"/>
      <c r="P61" s="56">
        <f t="shared" si="2"/>
        <v>0</v>
      </c>
      <c r="Q61" s="56">
        <f t="shared" si="3"/>
        <v>-1.9500000000000002</v>
      </c>
      <c r="R61" s="56">
        <f>IF(A61="INVERSION",-J61,0)</f>
        <v>0</v>
      </c>
      <c r="S61" s="56">
        <f>finanzas3[[#This Row],[INGRESO__NETO]]+finanzas3[[#This Row],[GASTO_NETO]]+finanzas3[[#This Row],[INVERSION_NETA]]</f>
        <v>-1.9500000000000002</v>
      </c>
    </row>
    <row r="62" spans="1:19" x14ac:dyDescent="0.35">
      <c r="A62" s="3" t="s">
        <v>28</v>
      </c>
      <c r="B62" s="3" t="s">
        <v>16</v>
      </c>
      <c r="C62" s="3" t="s">
        <v>17</v>
      </c>
      <c r="D62" s="3" t="s">
        <v>18</v>
      </c>
      <c r="E62" s="3" t="s">
        <v>57</v>
      </c>
      <c r="F62" s="3" t="s">
        <v>25</v>
      </c>
      <c r="G62" s="3" t="s">
        <v>48</v>
      </c>
      <c r="H62" s="3" t="s">
        <v>49</v>
      </c>
      <c r="I62" s="3" t="s">
        <v>57</v>
      </c>
      <c r="J62" s="6">
        <v>1.147</v>
      </c>
      <c r="K62" s="4">
        <v>41527</v>
      </c>
      <c r="L62" s="3">
        <f t="shared" si="0"/>
        <v>2013</v>
      </c>
      <c r="M62" s="3">
        <f t="shared" si="1"/>
        <v>9</v>
      </c>
      <c r="O62" s="3"/>
      <c r="P62" s="56">
        <f t="shared" si="2"/>
        <v>0</v>
      </c>
      <c r="Q62" s="56">
        <f t="shared" si="3"/>
        <v>-1.147</v>
      </c>
      <c r="R62" s="56">
        <f>IF(A62="INVERSION",-J62,0)</f>
        <v>0</v>
      </c>
      <c r="S62" s="56">
        <f>finanzas3[[#This Row],[INGRESO__NETO]]+finanzas3[[#This Row],[GASTO_NETO]]+finanzas3[[#This Row],[INVERSION_NETA]]</f>
        <v>-1.147</v>
      </c>
    </row>
    <row r="63" spans="1:19" x14ac:dyDescent="0.35">
      <c r="A63" s="3" t="s">
        <v>28</v>
      </c>
      <c r="B63" s="3" t="s">
        <v>16</v>
      </c>
      <c r="C63" s="3" t="s">
        <v>17</v>
      </c>
      <c r="D63" s="3" t="s">
        <v>18</v>
      </c>
      <c r="E63" s="3" t="s">
        <v>19</v>
      </c>
      <c r="F63" s="3" t="s">
        <v>40</v>
      </c>
      <c r="G63" s="3" t="s">
        <v>21</v>
      </c>
      <c r="H63" s="3" t="s">
        <v>21</v>
      </c>
      <c r="I63" s="3" t="s">
        <v>21</v>
      </c>
      <c r="J63" s="6">
        <v>7</v>
      </c>
      <c r="K63" s="4">
        <v>41530</v>
      </c>
      <c r="L63" s="3">
        <f t="shared" si="0"/>
        <v>2013</v>
      </c>
      <c r="M63" s="3">
        <f t="shared" si="1"/>
        <v>9</v>
      </c>
      <c r="O63" s="3"/>
      <c r="P63" s="56">
        <f t="shared" si="2"/>
        <v>0</v>
      </c>
      <c r="Q63" s="56">
        <f t="shared" si="3"/>
        <v>-7</v>
      </c>
      <c r="R63" s="56">
        <f>IF(A63="INVERSION",-J63,0)</f>
        <v>0</v>
      </c>
      <c r="S63" s="56">
        <f>finanzas3[[#This Row],[INGRESO__NETO]]+finanzas3[[#This Row],[GASTO_NETO]]+finanzas3[[#This Row],[INVERSION_NETA]]</f>
        <v>-7</v>
      </c>
    </row>
    <row r="64" spans="1:19" x14ac:dyDescent="0.35">
      <c r="A64" s="3" t="s">
        <v>28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40</v>
      </c>
      <c r="G64" s="3" t="s">
        <v>21</v>
      </c>
      <c r="H64" s="3" t="s">
        <v>21</v>
      </c>
      <c r="I64" s="3" t="s">
        <v>21</v>
      </c>
      <c r="J64" s="6">
        <v>14</v>
      </c>
      <c r="K64" s="4">
        <v>41536</v>
      </c>
      <c r="L64" s="3">
        <f t="shared" si="0"/>
        <v>2013</v>
      </c>
      <c r="M64" s="3">
        <f t="shared" si="1"/>
        <v>9</v>
      </c>
      <c r="O64" s="3"/>
      <c r="P64" s="56">
        <f t="shared" si="2"/>
        <v>0</v>
      </c>
      <c r="Q64" s="56">
        <f t="shared" si="3"/>
        <v>-14</v>
      </c>
      <c r="R64" s="56">
        <f>IF(A64="INVERSION",-J64,0)</f>
        <v>0</v>
      </c>
      <c r="S64" s="56">
        <f>finanzas3[[#This Row],[INGRESO__NETO]]+finanzas3[[#This Row],[GASTO_NETO]]+finanzas3[[#This Row],[INVERSION_NETA]]</f>
        <v>-14</v>
      </c>
    </row>
    <row r="65" spans="1:19" x14ac:dyDescent="0.35">
      <c r="A65" s="3" t="s">
        <v>28</v>
      </c>
      <c r="B65" s="3" t="s">
        <v>16</v>
      </c>
      <c r="C65" s="3" t="s">
        <v>17</v>
      </c>
      <c r="D65" s="3" t="s">
        <v>18</v>
      </c>
      <c r="E65" s="3" t="s">
        <v>19</v>
      </c>
      <c r="F65" s="3" t="s">
        <v>40</v>
      </c>
      <c r="G65" s="3" t="s">
        <v>21</v>
      </c>
      <c r="H65" s="3" t="s">
        <v>21</v>
      </c>
      <c r="I65" s="3" t="s">
        <v>21</v>
      </c>
      <c r="J65" s="6">
        <v>4</v>
      </c>
      <c r="K65" s="4">
        <v>41541</v>
      </c>
      <c r="L65" s="3">
        <f t="shared" si="0"/>
        <v>2013</v>
      </c>
      <c r="M65" s="3">
        <f t="shared" si="1"/>
        <v>9</v>
      </c>
      <c r="O65" s="3"/>
      <c r="P65" s="56">
        <f t="shared" si="2"/>
        <v>0</v>
      </c>
      <c r="Q65" s="56">
        <f t="shared" si="3"/>
        <v>-4</v>
      </c>
      <c r="R65" s="56">
        <f>IF(A65="INVERSION",-J65,0)</f>
        <v>0</v>
      </c>
      <c r="S65" s="56">
        <f>finanzas3[[#This Row],[INGRESO__NETO]]+finanzas3[[#This Row],[GASTO_NETO]]+finanzas3[[#This Row],[INVERSION_NETA]]</f>
        <v>-4</v>
      </c>
    </row>
    <row r="66" spans="1:19" x14ac:dyDescent="0.35">
      <c r="A66" s="3" t="s">
        <v>28</v>
      </c>
      <c r="B66" s="3" t="s">
        <v>16</v>
      </c>
      <c r="C66" s="3" t="s">
        <v>17</v>
      </c>
      <c r="D66" s="3" t="s">
        <v>18</v>
      </c>
      <c r="E66" s="3" t="s">
        <v>57</v>
      </c>
      <c r="F66" s="3" t="s">
        <v>25</v>
      </c>
      <c r="G66" s="3" t="s">
        <v>48</v>
      </c>
      <c r="H66" s="3" t="s">
        <v>49</v>
      </c>
      <c r="I66" s="3" t="s">
        <v>57</v>
      </c>
      <c r="J66" s="6">
        <v>1.899</v>
      </c>
      <c r="K66" s="4">
        <v>41547</v>
      </c>
      <c r="L66" s="3">
        <f t="shared" ref="L66:L129" si="4">YEAR(K66)</f>
        <v>2013</v>
      </c>
      <c r="M66" s="3">
        <f t="shared" ref="M66:M129" si="5">MONTH(K66)</f>
        <v>9</v>
      </c>
      <c r="O66" s="3"/>
      <c r="P66" s="56">
        <f t="shared" si="2"/>
        <v>0</v>
      </c>
      <c r="Q66" s="56">
        <f t="shared" si="3"/>
        <v>-1.899</v>
      </c>
      <c r="R66" s="56">
        <f>IF(A66="INVERSION",-J66,0)</f>
        <v>0</v>
      </c>
      <c r="S66" s="56">
        <f>finanzas3[[#This Row],[INGRESO__NETO]]+finanzas3[[#This Row],[GASTO_NETO]]+finanzas3[[#This Row],[INVERSION_NETA]]</f>
        <v>-1.899</v>
      </c>
    </row>
    <row r="67" spans="1:19" x14ac:dyDescent="0.35">
      <c r="A67" s="3" t="s">
        <v>28</v>
      </c>
      <c r="B67" s="3" t="s">
        <v>16</v>
      </c>
      <c r="C67" s="3" t="s">
        <v>17</v>
      </c>
      <c r="D67" s="3" t="s">
        <v>18</v>
      </c>
      <c r="E67" s="3" t="s">
        <v>19</v>
      </c>
      <c r="F67" s="3" t="s">
        <v>40</v>
      </c>
      <c r="G67" s="3" t="s">
        <v>21</v>
      </c>
      <c r="H67" s="3" t="s">
        <v>21</v>
      </c>
      <c r="I67" s="3" t="s">
        <v>21</v>
      </c>
      <c r="J67" s="6">
        <v>7</v>
      </c>
      <c r="K67" s="4">
        <v>41547</v>
      </c>
      <c r="L67" s="3">
        <f t="shared" si="4"/>
        <v>2013</v>
      </c>
      <c r="M67" s="3">
        <f t="shared" si="5"/>
        <v>9</v>
      </c>
      <c r="O67" s="3"/>
      <c r="P67" s="56">
        <f t="shared" ref="P67:P130" si="6">IF(A67="INGRESO",J67,0)</f>
        <v>0</v>
      </c>
      <c r="Q67" s="56">
        <f t="shared" ref="Q67:Q130" si="7">IF(A67="GASTO",-J67,0)</f>
        <v>-7</v>
      </c>
      <c r="R67" s="56">
        <f>IF(A67="INVERSION",-J67,0)</f>
        <v>0</v>
      </c>
      <c r="S67" s="56">
        <f>finanzas3[[#This Row],[INGRESO__NETO]]+finanzas3[[#This Row],[GASTO_NETO]]+finanzas3[[#This Row],[INVERSION_NETA]]</f>
        <v>-7</v>
      </c>
    </row>
    <row r="68" spans="1:19" x14ac:dyDescent="0.35">
      <c r="A68" s="3" t="s">
        <v>28</v>
      </c>
      <c r="B68" s="3" t="s">
        <v>35</v>
      </c>
      <c r="C68" s="3" t="s">
        <v>29</v>
      </c>
      <c r="D68" s="3" t="s">
        <v>18</v>
      </c>
      <c r="E68" s="3" t="s">
        <v>36</v>
      </c>
      <c r="F68" s="3" t="s">
        <v>25</v>
      </c>
      <c r="G68" s="3" t="s">
        <v>1864</v>
      </c>
      <c r="H68" s="3" t="s">
        <v>38</v>
      </c>
      <c r="I68" s="3" t="s">
        <v>36</v>
      </c>
      <c r="J68" s="6">
        <v>80</v>
      </c>
      <c r="K68" s="4">
        <v>41548</v>
      </c>
      <c r="L68" s="3">
        <f t="shared" si="4"/>
        <v>2013</v>
      </c>
      <c r="M68" s="3">
        <f t="shared" si="5"/>
        <v>10</v>
      </c>
      <c r="O68" s="3"/>
      <c r="P68" s="56">
        <f t="shared" si="6"/>
        <v>0</v>
      </c>
      <c r="Q68" s="56">
        <f t="shared" si="7"/>
        <v>-80</v>
      </c>
      <c r="R68" s="56">
        <f>IF(A68="INVERSION",-J68,0)</f>
        <v>0</v>
      </c>
      <c r="S68" s="56">
        <f>finanzas3[[#This Row],[INGRESO__NETO]]+finanzas3[[#This Row],[GASTO_NETO]]+finanzas3[[#This Row],[INVERSION_NETA]]</f>
        <v>-80</v>
      </c>
    </row>
    <row r="69" spans="1:19" x14ac:dyDescent="0.35">
      <c r="A69" s="3" t="s">
        <v>28</v>
      </c>
      <c r="B69" s="3" t="s">
        <v>16</v>
      </c>
      <c r="C69" s="3" t="s">
        <v>17</v>
      </c>
      <c r="D69" s="3" t="s">
        <v>18</v>
      </c>
      <c r="E69" s="3" t="s">
        <v>66</v>
      </c>
      <c r="F69" s="3" t="s">
        <v>25</v>
      </c>
      <c r="G69" s="3" t="s">
        <v>67</v>
      </c>
      <c r="H69" s="3" t="s">
        <v>66</v>
      </c>
      <c r="I69" s="3" t="s">
        <v>66</v>
      </c>
      <c r="J69" s="6">
        <v>0.12</v>
      </c>
      <c r="K69" s="4">
        <v>41551</v>
      </c>
      <c r="L69" s="3">
        <f t="shared" si="4"/>
        <v>2013</v>
      </c>
      <c r="M69" s="3">
        <f t="shared" si="5"/>
        <v>10</v>
      </c>
      <c r="O69" t="s">
        <v>68</v>
      </c>
      <c r="P69" s="56">
        <f t="shared" si="6"/>
        <v>0</v>
      </c>
      <c r="Q69" s="56">
        <f t="shared" si="7"/>
        <v>-0.12</v>
      </c>
      <c r="R69" s="56">
        <f>IF(A69="INVERSION",-J69,0)</f>
        <v>0</v>
      </c>
      <c r="S69" s="56">
        <f>finanzas3[[#This Row],[INGRESO__NETO]]+finanzas3[[#This Row],[GASTO_NETO]]+finanzas3[[#This Row],[INVERSION_NETA]]</f>
        <v>-0.12</v>
      </c>
    </row>
    <row r="70" spans="1:19" x14ac:dyDescent="0.35">
      <c r="A70" s="3" t="s">
        <v>28</v>
      </c>
      <c r="B70" s="3" t="s">
        <v>16</v>
      </c>
      <c r="C70" s="3" t="s">
        <v>17</v>
      </c>
      <c r="D70" s="3" t="s">
        <v>18</v>
      </c>
      <c r="E70" s="3" t="s">
        <v>19</v>
      </c>
      <c r="F70" s="3" t="s">
        <v>40</v>
      </c>
      <c r="G70" s="3" t="s">
        <v>21</v>
      </c>
      <c r="H70" s="3" t="s">
        <v>21</v>
      </c>
      <c r="I70" s="3" t="s">
        <v>21</v>
      </c>
      <c r="J70" s="6">
        <v>4</v>
      </c>
      <c r="K70" s="4">
        <v>41551</v>
      </c>
      <c r="L70" s="3">
        <f t="shared" si="4"/>
        <v>2013</v>
      </c>
      <c r="M70" s="3">
        <f t="shared" si="5"/>
        <v>10</v>
      </c>
      <c r="O70" s="3"/>
      <c r="P70" s="56">
        <f t="shared" si="6"/>
        <v>0</v>
      </c>
      <c r="Q70" s="56">
        <f t="shared" si="7"/>
        <v>-4</v>
      </c>
      <c r="R70" s="56">
        <f>IF(A70="INVERSION",-J70,0)</f>
        <v>0</v>
      </c>
      <c r="S70" s="56">
        <f>finanzas3[[#This Row],[INGRESO__NETO]]+finanzas3[[#This Row],[GASTO_NETO]]+finanzas3[[#This Row],[INVERSION_NETA]]</f>
        <v>-4</v>
      </c>
    </row>
    <row r="71" spans="1:19" x14ac:dyDescent="0.35">
      <c r="A71" s="3" t="s">
        <v>28</v>
      </c>
      <c r="B71" s="3" t="s">
        <v>16</v>
      </c>
      <c r="C71" s="3" t="s">
        <v>17</v>
      </c>
      <c r="D71" s="3" t="s">
        <v>18</v>
      </c>
      <c r="E71" s="3" t="s">
        <v>19</v>
      </c>
      <c r="F71" s="3" t="s">
        <v>40</v>
      </c>
      <c r="G71" s="3" t="s">
        <v>21</v>
      </c>
      <c r="H71" s="3" t="s">
        <v>21</v>
      </c>
      <c r="I71" s="3" t="s">
        <v>21</v>
      </c>
      <c r="J71" s="6">
        <v>2</v>
      </c>
      <c r="K71" s="4">
        <v>41557</v>
      </c>
      <c r="L71" s="3">
        <f t="shared" si="4"/>
        <v>2013</v>
      </c>
      <c r="M71" s="3">
        <f t="shared" si="5"/>
        <v>10</v>
      </c>
      <c r="O71" s="3"/>
      <c r="P71" s="56">
        <f t="shared" si="6"/>
        <v>0</v>
      </c>
      <c r="Q71" s="56">
        <f t="shared" si="7"/>
        <v>-2</v>
      </c>
      <c r="R71" s="56">
        <f>IF(A71="INVERSION",-J71,0)</f>
        <v>0</v>
      </c>
      <c r="S71" s="56">
        <f>finanzas3[[#This Row],[INGRESO__NETO]]+finanzas3[[#This Row],[GASTO_NETO]]+finanzas3[[#This Row],[INVERSION_NETA]]</f>
        <v>-2</v>
      </c>
    </row>
    <row r="72" spans="1:19" x14ac:dyDescent="0.35">
      <c r="A72" s="3" t="s">
        <v>28</v>
      </c>
      <c r="B72" s="3" t="s">
        <v>16</v>
      </c>
      <c r="C72" s="3" t="s">
        <v>17</v>
      </c>
      <c r="D72" s="3" t="s">
        <v>18</v>
      </c>
      <c r="E72" s="3" t="s">
        <v>69</v>
      </c>
      <c r="F72" s="3" t="s">
        <v>25</v>
      </c>
      <c r="G72" s="3" t="s">
        <v>48</v>
      </c>
      <c r="H72" s="3" t="s">
        <v>49</v>
      </c>
      <c r="I72" s="3" t="s">
        <v>69</v>
      </c>
      <c r="J72" s="6">
        <v>1.609</v>
      </c>
      <c r="K72" s="4">
        <v>41561</v>
      </c>
      <c r="L72" s="3">
        <f t="shared" si="4"/>
        <v>2013</v>
      </c>
      <c r="M72" s="3">
        <f t="shared" si="5"/>
        <v>10</v>
      </c>
      <c r="O72" s="3"/>
      <c r="P72" s="56">
        <f t="shared" si="6"/>
        <v>0</v>
      </c>
      <c r="Q72" s="56">
        <f t="shared" si="7"/>
        <v>-1.609</v>
      </c>
      <c r="R72" s="56">
        <f>IF(A72="INVERSION",-J72,0)</f>
        <v>0</v>
      </c>
      <c r="S72" s="56">
        <f>finanzas3[[#This Row],[INGRESO__NETO]]+finanzas3[[#This Row],[GASTO_NETO]]+finanzas3[[#This Row],[INVERSION_NETA]]</f>
        <v>-1.609</v>
      </c>
    </row>
    <row r="73" spans="1:19" x14ac:dyDescent="0.35">
      <c r="A73" s="3" t="s">
        <v>28</v>
      </c>
      <c r="B73" s="3" t="s">
        <v>16</v>
      </c>
      <c r="C73" s="3" t="s">
        <v>17</v>
      </c>
      <c r="D73" s="3" t="s">
        <v>18</v>
      </c>
      <c r="E73" s="3" t="s">
        <v>19</v>
      </c>
      <c r="F73" s="3" t="s">
        <v>40</v>
      </c>
      <c r="G73" s="3" t="s">
        <v>21</v>
      </c>
      <c r="H73" s="3" t="s">
        <v>21</v>
      </c>
      <c r="I73" s="3" t="s">
        <v>21</v>
      </c>
      <c r="J73" s="6">
        <v>2</v>
      </c>
      <c r="K73" s="4">
        <v>41565</v>
      </c>
      <c r="L73" s="3">
        <f t="shared" si="4"/>
        <v>2013</v>
      </c>
      <c r="M73" s="3">
        <f t="shared" si="5"/>
        <v>10</v>
      </c>
      <c r="O73" s="3"/>
      <c r="P73" s="56">
        <f t="shared" si="6"/>
        <v>0</v>
      </c>
      <c r="Q73" s="56">
        <f t="shared" si="7"/>
        <v>-2</v>
      </c>
      <c r="R73" s="56">
        <f>IF(A73="INVERSION",-J73,0)</f>
        <v>0</v>
      </c>
      <c r="S73" s="56">
        <f>finanzas3[[#This Row],[INGRESO__NETO]]+finanzas3[[#This Row],[GASTO_NETO]]+finanzas3[[#This Row],[INVERSION_NETA]]</f>
        <v>-2</v>
      </c>
    </row>
    <row r="74" spans="1:19" x14ac:dyDescent="0.35">
      <c r="A74" s="3" t="s">
        <v>28</v>
      </c>
      <c r="B74" s="3" t="s">
        <v>16</v>
      </c>
      <c r="C74" s="3" t="s">
        <v>17</v>
      </c>
      <c r="D74" s="3" t="s">
        <v>18</v>
      </c>
      <c r="E74" s="3" t="s">
        <v>57</v>
      </c>
      <c r="F74" s="3" t="s">
        <v>25</v>
      </c>
      <c r="G74" s="3" t="s">
        <v>48</v>
      </c>
      <c r="H74" s="3" t="s">
        <v>49</v>
      </c>
      <c r="I74" s="3" t="s">
        <v>57</v>
      </c>
      <c r="J74" s="6">
        <v>1.6950000000000001</v>
      </c>
      <c r="K74" s="4">
        <v>41568</v>
      </c>
      <c r="L74" s="3">
        <f t="shared" si="4"/>
        <v>2013</v>
      </c>
      <c r="M74" s="3">
        <f t="shared" si="5"/>
        <v>10</v>
      </c>
      <c r="O74" s="3"/>
      <c r="P74" s="56">
        <f t="shared" si="6"/>
        <v>0</v>
      </c>
      <c r="Q74" s="56">
        <f t="shared" si="7"/>
        <v>-1.6950000000000001</v>
      </c>
      <c r="R74" s="56">
        <f>IF(A74="INVERSION",-J74,0)</f>
        <v>0</v>
      </c>
      <c r="S74" s="56">
        <f>finanzas3[[#This Row],[INGRESO__NETO]]+finanzas3[[#This Row],[GASTO_NETO]]+finanzas3[[#This Row],[INVERSION_NETA]]</f>
        <v>-1.6950000000000001</v>
      </c>
    </row>
    <row r="75" spans="1:19" x14ac:dyDescent="0.35">
      <c r="A75" s="3" t="s">
        <v>28</v>
      </c>
      <c r="B75" s="3" t="s">
        <v>35</v>
      </c>
      <c r="C75" s="3" t="s">
        <v>29</v>
      </c>
      <c r="D75" s="3" t="s">
        <v>18</v>
      </c>
      <c r="E75" s="3" t="s">
        <v>36</v>
      </c>
      <c r="F75" s="3" t="s">
        <v>25</v>
      </c>
      <c r="G75" s="3" t="s">
        <v>1864</v>
      </c>
      <c r="H75" s="3" t="s">
        <v>38</v>
      </c>
      <c r="I75" s="3" t="s">
        <v>36</v>
      </c>
      <c r="J75" s="6">
        <v>80</v>
      </c>
      <c r="K75" s="4">
        <v>41579</v>
      </c>
      <c r="L75" s="3">
        <f t="shared" si="4"/>
        <v>2013</v>
      </c>
      <c r="M75" s="3">
        <f t="shared" si="5"/>
        <v>11</v>
      </c>
      <c r="O75" s="3"/>
      <c r="P75" s="56">
        <f t="shared" si="6"/>
        <v>0</v>
      </c>
      <c r="Q75" s="56">
        <f t="shared" si="7"/>
        <v>-80</v>
      </c>
      <c r="R75" s="56">
        <f>IF(A75="INVERSION",-J75,0)</f>
        <v>0</v>
      </c>
      <c r="S75" s="56">
        <f>finanzas3[[#This Row],[INGRESO__NETO]]+finanzas3[[#This Row],[GASTO_NETO]]+finanzas3[[#This Row],[INVERSION_NETA]]</f>
        <v>-80</v>
      </c>
    </row>
    <row r="76" spans="1:19" x14ac:dyDescent="0.35">
      <c r="A76" s="3" t="s">
        <v>28</v>
      </c>
      <c r="B76" s="3" t="s">
        <v>16</v>
      </c>
      <c r="C76" s="3" t="s">
        <v>17</v>
      </c>
      <c r="D76" s="3" t="s">
        <v>18</v>
      </c>
      <c r="E76" s="3" t="s">
        <v>19</v>
      </c>
      <c r="F76" s="3" t="s">
        <v>40</v>
      </c>
      <c r="G76" s="3" t="s">
        <v>21</v>
      </c>
      <c r="H76" s="3" t="s">
        <v>21</v>
      </c>
      <c r="I76" s="3" t="s">
        <v>21</v>
      </c>
      <c r="J76" s="6">
        <v>2</v>
      </c>
      <c r="K76" s="4">
        <v>41586</v>
      </c>
      <c r="L76" s="3">
        <f t="shared" si="4"/>
        <v>2013</v>
      </c>
      <c r="M76" s="3">
        <f t="shared" si="5"/>
        <v>11</v>
      </c>
      <c r="O76" s="3"/>
      <c r="P76" s="56">
        <f t="shared" si="6"/>
        <v>0</v>
      </c>
      <c r="Q76" s="56">
        <f t="shared" si="7"/>
        <v>-2</v>
      </c>
      <c r="R76" s="56">
        <f>IF(A76="INVERSION",-J76,0)</f>
        <v>0</v>
      </c>
      <c r="S76" s="56">
        <f>finanzas3[[#This Row],[INGRESO__NETO]]+finanzas3[[#This Row],[GASTO_NETO]]+finanzas3[[#This Row],[INVERSION_NETA]]</f>
        <v>-2</v>
      </c>
    </row>
    <row r="77" spans="1:19" x14ac:dyDescent="0.35">
      <c r="A77" s="3" t="s">
        <v>28</v>
      </c>
      <c r="B77" s="3" t="s">
        <v>16</v>
      </c>
      <c r="C77" s="3" t="s">
        <v>17</v>
      </c>
      <c r="D77" s="3" t="s">
        <v>18</v>
      </c>
      <c r="E77" s="3" t="s">
        <v>57</v>
      </c>
      <c r="F77" s="3" t="s">
        <v>25</v>
      </c>
      <c r="G77" s="3" t="s">
        <v>48</v>
      </c>
      <c r="H77" s="3" t="s">
        <v>49</v>
      </c>
      <c r="I77" s="3" t="s">
        <v>57</v>
      </c>
      <c r="J77" s="6">
        <v>2.6350000000000002</v>
      </c>
      <c r="K77" s="4">
        <v>41596</v>
      </c>
      <c r="L77" s="3">
        <f t="shared" si="4"/>
        <v>2013</v>
      </c>
      <c r="M77" s="3">
        <f t="shared" si="5"/>
        <v>11</v>
      </c>
      <c r="O77" s="3"/>
      <c r="P77" s="56">
        <f t="shared" si="6"/>
        <v>0</v>
      </c>
      <c r="Q77" s="56">
        <f t="shared" si="7"/>
        <v>-2.6350000000000002</v>
      </c>
      <c r="R77" s="56">
        <f>IF(A77="INVERSION",-J77,0)</f>
        <v>0</v>
      </c>
      <c r="S77" s="56">
        <f>finanzas3[[#This Row],[INGRESO__NETO]]+finanzas3[[#This Row],[GASTO_NETO]]+finanzas3[[#This Row],[INVERSION_NETA]]</f>
        <v>-2.6350000000000002</v>
      </c>
    </row>
    <row r="78" spans="1:19" x14ac:dyDescent="0.35">
      <c r="A78" s="3" t="s">
        <v>28</v>
      </c>
      <c r="B78" s="3" t="s">
        <v>16</v>
      </c>
      <c r="C78" s="3" t="s">
        <v>17</v>
      </c>
      <c r="D78" s="3" t="s">
        <v>18</v>
      </c>
      <c r="E78" s="3" t="s">
        <v>19</v>
      </c>
      <c r="F78" s="3" t="s">
        <v>40</v>
      </c>
      <c r="G78" s="3" t="s">
        <v>21</v>
      </c>
      <c r="H78" s="3" t="s">
        <v>21</v>
      </c>
      <c r="I78" s="3" t="s">
        <v>21</v>
      </c>
      <c r="J78" s="6">
        <v>2</v>
      </c>
      <c r="K78" s="4">
        <v>41597</v>
      </c>
      <c r="L78" s="3">
        <f t="shared" si="4"/>
        <v>2013</v>
      </c>
      <c r="M78" s="3">
        <f t="shared" si="5"/>
        <v>11</v>
      </c>
      <c r="O78" s="3"/>
      <c r="P78" s="56">
        <f t="shared" si="6"/>
        <v>0</v>
      </c>
      <c r="Q78" s="56">
        <f t="shared" si="7"/>
        <v>-2</v>
      </c>
      <c r="R78" s="56">
        <f>IF(A78="INVERSION",-J78,0)</f>
        <v>0</v>
      </c>
      <c r="S78" s="56">
        <f>finanzas3[[#This Row],[INGRESO__NETO]]+finanzas3[[#This Row],[GASTO_NETO]]+finanzas3[[#This Row],[INVERSION_NETA]]</f>
        <v>-2</v>
      </c>
    </row>
    <row r="79" spans="1:19" x14ac:dyDescent="0.35">
      <c r="A79" s="3" t="s">
        <v>28</v>
      </c>
      <c r="B79" s="3" t="s">
        <v>16</v>
      </c>
      <c r="C79" s="3" t="s">
        <v>17</v>
      </c>
      <c r="D79" s="3" t="s">
        <v>18</v>
      </c>
      <c r="E79" s="3" t="s">
        <v>57</v>
      </c>
      <c r="F79" s="3" t="s">
        <v>25</v>
      </c>
      <c r="G79" s="3" t="s">
        <v>48</v>
      </c>
      <c r="H79" s="3" t="s">
        <v>49</v>
      </c>
      <c r="I79" s="3" t="s">
        <v>57</v>
      </c>
      <c r="J79" s="6">
        <v>2.1010000000000004</v>
      </c>
      <c r="K79" s="4">
        <v>41605</v>
      </c>
      <c r="L79" s="3">
        <f t="shared" si="4"/>
        <v>2013</v>
      </c>
      <c r="M79" s="3">
        <f t="shared" si="5"/>
        <v>11</v>
      </c>
      <c r="O79" s="3"/>
      <c r="P79" s="56">
        <f t="shared" si="6"/>
        <v>0</v>
      </c>
      <c r="Q79" s="56">
        <f t="shared" si="7"/>
        <v>-2.1010000000000004</v>
      </c>
      <c r="R79" s="56">
        <f>IF(A79="INVERSION",-J79,0)</f>
        <v>0</v>
      </c>
      <c r="S79" s="56">
        <f>finanzas3[[#This Row],[INGRESO__NETO]]+finanzas3[[#This Row],[GASTO_NETO]]+finanzas3[[#This Row],[INVERSION_NETA]]</f>
        <v>-2.1010000000000004</v>
      </c>
    </row>
    <row r="80" spans="1:19" x14ac:dyDescent="0.35">
      <c r="A80" s="3" t="s">
        <v>28</v>
      </c>
      <c r="B80" s="3" t="s">
        <v>16</v>
      </c>
      <c r="C80" s="3" t="s">
        <v>17</v>
      </c>
      <c r="D80" s="3" t="s">
        <v>18</v>
      </c>
      <c r="E80" s="3" t="s">
        <v>66</v>
      </c>
      <c r="F80" s="3" t="s">
        <v>25</v>
      </c>
      <c r="G80" s="3" t="s">
        <v>67</v>
      </c>
      <c r="H80" s="3" t="s">
        <v>66</v>
      </c>
      <c r="I80" s="3" t="s">
        <v>66</v>
      </c>
      <c r="J80" s="6">
        <v>0.35000000000000003</v>
      </c>
      <c r="K80" s="4">
        <v>41607</v>
      </c>
      <c r="L80" s="3">
        <f t="shared" si="4"/>
        <v>2013</v>
      </c>
      <c r="M80" s="3">
        <f t="shared" si="5"/>
        <v>11</v>
      </c>
      <c r="O80" t="s">
        <v>68</v>
      </c>
      <c r="P80" s="56">
        <f t="shared" si="6"/>
        <v>0</v>
      </c>
      <c r="Q80" s="56">
        <f t="shared" si="7"/>
        <v>-0.35000000000000003</v>
      </c>
      <c r="R80" s="56">
        <f>IF(A80="INVERSION",-J80,0)</f>
        <v>0</v>
      </c>
      <c r="S80" s="56">
        <f>finanzas3[[#This Row],[INGRESO__NETO]]+finanzas3[[#This Row],[GASTO_NETO]]+finanzas3[[#This Row],[INVERSION_NETA]]</f>
        <v>-0.35000000000000003</v>
      </c>
    </row>
    <row r="81" spans="1:19" x14ac:dyDescent="0.35">
      <c r="A81" s="3" t="s">
        <v>28</v>
      </c>
      <c r="B81" s="3" t="s">
        <v>16</v>
      </c>
      <c r="C81" s="3" t="s">
        <v>17</v>
      </c>
      <c r="D81" s="3" t="s">
        <v>18</v>
      </c>
      <c r="E81" s="3" t="s">
        <v>19</v>
      </c>
      <c r="F81" s="3" t="s">
        <v>40</v>
      </c>
      <c r="G81" s="3" t="s">
        <v>21</v>
      </c>
      <c r="H81" s="3" t="s">
        <v>21</v>
      </c>
      <c r="I81" s="3" t="s">
        <v>21</v>
      </c>
      <c r="J81" s="6">
        <v>2</v>
      </c>
      <c r="K81" s="4">
        <v>41607</v>
      </c>
      <c r="L81" s="3">
        <f t="shared" si="4"/>
        <v>2013</v>
      </c>
      <c r="M81" s="3">
        <f t="shared" si="5"/>
        <v>11</v>
      </c>
      <c r="O81" s="3"/>
      <c r="P81" s="56">
        <f t="shared" si="6"/>
        <v>0</v>
      </c>
      <c r="Q81" s="56">
        <f t="shared" si="7"/>
        <v>-2</v>
      </c>
      <c r="R81" s="56">
        <f>IF(A81="INVERSION",-J81,0)</f>
        <v>0</v>
      </c>
      <c r="S81" s="56">
        <f>finanzas3[[#This Row],[INGRESO__NETO]]+finanzas3[[#This Row],[GASTO_NETO]]+finanzas3[[#This Row],[INVERSION_NETA]]</f>
        <v>-2</v>
      </c>
    </row>
    <row r="82" spans="1:19" x14ac:dyDescent="0.35">
      <c r="A82" s="3" t="s">
        <v>28</v>
      </c>
      <c r="B82" s="3" t="s">
        <v>35</v>
      </c>
      <c r="C82" s="3" t="s">
        <v>29</v>
      </c>
      <c r="D82" s="3" t="s">
        <v>18</v>
      </c>
      <c r="E82" s="3" t="s">
        <v>36</v>
      </c>
      <c r="F82" s="3" t="s">
        <v>25</v>
      </c>
      <c r="G82" s="3" t="s">
        <v>1864</v>
      </c>
      <c r="H82" s="3" t="s">
        <v>38</v>
      </c>
      <c r="I82" s="3" t="s">
        <v>36</v>
      </c>
      <c r="J82" s="6">
        <v>80</v>
      </c>
      <c r="K82" s="4">
        <v>41609</v>
      </c>
      <c r="L82" s="3">
        <f t="shared" si="4"/>
        <v>2013</v>
      </c>
      <c r="M82" s="3">
        <f t="shared" si="5"/>
        <v>12</v>
      </c>
      <c r="O82" s="3"/>
      <c r="P82" s="56">
        <f t="shared" si="6"/>
        <v>0</v>
      </c>
      <c r="Q82" s="56">
        <f t="shared" si="7"/>
        <v>-80</v>
      </c>
      <c r="R82" s="56">
        <f>IF(A82="INVERSION",-J82,0)</f>
        <v>0</v>
      </c>
      <c r="S82" s="56">
        <f>finanzas3[[#This Row],[INGRESO__NETO]]+finanzas3[[#This Row],[GASTO_NETO]]+finanzas3[[#This Row],[INVERSION_NETA]]</f>
        <v>-80</v>
      </c>
    </row>
    <row r="83" spans="1:19" x14ac:dyDescent="0.35">
      <c r="A83" s="3" t="s">
        <v>28</v>
      </c>
      <c r="B83" s="3" t="s">
        <v>16</v>
      </c>
      <c r="C83" s="3" t="s">
        <v>17</v>
      </c>
      <c r="D83" s="3" t="s">
        <v>18</v>
      </c>
      <c r="E83" s="3" t="s">
        <v>19</v>
      </c>
      <c r="F83" s="3" t="s">
        <v>40</v>
      </c>
      <c r="G83" s="3" t="s">
        <v>21</v>
      </c>
      <c r="H83" s="3" t="s">
        <v>21</v>
      </c>
      <c r="I83" s="3" t="s">
        <v>21</v>
      </c>
      <c r="J83" s="6">
        <v>5</v>
      </c>
      <c r="K83" s="4">
        <v>41617</v>
      </c>
      <c r="L83" s="3">
        <f t="shared" si="4"/>
        <v>2013</v>
      </c>
      <c r="M83" s="3">
        <f t="shared" si="5"/>
        <v>12</v>
      </c>
      <c r="O83" s="3"/>
      <c r="P83" s="56">
        <f t="shared" si="6"/>
        <v>0</v>
      </c>
      <c r="Q83" s="56">
        <f t="shared" si="7"/>
        <v>-5</v>
      </c>
      <c r="R83" s="56">
        <f>IF(A83="INVERSION",-J83,0)</f>
        <v>0</v>
      </c>
      <c r="S83" s="56">
        <f>finanzas3[[#This Row],[INGRESO__NETO]]+finanzas3[[#This Row],[GASTO_NETO]]+finanzas3[[#This Row],[INVERSION_NETA]]</f>
        <v>-5</v>
      </c>
    </row>
    <row r="84" spans="1:19" x14ac:dyDescent="0.35">
      <c r="A84" s="3" t="s">
        <v>28</v>
      </c>
      <c r="B84" s="3" t="s">
        <v>16</v>
      </c>
      <c r="C84" s="3" t="s">
        <v>17</v>
      </c>
      <c r="D84" s="3" t="s">
        <v>18</v>
      </c>
      <c r="E84" s="3" t="s">
        <v>19</v>
      </c>
      <c r="F84" s="3" t="s">
        <v>40</v>
      </c>
      <c r="G84" s="3" t="s">
        <v>21</v>
      </c>
      <c r="H84" s="3" t="s">
        <v>21</v>
      </c>
      <c r="I84" s="3" t="s">
        <v>21</v>
      </c>
      <c r="J84" s="6">
        <v>5</v>
      </c>
      <c r="K84" s="4">
        <v>41624</v>
      </c>
      <c r="L84" s="3">
        <f t="shared" si="4"/>
        <v>2013</v>
      </c>
      <c r="M84" s="3">
        <f t="shared" si="5"/>
        <v>12</v>
      </c>
      <c r="O84" s="3"/>
      <c r="P84" s="56">
        <f t="shared" si="6"/>
        <v>0</v>
      </c>
      <c r="Q84" s="56">
        <f t="shared" si="7"/>
        <v>-5</v>
      </c>
      <c r="R84" s="56">
        <f>IF(A84="INVERSION",-J84,0)</f>
        <v>0</v>
      </c>
      <c r="S84" s="56">
        <f>finanzas3[[#This Row],[INGRESO__NETO]]+finanzas3[[#This Row],[GASTO_NETO]]+finanzas3[[#This Row],[INVERSION_NETA]]</f>
        <v>-5</v>
      </c>
    </row>
    <row r="85" spans="1:19" x14ac:dyDescent="0.35">
      <c r="A85" s="3" t="s">
        <v>28</v>
      </c>
      <c r="B85" s="3" t="s">
        <v>16</v>
      </c>
      <c r="C85" s="3" t="s">
        <v>17</v>
      </c>
      <c r="D85" s="3" t="s">
        <v>18</v>
      </c>
      <c r="E85" s="3" t="s">
        <v>19</v>
      </c>
      <c r="F85" s="3" t="s">
        <v>40</v>
      </c>
      <c r="G85" s="3" t="s">
        <v>21</v>
      </c>
      <c r="H85" s="3" t="s">
        <v>21</v>
      </c>
      <c r="I85" s="3" t="s">
        <v>21</v>
      </c>
      <c r="J85" s="6">
        <v>2</v>
      </c>
      <c r="K85" s="4">
        <v>41631</v>
      </c>
      <c r="L85" s="3">
        <f t="shared" si="4"/>
        <v>2013</v>
      </c>
      <c r="M85" s="3">
        <f t="shared" si="5"/>
        <v>12</v>
      </c>
      <c r="O85" s="3"/>
      <c r="P85" s="56">
        <f t="shared" si="6"/>
        <v>0</v>
      </c>
      <c r="Q85" s="56">
        <f t="shared" si="7"/>
        <v>-2</v>
      </c>
      <c r="R85" s="56">
        <f>IF(A85="INVERSION",-J85,0)</f>
        <v>0</v>
      </c>
      <c r="S85" s="56">
        <f>finanzas3[[#This Row],[INGRESO__NETO]]+finanzas3[[#This Row],[GASTO_NETO]]+finanzas3[[#This Row],[INVERSION_NETA]]</f>
        <v>-2</v>
      </c>
    </row>
    <row r="86" spans="1:19" x14ac:dyDescent="0.35">
      <c r="A86" s="3" t="s">
        <v>15</v>
      </c>
      <c r="B86" s="3" t="s">
        <v>16</v>
      </c>
      <c r="C86" s="3" t="s">
        <v>17</v>
      </c>
      <c r="D86" s="3" t="s">
        <v>18</v>
      </c>
      <c r="E86" s="3" t="s">
        <v>19</v>
      </c>
      <c r="F86" s="3" t="s">
        <v>20</v>
      </c>
      <c r="G86" s="3" t="s">
        <v>21</v>
      </c>
      <c r="H86" s="3" t="s">
        <v>22</v>
      </c>
      <c r="I86" s="3" t="s">
        <v>23</v>
      </c>
      <c r="J86" s="6">
        <v>0.03</v>
      </c>
      <c r="K86" s="4">
        <v>41639</v>
      </c>
      <c r="L86" s="3">
        <f t="shared" si="4"/>
        <v>2013</v>
      </c>
      <c r="M86" s="3">
        <f t="shared" si="5"/>
        <v>12</v>
      </c>
      <c r="O86" s="3"/>
      <c r="P86" s="56">
        <f t="shared" si="6"/>
        <v>0.03</v>
      </c>
      <c r="Q86" s="56">
        <f t="shared" si="7"/>
        <v>0</v>
      </c>
      <c r="R86" s="56">
        <f>IF(A86="INVERSION",-J86,0)</f>
        <v>0</v>
      </c>
      <c r="S86" s="56">
        <f>finanzas3[[#This Row],[INGRESO__NETO]]+finanzas3[[#This Row],[GASTO_NETO]]+finanzas3[[#This Row],[INVERSION_NETA]]</f>
        <v>0.03</v>
      </c>
    </row>
    <row r="87" spans="1:19" x14ac:dyDescent="0.35">
      <c r="A87" s="3" t="s">
        <v>28</v>
      </c>
      <c r="B87" s="3" t="s">
        <v>35</v>
      </c>
      <c r="C87" s="3" t="s">
        <v>29</v>
      </c>
      <c r="D87" s="3" t="s">
        <v>18</v>
      </c>
      <c r="E87" s="3" t="s">
        <v>36</v>
      </c>
      <c r="F87" s="3" t="s">
        <v>25</v>
      </c>
      <c r="G87" s="3" t="s">
        <v>1864</v>
      </c>
      <c r="H87" s="3" t="s">
        <v>38</v>
      </c>
      <c r="I87" s="3" t="s">
        <v>36</v>
      </c>
      <c r="J87" s="6">
        <v>80</v>
      </c>
      <c r="K87" s="4">
        <v>41640</v>
      </c>
      <c r="L87" s="3">
        <f t="shared" si="4"/>
        <v>2014</v>
      </c>
      <c r="M87" s="3">
        <f t="shared" si="5"/>
        <v>1</v>
      </c>
      <c r="O87" s="3"/>
      <c r="P87" s="56">
        <f t="shared" si="6"/>
        <v>0</v>
      </c>
      <c r="Q87" s="56">
        <f t="shared" si="7"/>
        <v>-80</v>
      </c>
      <c r="R87" s="56">
        <f>IF(A87="INVERSION",-J87,0)</f>
        <v>0</v>
      </c>
      <c r="S87" s="56">
        <f>finanzas3[[#This Row],[INGRESO__NETO]]+finanzas3[[#This Row],[GASTO_NETO]]+finanzas3[[#This Row],[INVERSION_NETA]]</f>
        <v>-80</v>
      </c>
    </row>
    <row r="88" spans="1:19" x14ac:dyDescent="0.35">
      <c r="A88" s="3" t="s">
        <v>15</v>
      </c>
      <c r="B88" s="3" t="s">
        <v>16</v>
      </c>
      <c r="C88" s="3" t="s">
        <v>17</v>
      </c>
      <c r="D88" s="3" t="s">
        <v>18</v>
      </c>
      <c r="E88" s="3" t="s">
        <v>24</v>
      </c>
      <c r="F88" s="3" t="s">
        <v>25</v>
      </c>
      <c r="G88" s="3" t="s">
        <v>21</v>
      </c>
      <c r="H88" s="3" t="s">
        <v>26</v>
      </c>
      <c r="I88" s="3" t="s">
        <v>27</v>
      </c>
      <c r="J88" s="6">
        <v>600</v>
      </c>
      <c r="K88" s="4">
        <v>41659</v>
      </c>
      <c r="L88" s="3">
        <f t="shared" si="4"/>
        <v>2014</v>
      </c>
      <c r="M88" s="3">
        <f t="shared" si="5"/>
        <v>1</v>
      </c>
      <c r="O88" s="3"/>
      <c r="P88" s="56">
        <f t="shared" si="6"/>
        <v>600</v>
      </c>
      <c r="Q88" s="56">
        <f t="shared" si="7"/>
        <v>0</v>
      </c>
      <c r="R88" s="56">
        <f>IF(A88="INVERSION",-J88,0)</f>
        <v>0</v>
      </c>
      <c r="S88" s="56">
        <f>finanzas3[[#This Row],[INGRESO__NETO]]+finanzas3[[#This Row],[GASTO_NETO]]+finanzas3[[#This Row],[INVERSION_NETA]]</f>
        <v>600</v>
      </c>
    </row>
    <row r="89" spans="1:19" x14ac:dyDescent="0.35">
      <c r="A89" s="3" t="s">
        <v>28</v>
      </c>
      <c r="B89" s="3" t="s">
        <v>16</v>
      </c>
      <c r="C89" s="3" t="s">
        <v>17</v>
      </c>
      <c r="D89" s="3" t="s">
        <v>18</v>
      </c>
      <c r="E89" s="3" t="s">
        <v>70</v>
      </c>
      <c r="F89" s="3" t="s">
        <v>25</v>
      </c>
      <c r="G89" s="3" t="s">
        <v>67</v>
      </c>
      <c r="H89" s="3" t="s">
        <v>67</v>
      </c>
      <c r="I89" s="3" t="s">
        <v>67</v>
      </c>
      <c r="J89" s="6">
        <v>5.5040000000000004</v>
      </c>
      <c r="K89" s="4">
        <v>41667</v>
      </c>
      <c r="L89" s="3">
        <f t="shared" si="4"/>
        <v>2014</v>
      </c>
      <c r="M89" s="3">
        <f t="shared" si="5"/>
        <v>1</v>
      </c>
      <c r="O89" t="s">
        <v>71</v>
      </c>
      <c r="P89" s="56">
        <f t="shared" si="6"/>
        <v>0</v>
      </c>
      <c r="Q89" s="56">
        <f t="shared" si="7"/>
        <v>-5.5040000000000004</v>
      </c>
      <c r="R89" s="56">
        <f>IF(A89="INVERSION",-J89,0)</f>
        <v>0</v>
      </c>
      <c r="S89" s="56">
        <f>finanzas3[[#This Row],[INGRESO__NETO]]+finanzas3[[#This Row],[GASTO_NETO]]+finanzas3[[#This Row],[INVERSION_NETA]]</f>
        <v>-5.5040000000000004</v>
      </c>
    </row>
    <row r="90" spans="1:19" x14ac:dyDescent="0.35">
      <c r="A90" s="3" t="s">
        <v>28</v>
      </c>
      <c r="B90" s="3" t="s">
        <v>35</v>
      </c>
      <c r="C90" s="3" t="s">
        <v>29</v>
      </c>
      <c r="D90" s="3" t="s">
        <v>18</v>
      </c>
      <c r="E90" s="3" t="s">
        <v>36</v>
      </c>
      <c r="F90" s="3" t="s">
        <v>25</v>
      </c>
      <c r="G90" s="3" t="s">
        <v>1864</v>
      </c>
      <c r="H90" s="3" t="s">
        <v>38</v>
      </c>
      <c r="I90" s="3" t="s">
        <v>36</v>
      </c>
      <c r="J90" s="6">
        <v>80</v>
      </c>
      <c r="K90" s="4">
        <v>41671</v>
      </c>
      <c r="L90" s="3">
        <f t="shared" si="4"/>
        <v>2014</v>
      </c>
      <c r="M90" s="3">
        <f t="shared" si="5"/>
        <v>2</v>
      </c>
      <c r="O90" s="3"/>
      <c r="P90" s="56">
        <f t="shared" si="6"/>
        <v>0</v>
      </c>
      <c r="Q90" s="56">
        <f t="shared" si="7"/>
        <v>-80</v>
      </c>
      <c r="R90" s="56">
        <f>IF(A90="INVERSION",-J90,0)</f>
        <v>0</v>
      </c>
      <c r="S90" s="56">
        <f>finanzas3[[#This Row],[INGRESO__NETO]]+finanzas3[[#This Row],[GASTO_NETO]]+finanzas3[[#This Row],[INVERSION_NETA]]</f>
        <v>-80</v>
      </c>
    </row>
    <row r="91" spans="1:19" x14ac:dyDescent="0.35">
      <c r="A91" s="3" t="s">
        <v>28</v>
      </c>
      <c r="B91" s="3" t="s">
        <v>16</v>
      </c>
      <c r="C91" s="3" t="s">
        <v>17</v>
      </c>
      <c r="D91" s="3" t="s">
        <v>18</v>
      </c>
      <c r="E91" s="3" t="s">
        <v>44</v>
      </c>
      <c r="F91" s="3" t="s">
        <v>25</v>
      </c>
      <c r="G91" s="3" t="s">
        <v>31</v>
      </c>
      <c r="H91" s="3" t="s">
        <v>32</v>
      </c>
      <c r="I91" s="3" t="s">
        <v>45</v>
      </c>
      <c r="J91" s="6">
        <v>1.9829999999999999</v>
      </c>
      <c r="K91" s="4">
        <v>41674</v>
      </c>
      <c r="L91" s="3">
        <f t="shared" si="4"/>
        <v>2014</v>
      </c>
      <c r="M91" s="3">
        <f t="shared" si="5"/>
        <v>2</v>
      </c>
      <c r="P91" s="56">
        <f t="shared" si="6"/>
        <v>0</v>
      </c>
      <c r="Q91" s="56">
        <f t="shared" si="7"/>
        <v>-1.9829999999999999</v>
      </c>
      <c r="R91" s="56">
        <f>IF(A91="INVERSION",-J91,0)</f>
        <v>0</v>
      </c>
      <c r="S91" s="56">
        <f>finanzas3[[#This Row],[INGRESO__NETO]]+finanzas3[[#This Row],[GASTO_NETO]]+finanzas3[[#This Row],[INVERSION_NETA]]</f>
        <v>-1.9829999999999999</v>
      </c>
    </row>
    <row r="92" spans="1:19" x14ac:dyDescent="0.35">
      <c r="A92" s="3" t="s">
        <v>28</v>
      </c>
      <c r="B92" s="3" t="s">
        <v>16</v>
      </c>
      <c r="C92" s="3" t="s">
        <v>17</v>
      </c>
      <c r="D92" s="3" t="s">
        <v>18</v>
      </c>
      <c r="E92" s="3" t="s">
        <v>72</v>
      </c>
      <c r="F92" s="3" t="s">
        <v>25</v>
      </c>
      <c r="G92" s="3" t="s">
        <v>73</v>
      </c>
      <c r="H92" s="3" t="s">
        <v>74</v>
      </c>
      <c r="I92" s="3" t="s">
        <v>75</v>
      </c>
      <c r="J92" s="6">
        <v>6.0500000000000007</v>
      </c>
      <c r="K92" s="4">
        <v>41684</v>
      </c>
      <c r="L92" s="3">
        <f t="shared" si="4"/>
        <v>2014</v>
      </c>
      <c r="M92" s="3">
        <f t="shared" si="5"/>
        <v>2</v>
      </c>
      <c r="O92" t="s">
        <v>75</v>
      </c>
      <c r="P92" s="56">
        <f t="shared" si="6"/>
        <v>0</v>
      </c>
      <c r="Q92" s="56">
        <f t="shared" si="7"/>
        <v>-6.0500000000000007</v>
      </c>
      <c r="R92" s="56">
        <f>IF(A92="INVERSION",-J92,0)</f>
        <v>0</v>
      </c>
      <c r="S92" s="56">
        <f>finanzas3[[#This Row],[INGRESO__NETO]]+finanzas3[[#This Row],[GASTO_NETO]]+finanzas3[[#This Row],[INVERSION_NETA]]</f>
        <v>-6.0500000000000007</v>
      </c>
    </row>
    <row r="93" spans="1:19" x14ac:dyDescent="0.35">
      <c r="A93" s="3" t="s">
        <v>28</v>
      </c>
      <c r="B93" s="3" t="s">
        <v>16</v>
      </c>
      <c r="C93" s="3" t="s">
        <v>17</v>
      </c>
      <c r="D93" s="3" t="s">
        <v>18</v>
      </c>
      <c r="E93" s="3" t="s">
        <v>19</v>
      </c>
      <c r="F93" s="3" t="s">
        <v>40</v>
      </c>
      <c r="G93" s="3" t="s">
        <v>21</v>
      </c>
      <c r="H93" s="3" t="s">
        <v>21</v>
      </c>
      <c r="I93" s="3" t="s">
        <v>21</v>
      </c>
      <c r="J93" s="6">
        <v>4</v>
      </c>
      <c r="K93" s="4">
        <v>41690</v>
      </c>
      <c r="L93" s="3">
        <f t="shared" si="4"/>
        <v>2014</v>
      </c>
      <c r="M93" s="3">
        <f t="shared" si="5"/>
        <v>2</v>
      </c>
      <c r="O93" s="3"/>
      <c r="P93" s="56">
        <f t="shared" si="6"/>
        <v>0</v>
      </c>
      <c r="Q93" s="56">
        <f t="shared" si="7"/>
        <v>-4</v>
      </c>
      <c r="R93" s="56">
        <f>IF(A93="INVERSION",-J93,0)</f>
        <v>0</v>
      </c>
      <c r="S93" s="56">
        <f>finanzas3[[#This Row],[INGRESO__NETO]]+finanzas3[[#This Row],[GASTO_NETO]]+finanzas3[[#This Row],[INVERSION_NETA]]</f>
        <v>-4</v>
      </c>
    </row>
    <row r="94" spans="1:19" x14ac:dyDescent="0.35">
      <c r="A94" s="3" t="s">
        <v>28</v>
      </c>
      <c r="B94" s="3" t="s">
        <v>16</v>
      </c>
      <c r="C94" s="3" t="s">
        <v>17</v>
      </c>
      <c r="D94" s="3" t="s">
        <v>18</v>
      </c>
      <c r="E94" s="3" t="s">
        <v>57</v>
      </c>
      <c r="F94" s="3" t="s">
        <v>25</v>
      </c>
      <c r="G94" s="3" t="s">
        <v>48</v>
      </c>
      <c r="H94" s="3" t="s">
        <v>49</v>
      </c>
      <c r="I94" s="3" t="s">
        <v>57</v>
      </c>
      <c r="J94" s="6">
        <v>0.34</v>
      </c>
      <c r="K94" s="4">
        <v>41696</v>
      </c>
      <c r="L94" s="3">
        <f t="shared" si="4"/>
        <v>2014</v>
      </c>
      <c r="M94" s="3">
        <f t="shared" si="5"/>
        <v>2</v>
      </c>
      <c r="O94" s="3"/>
      <c r="P94" s="56">
        <f t="shared" si="6"/>
        <v>0</v>
      </c>
      <c r="Q94" s="56">
        <f t="shared" si="7"/>
        <v>-0.34</v>
      </c>
      <c r="R94" s="56">
        <f>IF(A94="INVERSION",-J94,0)</f>
        <v>0</v>
      </c>
      <c r="S94" s="56">
        <f>finanzas3[[#This Row],[INGRESO__NETO]]+finanzas3[[#This Row],[GASTO_NETO]]+finanzas3[[#This Row],[INVERSION_NETA]]</f>
        <v>-0.34</v>
      </c>
    </row>
    <row r="95" spans="1:19" x14ac:dyDescent="0.35">
      <c r="A95" s="3" t="s">
        <v>28</v>
      </c>
      <c r="B95" s="3" t="s">
        <v>16</v>
      </c>
      <c r="C95" s="3" t="s">
        <v>17</v>
      </c>
      <c r="D95" s="3" t="s">
        <v>18</v>
      </c>
      <c r="E95" s="3" t="s">
        <v>19</v>
      </c>
      <c r="F95" s="3" t="s">
        <v>40</v>
      </c>
      <c r="G95" s="3" t="s">
        <v>21</v>
      </c>
      <c r="H95" s="3" t="s">
        <v>21</v>
      </c>
      <c r="I95" s="3" t="s">
        <v>21</v>
      </c>
      <c r="J95" s="6">
        <v>4</v>
      </c>
      <c r="K95" s="4">
        <v>41696</v>
      </c>
      <c r="L95" s="3">
        <f t="shared" si="4"/>
        <v>2014</v>
      </c>
      <c r="M95" s="3">
        <f t="shared" si="5"/>
        <v>2</v>
      </c>
      <c r="O95" s="3"/>
      <c r="P95" s="56">
        <f t="shared" si="6"/>
        <v>0</v>
      </c>
      <c r="Q95" s="56">
        <f t="shared" si="7"/>
        <v>-4</v>
      </c>
      <c r="R95" s="56">
        <f>IF(A95="INVERSION",-J95,0)</f>
        <v>0</v>
      </c>
      <c r="S95" s="56">
        <f>finanzas3[[#This Row],[INGRESO__NETO]]+finanzas3[[#This Row],[GASTO_NETO]]+finanzas3[[#This Row],[INVERSION_NETA]]</f>
        <v>-4</v>
      </c>
    </row>
    <row r="96" spans="1:19" x14ac:dyDescent="0.35">
      <c r="A96" s="3" t="s">
        <v>28</v>
      </c>
      <c r="B96" s="3" t="s">
        <v>16</v>
      </c>
      <c r="C96" s="3" t="s">
        <v>17</v>
      </c>
      <c r="D96" s="3" t="s">
        <v>18</v>
      </c>
      <c r="E96" s="3" t="s">
        <v>76</v>
      </c>
      <c r="F96" s="3" t="s">
        <v>25</v>
      </c>
      <c r="G96" s="3" t="s">
        <v>53</v>
      </c>
      <c r="H96" s="3" t="s">
        <v>77</v>
      </c>
      <c r="I96" s="3" t="s">
        <v>78</v>
      </c>
      <c r="J96" s="6">
        <v>5.8900000000000006</v>
      </c>
      <c r="K96" s="4">
        <v>41698</v>
      </c>
      <c r="L96" s="3">
        <f t="shared" si="4"/>
        <v>2014</v>
      </c>
      <c r="M96" s="3">
        <f t="shared" si="5"/>
        <v>2</v>
      </c>
      <c r="P96" s="56">
        <f t="shared" si="6"/>
        <v>0</v>
      </c>
      <c r="Q96" s="56">
        <f t="shared" si="7"/>
        <v>-5.8900000000000006</v>
      </c>
      <c r="R96" s="56">
        <f>IF(A96="INVERSION",-J96,0)</f>
        <v>0</v>
      </c>
      <c r="S96" s="56">
        <f>finanzas3[[#This Row],[INGRESO__NETO]]+finanzas3[[#This Row],[GASTO_NETO]]+finanzas3[[#This Row],[INVERSION_NETA]]</f>
        <v>-5.8900000000000006</v>
      </c>
    </row>
    <row r="97" spans="1:19" x14ac:dyDescent="0.35">
      <c r="A97" s="3" t="s">
        <v>28</v>
      </c>
      <c r="B97" s="3" t="s">
        <v>35</v>
      </c>
      <c r="C97" s="3" t="s">
        <v>29</v>
      </c>
      <c r="D97" s="3" t="s">
        <v>18</v>
      </c>
      <c r="E97" s="3" t="s">
        <v>36</v>
      </c>
      <c r="F97" s="3" t="s">
        <v>25</v>
      </c>
      <c r="G97" s="3" t="s">
        <v>1864</v>
      </c>
      <c r="H97" s="3" t="s">
        <v>38</v>
      </c>
      <c r="I97" s="3" t="s">
        <v>36</v>
      </c>
      <c r="J97" s="6">
        <v>80</v>
      </c>
      <c r="K97" s="4">
        <v>41699</v>
      </c>
      <c r="L97" s="3">
        <f t="shared" si="4"/>
        <v>2014</v>
      </c>
      <c r="M97" s="3">
        <f t="shared" si="5"/>
        <v>3</v>
      </c>
      <c r="O97" s="3"/>
      <c r="P97" s="56">
        <f t="shared" si="6"/>
        <v>0</v>
      </c>
      <c r="Q97" s="56">
        <f t="shared" si="7"/>
        <v>-80</v>
      </c>
      <c r="R97" s="56">
        <f>IF(A97="INVERSION",-J97,0)</f>
        <v>0</v>
      </c>
      <c r="S97" s="56">
        <f>finanzas3[[#This Row],[INGRESO__NETO]]+finanzas3[[#This Row],[GASTO_NETO]]+finanzas3[[#This Row],[INVERSION_NETA]]</f>
        <v>-80</v>
      </c>
    </row>
    <row r="98" spans="1:19" x14ac:dyDescent="0.35">
      <c r="A98" s="3" t="s">
        <v>28</v>
      </c>
      <c r="B98" s="3" t="s">
        <v>16</v>
      </c>
      <c r="C98" s="3" t="s">
        <v>17</v>
      </c>
      <c r="D98" s="3" t="s">
        <v>18</v>
      </c>
      <c r="E98" s="3" t="s">
        <v>64</v>
      </c>
      <c r="F98" s="3" t="s">
        <v>47</v>
      </c>
      <c r="G98" s="3" t="s">
        <v>1865</v>
      </c>
      <c r="H98" s="3" t="s">
        <v>42</v>
      </c>
      <c r="I98" s="3" t="s">
        <v>42</v>
      </c>
      <c r="J98" s="6">
        <v>5.495000000000001</v>
      </c>
      <c r="K98" s="4">
        <v>41701</v>
      </c>
      <c r="L98" s="3">
        <f t="shared" si="4"/>
        <v>2014</v>
      </c>
      <c r="M98" s="3">
        <f t="shared" si="5"/>
        <v>3</v>
      </c>
      <c r="O98" t="s">
        <v>65</v>
      </c>
      <c r="P98" s="56">
        <f t="shared" si="6"/>
        <v>0</v>
      </c>
      <c r="Q98" s="56">
        <f t="shared" si="7"/>
        <v>-5.495000000000001</v>
      </c>
      <c r="R98" s="56">
        <f>IF(A98="INVERSION",-J98,0)</f>
        <v>0</v>
      </c>
      <c r="S98" s="56">
        <f>finanzas3[[#This Row],[INGRESO__NETO]]+finanzas3[[#This Row],[GASTO_NETO]]+finanzas3[[#This Row],[INVERSION_NETA]]</f>
        <v>-5.495000000000001</v>
      </c>
    </row>
    <row r="99" spans="1:19" x14ac:dyDescent="0.35">
      <c r="A99" s="3" t="s">
        <v>28</v>
      </c>
      <c r="B99" s="3" t="s">
        <v>35</v>
      </c>
      <c r="C99" s="3" t="s">
        <v>29</v>
      </c>
      <c r="D99" s="3" t="s">
        <v>18</v>
      </c>
      <c r="E99" s="3" t="s">
        <v>36</v>
      </c>
      <c r="F99" s="3" t="s">
        <v>25</v>
      </c>
      <c r="G99" s="3" t="s">
        <v>1864</v>
      </c>
      <c r="H99" s="3" t="s">
        <v>38</v>
      </c>
      <c r="I99" s="3" t="s">
        <v>36</v>
      </c>
      <c r="J99" s="6">
        <v>80</v>
      </c>
      <c r="K99" s="4">
        <v>41730</v>
      </c>
      <c r="L99" s="3">
        <f t="shared" si="4"/>
        <v>2014</v>
      </c>
      <c r="M99" s="3">
        <f t="shared" si="5"/>
        <v>4</v>
      </c>
      <c r="O99" s="3"/>
      <c r="P99" s="56">
        <f t="shared" si="6"/>
        <v>0</v>
      </c>
      <c r="Q99" s="56">
        <f t="shared" si="7"/>
        <v>-80</v>
      </c>
      <c r="R99" s="56">
        <f>IF(A99="INVERSION",-J99,0)</f>
        <v>0</v>
      </c>
      <c r="S99" s="56">
        <f>finanzas3[[#This Row],[INGRESO__NETO]]+finanzas3[[#This Row],[GASTO_NETO]]+finanzas3[[#This Row],[INVERSION_NETA]]</f>
        <v>-80</v>
      </c>
    </row>
    <row r="100" spans="1:19" x14ac:dyDescent="0.35">
      <c r="A100" s="3" t="s">
        <v>28</v>
      </c>
      <c r="B100" s="3" t="s">
        <v>16</v>
      </c>
      <c r="C100" s="3" t="s">
        <v>29</v>
      </c>
      <c r="D100" s="3" t="s">
        <v>18</v>
      </c>
      <c r="E100" s="3" t="s">
        <v>30</v>
      </c>
      <c r="F100" s="3" t="s">
        <v>25</v>
      </c>
      <c r="G100" s="3" t="s">
        <v>31</v>
      </c>
      <c r="H100" s="3" t="s">
        <v>32</v>
      </c>
      <c r="I100" s="3" t="s">
        <v>33</v>
      </c>
      <c r="J100" s="6">
        <v>750</v>
      </c>
      <c r="K100" s="4">
        <v>41736</v>
      </c>
      <c r="L100" s="3">
        <f t="shared" si="4"/>
        <v>2014</v>
      </c>
      <c r="M100" s="3">
        <f t="shared" si="5"/>
        <v>4</v>
      </c>
      <c r="O100" s="3" t="s">
        <v>79</v>
      </c>
      <c r="P100" s="56">
        <f t="shared" si="6"/>
        <v>0</v>
      </c>
      <c r="Q100" s="56">
        <f t="shared" si="7"/>
        <v>-750</v>
      </c>
      <c r="R100" s="56">
        <f>IF(A100="INVERSION",-J100,0)</f>
        <v>0</v>
      </c>
      <c r="S100" s="56">
        <f>finanzas3[[#This Row],[INGRESO__NETO]]+finanzas3[[#This Row],[GASTO_NETO]]+finanzas3[[#This Row],[INVERSION_NETA]]</f>
        <v>-750</v>
      </c>
    </row>
    <row r="101" spans="1:19" x14ac:dyDescent="0.35">
      <c r="A101" s="3" t="s">
        <v>28</v>
      </c>
      <c r="B101" s="3" t="s">
        <v>35</v>
      </c>
      <c r="C101" s="3" t="s">
        <v>29</v>
      </c>
      <c r="D101" s="3" t="s">
        <v>18</v>
      </c>
      <c r="E101" s="3" t="s">
        <v>36</v>
      </c>
      <c r="F101" s="3" t="s">
        <v>25</v>
      </c>
      <c r="G101" s="3" t="s">
        <v>1864</v>
      </c>
      <c r="H101" s="3" t="s">
        <v>38</v>
      </c>
      <c r="I101" s="3" t="s">
        <v>36</v>
      </c>
      <c r="J101" s="6">
        <v>80</v>
      </c>
      <c r="K101" s="4">
        <v>41760</v>
      </c>
      <c r="L101" s="3">
        <f t="shared" si="4"/>
        <v>2014</v>
      </c>
      <c r="M101" s="3">
        <f t="shared" si="5"/>
        <v>5</v>
      </c>
      <c r="O101" s="3"/>
      <c r="P101" s="56">
        <f t="shared" si="6"/>
        <v>0</v>
      </c>
      <c r="Q101" s="56">
        <f t="shared" si="7"/>
        <v>-80</v>
      </c>
      <c r="R101" s="56">
        <f>IF(A101="INVERSION",-J101,0)</f>
        <v>0</v>
      </c>
      <c r="S101" s="56">
        <f>finanzas3[[#This Row],[INGRESO__NETO]]+finanzas3[[#This Row],[GASTO_NETO]]+finanzas3[[#This Row],[INVERSION_NETA]]</f>
        <v>-80</v>
      </c>
    </row>
    <row r="102" spans="1:19" x14ac:dyDescent="0.35">
      <c r="A102" s="3" t="s">
        <v>28</v>
      </c>
      <c r="B102" s="3" t="s">
        <v>16</v>
      </c>
      <c r="C102" s="3" t="s">
        <v>17</v>
      </c>
      <c r="D102" s="3" t="s">
        <v>18</v>
      </c>
      <c r="E102" s="3" t="s">
        <v>57</v>
      </c>
      <c r="F102" s="3" t="s">
        <v>25</v>
      </c>
      <c r="G102" s="3" t="s">
        <v>48</v>
      </c>
      <c r="H102" s="3" t="s">
        <v>49</v>
      </c>
      <c r="I102" s="3" t="s">
        <v>57</v>
      </c>
      <c r="J102" s="6">
        <v>1.34</v>
      </c>
      <c r="K102" s="4">
        <v>41772</v>
      </c>
      <c r="L102" s="3">
        <f t="shared" si="4"/>
        <v>2014</v>
      </c>
      <c r="M102" s="3">
        <f t="shared" si="5"/>
        <v>5</v>
      </c>
      <c r="O102" s="3"/>
      <c r="P102" s="56">
        <f t="shared" si="6"/>
        <v>0</v>
      </c>
      <c r="Q102" s="56">
        <f t="shared" si="7"/>
        <v>-1.34</v>
      </c>
      <c r="R102" s="56">
        <f>IF(A102="INVERSION",-J102,0)</f>
        <v>0</v>
      </c>
      <c r="S102" s="56">
        <f>finanzas3[[#This Row],[INGRESO__NETO]]+finanzas3[[#This Row],[GASTO_NETO]]+finanzas3[[#This Row],[INVERSION_NETA]]</f>
        <v>-1.34</v>
      </c>
    </row>
    <row r="103" spans="1:19" x14ac:dyDescent="0.35">
      <c r="A103" s="3" t="s">
        <v>28</v>
      </c>
      <c r="B103" s="3" t="s">
        <v>16</v>
      </c>
      <c r="C103" s="3" t="s">
        <v>17</v>
      </c>
      <c r="D103" s="3" t="s">
        <v>18</v>
      </c>
      <c r="E103" s="3" t="s">
        <v>19</v>
      </c>
      <c r="F103" s="3" t="s">
        <v>40</v>
      </c>
      <c r="G103" s="3" t="s">
        <v>21</v>
      </c>
      <c r="H103" s="3" t="s">
        <v>21</v>
      </c>
      <c r="I103" s="3" t="s">
        <v>21</v>
      </c>
      <c r="J103" s="6">
        <v>11</v>
      </c>
      <c r="K103" s="4">
        <v>41774</v>
      </c>
      <c r="L103" s="3">
        <f t="shared" si="4"/>
        <v>2014</v>
      </c>
      <c r="M103" s="3">
        <f t="shared" si="5"/>
        <v>5</v>
      </c>
      <c r="O103" s="3"/>
      <c r="P103" s="56">
        <f t="shared" si="6"/>
        <v>0</v>
      </c>
      <c r="Q103" s="56">
        <f t="shared" si="7"/>
        <v>-11</v>
      </c>
      <c r="R103" s="56">
        <f>IF(A103="INVERSION",-J103,0)</f>
        <v>0</v>
      </c>
      <c r="S103" s="56">
        <f>finanzas3[[#This Row],[INGRESO__NETO]]+finanzas3[[#This Row],[GASTO_NETO]]+finanzas3[[#This Row],[INVERSION_NETA]]</f>
        <v>-11</v>
      </c>
    </row>
    <row r="104" spans="1:19" x14ac:dyDescent="0.35">
      <c r="A104" s="3" t="s">
        <v>28</v>
      </c>
      <c r="B104" s="3" t="s">
        <v>35</v>
      </c>
      <c r="C104" s="3" t="s">
        <v>29</v>
      </c>
      <c r="D104" s="3" t="s">
        <v>18</v>
      </c>
      <c r="E104" s="3" t="s">
        <v>36</v>
      </c>
      <c r="F104" s="3" t="s">
        <v>25</v>
      </c>
      <c r="G104" s="3" t="s">
        <v>1864</v>
      </c>
      <c r="H104" s="3" t="s">
        <v>38</v>
      </c>
      <c r="I104" s="3" t="s">
        <v>36</v>
      </c>
      <c r="J104" s="6">
        <v>80</v>
      </c>
      <c r="K104" s="4">
        <v>41791</v>
      </c>
      <c r="L104" s="3">
        <f t="shared" si="4"/>
        <v>2014</v>
      </c>
      <c r="M104" s="3">
        <f t="shared" si="5"/>
        <v>6</v>
      </c>
      <c r="O104" s="3"/>
      <c r="P104" s="56">
        <f t="shared" si="6"/>
        <v>0</v>
      </c>
      <c r="Q104" s="56">
        <f t="shared" si="7"/>
        <v>-80</v>
      </c>
      <c r="R104" s="56">
        <f>IF(A104="INVERSION",-J104,0)</f>
        <v>0</v>
      </c>
      <c r="S104" s="56">
        <f>finanzas3[[#This Row],[INGRESO__NETO]]+finanzas3[[#This Row],[GASTO_NETO]]+finanzas3[[#This Row],[INVERSION_NETA]]</f>
        <v>-80</v>
      </c>
    </row>
    <row r="105" spans="1:19" x14ac:dyDescent="0.35">
      <c r="A105" s="3" t="s">
        <v>28</v>
      </c>
      <c r="B105" s="3" t="s">
        <v>16</v>
      </c>
      <c r="C105" s="3" t="s">
        <v>17</v>
      </c>
      <c r="D105" s="3" t="s">
        <v>18</v>
      </c>
      <c r="E105" s="3" t="s">
        <v>19</v>
      </c>
      <c r="F105" s="3" t="s">
        <v>40</v>
      </c>
      <c r="G105" s="3" t="s">
        <v>21</v>
      </c>
      <c r="H105" s="3" t="s">
        <v>21</v>
      </c>
      <c r="I105" s="3" t="s">
        <v>21</v>
      </c>
      <c r="J105" s="6">
        <v>4</v>
      </c>
      <c r="K105" s="4">
        <v>41792</v>
      </c>
      <c r="L105" s="3">
        <f t="shared" si="4"/>
        <v>2014</v>
      </c>
      <c r="M105" s="3">
        <f t="shared" si="5"/>
        <v>6</v>
      </c>
      <c r="O105" s="3"/>
      <c r="P105" s="56">
        <f t="shared" si="6"/>
        <v>0</v>
      </c>
      <c r="Q105" s="56">
        <f t="shared" si="7"/>
        <v>-4</v>
      </c>
      <c r="R105" s="56">
        <f>IF(A105="INVERSION",-J105,0)</f>
        <v>0</v>
      </c>
      <c r="S105" s="56">
        <f>finanzas3[[#This Row],[INGRESO__NETO]]+finanzas3[[#This Row],[GASTO_NETO]]+finanzas3[[#This Row],[INVERSION_NETA]]</f>
        <v>-4</v>
      </c>
    </row>
    <row r="106" spans="1:19" x14ac:dyDescent="0.35">
      <c r="A106" s="3" t="s">
        <v>28</v>
      </c>
      <c r="B106" s="3" t="s">
        <v>16</v>
      </c>
      <c r="C106" s="3" t="s">
        <v>17</v>
      </c>
      <c r="D106" s="3" t="s">
        <v>18</v>
      </c>
      <c r="E106" s="3" t="s">
        <v>19</v>
      </c>
      <c r="F106" s="3" t="s">
        <v>40</v>
      </c>
      <c r="G106" s="3" t="s">
        <v>21</v>
      </c>
      <c r="H106" s="3" t="s">
        <v>21</v>
      </c>
      <c r="I106" s="3" t="s">
        <v>21</v>
      </c>
      <c r="J106" s="6">
        <v>4</v>
      </c>
      <c r="K106" s="4">
        <v>41796</v>
      </c>
      <c r="L106" s="3">
        <f t="shared" si="4"/>
        <v>2014</v>
      </c>
      <c r="M106" s="3">
        <f t="shared" si="5"/>
        <v>6</v>
      </c>
      <c r="O106" s="3"/>
      <c r="P106" s="56">
        <f t="shared" si="6"/>
        <v>0</v>
      </c>
      <c r="Q106" s="56">
        <f t="shared" si="7"/>
        <v>-4</v>
      </c>
      <c r="R106" s="56">
        <f>IF(A106="INVERSION",-J106,0)</f>
        <v>0</v>
      </c>
      <c r="S106" s="56">
        <f>finanzas3[[#This Row],[INGRESO__NETO]]+finanzas3[[#This Row],[GASTO_NETO]]+finanzas3[[#This Row],[INVERSION_NETA]]</f>
        <v>-4</v>
      </c>
    </row>
    <row r="107" spans="1:19" x14ac:dyDescent="0.35">
      <c r="A107" s="3" t="s">
        <v>28</v>
      </c>
      <c r="B107" s="3" t="s">
        <v>16</v>
      </c>
      <c r="C107" s="3" t="s">
        <v>17</v>
      </c>
      <c r="D107" s="3" t="s">
        <v>18</v>
      </c>
      <c r="E107" s="3" t="s">
        <v>57</v>
      </c>
      <c r="F107" s="3" t="s">
        <v>25</v>
      </c>
      <c r="G107" s="3" t="s">
        <v>48</v>
      </c>
      <c r="H107" s="3" t="s">
        <v>49</v>
      </c>
      <c r="I107" s="3" t="s">
        <v>57</v>
      </c>
      <c r="J107" s="6">
        <v>0.9890000000000001</v>
      </c>
      <c r="K107" s="4">
        <v>41802</v>
      </c>
      <c r="L107" s="3">
        <f t="shared" si="4"/>
        <v>2014</v>
      </c>
      <c r="M107" s="3">
        <f t="shared" si="5"/>
        <v>6</v>
      </c>
      <c r="O107" s="3"/>
      <c r="P107" s="56">
        <f t="shared" si="6"/>
        <v>0</v>
      </c>
      <c r="Q107" s="56">
        <f t="shared" si="7"/>
        <v>-0.9890000000000001</v>
      </c>
      <c r="R107" s="56">
        <f>IF(A107="INVERSION",-J107,0)</f>
        <v>0</v>
      </c>
      <c r="S107" s="56">
        <f>finanzas3[[#This Row],[INGRESO__NETO]]+finanzas3[[#This Row],[GASTO_NETO]]+finanzas3[[#This Row],[INVERSION_NETA]]</f>
        <v>-0.9890000000000001</v>
      </c>
    </row>
    <row r="108" spans="1:19" x14ac:dyDescent="0.35">
      <c r="A108" s="3" t="s">
        <v>15</v>
      </c>
      <c r="B108" s="3" t="s">
        <v>16</v>
      </c>
      <c r="C108" s="3" t="s">
        <v>17</v>
      </c>
      <c r="D108" s="3" t="s">
        <v>18</v>
      </c>
      <c r="E108" s="3" t="s">
        <v>19</v>
      </c>
      <c r="F108" s="3" t="s">
        <v>20</v>
      </c>
      <c r="G108" s="3" t="s">
        <v>21</v>
      </c>
      <c r="H108" s="3" t="s">
        <v>22</v>
      </c>
      <c r="I108" s="3" t="s">
        <v>23</v>
      </c>
      <c r="J108" s="6">
        <v>2.1000000000000001E-2</v>
      </c>
      <c r="K108" s="4">
        <v>41821</v>
      </c>
      <c r="L108" s="3">
        <f t="shared" si="4"/>
        <v>2014</v>
      </c>
      <c r="M108" s="3">
        <f t="shared" si="5"/>
        <v>7</v>
      </c>
      <c r="O108" s="3"/>
      <c r="P108" s="56">
        <f t="shared" si="6"/>
        <v>2.1000000000000001E-2</v>
      </c>
      <c r="Q108" s="56">
        <f t="shared" si="7"/>
        <v>0</v>
      </c>
      <c r="R108" s="56">
        <f>IF(A108="INVERSION",-J108,0)</f>
        <v>0</v>
      </c>
      <c r="S108" s="56">
        <f>finanzas3[[#This Row],[INGRESO__NETO]]+finanzas3[[#This Row],[GASTO_NETO]]+finanzas3[[#This Row],[INVERSION_NETA]]</f>
        <v>2.1000000000000001E-2</v>
      </c>
    </row>
    <row r="109" spans="1:19" x14ac:dyDescent="0.35">
      <c r="A109" s="3" t="s">
        <v>28</v>
      </c>
      <c r="B109" s="3" t="s">
        <v>16</v>
      </c>
      <c r="C109" s="3" t="s">
        <v>17</v>
      </c>
      <c r="D109" s="3" t="s">
        <v>18</v>
      </c>
      <c r="E109" s="3" t="s">
        <v>80</v>
      </c>
      <c r="F109" s="3" t="s">
        <v>25</v>
      </c>
      <c r="G109" s="3" t="s">
        <v>81</v>
      </c>
      <c r="H109" s="3" t="s">
        <v>168</v>
      </c>
      <c r="I109" s="3" t="s">
        <v>80</v>
      </c>
      <c r="J109" s="6">
        <v>1.2990000000000002</v>
      </c>
      <c r="K109" s="4">
        <v>41822</v>
      </c>
      <c r="L109" s="3">
        <f t="shared" si="4"/>
        <v>2014</v>
      </c>
      <c r="M109" s="3">
        <f t="shared" si="5"/>
        <v>7</v>
      </c>
      <c r="P109" s="56">
        <f t="shared" si="6"/>
        <v>0</v>
      </c>
      <c r="Q109" s="56">
        <f t="shared" si="7"/>
        <v>-1.2990000000000002</v>
      </c>
      <c r="R109" s="56">
        <f>IF(A109="INVERSION",-J109,0)</f>
        <v>0</v>
      </c>
      <c r="S109" s="56">
        <f>finanzas3[[#This Row],[INGRESO__NETO]]+finanzas3[[#This Row],[GASTO_NETO]]+finanzas3[[#This Row],[INVERSION_NETA]]</f>
        <v>-1.2990000000000002</v>
      </c>
    </row>
    <row r="110" spans="1:19" x14ac:dyDescent="0.35">
      <c r="A110" s="3" t="s">
        <v>28</v>
      </c>
      <c r="B110" s="3" t="s">
        <v>16</v>
      </c>
      <c r="C110" s="3" t="s">
        <v>17</v>
      </c>
      <c r="D110" s="3" t="s">
        <v>18</v>
      </c>
      <c r="E110" s="3" t="s">
        <v>80</v>
      </c>
      <c r="F110" s="3" t="s">
        <v>25</v>
      </c>
      <c r="G110" s="3" t="s">
        <v>81</v>
      </c>
      <c r="H110" s="3" t="s">
        <v>168</v>
      </c>
      <c r="I110" s="3" t="s">
        <v>80</v>
      </c>
      <c r="J110" s="6">
        <v>1.2990000000000002</v>
      </c>
      <c r="K110" s="4">
        <v>41850</v>
      </c>
      <c r="L110" s="3">
        <f t="shared" si="4"/>
        <v>2014</v>
      </c>
      <c r="M110" s="3">
        <f t="shared" si="5"/>
        <v>7</v>
      </c>
      <c r="P110" s="56">
        <f t="shared" si="6"/>
        <v>0</v>
      </c>
      <c r="Q110" s="56">
        <f t="shared" si="7"/>
        <v>-1.2990000000000002</v>
      </c>
      <c r="R110" s="56">
        <f>IF(A110="INVERSION",-J110,0)</f>
        <v>0</v>
      </c>
      <c r="S110" s="56">
        <f>finanzas3[[#This Row],[INGRESO__NETO]]+finanzas3[[#This Row],[GASTO_NETO]]+finanzas3[[#This Row],[INVERSION_NETA]]</f>
        <v>-1.2990000000000002</v>
      </c>
    </row>
    <row r="111" spans="1:19" x14ac:dyDescent="0.35">
      <c r="A111" s="3" t="s">
        <v>28</v>
      </c>
      <c r="B111" s="3" t="s">
        <v>16</v>
      </c>
      <c r="C111" s="3" t="s">
        <v>17</v>
      </c>
      <c r="D111" s="3" t="s">
        <v>18</v>
      </c>
      <c r="E111" s="3" t="s">
        <v>83</v>
      </c>
      <c r="F111" s="3" t="s">
        <v>47</v>
      </c>
      <c r="G111" s="3" t="s">
        <v>84</v>
      </c>
      <c r="H111" s="3" t="s">
        <v>85</v>
      </c>
      <c r="I111" s="3" t="s">
        <v>85</v>
      </c>
      <c r="J111" s="6">
        <v>3.0600000000000005</v>
      </c>
      <c r="K111" s="4">
        <v>41857</v>
      </c>
      <c r="L111" s="3">
        <f t="shared" si="4"/>
        <v>2014</v>
      </c>
      <c r="M111" s="3">
        <f t="shared" si="5"/>
        <v>8</v>
      </c>
      <c r="O111" t="s">
        <v>86</v>
      </c>
      <c r="P111" s="56">
        <f t="shared" si="6"/>
        <v>0</v>
      </c>
      <c r="Q111" s="56">
        <f t="shared" si="7"/>
        <v>-3.0600000000000005</v>
      </c>
      <c r="R111" s="56">
        <f>IF(A111="INVERSION",-J111,0)</f>
        <v>0</v>
      </c>
      <c r="S111" s="56">
        <f>finanzas3[[#This Row],[INGRESO__NETO]]+finanzas3[[#This Row],[GASTO_NETO]]+finanzas3[[#This Row],[INVERSION_NETA]]</f>
        <v>-3.0600000000000005</v>
      </c>
    </row>
    <row r="112" spans="1:19" x14ac:dyDescent="0.35">
      <c r="A112" s="3" t="s">
        <v>28</v>
      </c>
      <c r="B112" s="3" t="s">
        <v>16</v>
      </c>
      <c r="C112" s="3" t="s">
        <v>17</v>
      </c>
      <c r="D112" s="3" t="s">
        <v>18</v>
      </c>
      <c r="E112" s="3" t="s">
        <v>87</v>
      </c>
      <c r="F112" s="3" t="s">
        <v>25</v>
      </c>
      <c r="G112" s="3" t="s">
        <v>53</v>
      </c>
      <c r="H112" s="3" t="s">
        <v>77</v>
      </c>
      <c r="I112" s="3" t="s">
        <v>78</v>
      </c>
      <c r="J112" s="6">
        <v>6.3000000000000007</v>
      </c>
      <c r="K112" s="4">
        <v>41883</v>
      </c>
      <c r="L112" s="3">
        <f t="shared" si="4"/>
        <v>2014</v>
      </c>
      <c r="M112" s="3">
        <f t="shared" si="5"/>
        <v>9</v>
      </c>
      <c r="O112" t="s">
        <v>88</v>
      </c>
      <c r="P112" s="56">
        <f t="shared" si="6"/>
        <v>0</v>
      </c>
      <c r="Q112" s="56">
        <f t="shared" si="7"/>
        <v>-6.3000000000000007</v>
      </c>
      <c r="R112" s="56">
        <f>IF(A112="INVERSION",-J112,0)</f>
        <v>0</v>
      </c>
      <c r="S112" s="56">
        <f>finanzas3[[#This Row],[INGRESO__NETO]]+finanzas3[[#This Row],[GASTO_NETO]]+finanzas3[[#This Row],[INVERSION_NETA]]</f>
        <v>-6.3000000000000007</v>
      </c>
    </row>
    <row r="113" spans="1:19" x14ac:dyDescent="0.35">
      <c r="A113" s="3" t="s">
        <v>15</v>
      </c>
      <c r="B113" s="3" t="s">
        <v>16</v>
      </c>
      <c r="C113" s="3" t="s">
        <v>17</v>
      </c>
      <c r="D113" s="3" t="s">
        <v>18</v>
      </c>
      <c r="E113" s="3" t="s">
        <v>24</v>
      </c>
      <c r="F113" s="3" t="s">
        <v>25</v>
      </c>
      <c r="G113" s="3" t="s">
        <v>21</v>
      </c>
      <c r="H113" s="3" t="s">
        <v>26</v>
      </c>
      <c r="I113" s="3" t="s">
        <v>27</v>
      </c>
      <c r="J113" s="6">
        <v>300</v>
      </c>
      <c r="K113" s="4">
        <v>41892</v>
      </c>
      <c r="L113" s="3">
        <f t="shared" si="4"/>
        <v>2014</v>
      </c>
      <c r="M113" s="3">
        <f t="shared" si="5"/>
        <v>9</v>
      </c>
      <c r="O113" s="3"/>
      <c r="P113" s="56">
        <f t="shared" si="6"/>
        <v>300</v>
      </c>
      <c r="Q113" s="56">
        <f t="shared" si="7"/>
        <v>0</v>
      </c>
      <c r="R113" s="56">
        <f>IF(A113="INVERSION",-J113,0)</f>
        <v>0</v>
      </c>
      <c r="S113" s="56">
        <f>finanzas3[[#This Row],[INGRESO__NETO]]+finanzas3[[#This Row],[GASTO_NETO]]+finanzas3[[#This Row],[INVERSION_NETA]]</f>
        <v>300</v>
      </c>
    </row>
    <row r="114" spans="1:19" x14ac:dyDescent="0.35">
      <c r="A114" s="3" t="s">
        <v>28</v>
      </c>
      <c r="B114" s="3" t="s">
        <v>16</v>
      </c>
      <c r="C114" s="3" t="s">
        <v>17</v>
      </c>
      <c r="D114" s="3" t="s">
        <v>18</v>
      </c>
      <c r="E114" s="3" t="s">
        <v>90</v>
      </c>
      <c r="F114" s="3" t="s">
        <v>90</v>
      </c>
      <c r="G114" s="3" t="s">
        <v>21</v>
      </c>
      <c r="H114" s="3" t="s">
        <v>90</v>
      </c>
      <c r="I114" s="3" t="s">
        <v>90</v>
      </c>
      <c r="J114" s="6">
        <v>0.78500000000000003</v>
      </c>
      <c r="K114" s="4">
        <v>41897</v>
      </c>
      <c r="L114" s="3">
        <f t="shared" si="4"/>
        <v>2014</v>
      </c>
      <c r="M114" s="3">
        <f t="shared" si="5"/>
        <v>9</v>
      </c>
      <c r="P114" s="56">
        <f t="shared" si="6"/>
        <v>0</v>
      </c>
      <c r="Q114" s="56">
        <f t="shared" si="7"/>
        <v>-0.78500000000000003</v>
      </c>
      <c r="R114" s="56">
        <f>IF(A114="INVERSION",-J114,0)</f>
        <v>0</v>
      </c>
      <c r="S114" s="56">
        <f>finanzas3[[#This Row],[INGRESO__NETO]]+finanzas3[[#This Row],[GASTO_NETO]]+finanzas3[[#This Row],[INVERSION_NETA]]</f>
        <v>-0.78500000000000003</v>
      </c>
    </row>
    <row r="115" spans="1:19" x14ac:dyDescent="0.35">
      <c r="A115" s="3" t="s">
        <v>28</v>
      </c>
      <c r="B115" s="3" t="s">
        <v>16</v>
      </c>
      <c r="C115" s="3" t="s">
        <v>17</v>
      </c>
      <c r="D115" s="3" t="s">
        <v>18</v>
      </c>
      <c r="E115" s="3" t="s">
        <v>89</v>
      </c>
      <c r="F115" s="3" t="s">
        <v>90</v>
      </c>
      <c r="G115" s="3" t="s">
        <v>48</v>
      </c>
      <c r="H115" s="3" t="s">
        <v>49</v>
      </c>
      <c r="I115" s="3" t="s">
        <v>89</v>
      </c>
      <c r="J115" s="6">
        <v>1.897</v>
      </c>
      <c r="K115" s="4">
        <v>41897</v>
      </c>
      <c r="L115" s="3">
        <f t="shared" si="4"/>
        <v>2014</v>
      </c>
      <c r="M115" s="3">
        <f t="shared" si="5"/>
        <v>9</v>
      </c>
      <c r="O115" s="3"/>
      <c r="P115" s="56">
        <f t="shared" si="6"/>
        <v>0</v>
      </c>
      <c r="Q115" s="56">
        <f t="shared" si="7"/>
        <v>-1.897</v>
      </c>
      <c r="R115" s="56">
        <f>IF(A115="INVERSION",-J115,0)</f>
        <v>0</v>
      </c>
      <c r="S115" s="56">
        <f>finanzas3[[#This Row],[INGRESO__NETO]]+finanzas3[[#This Row],[GASTO_NETO]]+finanzas3[[#This Row],[INVERSION_NETA]]</f>
        <v>-1.897</v>
      </c>
    </row>
    <row r="116" spans="1:19" x14ac:dyDescent="0.35">
      <c r="A116" s="3" t="s">
        <v>28</v>
      </c>
      <c r="B116" s="3" t="s">
        <v>16</v>
      </c>
      <c r="C116" s="3" t="s">
        <v>17</v>
      </c>
      <c r="D116" s="3" t="s">
        <v>18</v>
      </c>
      <c r="E116" s="3" t="s">
        <v>89</v>
      </c>
      <c r="F116" s="3" t="s">
        <v>90</v>
      </c>
      <c r="G116" s="3" t="s">
        <v>48</v>
      </c>
      <c r="H116" s="3" t="s">
        <v>49</v>
      </c>
      <c r="I116" s="3" t="s">
        <v>89</v>
      </c>
      <c r="J116" s="6">
        <v>0.57300000000000006</v>
      </c>
      <c r="K116" s="4">
        <v>41900</v>
      </c>
      <c r="L116" s="3">
        <f t="shared" si="4"/>
        <v>2014</v>
      </c>
      <c r="M116" s="3">
        <f t="shared" si="5"/>
        <v>9</v>
      </c>
      <c r="O116" s="3"/>
      <c r="P116" s="56">
        <f t="shared" si="6"/>
        <v>0</v>
      </c>
      <c r="Q116" s="56">
        <f t="shared" si="7"/>
        <v>-0.57300000000000006</v>
      </c>
      <c r="R116" s="56">
        <f>IF(A116="INVERSION",-J116,0)</f>
        <v>0</v>
      </c>
      <c r="S116" s="56">
        <f>finanzas3[[#This Row],[INGRESO__NETO]]+finanzas3[[#This Row],[GASTO_NETO]]+finanzas3[[#This Row],[INVERSION_NETA]]</f>
        <v>-0.57300000000000006</v>
      </c>
    </row>
    <row r="117" spans="1:19" x14ac:dyDescent="0.35">
      <c r="A117" s="3" t="s">
        <v>28</v>
      </c>
      <c r="B117" s="3" t="s">
        <v>16</v>
      </c>
      <c r="C117" s="3" t="s">
        <v>17</v>
      </c>
      <c r="D117" s="3" t="s">
        <v>18</v>
      </c>
      <c r="E117" s="3" t="s">
        <v>89</v>
      </c>
      <c r="F117" s="3" t="s">
        <v>90</v>
      </c>
      <c r="G117" s="3" t="s">
        <v>48</v>
      </c>
      <c r="H117" s="3" t="s">
        <v>49</v>
      </c>
      <c r="I117" s="3" t="s">
        <v>89</v>
      </c>
      <c r="J117" s="6">
        <v>1.9420000000000002</v>
      </c>
      <c r="K117" s="4">
        <v>41904</v>
      </c>
      <c r="L117" s="3">
        <f t="shared" si="4"/>
        <v>2014</v>
      </c>
      <c r="M117" s="3">
        <f t="shared" si="5"/>
        <v>9</v>
      </c>
      <c r="O117" s="3"/>
      <c r="P117" s="56">
        <f t="shared" si="6"/>
        <v>0</v>
      </c>
      <c r="Q117" s="56">
        <f t="shared" si="7"/>
        <v>-1.9420000000000002</v>
      </c>
      <c r="R117" s="56">
        <f>IF(A117="INVERSION",-J117,0)</f>
        <v>0</v>
      </c>
      <c r="S117" s="56">
        <f>finanzas3[[#This Row],[INGRESO__NETO]]+finanzas3[[#This Row],[GASTO_NETO]]+finanzas3[[#This Row],[INVERSION_NETA]]</f>
        <v>-1.9420000000000002</v>
      </c>
    </row>
    <row r="118" spans="1:19" x14ac:dyDescent="0.35">
      <c r="A118" s="3" t="s">
        <v>28</v>
      </c>
      <c r="B118" s="3" t="s">
        <v>16</v>
      </c>
      <c r="C118" s="3" t="s">
        <v>29</v>
      </c>
      <c r="D118" s="3" t="s">
        <v>18</v>
      </c>
      <c r="E118" s="3" t="s">
        <v>91</v>
      </c>
      <c r="G118" s="3" t="s">
        <v>1864</v>
      </c>
      <c r="H118" s="3" t="s">
        <v>38</v>
      </c>
      <c r="I118" s="3" t="s">
        <v>92</v>
      </c>
      <c r="J118" s="6">
        <v>25.6</v>
      </c>
      <c r="K118" s="4">
        <v>41906</v>
      </c>
      <c r="L118" s="3">
        <f t="shared" si="4"/>
        <v>2014</v>
      </c>
      <c r="M118" s="3">
        <f t="shared" si="5"/>
        <v>9</v>
      </c>
      <c r="O118" s="3"/>
      <c r="P118" s="56">
        <f t="shared" si="6"/>
        <v>0</v>
      </c>
      <c r="Q118" s="56">
        <f t="shared" si="7"/>
        <v>-25.6</v>
      </c>
      <c r="R118" s="56">
        <f>IF(A118="INVERSION",-J118,0)</f>
        <v>0</v>
      </c>
      <c r="S118" s="56">
        <f>finanzas3[[#This Row],[INGRESO__NETO]]+finanzas3[[#This Row],[GASTO_NETO]]+finanzas3[[#This Row],[INVERSION_NETA]]</f>
        <v>-25.6</v>
      </c>
    </row>
    <row r="119" spans="1:19" x14ac:dyDescent="0.35">
      <c r="A119" s="3" t="s">
        <v>28</v>
      </c>
      <c r="B119" s="3" t="s">
        <v>16</v>
      </c>
      <c r="C119" s="3" t="s">
        <v>17</v>
      </c>
      <c r="D119" s="3" t="s">
        <v>18</v>
      </c>
      <c r="E119" s="3" t="s">
        <v>90</v>
      </c>
      <c r="F119" s="3" t="s">
        <v>90</v>
      </c>
      <c r="G119" s="3" t="s">
        <v>21</v>
      </c>
      <c r="H119" s="3" t="s">
        <v>90</v>
      </c>
      <c r="I119" s="3" t="s">
        <v>90</v>
      </c>
      <c r="J119" s="6">
        <v>1.6530000000000002</v>
      </c>
      <c r="K119" s="4">
        <v>41908</v>
      </c>
      <c r="L119" s="3">
        <f t="shared" si="4"/>
        <v>2014</v>
      </c>
      <c r="M119" s="3">
        <f t="shared" si="5"/>
        <v>9</v>
      </c>
      <c r="P119" s="56">
        <f t="shared" si="6"/>
        <v>0</v>
      </c>
      <c r="Q119" s="56">
        <f t="shared" si="7"/>
        <v>-1.6530000000000002</v>
      </c>
      <c r="R119" s="56">
        <f>IF(A119="INVERSION",-J119,0)</f>
        <v>0</v>
      </c>
      <c r="S119" s="56">
        <f>finanzas3[[#This Row],[INGRESO__NETO]]+finanzas3[[#This Row],[GASTO_NETO]]+finanzas3[[#This Row],[INVERSION_NETA]]</f>
        <v>-1.6530000000000002</v>
      </c>
    </row>
    <row r="120" spans="1:19" x14ac:dyDescent="0.35">
      <c r="A120" s="3" t="s">
        <v>28</v>
      </c>
      <c r="B120" s="3" t="s">
        <v>16</v>
      </c>
      <c r="C120" s="3" t="s">
        <v>29</v>
      </c>
      <c r="D120" s="3" t="s">
        <v>18</v>
      </c>
      <c r="E120" s="3" t="s">
        <v>91</v>
      </c>
      <c r="G120" s="3" t="s">
        <v>1864</v>
      </c>
      <c r="H120" s="3" t="s">
        <v>38</v>
      </c>
      <c r="I120" s="3" t="s">
        <v>92</v>
      </c>
      <c r="J120" s="6">
        <v>26.5</v>
      </c>
      <c r="K120" s="4">
        <v>41914</v>
      </c>
      <c r="L120" s="3">
        <f t="shared" si="4"/>
        <v>2014</v>
      </c>
      <c r="M120" s="3">
        <f t="shared" si="5"/>
        <v>10</v>
      </c>
      <c r="O120" s="3"/>
      <c r="P120" s="56">
        <f t="shared" si="6"/>
        <v>0</v>
      </c>
      <c r="Q120" s="56">
        <f t="shared" si="7"/>
        <v>-26.5</v>
      </c>
      <c r="R120" s="56">
        <f>IF(A120="INVERSION",-J120,0)</f>
        <v>0</v>
      </c>
      <c r="S120" s="56">
        <f>finanzas3[[#This Row],[INGRESO__NETO]]+finanzas3[[#This Row],[GASTO_NETO]]+finanzas3[[#This Row],[INVERSION_NETA]]</f>
        <v>-26.5</v>
      </c>
    </row>
    <row r="121" spans="1:19" x14ac:dyDescent="0.35">
      <c r="A121" s="3" t="s">
        <v>28</v>
      </c>
      <c r="B121" s="3" t="s">
        <v>16</v>
      </c>
      <c r="C121" s="3" t="s">
        <v>17</v>
      </c>
      <c r="D121" s="3" t="s">
        <v>18</v>
      </c>
      <c r="E121" s="3" t="s">
        <v>93</v>
      </c>
      <c r="F121" s="3" t="s">
        <v>94</v>
      </c>
      <c r="G121" s="3" t="s">
        <v>73</v>
      </c>
      <c r="H121" s="3" t="s">
        <v>95</v>
      </c>
      <c r="I121" s="3" t="s">
        <v>96</v>
      </c>
      <c r="J121" s="6">
        <v>2.2000000000000002</v>
      </c>
      <c r="K121" s="4">
        <v>41920</v>
      </c>
      <c r="L121" s="3">
        <f t="shared" si="4"/>
        <v>2014</v>
      </c>
      <c r="M121" s="3">
        <f t="shared" si="5"/>
        <v>10</v>
      </c>
      <c r="O121" s="3" t="s">
        <v>97</v>
      </c>
      <c r="P121" s="56">
        <f t="shared" si="6"/>
        <v>0</v>
      </c>
      <c r="Q121" s="56">
        <f t="shared" si="7"/>
        <v>-2.2000000000000002</v>
      </c>
      <c r="R121" s="56">
        <f>IF(A121="INVERSION",-J121,0)</f>
        <v>0</v>
      </c>
      <c r="S121" s="56">
        <f>finanzas3[[#This Row],[INGRESO__NETO]]+finanzas3[[#This Row],[GASTO_NETO]]+finanzas3[[#This Row],[INVERSION_NETA]]</f>
        <v>-2.2000000000000002</v>
      </c>
    </row>
    <row r="122" spans="1:19" x14ac:dyDescent="0.35">
      <c r="A122" s="3" t="s">
        <v>28</v>
      </c>
      <c r="B122" s="3" t="s">
        <v>16</v>
      </c>
      <c r="C122" s="3" t="s">
        <v>17</v>
      </c>
      <c r="D122" s="3" t="s">
        <v>18</v>
      </c>
      <c r="E122" s="3" t="s">
        <v>90</v>
      </c>
      <c r="F122" s="3" t="s">
        <v>90</v>
      </c>
      <c r="G122" s="3" t="s">
        <v>21</v>
      </c>
      <c r="H122" s="3" t="s">
        <v>90</v>
      </c>
      <c r="I122" s="3" t="s">
        <v>90</v>
      </c>
      <c r="J122" s="6">
        <v>3.9590000000000005</v>
      </c>
      <c r="K122" s="4">
        <v>41921</v>
      </c>
      <c r="L122" s="3">
        <f t="shared" si="4"/>
        <v>2014</v>
      </c>
      <c r="M122" s="3">
        <f t="shared" si="5"/>
        <v>10</v>
      </c>
      <c r="P122" s="56">
        <f t="shared" si="6"/>
        <v>0</v>
      </c>
      <c r="Q122" s="56">
        <f t="shared" si="7"/>
        <v>-3.9590000000000005</v>
      </c>
      <c r="R122" s="56">
        <f>IF(A122="INVERSION",-J122,0)</f>
        <v>0</v>
      </c>
      <c r="S122" s="56">
        <f>finanzas3[[#This Row],[INGRESO__NETO]]+finanzas3[[#This Row],[GASTO_NETO]]+finanzas3[[#This Row],[INVERSION_NETA]]</f>
        <v>-3.9590000000000005</v>
      </c>
    </row>
    <row r="123" spans="1:19" x14ac:dyDescent="0.35">
      <c r="A123" s="3" t="s">
        <v>28</v>
      </c>
      <c r="B123" s="3" t="s">
        <v>16</v>
      </c>
      <c r="C123" s="3" t="s">
        <v>17</v>
      </c>
      <c r="D123" s="3" t="s">
        <v>18</v>
      </c>
      <c r="E123" s="3" t="s">
        <v>90</v>
      </c>
      <c r="F123" s="3" t="s">
        <v>90</v>
      </c>
      <c r="G123" s="3" t="s">
        <v>21</v>
      </c>
      <c r="H123" s="3" t="s">
        <v>90</v>
      </c>
      <c r="I123" s="3" t="s">
        <v>90</v>
      </c>
      <c r="J123" s="6">
        <v>5.1000000000000005</v>
      </c>
      <c r="K123" s="4">
        <v>41926</v>
      </c>
      <c r="L123" s="3">
        <f t="shared" si="4"/>
        <v>2014</v>
      </c>
      <c r="M123" s="3">
        <f t="shared" si="5"/>
        <v>10</v>
      </c>
      <c r="P123" s="56">
        <f t="shared" si="6"/>
        <v>0</v>
      </c>
      <c r="Q123" s="56">
        <f t="shared" si="7"/>
        <v>-5.1000000000000005</v>
      </c>
      <c r="R123" s="56">
        <f>IF(A123="INVERSION",-J123,0)</f>
        <v>0</v>
      </c>
      <c r="S123" s="56">
        <f>finanzas3[[#This Row],[INGRESO__NETO]]+finanzas3[[#This Row],[GASTO_NETO]]+finanzas3[[#This Row],[INVERSION_NETA]]</f>
        <v>-5.1000000000000005</v>
      </c>
    </row>
    <row r="124" spans="1:19" x14ac:dyDescent="0.35">
      <c r="A124" s="3" t="s">
        <v>28</v>
      </c>
      <c r="B124" s="3" t="s">
        <v>16</v>
      </c>
      <c r="C124" s="3" t="s">
        <v>17</v>
      </c>
      <c r="D124" s="3" t="s">
        <v>18</v>
      </c>
      <c r="E124" s="3" t="s">
        <v>90</v>
      </c>
      <c r="F124" s="3" t="s">
        <v>90</v>
      </c>
      <c r="G124" s="3" t="s">
        <v>21</v>
      </c>
      <c r="H124" s="3" t="s">
        <v>90</v>
      </c>
      <c r="I124" s="3" t="s">
        <v>90</v>
      </c>
      <c r="J124" s="6">
        <v>1.5660000000000001</v>
      </c>
      <c r="K124" s="4">
        <v>41927</v>
      </c>
      <c r="L124" s="3">
        <f t="shared" si="4"/>
        <v>2014</v>
      </c>
      <c r="M124" s="3">
        <f t="shared" si="5"/>
        <v>10</v>
      </c>
      <c r="P124" s="56">
        <f t="shared" si="6"/>
        <v>0</v>
      </c>
      <c r="Q124" s="56">
        <f t="shared" si="7"/>
        <v>-1.5660000000000001</v>
      </c>
      <c r="R124" s="56">
        <f>IF(A124="INVERSION",-J124,0)</f>
        <v>0</v>
      </c>
      <c r="S124" s="56">
        <f>finanzas3[[#This Row],[INGRESO__NETO]]+finanzas3[[#This Row],[GASTO_NETO]]+finanzas3[[#This Row],[INVERSION_NETA]]</f>
        <v>-1.5660000000000001</v>
      </c>
    </row>
    <row r="125" spans="1:19" x14ac:dyDescent="0.35">
      <c r="A125" s="3" t="s">
        <v>15</v>
      </c>
      <c r="B125" s="3" t="s">
        <v>16</v>
      </c>
      <c r="C125" s="3" t="s">
        <v>17</v>
      </c>
      <c r="D125" s="3" t="s">
        <v>18</v>
      </c>
      <c r="E125" s="3" t="s">
        <v>24</v>
      </c>
      <c r="F125" s="3" t="s">
        <v>25</v>
      </c>
      <c r="G125" s="3" t="s">
        <v>21</v>
      </c>
      <c r="H125" s="3" t="s">
        <v>26</v>
      </c>
      <c r="I125" s="3" t="s">
        <v>27</v>
      </c>
      <c r="J125" s="6">
        <v>180</v>
      </c>
      <c r="K125" s="4">
        <v>41939</v>
      </c>
      <c r="L125" s="3">
        <f t="shared" si="4"/>
        <v>2014</v>
      </c>
      <c r="M125" s="3">
        <f t="shared" si="5"/>
        <v>10</v>
      </c>
      <c r="O125" s="3"/>
      <c r="P125" s="56">
        <f t="shared" si="6"/>
        <v>180</v>
      </c>
      <c r="Q125" s="56">
        <f t="shared" si="7"/>
        <v>0</v>
      </c>
      <c r="R125" s="56">
        <f>IF(A125="INVERSION",-J125,0)</f>
        <v>0</v>
      </c>
      <c r="S125" s="56">
        <f>finanzas3[[#This Row],[INGRESO__NETO]]+finanzas3[[#This Row],[GASTO_NETO]]+finanzas3[[#This Row],[INVERSION_NETA]]</f>
        <v>180</v>
      </c>
    </row>
    <row r="126" spans="1:19" x14ac:dyDescent="0.35">
      <c r="A126" s="3" t="s">
        <v>28</v>
      </c>
      <c r="B126" s="3" t="s">
        <v>16</v>
      </c>
      <c r="C126" s="3" t="s">
        <v>29</v>
      </c>
      <c r="D126" s="3" t="s">
        <v>18</v>
      </c>
      <c r="E126" s="3" t="s">
        <v>91</v>
      </c>
      <c r="G126" s="3" t="s">
        <v>1864</v>
      </c>
      <c r="H126" s="3" t="s">
        <v>38</v>
      </c>
      <c r="I126" s="3" t="s">
        <v>92</v>
      </c>
      <c r="J126" s="6">
        <v>25.5</v>
      </c>
      <c r="K126" s="4">
        <v>41940</v>
      </c>
      <c r="L126" s="3">
        <f t="shared" si="4"/>
        <v>2014</v>
      </c>
      <c r="M126" s="3">
        <f t="shared" si="5"/>
        <v>10</v>
      </c>
      <c r="O126" s="3"/>
      <c r="P126" s="56">
        <f t="shared" si="6"/>
        <v>0</v>
      </c>
      <c r="Q126" s="56">
        <f t="shared" si="7"/>
        <v>-25.5</v>
      </c>
      <c r="R126" s="56">
        <f>IF(A126="INVERSION",-J126,0)</f>
        <v>0</v>
      </c>
      <c r="S126" s="56">
        <f>finanzas3[[#This Row],[INGRESO__NETO]]+finanzas3[[#This Row],[GASTO_NETO]]+finanzas3[[#This Row],[INVERSION_NETA]]</f>
        <v>-25.5</v>
      </c>
    </row>
    <row r="127" spans="1:19" x14ac:dyDescent="0.35">
      <c r="A127" s="3" t="s">
        <v>28</v>
      </c>
      <c r="B127" s="3" t="s">
        <v>16</v>
      </c>
      <c r="C127" s="3" t="s">
        <v>17</v>
      </c>
      <c r="D127" s="3" t="s">
        <v>18</v>
      </c>
      <c r="E127" s="3" t="s">
        <v>90</v>
      </c>
      <c r="F127" s="3" t="s">
        <v>90</v>
      </c>
      <c r="G127" s="3" t="s">
        <v>21</v>
      </c>
      <c r="H127" s="3" t="s">
        <v>90</v>
      </c>
      <c r="I127" s="3" t="s">
        <v>90</v>
      </c>
      <c r="J127" s="6">
        <v>2.9770000000000003</v>
      </c>
      <c r="K127" s="4">
        <v>41948</v>
      </c>
      <c r="L127" s="3">
        <f t="shared" si="4"/>
        <v>2014</v>
      </c>
      <c r="M127" s="3">
        <f t="shared" si="5"/>
        <v>11</v>
      </c>
      <c r="P127" s="56">
        <f t="shared" si="6"/>
        <v>0</v>
      </c>
      <c r="Q127" s="56">
        <f t="shared" si="7"/>
        <v>-2.9770000000000003</v>
      </c>
      <c r="R127" s="56">
        <f>IF(A127="INVERSION",-J127,0)</f>
        <v>0</v>
      </c>
      <c r="S127" s="56">
        <f>finanzas3[[#This Row],[INGRESO__NETO]]+finanzas3[[#This Row],[GASTO_NETO]]+finanzas3[[#This Row],[INVERSION_NETA]]</f>
        <v>-2.9770000000000003</v>
      </c>
    </row>
    <row r="128" spans="1:19" x14ac:dyDescent="0.35">
      <c r="A128" s="3" t="s">
        <v>28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40</v>
      </c>
      <c r="G128" s="3" t="s">
        <v>21</v>
      </c>
      <c r="H128" s="3" t="s">
        <v>21</v>
      </c>
      <c r="I128" s="3" t="s">
        <v>21</v>
      </c>
      <c r="J128" s="6">
        <v>20.900000000000002</v>
      </c>
      <c r="K128" s="4">
        <v>41948</v>
      </c>
      <c r="L128" s="3">
        <f t="shared" si="4"/>
        <v>2014</v>
      </c>
      <c r="M128" s="3">
        <f t="shared" si="5"/>
        <v>11</v>
      </c>
      <c r="O128" s="3"/>
      <c r="P128" s="56">
        <f t="shared" si="6"/>
        <v>0</v>
      </c>
      <c r="Q128" s="56">
        <f t="shared" si="7"/>
        <v>-20.900000000000002</v>
      </c>
      <c r="R128" s="56">
        <f>IF(A128="INVERSION",-J128,0)</f>
        <v>0</v>
      </c>
      <c r="S128" s="56">
        <f>finanzas3[[#This Row],[INGRESO__NETO]]+finanzas3[[#This Row],[GASTO_NETO]]+finanzas3[[#This Row],[INVERSION_NETA]]</f>
        <v>-20.900000000000002</v>
      </c>
    </row>
    <row r="129" spans="1:19" x14ac:dyDescent="0.35">
      <c r="A129" s="3" t="s">
        <v>28</v>
      </c>
      <c r="B129" s="3" t="s">
        <v>16</v>
      </c>
      <c r="C129" s="3" t="s">
        <v>17</v>
      </c>
      <c r="D129" s="3" t="s">
        <v>18</v>
      </c>
      <c r="E129" s="3" t="s">
        <v>93</v>
      </c>
      <c r="F129" s="3" t="s">
        <v>94</v>
      </c>
      <c r="G129" s="3" t="s">
        <v>73</v>
      </c>
      <c r="H129" s="3" t="s">
        <v>95</v>
      </c>
      <c r="I129" s="3" t="s">
        <v>96</v>
      </c>
      <c r="J129" s="6">
        <v>2.2000000000000002</v>
      </c>
      <c r="K129" s="4">
        <v>41953</v>
      </c>
      <c r="L129" s="3">
        <f t="shared" si="4"/>
        <v>2014</v>
      </c>
      <c r="M129" s="3">
        <f t="shared" si="5"/>
        <v>11</v>
      </c>
      <c r="O129" s="3" t="s">
        <v>97</v>
      </c>
      <c r="P129" s="56">
        <f t="shared" si="6"/>
        <v>0</v>
      </c>
      <c r="Q129" s="56">
        <f t="shared" si="7"/>
        <v>-2.2000000000000002</v>
      </c>
      <c r="R129" s="56">
        <f>IF(A129="INVERSION",-J129,0)</f>
        <v>0</v>
      </c>
      <c r="S129" s="56">
        <f>finanzas3[[#This Row],[INGRESO__NETO]]+finanzas3[[#This Row],[GASTO_NETO]]+finanzas3[[#This Row],[INVERSION_NETA]]</f>
        <v>-2.2000000000000002</v>
      </c>
    </row>
    <row r="130" spans="1:19" x14ac:dyDescent="0.35">
      <c r="A130" s="3" t="s">
        <v>28</v>
      </c>
      <c r="B130" s="3" t="s">
        <v>16</v>
      </c>
      <c r="C130" s="3" t="s">
        <v>17</v>
      </c>
      <c r="D130" s="3" t="s">
        <v>18</v>
      </c>
      <c r="E130" s="3" t="s">
        <v>90</v>
      </c>
      <c r="F130" s="3" t="s">
        <v>90</v>
      </c>
      <c r="G130" s="3" t="s">
        <v>21</v>
      </c>
      <c r="H130" s="3" t="s">
        <v>90</v>
      </c>
      <c r="I130" s="3" t="s">
        <v>90</v>
      </c>
      <c r="J130" s="6">
        <v>2.0510000000000002</v>
      </c>
      <c r="K130" s="4">
        <v>41955</v>
      </c>
      <c r="L130" s="3">
        <f t="shared" ref="L130:L193" si="8">YEAR(K130)</f>
        <v>2014</v>
      </c>
      <c r="M130" s="3">
        <f t="shared" ref="M130:M193" si="9">MONTH(K130)</f>
        <v>11</v>
      </c>
      <c r="P130" s="56">
        <f t="shared" si="6"/>
        <v>0</v>
      </c>
      <c r="Q130" s="56">
        <f t="shared" si="7"/>
        <v>-2.0510000000000002</v>
      </c>
      <c r="R130" s="56">
        <f>IF(A130="INVERSION",-J130,0)</f>
        <v>0</v>
      </c>
      <c r="S130" s="56">
        <f>finanzas3[[#This Row],[INGRESO__NETO]]+finanzas3[[#This Row],[GASTO_NETO]]+finanzas3[[#This Row],[INVERSION_NETA]]</f>
        <v>-2.0510000000000002</v>
      </c>
    </row>
    <row r="131" spans="1:19" x14ac:dyDescent="0.35">
      <c r="A131" s="3" t="s">
        <v>28</v>
      </c>
      <c r="B131" s="3" t="s">
        <v>16</v>
      </c>
      <c r="C131" s="3" t="s">
        <v>29</v>
      </c>
      <c r="D131" s="3" t="s">
        <v>18</v>
      </c>
      <c r="E131" s="3" t="s">
        <v>91</v>
      </c>
      <c r="G131" s="3" t="s">
        <v>1864</v>
      </c>
      <c r="H131" s="3" t="s">
        <v>38</v>
      </c>
      <c r="I131" s="3" t="s">
        <v>92</v>
      </c>
      <c r="J131" s="6">
        <v>25.6</v>
      </c>
      <c r="K131" s="4">
        <v>41963</v>
      </c>
      <c r="L131" s="3">
        <f t="shared" si="8"/>
        <v>2014</v>
      </c>
      <c r="M131" s="3">
        <f t="shared" si="9"/>
        <v>11</v>
      </c>
      <c r="O131" s="3"/>
      <c r="P131" s="56">
        <f t="shared" ref="P131:P194" si="10">IF(A131="INGRESO",J131,0)</f>
        <v>0</v>
      </c>
      <c r="Q131" s="56">
        <f t="shared" ref="Q131:Q194" si="11">IF(A131="GASTO",-J131,0)</f>
        <v>-25.6</v>
      </c>
      <c r="R131" s="56">
        <f>IF(A131="INVERSION",-J131,0)</f>
        <v>0</v>
      </c>
      <c r="S131" s="56">
        <f>finanzas3[[#This Row],[INGRESO__NETO]]+finanzas3[[#This Row],[GASTO_NETO]]+finanzas3[[#This Row],[INVERSION_NETA]]</f>
        <v>-25.6</v>
      </c>
    </row>
    <row r="132" spans="1:19" x14ac:dyDescent="0.35">
      <c r="A132" s="3" t="s">
        <v>28</v>
      </c>
      <c r="B132" s="3" t="s">
        <v>16</v>
      </c>
      <c r="C132" s="3" t="s">
        <v>29</v>
      </c>
      <c r="D132" s="3" t="s">
        <v>18</v>
      </c>
      <c r="E132" s="3" t="s">
        <v>91</v>
      </c>
      <c r="G132" s="3" t="s">
        <v>1864</v>
      </c>
      <c r="H132" s="3" t="s">
        <v>38</v>
      </c>
      <c r="I132" s="3" t="s">
        <v>92</v>
      </c>
      <c r="J132" s="6">
        <v>25.700000000000003</v>
      </c>
      <c r="K132" s="4">
        <v>41974</v>
      </c>
      <c r="L132" s="3">
        <f t="shared" si="8"/>
        <v>2014</v>
      </c>
      <c r="M132" s="3">
        <f t="shared" si="9"/>
        <v>12</v>
      </c>
      <c r="O132" s="3"/>
      <c r="P132" s="56">
        <f t="shared" si="10"/>
        <v>0</v>
      </c>
      <c r="Q132" s="56">
        <f t="shared" si="11"/>
        <v>-25.700000000000003</v>
      </c>
      <c r="R132" s="56">
        <f>IF(A132="INVERSION",-J132,0)</f>
        <v>0</v>
      </c>
      <c r="S132" s="56">
        <f>finanzas3[[#This Row],[INGRESO__NETO]]+finanzas3[[#This Row],[GASTO_NETO]]+finanzas3[[#This Row],[INVERSION_NETA]]</f>
        <v>-25.700000000000003</v>
      </c>
    </row>
    <row r="133" spans="1:19" x14ac:dyDescent="0.35">
      <c r="A133" s="3" t="s">
        <v>15</v>
      </c>
      <c r="B133" s="3" t="s">
        <v>16</v>
      </c>
      <c r="C133" s="3" t="s">
        <v>17</v>
      </c>
      <c r="D133" s="3" t="s">
        <v>18</v>
      </c>
      <c r="E133" s="3" t="s">
        <v>24</v>
      </c>
      <c r="F133" s="3" t="s">
        <v>25</v>
      </c>
      <c r="G133" s="3" t="s">
        <v>21</v>
      </c>
      <c r="H133" s="3" t="s">
        <v>26</v>
      </c>
      <c r="I133" s="3" t="s">
        <v>27</v>
      </c>
      <c r="J133" s="6">
        <v>300</v>
      </c>
      <c r="K133" s="4">
        <v>41975</v>
      </c>
      <c r="L133" s="3">
        <f t="shared" si="8"/>
        <v>2014</v>
      </c>
      <c r="M133" s="3">
        <f t="shared" si="9"/>
        <v>12</v>
      </c>
      <c r="O133" s="3"/>
      <c r="P133" s="56">
        <f t="shared" si="10"/>
        <v>300</v>
      </c>
      <c r="Q133" s="56">
        <f t="shared" si="11"/>
        <v>0</v>
      </c>
      <c r="R133" s="56">
        <f>IF(A133="INVERSION",-J133,0)</f>
        <v>0</v>
      </c>
      <c r="S133" s="56">
        <f>finanzas3[[#This Row],[INGRESO__NETO]]+finanzas3[[#This Row],[GASTO_NETO]]+finanzas3[[#This Row],[INVERSION_NETA]]</f>
        <v>300</v>
      </c>
    </row>
    <row r="134" spans="1:19" x14ac:dyDescent="0.35">
      <c r="A134" s="3" t="s">
        <v>28</v>
      </c>
      <c r="B134" s="3" t="s">
        <v>16</v>
      </c>
      <c r="C134" s="3" t="s">
        <v>17</v>
      </c>
      <c r="D134" s="3" t="s">
        <v>18</v>
      </c>
      <c r="E134" s="3" t="s">
        <v>93</v>
      </c>
      <c r="F134" s="3" t="s">
        <v>94</v>
      </c>
      <c r="G134" s="3" t="s">
        <v>73</v>
      </c>
      <c r="H134" s="3" t="s">
        <v>95</v>
      </c>
      <c r="I134" s="3" t="s">
        <v>96</v>
      </c>
      <c r="J134" s="6">
        <v>2.2000000000000002</v>
      </c>
      <c r="K134" s="4">
        <v>41982</v>
      </c>
      <c r="L134" s="3">
        <f t="shared" si="8"/>
        <v>2014</v>
      </c>
      <c r="M134" s="3">
        <f t="shared" si="9"/>
        <v>12</v>
      </c>
      <c r="O134" s="3" t="s">
        <v>97</v>
      </c>
      <c r="P134" s="56">
        <f t="shared" si="10"/>
        <v>0</v>
      </c>
      <c r="Q134" s="56">
        <f t="shared" si="11"/>
        <v>-2.2000000000000002</v>
      </c>
      <c r="R134" s="56">
        <f>IF(A134="INVERSION",-J134,0)</f>
        <v>0</v>
      </c>
      <c r="S134" s="56">
        <f>finanzas3[[#This Row],[INGRESO__NETO]]+finanzas3[[#This Row],[GASTO_NETO]]+finanzas3[[#This Row],[INVERSION_NETA]]</f>
        <v>-2.2000000000000002</v>
      </c>
    </row>
    <row r="135" spans="1:19" x14ac:dyDescent="0.35">
      <c r="A135" s="3" t="s">
        <v>28</v>
      </c>
      <c r="B135" s="3" t="s">
        <v>16</v>
      </c>
      <c r="C135" s="3" t="s">
        <v>17</v>
      </c>
      <c r="D135" s="3" t="s">
        <v>18</v>
      </c>
      <c r="E135" s="3" t="s">
        <v>90</v>
      </c>
      <c r="F135" s="3" t="s">
        <v>90</v>
      </c>
      <c r="G135" s="3" t="s">
        <v>21</v>
      </c>
      <c r="H135" s="3" t="s">
        <v>90</v>
      </c>
      <c r="I135" s="3" t="s">
        <v>90</v>
      </c>
      <c r="J135" s="6">
        <v>1.476</v>
      </c>
      <c r="K135" s="4">
        <v>41984</v>
      </c>
      <c r="L135" s="3">
        <f t="shared" si="8"/>
        <v>2014</v>
      </c>
      <c r="M135" s="3">
        <f t="shared" si="9"/>
        <v>12</v>
      </c>
      <c r="P135" s="56">
        <f t="shared" si="10"/>
        <v>0</v>
      </c>
      <c r="Q135" s="56">
        <f t="shared" si="11"/>
        <v>-1.476</v>
      </c>
      <c r="R135" s="56">
        <f>IF(A135="INVERSION",-J135,0)</f>
        <v>0</v>
      </c>
      <c r="S135" s="56">
        <f>finanzas3[[#This Row],[INGRESO__NETO]]+finanzas3[[#This Row],[GASTO_NETO]]+finanzas3[[#This Row],[INVERSION_NETA]]</f>
        <v>-1.476</v>
      </c>
    </row>
    <row r="136" spans="1:19" x14ac:dyDescent="0.35">
      <c r="A136" s="3" t="s">
        <v>15</v>
      </c>
      <c r="B136" s="3" t="s">
        <v>16</v>
      </c>
      <c r="C136" s="3" t="s">
        <v>17</v>
      </c>
      <c r="D136" s="3" t="s">
        <v>18</v>
      </c>
      <c r="E136" s="3" t="s">
        <v>19</v>
      </c>
      <c r="F136" s="3" t="s">
        <v>20</v>
      </c>
      <c r="G136" s="3" t="s">
        <v>21</v>
      </c>
      <c r="H136" s="3" t="s">
        <v>22</v>
      </c>
      <c r="I136" s="3" t="s">
        <v>23</v>
      </c>
      <c r="J136" s="6">
        <v>2.1000000000000001E-2</v>
      </c>
      <c r="K136" s="4">
        <v>42004</v>
      </c>
      <c r="L136" s="3">
        <f t="shared" si="8"/>
        <v>2014</v>
      </c>
      <c r="M136" s="3">
        <f t="shared" si="9"/>
        <v>12</v>
      </c>
      <c r="O136" s="3"/>
      <c r="P136" s="56">
        <f t="shared" si="10"/>
        <v>2.1000000000000001E-2</v>
      </c>
      <c r="Q136" s="56">
        <f t="shared" si="11"/>
        <v>0</v>
      </c>
      <c r="R136" s="56">
        <f>IF(A136="INVERSION",-J136,0)</f>
        <v>0</v>
      </c>
      <c r="S136" s="56">
        <f>finanzas3[[#This Row],[INGRESO__NETO]]+finanzas3[[#This Row],[GASTO_NETO]]+finanzas3[[#This Row],[INVERSION_NETA]]</f>
        <v>2.1000000000000001E-2</v>
      </c>
    </row>
    <row r="137" spans="1:19" x14ac:dyDescent="0.35">
      <c r="A137" s="3" t="s">
        <v>28</v>
      </c>
      <c r="B137" s="3" t="s">
        <v>16</v>
      </c>
      <c r="C137" s="3" t="s">
        <v>17</v>
      </c>
      <c r="D137" s="3" t="s">
        <v>18</v>
      </c>
      <c r="E137" s="3" t="s">
        <v>93</v>
      </c>
      <c r="F137" s="3" t="s">
        <v>94</v>
      </c>
      <c r="G137" s="3" t="s">
        <v>73</v>
      </c>
      <c r="H137" s="3" t="s">
        <v>95</v>
      </c>
      <c r="I137" s="3" t="s">
        <v>96</v>
      </c>
      <c r="J137" s="6">
        <v>2.2000000000000002</v>
      </c>
      <c r="K137" s="4">
        <v>42018</v>
      </c>
      <c r="L137" s="3">
        <f t="shared" si="8"/>
        <v>2015</v>
      </c>
      <c r="M137" s="3">
        <f t="shared" si="9"/>
        <v>1</v>
      </c>
      <c r="O137" s="3" t="s">
        <v>97</v>
      </c>
      <c r="P137" s="56">
        <f t="shared" si="10"/>
        <v>0</v>
      </c>
      <c r="Q137" s="56">
        <f t="shared" si="11"/>
        <v>-2.2000000000000002</v>
      </c>
      <c r="R137" s="56">
        <f>IF(A137="INVERSION",-J137,0)</f>
        <v>0</v>
      </c>
      <c r="S137" s="56">
        <f>finanzas3[[#This Row],[INGRESO__NETO]]+finanzas3[[#This Row],[GASTO_NETO]]+finanzas3[[#This Row],[INVERSION_NETA]]</f>
        <v>-2.2000000000000002</v>
      </c>
    </row>
    <row r="138" spans="1:19" x14ac:dyDescent="0.35">
      <c r="A138" s="3" t="s">
        <v>28</v>
      </c>
      <c r="B138" s="3" t="s">
        <v>16</v>
      </c>
      <c r="C138" s="3" t="s">
        <v>29</v>
      </c>
      <c r="D138" s="3" t="s">
        <v>18</v>
      </c>
      <c r="E138" s="3" t="s">
        <v>91</v>
      </c>
      <c r="G138" s="3" t="s">
        <v>1864</v>
      </c>
      <c r="H138" s="3" t="s">
        <v>38</v>
      </c>
      <c r="I138" s="3" t="s">
        <v>92</v>
      </c>
      <c r="J138" s="6">
        <v>25.6</v>
      </c>
      <c r="K138" s="4">
        <v>42018</v>
      </c>
      <c r="L138" s="3">
        <f t="shared" si="8"/>
        <v>2015</v>
      </c>
      <c r="M138" s="3">
        <f t="shared" si="9"/>
        <v>1</v>
      </c>
      <c r="O138" s="3"/>
      <c r="P138" s="56">
        <f t="shared" si="10"/>
        <v>0</v>
      </c>
      <c r="Q138" s="56">
        <f t="shared" si="11"/>
        <v>-25.6</v>
      </c>
      <c r="R138" s="56">
        <f>IF(A138="INVERSION",-J138,0)</f>
        <v>0</v>
      </c>
      <c r="S138" s="56">
        <f>finanzas3[[#This Row],[INGRESO__NETO]]+finanzas3[[#This Row],[GASTO_NETO]]+finanzas3[[#This Row],[INVERSION_NETA]]</f>
        <v>-25.6</v>
      </c>
    </row>
    <row r="139" spans="1:19" x14ac:dyDescent="0.35">
      <c r="A139" s="3" t="s">
        <v>28</v>
      </c>
      <c r="B139" s="3" t="s">
        <v>16</v>
      </c>
      <c r="C139" s="3" t="s">
        <v>17</v>
      </c>
      <c r="D139" s="3" t="s">
        <v>18</v>
      </c>
      <c r="E139" s="3" t="s">
        <v>90</v>
      </c>
      <c r="F139" s="3" t="s">
        <v>90</v>
      </c>
      <c r="G139" s="3" t="s">
        <v>21</v>
      </c>
      <c r="H139" s="3" t="s">
        <v>90</v>
      </c>
      <c r="I139" s="3" t="s">
        <v>90</v>
      </c>
      <c r="J139" s="6">
        <v>1.5860000000000001</v>
      </c>
      <c r="K139" s="4">
        <v>42031</v>
      </c>
      <c r="L139" s="3">
        <f t="shared" si="8"/>
        <v>2015</v>
      </c>
      <c r="M139" s="3">
        <f t="shared" si="9"/>
        <v>1</v>
      </c>
      <c r="P139" s="56">
        <f t="shared" si="10"/>
        <v>0</v>
      </c>
      <c r="Q139" s="56">
        <f t="shared" si="11"/>
        <v>-1.5860000000000001</v>
      </c>
      <c r="R139" s="56">
        <f>IF(A139="INVERSION",-J139,0)</f>
        <v>0</v>
      </c>
      <c r="S139" s="56">
        <f>finanzas3[[#This Row],[INGRESO__NETO]]+finanzas3[[#This Row],[GASTO_NETO]]+finanzas3[[#This Row],[INVERSION_NETA]]</f>
        <v>-1.5860000000000001</v>
      </c>
    </row>
    <row r="140" spans="1:19" x14ac:dyDescent="0.35">
      <c r="A140" s="3" t="s">
        <v>28</v>
      </c>
      <c r="B140" s="3" t="s">
        <v>16</v>
      </c>
      <c r="C140" s="3" t="s">
        <v>17</v>
      </c>
      <c r="D140" s="3" t="s">
        <v>18</v>
      </c>
      <c r="E140" s="3" t="s">
        <v>69</v>
      </c>
      <c r="F140" s="3" t="s">
        <v>25</v>
      </c>
      <c r="G140" s="3" t="s">
        <v>48</v>
      </c>
      <c r="H140" s="3" t="s">
        <v>49</v>
      </c>
      <c r="I140" s="3" t="s">
        <v>69</v>
      </c>
      <c r="J140" s="6">
        <v>0.747</v>
      </c>
      <c r="K140" s="4">
        <v>42033</v>
      </c>
      <c r="L140" s="3">
        <f t="shared" si="8"/>
        <v>2015</v>
      </c>
      <c r="M140" s="3">
        <f t="shared" si="9"/>
        <v>1</v>
      </c>
      <c r="O140" s="3"/>
      <c r="P140" s="56">
        <f t="shared" si="10"/>
        <v>0</v>
      </c>
      <c r="Q140" s="56">
        <f t="shared" si="11"/>
        <v>-0.747</v>
      </c>
      <c r="R140" s="56">
        <f>IF(A140="INVERSION",-J140,0)</f>
        <v>0</v>
      </c>
      <c r="S140" s="56">
        <f>finanzas3[[#This Row],[INGRESO__NETO]]+finanzas3[[#This Row],[GASTO_NETO]]+finanzas3[[#This Row],[INVERSION_NETA]]</f>
        <v>-0.747</v>
      </c>
    </row>
    <row r="141" spans="1:19" x14ac:dyDescent="0.35">
      <c r="A141" s="3" t="s">
        <v>28</v>
      </c>
      <c r="B141" s="3" t="s">
        <v>35</v>
      </c>
      <c r="C141" s="3" t="s">
        <v>29</v>
      </c>
      <c r="D141" s="3" t="s">
        <v>18</v>
      </c>
      <c r="E141" s="3" t="s">
        <v>36</v>
      </c>
      <c r="F141" s="3" t="s">
        <v>25</v>
      </c>
      <c r="G141" s="3" t="s">
        <v>1864</v>
      </c>
      <c r="H141" s="3" t="s">
        <v>38</v>
      </c>
      <c r="I141" s="3" t="s">
        <v>36</v>
      </c>
      <c r="J141" s="6">
        <v>80</v>
      </c>
      <c r="K141" s="4">
        <v>42036</v>
      </c>
      <c r="L141" s="3">
        <f t="shared" si="8"/>
        <v>2015</v>
      </c>
      <c r="M141" s="3">
        <f t="shared" si="9"/>
        <v>2</v>
      </c>
      <c r="O141" s="3"/>
      <c r="P141" s="56">
        <f t="shared" si="10"/>
        <v>0</v>
      </c>
      <c r="Q141" s="56">
        <f t="shared" si="11"/>
        <v>-80</v>
      </c>
      <c r="R141" s="56">
        <f>IF(A141="INVERSION",-J141,0)</f>
        <v>0</v>
      </c>
      <c r="S141" s="56">
        <f>finanzas3[[#This Row],[INGRESO__NETO]]+finanzas3[[#This Row],[GASTO_NETO]]+finanzas3[[#This Row],[INVERSION_NETA]]</f>
        <v>-80</v>
      </c>
    </row>
    <row r="142" spans="1:19" x14ac:dyDescent="0.35">
      <c r="A142" s="3" t="s">
        <v>28</v>
      </c>
      <c r="B142" s="3" t="s">
        <v>16</v>
      </c>
      <c r="C142" s="3" t="s">
        <v>17</v>
      </c>
      <c r="D142" s="3" t="s">
        <v>18</v>
      </c>
      <c r="E142" s="3" t="s">
        <v>57</v>
      </c>
      <c r="F142" s="3" t="s">
        <v>25</v>
      </c>
      <c r="G142" s="3" t="s">
        <v>48</v>
      </c>
      <c r="H142" s="3" t="s">
        <v>49</v>
      </c>
      <c r="I142" s="3" t="s">
        <v>57</v>
      </c>
      <c r="J142" s="6">
        <v>0.92500000000000004</v>
      </c>
      <c r="K142" s="4">
        <v>42037</v>
      </c>
      <c r="L142" s="3">
        <f t="shared" si="8"/>
        <v>2015</v>
      </c>
      <c r="M142" s="3">
        <f t="shared" si="9"/>
        <v>2</v>
      </c>
      <c r="O142" s="3"/>
      <c r="P142" s="56">
        <f t="shared" si="10"/>
        <v>0</v>
      </c>
      <c r="Q142" s="56">
        <f t="shared" si="11"/>
        <v>-0.92500000000000004</v>
      </c>
      <c r="R142" s="56">
        <f>IF(A142="INVERSION",-J142,0)</f>
        <v>0</v>
      </c>
      <c r="S142" s="56">
        <f>finanzas3[[#This Row],[INGRESO__NETO]]+finanzas3[[#This Row],[GASTO_NETO]]+finanzas3[[#This Row],[INVERSION_NETA]]</f>
        <v>-0.92500000000000004</v>
      </c>
    </row>
    <row r="143" spans="1:19" x14ac:dyDescent="0.35">
      <c r="A143" s="3" t="s">
        <v>28</v>
      </c>
      <c r="B143" s="3" t="s">
        <v>16</v>
      </c>
      <c r="C143" s="3" t="s">
        <v>17</v>
      </c>
      <c r="D143" s="3" t="s">
        <v>18</v>
      </c>
      <c r="E143" s="3" t="s">
        <v>19</v>
      </c>
      <c r="F143" s="3" t="s">
        <v>40</v>
      </c>
      <c r="G143" s="3" t="s">
        <v>21</v>
      </c>
      <c r="H143" s="3" t="s">
        <v>21</v>
      </c>
      <c r="I143" s="3" t="s">
        <v>21</v>
      </c>
      <c r="J143" s="6">
        <v>4</v>
      </c>
      <c r="K143" s="4">
        <v>42044</v>
      </c>
      <c r="L143" s="3">
        <f t="shared" si="8"/>
        <v>2015</v>
      </c>
      <c r="M143" s="3">
        <f t="shared" si="9"/>
        <v>2</v>
      </c>
      <c r="O143" s="3"/>
      <c r="P143" s="56">
        <f t="shared" si="10"/>
        <v>0</v>
      </c>
      <c r="Q143" s="56">
        <f t="shared" si="11"/>
        <v>-4</v>
      </c>
      <c r="R143" s="56">
        <f>IF(A143="INVERSION",-J143,0)</f>
        <v>0</v>
      </c>
      <c r="S143" s="56">
        <f>finanzas3[[#This Row],[INGRESO__NETO]]+finanzas3[[#This Row],[GASTO_NETO]]+finanzas3[[#This Row],[INVERSION_NETA]]</f>
        <v>-4</v>
      </c>
    </row>
    <row r="144" spans="1:19" x14ac:dyDescent="0.35">
      <c r="A144" s="3" t="s">
        <v>28</v>
      </c>
      <c r="B144" s="3" t="s">
        <v>16</v>
      </c>
      <c r="C144" s="3" t="s">
        <v>17</v>
      </c>
      <c r="D144" s="3" t="s">
        <v>18</v>
      </c>
      <c r="E144" s="3" t="s">
        <v>19</v>
      </c>
      <c r="F144" s="3" t="s">
        <v>40</v>
      </c>
      <c r="G144" s="3" t="s">
        <v>21</v>
      </c>
      <c r="H144" s="3" t="s">
        <v>21</v>
      </c>
      <c r="I144" s="3" t="s">
        <v>21</v>
      </c>
      <c r="J144" s="6">
        <v>2</v>
      </c>
      <c r="K144" s="4">
        <v>42044</v>
      </c>
      <c r="L144" s="3">
        <f t="shared" si="8"/>
        <v>2015</v>
      </c>
      <c r="M144" s="3">
        <f t="shared" si="9"/>
        <v>2</v>
      </c>
      <c r="O144" s="3"/>
      <c r="P144" s="56">
        <f t="shared" si="10"/>
        <v>0</v>
      </c>
      <c r="Q144" s="56">
        <f t="shared" si="11"/>
        <v>-2</v>
      </c>
      <c r="R144" s="56">
        <f>IF(A144="INVERSION",-J144,0)</f>
        <v>0</v>
      </c>
      <c r="S144" s="56">
        <f>finanzas3[[#This Row],[INGRESO__NETO]]+finanzas3[[#This Row],[GASTO_NETO]]+finanzas3[[#This Row],[INVERSION_NETA]]</f>
        <v>-2</v>
      </c>
    </row>
    <row r="145" spans="1:19" x14ac:dyDescent="0.35">
      <c r="A145" s="3" t="s">
        <v>28</v>
      </c>
      <c r="B145" s="3" t="s">
        <v>16</v>
      </c>
      <c r="C145" s="3" t="s">
        <v>17</v>
      </c>
      <c r="D145" s="3" t="s">
        <v>18</v>
      </c>
      <c r="E145" s="3" t="s">
        <v>93</v>
      </c>
      <c r="F145" s="3" t="s">
        <v>94</v>
      </c>
      <c r="G145" s="3" t="s">
        <v>73</v>
      </c>
      <c r="H145" s="3" t="s">
        <v>95</v>
      </c>
      <c r="I145" s="3" t="s">
        <v>96</v>
      </c>
      <c r="J145" s="6">
        <v>2.2000000000000002</v>
      </c>
      <c r="K145" s="4">
        <v>42045</v>
      </c>
      <c r="L145" s="3">
        <f t="shared" si="8"/>
        <v>2015</v>
      </c>
      <c r="M145" s="3">
        <f t="shared" si="9"/>
        <v>2</v>
      </c>
      <c r="O145" s="3" t="s">
        <v>97</v>
      </c>
      <c r="P145" s="56">
        <f t="shared" si="10"/>
        <v>0</v>
      </c>
      <c r="Q145" s="56">
        <f t="shared" si="11"/>
        <v>-2.2000000000000002</v>
      </c>
      <c r="R145" s="56">
        <f>IF(A145="INVERSION",-J145,0)</f>
        <v>0</v>
      </c>
      <c r="S145" s="56">
        <f>finanzas3[[#This Row],[INGRESO__NETO]]+finanzas3[[#This Row],[GASTO_NETO]]+finanzas3[[#This Row],[INVERSION_NETA]]</f>
        <v>-2.2000000000000002</v>
      </c>
    </row>
    <row r="146" spans="1:19" x14ac:dyDescent="0.35">
      <c r="A146" s="3" t="s">
        <v>28</v>
      </c>
      <c r="B146" s="3" t="s">
        <v>16</v>
      </c>
      <c r="C146" s="3" t="s">
        <v>17</v>
      </c>
      <c r="D146" s="3" t="s">
        <v>18</v>
      </c>
      <c r="E146" s="3" t="s">
        <v>57</v>
      </c>
      <c r="F146" s="3" t="s">
        <v>25</v>
      </c>
      <c r="G146" s="3" t="s">
        <v>48</v>
      </c>
      <c r="H146" s="3" t="s">
        <v>49</v>
      </c>
      <c r="I146" s="3" t="s">
        <v>57</v>
      </c>
      <c r="J146" s="6">
        <v>1.1100000000000001</v>
      </c>
      <c r="K146" s="4">
        <v>42046</v>
      </c>
      <c r="L146" s="3">
        <f t="shared" si="8"/>
        <v>2015</v>
      </c>
      <c r="M146" s="3">
        <f t="shared" si="9"/>
        <v>2</v>
      </c>
      <c r="O146" s="3"/>
      <c r="P146" s="56">
        <f t="shared" si="10"/>
        <v>0</v>
      </c>
      <c r="Q146" s="56">
        <f t="shared" si="11"/>
        <v>-1.1100000000000001</v>
      </c>
      <c r="R146" s="56">
        <f>IF(A146="INVERSION",-J146,0)</f>
        <v>0</v>
      </c>
      <c r="S146" s="56">
        <f>finanzas3[[#This Row],[INGRESO__NETO]]+finanzas3[[#This Row],[GASTO_NETO]]+finanzas3[[#This Row],[INVERSION_NETA]]</f>
        <v>-1.1100000000000001</v>
      </c>
    </row>
    <row r="147" spans="1:19" x14ac:dyDescent="0.35">
      <c r="A147" s="3" t="s">
        <v>28</v>
      </c>
      <c r="B147" s="3" t="s">
        <v>16</v>
      </c>
      <c r="C147" s="3" t="s">
        <v>17</v>
      </c>
      <c r="D147" s="3" t="s">
        <v>18</v>
      </c>
      <c r="E147" s="3" t="s">
        <v>57</v>
      </c>
      <c r="F147" s="3" t="s">
        <v>25</v>
      </c>
      <c r="G147" s="3" t="s">
        <v>48</v>
      </c>
      <c r="H147" s="3" t="s">
        <v>49</v>
      </c>
      <c r="I147" s="3" t="s">
        <v>57</v>
      </c>
      <c r="J147" s="6">
        <v>1.1080000000000001</v>
      </c>
      <c r="K147" s="4">
        <v>42048</v>
      </c>
      <c r="L147" s="3">
        <f t="shared" si="8"/>
        <v>2015</v>
      </c>
      <c r="M147" s="3">
        <f t="shared" si="9"/>
        <v>2</v>
      </c>
      <c r="O147" s="3"/>
      <c r="P147" s="56">
        <f t="shared" si="10"/>
        <v>0</v>
      </c>
      <c r="Q147" s="56">
        <f t="shared" si="11"/>
        <v>-1.1080000000000001</v>
      </c>
      <c r="R147" s="56">
        <f>IF(A147="INVERSION",-J147,0)</f>
        <v>0</v>
      </c>
      <c r="S147" s="56">
        <f>finanzas3[[#This Row],[INGRESO__NETO]]+finanzas3[[#This Row],[GASTO_NETO]]+finanzas3[[#This Row],[INVERSION_NETA]]</f>
        <v>-1.1080000000000001</v>
      </c>
    </row>
    <row r="148" spans="1:19" x14ac:dyDescent="0.35">
      <c r="A148" s="3" t="s">
        <v>28</v>
      </c>
      <c r="B148" s="3" t="s">
        <v>16</v>
      </c>
      <c r="C148" s="3" t="s">
        <v>17</v>
      </c>
      <c r="D148" s="3" t="s">
        <v>18</v>
      </c>
      <c r="E148" s="3" t="s">
        <v>98</v>
      </c>
      <c r="F148" s="3" t="s">
        <v>25</v>
      </c>
      <c r="G148" s="3" t="s">
        <v>53</v>
      </c>
      <c r="H148" s="3" t="s">
        <v>98</v>
      </c>
      <c r="I148" s="3" t="s">
        <v>98</v>
      </c>
      <c r="J148" s="6">
        <v>1.758</v>
      </c>
      <c r="K148" s="4">
        <v>42052</v>
      </c>
      <c r="L148" s="3">
        <f t="shared" si="8"/>
        <v>2015</v>
      </c>
      <c r="M148" s="3">
        <f t="shared" si="9"/>
        <v>2</v>
      </c>
      <c r="P148" s="56">
        <f t="shared" si="10"/>
        <v>0</v>
      </c>
      <c r="Q148" s="56">
        <f t="shared" si="11"/>
        <v>-1.758</v>
      </c>
      <c r="R148" s="56">
        <f>IF(A148="INVERSION",-J148,0)</f>
        <v>0</v>
      </c>
      <c r="S148" s="56">
        <f>finanzas3[[#This Row],[INGRESO__NETO]]+finanzas3[[#This Row],[GASTO_NETO]]+finanzas3[[#This Row],[INVERSION_NETA]]</f>
        <v>-1.758</v>
      </c>
    </row>
    <row r="149" spans="1:19" x14ac:dyDescent="0.35">
      <c r="A149" s="3" t="s">
        <v>28</v>
      </c>
      <c r="B149" s="3" t="s">
        <v>16</v>
      </c>
      <c r="C149" s="3" t="s">
        <v>17</v>
      </c>
      <c r="D149" s="3" t="s">
        <v>18</v>
      </c>
      <c r="E149" s="3" t="s">
        <v>44</v>
      </c>
      <c r="F149" s="3" t="s">
        <v>25</v>
      </c>
      <c r="G149" s="3" t="s">
        <v>31</v>
      </c>
      <c r="H149" s="3" t="s">
        <v>32</v>
      </c>
      <c r="I149" s="3" t="s">
        <v>45</v>
      </c>
      <c r="J149" s="6">
        <v>1.587</v>
      </c>
      <c r="K149" s="4">
        <v>42052</v>
      </c>
      <c r="L149" s="3">
        <f t="shared" si="8"/>
        <v>2015</v>
      </c>
      <c r="M149" s="3">
        <f t="shared" si="9"/>
        <v>2</v>
      </c>
      <c r="P149" s="56">
        <f t="shared" si="10"/>
        <v>0</v>
      </c>
      <c r="Q149" s="56">
        <f t="shared" si="11"/>
        <v>-1.587</v>
      </c>
      <c r="R149" s="56">
        <f>IF(A149="INVERSION",-J149,0)</f>
        <v>0</v>
      </c>
      <c r="S149" s="56">
        <f>finanzas3[[#This Row],[INGRESO__NETO]]+finanzas3[[#This Row],[GASTO_NETO]]+finanzas3[[#This Row],[INVERSION_NETA]]</f>
        <v>-1.587</v>
      </c>
    </row>
    <row r="150" spans="1:19" x14ac:dyDescent="0.35">
      <c r="A150" s="3" t="s">
        <v>28</v>
      </c>
      <c r="B150" s="3" t="s">
        <v>16</v>
      </c>
      <c r="C150" s="3" t="s">
        <v>17</v>
      </c>
      <c r="D150" s="3" t="s">
        <v>18</v>
      </c>
      <c r="E150" s="3" t="s">
        <v>57</v>
      </c>
      <c r="F150" s="3" t="s">
        <v>25</v>
      </c>
      <c r="G150" s="3" t="s">
        <v>48</v>
      </c>
      <c r="H150" s="3" t="s">
        <v>49</v>
      </c>
      <c r="I150" s="3" t="s">
        <v>57</v>
      </c>
      <c r="J150" s="6">
        <v>0.47100000000000003</v>
      </c>
      <c r="K150" s="4">
        <v>42052</v>
      </c>
      <c r="L150" s="3">
        <f t="shared" si="8"/>
        <v>2015</v>
      </c>
      <c r="M150" s="3">
        <f t="shared" si="9"/>
        <v>2</v>
      </c>
      <c r="O150" s="3"/>
      <c r="P150" s="56">
        <f t="shared" si="10"/>
        <v>0</v>
      </c>
      <c r="Q150" s="56">
        <f t="shared" si="11"/>
        <v>-0.47100000000000003</v>
      </c>
      <c r="R150" s="56">
        <f>IF(A150="INVERSION",-J150,0)</f>
        <v>0</v>
      </c>
      <c r="S150" s="56">
        <f>finanzas3[[#This Row],[INGRESO__NETO]]+finanzas3[[#This Row],[GASTO_NETO]]+finanzas3[[#This Row],[INVERSION_NETA]]</f>
        <v>-0.47100000000000003</v>
      </c>
    </row>
    <row r="151" spans="1:19" x14ac:dyDescent="0.35">
      <c r="A151" s="3" t="s">
        <v>28</v>
      </c>
      <c r="B151" s="3" t="s">
        <v>16</v>
      </c>
      <c r="C151" s="3" t="s">
        <v>17</v>
      </c>
      <c r="D151" s="3" t="s">
        <v>18</v>
      </c>
      <c r="E151" s="3" t="s">
        <v>98</v>
      </c>
      <c r="F151" s="3" t="s">
        <v>25</v>
      </c>
      <c r="G151" s="3" t="s">
        <v>53</v>
      </c>
      <c r="H151" s="3" t="s">
        <v>98</v>
      </c>
      <c r="I151" s="3" t="s">
        <v>98</v>
      </c>
      <c r="J151" s="6">
        <v>1.758</v>
      </c>
      <c r="K151" s="4">
        <v>42053</v>
      </c>
      <c r="L151" s="3">
        <f t="shared" si="8"/>
        <v>2015</v>
      </c>
      <c r="M151" s="3">
        <f t="shared" si="9"/>
        <v>2</v>
      </c>
      <c r="P151" s="56">
        <f t="shared" si="10"/>
        <v>0</v>
      </c>
      <c r="Q151" s="56">
        <f t="shared" si="11"/>
        <v>-1.758</v>
      </c>
      <c r="R151" s="56">
        <f>IF(A151="INVERSION",-J151,0)</f>
        <v>0</v>
      </c>
      <c r="S151" s="56">
        <f>finanzas3[[#This Row],[INGRESO__NETO]]+finanzas3[[#This Row],[GASTO_NETO]]+finanzas3[[#This Row],[INVERSION_NETA]]</f>
        <v>-1.758</v>
      </c>
    </row>
    <row r="152" spans="1:19" x14ac:dyDescent="0.35">
      <c r="A152" s="3" t="s">
        <v>28</v>
      </c>
      <c r="B152" s="3" t="s">
        <v>16</v>
      </c>
      <c r="C152" s="3" t="s">
        <v>17</v>
      </c>
      <c r="D152" s="3" t="s">
        <v>18</v>
      </c>
      <c r="E152" s="3" t="s">
        <v>19</v>
      </c>
      <c r="F152" s="3" t="s">
        <v>40</v>
      </c>
      <c r="G152" s="3" t="s">
        <v>21</v>
      </c>
      <c r="H152" s="3" t="s">
        <v>21</v>
      </c>
      <c r="I152" s="3" t="s">
        <v>21</v>
      </c>
      <c r="J152" s="6">
        <v>7</v>
      </c>
      <c r="K152" s="4">
        <v>42054</v>
      </c>
      <c r="L152" s="3">
        <f t="shared" si="8"/>
        <v>2015</v>
      </c>
      <c r="M152" s="3">
        <f t="shared" si="9"/>
        <v>2</v>
      </c>
      <c r="O152" s="3"/>
      <c r="P152" s="56">
        <f t="shared" si="10"/>
        <v>0</v>
      </c>
      <c r="Q152" s="56">
        <f t="shared" si="11"/>
        <v>-7</v>
      </c>
      <c r="R152" s="56">
        <f>IF(A152="INVERSION",-J152,0)</f>
        <v>0</v>
      </c>
      <c r="S152" s="56">
        <f>finanzas3[[#This Row],[INGRESO__NETO]]+finanzas3[[#This Row],[GASTO_NETO]]+finanzas3[[#This Row],[INVERSION_NETA]]</f>
        <v>-7</v>
      </c>
    </row>
    <row r="153" spans="1:19" x14ac:dyDescent="0.35">
      <c r="A153" s="3" t="s">
        <v>28</v>
      </c>
      <c r="B153" s="3" t="s">
        <v>16</v>
      </c>
      <c r="C153" s="3" t="s">
        <v>17</v>
      </c>
      <c r="D153" s="3" t="s">
        <v>18</v>
      </c>
      <c r="E153" s="3" t="s">
        <v>57</v>
      </c>
      <c r="F153" s="3" t="s">
        <v>25</v>
      </c>
      <c r="G153" s="3" t="s">
        <v>48</v>
      </c>
      <c r="H153" s="3" t="s">
        <v>49</v>
      </c>
      <c r="I153" s="3" t="s">
        <v>57</v>
      </c>
      <c r="J153" s="6">
        <v>1.5030000000000001</v>
      </c>
      <c r="K153" s="4">
        <v>42059</v>
      </c>
      <c r="L153" s="3">
        <f t="shared" si="8"/>
        <v>2015</v>
      </c>
      <c r="M153" s="3">
        <f t="shared" si="9"/>
        <v>2</v>
      </c>
      <c r="O153" s="3"/>
      <c r="P153" s="56">
        <f t="shared" si="10"/>
        <v>0</v>
      </c>
      <c r="Q153" s="56">
        <f t="shared" si="11"/>
        <v>-1.5030000000000001</v>
      </c>
      <c r="R153" s="56">
        <f>IF(A153="INVERSION",-J153,0)</f>
        <v>0</v>
      </c>
      <c r="S153" s="56">
        <f>finanzas3[[#This Row],[INGRESO__NETO]]+finanzas3[[#This Row],[GASTO_NETO]]+finanzas3[[#This Row],[INVERSION_NETA]]</f>
        <v>-1.5030000000000001</v>
      </c>
    </row>
    <row r="154" spans="1:19" x14ac:dyDescent="0.35">
      <c r="A154" s="3" t="s">
        <v>28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40</v>
      </c>
      <c r="G154" s="3" t="s">
        <v>21</v>
      </c>
      <c r="H154" s="3" t="s">
        <v>21</v>
      </c>
      <c r="I154" s="3" t="s">
        <v>21</v>
      </c>
      <c r="J154" s="6">
        <v>11</v>
      </c>
      <c r="K154" s="4">
        <v>42059</v>
      </c>
      <c r="L154" s="3">
        <f t="shared" si="8"/>
        <v>2015</v>
      </c>
      <c r="M154" s="3">
        <f t="shared" si="9"/>
        <v>2</v>
      </c>
      <c r="O154" s="3"/>
      <c r="P154" s="56">
        <f t="shared" si="10"/>
        <v>0</v>
      </c>
      <c r="Q154" s="56">
        <f t="shared" si="11"/>
        <v>-11</v>
      </c>
      <c r="R154" s="56">
        <f>IF(A154="INVERSION",-J154,0)</f>
        <v>0</v>
      </c>
      <c r="S154" s="56">
        <f>finanzas3[[#This Row],[INGRESO__NETO]]+finanzas3[[#This Row],[GASTO_NETO]]+finanzas3[[#This Row],[INVERSION_NETA]]</f>
        <v>-11</v>
      </c>
    </row>
    <row r="155" spans="1:19" x14ac:dyDescent="0.35">
      <c r="A155" s="3" t="s">
        <v>28</v>
      </c>
      <c r="B155" s="3" t="s">
        <v>35</v>
      </c>
      <c r="C155" s="3" t="s">
        <v>29</v>
      </c>
      <c r="D155" s="3" t="s">
        <v>18</v>
      </c>
      <c r="E155" s="3" t="s">
        <v>36</v>
      </c>
      <c r="F155" s="3" t="s">
        <v>25</v>
      </c>
      <c r="G155" s="3" t="s">
        <v>1864</v>
      </c>
      <c r="H155" s="3" t="s">
        <v>38</v>
      </c>
      <c r="I155" s="3" t="s">
        <v>36</v>
      </c>
      <c r="J155" s="6">
        <v>80</v>
      </c>
      <c r="K155" s="4">
        <v>42064</v>
      </c>
      <c r="L155" s="3">
        <f t="shared" si="8"/>
        <v>2015</v>
      </c>
      <c r="M155" s="3">
        <f t="shared" si="9"/>
        <v>3</v>
      </c>
      <c r="O155" s="3"/>
      <c r="P155" s="56">
        <f t="shared" si="10"/>
        <v>0</v>
      </c>
      <c r="Q155" s="56">
        <f t="shared" si="11"/>
        <v>-80</v>
      </c>
      <c r="R155" s="56">
        <f>IF(A155="INVERSION",-J155,0)</f>
        <v>0</v>
      </c>
      <c r="S155" s="56">
        <f>finanzas3[[#This Row],[INGRESO__NETO]]+finanzas3[[#This Row],[GASTO_NETO]]+finanzas3[[#This Row],[INVERSION_NETA]]</f>
        <v>-80</v>
      </c>
    </row>
    <row r="156" spans="1:19" x14ac:dyDescent="0.35">
      <c r="A156" s="3" t="s">
        <v>28</v>
      </c>
      <c r="B156" s="3" t="s">
        <v>16</v>
      </c>
      <c r="C156" s="3" t="s">
        <v>17</v>
      </c>
      <c r="D156" s="3" t="s">
        <v>18</v>
      </c>
      <c r="E156" s="3" t="s">
        <v>57</v>
      </c>
      <c r="F156" s="3" t="s">
        <v>25</v>
      </c>
      <c r="G156" s="3" t="s">
        <v>48</v>
      </c>
      <c r="H156" s="3" t="s">
        <v>49</v>
      </c>
      <c r="I156" s="3" t="s">
        <v>57</v>
      </c>
      <c r="J156" s="6">
        <v>1.5710000000000002</v>
      </c>
      <c r="K156" s="4">
        <v>42065</v>
      </c>
      <c r="L156" s="3">
        <f t="shared" si="8"/>
        <v>2015</v>
      </c>
      <c r="M156" s="3">
        <f t="shared" si="9"/>
        <v>3</v>
      </c>
      <c r="O156" s="3"/>
      <c r="P156" s="56">
        <f t="shared" si="10"/>
        <v>0</v>
      </c>
      <c r="Q156" s="56">
        <f t="shared" si="11"/>
        <v>-1.5710000000000002</v>
      </c>
      <c r="R156" s="56">
        <f>IF(A156="INVERSION",-J156,0)</f>
        <v>0</v>
      </c>
      <c r="S156" s="56">
        <f>finanzas3[[#This Row],[INGRESO__NETO]]+finanzas3[[#This Row],[GASTO_NETO]]+finanzas3[[#This Row],[INVERSION_NETA]]</f>
        <v>-1.5710000000000002</v>
      </c>
    </row>
    <row r="157" spans="1:19" x14ac:dyDescent="0.35">
      <c r="A157" s="3" t="s">
        <v>28</v>
      </c>
      <c r="B157" s="3" t="s">
        <v>16</v>
      </c>
      <c r="C157" s="3" t="s">
        <v>17</v>
      </c>
      <c r="D157" s="3" t="s">
        <v>18</v>
      </c>
      <c r="E157" s="3" t="s">
        <v>93</v>
      </c>
      <c r="F157" s="3" t="s">
        <v>94</v>
      </c>
      <c r="G157" s="3" t="s">
        <v>73</v>
      </c>
      <c r="H157" s="3" t="s">
        <v>95</v>
      </c>
      <c r="I157" s="3" t="s">
        <v>96</v>
      </c>
      <c r="J157" s="6">
        <v>2.2000000000000002</v>
      </c>
      <c r="K157" s="4">
        <v>42073</v>
      </c>
      <c r="L157" s="3">
        <f t="shared" si="8"/>
        <v>2015</v>
      </c>
      <c r="M157" s="3">
        <f t="shared" si="9"/>
        <v>3</v>
      </c>
      <c r="O157" s="3" t="s">
        <v>97</v>
      </c>
      <c r="P157" s="56">
        <f t="shared" si="10"/>
        <v>0</v>
      </c>
      <c r="Q157" s="56">
        <f t="shared" si="11"/>
        <v>-2.2000000000000002</v>
      </c>
      <c r="R157" s="56">
        <f>IF(A157="INVERSION",-J157,0)</f>
        <v>0</v>
      </c>
      <c r="S157" s="56">
        <f>finanzas3[[#This Row],[INGRESO__NETO]]+finanzas3[[#This Row],[GASTO_NETO]]+finanzas3[[#This Row],[INVERSION_NETA]]</f>
        <v>-2.2000000000000002</v>
      </c>
    </row>
    <row r="158" spans="1:19" x14ac:dyDescent="0.35">
      <c r="A158" s="3" t="s">
        <v>28</v>
      </c>
      <c r="B158" s="3" t="s">
        <v>16</v>
      </c>
      <c r="C158" s="3" t="s">
        <v>17</v>
      </c>
      <c r="D158" s="3" t="s">
        <v>18</v>
      </c>
      <c r="E158" s="3" t="s">
        <v>99</v>
      </c>
      <c r="F158" s="3" t="s">
        <v>25</v>
      </c>
      <c r="G158" s="3" t="s">
        <v>53</v>
      </c>
      <c r="H158" s="3" t="s">
        <v>100</v>
      </c>
      <c r="I158" s="3" t="s">
        <v>100</v>
      </c>
      <c r="J158" s="6">
        <v>3.794</v>
      </c>
      <c r="K158" s="4">
        <v>42075</v>
      </c>
      <c r="L158" s="3">
        <f t="shared" si="8"/>
        <v>2015</v>
      </c>
      <c r="M158" s="3">
        <f t="shared" si="9"/>
        <v>3</v>
      </c>
      <c r="P158" s="56">
        <f t="shared" si="10"/>
        <v>0</v>
      </c>
      <c r="Q158" s="56">
        <f t="shared" si="11"/>
        <v>-3.794</v>
      </c>
      <c r="R158" s="56">
        <f>IF(A158="INVERSION",-J158,0)</f>
        <v>0</v>
      </c>
      <c r="S158" s="56">
        <f>finanzas3[[#This Row],[INGRESO__NETO]]+finanzas3[[#This Row],[GASTO_NETO]]+finanzas3[[#This Row],[INVERSION_NETA]]</f>
        <v>-3.794</v>
      </c>
    </row>
    <row r="159" spans="1:19" x14ac:dyDescent="0.35">
      <c r="A159" s="3" t="s">
        <v>28</v>
      </c>
      <c r="B159" s="3" t="s">
        <v>16</v>
      </c>
      <c r="C159" s="3" t="s">
        <v>17</v>
      </c>
      <c r="D159" s="3" t="s">
        <v>18</v>
      </c>
      <c r="E159" s="3" t="s">
        <v>63</v>
      </c>
      <c r="F159" s="3" t="s">
        <v>25</v>
      </c>
      <c r="G159" s="3" t="s">
        <v>48</v>
      </c>
      <c r="H159" s="3" t="s">
        <v>49</v>
      </c>
      <c r="I159" s="3" t="s">
        <v>63</v>
      </c>
      <c r="J159" s="6">
        <v>0.19900000000000001</v>
      </c>
      <c r="K159" s="4">
        <v>42075</v>
      </c>
      <c r="L159" s="3">
        <f t="shared" si="8"/>
        <v>2015</v>
      </c>
      <c r="M159" s="3">
        <f t="shared" si="9"/>
        <v>3</v>
      </c>
      <c r="O159" s="3"/>
      <c r="P159" s="56">
        <f t="shared" si="10"/>
        <v>0</v>
      </c>
      <c r="Q159" s="56">
        <f t="shared" si="11"/>
        <v>-0.19900000000000001</v>
      </c>
      <c r="R159" s="56">
        <f>IF(A159="INVERSION",-J159,0)</f>
        <v>0</v>
      </c>
      <c r="S159" s="56">
        <f>finanzas3[[#This Row],[INGRESO__NETO]]+finanzas3[[#This Row],[GASTO_NETO]]+finanzas3[[#This Row],[INVERSION_NETA]]</f>
        <v>-0.19900000000000001</v>
      </c>
    </row>
    <row r="160" spans="1:19" x14ac:dyDescent="0.35">
      <c r="A160" s="3" t="s">
        <v>15</v>
      </c>
      <c r="B160" s="3" t="s">
        <v>16</v>
      </c>
      <c r="C160" s="3" t="s">
        <v>17</v>
      </c>
      <c r="D160" s="3" t="s">
        <v>18</v>
      </c>
      <c r="E160" s="3" t="s">
        <v>19</v>
      </c>
      <c r="F160" s="3" t="s">
        <v>20</v>
      </c>
      <c r="G160" s="3" t="s">
        <v>21</v>
      </c>
      <c r="H160" s="3" t="s">
        <v>22</v>
      </c>
      <c r="I160" s="3" t="s">
        <v>101</v>
      </c>
      <c r="J160" s="6">
        <v>300</v>
      </c>
      <c r="K160" s="4">
        <v>42079</v>
      </c>
      <c r="L160" s="3">
        <f t="shared" si="8"/>
        <v>2015</v>
      </c>
      <c r="M160" s="3">
        <f t="shared" si="9"/>
        <v>3</v>
      </c>
      <c r="O160" s="3"/>
      <c r="P160" s="56">
        <f t="shared" si="10"/>
        <v>300</v>
      </c>
      <c r="Q160" s="56">
        <f t="shared" si="11"/>
        <v>0</v>
      </c>
      <c r="R160" s="56">
        <f>IF(A160="INVERSION",-J160,0)</f>
        <v>0</v>
      </c>
      <c r="S160" s="56">
        <f>finanzas3[[#This Row],[INGRESO__NETO]]+finanzas3[[#This Row],[GASTO_NETO]]+finanzas3[[#This Row],[INVERSION_NETA]]</f>
        <v>300</v>
      </c>
    </row>
    <row r="161" spans="1:19" x14ac:dyDescent="0.35">
      <c r="A161" s="3" t="s">
        <v>28</v>
      </c>
      <c r="B161" s="3" t="s">
        <v>16</v>
      </c>
      <c r="C161" s="3" t="s">
        <v>17</v>
      </c>
      <c r="D161" s="3" t="s">
        <v>18</v>
      </c>
      <c r="E161" s="3" t="s">
        <v>19</v>
      </c>
      <c r="F161" s="3" t="s">
        <v>40</v>
      </c>
      <c r="G161" s="3" t="s">
        <v>21</v>
      </c>
      <c r="H161" s="3" t="s">
        <v>21</v>
      </c>
      <c r="I161" s="3" t="s">
        <v>21</v>
      </c>
      <c r="J161" s="6">
        <v>11</v>
      </c>
      <c r="K161" s="4">
        <v>42094</v>
      </c>
      <c r="L161" s="3">
        <f t="shared" si="8"/>
        <v>2015</v>
      </c>
      <c r="M161" s="3">
        <f t="shared" si="9"/>
        <v>3</v>
      </c>
      <c r="O161" s="3"/>
      <c r="P161" s="56">
        <f t="shared" si="10"/>
        <v>0</v>
      </c>
      <c r="Q161" s="56">
        <f t="shared" si="11"/>
        <v>-11</v>
      </c>
      <c r="R161" s="56">
        <f>IF(A161="INVERSION",-J161,0)</f>
        <v>0</v>
      </c>
      <c r="S161" s="56">
        <f>finanzas3[[#This Row],[INGRESO__NETO]]+finanzas3[[#This Row],[GASTO_NETO]]+finanzas3[[#This Row],[INVERSION_NETA]]</f>
        <v>-11</v>
      </c>
    </row>
    <row r="162" spans="1:19" x14ac:dyDescent="0.35">
      <c r="A162" s="3" t="s">
        <v>28</v>
      </c>
      <c r="B162" s="3" t="s">
        <v>35</v>
      </c>
      <c r="C162" s="3" t="s">
        <v>29</v>
      </c>
      <c r="D162" s="3" t="s">
        <v>18</v>
      </c>
      <c r="E162" s="3" t="s">
        <v>36</v>
      </c>
      <c r="F162" s="3" t="s">
        <v>25</v>
      </c>
      <c r="G162" s="3" t="s">
        <v>1864</v>
      </c>
      <c r="H162" s="3" t="s">
        <v>38</v>
      </c>
      <c r="I162" s="3" t="s">
        <v>36</v>
      </c>
      <c r="J162" s="6">
        <v>80</v>
      </c>
      <c r="K162" s="4">
        <v>42095</v>
      </c>
      <c r="L162" s="3">
        <f t="shared" si="8"/>
        <v>2015</v>
      </c>
      <c r="M162" s="3">
        <f t="shared" si="9"/>
        <v>4</v>
      </c>
      <c r="O162" s="3"/>
      <c r="P162" s="56">
        <f t="shared" si="10"/>
        <v>0</v>
      </c>
      <c r="Q162" s="56">
        <f t="shared" si="11"/>
        <v>-80</v>
      </c>
      <c r="R162" s="56">
        <f>IF(A162="INVERSION",-J162,0)</f>
        <v>0</v>
      </c>
      <c r="S162" s="56">
        <f>finanzas3[[#This Row],[INGRESO__NETO]]+finanzas3[[#This Row],[GASTO_NETO]]+finanzas3[[#This Row],[INVERSION_NETA]]</f>
        <v>-80</v>
      </c>
    </row>
    <row r="163" spans="1:19" x14ac:dyDescent="0.35">
      <c r="A163" s="3" t="s">
        <v>28</v>
      </c>
      <c r="B163" s="3" t="s">
        <v>16</v>
      </c>
      <c r="C163" s="3" t="s">
        <v>17</v>
      </c>
      <c r="D163" s="3" t="s">
        <v>18</v>
      </c>
      <c r="E163" s="3" t="s">
        <v>102</v>
      </c>
      <c r="F163" s="3" t="s">
        <v>25</v>
      </c>
      <c r="G163" s="3" t="s">
        <v>1865</v>
      </c>
      <c r="H163" s="3" t="s">
        <v>42</v>
      </c>
      <c r="I163" s="3" t="s">
        <v>42</v>
      </c>
      <c r="J163" s="6">
        <v>2.9990000000000001</v>
      </c>
      <c r="K163" s="4">
        <v>42100</v>
      </c>
      <c r="L163" s="3">
        <f t="shared" si="8"/>
        <v>2015</v>
      </c>
      <c r="M163" s="3">
        <f t="shared" si="9"/>
        <v>4</v>
      </c>
      <c r="P163" s="56">
        <f t="shared" si="10"/>
        <v>0</v>
      </c>
      <c r="Q163" s="56">
        <f t="shared" si="11"/>
        <v>-2.9990000000000001</v>
      </c>
      <c r="R163" s="56">
        <f>IF(A163="INVERSION",-J163,0)</f>
        <v>0</v>
      </c>
      <c r="S163" s="56">
        <f>finanzas3[[#This Row],[INGRESO__NETO]]+finanzas3[[#This Row],[GASTO_NETO]]+finanzas3[[#This Row],[INVERSION_NETA]]</f>
        <v>-2.9990000000000001</v>
      </c>
    </row>
    <row r="164" spans="1:19" x14ac:dyDescent="0.35">
      <c r="A164" s="3" t="s">
        <v>28</v>
      </c>
      <c r="B164" s="3" t="s">
        <v>16</v>
      </c>
      <c r="C164" s="3" t="s">
        <v>29</v>
      </c>
      <c r="D164" s="3" t="s">
        <v>18</v>
      </c>
      <c r="E164" s="3" t="s">
        <v>30</v>
      </c>
      <c r="F164" s="3" t="s">
        <v>25</v>
      </c>
      <c r="G164" s="3" t="s">
        <v>31</v>
      </c>
      <c r="H164" s="3" t="s">
        <v>32</v>
      </c>
      <c r="I164" s="3" t="s">
        <v>33</v>
      </c>
      <c r="J164" s="6">
        <v>750</v>
      </c>
      <c r="K164" s="4">
        <v>42101</v>
      </c>
      <c r="L164" s="3">
        <f t="shared" si="8"/>
        <v>2015</v>
      </c>
      <c r="M164" s="3">
        <f t="shared" si="9"/>
        <v>4</v>
      </c>
      <c r="O164" s="3" t="s">
        <v>103</v>
      </c>
      <c r="P164" s="56">
        <f t="shared" si="10"/>
        <v>0</v>
      </c>
      <c r="Q164" s="56">
        <f t="shared" si="11"/>
        <v>-750</v>
      </c>
      <c r="R164" s="56">
        <f>IF(A164="INVERSION",-J164,0)</f>
        <v>0</v>
      </c>
      <c r="S164" s="56">
        <f>finanzas3[[#This Row],[INGRESO__NETO]]+finanzas3[[#This Row],[GASTO_NETO]]+finanzas3[[#This Row],[INVERSION_NETA]]</f>
        <v>-750</v>
      </c>
    </row>
    <row r="165" spans="1:19" x14ac:dyDescent="0.35">
      <c r="A165" s="3" t="s">
        <v>28</v>
      </c>
      <c r="B165" s="3" t="s">
        <v>16</v>
      </c>
      <c r="C165" s="3" t="s">
        <v>17</v>
      </c>
      <c r="D165" s="3" t="s">
        <v>18</v>
      </c>
      <c r="E165" s="3" t="s">
        <v>83</v>
      </c>
      <c r="F165" s="3" t="s">
        <v>47</v>
      </c>
      <c r="G165" s="3" t="s">
        <v>84</v>
      </c>
      <c r="H165" s="3" t="s">
        <v>85</v>
      </c>
      <c r="I165" s="3" t="s">
        <v>85</v>
      </c>
      <c r="J165" s="6">
        <v>3.0600000000000005</v>
      </c>
      <c r="K165" s="4">
        <v>42101</v>
      </c>
      <c r="L165" s="3">
        <f t="shared" si="8"/>
        <v>2015</v>
      </c>
      <c r="M165" s="3">
        <f t="shared" si="9"/>
        <v>4</v>
      </c>
      <c r="O165" t="s">
        <v>86</v>
      </c>
      <c r="P165" s="56">
        <f t="shared" si="10"/>
        <v>0</v>
      </c>
      <c r="Q165" s="56">
        <f t="shared" si="11"/>
        <v>-3.0600000000000005</v>
      </c>
      <c r="R165" s="56">
        <f>IF(A165="INVERSION",-J165,0)</f>
        <v>0</v>
      </c>
      <c r="S165" s="56">
        <f>finanzas3[[#This Row],[INGRESO__NETO]]+finanzas3[[#This Row],[GASTO_NETO]]+finanzas3[[#This Row],[INVERSION_NETA]]</f>
        <v>-3.0600000000000005</v>
      </c>
    </row>
    <row r="166" spans="1:19" x14ac:dyDescent="0.35">
      <c r="A166" s="3" t="s">
        <v>28</v>
      </c>
      <c r="B166" s="3" t="s">
        <v>16</v>
      </c>
      <c r="C166" s="3" t="s">
        <v>17</v>
      </c>
      <c r="D166" s="3" t="s">
        <v>18</v>
      </c>
      <c r="E166" s="3" t="s">
        <v>64</v>
      </c>
      <c r="F166" s="3" t="s">
        <v>47</v>
      </c>
      <c r="G166" s="3" t="s">
        <v>1865</v>
      </c>
      <c r="H166" s="3" t="s">
        <v>42</v>
      </c>
      <c r="I166" s="3" t="s">
        <v>42</v>
      </c>
      <c r="J166" s="6">
        <v>11.995000000000001</v>
      </c>
      <c r="K166" s="4">
        <v>42101</v>
      </c>
      <c r="L166" s="3">
        <f t="shared" si="8"/>
        <v>2015</v>
      </c>
      <c r="M166" s="3">
        <f t="shared" si="9"/>
        <v>4</v>
      </c>
      <c r="O166" t="s">
        <v>65</v>
      </c>
      <c r="P166" s="56">
        <f t="shared" si="10"/>
        <v>0</v>
      </c>
      <c r="Q166" s="56">
        <f t="shared" si="11"/>
        <v>-11.995000000000001</v>
      </c>
      <c r="R166" s="56">
        <f>IF(A166="INVERSION",-J166,0)</f>
        <v>0</v>
      </c>
      <c r="S166" s="56">
        <f>finanzas3[[#This Row],[INGRESO__NETO]]+finanzas3[[#This Row],[GASTO_NETO]]+finanzas3[[#This Row],[INVERSION_NETA]]</f>
        <v>-11.995000000000001</v>
      </c>
    </row>
    <row r="167" spans="1:19" x14ac:dyDescent="0.35">
      <c r="A167" s="3" t="s">
        <v>28</v>
      </c>
      <c r="B167" s="3" t="s">
        <v>16</v>
      </c>
      <c r="C167" s="3" t="s">
        <v>17</v>
      </c>
      <c r="D167" s="3" t="s">
        <v>18</v>
      </c>
      <c r="E167" s="3" t="s">
        <v>41</v>
      </c>
      <c r="F167" s="3" t="s">
        <v>25</v>
      </c>
      <c r="G167" s="3" t="s">
        <v>1865</v>
      </c>
      <c r="H167" s="3" t="s">
        <v>42</v>
      </c>
      <c r="I167" s="3" t="s">
        <v>42</v>
      </c>
      <c r="J167" s="6">
        <v>7.5960000000000001</v>
      </c>
      <c r="K167" s="4">
        <v>42107</v>
      </c>
      <c r="L167" s="3">
        <f t="shared" si="8"/>
        <v>2015</v>
      </c>
      <c r="M167" s="3">
        <f t="shared" si="9"/>
        <v>4</v>
      </c>
      <c r="O167" t="s">
        <v>104</v>
      </c>
      <c r="P167" s="56">
        <f t="shared" si="10"/>
        <v>0</v>
      </c>
      <c r="Q167" s="56">
        <f t="shared" si="11"/>
        <v>-7.5960000000000001</v>
      </c>
      <c r="R167" s="56">
        <f>IF(A167="INVERSION",-J167,0)</f>
        <v>0</v>
      </c>
      <c r="S167" s="56">
        <f>finanzas3[[#This Row],[INGRESO__NETO]]+finanzas3[[#This Row],[GASTO_NETO]]+finanzas3[[#This Row],[INVERSION_NETA]]</f>
        <v>-7.5960000000000001</v>
      </c>
    </row>
    <row r="168" spans="1:19" x14ac:dyDescent="0.35">
      <c r="A168" s="3" t="s">
        <v>28</v>
      </c>
      <c r="B168" s="3" t="s">
        <v>16</v>
      </c>
      <c r="C168" s="3" t="s">
        <v>17</v>
      </c>
      <c r="D168" s="3" t="s">
        <v>18</v>
      </c>
      <c r="E168" s="3" t="s">
        <v>57</v>
      </c>
      <c r="F168" s="3" t="s">
        <v>25</v>
      </c>
      <c r="G168" s="3" t="s">
        <v>48</v>
      </c>
      <c r="H168" s="3" t="s">
        <v>49</v>
      </c>
      <c r="I168" s="3" t="s">
        <v>57</v>
      </c>
      <c r="J168" s="6">
        <v>1.59</v>
      </c>
      <c r="K168" s="4">
        <v>42116</v>
      </c>
      <c r="L168" s="3">
        <f t="shared" si="8"/>
        <v>2015</v>
      </c>
      <c r="M168" s="3">
        <f t="shared" si="9"/>
        <v>4</v>
      </c>
      <c r="O168" s="3"/>
      <c r="P168" s="56">
        <f t="shared" si="10"/>
        <v>0</v>
      </c>
      <c r="Q168" s="56">
        <f t="shared" si="11"/>
        <v>-1.59</v>
      </c>
      <c r="R168" s="56">
        <f>IF(A168="INVERSION",-J168,0)</f>
        <v>0</v>
      </c>
      <c r="S168" s="56">
        <f>finanzas3[[#This Row],[INGRESO__NETO]]+finanzas3[[#This Row],[GASTO_NETO]]+finanzas3[[#This Row],[INVERSION_NETA]]</f>
        <v>-1.59</v>
      </c>
    </row>
    <row r="169" spans="1:19" x14ac:dyDescent="0.35">
      <c r="A169" s="3" t="s">
        <v>28</v>
      </c>
      <c r="B169" s="3" t="s">
        <v>16</v>
      </c>
      <c r="C169" s="3" t="s">
        <v>17</v>
      </c>
      <c r="D169" s="3" t="s">
        <v>18</v>
      </c>
      <c r="E169" s="3" t="s">
        <v>105</v>
      </c>
      <c r="F169" s="3" t="s">
        <v>25</v>
      </c>
      <c r="G169" s="3" t="s">
        <v>67</v>
      </c>
      <c r="H169" s="3" t="s">
        <v>67</v>
      </c>
      <c r="I169" s="3" t="s">
        <v>67</v>
      </c>
      <c r="J169" s="6">
        <v>0.44500000000000006</v>
      </c>
      <c r="K169" s="4">
        <v>42118</v>
      </c>
      <c r="L169" s="3">
        <f t="shared" si="8"/>
        <v>2015</v>
      </c>
      <c r="M169" s="3">
        <f t="shared" si="9"/>
        <v>4</v>
      </c>
      <c r="O169" t="s">
        <v>106</v>
      </c>
      <c r="P169" s="56">
        <f t="shared" si="10"/>
        <v>0</v>
      </c>
      <c r="Q169" s="56">
        <f t="shared" si="11"/>
        <v>-0.44500000000000006</v>
      </c>
      <c r="R169" s="56">
        <f>IF(A169="INVERSION",-J169,0)</f>
        <v>0</v>
      </c>
      <c r="S169" s="56">
        <f>finanzas3[[#This Row],[INGRESO__NETO]]+finanzas3[[#This Row],[GASTO_NETO]]+finanzas3[[#This Row],[INVERSION_NETA]]</f>
        <v>-0.44500000000000006</v>
      </c>
    </row>
    <row r="170" spans="1:19" x14ac:dyDescent="0.35">
      <c r="A170" s="3" t="s">
        <v>28</v>
      </c>
      <c r="B170" s="3" t="s">
        <v>16</v>
      </c>
      <c r="C170" s="3" t="s">
        <v>17</v>
      </c>
      <c r="D170" s="3" t="s">
        <v>18</v>
      </c>
      <c r="E170" s="3" t="s">
        <v>19</v>
      </c>
      <c r="F170" s="3" t="s">
        <v>40</v>
      </c>
      <c r="G170" s="3" t="s">
        <v>21</v>
      </c>
      <c r="H170" s="3" t="s">
        <v>21</v>
      </c>
      <c r="I170" s="3" t="s">
        <v>21</v>
      </c>
      <c r="J170" s="6">
        <v>6</v>
      </c>
      <c r="K170" s="4">
        <v>42121</v>
      </c>
      <c r="L170" s="3">
        <f t="shared" si="8"/>
        <v>2015</v>
      </c>
      <c r="M170" s="3">
        <f t="shared" si="9"/>
        <v>4</v>
      </c>
      <c r="O170" s="3"/>
      <c r="P170" s="56">
        <f t="shared" si="10"/>
        <v>0</v>
      </c>
      <c r="Q170" s="56">
        <f t="shared" si="11"/>
        <v>-6</v>
      </c>
      <c r="R170" s="56">
        <f>IF(A170="INVERSION",-J170,0)</f>
        <v>0</v>
      </c>
      <c r="S170" s="56">
        <f>finanzas3[[#This Row],[INGRESO__NETO]]+finanzas3[[#This Row],[GASTO_NETO]]+finanzas3[[#This Row],[INVERSION_NETA]]</f>
        <v>-6</v>
      </c>
    </row>
    <row r="171" spans="1:19" x14ac:dyDescent="0.35">
      <c r="A171" s="3" t="s">
        <v>28</v>
      </c>
      <c r="B171" s="3" t="s">
        <v>16</v>
      </c>
      <c r="C171" s="3" t="s">
        <v>17</v>
      </c>
      <c r="D171" s="3" t="s">
        <v>18</v>
      </c>
      <c r="E171" s="3" t="s">
        <v>105</v>
      </c>
      <c r="F171" s="3" t="s">
        <v>25</v>
      </c>
      <c r="G171" s="3" t="s">
        <v>67</v>
      </c>
      <c r="H171" s="3" t="s">
        <v>67</v>
      </c>
      <c r="I171" s="3" t="s">
        <v>67</v>
      </c>
      <c r="J171" s="6">
        <v>0.44500000000000006</v>
      </c>
      <c r="K171" s="4">
        <v>42121</v>
      </c>
      <c r="L171" s="3">
        <f t="shared" si="8"/>
        <v>2015</v>
      </c>
      <c r="M171" s="3">
        <f t="shared" si="9"/>
        <v>4</v>
      </c>
      <c r="O171" t="s">
        <v>106</v>
      </c>
      <c r="P171" s="56">
        <f t="shared" si="10"/>
        <v>0</v>
      </c>
      <c r="Q171" s="56">
        <f t="shared" si="11"/>
        <v>-0.44500000000000006</v>
      </c>
      <c r="R171" s="56">
        <f>IF(A171="INVERSION",-J171,0)</f>
        <v>0</v>
      </c>
      <c r="S171" s="56">
        <f>finanzas3[[#This Row],[INGRESO__NETO]]+finanzas3[[#This Row],[GASTO_NETO]]+finanzas3[[#This Row],[INVERSION_NETA]]</f>
        <v>-0.44500000000000006</v>
      </c>
    </row>
    <row r="172" spans="1:19" x14ac:dyDescent="0.35">
      <c r="A172" s="3" t="s">
        <v>28</v>
      </c>
      <c r="B172" s="3" t="s">
        <v>16</v>
      </c>
      <c r="C172" s="3" t="s">
        <v>17</v>
      </c>
      <c r="D172" s="3" t="s">
        <v>18</v>
      </c>
      <c r="E172" s="3" t="s">
        <v>107</v>
      </c>
      <c r="F172" s="3" t="s">
        <v>25</v>
      </c>
      <c r="G172" s="3" t="s">
        <v>67</v>
      </c>
      <c r="H172" s="3" t="s">
        <v>67</v>
      </c>
      <c r="I172" s="3" t="s">
        <v>67</v>
      </c>
      <c r="J172" s="6">
        <v>1</v>
      </c>
      <c r="K172" s="4">
        <v>42122</v>
      </c>
      <c r="L172" s="3">
        <f t="shared" si="8"/>
        <v>2015</v>
      </c>
      <c r="M172" s="3">
        <f t="shared" si="9"/>
        <v>4</v>
      </c>
      <c r="O172" t="s">
        <v>108</v>
      </c>
      <c r="P172" s="56">
        <f t="shared" si="10"/>
        <v>0</v>
      </c>
      <c r="Q172" s="56">
        <f t="shared" si="11"/>
        <v>-1</v>
      </c>
      <c r="R172" s="56">
        <f>IF(A172="INVERSION",-J172,0)</f>
        <v>0</v>
      </c>
      <c r="S172" s="56">
        <f>finanzas3[[#This Row],[INGRESO__NETO]]+finanzas3[[#This Row],[GASTO_NETO]]+finanzas3[[#This Row],[INVERSION_NETA]]</f>
        <v>-1</v>
      </c>
    </row>
    <row r="173" spans="1:19" x14ac:dyDescent="0.35">
      <c r="A173" s="3" t="s">
        <v>28</v>
      </c>
      <c r="B173" s="3" t="s">
        <v>16</v>
      </c>
      <c r="C173" s="3" t="s">
        <v>17</v>
      </c>
      <c r="D173" s="3" t="s">
        <v>18</v>
      </c>
      <c r="E173" s="3" t="s">
        <v>57</v>
      </c>
      <c r="F173" s="3" t="s">
        <v>25</v>
      </c>
      <c r="G173" s="3" t="s">
        <v>48</v>
      </c>
      <c r="H173" s="3" t="s">
        <v>49</v>
      </c>
      <c r="I173" s="3" t="s">
        <v>57</v>
      </c>
      <c r="J173" s="6">
        <v>1.4350000000000001</v>
      </c>
      <c r="K173" s="4">
        <v>42124</v>
      </c>
      <c r="L173" s="3">
        <f t="shared" si="8"/>
        <v>2015</v>
      </c>
      <c r="M173" s="3">
        <f t="shared" si="9"/>
        <v>4</v>
      </c>
      <c r="O173" s="3"/>
      <c r="P173" s="56">
        <f t="shared" si="10"/>
        <v>0</v>
      </c>
      <c r="Q173" s="56">
        <f t="shared" si="11"/>
        <v>-1.4350000000000001</v>
      </c>
      <c r="R173" s="56">
        <f>IF(A173="INVERSION",-J173,0)</f>
        <v>0</v>
      </c>
      <c r="S173" s="56">
        <f>finanzas3[[#This Row],[INGRESO__NETO]]+finanzas3[[#This Row],[GASTO_NETO]]+finanzas3[[#This Row],[INVERSION_NETA]]</f>
        <v>-1.4350000000000001</v>
      </c>
    </row>
    <row r="174" spans="1:19" x14ac:dyDescent="0.35">
      <c r="A174" s="3" t="s">
        <v>28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40</v>
      </c>
      <c r="G174" s="3" t="s">
        <v>21</v>
      </c>
      <c r="H174" s="3" t="s">
        <v>21</v>
      </c>
      <c r="I174" s="3" t="s">
        <v>21</v>
      </c>
      <c r="J174" s="6">
        <v>7</v>
      </c>
      <c r="K174" s="4">
        <v>42124</v>
      </c>
      <c r="L174" s="3">
        <f t="shared" si="8"/>
        <v>2015</v>
      </c>
      <c r="M174" s="3">
        <f t="shared" si="9"/>
        <v>4</v>
      </c>
      <c r="O174" s="3"/>
      <c r="P174" s="56">
        <f t="shared" si="10"/>
        <v>0</v>
      </c>
      <c r="Q174" s="56">
        <f t="shared" si="11"/>
        <v>-7</v>
      </c>
      <c r="R174" s="56">
        <f>IF(A174="INVERSION",-J174,0)</f>
        <v>0</v>
      </c>
      <c r="S174" s="56">
        <f>finanzas3[[#This Row],[INGRESO__NETO]]+finanzas3[[#This Row],[GASTO_NETO]]+finanzas3[[#This Row],[INVERSION_NETA]]</f>
        <v>-7</v>
      </c>
    </row>
    <row r="175" spans="1:19" x14ac:dyDescent="0.35">
      <c r="A175" s="3" t="s">
        <v>28</v>
      </c>
      <c r="B175" s="3" t="s">
        <v>35</v>
      </c>
      <c r="C175" s="3" t="s">
        <v>29</v>
      </c>
      <c r="D175" s="3" t="s">
        <v>18</v>
      </c>
      <c r="E175" s="3" t="s">
        <v>36</v>
      </c>
      <c r="F175" s="3" t="s">
        <v>25</v>
      </c>
      <c r="G175" s="3" t="s">
        <v>1864</v>
      </c>
      <c r="H175" s="3" t="s">
        <v>38</v>
      </c>
      <c r="I175" s="3" t="s">
        <v>36</v>
      </c>
      <c r="J175" s="6">
        <v>80</v>
      </c>
      <c r="K175" s="4">
        <v>42125</v>
      </c>
      <c r="L175" s="3">
        <f t="shared" si="8"/>
        <v>2015</v>
      </c>
      <c r="M175" s="3">
        <f t="shared" si="9"/>
        <v>5</v>
      </c>
      <c r="O175" s="3"/>
      <c r="P175" s="56">
        <f t="shared" si="10"/>
        <v>0</v>
      </c>
      <c r="Q175" s="56">
        <f t="shared" si="11"/>
        <v>-80</v>
      </c>
      <c r="R175" s="56">
        <f>IF(A175="INVERSION",-J175,0)</f>
        <v>0</v>
      </c>
      <c r="S175" s="56">
        <f>finanzas3[[#This Row],[INGRESO__NETO]]+finanzas3[[#This Row],[GASTO_NETO]]+finanzas3[[#This Row],[INVERSION_NETA]]</f>
        <v>-80</v>
      </c>
    </row>
    <row r="176" spans="1:19" x14ac:dyDescent="0.35">
      <c r="A176" s="3" t="s">
        <v>28</v>
      </c>
      <c r="B176" s="3" t="s">
        <v>16</v>
      </c>
      <c r="C176" s="3" t="s">
        <v>17</v>
      </c>
      <c r="D176" s="3" t="s">
        <v>18</v>
      </c>
      <c r="E176" s="3" t="s">
        <v>19</v>
      </c>
      <c r="F176" s="3" t="s">
        <v>40</v>
      </c>
      <c r="G176" s="3" t="s">
        <v>21</v>
      </c>
      <c r="H176" s="3" t="s">
        <v>21</v>
      </c>
      <c r="I176" s="3" t="s">
        <v>21</v>
      </c>
      <c r="J176" s="6">
        <v>4</v>
      </c>
      <c r="K176" s="4">
        <v>42131</v>
      </c>
      <c r="L176" s="3">
        <f t="shared" si="8"/>
        <v>2015</v>
      </c>
      <c r="M176" s="3">
        <f t="shared" si="9"/>
        <v>5</v>
      </c>
      <c r="O176" s="3"/>
      <c r="P176" s="56">
        <f t="shared" si="10"/>
        <v>0</v>
      </c>
      <c r="Q176" s="56">
        <f t="shared" si="11"/>
        <v>-4</v>
      </c>
      <c r="R176" s="56">
        <f>IF(A176="INVERSION",-J176,0)</f>
        <v>0</v>
      </c>
      <c r="S176" s="56">
        <f>finanzas3[[#This Row],[INGRESO__NETO]]+finanzas3[[#This Row],[GASTO_NETO]]+finanzas3[[#This Row],[INVERSION_NETA]]</f>
        <v>-4</v>
      </c>
    </row>
    <row r="177" spans="1:19" x14ac:dyDescent="0.35">
      <c r="A177" s="3" t="s">
        <v>28</v>
      </c>
      <c r="B177" s="3" t="s">
        <v>16</v>
      </c>
      <c r="C177" s="3" t="s">
        <v>17</v>
      </c>
      <c r="D177" s="3" t="s">
        <v>18</v>
      </c>
      <c r="E177" s="3" t="s">
        <v>109</v>
      </c>
      <c r="G177" s="3" t="s">
        <v>110</v>
      </c>
      <c r="H177" s="3" t="s">
        <v>111</v>
      </c>
      <c r="I177" s="3" t="s">
        <v>111</v>
      </c>
      <c r="J177" s="6">
        <v>8.1980000000000004</v>
      </c>
      <c r="K177" s="4">
        <v>42137</v>
      </c>
      <c r="L177" s="3">
        <f t="shared" si="8"/>
        <v>2015</v>
      </c>
      <c r="M177" s="3">
        <f t="shared" si="9"/>
        <v>5</v>
      </c>
      <c r="O177" t="s">
        <v>112</v>
      </c>
      <c r="P177" s="56">
        <f t="shared" si="10"/>
        <v>0</v>
      </c>
      <c r="Q177" s="56">
        <f t="shared" si="11"/>
        <v>-8.1980000000000004</v>
      </c>
      <c r="R177" s="56">
        <f>IF(A177="INVERSION",-J177,0)</f>
        <v>0</v>
      </c>
      <c r="S177" s="56">
        <f>finanzas3[[#This Row],[INGRESO__NETO]]+finanzas3[[#This Row],[GASTO_NETO]]+finanzas3[[#This Row],[INVERSION_NETA]]</f>
        <v>-8.1980000000000004</v>
      </c>
    </row>
    <row r="178" spans="1:19" x14ac:dyDescent="0.35">
      <c r="A178" s="3" t="s">
        <v>28</v>
      </c>
      <c r="B178" s="3" t="s">
        <v>16</v>
      </c>
      <c r="C178" s="3" t="s">
        <v>17</v>
      </c>
      <c r="D178" s="3" t="s">
        <v>18</v>
      </c>
      <c r="E178" s="3" t="s">
        <v>57</v>
      </c>
      <c r="F178" s="3" t="s">
        <v>25</v>
      </c>
      <c r="G178" s="3" t="s">
        <v>48</v>
      </c>
      <c r="H178" s="3" t="s">
        <v>49</v>
      </c>
      <c r="I178" s="3" t="s">
        <v>57</v>
      </c>
      <c r="J178" s="6">
        <v>1.337</v>
      </c>
      <c r="K178" s="4">
        <v>42138</v>
      </c>
      <c r="L178" s="3">
        <f t="shared" si="8"/>
        <v>2015</v>
      </c>
      <c r="M178" s="3">
        <f t="shared" si="9"/>
        <v>5</v>
      </c>
      <c r="O178" s="3"/>
      <c r="P178" s="56">
        <f t="shared" si="10"/>
        <v>0</v>
      </c>
      <c r="Q178" s="56">
        <f t="shared" si="11"/>
        <v>-1.337</v>
      </c>
      <c r="R178" s="56">
        <f>IF(A178="INVERSION",-J178,0)</f>
        <v>0</v>
      </c>
      <c r="S178" s="56">
        <f>finanzas3[[#This Row],[INGRESO__NETO]]+finanzas3[[#This Row],[GASTO_NETO]]+finanzas3[[#This Row],[INVERSION_NETA]]</f>
        <v>-1.337</v>
      </c>
    </row>
    <row r="179" spans="1:19" x14ac:dyDescent="0.35">
      <c r="A179" s="3" t="s">
        <v>15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22</v>
      </c>
      <c r="I179" s="3" t="s">
        <v>101</v>
      </c>
      <c r="J179" s="6">
        <v>300</v>
      </c>
      <c r="K179" s="4">
        <v>42139</v>
      </c>
      <c r="L179" s="3">
        <f t="shared" si="8"/>
        <v>2015</v>
      </c>
      <c r="M179" s="3">
        <f t="shared" si="9"/>
        <v>5</v>
      </c>
      <c r="O179" s="3"/>
      <c r="P179" s="56">
        <f t="shared" si="10"/>
        <v>300</v>
      </c>
      <c r="Q179" s="56">
        <f t="shared" si="11"/>
        <v>0</v>
      </c>
      <c r="R179" s="56">
        <f>IF(A179="INVERSION",-J179,0)</f>
        <v>0</v>
      </c>
      <c r="S179" s="56">
        <f>finanzas3[[#This Row],[INGRESO__NETO]]+finanzas3[[#This Row],[GASTO_NETO]]+finanzas3[[#This Row],[INVERSION_NETA]]</f>
        <v>300</v>
      </c>
    </row>
    <row r="180" spans="1:19" x14ac:dyDescent="0.35">
      <c r="A180" s="3" t="s">
        <v>28</v>
      </c>
      <c r="B180" s="3" t="s">
        <v>16</v>
      </c>
      <c r="C180" s="3" t="s">
        <v>17</v>
      </c>
      <c r="D180" s="3" t="s">
        <v>18</v>
      </c>
      <c r="E180" s="3" t="s">
        <v>19</v>
      </c>
      <c r="F180" s="3" t="s">
        <v>40</v>
      </c>
      <c r="G180" s="3" t="s">
        <v>21</v>
      </c>
      <c r="H180" s="3" t="s">
        <v>21</v>
      </c>
      <c r="I180" s="3" t="s">
        <v>21</v>
      </c>
      <c r="J180" s="6">
        <v>7</v>
      </c>
      <c r="K180" s="4">
        <v>42142</v>
      </c>
      <c r="L180" s="3">
        <f t="shared" si="8"/>
        <v>2015</v>
      </c>
      <c r="M180" s="3">
        <f t="shared" si="9"/>
        <v>5</v>
      </c>
      <c r="O180" s="3"/>
      <c r="P180" s="56">
        <f t="shared" si="10"/>
        <v>0</v>
      </c>
      <c r="Q180" s="56">
        <f t="shared" si="11"/>
        <v>-7</v>
      </c>
      <c r="R180" s="56">
        <f>IF(A180="INVERSION",-J180,0)</f>
        <v>0</v>
      </c>
      <c r="S180" s="56">
        <f>finanzas3[[#This Row],[INGRESO__NETO]]+finanzas3[[#This Row],[GASTO_NETO]]+finanzas3[[#This Row],[INVERSION_NETA]]</f>
        <v>-7</v>
      </c>
    </row>
    <row r="181" spans="1:19" x14ac:dyDescent="0.35">
      <c r="A181" s="3" t="s">
        <v>28</v>
      </c>
      <c r="B181" s="3" t="s">
        <v>16</v>
      </c>
      <c r="C181" s="3" t="s">
        <v>17</v>
      </c>
      <c r="D181" s="3" t="s">
        <v>18</v>
      </c>
      <c r="E181" s="3" t="s">
        <v>44</v>
      </c>
      <c r="F181" s="3" t="s">
        <v>25</v>
      </c>
      <c r="G181" s="3" t="s">
        <v>31</v>
      </c>
      <c r="H181" s="3" t="s">
        <v>32</v>
      </c>
      <c r="I181" s="3" t="s">
        <v>45</v>
      </c>
      <c r="J181" s="6">
        <v>0.68800000000000006</v>
      </c>
      <c r="K181" s="4">
        <v>42149</v>
      </c>
      <c r="L181" s="3">
        <f t="shared" si="8"/>
        <v>2015</v>
      </c>
      <c r="M181" s="3">
        <f t="shared" si="9"/>
        <v>5</v>
      </c>
      <c r="P181" s="56">
        <f t="shared" si="10"/>
        <v>0</v>
      </c>
      <c r="Q181" s="56">
        <f t="shared" si="11"/>
        <v>-0.68800000000000006</v>
      </c>
      <c r="R181" s="56">
        <f>IF(A181="INVERSION",-J181,0)</f>
        <v>0</v>
      </c>
      <c r="S181" s="56">
        <f>finanzas3[[#This Row],[INGRESO__NETO]]+finanzas3[[#This Row],[GASTO_NETO]]+finanzas3[[#This Row],[INVERSION_NETA]]</f>
        <v>-0.68800000000000006</v>
      </c>
    </row>
    <row r="182" spans="1:19" x14ac:dyDescent="0.35">
      <c r="A182" s="3" t="s">
        <v>28</v>
      </c>
      <c r="B182" s="3" t="s">
        <v>16</v>
      </c>
      <c r="C182" s="3" t="s">
        <v>17</v>
      </c>
      <c r="D182" s="3" t="s">
        <v>18</v>
      </c>
      <c r="E182" s="3" t="s">
        <v>57</v>
      </c>
      <c r="F182" s="3" t="s">
        <v>25</v>
      </c>
      <c r="G182" s="3" t="s">
        <v>48</v>
      </c>
      <c r="H182" s="3" t="s">
        <v>49</v>
      </c>
      <c r="I182" s="3" t="s">
        <v>57</v>
      </c>
      <c r="J182" s="6">
        <v>1.085</v>
      </c>
      <c r="K182" s="4">
        <v>42151</v>
      </c>
      <c r="L182" s="3">
        <f t="shared" si="8"/>
        <v>2015</v>
      </c>
      <c r="M182" s="3">
        <f t="shared" si="9"/>
        <v>5</v>
      </c>
      <c r="O182" s="3"/>
      <c r="P182" s="56">
        <f t="shared" si="10"/>
        <v>0</v>
      </c>
      <c r="Q182" s="56">
        <f t="shared" si="11"/>
        <v>-1.085</v>
      </c>
      <c r="R182" s="56">
        <f>IF(A182="INVERSION",-J182,0)</f>
        <v>0</v>
      </c>
      <c r="S182" s="56">
        <f>finanzas3[[#This Row],[INGRESO__NETO]]+finanzas3[[#This Row],[GASTO_NETO]]+finanzas3[[#This Row],[INVERSION_NETA]]</f>
        <v>-1.085</v>
      </c>
    </row>
    <row r="183" spans="1:19" x14ac:dyDescent="0.35">
      <c r="A183" s="3" t="s">
        <v>28</v>
      </c>
      <c r="B183" s="3" t="s">
        <v>16</v>
      </c>
      <c r="C183" s="3" t="s">
        <v>17</v>
      </c>
      <c r="D183" s="3" t="s">
        <v>18</v>
      </c>
      <c r="E183" s="3" t="s">
        <v>113</v>
      </c>
      <c r="F183" s="3" t="s">
        <v>25</v>
      </c>
      <c r="G183" s="3" t="s">
        <v>73</v>
      </c>
      <c r="H183" s="3" t="s">
        <v>114</v>
      </c>
      <c r="I183" s="3" t="s">
        <v>114</v>
      </c>
      <c r="J183" s="6">
        <v>1.4990000000000001</v>
      </c>
      <c r="K183" s="4">
        <v>42152</v>
      </c>
      <c r="L183" s="3">
        <f t="shared" si="8"/>
        <v>2015</v>
      </c>
      <c r="M183" s="3">
        <f t="shared" si="9"/>
        <v>5</v>
      </c>
      <c r="O183" t="s">
        <v>115</v>
      </c>
      <c r="P183" s="56">
        <f t="shared" si="10"/>
        <v>0</v>
      </c>
      <c r="Q183" s="56">
        <f t="shared" si="11"/>
        <v>-1.4990000000000001</v>
      </c>
      <c r="R183" s="56">
        <f>IF(A183="INVERSION",-J183,0)</f>
        <v>0</v>
      </c>
      <c r="S183" s="56">
        <f>finanzas3[[#This Row],[INGRESO__NETO]]+finanzas3[[#This Row],[GASTO_NETO]]+finanzas3[[#This Row],[INVERSION_NETA]]</f>
        <v>-1.4990000000000001</v>
      </c>
    </row>
    <row r="184" spans="1:19" x14ac:dyDescent="0.35">
      <c r="A184" s="3" t="s">
        <v>28</v>
      </c>
      <c r="B184" s="3" t="s">
        <v>16</v>
      </c>
      <c r="C184" s="3" t="s">
        <v>17</v>
      </c>
      <c r="D184" s="3" t="s">
        <v>18</v>
      </c>
      <c r="E184" s="3" t="s">
        <v>66</v>
      </c>
      <c r="F184" s="3" t="s">
        <v>25</v>
      </c>
      <c r="G184" s="3" t="s">
        <v>67</v>
      </c>
      <c r="H184" s="3" t="s">
        <v>66</v>
      </c>
      <c r="I184" s="3" t="s">
        <v>66</v>
      </c>
      <c r="J184" s="6">
        <v>0.55000000000000004</v>
      </c>
      <c r="K184" s="4">
        <v>42155</v>
      </c>
      <c r="L184" s="3">
        <f t="shared" si="8"/>
        <v>2015</v>
      </c>
      <c r="M184" s="3">
        <f t="shared" si="9"/>
        <v>5</v>
      </c>
      <c r="O184" t="s">
        <v>68</v>
      </c>
      <c r="P184" s="56">
        <f t="shared" si="10"/>
        <v>0</v>
      </c>
      <c r="Q184" s="56">
        <f t="shared" si="11"/>
        <v>-0.55000000000000004</v>
      </c>
      <c r="R184" s="56">
        <f>IF(A184="INVERSION",-J184,0)</f>
        <v>0</v>
      </c>
      <c r="S184" s="56">
        <f>finanzas3[[#This Row],[INGRESO__NETO]]+finanzas3[[#This Row],[GASTO_NETO]]+finanzas3[[#This Row],[INVERSION_NETA]]</f>
        <v>-0.55000000000000004</v>
      </c>
    </row>
    <row r="185" spans="1:19" x14ac:dyDescent="0.35">
      <c r="A185" s="3" t="s">
        <v>28</v>
      </c>
      <c r="B185" s="3" t="s">
        <v>35</v>
      </c>
      <c r="C185" s="3" t="s">
        <v>29</v>
      </c>
      <c r="D185" s="3" t="s">
        <v>18</v>
      </c>
      <c r="E185" s="3" t="s">
        <v>36</v>
      </c>
      <c r="F185" s="3" t="s">
        <v>25</v>
      </c>
      <c r="G185" s="3" t="s">
        <v>1864</v>
      </c>
      <c r="H185" s="3" t="s">
        <v>38</v>
      </c>
      <c r="I185" s="3" t="s">
        <v>36</v>
      </c>
      <c r="J185" s="6">
        <v>80</v>
      </c>
      <c r="K185" s="4">
        <v>42156</v>
      </c>
      <c r="L185" s="3">
        <f t="shared" si="8"/>
        <v>2015</v>
      </c>
      <c r="M185" s="3">
        <f t="shared" si="9"/>
        <v>6</v>
      </c>
      <c r="O185" s="3"/>
      <c r="P185" s="56">
        <f t="shared" si="10"/>
        <v>0</v>
      </c>
      <c r="Q185" s="56">
        <f t="shared" si="11"/>
        <v>-80</v>
      </c>
      <c r="R185" s="56">
        <f>IF(A185="INVERSION",-J185,0)</f>
        <v>0</v>
      </c>
      <c r="S185" s="56">
        <f>finanzas3[[#This Row],[INGRESO__NETO]]+finanzas3[[#This Row],[GASTO_NETO]]+finanzas3[[#This Row],[INVERSION_NETA]]</f>
        <v>-80</v>
      </c>
    </row>
    <row r="186" spans="1:19" x14ac:dyDescent="0.35">
      <c r="A186" s="3" t="s">
        <v>28</v>
      </c>
      <c r="B186" s="3" t="s">
        <v>16</v>
      </c>
      <c r="C186" s="3" t="s">
        <v>17</v>
      </c>
      <c r="D186" s="3" t="s">
        <v>18</v>
      </c>
      <c r="E186" s="3" t="s">
        <v>57</v>
      </c>
      <c r="F186" s="3" t="s">
        <v>25</v>
      </c>
      <c r="G186" s="3" t="s">
        <v>48</v>
      </c>
      <c r="H186" s="3" t="s">
        <v>49</v>
      </c>
      <c r="I186" s="3" t="s">
        <v>57</v>
      </c>
      <c r="J186" s="6">
        <v>1.8600000000000003</v>
      </c>
      <c r="K186" s="4">
        <v>42156</v>
      </c>
      <c r="L186" s="3">
        <f t="shared" si="8"/>
        <v>2015</v>
      </c>
      <c r="M186" s="3">
        <f t="shared" si="9"/>
        <v>6</v>
      </c>
      <c r="O186" s="3"/>
      <c r="P186" s="56">
        <f t="shared" si="10"/>
        <v>0</v>
      </c>
      <c r="Q186" s="56">
        <f t="shared" si="11"/>
        <v>-1.8600000000000003</v>
      </c>
      <c r="R186" s="56">
        <f>IF(A186="INVERSION",-J186,0)</f>
        <v>0</v>
      </c>
      <c r="S186" s="56">
        <f>finanzas3[[#This Row],[INGRESO__NETO]]+finanzas3[[#This Row],[GASTO_NETO]]+finanzas3[[#This Row],[INVERSION_NETA]]</f>
        <v>-1.8600000000000003</v>
      </c>
    </row>
    <row r="187" spans="1:19" x14ac:dyDescent="0.35">
      <c r="A187" s="3" t="s">
        <v>28</v>
      </c>
      <c r="B187" s="3" t="s">
        <v>16</v>
      </c>
      <c r="C187" s="3" t="s">
        <v>17</v>
      </c>
      <c r="D187" s="3" t="s">
        <v>18</v>
      </c>
      <c r="E187" s="3" t="s">
        <v>57</v>
      </c>
      <c r="F187" s="3" t="s">
        <v>25</v>
      </c>
      <c r="G187" s="3" t="s">
        <v>48</v>
      </c>
      <c r="H187" s="3" t="s">
        <v>49</v>
      </c>
      <c r="I187" s="3" t="s">
        <v>57</v>
      </c>
      <c r="J187" s="6">
        <v>0.29500000000000004</v>
      </c>
      <c r="K187" s="4">
        <v>42156</v>
      </c>
      <c r="L187" s="3">
        <f t="shared" si="8"/>
        <v>2015</v>
      </c>
      <c r="M187" s="3">
        <f t="shared" si="9"/>
        <v>6</v>
      </c>
      <c r="O187" s="3"/>
      <c r="P187" s="56">
        <f t="shared" si="10"/>
        <v>0</v>
      </c>
      <c r="Q187" s="56">
        <f t="shared" si="11"/>
        <v>-0.29500000000000004</v>
      </c>
      <c r="R187" s="56">
        <f>IF(A187="INVERSION",-J187,0)</f>
        <v>0</v>
      </c>
      <c r="S187" s="56">
        <f>finanzas3[[#This Row],[INGRESO__NETO]]+finanzas3[[#This Row],[GASTO_NETO]]+finanzas3[[#This Row],[INVERSION_NETA]]</f>
        <v>-0.29500000000000004</v>
      </c>
    </row>
    <row r="188" spans="1:19" x14ac:dyDescent="0.35">
      <c r="A188" s="3" t="s">
        <v>28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40</v>
      </c>
      <c r="G188" s="3" t="s">
        <v>21</v>
      </c>
      <c r="H188" s="3" t="s">
        <v>21</v>
      </c>
      <c r="I188" s="3" t="s">
        <v>21</v>
      </c>
      <c r="J188" s="6">
        <v>7</v>
      </c>
      <c r="K188" s="4">
        <v>42156</v>
      </c>
      <c r="L188" s="3">
        <f t="shared" si="8"/>
        <v>2015</v>
      </c>
      <c r="M188" s="3">
        <f t="shared" si="9"/>
        <v>6</v>
      </c>
      <c r="O188" s="3"/>
      <c r="P188" s="56">
        <f t="shared" si="10"/>
        <v>0</v>
      </c>
      <c r="Q188" s="56">
        <f t="shared" si="11"/>
        <v>-7</v>
      </c>
      <c r="R188" s="56">
        <f>IF(A188="INVERSION",-J188,0)</f>
        <v>0</v>
      </c>
      <c r="S188" s="56">
        <f>finanzas3[[#This Row],[INGRESO__NETO]]+finanzas3[[#This Row],[GASTO_NETO]]+finanzas3[[#This Row],[INVERSION_NETA]]</f>
        <v>-7</v>
      </c>
    </row>
    <row r="189" spans="1:19" x14ac:dyDescent="0.35">
      <c r="A189" s="3" t="s">
        <v>28</v>
      </c>
      <c r="B189" s="3" t="s">
        <v>16</v>
      </c>
      <c r="C189" s="3" t="s">
        <v>17</v>
      </c>
      <c r="D189" s="3" t="s">
        <v>18</v>
      </c>
      <c r="E189" s="3" t="s">
        <v>44</v>
      </c>
      <c r="F189" s="3" t="s">
        <v>25</v>
      </c>
      <c r="G189" s="3" t="s">
        <v>31</v>
      </c>
      <c r="H189" s="3" t="s">
        <v>32</v>
      </c>
      <c r="I189" s="3" t="s">
        <v>45</v>
      </c>
      <c r="J189" s="6">
        <v>0.49299999999999999</v>
      </c>
      <c r="K189" s="4">
        <v>42163</v>
      </c>
      <c r="L189" s="3">
        <f t="shared" si="8"/>
        <v>2015</v>
      </c>
      <c r="M189" s="3">
        <f t="shared" si="9"/>
        <v>6</v>
      </c>
      <c r="P189" s="56">
        <f t="shared" si="10"/>
        <v>0</v>
      </c>
      <c r="Q189" s="56">
        <f t="shared" si="11"/>
        <v>-0.49299999999999999</v>
      </c>
      <c r="R189" s="56">
        <f>IF(A189="INVERSION",-J189,0)</f>
        <v>0</v>
      </c>
      <c r="S189" s="56">
        <f>finanzas3[[#This Row],[INGRESO__NETO]]+finanzas3[[#This Row],[GASTO_NETO]]+finanzas3[[#This Row],[INVERSION_NETA]]</f>
        <v>-0.49299999999999999</v>
      </c>
    </row>
    <row r="190" spans="1:19" x14ac:dyDescent="0.35">
      <c r="A190" s="3" t="s">
        <v>28</v>
      </c>
      <c r="B190" s="3" t="s">
        <v>16</v>
      </c>
      <c r="C190" s="3" t="s">
        <v>17</v>
      </c>
      <c r="D190" s="3" t="s">
        <v>18</v>
      </c>
      <c r="E190" s="3" t="s">
        <v>19</v>
      </c>
      <c r="F190" s="3" t="s">
        <v>40</v>
      </c>
      <c r="G190" s="3" t="s">
        <v>21</v>
      </c>
      <c r="H190" s="3" t="s">
        <v>21</v>
      </c>
      <c r="I190" s="3" t="s">
        <v>21</v>
      </c>
      <c r="J190" s="6">
        <v>7</v>
      </c>
      <c r="K190" s="4">
        <v>42163</v>
      </c>
      <c r="L190" s="3">
        <f t="shared" si="8"/>
        <v>2015</v>
      </c>
      <c r="M190" s="3">
        <f t="shared" si="9"/>
        <v>6</v>
      </c>
      <c r="O190" s="3"/>
      <c r="P190" s="56">
        <f t="shared" si="10"/>
        <v>0</v>
      </c>
      <c r="Q190" s="56">
        <f t="shared" si="11"/>
        <v>-7</v>
      </c>
      <c r="R190" s="56">
        <f>IF(A190="INVERSION",-J190,0)</f>
        <v>0</v>
      </c>
      <c r="S190" s="56">
        <f>finanzas3[[#This Row],[INGRESO__NETO]]+finanzas3[[#This Row],[GASTO_NETO]]+finanzas3[[#This Row],[INVERSION_NETA]]</f>
        <v>-7</v>
      </c>
    </row>
    <row r="191" spans="1:19" x14ac:dyDescent="0.35">
      <c r="A191" s="3" t="s">
        <v>28</v>
      </c>
      <c r="B191" s="3" t="s">
        <v>16</v>
      </c>
      <c r="C191" s="3" t="s">
        <v>17</v>
      </c>
      <c r="D191" s="3" t="s">
        <v>18</v>
      </c>
      <c r="E191" s="3" t="s">
        <v>69</v>
      </c>
      <c r="F191" s="3" t="s">
        <v>25</v>
      </c>
      <c r="G191" s="3" t="s">
        <v>48</v>
      </c>
      <c r="H191" s="3" t="s">
        <v>49</v>
      </c>
      <c r="I191" s="3" t="s">
        <v>69</v>
      </c>
      <c r="J191" s="6">
        <v>0.79</v>
      </c>
      <c r="K191" s="4">
        <v>42166</v>
      </c>
      <c r="L191" s="3">
        <f t="shared" si="8"/>
        <v>2015</v>
      </c>
      <c r="M191" s="3">
        <f t="shared" si="9"/>
        <v>6</v>
      </c>
      <c r="O191" s="3"/>
      <c r="P191" s="56">
        <f t="shared" si="10"/>
        <v>0</v>
      </c>
      <c r="Q191" s="56">
        <f t="shared" si="11"/>
        <v>-0.79</v>
      </c>
      <c r="R191" s="56">
        <f>IF(A191="INVERSION",-J191,0)</f>
        <v>0</v>
      </c>
      <c r="S191" s="56">
        <f>finanzas3[[#This Row],[INGRESO__NETO]]+finanzas3[[#This Row],[GASTO_NETO]]+finanzas3[[#This Row],[INVERSION_NETA]]</f>
        <v>-0.79</v>
      </c>
    </row>
    <row r="192" spans="1:19" x14ac:dyDescent="0.35">
      <c r="A192" s="3" t="s">
        <v>28</v>
      </c>
      <c r="B192" s="3" t="s">
        <v>16</v>
      </c>
      <c r="C192" s="3" t="s">
        <v>17</v>
      </c>
      <c r="D192" s="3" t="s">
        <v>18</v>
      </c>
      <c r="E192" s="3" t="s">
        <v>66</v>
      </c>
      <c r="F192" s="3" t="s">
        <v>25</v>
      </c>
      <c r="G192" s="3" t="s">
        <v>67</v>
      </c>
      <c r="H192" s="3" t="s">
        <v>66</v>
      </c>
      <c r="I192" s="3" t="s">
        <v>66</v>
      </c>
      <c r="J192" s="6">
        <v>0.5</v>
      </c>
      <c r="K192" s="4">
        <v>42167</v>
      </c>
      <c r="L192" s="3">
        <f t="shared" si="8"/>
        <v>2015</v>
      </c>
      <c r="M192" s="3">
        <f t="shared" si="9"/>
        <v>6</v>
      </c>
      <c r="O192" t="s">
        <v>116</v>
      </c>
      <c r="P192" s="56">
        <f t="shared" si="10"/>
        <v>0</v>
      </c>
      <c r="Q192" s="56">
        <f t="shared" si="11"/>
        <v>-0.5</v>
      </c>
      <c r="R192" s="56">
        <f>IF(A192="INVERSION",-J192,0)</f>
        <v>0</v>
      </c>
      <c r="S192" s="56">
        <f>finanzas3[[#This Row],[INGRESO__NETO]]+finanzas3[[#This Row],[GASTO_NETO]]+finanzas3[[#This Row],[INVERSION_NETA]]</f>
        <v>-0.5</v>
      </c>
    </row>
    <row r="193" spans="1:19" x14ac:dyDescent="0.35">
      <c r="A193" s="3" t="s">
        <v>28</v>
      </c>
      <c r="B193" s="3" t="s">
        <v>16</v>
      </c>
      <c r="C193" s="3" t="s">
        <v>17</v>
      </c>
      <c r="D193" s="3" t="s">
        <v>18</v>
      </c>
      <c r="E193" s="3" t="s">
        <v>19</v>
      </c>
      <c r="F193" s="3" t="s">
        <v>40</v>
      </c>
      <c r="G193" s="3" t="s">
        <v>21</v>
      </c>
      <c r="H193" s="3" t="s">
        <v>21</v>
      </c>
      <c r="I193" s="3" t="s">
        <v>21</v>
      </c>
      <c r="J193" s="6">
        <v>2</v>
      </c>
      <c r="K193" s="4">
        <v>42167</v>
      </c>
      <c r="L193" s="3">
        <f t="shared" si="8"/>
        <v>2015</v>
      </c>
      <c r="M193" s="3">
        <f t="shared" si="9"/>
        <v>6</v>
      </c>
      <c r="O193" s="3"/>
      <c r="P193" s="56">
        <f t="shared" si="10"/>
        <v>0</v>
      </c>
      <c r="Q193" s="56">
        <f t="shared" si="11"/>
        <v>-2</v>
      </c>
      <c r="R193" s="56">
        <f>IF(A193="INVERSION",-J193,0)</f>
        <v>0</v>
      </c>
      <c r="S193" s="56">
        <f>finanzas3[[#This Row],[INGRESO__NETO]]+finanzas3[[#This Row],[GASTO_NETO]]+finanzas3[[#This Row],[INVERSION_NETA]]</f>
        <v>-2</v>
      </c>
    </row>
    <row r="194" spans="1:19" x14ac:dyDescent="0.35">
      <c r="A194" s="3" t="s">
        <v>28</v>
      </c>
      <c r="B194" s="3" t="s">
        <v>16</v>
      </c>
      <c r="C194" s="3" t="s">
        <v>17</v>
      </c>
      <c r="D194" s="3" t="s">
        <v>18</v>
      </c>
      <c r="F194" s="3" t="s">
        <v>25</v>
      </c>
      <c r="G194" s="3" t="s">
        <v>21</v>
      </c>
      <c r="H194" s="3" t="s">
        <v>40</v>
      </c>
      <c r="I194" s="3" t="s">
        <v>40</v>
      </c>
      <c r="J194" s="6">
        <v>15</v>
      </c>
      <c r="K194" s="4">
        <v>42174</v>
      </c>
      <c r="L194" s="3">
        <f t="shared" ref="L194:L257" si="12">YEAR(K194)</f>
        <v>2015</v>
      </c>
      <c r="M194" s="3">
        <f t="shared" ref="M194:M257" si="13">MONTH(K194)</f>
        <v>6</v>
      </c>
      <c r="P194" s="56">
        <f t="shared" si="10"/>
        <v>0</v>
      </c>
      <c r="Q194" s="56">
        <f t="shared" si="11"/>
        <v>-15</v>
      </c>
      <c r="R194" s="56">
        <f>IF(A194="INVERSION",-J194,0)</f>
        <v>0</v>
      </c>
      <c r="S194" s="56">
        <f>finanzas3[[#This Row],[INGRESO__NETO]]+finanzas3[[#This Row],[GASTO_NETO]]+finanzas3[[#This Row],[INVERSION_NETA]]</f>
        <v>-15</v>
      </c>
    </row>
    <row r="195" spans="1:19" x14ac:dyDescent="0.35">
      <c r="A195" s="3" t="s">
        <v>28</v>
      </c>
      <c r="B195" s="3" t="s">
        <v>16</v>
      </c>
      <c r="C195" s="3" t="s">
        <v>17</v>
      </c>
      <c r="D195" s="3" t="s">
        <v>18</v>
      </c>
      <c r="E195" s="3" t="s">
        <v>99</v>
      </c>
      <c r="F195" s="3" t="s">
        <v>25</v>
      </c>
      <c r="G195" s="3" t="s">
        <v>53</v>
      </c>
      <c r="H195" s="3" t="s">
        <v>100</v>
      </c>
      <c r="I195" s="3" t="s">
        <v>100</v>
      </c>
      <c r="J195" s="6">
        <v>1.9969999999999999</v>
      </c>
      <c r="K195" s="4">
        <v>42180</v>
      </c>
      <c r="L195" s="3">
        <f t="shared" si="12"/>
        <v>2015</v>
      </c>
      <c r="M195" s="3">
        <f t="shared" si="13"/>
        <v>6</v>
      </c>
      <c r="P195" s="56">
        <f t="shared" ref="P195:P258" si="14">IF(A195="INGRESO",J195,0)</f>
        <v>0</v>
      </c>
      <c r="Q195" s="56">
        <f t="shared" ref="Q195:Q258" si="15">IF(A195="GASTO",-J195,0)</f>
        <v>-1.9969999999999999</v>
      </c>
      <c r="R195" s="56">
        <f>IF(A195="INVERSION",-J195,0)</f>
        <v>0</v>
      </c>
      <c r="S195" s="56">
        <f>finanzas3[[#This Row],[INGRESO__NETO]]+finanzas3[[#This Row],[GASTO_NETO]]+finanzas3[[#This Row],[INVERSION_NETA]]</f>
        <v>-1.9969999999999999</v>
      </c>
    </row>
    <row r="196" spans="1:19" x14ac:dyDescent="0.35">
      <c r="A196" s="3" t="s">
        <v>15</v>
      </c>
      <c r="B196" s="3" t="s">
        <v>16</v>
      </c>
      <c r="C196" s="3" t="s">
        <v>17</v>
      </c>
      <c r="D196" s="3" t="s">
        <v>18</v>
      </c>
      <c r="E196" s="3" t="s">
        <v>19</v>
      </c>
      <c r="F196" s="3" t="s">
        <v>20</v>
      </c>
      <c r="G196" s="3" t="s">
        <v>21</v>
      </c>
      <c r="H196" s="3" t="s">
        <v>22</v>
      </c>
      <c r="I196" s="3" t="s">
        <v>23</v>
      </c>
      <c r="J196" s="6">
        <v>2.4E-2</v>
      </c>
      <c r="K196" s="4">
        <v>42186</v>
      </c>
      <c r="L196" s="3">
        <f t="shared" si="12"/>
        <v>2015</v>
      </c>
      <c r="M196" s="3">
        <f t="shared" si="13"/>
        <v>7</v>
      </c>
      <c r="O196" s="3"/>
      <c r="P196" s="56">
        <f t="shared" si="14"/>
        <v>2.4E-2</v>
      </c>
      <c r="Q196" s="56">
        <f t="shared" si="15"/>
        <v>0</v>
      </c>
      <c r="R196" s="56">
        <f>IF(A196="INVERSION",-J196,0)</f>
        <v>0</v>
      </c>
      <c r="S196" s="56">
        <f>finanzas3[[#This Row],[INGRESO__NETO]]+finanzas3[[#This Row],[GASTO_NETO]]+finanzas3[[#This Row],[INVERSION_NETA]]</f>
        <v>2.4E-2</v>
      </c>
    </row>
    <row r="197" spans="1:19" x14ac:dyDescent="0.35">
      <c r="A197" s="3" t="s">
        <v>28</v>
      </c>
      <c r="B197" s="3" t="s">
        <v>16</v>
      </c>
      <c r="C197" s="3" t="s">
        <v>17</v>
      </c>
      <c r="D197" s="3" t="s">
        <v>18</v>
      </c>
      <c r="E197" s="3" t="s">
        <v>99</v>
      </c>
      <c r="F197" s="3" t="s">
        <v>25</v>
      </c>
      <c r="G197" s="3" t="s">
        <v>53</v>
      </c>
      <c r="H197" s="3" t="s">
        <v>100</v>
      </c>
      <c r="I197" s="3" t="s">
        <v>100</v>
      </c>
      <c r="J197" s="6">
        <v>1.9950000000000001</v>
      </c>
      <c r="K197" s="4">
        <v>42192</v>
      </c>
      <c r="L197" s="3">
        <f t="shared" si="12"/>
        <v>2015</v>
      </c>
      <c r="M197" s="3">
        <f t="shared" si="13"/>
        <v>7</v>
      </c>
      <c r="P197" s="56">
        <f t="shared" si="14"/>
        <v>0</v>
      </c>
      <c r="Q197" s="56">
        <f t="shared" si="15"/>
        <v>-1.9950000000000001</v>
      </c>
      <c r="R197" s="56">
        <f>IF(A197="INVERSION",-J197,0)</f>
        <v>0</v>
      </c>
      <c r="S197" s="56">
        <f>finanzas3[[#This Row],[INGRESO__NETO]]+finanzas3[[#This Row],[GASTO_NETO]]+finanzas3[[#This Row],[INVERSION_NETA]]</f>
        <v>-1.9950000000000001</v>
      </c>
    </row>
    <row r="198" spans="1:19" x14ac:dyDescent="0.35">
      <c r="A198" s="3" t="s">
        <v>28</v>
      </c>
      <c r="B198" s="3" t="s">
        <v>35</v>
      </c>
      <c r="C198" s="3" t="s">
        <v>29</v>
      </c>
      <c r="D198" s="3" t="s">
        <v>18</v>
      </c>
      <c r="E198" s="3" t="s">
        <v>36</v>
      </c>
      <c r="F198" s="3" t="s">
        <v>25</v>
      </c>
      <c r="G198" s="3" t="s">
        <v>1864</v>
      </c>
      <c r="H198" s="3" t="s">
        <v>38</v>
      </c>
      <c r="I198" s="3" t="s">
        <v>36</v>
      </c>
      <c r="J198" s="6">
        <v>80</v>
      </c>
      <c r="K198" s="4">
        <v>42248</v>
      </c>
      <c r="L198" s="3">
        <f t="shared" si="12"/>
        <v>2015</v>
      </c>
      <c r="M198" s="3">
        <f t="shared" si="13"/>
        <v>9</v>
      </c>
      <c r="O198" s="3"/>
      <c r="P198" s="56">
        <f t="shared" si="14"/>
        <v>0</v>
      </c>
      <c r="Q198" s="56">
        <f t="shared" si="15"/>
        <v>-80</v>
      </c>
      <c r="R198" s="56">
        <f>IF(A198="INVERSION",-J198,0)</f>
        <v>0</v>
      </c>
      <c r="S198" s="56">
        <f>finanzas3[[#This Row],[INGRESO__NETO]]+finanzas3[[#This Row],[GASTO_NETO]]+finanzas3[[#This Row],[INVERSION_NETA]]</f>
        <v>-80</v>
      </c>
    </row>
    <row r="199" spans="1:19" x14ac:dyDescent="0.35">
      <c r="A199" s="3" t="s">
        <v>15</v>
      </c>
      <c r="B199" s="3" t="s">
        <v>16</v>
      </c>
      <c r="C199" s="3" t="s">
        <v>17</v>
      </c>
      <c r="D199" s="3" t="s">
        <v>18</v>
      </c>
      <c r="E199" s="3" t="s">
        <v>19</v>
      </c>
      <c r="F199" s="3" t="s">
        <v>20</v>
      </c>
      <c r="G199" s="3" t="s">
        <v>21</v>
      </c>
      <c r="H199" s="3" t="s">
        <v>22</v>
      </c>
      <c r="I199" s="3" t="s">
        <v>23</v>
      </c>
      <c r="J199" s="6">
        <v>8.9999999999999993E-3</v>
      </c>
      <c r="K199" s="4">
        <v>42261</v>
      </c>
      <c r="L199" s="3">
        <f t="shared" si="12"/>
        <v>2015</v>
      </c>
      <c r="M199" s="3">
        <f t="shared" si="13"/>
        <v>9</v>
      </c>
      <c r="O199" s="3"/>
      <c r="P199" s="56">
        <f t="shared" si="14"/>
        <v>8.9999999999999993E-3</v>
      </c>
      <c r="Q199" s="56">
        <f t="shared" si="15"/>
        <v>0</v>
      </c>
      <c r="R199" s="56">
        <f>IF(A199="INVERSION",-J199,0)</f>
        <v>0</v>
      </c>
      <c r="S199" s="56">
        <f>finanzas3[[#This Row],[INGRESO__NETO]]+finanzas3[[#This Row],[GASTO_NETO]]+finanzas3[[#This Row],[INVERSION_NETA]]</f>
        <v>8.9999999999999993E-3</v>
      </c>
    </row>
    <row r="200" spans="1:19" x14ac:dyDescent="0.35">
      <c r="A200" s="3" t="s">
        <v>28</v>
      </c>
      <c r="B200" s="3" t="s">
        <v>16</v>
      </c>
      <c r="C200" s="3" t="s">
        <v>17</v>
      </c>
      <c r="D200" s="3" t="s">
        <v>18</v>
      </c>
      <c r="E200" s="3" t="s">
        <v>19</v>
      </c>
      <c r="F200" s="3" t="s">
        <v>40</v>
      </c>
      <c r="G200" s="3" t="s">
        <v>21</v>
      </c>
      <c r="H200" s="3" t="s">
        <v>21</v>
      </c>
      <c r="I200" s="3" t="s">
        <v>21</v>
      </c>
      <c r="J200" s="6">
        <v>2</v>
      </c>
      <c r="K200" s="4">
        <v>42263</v>
      </c>
      <c r="L200" s="3">
        <f t="shared" si="12"/>
        <v>2015</v>
      </c>
      <c r="M200" s="3">
        <f t="shared" si="13"/>
        <v>9</v>
      </c>
      <c r="O200" s="3"/>
      <c r="P200" s="56">
        <f t="shared" si="14"/>
        <v>0</v>
      </c>
      <c r="Q200" s="56">
        <f t="shared" si="15"/>
        <v>-2</v>
      </c>
      <c r="R200" s="56">
        <f>IF(A200="INVERSION",-J200,0)</f>
        <v>0</v>
      </c>
      <c r="S200" s="56">
        <f>finanzas3[[#This Row],[INGRESO__NETO]]+finanzas3[[#This Row],[GASTO_NETO]]+finanzas3[[#This Row],[INVERSION_NETA]]</f>
        <v>-2</v>
      </c>
    </row>
    <row r="201" spans="1:19" x14ac:dyDescent="0.35">
      <c r="A201" s="3" t="s">
        <v>28</v>
      </c>
      <c r="B201" s="3" t="s">
        <v>16</v>
      </c>
      <c r="C201" s="3" t="s">
        <v>17</v>
      </c>
      <c r="D201" s="3" t="s">
        <v>18</v>
      </c>
      <c r="E201" s="3" t="s">
        <v>99</v>
      </c>
      <c r="F201" s="3" t="s">
        <v>25</v>
      </c>
      <c r="G201" s="3" t="s">
        <v>53</v>
      </c>
      <c r="H201" s="3" t="s">
        <v>100</v>
      </c>
      <c r="I201" s="3" t="s">
        <v>100</v>
      </c>
      <c r="J201" s="6">
        <v>1.9950000000000001</v>
      </c>
      <c r="K201" s="4">
        <v>42268</v>
      </c>
      <c r="L201" s="3">
        <f t="shared" si="12"/>
        <v>2015</v>
      </c>
      <c r="M201" s="3">
        <f t="shared" si="13"/>
        <v>9</v>
      </c>
      <c r="P201" s="56">
        <f t="shared" si="14"/>
        <v>0</v>
      </c>
      <c r="Q201" s="56">
        <f t="shared" si="15"/>
        <v>-1.9950000000000001</v>
      </c>
      <c r="R201" s="56">
        <f>IF(A201="INVERSION",-J201,0)</f>
        <v>0</v>
      </c>
      <c r="S201" s="56">
        <f>finanzas3[[#This Row],[INGRESO__NETO]]+finanzas3[[#This Row],[GASTO_NETO]]+finanzas3[[#This Row],[INVERSION_NETA]]</f>
        <v>-1.9950000000000001</v>
      </c>
    </row>
    <row r="202" spans="1:19" x14ac:dyDescent="0.35">
      <c r="A202" s="3" t="s">
        <v>28</v>
      </c>
      <c r="B202" s="3" t="s">
        <v>16</v>
      </c>
      <c r="C202" s="3" t="s">
        <v>17</v>
      </c>
      <c r="D202" s="3" t="s">
        <v>18</v>
      </c>
      <c r="E202" s="3" t="s">
        <v>44</v>
      </c>
      <c r="F202" s="3" t="s">
        <v>25</v>
      </c>
      <c r="G202" s="3" t="s">
        <v>31</v>
      </c>
      <c r="H202" s="3" t="s">
        <v>32</v>
      </c>
      <c r="I202" s="3" t="s">
        <v>45</v>
      </c>
      <c r="J202" s="6">
        <v>1.1800000000000002</v>
      </c>
      <c r="K202" s="4">
        <v>42268</v>
      </c>
      <c r="L202" s="3">
        <f t="shared" si="12"/>
        <v>2015</v>
      </c>
      <c r="M202" s="3">
        <f t="shared" si="13"/>
        <v>9</v>
      </c>
      <c r="P202" s="56">
        <f t="shared" si="14"/>
        <v>0</v>
      </c>
      <c r="Q202" s="56">
        <f t="shared" si="15"/>
        <v>-1.1800000000000002</v>
      </c>
      <c r="R202" s="56">
        <f>IF(A202="INVERSION",-J202,0)</f>
        <v>0</v>
      </c>
      <c r="S202" s="56">
        <f>finanzas3[[#This Row],[INGRESO__NETO]]+finanzas3[[#This Row],[GASTO_NETO]]+finanzas3[[#This Row],[INVERSION_NETA]]</f>
        <v>-1.1800000000000002</v>
      </c>
    </row>
    <row r="203" spans="1:19" x14ac:dyDescent="0.35">
      <c r="A203" s="3" t="s">
        <v>28</v>
      </c>
      <c r="B203" s="3" t="s">
        <v>16</v>
      </c>
      <c r="C203" s="3" t="s">
        <v>17</v>
      </c>
      <c r="D203" s="3" t="s">
        <v>18</v>
      </c>
      <c r="E203" s="3" t="s">
        <v>19</v>
      </c>
      <c r="F203" s="3" t="s">
        <v>40</v>
      </c>
      <c r="G203" s="3" t="s">
        <v>21</v>
      </c>
      <c r="H203" s="3" t="s">
        <v>21</v>
      </c>
      <c r="I203" s="3" t="s">
        <v>21</v>
      </c>
      <c r="J203" s="6">
        <v>4</v>
      </c>
      <c r="K203" s="4">
        <v>42276</v>
      </c>
      <c r="L203" s="3">
        <f t="shared" si="12"/>
        <v>2015</v>
      </c>
      <c r="M203" s="3">
        <f t="shared" si="13"/>
        <v>9</v>
      </c>
      <c r="O203" s="3"/>
      <c r="P203" s="56">
        <f t="shared" si="14"/>
        <v>0</v>
      </c>
      <c r="Q203" s="56">
        <f t="shared" si="15"/>
        <v>-4</v>
      </c>
      <c r="R203" s="56">
        <f>IF(A203="INVERSION",-J203,0)</f>
        <v>0</v>
      </c>
      <c r="S203" s="56">
        <f>finanzas3[[#This Row],[INGRESO__NETO]]+finanzas3[[#This Row],[GASTO_NETO]]+finanzas3[[#This Row],[INVERSION_NETA]]</f>
        <v>-4</v>
      </c>
    </row>
    <row r="204" spans="1:19" x14ac:dyDescent="0.35">
      <c r="A204" s="3" t="s">
        <v>28</v>
      </c>
      <c r="B204" s="3" t="s">
        <v>35</v>
      </c>
      <c r="C204" s="3" t="s">
        <v>29</v>
      </c>
      <c r="D204" s="3" t="s">
        <v>18</v>
      </c>
      <c r="E204" s="3" t="s">
        <v>36</v>
      </c>
      <c r="F204" s="3" t="s">
        <v>25</v>
      </c>
      <c r="G204" s="3" t="s">
        <v>1864</v>
      </c>
      <c r="H204" s="3" t="s">
        <v>38</v>
      </c>
      <c r="I204" s="3" t="s">
        <v>36</v>
      </c>
      <c r="J204" s="6">
        <v>80</v>
      </c>
      <c r="K204" s="4">
        <v>42278</v>
      </c>
      <c r="L204" s="3">
        <f t="shared" si="12"/>
        <v>2015</v>
      </c>
      <c r="M204" s="3">
        <f t="shared" si="13"/>
        <v>10</v>
      </c>
      <c r="O204" s="3"/>
      <c r="P204" s="56">
        <f t="shared" si="14"/>
        <v>0</v>
      </c>
      <c r="Q204" s="56">
        <f t="shared" si="15"/>
        <v>-80</v>
      </c>
      <c r="R204" s="56">
        <f>IF(A204="INVERSION",-J204,0)</f>
        <v>0</v>
      </c>
      <c r="S204" s="56">
        <f>finanzas3[[#This Row],[INGRESO__NETO]]+finanzas3[[#This Row],[GASTO_NETO]]+finanzas3[[#This Row],[INVERSION_NETA]]</f>
        <v>-80</v>
      </c>
    </row>
    <row r="205" spans="1:19" x14ac:dyDescent="0.35">
      <c r="A205" s="3" t="s">
        <v>28</v>
      </c>
      <c r="B205" s="3" t="s">
        <v>16</v>
      </c>
      <c r="C205" s="3" t="s">
        <v>17</v>
      </c>
      <c r="D205" s="3" t="s">
        <v>18</v>
      </c>
      <c r="E205" s="3" t="s">
        <v>98</v>
      </c>
      <c r="F205" s="3" t="s">
        <v>25</v>
      </c>
      <c r="G205" s="3" t="s">
        <v>53</v>
      </c>
      <c r="H205" s="3" t="s">
        <v>98</v>
      </c>
      <c r="I205" s="3" t="s">
        <v>98</v>
      </c>
      <c r="J205" s="6">
        <v>1.758</v>
      </c>
      <c r="K205" s="4">
        <v>42283</v>
      </c>
      <c r="L205" s="3">
        <f t="shared" si="12"/>
        <v>2015</v>
      </c>
      <c r="M205" s="3">
        <f t="shared" si="13"/>
        <v>10</v>
      </c>
      <c r="P205" s="56">
        <f t="shared" si="14"/>
        <v>0</v>
      </c>
      <c r="Q205" s="56">
        <f t="shared" si="15"/>
        <v>-1.758</v>
      </c>
      <c r="R205" s="56">
        <f>IF(A205="INVERSION",-J205,0)</f>
        <v>0</v>
      </c>
      <c r="S205" s="56">
        <f>finanzas3[[#This Row],[INGRESO__NETO]]+finanzas3[[#This Row],[GASTO_NETO]]+finanzas3[[#This Row],[INVERSION_NETA]]</f>
        <v>-1.758</v>
      </c>
    </row>
    <row r="206" spans="1:19" x14ac:dyDescent="0.35">
      <c r="A206" s="3" t="s">
        <v>28</v>
      </c>
      <c r="B206" s="3" t="s">
        <v>16</v>
      </c>
      <c r="C206" s="3" t="s">
        <v>17</v>
      </c>
      <c r="D206" s="3" t="s">
        <v>18</v>
      </c>
      <c r="E206" s="3" t="s">
        <v>57</v>
      </c>
      <c r="F206" s="3" t="s">
        <v>25</v>
      </c>
      <c r="G206" s="3" t="s">
        <v>48</v>
      </c>
      <c r="H206" s="3" t="s">
        <v>49</v>
      </c>
      <c r="I206" s="3" t="s">
        <v>57</v>
      </c>
      <c r="J206" s="6">
        <v>1.8120000000000003</v>
      </c>
      <c r="K206" s="4">
        <v>42290</v>
      </c>
      <c r="L206" s="3">
        <f t="shared" si="12"/>
        <v>2015</v>
      </c>
      <c r="M206" s="3">
        <f t="shared" si="13"/>
        <v>10</v>
      </c>
      <c r="O206" s="3"/>
      <c r="P206" s="56">
        <f t="shared" si="14"/>
        <v>0</v>
      </c>
      <c r="Q206" s="56">
        <f t="shared" si="15"/>
        <v>-1.8120000000000003</v>
      </c>
      <c r="R206" s="56">
        <f>IF(A206="INVERSION",-J206,0)</f>
        <v>0</v>
      </c>
      <c r="S206" s="56">
        <f>finanzas3[[#This Row],[INGRESO__NETO]]+finanzas3[[#This Row],[GASTO_NETO]]+finanzas3[[#This Row],[INVERSION_NETA]]</f>
        <v>-1.8120000000000003</v>
      </c>
    </row>
    <row r="207" spans="1:19" x14ac:dyDescent="0.35">
      <c r="A207" s="3" t="s">
        <v>28</v>
      </c>
      <c r="B207" s="3" t="s">
        <v>16</v>
      </c>
      <c r="C207" s="3" t="s">
        <v>17</v>
      </c>
      <c r="D207" s="3" t="s">
        <v>18</v>
      </c>
      <c r="E207" s="3" t="s">
        <v>107</v>
      </c>
      <c r="F207" s="3" t="s">
        <v>25</v>
      </c>
      <c r="G207" s="3" t="s">
        <v>67</v>
      </c>
      <c r="H207" s="3" t="s">
        <v>67</v>
      </c>
      <c r="I207" s="3" t="s">
        <v>67</v>
      </c>
      <c r="J207" s="6">
        <v>1.1850000000000001</v>
      </c>
      <c r="K207" s="4">
        <v>42293</v>
      </c>
      <c r="L207" s="3">
        <f t="shared" si="12"/>
        <v>2015</v>
      </c>
      <c r="M207" s="3">
        <f t="shared" si="13"/>
        <v>10</v>
      </c>
      <c r="O207" t="s">
        <v>108</v>
      </c>
      <c r="P207" s="56">
        <f t="shared" si="14"/>
        <v>0</v>
      </c>
      <c r="Q207" s="56">
        <f t="shared" si="15"/>
        <v>-1.1850000000000001</v>
      </c>
      <c r="R207" s="56">
        <f>IF(A207="INVERSION",-J207,0)</f>
        <v>0</v>
      </c>
      <c r="S207" s="56">
        <f>finanzas3[[#This Row],[INGRESO__NETO]]+finanzas3[[#This Row],[GASTO_NETO]]+finanzas3[[#This Row],[INVERSION_NETA]]</f>
        <v>-1.1850000000000001</v>
      </c>
    </row>
    <row r="208" spans="1:19" x14ac:dyDescent="0.35">
      <c r="A208" s="3" t="s">
        <v>28</v>
      </c>
      <c r="B208" s="3" t="s">
        <v>16</v>
      </c>
      <c r="C208" s="3" t="s">
        <v>17</v>
      </c>
      <c r="D208" s="3" t="s">
        <v>18</v>
      </c>
      <c r="E208" s="3" t="s">
        <v>105</v>
      </c>
      <c r="F208" s="3" t="s">
        <v>25</v>
      </c>
      <c r="G208" s="3" t="s">
        <v>67</v>
      </c>
      <c r="H208" s="3" t="s">
        <v>67</v>
      </c>
      <c r="I208" s="3" t="s">
        <v>67</v>
      </c>
      <c r="J208" s="6">
        <v>0.35000000000000003</v>
      </c>
      <c r="K208" s="4">
        <v>42296</v>
      </c>
      <c r="L208" s="3">
        <f t="shared" si="12"/>
        <v>2015</v>
      </c>
      <c r="M208" s="3">
        <f t="shared" si="13"/>
        <v>10</v>
      </c>
      <c r="O208" t="s">
        <v>106</v>
      </c>
      <c r="P208" s="56">
        <f t="shared" si="14"/>
        <v>0</v>
      </c>
      <c r="Q208" s="56">
        <f t="shared" si="15"/>
        <v>-0.35000000000000003</v>
      </c>
      <c r="R208" s="56">
        <f>IF(A208="INVERSION",-J208,0)</f>
        <v>0</v>
      </c>
      <c r="S208" s="56">
        <f>finanzas3[[#This Row],[INGRESO__NETO]]+finanzas3[[#This Row],[GASTO_NETO]]+finanzas3[[#This Row],[INVERSION_NETA]]</f>
        <v>-0.35000000000000003</v>
      </c>
    </row>
    <row r="209" spans="1:19" x14ac:dyDescent="0.35">
      <c r="A209" s="3" t="s">
        <v>28</v>
      </c>
      <c r="B209" s="3" t="s">
        <v>16</v>
      </c>
      <c r="C209" s="3" t="s">
        <v>17</v>
      </c>
      <c r="D209" s="3" t="s">
        <v>18</v>
      </c>
      <c r="E209" s="3" t="s">
        <v>57</v>
      </c>
      <c r="F209" s="3" t="s">
        <v>25</v>
      </c>
      <c r="G209" s="3" t="s">
        <v>48</v>
      </c>
      <c r="H209" s="3" t="s">
        <v>49</v>
      </c>
      <c r="I209" s="3" t="s">
        <v>57</v>
      </c>
      <c r="J209" s="6">
        <v>1.6989999999999998</v>
      </c>
      <c r="K209" s="4">
        <v>42297</v>
      </c>
      <c r="L209" s="3">
        <f t="shared" si="12"/>
        <v>2015</v>
      </c>
      <c r="M209" s="3">
        <f t="shared" si="13"/>
        <v>10</v>
      </c>
      <c r="O209" s="3"/>
      <c r="P209" s="56">
        <f t="shared" si="14"/>
        <v>0</v>
      </c>
      <c r="Q209" s="56">
        <f t="shared" si="15"/>
        <v>-1.6989999999999998</v>
      </c>
      <c r="R209" s="56">
        <f>IF(A209="INVERSION",-J209,0)</f>
        <v>0</v>
      </c>
      <c r="S209" s="56">
        <f>finanzas3[[#This Row],[INGRESO__NETO]]+finanzas3[[#This Row],[GASTO_NETO]]+finanzas3[[#This Row],[INVERSION_NETA]]</f>
        <v>-1.6989999999999998</v>
      </c>
    </row>
    <row r="210" spans="1:19" x14ac:dyDescent="0.35">
      <c r="A210" s="3" t="s">
        <v>28</v>
      </c>
      <c r="B210" s="3" t="s">
        <v>16</v>
      </c>
      <c r="C210" s="3" t="s">
        <v>17</v>
      </c>
      <c r="D210" s="3" t="s">
        <v>18</v>
      </c>
      <c r="E210" s="3" t="s">
        <v>117</v>
      </c>
      <c r="F210" s="3" t="s">
        <v>25</v>
      </c>
      <c r="G210" s="3" t="s">
        <v>67</v>
      </c>
      <c r="H210" s="3" t="s">
        <v>67</v>
      </c>
      <c r="I210" s="3" t="s">
        <v>67</v>
      </c>
      <c r="J210" s="6">
        <v>1.6100000000000003</v>
      </c>
      <c r="K210" s="4">
        <v>42303</v>
      </c>
      <c r="L210" s="3">
        <f t="shared" si="12"/>
        <v>2015</v>
      </c>
      <c r="M210" s="3">
        <f t="shared" si="13"/>
        <v>10</v>
      </c>
      <c r="O210" t="s">
        <v>118</v>
      </c>
      <c r="P210" s="56">
        <f t="shared" si="14"/>
        <v>0</v>
      </c>
      <c r="Q210" s="56">
        <f t="shared" si="15"/>
        <v>-1.6100000000000003</v>
      </c>
      <c r="R210" s="56">
        <f>IF(A210="INVERSION",-J210,0)</f>
        <v>0</v>
      </c>
      <c r="S210" s="56">
        <f>finanzas3[[#This Row],[INGRESO__NETO]]+finanzas3[[#This Row],[GASTO_NETO]]+finanzas3[[#This Row],[INVERSION_NETA]]</f>
        <v>-1.6100000000000003</v>
      </c>
    </row>
    <row r="211" spans="1:19" x14ac:dyDescent="0.35">
      <c r="A211" s="3" t="s">
        <v>28</v>
      </c>
      <c r="B211" s="3" t="s">
        <v>16</v>
      </c>
      <c r="C211" s="3" t="s">
        <v>17</v>
      </c>
      <c r="D211" s="3" t="s">
        <v>18</v>
      </c>
      <c r="E211" s="3" t="s">
        <v>19</v>
      </c>
      <c r="F211" s="3" t="s">
        <v>40</v>
      </c>
      <c r="G211" s="3" t="s">
        <v>21</v>
      </c>
      <c r="H211" s="3" t="s">
        <v>21</v>
      </c>
      <c r="I211" s="3" t="s">
        <v>21</v>
      </c>
      <c r="J211" s="6">
        <v>4</v>
      </c>
      <c r="K211" s="4">
        <v>42306</v>
      </c>
      <c r="L211" s="3">
        <f t="shared" si="12"/>
        <v>2015</v>
      </c>
      <c r="M211" s="3">
        <f t="shared" si="13"/>
        <v>10</v>
      </c>
      <c r="O211" s="3"/>
      <c r="P211" s="56">
        <f t="shared" si="14"/>
        <v>0</v>
      </c>
      <c r="Q211" s="56">
        <f t="shared" si="15"/>
        <v>-4</v>
      </c>
      <c r="R211" s="56">
        <f>IF(A211="INVERSION",-J211,0)</f>
        <v>0</v>
      </c>
      <c r="S211" s="56">
        <f>finanzas3[[#This Row],[INGRESO__NETO]]+finanzas3[[#This Row],[GASTO_NETO]]+finanzas3[[#This Row],[INVERSION_NETA]]</f>
        <v>-4</v>
      </c>
    </row>
    <row r="212" spans="1:19" x14ac:dyDescent="0.35">
      <c r="A212" s="3" t="s">
        <v>28</v>
      </c>
      <c r="B212" s="3" t="s">
        <v>35</v>
      </c>
      <c r="C212" s="3" t="s">
        <v>29</v>
      </c>
      <c r="D212" s="3" t="s">
        <v>18</v>
      </c>
      <c r="E212" s="3" t="s">
        <v>36</v>
      </c>
      <c r="F212" s="3" t="s">
        <v>25</v>
      </c>
      <c r="G212" s="3" t="s">
        <v>1864</v>
      </c>
      <c r="H212" s="3" t="s">
        <v>38</v>
      </c>
      <c r="I212" s="3" t="s">
        <v>36</v>
      </c>
      <c r="J212" s="6">
        <v>80</v>
      </c>
      <c r="K212" s="4">
        <v>42309</v>
      </c>
      <c r="L212" s="3">
        <f t="shared" si="12"/>
        <v>2015</v>
      </c>
      <c r="M212" s="3">
        <f t="shared" si="13"/>
        <v>11</v>
      </c>
      <c r="O212" s="3"/>
      <c r="P212" s="56">
        <f t="shared" si="14"/>
        <v>0</v>
      </c>
      <c r="Q212" s="56">
        <f t="shared" si="15"/>
        <v>-80</v>
      </c>
      <c r="R212" s="56">
        <f>IF(A212="INVERSION",-J212,0)</f>
        <v>0</v>
      </c>
      <c r="S212" s="56">
        <f>finanzas3[[#This Row],[INGRESO__NETO]]+finanzas3[[#This Row],[GASTO_NETO]]+finanzas3[[#This Row],[INVERSION_NETA]]</f>
        <v>-80</v>
      </c>
    </row>
    <row r="213" spans="1:19" x14ac:dyDescent="0.35">
      <c r="A213" s="3" t="s">
        <v>28</v>
      </c>
      <c r="B213" s="3" t="s">
        <v>16</v>
      </c>
      <c r="C213" s="3" t="s">
        <v>17</v>
      </c>
      <c r="D213" s="3" t="s">
        <v>18</v>
      </c>
      <c r="E213" s="3" t="s">
        <v>105</v>
      </c>
      <c r="F213" s="3" t="s">
        <v>25</v>
      </c>
      <c r="G213" s="3" t="s">
        <v>67</v>
      </c>
      <c r="H213" s="3" t="s">
        <v>67</v>
      </c>
      <c r="I213" s="3" t="s">
        <v>67</v>
      </c>
      <c r="J213" s="6">
        <v>0.35000000000000003</v>
      </c>
      <c r="K213" s="4">
        <v>42325</v>
      </c>
      <c r="L213" s="3">
        <f t="shared" si="12"/>
        <v>2015</v>
      </c>
      <c r="M213" s="3">
        <f t="shared" si="13"/>
        <v>11</v>
      </c>
      <c r="O213" t="s">
        <v>106</v>
      </c>
      <c r="P213" s="56">
        <f t="shared" si="14"/>
        <v>0</v>
      </c>
      <c r="Q213" s="56">
        <f t="shared" si="15"/>
        <v>-0.35000000000000003</v>
      </c>
      <c r="R213" s="56">
        <f>IF(A213="INVERSION",-J213,0)</f>
        <v>0</v>
      </c>
      <c r="S213" s="56">
        <f>finanzas3[[#This Row],[INGRESO__NETO]]+finanzas3[[#This Row],[GASTO_NETO]]+finanzas3[[#This Row],[INVERSION_NETA]]</f>
        <v>-0.35000000000000003</v>
      </c>
    </row>
    <row r="214" spans="1:19" x14ac:dyDescent="0.35">
      <c r="A214" s="3" t="s">
        <v>28</v>
      </c>
      <c r="B214" s="3" t="s">
        <v>16</v>
      </c>
      <c r="C214" s="3" t="s">
        <v>17</v>
      </c>
      <c r="D214" s="3" t="s">
        <v>18</v>
      </c>
      <c r="E214" s="3" t="s">
        <v>105</v>
      </c>
      <c r="F214" s="3" t="s">
        <v>25</v>
      </c>
      <c r="G214" s="3" t="s">
        <v>67</v>
      </c>
      <c r="H214" s="3" t="s">
        <v>67</v>
      </c>
      <c r="I214" s="3" t="s">
        <v>67</v>
      </c>
      <c r="J214" s="6">
        <v>0.44500000000000006</v>
      </c>
      <c r="K214" s="4">
        <v>42326</v>
      </c>
      <c r="L214" s="3">
        <f t="shared" si="12"/>
        <v>2015</v>
      </c>
      <c r="M214" s="3">
        <f t="shared" si="13"/>
        <v>11</v>
      </c>
      <c r="O214" t="s">
        <v>106</v>
      </c>
      <c r="P214" s="56">
        <f t="shared" si="14"/>
        <v>0</v>
      </c>
      <c r="Q214" s="56">
        <f t="shared" si="15"/>
        <v>-0.44500000000000006</v>
      </c>
      <c r="R214" s="56">
        <f>IF(A214="INVERSION",-J214,0)</f>
        <v>0</v>
      </c>
      <c r="S214" s="56">
        <f>finanzas3[[#This Row],[INGRESO__NETO]]+finanzas3[[#This Row],[GASTO_NETO]]+finanzas3[[#This Row],[INVERSION_NETA]]</f>
        <v>-0.44500000000000006</v>
      </c>
    </row>
    <row r="215" spans="1:19" x14ac:dyDescent="0.35">
      <c r="A215" s="3" t="s">
        <v>28</v>
      </c>
      <c r="B215" s="3" t="s">
        <v>16</v>
      </c>
      <c r="C215" s="3" t="s">
        <v>17</v>
      </c>
      <c r="D215" s="3" t="s">
        <v>18</v>
      </c>
      <c r="E215" s="3" t="s">
        <v>19</v>
      </c>
      <c r="F215" s="3" t="s">
        <v>40</v>
      </c>
      <c r="G215" s="3" t="s">
        <v>21</v>
      </c>
      <c r="H215" s="3" t="s">
        <v>21</v>
      </c>
      <c r="I215" s="3" t="s">
        <v>21</v>
      </c>
      <c r="J215" s="6">
        <v>2</v>
      </c>
      <c r="K215" s="4">
        <v>42327</v>
      </c>
      <c r="L215" s="3">
        <f t="shared" si="12"/>
        <v>2015</v>
      </c>
      <c r="M215" s="3">
        <f t="shared" si="13"/>
        <v>11</v>
      </c>
      <c r="O215" s="3"/>
      <c r="P215" s="56">
        <f t="shared" si="14"/>
        <v>0</v>
      </c>
      <c r="Q215" s="56">
        <f t="shared" si="15"/>
        <v>-2</v>
      </c>
      <c r="R215" s="56">
        <f>IF(A215="INVERSION",-J215,0)</f>
        <v>0</v>
      </c>
      <c r="S215" s="56">
        <f>finanzas3[[#This Row],[INGRESO__NETO]]+finanzas3[[#This Row],[GASTO_NETO]]+finanzas3[[#This Row],[INVERSION_NETA]]</f>
        <v>-2</v>
      </c>
    </row>
    <row r="216" spans="1:19" x14ac:dyDescent="0.35">
      <c r="A216" s="3" t="s">
        <v>28</v>
      </c>
      <c r="B216" s="3" t="s">
        <v>16</v>
      </c>
      <c r="C216" s="3" t="s">
        <v>17</v>
      </c>
      <c r="D216" s="3" t="s">
        <v>18</v>
      </c>
      <c r="E216" s="3" t="s">
        <v>19</v>
      </c>
      <c r="F216" s="3" t="s">
        <v>40</v>
      </c>
      <c r="G216" s="3" t="s">
        <v>21</v>
      </c>
      <c r="H216" s="3" t="s">
        <v>21</v>
      </c>
      <c r="I216" s="3" t="s">
        <v>21</v>
      </c>
      <c r="J216" s="6">
        <v>2</v>
      </c>
      <c r="K216" s="4">
        <v>42332</v>
      </c>
      <c r="L216" s="3">
        <f t="shared" si="12"/>
        <v>2015</v>
      </c>
      <c r="M216" s="3">
        <f t="shared" si="13"/>
        <v>11</v>
      </c>
      <c r="O216" s="3"/>
      <c r="P216" s="56">
        <f t="shared" si="14"/>
        <v>0</v>
      </c>
      <c r="Q216" s="56">
        <f t="shared" si="15"/>
        <v>-2</v>
      </c>
      <c r="R216" s="56">
        <f>IF(A216="INVERSION",-J216,0)</f>
        <v>0</v>
      </c>
      <c r="S216" s="56">
        <f>finanzas3[[#This Row],[INGRESO__NETO]]+finanzas3[[#This Row],[GASTO_NETO]]+finanzas3[[#This Row],[INVERSION_NETA]]</f>
        <v>-2</v>
      </c>
    </row>
    <row r="217" spans="1:19" x14ac:dyDescent="0.35">
      <c r="A217" s="3" t="s">
        <v>28</v>
      </c>
      <c r="B217" s="3" t="s">
        <v>35</v>
      </c>
      <c r="C217" s="3" t="s">
        <v>29</v>
      </c>
      <c r="D217" s="3" t="s">
        <v>18</v>
      </c>
      <c r="E217" s="3" t="s">
        <v>36</v>
      </c>
      <c r="F217" s="3" t="s">
        <v>25</v>
      </c>
      <c r="G217" s="3" t="s">
        <v>1864</v>
      </c>
      <c r="H217" s="3" t="s">
        <v>38</v>
      </c>
      <c r="I217" s="3" t="s">
        <v>36</v>
      </c>
      <c r="J217" s="6">
        <v>80.100000000000009</v>
      </c>
      <c r="K217" s="4">
        <v>42339</v>
      </c>
      <c r="L217" s="3">
        <f t="shared" si="12"/>
        <v>2015</v>
      </c>
      <c r="M217" s="3">
        <f t="shared" si="13"/>
        <v>12</v>
      </c>
      <c r="O217" s="3"/>
      <c r="P217" s="56">
        <f t="shared" si="14"/>
        <v>0</v>
      </c>
      <c r="Q217" s="56">
        <f t="shared" si="15"/>
        <v>-80.100000000000009</v>
      </c>
      <c r="R217" s="56">
        <f>IF(A217="INVERSION",-J217,0)</f>
        <v>0</v>
      </c>
      <c r="S217" s="56">
        <f>finanzas3[[#This Row],[INGRESO__NETO]]+finanzas3[[#This Row],[GASTO_NETO]]+finanzas3[[#This Row],[INVERSION_NETA]]</f>
        <v>-80.100000000000009</v>
      </c>
    </row>
    <row r="218" spans="1:19" x14ac:dyDescent="0.35">
      <c r="A218" s="3" t="s">
        <v>28</v>
      </c>
      <c r="B218" s="3" t="s">
        <v>16</v>
      </c>
      <c r="C218" s="3" t="s">
        <v>17</v>
      </c>
      <c r="D218" s="3" t="s">
        <v>18</v>
      </c>
      <c r="E218" s="3" t="s">
        <v>44</v>
      </c>
      <c r="F218" s="3" t="s">
        <v>25</v>
      </c>
      <c r="G218" s="3" t="s">
        <v>31</v>
      </c>
      <c r="H218" s="3" t="s">
        <v>32</v>
      </c>
      <c r="I218" s="3" t="s">
        <v>45</v>
      </c>
      <c r="J218" s="6">
        <v>1.3340000000000001</v>
      </c>
      <c r="K218" s="4">
        <v>42345</v>
      </c>
      <c r="L218" s="3">
        <f t="shared" si="12"/>
        <v>2015</v>
      </c>
      <c r="M218" s="3">
        <f t="shared" si="13"/>
        <v>12</v>
      </c>
      <c r="P218" s="56">
        <f t="shared" si="14"/>
        <v>0</v>
      </c>
      <c r="Q218" s="56">
        <f t="shared" si="15"/>
        <v>-1.3340000000000001</v>
      </c>
      <c r="R218" s="56">
        <f>IF(A218="INVERSION",-J218,0)</f>
        <v>0</v>
      </c>
      <c r="S218" s="56">
        <f>finanzas3[[#This Row],[INGRESO__NETO]]+finanzas3[[#This Row],[GASTO_NETO]]+finanzas3[[#This Row],[INVERSION_NETA]]</f>
        <v>-1.3340000000000001</v>
      </c>
    </row>
    <row r="219" spans="1:19" x14ac:dyDescent="0.35">
      <c r="A219" s="3" t="s">
        <v>28</v>
      </c>
      <c r="B219" s="3" t="s">
        <v>16</v>
      </c>
      <c r="C219" s="3" t="s">
        <v>17</v>
      </c>
      <c r="D219" s="3" t="s">
        <v>18</v>
      </c>
      <c r="E219" s="3" t="s">
        <v>105</v>
      </c>
      <c r="F219" s="3" t="s">
        <v>25</v>
      </c>
      <c r="G219" s="3" t="s">
        <v>67</v>
      </c>
      <c r="H219" s="3" t="s">
        <v>67</v>
      </c>
      <c r="I219" s="3" t="s">
        <v>67</v>
      </c>
      <c r="J219" s="6">
        <v>0.44500000000000006</v>
      </c>
      <c r="K219" s="4">
        <v>42349</v>
      </c>
      <c r="L219" s="3">
        <f t="shared" si="12"/>
        <v>2015</v>
      </c>
      <c r="M219" s="3">
        <f t="shared" si="13"/>
        <v>12</v>
      </c>
      <c r="O219" t="s">
        <v>106</v>
      </c>
      <c r="P219" s="56">
        <f t="shared" si="14"/>
        <v>0</v>
      </c>
      <c r="Q219" s="56">
        <f t="shared" si="15"/>
        <v>-0.44500000000000006</v>
      </c>
      <c r="R219" s="56">
        <f>IF(A219="INVERSION",-J219,0)</f>
        <v>0</v>
      </c>
      <c r="S219" s="56">
        <f>finanzas3[[#This Row],[INGRESO__NETO]]+finanzas3[[#This Row],[GASTO_NETO]]+finanzas3[[#This Row],[INVERSION_NETA]]</f>
        <v>-0.44500000000000006</v>
      </c>
    </row>
    <row r="220" spans="1:19" x14ac:dyDescent="0.35">
      <c r="A220" s="3" t="s">
        <v>28</v>
      </c>
      <c r="B220" s="3" t="s">
        <v>16</v>
      </c>
      <c r="C220" s="3" t="s">
        <v>17</v>
      </c>
      <c r="D220" s="3" t="s">
        <v>18</v>
      </c>
      <c r="E220" s="3" t="s">
        <v>105</v>
      </c>
      <c r="F220" s="3" t="s">
        <v>25</v>
      </c>
      <c r="G220" s="3" t="s">
        <v>67</v>
      </c>
      <c r="H220" s="3" t="s">
        <v>67</v>
      </c>
      <c r="I220" s="3" t="s">
        <v>67</v>
      </c>
      <c r="J220" s="6">
        <v>0.35000000000000003</v>
      </c>
      <c r="K220" s="4">
        <v>42352</v>
      </c>
      <c r="L220" s="3">
        <f t="shared" si="12"/>
        <v>2015</v>
      </c>
      <c r="M220" s="3">
        <f t="shared" si="13"/>
        <v>12</v>
      </c>
      <c r="O220" t="s">
        <v>106</v>
      </c>
      <c r="P220" s="56">
        <f t="shared" si="14"/>
        <v>0</v>
      </c>
      <c r="Q220" s="56">
        <f t="shared" si="15"/>
        <v>-0.35000000000000003</v>
      </c>
      <c r="R220" s="56">
        <f>IF(A220="INVERSION",-J220,0)</f>
        <v>0</v>
      </c>
      <c r="S220" s="56">
        <f>finanzas3[[#This Row],[INGRESO__NETO]]+finanzas3[[#This Row],[GASTO_NETO]]+finanzas3[[#This Row],[INVERSION_NETA]]</f>
        <v>-0.35000000000000003</v>
      </c>
    </row>
    <row r="221" spans="1:19" x14ac:dyDescent="0.35">
      <c r="A221" s="3" t="s">
        <v>28</v>
      </c>
      <c r="B221" s="3" t="s">
        <v>16</v>
      </c>
      <c r="C221" s="3" t="s">
        <v>17</v>
      </c>
      <c r="D221" s="3" t="s">
        <v>18</v>
      </c>
      <c r="E221" s="3" t="s">
        <v>48</v>
      </c>
      <c r="F221" s="3" t="s">
        <v>25</v>
      </c>
      <c r="G221" s="3" t="s">
        <v>48</v>
      </c>
      <c r="H221" s="3" t="s">
        <v>49</v>
      </c>
      <c r="I221" s="3" t="s">
        <v>48</v>
      </c>
      <c r="J221" s="6">
        <v>0.30499999999999999</v>
      </c>
      <c r="K221" s="4">
        <v>42352</v>
      </c>
      <c r="L221" s="3">
        <f t="shared" si="12"/>
        <v>2015</v>
      </c>
      <c r="M221" s="3">
        <f t="shared" si="13"/>
        <v>12</v>
      </c>
      <c r="O221" s="3"/>
      <c r="P221" s="56">
        <f t="shared" si="14"/>
        <v>0</v>
      </c>
      <c r="Q221" s="56">
        <f t="shared" si="15"/>
        <v>-0.30499999999999999</v>
      </c>
      <c r="R221" s="56">
        <f>IF(A221="INVERSION",-J221,0)</f>
        <v>0</v>
      </c>
      <c r="S221" s="56">
        <f>finanzas3[[#This Row],[INGRESO__NETO]]+finanzas3[[#This Row],[GASTO_NETO]]+finanzas3[[#This Row],[INVERSION_NETA]]</f>
        <v>-0.30499999999999999</v>
      </c>
    </row>
    <row r="222" spans="1:19" x14ac:dyDescent="0.35">
      <c r="A222" s="3" t="s">
        <v>28</v>
      </c>
      <c r="B222" s="3" t="s">
        <v>16</v>
      </c>
      <c r="C222" s="3" t="s">
        <v>17</v>
      </c>
      <c r="D222" s="3" t="s">
        <v>18</v>
      </c>
      <c r="E222" s="3" t="s">
        <v>19</v>
      </c>
      <c r="F222" s="3" t="s">
        <v>40</v>
      </c>
      <c r="G222" s="3" t="s">
        <v>21</v>
      </c>
      <c r="H222" s="3" t="s">
        <v>21</v>
      </c>
      <c r="I222" s="3" t="s">
        <v>21</v>
      </c>
      <c r="J222" s="6">
        <v>2</v>
      </c>
      <c r="K222" s="4">
        <v>42353</v>
      </c>
      <c r="L222" s="3">
        <f t="shared" si="12"/>
        <v>2015</v>
      </c>
      <c r="M222" s="3">
        <f t="shared" si="13"/>
        <v>12</v>
      </c>
      <c r="O222" s="3"/>
      <c r="P222" s="56">
        <f t="shared" si="14"/>
        <v>0</v>
      </c>
      <c r="Q222" s="56">
        <f t="shared" si="15"/>
        <v>-2</v>
      </c>
      <c r="R222" s="56">
        <f>IF(A222="INVERSION",-J222,0)</f>
        <v>0</v>
      </c>
      <c r="S222" s="56">
        <f>finanzas3[[#This Row],[INGRESO__NETO]]+finanzas3[[#This Row],[GASTO_NETO]]+finanzas3[[#This Row],[INVERSION_NETA]]</f>
        <v>-2</v>
      </c>
    </row>
    <row r="223" spans="1:19" x14ac:dyDescent="0.35">
      <c r="A223" s="3" t="s">
        <v>28</v>
      </c>
      <c r="B223" s="3" t="s">
        <v>35</v>
      </c>
      <c r="C223" s="3" t="s">
        <v>29</v>
      </c>
      <c r="D223" s="3" t="s">
        <v>18</v>
      </c>
      <c r="E223" s="3" t="s">
        <v>36</v>
      </c>
      <c r="F223" s="3" t="s">
        <v>25</v>
      </c>
      <c r="G223" s="3" t="s">
        <v>1864</v>
      </c>
      <c r="H223" s="3" t="s">
        <v>38</v>
      </c>
      <c r="I223" s="3" t="s">
        <v>36</v>
      </c>
      <c r="J223" s="6">
        <v>80</v>
      </c>
      <c r="K223" s="4">
        <v>42370</v>
      </c>
      <c r="L223" s="3">
        <f t="shared" si="12"/>
        <v>2016</v>
      </c>
      <c r="M223" s="3">
        <f t="shared" si="13"/>
        <v>1</v>
      </c>
      <c r="O223" s="3"/>
      <c r="P223" s="56">
        <f t="shared" si="14"/>
        <v>0</v>
      </c>
      <c r="Q223" s="56">
        <f t="shared" si="15"/>
        <v>-80</v>
      </c>
      <c r="R223" s="56">
        <f>IF(A223="INVERSION",-J223,0)</f>
        <v>0</v>
      </c>
      <c r="S223" s="56">
        <f>finanzas3[[#This Row],[INGRESO__NETO]]+finanzas3[[#This Row],[GASTO_NETO]]+finanzas3[[#This Row],[INVERSION_NETA]]</f>
        <v>-80</v>
      </c>
    </row>
    <row r="224" spans="1:19" x14ac:dyDescent="0.35">
      <c r="A224" s="3" t="s">
        <v>28</v>
      </c>
      <c r="B224" s="3" t="s">
        <v>16</v>
      </c>
      <c r="C224" s="3" t="s">
        <v>17</v>
      </c>
      <c r="D224" s="3" t="s">
        <v>18</v>
      </c>
      <c r="E224" s="3" t="s">
        <v>98</v>
      </c>
      <c r="F224" s="3" t="s">
        <v>25</v>
      </c>
      <c r="G224" s="3" t="s">
        <v>53</v>
      </c>
      <c r="H224" s="3" t="s">
        <v>98</v>
      </c>
      <c r="I224" s="3" t="s">
        <v>98</v>
      </c>
      <c r="J224" s="6">
        <v>1.758</v>
      </c>
      <c r="K224" s="4">
        <v>42373</v>
      </c>
      <c r="L224" s="3">
        <f t="shared" si="12"/>
        <v>2016</v>
      </c>
      <c r="M224" s="3">
        <f t="shared" si="13"/>
        <v>1</v>
      </c>
      <c r="P224" s="56">
        <f t="shared" si="14"/>
        <v>0</v>
      </c>
      <c r="Q224" s="56">
        <f t="shared" si="15"/>
        <v>-1.758</v>
      </c>
      <c r="R224" s="56">
        <f>IF(A224="INVERSION",-J224,0)</f>
        <v>0</v>
      </c>
      <c r="S224" s="56">
        <f>finanzas3[[#This Row],[INGRESO__NETO]]+finanzas3[[#This Row],[GASTO_NETO]]+finanzas3[[#This Row],[INVERSION_NETA]]</f>
        <v>-1.758</v>
      </c>
    </row>
    <row r="225" spans="1:19" x14ac:dyDescent="0.35">
      <c r="A225" s="3" t="s">
        <v>28</v>
      </c>
      <c r="B225" s="3" t="s">
        <v>16</v>
      </c>
      <c r="C225" s="3" t="s">
        <v>17</v>
      </c>
      <c r="D225" s="3" t="s">
        <v>18</v>
      </c>
      <c r="E225" s="3" t="s">
        <v>57</v>
      </c>
      <c r="F225" s="3" t="s">
        <v>25</v>
      </c>
      <c r="G225" s="3" t="s">
        <v>48</v>
      </c>
      <c r="H225" s="3" t="s">
        <v>49</v>
      </c>
      <c r="I225" s="3" t="s">
        <v>57</v>
      </c>
      <c r="J225" s="6">
        <v>1.706</v>
      </c>
      <c r="K225" s="4">
        <v>42373</v>
      </c>
      <c r="L225" s="3">
        <f t="shared" si="12"/>
        <v>2016</v>
      </c>
      <c r="M225" s="3">
        <f t="shared" si="13"/>
        <v>1</v>
      </c>
      <c r="O225" s="3"/>
      <c r="P225" s="56">
        <f t="shared" si="14"/>
        <v>0</v>
      </c>
      <c r="Q225" s="56">
        <f t="shared" si="15"/>
        <v>-1.706</v>
      </c>
      <c r="R225" s="56">
        <f>IF(A225="INVERSION",-J225,0)</f>
        <v>0</v>
      </c>
      <c r="S225" s="56">
        <f>finanzas3[[#This Row],[INGRESO__NETO]]+finanzas3[[#This Row],[GASTO_NETO]]+finanzas3[[#This Row],[INVERSION_NETA]]</f>
        <v>-1.706</v>
      </c>
    </row>
    <row r="226" spans="1:19" x14ac:dyDescent="0.35">
      <c r="A226" s="3" t="s">
        <v>28</v>
      </c>
      <c r="B226" s="3" t="s">
        <v>16</v>
      </c>
      <c r="C226" s="3" t="s">
        <v>17</v>
      </c>
      <c r="D226" s="3" t="s">
        <v>18</v>
      </c>
      <c r="E226" s="3" t="s">
        <v>69</v>
      </c>
      <c r="F226" s="3" t="s">
        <v>25</v>
      </c>
      <c r="G226" s="3" t="s">
        <v>48</v>
      </c>
      <c r="H226" s="3" t="s">
        <v>49</v>
      </c>
      <c r="I226" s="3" t="s">
        <v>69</v>
      </c>
      <c r="J226" s="6">
        <v>0.85399999999999998</v>
      </c>
      <c r="K226" s="4">
        <v>42383</v>
      </c>
      <c r="L226" s="3">
        <f t="shared" si="12"/>
        <v>2016</v>
      </c>
      <c r="M226" s="3">
        <f t="shared" si="13"/>
        <v>1</v>
      </c>
      <c r="O226" s="3"/>
      <c r="P226" s="56">
        <f t="shared" si="14"/>
        <v>0</v>
      </c>
      <c r="Q226" s="56">
        <f t="shared" si="15"/>
        <v>-0.85399999999999998</v>
      </c>
      <c r="R226" s="56">
        <f>IF(A226="INVERSION",-J226,0)</f>
        <v>0</v>
      </c>
      <c r="S226" s="56">
        <f>finanzas3[[#This Row],[INGRESO__NETO]]+finanzas3[[#This Row],[GASTO_NETO]]+finanzas3[[#This Row],[INVERSION_NETA]]</f>
        <v>-0.85399999999999998</v>
      </c>
    </row>
    <row r="227" spans="1:19" x14ac:dyDescent="0.35">
      <c r="A227" s="3" t="s">
        <v>28</v>
      </c>
      <c r="B227" s="3" t="s">
        <v>16</v>
      </c>
      <c r="C227" s="3" t="s">
        <v>17</v>
      </c>
      <c r="D227" s="3" t="s">
        <v>18</v>
      </c>
      <c r="E227" s="3" t="s">
        <v>44</v>
      </c>
      <c r="F227" s="3" t="s">
        <v>25</v>
      </c>
      <c r="G227" s="3" t="s">
        <v>31</v>
      </c>
      <c r="H227" s="3" t="s">
        <v>32</v>
      </c>
      <c r="I227" s="3" t="s">
        <v>45</v>
      </c>
      <c r="J227" s="6">
        <v>0.93500000000000005</v>
      </c>
      <c r="K227" s="4">
        <v>42389</v>
      </c>
      <c r="L227" s="3">
        <f t="shared" si="12"/>
        <v>2016</v>
      </c>
      <c r="M227" s="3">
        <f t="shared" si="13"/>
        <v>1</v>
      </c>
      <c r="P227" s="56">
        <f t="shared" si="14"/>
        <v>0</v>
      </c>
      <c r="Q227" s="56">
        <f t="shared" si="15"/>
        <v>-0.93500000000000005</v>
      </c>
      <c r="R227" s="56">
        <f>IF(A227="INVERSION",-J227,0)</f>
        <v>0</v>
      </c>
      <c r="S227" s="56">
        <f>finanzas3[[#This Row],[INGRESO__NETO]]+finanzas3[[#This Row],[GASTO_NETO]]+finanzas3[[#This Row],[INVERSION_NETA]]</f>
        <v>-0.93500000000000005</v>
      </c>
    </row>
    <row r="228" spans="1:19" x14ac:dyDescent="0.35">
      <c r="A228" s="3" t="s">
        <v>28</v>
      </c>
      <c r="B228" s="3" t="s">
        <v>16</v>
      </c>
      <c r="C228" s="3" t="s">
        <v>17</v>
      </c>
      <c r="D228" s="3" t="s">
        <v>18</v>
      </c>
      <c r="E228" s="3" t="s">
        <v>107</v>
      </c>
      <c r="F228" s="3" t="s">
        <v>25</v>
      </c>
      <c r="G228" s="3" t="s">
        <v>67</v>
      </c>
      <c r="H228" s="3" t="s">
        <v>67</v>
      </c>
      <c r="I228" s="3" t="s">
        <v>67</v>
      </c>
      <c r="J228" s="6">
        <v>0.69500000000000006</v>
      </c>
      <c r="K228" s="4">
        <v>42394</v>
      </c>
      <c r="L228" s="3">
        <f t="shared" si="12"/>
        <v>2016</v>
      </c>
      <c r="M228" s="3">
        <f t="shared" si="13"/>
        <v>1</v>
      </c>
      <c r="O228" t="s">
        <v>108</v>
      </c>
      <c r="P228" s="56">
        <f t="shared" si="14"/>
        <v>0</v>
      </c>
      <c r="Q228" s="56">
        <f t="shared" si="15"/>
        <v>-0.69500000000000006</v>
      </c>
      <c r="R228" s="56">
        <f>IF(A228="INVERSION",-J228,0)</f>
        <v>0</v>
      </c>
      <c r="S228" s="56">
        <f>finanzas3[[#This Row],[INGRESO__NETO]]+finanzas3[[#This Row],[GASTO_NETO]]+finanzas3[[#This Row],[INVERSION_NETA]]</f>
        <v>-0.69500000000000006</v>
      </c>
    </row>
    <row r="229" spans="1:19" x14ac:dyDescent="0.35">
      <c r="A229" s="3" t="s">
        <v>28</v>
      </c>
      <c r="B229" s="3" t="s">
        <v>16</v>
      </c>
      <c r="C229" s="3" t="s">
        <v>17</v>
      </c>
      <c r="D229" s="3" t="s">
        <v>18</v>
      </c>
      <c r="E229" s="3" t="s">
        <v>105</v>
      </c>
      <c r="F229" s="3" t="s">
        <v>25</v>
      </c>
      <c r="G229" s="3" t="s">
        <v>67</v>
      </c>
      <c r="H229" s="3" t="s">
        <v>67</v>
      </c>
      <c r="I229" s="3" t="s">
        <v>67</v>
      </c>
      <c r="J229" s="6">
        <v>0.4</v>
      </c>
      <c r="K229" s="4">
        <v>42395</v>
      </c>
      <c r="L229" s="3">
        <f t="shared" si="12"/>
        <v>2016</v>
      </c>
      <c r="M229" s="3">
        <f t="shared" si="13"/>
        <v>1</v>
      </c>
      <c r="O229" t="s">
        <v>106</v>
      </c>
      <c r="P229" s="56">
        <f t="shared" si="14"/>
        <v>0</v>
      </c>
      <c r="Q229" s="56">
        <f t="shared" si="15"/>
        <v>-0.4</v>
      </c>
      <c r="R229" s="56">
        <f>IF(A229="INVERSION",-J229,0)</f>
        <v>0</v>
      </c>
      <c r="S229" s="56">
        <f>finanzas3[[#This Row],[INGRESO__NETO]]+finanzas3[[#This Row],[GASTO_NETO]]+finanzas3[[#This Row],[INVERSION_NETA]]</f>
        <v>-0.4</v>
      </c>
    </row>
    <row r="230" spans="1:19" x14ac:dyDescent="0.35">
      <c r="A230" s="3" t="s">
        <v>28</v>
      </c>
      <c r="B230" s="3" t="s">
        <v>16</v>
      </c>
      <c r="C230" s="3" t="s">
        <v>17</v>
      </c>
      <c r="D230" s="3" t="s">
        <v>18</v>
      </c>
      <c r="E230" s="3" t="s">
        <v>119</v>
      </c>
      <c r="F230" s="3" t="s">
        <v>25</v>
      </c>
      <c r="G230" s="3" t="s">
        <v>53</v>
      </c>
      <c r="H230" s="3" t="s">
        <v>77</v>
      </c>
      <c r="I230" s="3" t="s">
        <v>78</v>
      </c>
      <c r="J230" s="6">
        <v>0.17</v>
      </c>
      <c r="K230" s="4">
        <v>42397</v>
      </c>
      <c r="L230" s="3">
        <f t="shared" si="12"/>
        <v>2016</v>
      </c>
      <c r="M230" s="3">
        <f t="shared" si="13"/>
        <v>1</v>
      </c>
      <c r="O230" t="s">
        <v>120</v>
      </c>
      <c r="P230" s="56">
        <f t="shared" si="14"/>
        <v>0</v>
      </c>
      <c r="Q230" s="56">
        <f t="shared" si="15"/>
        <v>-0.17</v>
      </c>
      <c r="R230" s="56">
        <f>IF(A230="INVERSION",-J230,0)</f>
        <v>0</v>
      </c>
      <c r="S230" s="56">
        <f>finanzas3[[#This Row],[INGRESO__NETO]]+finanzas3[[#This Row],[GASTO_NETO]]+finanzas3[[#This Row],[INVERSION_NETA]]</f>
        <v>-0.17</v>
      </c>
    </row>
    <row r="231" spans="1:19" x14ac:dyDescent="0.35">
      <c r="A231" s="3" t="s">
        <v>28</v>
      </c>
      <c r="B231" s="3" t="s">
        <v>16</v>
      </c>
      <c r="C231" s="3" t="s">
        <v>17</v>
      </c>
      <c r="D231" s="3" t="s">
        <v>18</v>
      </c>
      <c r="E231" s="3" t="s">
        <v>98</v>
      </c>
      <c r="F231" s="3" t="s">
        <v>25</v>
      </c>
      <c r="G231" s="3" t="s">
        <v>53</v>
      </c>
      <c r="H231" s="3" t="s">
        <v>98</v>
      </c>
      <c r="I231" s="3" t="s">
        <v>98</v>
      </c>
      <c r="J231" s="6">
        <v>2.089</v>
      </c>
      <c r="K231" s="4">
        <v>42398</v>
      </c>
      <c r="L231" s="3">
        <f t="shared" si="12"/>
        <v>2016</v>
      </c>
      <c r="M231" s="3">
        <f t="shared" si="13"/>
        <v>1</v>
      </c>
      <c r="P231" s="56">
        <f t="shared" si="14"/>
        <v>0</v>
      </c>
      <c r="Q231" s="56">
        <f t="shared" si="15"/>
        <v>-2.089</v>
      </c>
      <c r="R231" s="56">
        <f>IF(A231="INVERSION",-J231,0)</f>
        <v>0</v>
      </c>
      <c r="S231" s="56">
        <f>finanzas3[[#This Row],[INGRESO__NETO]]+finanzas3[[#This Row],[GASTO_NETO]]+finanzas3[[#This Row],[INVERSION_NETA]]</f>
        <v>-2.089</v>
      </c>
    </row>
    <row r="232" spans="1:19" x14ac:dyDescent="0.35">
      <c r="A232" s="3" t="s">
        <v>28</v>
      </c>
      <c r="B232" s="3" t="s">
        <v>35</v>
      </c>
      <c r="C232" s="3" t="s">
        <v>29</v>
      </c>
      <c r="D232" s="3" t="s">
        <v>18</v>
      </c>
      <c r="E232" s="3" t="s">
        <v>36</v>
      </c>
      <c r="F232" s="3" t="s">
        <v>25</v>
      </c>
      <c r="G232" s="3" t="s">
        <v>1864</v>
      </c>
      <c r="H232" s="3" t="s">
        <v>38</v>
      </c>
      <c r="I232" s="3" t="s">
        <v>36</v>
      </c>
      <c r="J232" s="6">
        <v>80</v>
      </c>
      <c r="K232" s="4">
        <v>42401</v>
      </c>
      <c r="L232" s="3">
        <f t="shared" si="12"/>
        <v>2016</v>
      </c>
      <c r="M232" s="3">
        <f t="shared" si="13"/>
        <v>2</v>
      </c>
      <c r="O232" s="3"/>
      <c r="P232" s="56">
        <f t="shared" si="14"/>
        <v>0</v>
      </c>
      <c r="Q232" s="56">
        <f t="shared" si="15"/>
        <v>-80</v>
      </c>
      <c r="R232" s="56">
        <f>IF(A232="INVERSION",-J232,0)</f>
        <v>0</v>
      </c>
      <c r="S232" s="56">
        <f>finanzas3[[#This Row],[INGRESO__NETO]]+finanzas3[[#This Row],[GASTO_NETO]]+finanzas3[[#This Row],[INVERSION_NETA]]</f>
        <v>-80</v>
      </c>
    </row>
    <row r="233" spans="1:19" x14ac:dyDescent="0.35">
      <c r="A233" s="3" t="s">
        <v>28</v>
      </c>
      <c r="B233" s="3" t="s">
        <v>16</v>
      </c>
      <c r="C233" s="3" t="s">
        <v>17</v>
      </c>
      <c r="D233" s="3" t="s">
        <v>18</v>
      </c>
      <c r="E233" s="3" t="s">
        <v>98</v>
      </c>
      <c r="F233" s="3" t="s">
        <v>25</v>
      </c>
      <c r="G233" s="3" t="s">
        <v>53</v>
      </c>
      <c r="H233" s="3" t="s">
        <v>98</v>
      </c>
      <c r="I233" s="3" t="s">
        <v>98</v>
      </c>
      <c r="J233" s="6">
        <v>1.8670000000000002</v>
      </c>
      <c r="K233" s="4">
        <v>42402</v>
      </c>
      <c r="L233" s="3">
        <f t="shared" si="12"/>
        <v>2016</v>
      </c>
      <c r="M233" s="3">
        <f t="shared" si="13"/>
        <v>2</v>
      </c>
      <c r="P233" s="56">
        <f t="shared" si="14"/>
        <v>0</v>
      </c>
      <c r="Q233" s="56">
        <f t="shared" si="15"/>
        <v>-1.8670000000000002</v>
      </c>
      <c r="R233" s="56">
        <f>IF(A233="INVERSION",-J233,0)</f>
        <v>0</v>
      </c>
      <c r="S233" s="56">
        <f>finanzas3[[#This Row],[INGRESO__NETO]]+finanzas3[[#This Row],[GASTO_NETO]]+finanzas3[[#This Row],[INVERSION_NETA]]</f>
        <v>-1.8670000000000002</v>
      </c>
    </row>
    <row r="234" spans="1:19" x14ac:dyDescent="0.35">
      <c r="A234" s="3" t="s">
        <v>28</v>
      </c>
      <c r="B234" s="3" t="s">
        <v>16</v>
      </c>
      <c r="C234" s="3" t="s">
        <v>17</v>
      </c>
      <c r="D234" s="3" t="s">
        <v>18</v>
      </c>
      <c r="E234" s="3" t="s">
        <v>19</v>
      </c>
      <c r="F234" s="3" t="s">
        <v>40</v>
      </c>
      <c r="G234" s="3" t="s">
        <v>21</v>
      </c>
      <c r="H234" s="3" t="s">
        <v>21</v>
      </c>
      <c r="I234" s="3" t="s">
        <v>21</v>
      </c>
      <c r="J234" s="6">
        <v>4</v>
      </c>
      <c r="K234" s="4">
        <v>42412</v>
      </c>
      <c r="L234" s="3">
        <f t="shared" si="12"/>
        <v>2016</v>
      </c>
      <c r="M234" s="3">
        <f t="shared" si="13"/>
        <v>2</v>
      </c>
      <c r="O234" s="3"/>
      <c r="P234" s="56">
        <f t="shared" si="14"/>
        <v>0</v>
      </c>
      <c r="Q234" s="56">
        <f t="shared" si="15"/>
        <v>-4</v>
      </c>
      <c r="R234" s="56">
        <f>IF(A234="INVERSION",-J234,0)</f>
        <v>0</v>
      </c>
      <c r="S234" s="56">
        <f>finanzas3[[#This Row],[INGRESO__NETO]]+finanzas3[[#This Row],[GASTO_NETO]]+finanzas3[[#This Row],[INVERSION_NETA]]</f>
        <v>-4</v>
      </c>
    </row>
    <row r="235" spans="1:19" x14ac:dyDescent="0.35">
      <c r="A235" s="3" t="s">
        <v>28</v>
      </c>
      <c r="B235" s="3" t="s">
        <v>16</v>
      </c>
      <c r="C235" s="3" t="s">
        <v>17</v>
      </c>
      <c r="D235" s="3" t="s">
        <v>18</v>
      </c>
      <c r="E235" s="3" t="s">
        <v>105</v>
      </c>
      <c r="F235" s="3" t="s">
        <v>25</v>
      </c>
      <c r="G235" s="3" t="s">
        <v>67</v>
      </c>
      <c r="H235" s="3" t="s">
        <v>67</v>
      </c>
      <c r="I235" s="3" t="s">
        <v>67</v>
      </c>
      <c r="J235" s="6">
        <v>0.8</v>
      </c>
      <c r="K235" s="4">
        <v>42412</v>
      </c>
      <c r="L235" s="3">
        <f t="shared" si="12"/>
        <v>2016</v>
      </c>
      <c r="M235" s="3">
        <f t="shared" si="13"/>
        <v>2</v>
      </c>
      <c r="O235" t="s">
        <v>106</v>
      </c>
      <c r="P235" s="56">
        <f t="shared" si="14"/>
        <v>0</v>
      </c>
      <c r="Q235" s="56">
        <f t="shared" si="15"/>
        <v>-0.8</v>
      </c>
      <c r="R235" s="56">
        <f>IF(A235="INVERSION",-J235,0)</f>
        <v>0</v>
      </c>
      <c r="S235" s="56">
        <f>finanzas3[[#This Row],[INGRESO__NETO]]+finanzas3[[#This Row],[GASTO_NETO]]+finanzas3[[#This Row],[INVERSION_NETA]]</f>
        <v>-0.8</v>
      </c>
    </row>
    <row r="236" spans="1:19" x14ac:dyDescent="0.35">
      <c r="A236" s="3" t="s">
        <v>15</v>
      </c>
      <c r="B236" s="3" t="s">
        <v>16</v>
      </c>
      <c r="C236" s="3" t="s">
        <v>17</v>
      </c>
      <c r="D236" s="3" t="s">
        <v>18</v>
      </c>
      <c r="E236" s="3" t="s">
        <v>24</v>
      </c>
      <c r="F236" s="3" t="s">
        <v>25</v>
      </c>
      <c r="G236" s="3" t="s">
        <v>21</v>
      </c>
      <c r="H236" s="3" t="s">
        <v>26</v>
      </c>
      <c r="I236" s="3" t="s">
        <v>27</v>
      </c>
      <c r="J236" s="6">
        <v>600</v>
      </c>
      <c r="K236" s="4">
        <v>42422</v>
      </c>
      <c r="L236" s="3">
        <f t="shared" si="12"/>
        <v>2016</v>
      </c>
      <c r="M236" s="3">
        <f t="shared" si="13"/>
        <v>2</v>
      </c>
      <c r="O236" s="3"/>
      <c r="P236" s="56">
        <f t="shared" si="14"/>
        <v>600</v>
      </c>
      <c r="Q236" s="56">
        <f t="shared" si="15"/>
        <v>0</v>
      </c>
      <c r="R236" s="56">
        <f>IF(A236="INVERSION",-J236,0)</f>
        <v>0</v>
      </c>
      <c r="S236" s="56">
        <f>finanzas3[[#This Row],[INGRESO__NETO]]+finanzas3[[#This Row],[GASTO_NETO]]+finanzas3[[#This Row],[INVERSION_NETA]]</f>
        <v>600</v>
      </c>
    </row>
    <row r="237" spans="1:19" x14ac:dyDescent="0.35">
      <c r="A237" s="3" t="s">
        <v>28</v>
      </c>
      <c r="B237" s="3" t="s">
        <v>16</v>
      </c>
      <c r="C237" s="3" t="s">
        <v>17</v>
      </c>
      <c r="D237" s="3" t="s">
        <v>18</v>
      </c>
      <c r="E237" s="3" t="s">
        <v>66</v>
      </c>
      <c r="F237" s="3" t="s">
        <v>25</v>
      </c>
      <c r="G237" s="3" t="s">
        <v>67</v>
      </c>
      <c r="H237" s="3" t="s">
        <v>66</v>
      </c>
      <c r="I237" s="3" t="s">
        <v>66</v>
      </c>
      <c r="J237" s="6">
        <v>0.60000000000000009</v>
      </c>
      <c r="K237" s="4">
        <v>42424</v>
      </c>
      <c r="L237" s="3">
        <f t="shared" si="12"/>
        <v>2016</v>
      </c>
      <c r="M237" s="3">
        <f t="shared" si="13"/>
        <v>2</v>
      </c>
      <c r="O237" t="s">
        <v>121</v>
      </c>
      <c r="P237" s="56">
        <f t="shared" si="14"/>
        <v>0</v>
      </c>
      <c r="Q237" s="56">
        <f t="shared" si="15"/>
        <v>-0.60000000000000009</v>
      </c>
      <c r="R237" s="56">
        <f>IF(A237="INVERSION",-J237,0)</f>
        <v>0</v>
      </c>
      <c r="S237" s="56">
        <f>finanzas3[[#This Row],[INGRESO__NETO]]+finanzas3[[#This Row],[GASTO_NETO]]+finanzas3[[#This Row],[INVERSION_NETA]]</f>
        <v>-0.60000000000000009</v>
      </c>
    </row>
    <row r="238" spans="1:19" x14ac:dyDescent="0.35">
      <c r="A238" s="3" t="s">
        <v>28</v>
      </c>
      <c r="B238" s="3" t="s">
        <v>35</v>
      </c>
      <c r="C238" s="3" t="s">
        <v>29</v>
      </c>
      <c r="D238" s="3" t="s">
        <v>18</v>
      </c>
      <c r="E238" s="3" t="s">
        <v>36</v>
      </c>
      <c r="F238" s="3" t="s">
        <v>25</v>
      </c>
      <c r="G238" s="3" t="s">
        <v>1864</v>
      </c>
      <c r="H238" s="3" t="s">
        <v>38</v>
      </c>
      <c r="I238" s="3" t="s">
        <v>36</v>
      </c>
      <c r="J238" s="6">
        <v>80</v>
      </c>
      <c r="K238" s="4">
        <v>42430</v>
      </c>
      <c r="L238" s="3">
        <f t="shared" si="12"/>
        <v>2016</v>
      </c>
      <c r="M238" s="3">
        <f t="shared" si="13"/>
        <v>3</v>
      </c>
      <c r="O238" s="3"/>
      <c r="P238" s="56">
        <f t="shared" si="14"/>
        <v>0</v>
      </c>
      <c r="Q238" s="56">
        <f t="shared" si="15"/>
        <v>-80</v>
      </c>
      <c r="R238" s="56">
        <f>IF(A238="INVERSION",-J238,0)</f>
        <v>0</v>
      </c>
      <c r="S238" s="56">
        <f>finanzas3[[#This Row],[INGRESO__NETO]]+finanzas3[[#This Row],[GASTO_NETO]]+finanzas3[[#This Row],[INVERSION_NETA]]</f>
        <v>-80</v>
      </c>
    </row>
    <row r="239" spans="1:19" x14ac:dyDescent="0.35">
      <c r="A239" s="3" t="s">
        <v>28</v>
      </c>
      <c r="B239" s="3" t="s">
        <v>16</v>
      </c>
      <c r="C239" s="3" t="s">
        <v>17</v>
      </c>
      <c r="D239" s="3" t="s">
        <v>18</v>
      </c>
      <c r="E239" s="3" t="s">
        <v>98</v>
      </c>
      <c r="F239" s="3" t="s">
        <v>25</v>
      </c>
      <c r="G239" s="3" t="s">
        <v>53</v>
      </c>
      <c r="H239" s="3" t="s">
        <v>98</v>
      </c>
      <c r="I239" s="3" t="s">
        <v>98</v>
      </c>
      <c r="J239" s="6">
        <v>2.1230000000000002</v>
      </c>
      <c r="K239" s="4">
        <v>42431</v>
      </c>
      <c r="L239" s="3">
        <f t="shared" si="12"/>
        <v>2016</v>
      </c>
      <c r="M239" s="3">
        <f t="shared" si="13"/>
        <v>3</v>
      </c>
      <c r="P239" s="56">
        <f t="shared" si="14"/>
        <v>0</v>
      </c>
      <c r="Q239" s="56">
        <f t="shared" si="15"/>
        <v>-2.1230000000000002</v>
      </c>
      <c r="R239" s="56">
        <f>IF(A239="INVERSION",-J239,0)</f>
        <v>0</v>
      </c>
      <c r="S239" s="56">
        <f>finanzas3[[#This Row],[INGRESO__NETO]]+finanzas3[[#This Row],[GASTO_NETO]]+finanzas3[[#This Row],[INVERSION_NETA]]</f>
        <v>-2.1230000000000002</v>
      </c>
    </row>
    <row r="240" spans="1:19" x14ac:dyDescent="0.35">
      <c r="A240" s="3" t="s">
        <v>28</v>
      </c>
      <c r="B240" s="3" t="s">
        <v>16</v>
      </c>
      <c r="C240" s="3" t="s">
        <v>17</v>
      </c>
      <c r="D240" s="3" t="s">
        <v>18</v>
      </c>
      <c r="E240" s="3" t="s">
        <v>98</v>
      </c>
      <c r="F240" s="3" t="s">
        <v>25</v>
      </c>
      <c r="G240" s="3" t="s">
        <v>53</v>
      </c>
      <c r="H240" s="3" t="s">
        <v>98</v>
      </c>
      <c r="I240" s="3" t="s">
        <v>98</v>
      </c>
      <c r="J240" s="6">
        <v>3.2430000000000003</v>
      </c>
      <c r="K240" s="4">
        <v>42431</v>
      </c>
      <c r="L240" s="3">
        <f t="shared" si="12"/>
        <v>2016</v>
      </c>
      <c r="M240" s="3">
        <f t="shared" si="13"/>
        <v>3</v>
      </c>
      <c r="P240" s="56">
        <f t="shared" si="14"/>
        <v>0</v>
      </c>
      <c r="Q240" s="56">
        <f t="shared" si="15"/>
        <v>-3.2430000000000003</v>
      </c>
      <c r="R240" s="56">
        <f>IF(A240="INVERSION",-J240,0)</f>
        <v>0</v>
      </c>
      <c r="S240" s="56">
        <f>finanzas3[[#This Row],[INGRESO__NETO]]+finanzas3[[#This Row],[GASTO_NETO]]+finanzas3[[#This Row],[INVERSION_NETA]]</f>
        <v>-3.2430000000000003</v>
      </c>
    </row>
    <row r="241" spans="1:19" x14ac:dyDescent="0.35">
      <c r="A241" s="3" t="s">
        <v>28</v>
      </c>
      <c r="B241" s="3" t="s">
        <v>16</v>
      </c>
      <c r="C241" s="3" t="s">
        <v>17</v>
      </c>
      <c r="D241" s="3" t="s">
        <v>18</v>
      </c>
      <c r="E241" s="3" t="s">
        <v>98</v>
      </c>
      <c r="F241" s="3" t="s">
        <v>25</v>
      </c>
      <c r="G241" s="3" t="s">
        <v>53</v>
      </c>
      <c r="H241" s="3" t="s">
        <v>98</v>
      </c>
      <c r="I241" s="3" t="s">
        <v>98</v>
      </c>
      <c r="J241" s="6">
        <v>3.1310000000000002</v>
      </c>
      <c r="K241" s="4">
        <v>42437</v>
      </c>
      <c r="L241" s="3">
        <f t="shared" si="12"/>
        <v>2016</v>
      </c>
      <c r="M241" s="3">
        <f t="shared" si="13"/>
        <v>3</v>
      </c>
      <c r="P241" s="56">
        <f t="shared" si="14"/>
        <v>0</v>
      </c>
      <c r="Q241" s="56">
        <f t="shared" si="15"/>
        <v>-3.1310000000000002</v>
      </c>
      <c r="R241" s="56">
        <f>IF(A241="INVERSION",-J241,0)</f>
        <v>0</v>
      </c>
      <c r="S241" s="56">
        <f>finanzas3[[#This Row],[INGRESO__NETO]]+finanzas3[[#This Row],[GASTO_NETO]]+finanzas3[[#This Row],[INVERSION_NETA]]</f>
        <v>-3.1310000000000002</v>
      </c>
    </row>
    <row r="242" spans="1:19" x14ac:dyDescent="0.35">
      <c r="A242" s="3" t="s">
        <v>15</v>
      </c>
      <c r="B242" s="3" t="s">
        <v>16</v>
      </c>
      <c r="C242" s="3" t="s">
        <v>17</v>
      </c>
      <c r="D242" s="3" t="s">
        <v>18</v>
      </c>
      <c r="E242" s="3" t="s">
        <v>19</v>
      </c>
      <c r="F242" s="3" t="s">
        <v>20</v>
      </c>
      <c r="G242" s="3" t="s">
        <v>21</v>
      </c>
      <c r="H242" s="3" t="s">
        <v>22</v>
      </c>
      <c r="I242" s="3" t="s">
        <v>23</v>
      </c>
      <c r="J242" s="6">
        <v>2.4E-2</v>
      </c>
      <c r="K242" s="4">
        <v>42443</v>
      </c>
      <c r="L242" s="3">
        <f t="shared" si="12"/>
        <v>2016</v>
      </c>
      <c r="M242" s="3">
        <f t="shared" si="13"/>
        <v>3</v>
      </c>
      <c r="O242" s="3"/>
      <c r="P242" s="56">
        <f t="shared" si="14"/>
        <v>2.4E-2</v>
      </c>
      <c r="Q242" s="56">
        <f t="shared" si="15"/>
        <v>0</v>
      </c>
      <c r="R242" s="56">
        <f>IF(A242="INVERSION",-J242,0)</f>
        <v>0</v>
      </c>
      <c r="S242" s="56">
        <f>finanzas3[[#This Row],[INGRESO__NETO]]+finanzas3[[#This Row],[GASTO_NETO]]+finanzas3[[#This Row],[INVERSION_NETA]]</f>
        <v>2.4E-2</v>
      </c>
    </row>
    <row r="243" spans="1:19" x14ac:dyDescent="0.35">
      <c r="A243" s="3" t="s">
        <v>28</v>
      </c>
      <c r="B243" s="3" t="s">
        <v>16</v>
      </c>
      <c r="C243" s="3" t="s">
        <v>17</v>
      </c>
      <c r="D243" s="3" t="s">
        <v>18</v>
      </c>
      <c r="E243" s="3" t="s">
        <v>57</v>
      </c>
      <c r="F243" s="3" t="s">
        <v>25</v>
      </c>
      <c r="G243" s="3" t="s">
        <v>48</v>
      </c>
      <c r="H243" s="3" t="s">
        <v>49</v>
      </c>
      <c r="I243" s="3" t="s">
        <v>57</v>
      </c>
      <c r="J243" s="6">
        <v>0.66700000000000004</v>
      </c>
      <c r="K243" s="4">
        <v>42447</v>
      </c>
      <c r="L243" s="3">
        <f t="shared" si="12"/>
        <v>2016</v>
      </c>
      <c r="M243" s="3">
        <f t="shared" si="13"/>
        <v>3</v>
      </c>
      <c r="O243" s="3"/>
      <c r="P243" s="56">
        <f t="shared" si="14"/>
        <v>0</v>
      </c>
      <c r="Q243" s="56">
        <f t="shared" si="15"/>
        <v>-0.66700000000000004</v>
      </c>
      <c r="R243" s="56">
        <f>IF(A243="INVERSION",-J243,0)</f>
        <v>0</v>
      </c>
      <c r="S243" s="56">
        <f>finanzas3[[#This Row],[INGRESO__NETO]]+finanzas3[[#This Row],[GASTO_NETO]]+finanzas3[[#This Row],[INVERSION_NETA]]</f>
        <v>-0.66700000000000004</v>
      </c>
    </row>
    <row r="244" spans="1:19" x14ac:dyDescent="0.35">
      <c r="A244" s="3" t="s">
        <v>28</v>
      </c>
      <c r="B244" s="3" t="s">
        <v>35</v>
      </c>
      <c r="C244" s="3" t="s">
        <v>29</v>
      </c>
      <c r="D244" s="3" t="s">
        <v>18</v>
      </c>
      <c r="E244" s="3" t="s">
        <v>36</v>
      </c>
      <c r="F244" s="3" t="s">
        <v>25</v>
      </c>
      <c r="G244" s="3" t="s">
        <v>1864</v>
      </c>
      <c r="H244" s="3" t="s">
        <v>38</v>
      </c>
      <c r="I244" s="3" t="s">
        <v>36</v>
      </c>
      <c r="J244" s="6">
        <v>80</v>
      </c>
      <c r="K244" s="4">
        <v>42461</v>
      </c>
      <c r="L244" s="3">
        <f t="shared" si="12"/>
        <v>2016</v>
      </c>
      <c r="M244" s="3">
        <f t="shared" si="13"/>
        <v>4</v>
      </c>
      <c r="O244" s="3"/>
      <c r="P244" s="56">
        <f t="shared" si="14"/>
        <v>0</v>
      </c>
      <c r="Q244" s="56">
        <f t="shared" si="15"/>
        <v>-80</v>
      </c>
      <c r="R244" s="56">
        <f>IF(A244="INVERSION",-J244,0)</f>
        <v>0</v>
      </c>
      <c r="S244" s="56">
        <f>finanzas3[[#This Row],[INGRESO__NETO]]+finanzas3[[#This Row],[GASTO_NETO]]+finanzas3[[#This Row],[INVERSION_NETA]]</f>
        <v>-80</v>
      </c>
    </row>
    <row r="245" spans="1:19" x14ac:dyDescent="0.35">
      <c r="A245" s="3" t="s">
        <v>28</v>
      </c>
      <c r="B245" s="3" t="s">
        <v>16</v>
      </c>
      <c r="C245" s="3" t="s">
        <v>17</v>
      </c>
      <c r="D245" s="3" t="s">
        <v>18</v>
      </c>
      <c r="E245" s="3" t="s">
        <v>98</v>
      </c>
      <c r="F245" s="3" t="s">
        <v>25</v>
      </c>
      <c r="G245" s="3" t="s">
        <v>53</v>
      </c>
      <c r="H245" s="3" t="s">
        <v>98</v>
      </c>
      <c r="I245" s="3" t="s">
        <v>98</v>
      </c>
      <c r="J245" s="6">
        <v>2.1230000000000002</v>
      </c>
      <c r="K245" s="4">
        <v>42465</v>
      </c>
      <c r="L245" s="3">
        <f t="shared" si="12"/>
        <v>2016</v>
      </c>
      <c r="M245" s="3">
        <f t="shared" si="13"/>
        <v>4</v>
      </c>
      <c r="P245" s="56">
        <f t="shared" si="14"/>
        <v>0</v>
      </c>
      <c r="Q245" s="56">
        <f t="shared" si="15"/>
        <v>-2.1230000000000002</v>
      </c>
      <c r="R245" s="56">
        <f>IF(A245="INVERSION",-J245,0)</f>
        <v>0</v>
      </c>
      <c r="S245" s="56">
        <f>finanzas3[[#This Row],[INGRESO__NETO]]+finanzas3[[#This Row],[GASTO_NETO]]+finanzas3[[#This Row],[INVERSION_NETA]]</f>
        <v>-2.1230000000000002</v>
      </c>
    </row>
    <row r="246" spans="1:19" x14ac:dyDescent="0.35">
      <c r="A246" s="3" t="s">
        <v>28</v>
      </c>
      <c r="B246" s="3" t="s">
        <v>16</v>
      </c>
      <c r="C246" s="3" t="s">
        <v>29</v>
      </c>
      <c r="D246" s="3" t="s">
        <v>18</v>
      </c>
      <c r="E246" s="3" t="s">
        <v>30</v>
      </c>
      <c r="F246" s="3" t="s">
        <v>25</v>
      </c>
      <c r="G246" s="3" t="s">
        <v>31</v>
      </c>
      <c r="H246" s="3" t="s">
        <v>122</v>
      </c>
      <c r="I246" s="3" t="s">
        <v>123</v>
      </c>
      <c r="J246" s="6">
        <v>675</v>
      </c>
      <c r="K246" s="4">
        <v>42472</v>
      </c>
      <c r="L246" s="3">
        <f t="shared" si="12"/>
        <v>2016</v>
      </c>
      <c r="M246" s="3">
        <f t="shared" si="13"/>
        <v>4</v>
      </c>
      <c r="O246" s="3" t="s">
        <v>124</v>
      </c>
      <c r="P246" s="56">
        <f t="shared" si="14"/>
        <v>0</v>
      </c>
      <c r="Q246" s="56">
        <f t="shared" si="15"/>
        <v>-675</v>
      </c>
      <c r="R246" s="56">
        <f>IF(A246="INVERSION",-J246,0)</f>
        <v>0</v>
      </c>
      <c r="S246" s="56">
        <f>finanzas3[[#This Row],[INGRESO__NETO]]+finanzas3[[#This Row],[GASTO_NETO]]+finanzas3[[#This Row],[INVERSION_NETA]]</f>
        <v>-675</v>
      </c>
    </row>
    <row r="247" spans="1:19" x14ac:dyDescent="0.35">
      <c r="A247" s="3" t="s">
        <v>28</v>
      </c>
      <c r="B247" s="3" t="s">
        <v>16</v>
      </c>
      <c r="C247" s="3" t="s">
        <v>17</v>
      </c>
      <c r="D247" s="3" t="s">
        <v>18</v>
      </c>
      <c r="E247" s="3" t="s">
        <v>98</v>
      </c>
      <c r="F247" s="3" t="s">
        <v>25</v>
      </c>
      <c r="G247" s="3" t="s">
        <v>53</v>
      </c>
      <c r="H247" s="3" t="s">
        <v>98</v>
      </c>
      <c r="I247" s="3" t="s">
        <v>98</v>
      </c>
      <c r="J247" s="6">
        <v>3.355</v>
      </c>
      <c r="K247" s="4">
        <v>42481</v>
      </c>
      <c r="L247" s="3">
        <f t="shared" si="12"/>
        <v>2016</v>
      </c>
      <c r="M247" s="3">
        <f t="shared" si="13"/>
        <v>4</v>
      </c>
      <c r="P247" s="56">
        <f t="shared" si="14"/>
        <v>0</v>
      </c>
      <c r="Q247" s="56">
        <f t="shared" si="15"/>
        <v>-3.355</v>
      </c>
      <c r="R247" s="56">
        <f>IF(A247="INVERSION",-J247,0)</f>
        <v>0</v>
      </c>
      <c r="S247" s="56">
        <f>finanzas3[[#This Row],[INGRESO__NETO]]+finanzas3[[#This Row],[GASTO_NETO]]+finanzas3[[#This Row],[INVERSION_NETA]]</f>
        <v>-3.355</v>
      </c>
    </row>
    <row r="248" spans="1:19" x14ac:dyDescent="0.35">
      <c r="A248" s="3" t="s">
        <v>28</v>
      </c>
      <c r="B248" s="3" t="s">
        <v>35</v>
      </c>
      <c r="C248" s="3" t="s">
        <v>29</v>
      </c>
      <c r="D248" s="3" t="s">
        <v>18</v>
      </c>
      <c r="E248" s="3" t="s">
        <v>36</v>
      </c>
      <c r="F248" s="3" t="s">
        <v>25</v>
      </c>
      <c r="G248" s="3" t="s">
        <v>1864</v>
      </c>
      <c r="H248" s="3" t="s">
        <v>38</v>
      </c>
      <c r="I248" s="3" t="s">
        <v>36</v>
      </c>
      <c r="J248" s="6">
        <v>80</v>
      </c>
      <c r="K248" s="4">
        <v>42491</v>
      </c>
      <c r="L248" s="3">
        <f t="shared" si="12"/>
        <v>2016</v>
      </c>
      <c r="M248" s="3">
        <f t="shared" si="13"/>
        <v>5</v>
      </c>
      <c r="O248" s="3"/>
      <c r="P248" s="56">
        <f t="shared" si="14"/>
        <v>0</v>
      </c>
      <c r="Q248" s="56">
        <f t="shared" si="15"/>
        <v>-80</v>
      </c>
      <c r="R248" s="56">
        <f>IF(A248="INVERSION",-J248,0)</f>
        <v>0</v>
      </c>
      <c r="S248" s="56">
        <f>finanzas3[[#This Row],[INGRESO__NETO]]+finanzas3[[#This Row],[GASTO_NETO]]+finanzas3[[#This Row],[INVERSION_NETA]]</f>
        <v>-80</v>
      </c>
    </row>
    <row r="249" spans="1:19" x14ac:dyDescent="0.35">
      <c r="A249" s="3" t="s">
        <v>28</v>
      </c>
      <c r="B249" s="3" t="s">
        <v>16</v>
      </c>
      <c r="C249" s="3" t="s">
        <v>17</v>
      </c>
      <c r="D249" s="3" t="s">
        <v>18</v>
      </c>
      <c r="E249" s="3" t="s">
        <v>98</v>
      </c>
      <c r="F249" s="3" t="s">
        <v>25</v>
      </c>
      <c r="G249" s="3" t="s">
        <v>53</v>
      </c>
      <c r="H249" s="3" t="s">
        <v>98</v>
      </c>
      <c r="I249" s="3" t="s">
        <v>98</v>
      </c>
      <c r="J249" s="6">
        <v>2.0110000000000001</v>
      </c>
      <c r="K249" s="4">
        <v>42493</v>
      </c>
      <c r="L249" s="3">
        <f t="shared" si="12"/>
        <v>2016</v>
      </c>
      <c r="M249" s="3">
        <f t="shared" si="13"/>
        <v>5</v>
      </c>
      <c r="P249" s="56">
        <f t="shared" si="14"/>
        <v>0</v>
      </c>
      <c r="Q249" s="56">
        <f t="shared" si="15"/>
        <v>-2.0110000000000001</v>
      </c>
      <c r="R249" s="56">
        <f>IF(A249="INVERSION",-J249,0)</f>
        <v>0</v>
      </c>
      <c r="S249" s="56">
        <f>finanzas3[[#This Row],[INGRESO__NETO]]+finanzas3[[#This Row],[GASTO_NETO]]+finanzas3[[#This Row],[INVERSION_NETA]]</f>
        <v>-2.0110000000000001</v>
      </c>
    </row>
    <row r="250" spans="1:19" x14ac:dyDescent="0.35">
      <c r="A250" s="3" t="s">
        <v>28</v>
      </c>
      <c r="B250" s="3" t="s">
        <v>16</v>
      </c>
      <c r="C250" s="3" t="s">
        <v>17</v>
      </c>
      <c r="D250" s="3" t="s">
        <v>18</v>
      </c>
      <c r="E250" s="3" t="s">
        <v>44</v>
      </c>
      <c r="F250" s="3" t="s">
        <v>25</v>
      </c>
      <c r="G250" s="3" t="s">
        <v>31</v>
      </c>
      <c r="H250" s="3" t="s">
        <v>32</v>
      </c>
      <c r="I250" s="3" t="s">
        <v>45</v>
      </c>
      <c r="J250" s="6">
        <v>0.96700000000000008</v>
      </c>
      <c r="K250" s="4">
        <v>42501</v>
      </c>
      <c r="L250" s="3">
        <f t="shared" si="12"/>
        <v>2016</v>
      </c>
      <c r="M250" s="3">
        <f t="shared" si="13"/>
        <v>5</v>
      </c>
      <c r="P250" s="56">
        <f t="shared" si="14"/>
        <v>0</v>
      </c>
      <c r="Q250" s="56">
        <f t="shared" si="15"/>
        <v>-0.96700000000000008</v>
      </c>
      <c r="R250" s="56">
        <f>IF(A250="INVERSION",-J250,0)</f>
        <v>0</v>
      </c>
      <c r="S250" s="56">
        <f>finanzas3[[#This Row],[INGRESO__NETO]]+finanzas3[[#This Row],[GASTO_NETO]]+finanzas3[[#This Row],[INVERSION_NETA]]</f>
        <v>-0.96700000000000008</v>
      </c>
    </row>
    <row r="251" spans="1:19" x14ac:dyDescent="0.35">
      <c r="A251" s="3" t="s">
        <v>28</v>
      </c>
      <c r="B251" s="3" t="s">
        <v>35</v>
      </c>
      <c r="C251" s="3" t="s">
        <v>29</v>
      </c>
      <c r="D251" s="3" t="s">
        <v>18</v>
      </c>
      <c r="E251" s="3" t="s">
        <v>36</v>
      </c>
      <c r="F251" s="3" t="s">
        <v>25</v>
      </c>
      <c r="G251" s="3" t="s">
        <v>1864</v>
      </c>
      <c r="H251" s="3" t="s">
        <v>38</v>
      </c>
      <c r="I251" s="3" t="s">
        <v>36</v>
      </c>
      <c r="J251" s="6">
        <v>80</v>
      </c>
      <c r="K251" s="4">
        <v>42522</v>
      </c>
      <c r="L251" s="3">
        <f t="shared" si="12"/>
        <v>2016</v>
      </c>
      <c r="M251" s="3">
        <f t="shared" si="13"/>
        <v>6</v>
      </c>
      <c r="O251" s="3"/>
      <c r="P251" s="56">
        <f t="shared" si="14"/>
        <v>0</v>
      </c>
      <c r="Q251" s="56">
        <f t="shared" si="15"/>
        <v>-80</v>
      </c>
      <c r="R251" s="56">
        <f>IF(A251="INVERSION",-J251,0)</f>
        <v>0</v>
      </c>
      <c r="S251" s="56">
        <f>finanzas3[[#This Row],[INGRESO__NETO]]+finanzas3[[#This Row],[GASTO_NETO]]+finanzas3[[#This Row],[INVERSION_NETA]]</f>
        <v>-80</v>
      </c>
    </row>
    <row r="252" spans="1:19" x14ac:dyDescent="0.35">
      <c r="A252" s="3" t="s">
        <v>28</v>
      </c>
      <c r="B252" s="3" t="s">
        <v>16</v>
      </c>
      <c r="C252" s="3" t="s">
        <v>17</v>
      </c>
      <c r="D252" s="3" t="s">
        <v>18</v>
      </c>
      <c r="E252" s="3" t="s">
        <v>44</v>
      </c>
      <c r="F252" s="3" t="s">
        <v>25</v>
      </c>
      <c r="G252" s="3" t="s">
        <v>31</v>
      </c>
      <c r="H252" s="3" t="s">
        <v>32</v>
      </c>
      <c r="I252" s="3" t="s">
        <v>45</v>
      </c>
      <c r="J252" s="6">
        <v>12.600000000000001</v>
      </c>
      <c r="K252" s="4">
        <v>42523</v>
      </c>
      <c r="L252" s="3">
        <f t="shared" si="12"/>
        <v>2016</v>
      </c>
      <c r="M252" s="3">
        <f t="shared" si="13"/>
        <v>6</v>
      </c>
      <c r="P252" s="56">
        <f t="shared" si="14"/>
        <v>0</v>
      </c>
      <c r="Q252" s="56">
        <f t="shared" si="15"/>
        <v>-12.600000000000001</v>
      </c>
      <c r="R252" s="56">
        <f>IF(A252="INVERSION",-J252,0)</f>
        <v>0</v>
      </c>
      <c r="S252" s="56">
        <f>finanzas3[[#This Row],[INGRESO__NETO]]+finanzas3[[#This Row],[GASTO_NETO]]+finanzas3[[#This Row],[INVERSION_NETA]]</f>
        <v>-12.600000000000001</v>
      </c>
    </row>
    <row r="253" spans="1:19" x14ac:dyDescent="0.35">
      <c r="A253" s="3" t="s">
        <v>28</v>
      </c>
      <c r="B253" s="3" t="s">
        <v>16</v>
      </c>
      <c r="C253" s="3" t="s">
        <v>17</v>
      </c>
      <c r="D253" s="3" t="s">
        <v>18</v>
      </c>
      <c r="E253" s="3" t="s">
        <v>113</v>
      </c>
      <c r="F253" s="3" t="s">
        <v>25</v>
      </c>
      <c r="G253" s="3" t="s">
        <v>73</v>
      </c>
      <c r="H253" s="3" t="s">
        <v>114</v>
      </c>
      <c r="I253" s="3" t="s">
        <v>114</v>
      </c>
      <c r="J253" s="6">
        <v>1.425</v>
      </c>
      <c r="K253" s="4">
        <v>42527</v>
      </c>
      <c r="L253" s="3">
        <f t="shared" si="12"/>
        <v>2016</v>
      </c>
      <c r="M253" s="3">
        <f t="shared" si="13"/>
        <v>6</v>
      </c>
      <c r="O253" t="s">
        <v>125</v>
      </c>
      <c r="P253" s="56">
        <f t="shared" si="14"/>
        <v>0</v>
      </c>
      <c r="Q253" s="56">
        <f t="shared" si="15"/>
        <v>-1.425</v>
      </c>
      <c r="R253" s="56">
        <f>IF(A253="INVERSION",-J253,0)</f>
        <v>0</v>
      </c>
      <c r="S253" s="56">
        <f>finanzas3[[#This Row],[INGRESO__NETO]]+finanzas3[[#This Row],[GASTO_NETO]]+finanzas3[[#This Row],[INVERSION_NETA]]</f>
        <v>-1.425</v>
      </c>
    </row>
    <row r="254" spans="1:19" x14ac:dyDescent="0.35">
      <c r="A254" s="3" t="s">
        <v>28</v>
      </c>
      <c r="B254" s="3" t="s">
        <v>16</v>
      </c>
      <c r="C254" s="3" t="s">
        <v>17</v>
      </c>
      <c r="D254" s="3" t="s">
        <v>18</v>
      </c>
      <c r="E254" s="3" t="s">
        <v>126</v>
      </c>
      <c r="F254" s="3" t="s">
        <v>25</v>
      </c>
      <c r="G254" s="3" t="s">
        <v>81</v>
      </c>
      <c r="H254" s="3" t="s">
        <v>126</v>
      </c>
      <c r="I254" s="3" t="s">
        <v>127</v>
      </c>
      <c r="J254" s="6">
        <v>0.70000000000000007</v>
      </c>
      <c r="K254" s="4">
        <v>42533</v>
      </c>
      <c r="L254" s="3">
        <f t="shared" si="12"/>
        <v>2016</v>
      </c>
      <c r="M254" s="3">
        <f t="shared" si="13"/>
        <v>6</v>
      </c>
      <c r="O254" t="s">
        <v>128</v>
      </c>
      <c r="P254" s="56">
        <f t="shared" si="14"/>
        <v>0</v>
      </c>
      <c r="Q254" s="56">
        <f t="shared" si="15"/>
        <v>-0.70000000000000007</v>
      </c>
      <c r="R254" s="56">
        <f>IF(A254="INVERSION",-J254,0)</f>
        <v>0</v>
      </c>
      <c r="S254" s="56">
        <f>finanzas3[[#This Row],[INGRESO__NETO]]+finanzas3[[#This Row],[GASTO_NETO]]+finanzas3[[#This Row],[INVERSION_NETA]]</f>
        <v>-0.70000000000000007</v>
      </c>
    </row>
    <row r="255" spans="1:19" x14ac:dyDescent="0.35">
      <c r="A255" s="3" t="s">
        <v>28</v>
      </c>
      <c r="B255" s="3" t="s">
        <v>16</v>
      </c>
      <c r="C255" s="3" t="s">
        <v>17</v>
      </c>
      <c r="D255" s="3" t="s">
        <v>18</v>
      </c>
      <c r="E255" s="3" t="s">
        <v>126</v>
      </c>
      <c r="F255" s="3" t="s">
        <v>25</v>
      </c>
      <c r="G255" s="3" t="s">
        <v>81</v>
      </c>
      <c r="H255" s="3" t="s">
        <v>126</v>
      </c>
      <c r="I255" s="3" t="s">
        <v>127</v>
      </c>
      <c r="J255" s="6">
        <v>0.95000000000000007</v>
      </c>
      <c r="K255" s="4">
        <v>42534</v>
      </c>
      <c r="L255" s="3">
        <f t="shared" si="12"/>
        <v>2016</v>
      </c>
      <c r="M255" s="3">
        <f t="shared" si="13"/>
        <v>6</v>
      </c>
      <c r="O255" t="s">
        <v>128</v>
      </c>
      <c r="P255" s="56">
        <f t="shared" si="14"/>
        <v>0</v>
      </c>
      <c r="Q255" s="56">
        <f t="shared" si="15"/>
        <v>-0.95000000000000007</v>
      </c>
      <c r="R255" s="56">
        <f>IF(A255="INVERSION",-J255,0)</f>
        <v>0</v>
      </c>
      <c r="S255" s="56">
        <f>finanzas3[[#This Row],[INGRESO__NETO]]+finanzas3[[#This Row],[GASTO_NETO]]+finanzas3[[#This Row],[INVERSION_NETA]]</f>
        <v>-0.95000000000000007</v>
      </c>
    </row>
    <row r="256" spans="1:19" x14ac:dyDescent="0.35">
      <c r="A256" s="3" t="s">
        <v>28</v>
      </c>
      <c r="B256" s="3" t="s">
        <v>16</v>
      </c>
      <c r="C256" s="3" t="s">
        <v>17</v>
      </c>
      <c r="D256" s="3" t="s">
        <v>18</v>
      </c>
      <c r="E256" s="3" t="s">
        <v>40</v>
      </c>
      <c r="F256" s="3" t="s">
        <v>25</v>
      </c>
      <c r="G256" s="3" t="s">
        <v>21</v>
      </c>
      <c r="H256" s="3" t="s">
        <v>40</v>
      </c>
      <c r="I256" s="3" t="s">
        <v>40</v>
      </c>
      <c r="J256" s="6">
        <v>7</v>
      </c>
      <c r="K256" s="4">
        <v>42536</v>
      </c>
      <c r="L256" s="3">
        <f t="shared" si="12"/>
        <v>2016</v>
      </c>
      <c r="M256" s="3">
        <f t="shared" si="13"/>
        <v>6</v>
      </c>
      <c r="P256" s="56">
        <f t="shared" si="14"/>
        <v>0</v>
      </c>
      <c r="Q256" s="56">
        <f t="shared" si="15"/>
        <v>-7</v>
      </c>
      <c r="R256" s="56">
        <f>IF(A256="INVERSION",-J256,0)</f>
        <v>0</v>
      </c>
      <c r="S256" s="56">
        <f>finanzas3[[#This Row],[INGRESO__NETO]]+finanzas3[[#This Row],[GASTO_NETO]]+finanzas3[[#This Row],[INVERSION_NETA]]</f>
        <v>-7</v>
      </c>
    </row>
    <row r="257" spans="1:19" x14ac:dyDescent="0.35">
      <c r="A257" s="3" t="s">
        <v>28</v>
      </c>
      <c r="B257" s="3" t="s">
        <v>35</v>
      </c>
      <c r="C257" s="3" t="s">
        <v>29</v>
      </c>
      <c r="D257" s="3" t="s">
        <v>18</v>
      </c>
      <c r="E257" s="3" t="s">
        <v>129</v>
      </c>
      <c r="F257" s="3" t="s">
        <v>25</v>
      </c>
      <c r="G257" s="3" t="s">
        <v>1864</v>
      </c>
      <c r="H257" s="3" t="s">
        <v>130</v>
      </c>
      <c r="I257" s="3" t="s">
        <v>130</v>
      </c>
      <c r="J257" s="6">
        <v>55</v>
      </c>
      <c r="K257" s="4">
        <v>42541</v>
      </c>
      <c r="L257" s="3">
        <f t="shared" si="12"/>
        <v>2016</v>
      </c>
      <c r="M257" s="3">
        <f t="shared" si="13"/>
        <v>6</v>
      </c>
      <c r="O257" s="3" t="s">
        <v>131</v>
      </c>
      <c r="P257" s="56">
        <f t="shared" si="14"/>
        <v>0</v>
      </c>
      <c r="Q257" s="56">
        <f t="shared" si="15"/>
        <v>-55</v>
      </c>
      <c r="R257" s="56">
        <f>IF(A257="INVERSION",-J257,0)</f>
        <v>0</v>
      </c>
      <c r="S257" s="56">
        <f>finanzas3[[#This Row],[INGRESO__NETO]]+finanzas3[[#This Row],[GASTO_NETO]]+finanzas3[[#This Row],[INVERSION_NETA]]</f>
        <v>-55</v>
      </c>
    </row>
    <row r="258" spans="1:19" x14ac:dyDescent="0.35">
      <c r="A258" s="3" t="s">
        <v>28</v>
      </c>
      <c r="B258" s="3" t="s">
        <v>16</v>
      </c>
      <c r="C258" s="3" t="s">
        <v>17</v>
      </c>
      <c r="D258" s="3" t="s">
        <v>18</v>
      </c>
      <c r="E258" s="3" t="s">
        <v>57</v>
      </c>
      <c r="F258" s="3" t="s">
        <v>25</v>
      </c>
      <c r="G258" s="3" t="s">
        <v>48</v>
      </c>
      <c r="H258" s="3" t="s">
        <v>49</v>
      </c>
      <c r="I258" s="3" t="s">
        <v>57</v>
      </c>
      <c r="J258" s="6">
        <v>2.214</v>
      </c>
      <c r="K258" s="4">
        <v>42549</v>
      </c>
      <c r="L258" s="3">
        <f t="shared" ref="L258:L321" si="16">YEAR(K258)</f>
        <v>2016</v>
      </c>
      <c r="M258" s="3">
        <f t="shared" ref="M258:M321" si="17">MONTH(K258)</f>
        <v>6</v>
      </c>
      <c r="O258" s="3"/>
      <c r="P258" s="56">
        <f t="shared" si="14"/>
        <v>0</v>
      </c>
      <c r="Q258" s="56">
        <f t="shared" si="15"/>
        <v>-2.214</v>
      </c>
      <c r="R258" s="56">
        <f>IF(A258="INVERSION",-J258,0)</f>
        <v>0</v>
      </c>
      <c r="S258" s="56">
        <f>finanzas3[[#This Row],[INGRESO__NETO]]+finanzas3[[#This Row],[GASTO_NETO]]+finanzas3[[#This Row],[INVERSION_NETA]]</f>
        <v>-2.214</v>
      </c>
    </row>
    <row r="259" spans="1:19" x14ac:dyDescent="0.35">
      <c r="A259" s="3" t="s">
        <v>28</v>
      </c>
      <c r="B259" s="3" t="s">
        <v>16</v>
      </c>
      <c r="C259" s="3" t="s">
        <v>17</v>
      </c>
      <c r="D259" s="3" t="s">
        <v>18</v>
      </c>
      <c r="E259" s="3" t="s">
        <v>44</v>
      </c>
      <c r="F259" s="3" t="s">
        <v>25</v>
      </c>
      <c r="G259" s="3" t="s">
        <v>31</v>
      </c>
      <c r="H259" s="3" t="s">
        <v>32</v>
      </c>
      <c r="I259" s="3" t="s">
        <v>45</v>
      </c>
      <c r="J259" s="6">
        <v>11.565000000000001</v>
      </c>
      <c r="K259" s="4">
        <v>42551</v>
      </c>
      <c r="L259" s="3">
        <f t="shared" si="16"/>
        <v>2016</v>
      </c>
      <c r="M259" s="3">
        <f t="shared" si="17"/>
        <v>6</v>
      </c>
      <c r="P259" s="56">
        <f t="shared" ref="P259:P322" si="18">IF(A259="INGRESO",J259,0)</f>
        <v>0</v>
      </c>
      <c r="Q259" s="56">
        <f t="shared" ref="Q259:Q322" si="19">IF(A259="GASTO",-J259,0)</f>
        <v>-11.565000000000001</v>
      </c>
      <c r="R259" s="56">
        <f>IF(A259="INVERSION",-J259,0)</f>
        <v>0</v>
      </c>
      <c r="S259" s="56">
        <f>finanzas3[[#This Row],[INGRESO__NETO]]+finanzas3[[#This Row],[GASTO_NETO]]+finanzas3[[#This Row],[INVERSION_NETA]]</f>
        <v>-11.565000000000001</v>
      </c>
    </row>
    <row r="260" spans="1:19" x14ac:dyDescent="0.35">
      <c r="A260" s="3" t="s">
        <v>28</v>
      </c>
      <c r="B260" s="3" t="s">
        <v>35</v>
      </c>
      <c r="C260" s="3" t="s">
        <v>29</v>
      </c>
      <c r="D260" s="3" t="s">
        <v>18</v>
      </c>
      <c r="E260" s="3" t="s">
        <v>36</v>
      </c>
      <c r="F260" s="3" t="s">
        <v>25</v>
      </c>
      <c r="G260" s="3" t="s">
        <v>1864</v>
      </c>
      <c r="H260" s="3" t="s">
        <v>38</v>
      </c>
      <c r="I260" s="3" t="s">
        <v>36</v>
      </c>
      <c r="J260" s="6">
        <v>80</v>
      </c>
      <c r="K260" s="4">
        <v>42552</v>
      </c>
      <c r="L260" s="3">
        <f t="shared" si="16"/>
        <v>2016</v>
      </c>
      <c r="M260" s="3">
        <f t="shared" si="17"/>
        <v>7</v>
      </c>
      <c r="O260" s="3"/>
      <c r="P260" s="56">
        <f t="shared" si="18"/>
        <v>0</v>
      </c>
      <c r="Q260" s="56">
        <f t="shared" si="19"/>
        <v>-80</v>
      </c>
      <c r="R260" s="56">
        <f>IF(A260="INVERSION",-J260,0)</f>
        <v>0</v>
      </c>
      <c r="S260" s="56">
        <f>finanzas3[[#This Row],[INGRESO__NETO]]+finanzas3[[#This Row],[GASTO_NETO]]+finanzas3[[#This Row],[INVERSION_NETA]]</f>
        <v>-80</v>
      </c>
    </row>
    <row r="261" spans="1:19" x14ac:dyDescent="0.35">
      <c r="A261" s="3" t="s">
        <v>28</v>
      </c>
      <c r="B261" s="3" t="s">
        <v>35</v>
      </c>
      <c r="C261" s="3" t="s">
        <v>29</v>
      </c>
      <c r="D261" s="3" t="s">
        <v>18</v>
      </c>
      <c r="E261" s="3" t="s">
        <v>129</v>
      </c>
      <c r="F261" s="3" t="s">
        <v>25</v>
      </c>
      <c r="G261" s="3" t="s">
        <v>1864</v>
      </c>
      <c r="H261" s="3" t="s">
        <v>130</v>
      </c>
      <c r="I261" s="3" t="s">
        <v>130</v>
      </c>
      <c r="J261" s="6">
        <v>27.5</v>
      </c>
      <c r="K261" s="4">
        <v>42552</v>
      </c>
      <c r="L261" s="3">
        <f t="shared" si="16"/>
        <v>2016</v>
      </c>
      <c r="M261" s="3">
        <f t="shared" si="17"/>
        <v>7</v>
      </c>
      <c r="O261" s="3"/>
      <c r="P261" s="56">
        <f t="shared" si="18"/>
        <v>0</v>
      </c>
      <c r="Q261" s="56">
        <f t="shared" si="19"/>
        <v>-27.5</v>
      </c>
      <c r="R261" s="56">
        <f>IF(A261="INVERSION",-J261,0)</f>
        <v>0</v>
      </c>
      <c r="S261" s="56">
        <f>finanzas3[[#This Row],[INGRESO__NETO]]+finanzas3[[#This Row],[GASTO_NETO]]+finanzas3[[#This Row],[INVERSION_NETA]]</f>
        <v>-27.5</v>
      </c>
    </row>
    <row r="262" spans="1:19" x14ac:dyDescent="0.35">
      <c r="A262" s="3" t="s">
        <v>28</v>
      </c>
      <c r="B262" s="3" t="s">
        <v>16</v>
      </c>
      <c r="C262" s="3" t="s">
        <v>17</v>
      </c>
      <c r="D262" s="3" t="s">
        <v>18</v>
      </c>
      <c r="E262" s="3" t="s">
        <v>63</v>
      </c>
      <c r="F262" s="3" t="s">
        <v>25</v>
      </c>
      <c r="G262" s="3" t="s">
        <v>48</v>
      </c>
      <c r="H262" s="3" t="s">
        <v>49</v>
      </c>
      <c r="I262" s="3" t="s">
        <v>63</v>
      </c>
      <c r="J262" s="6">
        <v>0.60199999999999998</v>
      </c>
      <c r="K262" s="4">
        <v>42555</v>
      </c>
      <c r="L262" s="3">
        <f t="shared" si="16"/>
        <v>2016</v>
      </c>
      <c r="M262" s="3">
        <f t="shared" si="17"/>
        <v>7</v>
      </c>
      <c r="O262" s="3"/>
      <c r="P262" s="56">
        <f t="shared" si="18"/>
        <v>0</v>
      </c>
      <c r="Q262" s="56">
        <f t="shared" si="19"/>
        <v>-0.60199999999999998</v>
      </c>
      <c r="R262" s="56">
        <f>IF(A262="INVERSION",-J262,0)</f>
        <v>0</v>
      </c>
      <c r="S262" s="56">
        <f>finanzas3[[#This Row],[INGRESO__NETO]]+finanzas3[[#This Row],[GASTO_NETO]]+finanzas3[[#This Row],[INVERSION_NETA]]</f>
        <v>-0.60199999999999998</v>
      </c>
    </row>
    <row r="263" spans="1:19" x14ac:dyDescent="0.35">
      <c r="A263" s="3" t="s">
        <v>28</v>
      </c>
      <c r="B263" s="3" t="s">
        <v>16</v>
      </c>
      <c r="C263" s="3" t="s">
        <v>17</v>
      </c>
      <c r="D263" s="3" t="s">
        <v>18</v>
      </c>
      <c r="E263" s="3" t="s">
        <v>66</v>
      </c>
      <c r="F263" s="3" t="s">
        <v>25</v>
      </c>
      <c r="G263" s="3" t="s">
        <v>67</v>
      </c>
      <c r="H263" s="3" t="s">
        <v>66</v>
      </c>
      <c r="I263" s="3" t="s">
        <v>66</v>
      </c>
      <c r="J263" s="6">
        <v>1.17</v>
      </c>
      <c r="K263" s="4">
        <v>42559</v>
      </c>
      <c r="L263" s="3">
        <f t="shared" si="16"/>
        <v>2016</v>
      </c>
      <c r="M263" s="3">
        <f t="shared" si="17"/>
        <v>7</v>
      </c>
      <c r="O263" t="s">
        <v>132</v>
      </c>
      <c r="P263" s="56">
        <f t="shared" si="18"/>
        <v>0</v>
      </c>
      <c r="Q263" s="56">
        <f t="shared" si="19"/>
        <v>-1.17</v>
      </c>
      <c r="R263" s="56">
        <f>IF(A263="INVERSION",-J263,0)</f>
        <v>0</v>
      </c>
      <c r="S263" s="56">
        <f>finanzas3[[#This Row],[INGRESO__NETO]]+finanzas3[[#This Row],[GASTO_NETO]]+finanzas3[[#This Row],[INVERSION_NETA]]</f>
        <v>-1.17</v>
      </c>
    </row>
    <row r="264" spans="1:19" x14ac:dyDescent="0.35">
      <c r="A264" s="3" t="s">
        <v>28</v>
      </c>
      <c r="B264" s="3" t="s">
        <v>16</v>
      </c>
      <c r="C264" s="3" t="s">
        <v>17</v>
      </c>
      <c r="D264" s="3" t="s">
        <v>18</v>
      </c>
      <c r="E264" s="3" t="s">
        <v>40</v>
      </c>
      <c r="F264" s="3" t="s">
        <v>25</v>
      </c>
      <c r="G264" s="3" t="s">
        <v>21</v>
      </c>
      <c r="H264" s="3" t="s">
        <v>40</v>
      </c>
      <c r="I264" s="3" t="s">
        <v>40</v>
      </c>
      <c r="J264" s="6">
        <v>7</v>
      </c>
      <c r="K264" s="4">
        <v>42562</v>
      </c>
      <c r="L264" s="3">
        <f t="shared" si="16"/>
        <v>2016</v>
      </c>
      <c r="M264" s="3">
        <f t="shared" si="17"/>
        <v>7</v>
      </c>
      <c r="P264" s="56">
        <f t="shared" si="18"/>
        <v>0</v>
      </c>
      <c r="Q264" s="56">
        <f t="shared" si="19"/>
        <v>-7</v>
      </c>
      <c r="R264" s="56">
        <f>IF(A264="INVERSION",-J264,0)</f>
        <v>0</v>
      </c>
      <c r="S264" s="56">
        <f>finanzas3[[#This Row],[INGRESO__NETO]]+finanzas3[[#This Row],[GASTO_NETO]]+finanzas3[[#This Row],[INVERSION_NETA]]</f>
        <v>-7</v>
      </c>
    </row>
    <row r="265" spans="1:19" x14ac:dyDescent="0.35">
      <c r="A265" s="3" t="s">
        <v>28</v>
      </c>
      <c r="B265" s="3" t="s">
        <v>16</v>
      </c>
      <c r="C265" s="3" t="s">
        <v>17</v>
      </c>
      <c r="D265" s="3" t="s">
        <v>18</v>
      </c>
      <c r="E265" s="3" t="s">
        <v>57</v>
      </c>
      <c r="F265" s="3" t="s">
        <v>25</v>
      </c>
      <c r="G265" s="3" t="s">
        <v>48</v>
      </c>
      <c r="H265" s="3" t="s">
        <v>49</v>
      </c>
      <c r="I265" s="3" t="s">
        <v>57</v>
      </c>
      <c r="J265" s="6">
        <v>2.75</v>
      </c>
      <c r="K265" s="4">
        <v>42564</v>
      </c>
      <c r="L265" s="3">
        <f t="shared" si="16"/>
        <v>2016</v>
      </c>
      <c r="M265" s="3">
        <f t="shared" si="17"/>
        <v>7</v>
      </c>
      <c r="O265" s="3"/>
      <c r="P265" s="56">
        <f t="shared" si="18"/>
        <v>0</v>
      </c>
      <c r="Q265" s="56">
        <f t="shared" si="19"/>
        <v>-2.75</v>
      </c>
      <c r="R265" s="56">
        <f>IF(A265="INVERSION",-J265,0)</f>
        <v>0</v>
      </c>
      <c r="S265" s="56">
        <f>finanzas3[[#This Row],[INGRESO__NETO]]+finanzas3[[#This Row],[GASTO_NETO]]+finanzas3[[#This Row],[INVERSION_NETA]]</f>
        <v>-2.75</v>
      </c>
    </row>
    <row r="266" spans="1:19" x14ac:dyDescent="0.35">
      <c r="A266" s="3" t="s">
        <v>28</v>
      </c>
      <c r="B266" s="3" t="s">
        <v>16</v>
      </c>
      <c r="C266" s="3" t="s">
        <v>17</v>
      </c>
      <c r="D266" s="3" t="s">
        <v>18</v>
      </c>
      <c r="E266" s="3" t="s">
        <v>133</v>
      </c>
      <c r="F266" s="3" t="s">
        <v>25</v>
      </c>
      <c r="G266" s="3" t="s">
        <v>21</v>
      </c>
      <c r="H266" s="3" t="s">
        <v>134</v>
      </c>
      <c r="I266" s="3" t="s">
        <v>134</v>
      </c>
      <c r="J266" s="6">
        <v>2.0110000000000001</v>
      </c>
      <c r="K266" s="4">
        <v>42569</v>
      </c>
      <c r="L266" s="3">
        <f t="shared" si="16"/>
        <v>2016</v>
      </c>
      <c r="M266" s="3">
        <f t="shared" si="17"/>
        <v>7</v>
      </c>
      <c r="O266" t="s">
        <v>135</v>
      </c>
      <c r="P266" s="56">
        <f t="shared" si="18"/>
        <v>0</v>
      </c>
      <c r="Q266" s="56">
        <f t="shared" si="19"/>
        <v>-2.0110000000000001</v>
      </c>
      <c r="R266" s="56">
        <f>IF(A266="INVERSION",-J266,0)</f>
        <v>0</v>
      </c>
      <c r="S266" s="56">
        <f>finanzas3[[#This Row],[INGRESO__NETO]]+finanzas3[[#This Row],[GASTO_NETO]]+finanzas3[[#This Row],[INVERSION_NETA]]</f>
        <v>-2.0110000000000001</v>
      </c>
    </row>
    <row r="267" spans="1:19" x14ac:dyDescent="0.35">
      <c r="A267" s="3" t="s">
        <v>28</v>
      </c>
      <c r="B267" s="3" t="s">
        <v>16</v>
      </c>
      <c r="C267" s="3" t="s">
        <v>17</v>
      </c>
      <c r="D267" s="3" t="s">
        <v>18</v>
      </c>
      <c r="E267" s="3" t="s">
        <v>83</v>
      </c>
      <c r="F267" s="3" t="s">
        <v>47</v>
      </c>
      <c r="G267" s="3" t="s">
        <v>84</v>
      </c>
      <c r="H267" s="3" t="s">
        <v>85</v>
      </c>
      <c r="I267" s="3" t="s">
        <v>85</v>
      </c>
      <c r="J267" s="6">
        <v>15.76</v>
      </c>
      <c r="K267" s="4">
        <v>42573</v>
      </c>
      <c r="L267" s="3">
        <f t="shared" si="16"/>
        <v>2016</v>
      </c>
      <c r="M267" s="3">
        <f t="shared" si="17"/>
        <v>7</v>
      </c>
      <c r="O267" t="s">
        <v>136</v>
      </c>
      <c r="P267" s="56">
        <f t="shared" si="18"/>
        <v>0</v>
      </c>
      <c r="Q267" s="56">
        <f t="shared" si="19"/>
        <v>-15.76</v>
      </c>
      <c r="R267" s="56">
        <f>IF(A267="INVERSION",-J267,0)</f>
        <v>0</v>
      </c>
      <c r="S267" s="56">
        <f>finanzas3[[#This Row],[INGRESO__NETO]]+finanzas3[[#This Row],[GASTO_NETO]]+finanzas3[[#This Row],[INVERSION_NETA]]</f>
        <v>-15.76</v>
      </c>
    </row>
    <row r="268" spans="1:19" x14ac:dyDescent="0.35">
      <c r="A268" s="3" t="s">
        <v>15</v>
      </c>
      <c r="B268" s="3" t="s">
        <v>16</v>
      </c>
      <c r="C268" s="3" t="s">
        <v>17</v>
      </c>
      <c r="D268" s="3" t="s">
        <v>18</v>
      </c>
      <c r="E268" s="3" t="s">
        <v>24</v>
      </c>
      <c r="F268" s="3" t="s">
        <v>25</v>
      </c>
      <c r="G268" s="3" t="s">
        <v>21</v>
      </c>
      <c r="H268" s="3" t="s">
        <v>26</v>
      </c>
      <c r="I268" s="3" t="s">
        <v>27</v>
      </c>
      <c r="J268" s="6">
        <v>210</v>
      </c>
      <c r="K268" s="4">
        <v>42579</v>
      </c>
      <c r="L268" s="3">
        <f t="shared" si="16"/>
        <v>2016</v>
      </c>
      <c r="M268" s="3">
        <f t="shared" si="17"/>
        <v>7</v>
      </c>
      <c r="O268" s="3"/>
      <c r="P268" s="56">
        <f t="shared" si="18"/>
        <v>210</v>
      </c>
      <c r="Q268" s="56">
        <f t="shared" si="19"/>
        <v>0</v>
      </c>
      <c r="R268" s="56">
        <f>IF(A268="INVERSION",-J268,0)</f>
        <v>0</v>
      </c>
      <c r="S268" s="56">
        <f>finanzas3[[#This Row],[INGRESO__NETO]]+finanzas3[[#This Row],[GASTO_NETO]]+finanzas3[[#This Row],[INVERSION_NETA]]</f>
        <v>210</v>
      </c>
    </row>
    <row r="269" spans="1:19" x14ac:dyDescent="0.35">
      <c r="A269" s="3" t="s">
        <v>28</v>
      </c>
      <c r="B269" s="3" t="s">
        <v>35</v>
      </c>
      <c r="C269" s="3" t="s">
        <v>29</v>
      </c>
      <c r="D269" s="3" t="s">
        <v>18</v>
      </c>
      <c r="E269" s="3" t="s">
        <v>129</v>
      </c>
      <c r="F269" s="3" t="s">
        <v>25</v>
      </c>
      <c r="G269" s="3" t="s">
        <v>1864</v>
      </c>
      <c r="H269" s="3" t="s">
        <v>130</v>
      </c>
      <c r="I269" s="3" t="s">
        <v>130</v>
      </c>
      <c r="J269" s="6">
        <v>27.5</v>
      </c>
      <c r="K269" s="4">
        <v>42583</v>
      </c>
      <c r="L269" s="3">
        <f t="shared" si="16"/>
        <v>2016</v>
      </c>
      <c r="M269" s="3">
        <f t="shared" si="17"/>
        <v>8</v>
      </c>
      <c r="O269" s="3"/>
      <c r="P269" s="56">
        <f t="shared" si="18"/>
        <v>0</v>
      </c>
      <c r="Q269" s="56">
        <f t="shared" si="19"/>
        <v>-27.5</v>
      </c>
      <c r="R269" s="56">
        <f>IF(A269="INVERSION",-J269,0)</f>
        <v>0</v>
      </c>
      <c r="S269" s="56">
        <f>finanzas3[[#This Row],[INGRESO__NETO]]+finanzas3[[#This Row],[GASTO_NETO]]+finanzas3[[#This Row],[INVERSION_NETA]]</f>
        <v>-27.5</v>
      </c>
    </row>
    <row r="270" spans="1:19" x14ac:dyDescent="0.35">
      <c r="A270" s="3" t="s">
        <v>28</v>
      </c>
      <c r="B270" s="3" t="s">
        <v>35</v>
      </c>
      <c r="C270" s="3" t="s">
        <v>29</v>
      </c>
      <c r="D270" s="3" t="s">
        <v>18</v>
      </c>
      <c r="E270" s="3" t="s">
        <v>129</v>
      </c>
      <c r="F270" s="3" t="s">
        <v>25</v>
      </c>
      <c r="G270" s="3" t="s">
        <v>1864</v>
      </c>
      <c r="H270" s="3" t="s">
        <v>130</v>
      </c>
      <c r="I270" s="3" t="s">
        <v>130</v>
      </c>
      <c r="J270" s="6">
        <v>27.5</v>
      </c>
      <c r="K270" s="4">
        <v>42614</v>
      </c>
      <c r="L270" s="3">
        <f t="shared" si="16"/>
        <v>2016</v>
      </c>
      <c r="M270" s="3">
        <f t="shared" si="17"/>
        <v>9</v>
      </c>
      <c r="O270" s="3"/>
      <c r="P270" s="56">
        <f t="shared" si="18"/>
        <v>0</v>
      </c>
      <c r="Q270" s="56">
        <f t="shared" si="19"/>
        <v>-27.5</v>
      </c>
      <c r="R270" s="56">
        <f>IF(A270="INVERSION",-J270,0)</f>
        <v>0</v>
      </c>
      <c r="S270" s="56">
        <f>finanzas3[[#This Row],[INGRESO__NETO]]+finanzas3[[#This Row],[GASTO_NETO]]+finanzas3[[#This Row],[INVERSION_NETA]]</f>
        <v>-27.5</v>
      </c>
    </row>
    <row r="271" spans="1:19" x14ac:dyDescent="0.35">
      <c r="A271" s="3" t="s">
        <v>28</v>
      </c>
      <c r="B271" s="3" t="s">
        <v>16</v>
      </c>
      <c r="C271" s="3" t="s">
        <v>17</v>
      </c>
      <c r="D271" s="3" t="s">
        <v>18</v>
      </c>
      <c r="E271" s="3" t="s">
        <v>41</v>
      </c>
      <c r="F271" s="3" t="s">
        <v>25</v>
      </c>
      <c r="G271" s="3" t="s">
        <v>1865</v>
      </c>
      <c r="H271" s="3" t="s">
        <v>42</v>
      </c>
      <c r="I271" s="3" t="s">
        <v>42</v>
      </c>
      <c r="J271" s="6">
        <v>0.49900000000000005</v>
      </c>
      <c r="K271" s="4">
        <v>42620</v>
      </c>
      <c r="L271" s="3">
        <f t="shared" si="16"/>
        <v>2016</v>
      </c>
      <c r="M271" s="3">
        <f t="shared" si="17"/>
        <v>9</v>
      </c>
      <c r="O271" t="s">
        <v>137</v>
      </c>
      <c r="P271" s="56">
        <f t="shared" si="18"/>
        <v>0</v>
      </c>
      <c r="Q271" s="56">
        <f t="shared" si="19"/>
        <v>-0.49900000000000005</v>
      </c>
      <c r="R271" s="56">
        <f>IF(A271="INVERSION",-J271,0)</f>
        <v>0</v>
      </c>
      <c r="S271" s="56">
        <f>finanzas3[[#This Row],[INGRESO__NETO]]+finanzas3[[#This Row],[GASTO_NETO]]+finanzas3[[#This Row],[INVERSION_NETA]]</f>
        <v>-0.49900000000000005</v>
      </c>
    </row>
    <row r="272" spans="1:19" x14ac:dyDescent="0.35">
      <c r="A272" s="3" t="s">
        <v>15</v>
      </c>
      <c r="B272" s="3" t="s">
        <v>16</v>
      </c>
      <c r="C272" s="3" t="s">
        <v>17</v>
      </c>
      <c r="D272" s="3" t="s">
        <v>18</v>
      </c>
      <c r="E272" s="3" t="s">
        <v>19</v>
      </c>
      <c r="F272" s="3" t="s">
        <v>20</v>
      </c>
      <c r="G272" s="3" t="s">
        <v>21</v>
      </c>
      <c r="H272" s="3" t="s">
        <v>22</v>
      </c>
      <c r="I272" s="3" t="s">
        <v>23</v>
      </c>
      <c r="J272" s="6">
        <v>4.2000000000000003E-2</v>
      </c>
      <c r="K272" s="4">
        <v>42625</v>
      </c>
      <c r="L272" s="3">
        <f t="shared" si="16"/>
        <v>2016</v>
      </c>
      <c r="M272" s="3">
        <f t="shared" si="17"/>
        <v>9</v>
      </c>
      <c r="O272" s="3"/>
      <c r="P272" s="56">
        <f t="shared" si="18"/>
        <v>4.2000000000000003E-2</v>
      </c>
      <c r="Q272" s="56">
        <f t="shared" si="19"/>
        <v>0</v>
      </c>
      <c r="R272" s="56">
        <f>IF(A272="INVERSION",-J272,0)</f>
        <v>0</v>
      </c>
      <c r="S272" s="56">
        <f>finanzas3[[#This Row],[INGRESO__NETO]]+finanzas3[[#This Row],[GASTO_NETO]]+finanzas3[[#This Row],[INVERSION_NETA]]</f>
        <v>4.2000000000000003E-2</v>
      </c>
    </row>
    <row r="273" spans="1:19" x14ac:dyDescent="0.35">
      <c r="A273" s="3" t="s">
        <v>28</v>
      </c>
      <c r="B273" s="3" t="s">
        <v>16</v>
      </c>
      <c r="C273" s="3" t="s">
        <v>17</v>
      </c>
      <c r="D273" s="3" t="s">
        <v>18</v>
      </c>
      <c r="E273" s="3" t="s">
        <v>57</v>
      </c>
      <c r="F273" s="3" t="s">
        <v>25</v>
      </c>
      <c r="G273" s="3" t="s">
        <v>48</v>
      </c>
      <c r="H273" s="3" t="s">
        <v>49</v>
      </c>
      <c r="I273" s="3" t="s">
        <v>57</v>
      </c>
      <c r="J273" s="6">
        <v>2.552</v>
      </c>
      <c r="K273" s="4">
        <v>42626</v>
      </c>
      <c r="L273" s="3">
        <f t="shared" si="16"/>
        <v>2016</v>
      </c>
      <c r="M273" s="3">
        <f t="shared" si="17"/>
        <v>9</v>
      </c>
      <c r="O273" s="3"/>
      <c r="P273" s="56">
        <f t="shared" si="18"/>
        <v>0</v>
      </c>
      <c r="Q273" s="56">
        <f t="shared" si="19"/>
        <v>-2.552</v>
      </c>
      <c r="R273" s="56">
        <f>IF(A273="INVERSION",-J273,0)</f>
        <v>0</v>
      </c>
      <c r="S273" s="56">
        <f>finanzas3[[#This Row],[INGRESO__NETO]]+finanzas3[[#This Row],[GASTO_NETO]]+finanzas3[[#This Row],[INVERSION_NETA]]</f>
        <v>-2.552</v>
      </c>
    </row>
    <row r="274" spans="1:19" x14ac:dyDescent="0.35">
      <c r="A274" s="3" t="s">
        <v>28</v>
      </c>
      <c r="B274" s="3" t="s">
        <v>16</v>
      </c>
      <c r="C274" s="3" t="s">
        <v>17</v>
      </c>
      <c r="D274" s="3" t="s">
        <v>18</v>
      </c>
      <c r="E274" s="3" t="s">
        <v>57</v>
      </c>
      <c r="F274" s="3" t="s">
        <v>25</v>
      </c>
      <c r="G274" s="3" t="s">
        <v>48</v>
      </c>
      <c r="H274" s="3" t="s">
        <v>49</v>
      </c>
      <c r="I274" s="3" t="s">
        <v>57</v>
      </c>
      <c r="J274" s="6">
        <v>2.0910000000000002</v>
      </c>
      <c r="K274" s="4">
        <v>42629</v>
      </c>
      <c r="L274" s="3">
        <f t="shared" si="16"/>
        <v>2016</v>
      </c>
      <c r="M274" s="3">
        <f t="shared" si="17"/>
        <v>9</v>
      </c>
      <c r="O274" s="3"/>
      <c r="P274" s="56">
        <f t="shared" si="18"/>
        <v>0</v>
      </c>
      <c r="Q274" s="56">
        <f t="shared" si="19"/>
        <v>-2.0910000000000002</v>
      </c>
      <c r="R274" s="56">
        <f>IF(A274="INVERSION",-J274,0)</f>
        <v>0</v>
      </c>
      <c r="S274" s="56">
        <f>finanzas3[[#This Row],[INGRESO__NETO]]+finanzas3[[#This Row],[GASTO_NETO]]+finanzas3[[#This Row],[INVERSION_NETA]]</f>
        <v>-2.0910000000000002</v>
      </c>
    </row>
    <row r="275" spans="1:19" x14ac:dyDescent="0.35">
      <c r="A275" s="3" t="s">
        <v>28</v>
      </c>
      <c r="B275" s="3" t="s">
        <v>16</v>
      </c>
      <c r="C275" s="3" t="s">
        <v>17</v>
      </c>
      <c r="D275" s="3" t="s">
        <v>18</v>
      </c>
      <c r="E275" s="3" t="s">
        <v>57</v>
      </c>
      <c r="F275" s="3" t="s">
        <v>25</v>
      </c>
      <c r="G275" s="3" t="s">
        <v>48</v>
      </c>
      <c r="H275" s="3" t="s">
        <v>49</v>
      </c>
      <c r="I275" s="3" t="s">
        <v>57</v>
      </c>
      <c r="J275" s="6">
        <v>2.0539999999999998</v>
      </c>
      <c r="K275" s="4">
        <v>42632</v>
      </c>
      <c r="L275" s="3">
        <f t="shared" si="16"/>
        <v>2016</v>
      </c>
      <c r="M275" s="3">
        <f t="shared" si="17"/>
        <v>9</v>
      </c>
      <c r="O275" s="3"/>
      <c r="P275" s="56">
        <f t="shared" si="18"/>
        <v>0</v>
      </c>
      <c r="Q275" s="56">
        <f t="shared" si="19"/>
        <v>-2.0539999999999998</v>
      </c>
      <c r="R275" s="56">
        <f>IF(A275="INVERSION",-J275,0)</f>
        <v>0</v>
      </c>
      <c r="S275" s="56">
        <f>finanzas3[[#This Row],[INGRESO__NETO]]+finanzas3[[#This Row],[GASTO_NETO]]+finanzas3[[#This Row],[INVERSION_NETA]]</f>
        <v>-2.0539999999999998</v>
      </c>
    </row>
    <row r="276" spans="1:19" x14ac:dyDescent="0.35">
      <c r="A276" s="3" t="s">
        <v>28</v>
      </c>
      <c r="B276" s="3" t="s">
        <v>16</v>
      </c>
      <c r="C276" s="3" t="s">
        <v>17</v>
      </c>
      <c r="D276" s="3" t="s">
        <v>18</v>
      </c>
      <c r="E276" s="3" t="s">
        <v>57</v>
      </c>
      <c r="F276" s="3" t="s">
        <v>25</v>
      </c>
      <c r="G276" s="3" t="s">
        <v>48</v>
      </c>
      <c r="H276" s="3" t="s">
        <v>49</v>
      </c>
      <c r="I276" s="3" t="s">
        <v>57</v>
      </c>
      <c r="J276" s="6">
        <v>2.1800000000000002</v>
      </c>
      <c r="K276" s="4">
        <v>42635</v>
      </c>
      <c r="L276" s="3">
        <f t="shared" si="16"/>
        <v>2016</v>
      </c>
      <c r="M276" s="3">
        <f t="shared" si="17"/>
        <v>9</v>
      </c>
      <c r="O276" s="3"/>
      <c r="P276" s="56">
        <f t="shared" si="18"/>
        <v>0</v>
      </c>
      <c r="Q276" s="56">
        <f t="shared" si="19"/>
        <v>-2.1800000000000002</v>
      </c>
      <c r="R276" s="56">
        <f>IF(A276="INVERSION",-J276,0)</f>
        <v>0</v>
      </c>
      <c r="S276" s="56">
        <f>finanzas3[[#This Row],[INGRESO__NETO]]+finanzas3[[#This Row],[GASTO_NETO]]+finanzas3[[#This Row],[INVERSION_NETA]]</f>
        <v>-2.1800000000000002</v>
      </c>
    </row>
    <row r="277" spans="1:19" x14ac:dyDescent="0.35">
      <c r="A277" s="3" t="s">
        <v>28</v>
      </c>
      <c r="B277" s="3" t="s">
        <v>16</v>
      </c>
      <c r="C277" s="3" t="s">
        <v>17</v>
      </c>
      <c r="D277" s="3" t="s">
        <v>18</v>
      </c>
      <c r="E277" s="3" t="s">
        <v>57</v>
      </c>
      <c r="F277" s="3" t="s">
        <v>25</v>
      </c>
      <c r="G277" s="3" t="s">
        <v>48</v>
      </c>
      <c r="H277" s="3" t="s">
        <v>49</v>
      </c>
      <c r="I277" s="3" t="s">
        <v>57</v>
      </c>
      <c r="J277" s="6">
        <v>1.5740000000000001</v>
      </c>
      <c r="K277" s="4">
        <v>42639</v>
      </c>
      <c r="L277" s="3">
        <f t="shared" si="16"/>
        <v>2016</v>
      </c>
      <c r="M277" s="3">
        <f t="shared" si="17"/>
        <v>9</v>
      </c>
      <c r="O277" s="3"/>
      <c r="P277" s="56">
        <f t="shared" si="18"/>
        <v>0</v>
      </c>
      <c r="Q277" s="56">
        <f t="shared" si="19"/>
        <v>-1.5740000000000001</v>
      </c>
      <c r="R277" s="56">
        <f>IF(A277="INVERSION",-J277,0)</f>
        <v>0</v>
      </c>
      <c r="S277" s="56">
        <f>finanzas3[[#This Row],[INGRESO__NETO]]+finanzas3[[#This Row],[GASTO_NETO]]+finanzas3[[#This Row],[INVERSION_NETA]]</f>
        <v>-1.5740000000000001</v>
      </c>
    </row>
    <row r="278" spans="1:19" x14ac:dyDescent="0.35">
      <c r="A278" s="3" t="s">
        <v>28</v>
      </c>
      <c r="B278" s="3" t="s">
        <v>16</v>
      </c>
      <c r="C278" s="3" t="s">
        <v>17</v>
      </c>
      <c r="D278" s="3" t="s">
        <v>18</v>
      </c>
      <c r="E278" s="3" t="s">
        <v>57</v>
      </c>
      <c r="F278" s="3" t="s">
        <v>25</v>
      </c>
      <c r="G278" s="3" t="s">
        <v>48</v>
      </c>
      <c r="H278" s="3" t="s">
        <v>49</v>
      </c>
      <c r="I278" s="3" t="s">
        <v>57</v>
      </c>
      <c r="J278" s="6">
        <v>2.2480000000000002</v>
      </c>
      <c r="K278" s="4">
        <v>42639</v>
      </c>
      <c r="L278" s="3">
        <f t="shared" si="16"/>
        <v>2016</v>
      </c>
      <c r="M278" s="3">
        <f t="shared" si="17"/>
        <v>9</v>
      </c>
      <c r="O278" s="3"/>
      <c r="P278" s="56">
        <f t="shared" si="18"/>
        <v>0</v>
      </c>
      <c r="Q278" s="56">
        <f t="shared" si="19"/>
        <v>-2.2480000000000002</v>
      </c>
      <c r="R278" s="56">
        <f>IF(A278="INVERSION",-J278,0)</f>
        <v>0</v>
      </c>
      <c r="S278" s="56">
        <f>finanzas3[[#This Row],[INGRESO__NETO]]+finanzas3[[#This Row],[GASTO_NETO]]+finanzas3[[#This Row],[INVERSION_NETA]]</f>
        <v>-2.2480000000000002</v>
      </c>
    </row>
    <row r="279" spans="1:19" x14ac:dyDescent="0.35">
      <c r="A279" s="3" t="s">
        <v>28</v>
      </c>
      <c r="B279" s="3" t="s">
        <v>16</v>
      </c>
      <c r="C279" s="3" t="s">
        <v>17</v>
      </c>
      <c r="D279" s="3" t="s">
        <v>18</v>
      </c>
      <c r="E279" s="3" t="s">
        <v>57</v>
      </c>
      <c r="F279" s="3" t="s">
        <v>25</v>
      </c>
      <c r="G279" s="3" t="s">
        <v>48</v>
      </c>
      <c r="H279" s="3" t="s">
        <v>49</v>
      </c>
      <c r="I279" s="3" t="s">
        <v>57</v>
      </c>
      <c r="J279" s="6">
        <v>1.5490000000000002</v>
      </c>
      <c r="K279" s="4">
        <v>42642</v>
      </c>
      <c r="L279" s="3">
        <f t="shared" si="16"/>
        <v>2016</v>
      </c>
      <c r="M279" s="3">
        <f t="shared" si="17"/>
        <v>9</v>
      </c>
      <c r="O279" s="3"/>
      <c r="P279" s="56">
        <f t="shared" si="18"/>
        <v>0</v>
      </c>
      <c r="Q279" s="56">
        <f t="shared" si="19"/>
        <v>-1.5490000000000002</v>
      </c>
      <c r="R279" s="56">
        <f>IF(A279="INVERSION",-J279,0)</f>
        <v>0</v>
      </c>
      <c r="S279" s="56">
        <f>finanzas3[[#This Row],[INGRESO__NETO]]+finanzas3[[#This Row],[GASTO_NETO]]+finanzas3[[#This Row],[INVERSION_NETA]]</f>
        <v>-1.5490000000000002</v>
      </c>
    </row>
    <row r="280" spans="1:19" x14ac:dyDescent="0.35">
      <c r="A280" s="3" t="s">
        <v>28</v>
      </c>
      <c r="B280" s="3" t="s">
        <v>16</v>
      </c>
      <c r="C280" s="3" t="s">
        <v>17</v>
      </c>
      <c r="D280" s="3" t="s">
        <v>18</v>
      </c>
      <c r="E280" s="3" t="s">
        <v>57</v>
      </c>
      <c r="F280" s="3" t="s">
        <v>25</v>
      </c>
      <c r="G280" s="3" t="s">
        <v>48</v>
      </c>
      <c r="H280" s="3" t="s">
        <v>49</v>
      </c>
      <c r="I280" s="3" t="s">
        <v>57</v>
      </c>
      <c r="J280" s="6">
        <v>1.7550000000000001</v>
      </c>
      <c r="K280" s="4">
        <v>42643</v>
      </c>
      <c r="L280" s="3">
        <f t="shared" si="16"/>
        <v>2016</v>
      </c>
      <c r="M280" s="3">
        <f t="shared" si="17"/>
        <v>9</v>
      </c>
      <c r="O280" s="3"/>
      <c r="P280" s="56">
        <f t="shared" si="18"/>
        <v>0</v>
      </c>
      <c r="Q280" s="56">
        <f t="shared" si="19"/>
        <v>-1.7550000000000001</v>
      </c>
      <c r="R280" s="56">
        <f>IF(A280="INVERSION",-J280,0)</f>
        <v>0</v>
      </c>
      <c r="S280" s="56">
        <f>finanzas3[[#This Row],[INGRESO__NETO]]+finanzas3[[#This Row],[GASTO_NETO]]+finanzas3[[#This Row],[INVERSION_NETA]]</f>
        <v>-1.7550000000000001</v>
      </c>
    </row>
    <row r="281" spans="1:19" x14ac:dyDescent="0.35">
      <c r="A281" s="3" t="s">
        <v>28</v>
      </c>
      <c r="B281" s="3" t="s">
        <v>35</v>
      </c>
      <c r="C281" s="3" t="s">
        <v>29</v>
      </c>
      <c r="D281" s="3" t="s">
        <v>18</v>
      </c>
      <c r="E281" s="3" t="s">
        <v>129</v>
      </c>
      <c r="F281" s="3" t="s">
        <v>25</v>
      </c>
      <c r="G281" s="3" t="s">
        <v>1864</v>
      </c>
      <c r="H281" s="3" t="s">
        <v>130</v>
      </c>
      <c r="I281" s="3" t="s">
        <v>130</v>
      </c>
      <c r="J281" s="6">
        <v>27.5</v>
      </c>
      <c r="K281" s="4">
        <v>42644</v>
      </c>
      <c r="L281" s="3">
        <f t="shared" si="16"/>
        <v>2016</v>
      </c>
      <c r="M281" s="3">
        <f t="shared" si="17"/>
        <v>10</v>
      </c>
      <c r="O281" s="3"/>
      <c r="P281" s="56">
        <f t="shared" si="18"/>
        <v>0</v>
      </c>
      <c r="Q281" s="56">
        <f t="shared" si="19"/>
        <v>-27.5</v>
      </c>
      <c r="R281" s="56">
        <f>IF(A281="INVERSION",-J281,0)</f>
        <v>0</v>
      </c>
      <c r="S281" s="56">
        <f>finanzas3[[#This Row],[INGRESO__NETO]]+finanzas3[[#This Row],[GASTO_NETO]]+finanzas3[[#This Row],[INVERSION_NETA]]</f>
        <v>-27.5</v>
      </c>
    </row>
    <row r="282" spans="1:19" x14ac:dyDescent="0.35">
      <c r="A282" s="3" t="s">
        <v>28</v>
      </c>
      <c r="B282" s="3" t="s">
        <v>16</v>
      </c>
      <c r="C282" s="3" t="s">
        <v>17</v>
      </c>
      <c r="D282" s="3" t="s">
        <v>18</v>
      </c>
      <c r="E282" s="3" t="s">
        <v>57</v>
      </c>
      <c r="F282" s="3" t="s">
        <v>25</v>
      </c>
      <c r="G282" s="3" t="s">
        <v>48</v>
      </c>
      <c r="H282" s="3" t="s">
        <v>49</v>
      </c>
      <c r="I282" s="3" t="s">
        <v>57</v>
      </c>
      <c r="J282" s="6">
        <v>2.1420000000000003</v>
      </c>
      <c r="K282" s="4">
        <v>42647</v>
      </c>
      <c r="L282" s="3">
        <f t="shared" si="16"/>
        <v>2016</v>
      </c>
      <c r="M282" s="3">
        <f t="shared" si="17"/>
        <v>10</v>
      </c>
      <c r="O282" s="3"/>
      <c r="P282" s="56">
        <f t="shared" si="18"/>
        <v>0</v>
      </c>
      <c r="Q282" s="56">
        <f t="shared" si="19"/>
        <v>-2.1420000000000003</v>
      </c>
      <c r="R282" s="56">
        <f>IF(A282="INVERSION",-J282,0)</f>
        <v>0</v>
      </c>
      <c r="S282" s="56">
        <f>finanzas3[[#This Row],[INGRESO__NETO]]+finanzas3[[#This Row],[GASTO_NETO]]+finanzas3[[#This Row],[INVERSION_NETA]]</f>
        <v>-2.1420000000000003</v>
      </c>
    </row>
    <row r="283" spans="1:19" x14ac:dyDescent="0.35">
      <c r="A283" s="3" t="s">
        <v>28</v>
      </c>
      <c r="B283" s="3" t="s">
        <v>16</v>
      </c>
      <c r="C283" s="3" t="s">
        <v>17</v>
      </c>
      <c r="D283" s="3" t="s">
        <v>18</v>
      </c>
      <c r="E283" s="3" t="s">
        <v>138</v>
      </c>
      <c r="F283" s="3" t="s">
        <v>25</v>
      </c>
      <c r="G283" s="3" t="s">
        <v>84</v>
      </c>
      <c r="H283" s="3" t="s">
        <v>139</v>
      </c>
      <c r="I283" s="3" t="s">
        <v>139</v>
      </c>
      <c r="J283" s="6">
        <v>0.69500000000000006</v>
      </c>
      <c r="K283" s="4">
        <v>42650</v>
      </c>
      <c r="L283" s="3">
        <f t="shared" si="16"/>
        <v>2016</v>
      </c>
      <c r="M283" s="3">
        <f t="shared" si="17"/>
        <v>10</v>
      </c>
      <c r="O283" t="s">
        <v>140</v>
      </c>
      <c r="P283" s="56">
        <f t="shared" si="18"/>
        <v>0</v>
      </c>
      <c r="Q283" s="56">
        <f t="shared" si="19"/>
        <v>-0.69500000000000006</v>
      </c>
      <c r="R283" s="56">
        <f>IF(A283="INVERSION",-J283,0)</f>
        <v>0</v>
      </c>
      <c r="S283" s="56">
        <f>finanzas3[[#This Row],[INGRESO__NETO]]+finanzas3[[#This Row],[GASTO_NETO]]+finanzas3[[#This Row],[INVERSION_NETA]]</f>
        <v>-0.69500000000000006</v>
      </c>
    </row>
    <row r="284" spans="1:19" x14ac:dyDescent="0.35">
      <c r="A284" s="3" t="s">
        <v>28</v>
      </c>
      <c r="B284" s="3" t="s">
        <v>16</v>
      </c>
      <c r="C284" s="3" t="s">
        <v>17</v>
      </c>
      <c r="D284" s="3" t="s">
        <v>18</v>
      </c>
      <c r="E284" s="3" t="s">
        <v>141</v>
      </c>
      <c r="F284" s="3" t="s">
        <v>25</v>
      </c>
      <c r="G284" s="3" t="s">
        <v>67</v>
      </c>
      <c r="H284" s="3" t="s">
        <v>67</v>
      </c>
      <c r="I284" s="3" t="s">
        <v>67</v>
      </c>
      <c r="J284" s="6">
        <v>0.6070000000000001</v>
      </c>
      <c r="K284" s="4">
        <v>42650</v>
      </c>
      <c r="L284" s="3">
        <f t="shared" si="16"/>
        <v>2016</v>
      </c>
      <c r="M284" s="3">
        <f t="shared" si="17"/>
        <v>10</v>
      </c>
      <c r="O284" t="s">
        <v>142</v>
      </c>
      <c r="P284" s="56">
        <f t="shared" si="18"/>
        <v>0</v>
      </c>
      <c r="Q284" s="56">
        <f t="shared" si="19"/>
        <v>-0.6070000000000001</v>
      </c>
      <c r="R284" s="56">
        <f>IF(A284="INVERSION",-J284,0)</f>
        <v>0</v>
      </c>
      <c r="S284" s="56">
        <f>finanzas3[[#This Row],[INGRESO__NETO]]+finanzas3[[#This Row],[GASTO_NETO]]+finanzas3[[#This Row],[INVERSION_NETA]]</f>
        <v>-0.6070000000000001</v>
      </c>
    </row>
    <row r="285" spans="1:19" x14ac:dyDescent="0.35">
      <c r="A285" s="3" t="s">
        <v>28</v>
      </c>
      <c r="B285" s="3" t="s">
        <v>16</v>
      </c>
      <c r="C285" s="3" t="s">
        <v>17</v>
      </c>
      <c r="D285" s="3" t="s">
        <v>18</v>
      </c>
      <c r="E285" s="3" t="s">
        <v>57</v>
      </c>
      <c r="F285" s="3" t="s">
        <v>25</v>
      </c>
      <c r="G285" s="3" t="s">
        <v>48</v>
      </c>
      <c r="H285" s="3" t="s">
        <v>49</v>
      </c>
      <c r="I285" s="3" t="s">
        <v>57</v>
      </c>
      <c r="J285" s="6">
        <v>2.3329999999999997</v>
      </c>
      <c r="K285" s="4">
        <v>42653</v>
      </c>
      <c r="L285" s="3">
        <f t="shared" si="16"/>
        <v>2016</v>
      </c>
      <c r="M285" s="3">
        <f t="shared" si="17"/>
        <v>10</v>
      </c>
      <c r="O285" s="3"/>
      <c r="P285" s="56">
        <f t="shared" si="18"/>
        <v>0</v>
      </c>
      <c r="Q285" s="56">
        <f t="shared" si="19"/>
        <v>-2.3329999999999997</v>
      </c>
      <c r="R285" s="56">
        <f>IF(A285="INVERSION",-J285,0)</f>
        <v>0</v>
      </c>
      <c r="S285" s="56">
        <f>finanzas3[[#This Row],[INGRESO__NETO]]+finanzas3[[#This Row],[GASTO_NETO]]+finanzas3[[#This Row],[INVERSION_NETA]]</f>
        <v>-2.3329999999999997</v>
      </c>
    </row>
    <row r="286" spans="1:19" x14ac:dyDescent="0.35">
      <c r="A286" s="3" t="s">
        <v>28</v>
      </c>
      <c r="B286" s="3" t="s">
        <v>16</v>
      </c>
      <c r="C286" s="3" t="s">
        <v>17</v>
      </c>
      <c r="D286" s="3" t="s">
        <v>18</v>
      </c>
      <c r="E286" s="3" t="s">
        <v>66</v>
      </c>
      <c r="F286" s="3" t="s">
        <v>25</v>
      </c>
      <c r="G286" s="3" t="s">
        <v>67</v>
      </c>
      <c r="H286" s="3" t="s">
        <v>66</v>
      </c>
      <c r="I286" s="3" t="s">
        <v>66</v>
      </c>
      <c r="J286" s="6">
        <v>0.4</v>
      </c>
      <c r="K286" s="4">
        <v>42654</v>
      </c>
      <c r="L286" s="3">
        <f t="shared" si="16"/>
        <v>2016</v>
      </c>
      <c r="M286" s="3">
        <f t="shared" si="17"/>
        <v>10</v>
      </c>
      <c r="O286" t="s">
        <v>143</v>
      </c>
      <c r="P286" s="56">
        <f t="shared" si="18"/>
        <v>0</v>
      </c>
      <c r="Q286" s="56">
        <f t="shared" si="19"/>
        <v>-0.4</v>
      </c>
      <c r="R286" s="56">
        <f>IF(A286="INVERSION",-J286,0)</f>
        <v>0</v>
      </c>
      <c r="S286" s="56">
        <f>finanzas3[[#This Row],[INGRESO__NETO]]+finanzas3[[#This Row],[GASTO_NETO]]+finanzas3[[#This Row],[INVERSION_NETA]]</f>
        <v>-0.4</v>
      </c>
    </row>
    <row r="287" spans="1:19" x14ac:dyDescent="0.35">
      <c r="A287" s="3" t="s">
        <v>28</v>
      </c>
      <c r="B287" s="3" t="s">
        <v>16</v>
      </c>
      <c r="C287" s="3" t="s">
        <v>17</v>
      </c>
      <c r="D287" s="3" t="s">
        <v>18</v>
      </c>
      <c r="E287" s="3" t="s">
        <v>40</v>
      </c>
      <c r="F287" s="3" t="s">
        <v>25</v>
      </c>
      <c r="G287" s="3" t="s">
        <v>21</v>
      </c>
      <c r="H287" s="3" t="s">
        <v>40</v>
      </c>
      <c r="I287" s="3" t="s">
        <v>40</v>
      </c>
      <c r="J287" s="6">
        <v>15</v>
      </c>
      <c r="K287" s="4">
        <v>42654</v>
      </c>
      <c r="L287" s="3">
        <f t="shared" si="16"/>
        <v>2016</v>
      </c>
      <c r="M287" s="3">
        <f t="shared" si="17"/>
        <v>10</v>
      </c>
      <c r="P287" s="56">
        <f t="shared" si="18"/>
        <v>0</v>
      </c>
      <c r="Q287" s="56">
        <f t="shared" si="19"/>
        <v>-15</v>
      </c>
      <c r="R287" s="56">
        <f>IF(A287="INVERSION",-J287,0)</f>
        <v>0</v>
      </c>
      <c r="S287" s="56">
        <f>finanzas3[[#This Row],[INGRESO__NETO]]+finanzas3[[#This Row],[GASTO_NETO]]+finanzas3[[#This Row],[INVERSION_NETA]]</f>
        <v>-15</v>
      </c>
    </row>
    <row r="288" spans="1:19" x14ac:dyDescent="0.35">
      <c r="A288" s="3" t="s">
        <v>28</v>
      </c>
      <c r="B288" s="3" t="s">
        <v>16</v>
      </c>
      <c r="C288" s="3" t="s">
        <v>17</v>
      </c>
      <c r="D288" s="3" t="s">
        <v>18</v>
      </c>
      <c r="E288" s="3" t="s">
        <v>57</v>
      </c>
      <c r="F288" s="3" t="s">
        <v>25</v>
      </c>
      <c r="G288" s="3" t="s">
        <v>48</v>
      </c>
      <c r="H288" s="3" t="s">
        <v>49</v>
      </c>
      <c r="I288" s="3" t="s">
        <v>57</v>
      </c>
      <c r="J288" s="6">
        <v>2.0690000000000004</v>
      </c>
      <c r="K288" s="4">
        <v>42660</v>
      </c>
      <c r="L288" s="3">
        <f t="shared" si="16"/>
        <v>2016</v>
      </c>
      <c r="M288" s="3">
        <f t="shared" si="17"/>
        <v>10</v>
      </c>
      <c r="O288" s="3"/>
      <c r="P288" s="56">
        <f t="shared" si="18"/>
        <v>0</v>
      </c>
      <c r="Q288" s="56">
        <f t="shared" si="19"/>
        <v>-2.0690000000000004</v>
      </c>
      <c r="R288" s="56">
        <f>IF(A288="INVERSION",-J288,0)</f>
        <v>0</v>
      </c>
      <c r="S288" s="56">
        <f>finanzas3[[#This Row],[INGRESO__NETO]]+finanzas3[[#This Row],[GASTO_NETO]]+finanzas3[[#This Row],[INVERSION_NETA]]</f>
        <v>-2.0690000000000004</v>
      </c>
    </row>
    <row r="289" spans="1:19" x14ac:dyDescent="0.35">
      <c r="A289" s="3" t="s">
        <v>28</v>
      </c>
      <c r="B289" s="3" t="s">
        <v>16</v>
      </c>
      <c r="C289" s="3" t="s">
        <v>17</v>
      </c>
      <c r="D289" s="3" t="s">
        <v>18</v>
      </c>
      <c r="E289" s="3" t="s">
        <v>57</v>
      </c>
      <c r="F289" s="3" t="s">
        <v>25</v>
      </c>
      <c r="G289" s="3" t="s">
        <v>48</v>
      </c>
      <c r="H289" s="3" t="s">
        <v>49</v>
      </c>
      <c r="I289" s="3" t="s">
        <v>57</v>
      </c>
      <c r="J289" s="6">
        <v>1.7969999999999999</v>
      </c>
      <c r="K289" s="4">
        <v>42661</v>
      </c>
      <c r="L289" s="3">
        <f t="shared" si="16"/>
        <v>2016</v>
      </c>
      <c r="M289" s="3">
        <f t="shared" si="17"/>
        <v>10</v>
      </c>
      <c r="O289" s="3"/>
      <c r="P289" s="56">
        <f t="shared" si="18"/>
        <v>0</v>
      </c>
      <c r="Q289" s="56">
        <f t="shared" si="19"/>
        <v>-1.7969999999999999</v>
      </c>
      <c r="R289" s="56">
        <f>IF(A289="INVERSION",-J289,0)</f>
        <v>0</v>
      </c>
      <c r="S289" s="56">
        <f>finanzas3[[#This Row],[INGRESO__NETO]]+finanzas3[[#This Row],[GASTO_NETO]]+finanzas3[[#This Row],[INVERSION_NETA]]</f>
        <v>-1.7969999999999999</v>
      </c>
    </row>
    <row r="290" spans="1:19" x14ac:dyDescent="0.35">
      <c r="A290" s="3" t="s">
        <v>28</v>
      </c>
      <c r="B290" s="3" t="s">
        <v>16</v>
      </c>
      <c r="C290" s="3" t="s">
        <v>17</v>
      </c>
      <c r="D290" s="3" t="s">
        <v>18</v>
      </c>
      <c r="E290" s="3" t="s">
        <v>133</v>
      </c>
      <c r="F290" s="3" t="s">
        <v>25</v>
      </c>
      <c r="G290" s="3" t="s">
        <v>21</v>
      </c>
      <c r="H290" s="3" t="s">
        <v>134</v>
      </c>
      <c r="I290" s="3" t="s">
        <v>134</v>
      </c>
      <c r="J290" s="6">
        <v>4.2460000000000004</v>
      </c>
      <c r="K290" s="4">
        <v>42663</v>
      </c>
      <c r="L290" s="3">
        <f t="shared" si="16"/>
        <v>2016</v>
      </c>
      <c r="M290" s="3">
        <f t="shared" si="17"/>
        <v>10</v>
      </c>
      <c r="O290" t="s">
        <v>135</v>
      </c>
      <c r="P290" s="56">
        <f t="shared" si="18"/>
        <v>0</v>
      </c>
      <c r="Q290" s="56">
        <f t="shared" si="19"/>
        <v>-4.2460000000000004</v>
      </c>
      <c r="R290" s="56">
        <f>IF(A290="INVERSION",-J290,0)</f>
        <v>0</v>
      </c>
      <c r="S290" s="56">
        <f>finanzas3[[#This Row],[INGRESO__NETO]]+finanzas3[[#This Row],[GASTO_NETO]]+finanzas3[[#This Row],[INVERSION_NETA]]</f>
        <v>-4.2460000000000004</v>
      </c>
    </row>
    <row r="291" spans="1:19" x14ac:dyDescent="0.35">
      <c r="A291" s="3" t="s">
        <v>28</v>
      </c>
      <c r="B291" s="3" t="s">
        <v>16</v>
      </c>
      <c r="C291" s="3" t="s">
        <v>17</v>
      </c>
      <c r="D291" s="3" t="s">
        <v>18</v>
      </c>
      <c r="E291" s="3" t="s">
        <v>133</v>
      </c>
      <c r="F291" s="3" t="s">
        <v>25</v>
      </c>
      <c r="G291" s="3" t="s">
        <v>21</v>
      </c>
      <c r="H291" s="3" t="s">
        <v>134</v>
      </c>
      <c r="I291" s="3" t="s">
        <v>134</v>
      </c>
      <c r="J291" s="6">
        <v>3.3520000000000003</v>
      </c>
      <c r="K291" s="4">
        <v>42663</v>
      </c>
      <c r="L291" s="3">
        <f t="shared" si="16"/>
        <v>2016</v>
      </c>
      <c r="M291" s="3">
        <f t="shared" si="17"/>
        <v>10</v>
      </c>
      <c r="O291" t="s">
        <v>135</v>
      </c>
      <c r="P291" s="56">
        <f t="shared" si="18"/>
        <v>0</v>
      </c>
      <c r="Q291" s="56">
        <f t="shared" si="19"/>
        <v>-3.3520000000000003</v>
      </c>
      <c r="R291" s="56">
        <f>IF(A291="INVERSION",-J291,0)</f>
        <v>0</v>
      </c>
      <c r="S291" s="56">
        <f>finanzas3[[#This Row],[INGRESO__NETO]]+finanzas3[[#This Row],[GASTO_NETO]]+finanzas3[[#This Row],[INVERSION_NETA]]</f>
        <v>-3.3520000000000003</v>
      </c>
    </row>
    <row r="292" spans="1:19" x14ac:dyDescent="0.35">
      <c r="A292" s="3" t="s">
        <v>28</v>
      </c>
      <c r="B292" s="3" t="s">
        <v>16</v>
      </c>
      <c r="C292" s="3" t="s">
        <v>17</v>
      </c>
      <c r="D292" s="3" t="s">
        <v>18</v>
      </c>
      <c r="E292" s="3" t="s">
        <v>144</v>
      </c>
      <c r="F292" s="3" t="s">
        <v>25</v>
      </c>
      <c r="G292" s="3" t="s">
        <v>48</v>
      </c>
      <c r="H292" s="3" t="s">
        <v>49</v>
      </c>
      <c r="I292" s="3" t="s">
        <v>144</v>
      </c>
      <c r="J292" s="6">
        <v>0.47000000000000003</v>
      </c>
      <c r="K292" s="4">
        <v>42667</v>
      </c>
      <c r="L292" s="3">
        <f t="shared" si="16"/>
        <v>2016</v>
      </c>
      <c r="M292" s="3">
        <f t="shared" si="17"/>
        <v>10</v>
      </c>
      <c r="O292" s="3"/>
      <c r="P292" s="56">
        <f t="shared" si="18"/>
        <v>0</v>
      </c>
      <c r="Q292" s="56">
        <f t="shared" si="19"/>
        <v>-0.47000000000000003</v>
      </c>
      <c r="R292" s="56">
        <f>IF(A292="INVERSION",-J292,0)</f>
        <v>0</v>
      </c>
      <c r="S292" s="56">
        <f>finanzas3[[#This Row],[INGRESO__NETO]]+finanzas3[[#This Row],[GASTO_NETO]]+finanzas3[[#This Row],[INVERSION_NETA]]</f>
        <v>-0.47000000000000003</v>
      </c>
    </row>
    <row r="293" spans="1:19" x14ac:dyDescent="0.35">
      <c r="A293" s="3" t="s">
        <v>28</v>
      </c>
      <c r="B293" s="3" t="s">
        <v>16</v>
      </c>
      <c r="C293" s="3" t="s">
        <v>17</v>
      </c>
      <c r="D293" s="3" t="s">
        <v>18</v>
      </c>
      <c r="E293" s="3" t="s">
        <v>57</v>
      </c>
      <c r="F293" s="3" t="s">
        <v>25</v>
      </c>
      <c r="G293" s="3" t="s">
        <v>48</v>
      </c>
      <c r="H293" s="3" t="s">
        <v>49</v>
      </c>
      <c r="I293" s="3" t="s">
        <v>57</v>
      </c>
      <c r="J293" s="6">
        <v>1.3970000000000002</v>
      </c>
      <c r="K293" s="4">
        <v>42668</v>
      </c>
      <c r="L293" s="3">
        <f t="shared" si="16"/>
        <v>2016</v>
      </c>
      <c r="M293" s="3">
        <f t="shared" si="17"/>
        <v>10</v>
      </c>
      <c r="O293" s="3"/>
      <c r="P293" s="56">
        <f t="shared" si="18"/>
        <v>0</v>
      </c>
      <c r="Q293" s="56">
        <f t="shared" si="19"/>
        <v>-1.3970000000000002</v>
      </c>
      <c r="R293" s="56">
        <f>IF(A293="INVERSION",-J293,0)</f>
        <v>0</v>
      </c>
      <c r="S293" s="56">
        <f>finanzas3[[#This Row],[INGRESO__NETO]]+finanzas3[[#This Row],[GASTO_NETO]]+finanzas3[[#This Row],[INVERSION_NETA]]</f>
        <v>-1.3970000000000002</v>
      </c>
    </row>
    <row r="294" spans="1:19" x14ac:dyDescent="0.35">
      <c r="A294" s="3" t="s">
        <v>28</v>
      </c>
      <c r="B294" s="3" t="s">
        <v>35</v>
      </c>
      <c r="C294" s="3" t="s">
        <v>29</v>
      </c>
      <c r="D294" s="3" t="s">
        <v>18</v>
      </c>
      <c r="E294" s="3" t="s">
        <v>129</v>
      </c>
      <c r="F294" s="3" t="s">
        <v>25</v>
      </c>
      <c r="G294" s="3" t="s">
        <v>1864</v>
      </c>
      <c r="H294" s="3" t="s">
        <v>130</v>
      </c>
      <c r="I294" s="3" t="s">
        <v>130</v>
      </c>
      <c r="J294" s="6">
        <v>27.5</v>
      </c>
      <c r="K294" s="4">
        <v>42675</v>
      </c>
      <c r="L294" s="3">
        <f t="shared" si="16"/>
        <v>2016</v>
      </c>
      <c r="M294" s="3">
        <f t="shared" si="17"/>
        <v>11</v>
      </c>
      <c r="O294" s="3"/>
      <c r="P294" s="56">
        <f t="shared" si="18"/>
        <v>0</v>
      </c>
      <c r="Q294" s="56">
        <f t="shared" si="19"/>
        <v>-27.5</v>
      </c>
      <c r="R294" s="56">
        <f>IF(A294="INVERSION",-J294,0)</f>
        <v>0</v>
      </c>
      <c r="S294" s="56">
        <f>finanzas3[[#This Row],[INGRESO__NETO]]+finanzas3[[#This Row],[GASTO_NETO]]+finanzas3[[#This Row],[INVERSION_NETA]]</f>
        <v>-27.5</v>
      </c>
    </row>
    <row r="295" spans="1:19" x14ac:dyDescent="0.35">
      <c r="A295" s="3" t="s">
        <v>28</v>
      </c>
      <c r="B295" s="3" t="s">
        <v>16</v>
      </c>
      <c r="C295" s="3" t="s">
        <v>17</v>
      </c>
      <c r="D295" s="3" t="s">
        <v>18</v>
      </c>
      <c r="E295" s="3" t="s">
        <v>57</v>
      </c>
      <c r="F295" s="3" t="s">
        <v>25</v>
      </c>
      <c r="G295" s="3" t="s">
        <v>48</v>
      </c>
      <c r="H295" s="3" t="s">
        <v>49</v>
      </c>
      <c r="I295" s="3" t="s">
        <v>57</v>
      </c>
      <c r="J295" s="6">
        <v>2.27</v>
      </c>
      <c r="K295" s="4">
        <v>42678</v>
      </c>
      <c r="L295" s="3">
        <f t="shared" si="16"/>
        <v>2016</v>
      </c>
      <c r="M295" s="3">
        <f t="shared" si="17"/>
        <v>11</v>
      </c>
      <c r="O295" s="3"/>
      <c r="P295" s="56">
        <f t="shared" si="18"/>
        <v>0</v>
      </c>
      <c r="Q295" s="56">
        <f t="shared" si="19"/>
        <v>-2.27</v>
      </c>
      <c r="R295" s="56">
        <f>IF(A295="INVERSION",-J295,0)</f>
        <v>0</v>
      </c>
      <c r="S295" s="56">
        <f>finanzas3[[#This Row],[INGRESO__NETO]]+finanzas3[[#This Row],[GASTO_NETO]]+finanzas3[[#This Row],[INVERSION_NETA]]</f>
        <v>-2.27</v>
      </c>
    </row>
    <row r="296" spans="1:19" x14ac:dyDescent="0.35">
      <c r="A296" s="3" t="s">
        <v>28</v>
      </c>
      <c r="B296" s="3" t="s">
        <v>16</v>
      </c>
      <c r="C296" s="3" t="s">
        <v>17</v>
      </c>
      <c r="D296" s="3" t="s">
        <v>18</v>
      </c>
      <c r="E296" s="3" t="s">
        <v>57</v>
      </c>
      <c r="F296" s="3" t="s">
        <v>25</v>
      </c>
      <c r="G296" s="3" t="s">
        <v>48</v>
      </c>
      <c r="H296" s="3" t="s">
        <v>49</v>
      </c>
      <c r="I296" s="3" t="s">
        <v>57</v>
      </c>
      <c r="J296" s="6">
        <v>1.8460000000000001</v>
      </c>
      <c r="K296" s="4">
        <v>42679</v>
      </c>
      <c r="L296" s="3">
        <f t="shared" si="16"/>
        <v>2016</v>
      </c>
      <c r="M296" s="3">
        <f t="shared" si="17"/>
        <v>11</v>
      </c>
      <c r="O296" s="3"/>
      <c r="P296" s="56">
        <f t="shared" si="18"/>
        <v>0</v>
      </c>
      <c r="Q296" s="56">
        <f t="shared" si="19"/>
        <v>-1.8460000000000001</v>
      </c>
      <c r="R296" s="56">
        <f>IF(A296="INVERSION",-J296,0)</f>
        <v>0</v>
      </c>
      <c r="S296" s="56">
        <f>finanzas3[[#This Row],[INGRESO__NETO]]+finanzas3[[#This Row],[GASTO_NETO]]+finanzas3[[#This Row],[INVERSION_NETA]]</f>
        <v>-1.8460000000000001</v>
      </c>
    </row>
    <row r="297" spans="1:19" x14ac:dyDescent="0.35">
      <c r="A297" s="3" t="s">
        <v>28</v>
      </c>
      <c r="B297" s="3" t="s">
        <v>16</v>
      </c>
      <c r="C297" s="3" t="s">
        <v>17</v>
      </c>
      <c r="D297" s="3" t="s">
        <v>18</v>
      </c>
      <c r="E297" s="3" t="s">
        <v>145</v>
      </c>
      <c r="F297" s="3" t="s">
        <v>25</v>
      </c>
      <c r="G297" s="3" t="s">
        <v>67</v>
      </c>
      <c r="H297" s="3" t="s">
        <v>67</v>
      </c>
      <c r="I297" s="3" t="s">
        <v>67</v>
      </c>
      <c r="J297" s="6">
        <v>2.4700000000000002</v>
      </c>
      <c r="K297" s="4">
        <v>42681</v>
      </c>
      <c r="L297" s="3">
        <f t="shared" si="16"/>
        <v>2016</v>
      </c>
      <c r="M297" s="3">
        <f t="shared" si="17"/>
        <v>11</v>
      </c>
      <c r="O297" t="s">
        <v>146</v>
      </c>
      <c r="P297" s="56">
        <f t="shared" si="18"/>
        <v>0</v>
      </c>
      <c r="Q297" s="56">
        <f t="shared" si="19"/>
        <v>-2.4700000000000002</v>
      </c>
      <c r="R297" s="56">
        <f>IF(A297="INVERSION",-J297,0)</f>
        <v>0</v>
      </c>
      <c r="S297" s="56">
        <f>finanzas3[[#This Row],[INGRESO__NETO]]+finanzas3[[#This Row],[GASTO_NETO]]+finanzas3[[#This Row],[INVERSION_NETA]]</f>
        <v>-2.4700000000000002</v>
      </c>
    </row>
    <row r="298" spans="1:19" x14ac:dyDescent="0.35">
      <c r="A298" s="3" t="s">
        <v>15</v>
      </c>
      <c r="B298" s="3" t="s">
        <v>16</v>
      </c>
      <c r="C298" s="3" t="s">
        <v>17</v>
      </c>
      <c r="D298" s="3" t="s">
        <v>18</v>
      </c>
      <c r="E298" s="3" t="s">
        <v>24</v>
      </c>
      <c r="F298" s="3" t="s">
        <v>25</v>
      </c>
      <c r="G298" s="3" t="s">
        <v>21</v>
      </c>
      <c r="H298" s="3" t="s">
        <v>26</v>
      </c>
      <c r="I298" s="3" t="s">
        <v>27</v>
      </c>
      <c r="J298" s="6">
        <v>180</v>
      </c>
      <c r="K298" s="4">
        <v>42685</v>
      </c>
      <c r="L298" s="3">
        <f t="shared" si="16"/>
        <v>2016</v>
      </c>
      <c r="M298" s="3">
        <f t="shared" si="17"/>
        <v>11</v>
      </c>
      <c r="O298" s="3"/>
      <c r="P298" s="56">
        <f t="shared" si="18"/>
        <v>180</v>
      </c>
      <c r="Q298" s="56">
        <f t="shared" si="19"/>
        <v>0</v>
      </c>
      <c r="R298" s="56">
        <f>IF(A298="INVERSION",-J298,0)</f>
        <v>0</v>
      </c>
      <c r="S298" s="56">
        <f>finanzas3[[#This Row],[INGRESO__NETO]]+finanzas3[[#This Row],[GASTO_NETO]]+finanzas3[[#This Row],[INVERSION_NETA]]</f>
        <v>180</v>
      </c>
    </row>
    <row r="299" spans="1:19" x14ac:dyDescent="0.35">
      <c r="A299" s="3" t="s">
        <v>28</v>
      </c>
      <c r="B299" s="3" t="s">
        <v>16</v>
      </c>
      <c r="C299" s="3" t="s">
        <v>17</v>
      </c>
      <c r="D299" s="3" t="s">
        <v>18</v>
      </c>
      <c r="E299" s="3" t="s">
        <v>46</v>
      </c>
      <c r="F299" s="3" t="s">
        <v>25</v>
      </c>
      <c r="G299" s="3" t="s">
        <v>48</v>
      </c>
      <c r="H299" s="3" t="s">
        <v>49</v>
      </c>
      <c r="I299" s="3" t="s">
        <v>46</v>
      </c>
      <c r="J299" s="6">
        <v>0.93000000000000016</v>
      </c>
      <c r="K299" s="4">
        <v>42689</v>
      </c>
      <c r="L299" s="3">
        <f t="shared" si="16"/>
        <v>2016</v>
      </c>
      <c r="M299" s="3">
        <f t="shared" si="17"/>
        <v>11</v>
      </c>
      <c r="O299" s="3"/>
      <c r="P299" s="56">
        <f t="shared" si="18"/>
        <v>0</v>
      </c>
      <c r="Q299" s="56">
        <f t="shared" si="19"/>
        <v>-0.93000000000000016</v>
      </c>
      <c r="R299" s="56">
        <f>IF(A299="INVERSION",-J299,0)</f>
        <v>0</v>
      </c>
      <c r="S299" s="56">
        <f>finanzas3[[#This Row],[INGRESO__NETO]]+finanzas3[[#This Row],[GASTO_NETO]]+finanzas3[[#This Row],[INVERSION_NETA]]</f>
        <v>-0.93000000000000016</v>
      </c>
    </row>
    <row r="300" spans="1:19" x14ac:dyDescent="0.35">
      <c r="A300" s="3" t="s">
        <v>28</v>
      </c>
      <c r="B300" s="3" t="s">
        <v>16</v>
      </c>
      <c r="C300" s="3" t="s">
        <v>17</v>
      </c>
      <c r="D300" s="3" t="s">
        <v>18</v>
      </c>
      <c r="E300" s="3" t="s">
        <v>46</v>
      </c>
      <c r="F300" s="3" t="s">
        <v>25</v>
      </c>
      <c r="G300" s="3" t="s">
        <v>48</v>
      </c>
      <c r="H300" s="3" t="s">
        <v>49</v>
      </c>
      <c r="I300" s="3" t="s">
        <v>46</v>
      </c>
      <c r="J300" s="6">
        <v>0.70700000000000007</v>
      </c>
      <c r="K300" s="4">
        <v>42689</v>
      </c>
      <c r="L300" s="3">
        <f t="shared" si="16"/>
        <v>2016</v>
      </c>
      <c r="M300" s="3">
        <f t="shared" si="17"/>
        <v>11</v>
      </c>
      <c r="O300" s="3"/>
      <c r="P300" s="56">
        <f t="shared" si="18"/>
        <v>0</v>
      </c>
      <c r="Q300" s="56">
        <f t="shared" si="19"/>
        <v>-0.70700000000000007</v>
      </c>
      <c r="R300" s="56">
        <f>IF(A300="INVERSION",-J300,0)</f>
        <v>0</v>
      </c>
      <c r="S300" s="56">
        <f>finanzas3[[#This Row],[INGRESO__NETO]]+finanzas3[[#This Row],[GASTO_NETO]]+finanzas3[[#This Row],[INVERSION_NETA]]</f>
        <v>-0.70700000000000007</v>
      </c>
    </row>
    <row r="301" spans="1:19" x14ac:dyDescent="0.35">
      <c r="A301" s="3" t="s">
        <v>28</v>
      </c>
      <c r="B301" s="3" t="s">
        <v>16</v>
      </c>
      <c r="C301" s="3" t="s">
        <v>17</v>
      </c>
      <c r="D301" s="3" t="s">
        <v>18</v>
      </c>
      <c r="E301" s="3" t="s">
        <v>57</v>
      </c>
      <c r="F301" s="3" t="s">
        <v>25</v>
      </c>
      <c r="G301" s="3" t="s">
        <v>48</v>
      </c>
      <c r="H301" s="3" t="s">
        <v>49</v>
      </c>
      <c r="I301" s="3" t="s">
        <v>57</v>
      </c>
      <c r="J301" s="6">
        <v>3.968</v>
      </c>
      <c r="K301" s="4">
        <v>42697</v>
      </c>
      <c r="L301" s="3">
        <f t="shared" si="16"/>
        <v>2016</v>
      </c>
      <c r="M301" s="3">
        <f t="shared" si="17"/>
        <v>11</v>
      </c>
      <c r="O301" s="3"/>
      <c r="P301" s="56">
        <f t="shared" si="18"/>
        <v>0</v>
      </c>
      <c r="Q301" s="56">
        <f t="shared" si="19"/>
        <v>-3.968</v>
      </c>
      <c r="R301" s="56">
        <f>IF(A301="INVERSION",-J301,0)</f>
        <v>0</v>
      </c>
      <c r="S301" s="56">
        <f>finanzas3[[#This Row],[INGRESO__NETO]]+finanzas3[[#This Row],[GASTO_NETO]]+finanzas3[[#This Row],[INVERSION_NETA]]</f>
        <v>-3.968</v>
      </c>
    </row>
    <row r="302" spans="1:19" x14ac:dyDescent="0.35">
      <c r="A302" s="3" t="s">
        <v>28</v>
      </c>
      <c r="B302" s="3" t="s">
        <v>16</v>
      </c>
      <c r="C302" s="3" t="s">
        <v>17</v>
      </c>
      <c r="D302" s="3" t="s">
        <v>18</v>
      </c>
      <c r="E302" s="3" t="s">
        <v>144</v>
      </c>
      <c r="F302" s="3" t="s">
        <v>25</v>
      </c>
      <c r="G302" s="3" t="s">
        <v>48</v>
      </c>
      <c r="H302" s="3" t="s">
        <v>49</v>
      </c>
      <c r="I302" s="3" t="s">
        <v>144</v>
      </c>
      <c r="J302" s="6">
        <v>0.42300000000000004</v>
      </c>
      <c r="K302" s="4">
        <v>42702</v>
      </c>
      <c r="L302" s="3">
        <f t="shared" si="16"/>
        <v>2016</v>
      </c>
      <c r="M302" s="3">
        <f t="shared" si="17"/>
        <v>11</v>
      </c>
      <c r="O302" s="3"/>
      <c r="P302" s="56">
        <f t="shared" si="18"/>
        <v>0</v>
      </c>
      <c r="Q302" s="56">
        <f t="shared" si="19"/>
        <v>-0.42300000000000004</v>
      </c>
      <c r="R302" s="56">
        <f>IF(A302="INVERSION",-J302,0)</f>
        <v>0</v>
      </c>
      <c r="S302" s="56">
        <f>finanzas3[[#This Row],[INGRESO__NETO]]+finanzas3[[#This Row],[GASTO_NETO]]+finanzas3[[#This Row],[INVERSION_NETA]]</f>
        <v>-0.42300000000000004</v>
      </c>
    </row>
    <row r="303" spans="1:19" x14ac:dyDescent="0.35">
      <c r="A303" s="3" t="s">
        <v>15</v>
      </c>
      <c r="B303" s="3" t="s">
        <v>16</v>
      </c>
      <c r="C303" s="3" t="s">
        <v>29</v>
      </c>
      <c r="D303" s="3" t="s">
        <v>18</v>
      </c>
      <c r="E303" s="3" t="s">
        <v>147</v>
      </c>
      <c r="F303" s="3" t="s">
        <v>25</v>
      </c>
      <c r="G303" s="3" t="s">
        <v>148</v>
      </c>
      <c r="H303" s="3" t="s">
        <v>149</v>
      </c>
      <c r="I303" s="3" t="s">
        <v>150</v>
      </c>
      <c r="J303" s="6">
        <v>80.849999999999994</v>
      </c>
      <c r="K303" s="4">
        <v>42704</v>
      </c>
      <c r="L303" s="3">
        <f t="shared" si="16"/>
        <v>2016</v>
      </c>
      <c r="M303" s="3">
        <f t="shared" si="17"/>
        <v>11</v>
      </c>
      <c r="O303" s="3"/>
      <c r="P303" s="56">
        <f t="shared" si="18"/>
        <v>80.849999999999994</v>
      </c>
      <c r="Q303" s="56">
        <f t="shared" si="19"/>
        <v>0</v>
      </c>
      <c r="R303" s="56">
        <f>IF(A303="INVERSION",-J303,0)</f>
        <v>0</v>
      </c>
      <c r="S303" s="56">
        <f>finanzas3[[#This Row],[INGRESO__NETO]]+finanzas3[[#This Row],[GASTO_NETO]]+finanzas3[[#This Row],[INVERSION_NETA]]</f>
        <v>80.849999999999994</v>
      </c>
    </row>
    <row r="304" spans="1:19" x14ac:dyDescent="0.35">
      <c r="A304" s="3" t="s">
        <v>28</v>
      </c>
      <c r="B304" s="3" t="s">
        <v>16</v>
      </c>
      <c r="C304" s="3" t="s">
        <v>17</v>
      </c>
      <c r="D304" s="3" t="s">
        <v>18</v>
      </c>
      <c r="E304" s="3" t="s">
        <v>41</v>
      </c>
      <c r="F304" s="3" t="s">
        <v>25</v>
      </c>
      <c r="G304" s="3" t="s">
        <v>1865</v>
      </c>
      <c r="H304" s="3" t="s">
        <v>42</v>
      </c>
      <c r="I304" s="3" t="s">
        <v>42</v>
      </c>
      <c r="J304" s="6">
        <v>7.9989999999999997</v>
      </c>
      <c r="K304" s="4">
        <v>42704</v>
      </c>
      <c r="L304" s="3">
        <f t="shared" si="16"/>
        <v>2016</v>
      </c>
      <c r="M304" s="3">
        <f t="shared" si="17"/>
        <v>11</v>
      </c>
      <c r="O304" t="s">
        <v>137</v>
      </c>
      <c r="P304" s="56">
        <f t="shared" si="18"/>
        <v>0</v>
      </c>
      <c r="Q304" s="56">
        <f t="shared" si="19"/>
        <v>-7.9989999999999997</v>
      </c>
      <c r="R304" s="56">
        <f>IF(A304="INVERSION",-J304,0)</f>
        <v>0</v>
      </c>
      <c r="S304" s="56">
        <f>finanzas3[[#This Row],[INGRESO__NETO]]+finanzas3[[#This Row],[GASTO_NETO]]+finanzas3[[#This Row],[INVERSION_NETA]]</f>
        <v>-7.9989999999999997</v>
      </c>
    </row>
    <row r="305" spans="1:19" x14ac:dyDescent="0.35">
      <c r="A305" s="3" t="s">
        <v>28</v>
      </c>
      <c r="B305" s="3" t="s">
        <v>16</v>
      </c>
      <c r="C305" s="3" t="s">
        <v>17</v>
      </c>
      <c r="D305" s="3" t="s">
        <v>18</v>
      </c>
      <c r="E305" s="3" t="s">
        <v>46</v>
      </c>
      <c r="F305" s="3" t="s">
        <v>25</v>
      </c>
      <c r="G305" s="3" t="s">
        <v>48</v>
      </c>
      <c r="H305" s="3" t="s">
        <v>49</v>
      </c>
      <c r="I305" s="3" t="s">
        <v>46</v>
      </c>
      <c r="J305" s="6">
        <v>0.86099999999999999</v>
      </c>
      <c r="K305" s="4">
        <v>42705</v>
      </c>
      <c r="L305" s="3">
        <f t="shared" si="16"/>
        <v>2016</v>
      </c>
      <c r="M305" s="3">
        <f t="shared" si="17"/>
        <v>12</v>
      </c>
      <c r="O305" s="3"/>
      <c r="P305" s="56">
        <f t="shared" si="18"/>
        <v>0</v>
      </c>
      <c r="Q305" s="56">
        <f t="shared" si="19"/>
        <v>-0.86099999999999999</v>
      </c>
      <c r="R305" s="56">
        <f>IF(A305="INVERSION",-J305,0)</f>
        <v>0</v>
      </c>
      <c r="S305" s="56">
        <f>finanzas3[[#This Row],[INGRESO__NETO]]+finanzas3[[#This Row],[GASTO_NETO]]+finanzas3[[#This Row],[INVERSION_NETA]]</f>
        <v>-0.86099999999999999</v>
      </c>
    </row>
    <row r="306" spans="1:19" x14ac:dyDescent="0.35">
      <c r="A306" s="3" t="s">
        <v>28</v>
      </c>
      <c r="B306" s="3" t="s">
        <v>35</v>
      </c>
      <c r="C306" s="3" t="s">
        <v>29</v>
      </c>
      <c r="D306" s="3" t="s">
        <v>18</v>
      </c>
      <c r="E306" s="3" t="s">
        <v>129</v>
      </c>
      <c r="F306" s="3" t="s">
        <v>25</v>
      </c>
      <c r="G306" s="3" t="s">
        <v>1864</v>
      </c>
      <c r="H306" s="3" t="s">
        <v>130</v>
      </c>
      <c r="I306" s="3" t="s">
        <v>130</v>
      </c>
      <c r="J306" s="6">
        <v>27.5</v>
      </c>
      <c r="K306" s="4">
        <v>42705</v>
      </c>
      <c r="L306" s="3">
        <f t="shared" si="16"/>
        <v>2016</v>
      </c>
      <c r="M306" s="3">
        <f t="shared" si="17"/>
        <v>12</v>
      </c>
      <c r="O306" s="3"/>
      <c r="P306" s="56">
        <f t="shared" si="18"/>
        <v>0</v>
      </c>
      <c r="Q306" s="56">
        <f t="shared" si="19"/>
        <v>-27.5</v>
      </c>
      <c r="R306" s="56">
        <f>IF(A306="INVERSION",-J306,0)</f>
        <v>0</v>
      </c>
      <c r="S306" s="56">
        <f>finanzas3[[#This Row],[INGRESO__NETO]]+finanzas3[[#This Row],[GASTO_NETO]]+finanzas3[[#This Row],[INVERSION_NETA]]</f>
        <v>-27.5</v>
      </c>
    </row>
    <row r="307" spans="1:19" x14ac:dyDescent="0.35">
      <c r="A307" s="3" t="s">
        <v>28</v>
      </c>
      <c r="B307" s="3" t="s">
        <v>16</v>
      </c>
      <c r="C307" s="3" t="s">
        <v>17</v>
      </c>
      <c r="D307" s="3" t="s">
        <v>18</v>
      </c>
      <c r="E307" s="3" t="s">
        <v>66</v>
      </c>
      <c r="F307" s="3" t="s">
        <v>25</v>
      </c>
      <c r="G307" s="3" t="s">
        <v>67</v>
      </c>
      <c r="H307" s="3" t="s">
        <v>66</v>
      </c>
      <c r="I307" s="3" t="s">
        <v>66</v>
      </c>
      <c r="J307" s="6">
        <v>0.12</v>
      </c>
      <c r="K307" s="4">
        <v>42706</v>
      </c>
      <c r="L307" s="3">
        <f t="shared" si="16"/>
        <v>2016</v>
      </c>
      <c r="M307" s="3">
        <f t="shared" si="17"/>
        <v>12</v>
      </c>
      <c r="O307" t="s">
        <v>143</v>
      </c>
      <c r="P307" s="56">
        <f t="shared" si="18"/>
        <v>0</v>
      </c>
      <c r="Q307" s="56">
        <f t="shared" si="19"/>
        <v>-0.12</v>
      </c>
      <c r="R307" s="56">
        <f>IF(A307="INVERSION",-J307,0)</f>
        <v>0</v>
      </c>
      <c r="S307" s="56">
        <f>finanzas3[[#This Row],[INGRESO__NETO]]+finanzas3[[#This Row],[GASTO_NETO]]+finanzas3[[#This Row],[INVERSION_NETA]]</f>
        <v>-0.12</v>
      </c>
    </row>
    <row r="308" spans="1:19" x14ac:dyDescent="0.35">
      <c r="A308" s="3" t="s">
        <v>28</v>
      </c>
      <c r="B308" s="3" t="s">
        <v>16</v>
      </c>
      <c r="C308" s="3" t="s">
        <v>17</v>
      </c>
      <c r="D308" s="3" t="s">
        <v>18</v>
      </c>
      <c r="E308" s="3" t="s">
        <v>40</v>
      </c>
      <c r="F308" s="3" t="s">
        <v>25</v>
      </c>
      <c r="G308" s="3" t="s">
        <v>21</v>
      </c>
      <c r="H308" s="3" t="s">
        <v>40</v>
      </c>
      <c r="I308" s="3" t="s">
        <v>40</v>
      </c>
      <c r="J308" s="6">
        <v>14</v>
      </c>
      <c r="K308" s="4">
        <v>42709</v>
      </c>
      <c r="L308" s="3">
        <f t="shared" si="16"/>
        <v>2016</v>
      </c>
      <c r="M308" s="3">
        <f t="shared" si="17"/>
        <v>12</v>
      </c>
      <c r="P308" s="56">
        <f t="shared" si="18"/>
        <v>0</v>
      </c>
      <c r="Q308" s="56">
        <f t="shared" si="19"/>
        <v>-14</v>
      </c>
      <c r="R308" s="56">
        <f>IF(A308="INVERSION",-J308,0)</f>
        <v>0</v>
      </c>
      <c r="S308" s="56">
        <f>finanzas3[[#This Row],[INGRESO__NETO]]+finanzas3[[#This Row],[GASTO_NETO]]+finanzas3[[#This Row],[INVERSION_NETA]]</f>
        <v>-14</v>
      </c>
    </row>
    <row r="309" spans="1:19" x14ac:dyDescent="0.35">
      <c r="A309" s="3" t="s">
        <v>28</v>
      </c>
      <c r="B309" s="3" t="s">
        <v>16</v>
      </c>
      <c r="C309" s="3" t="s">
        <v>17</v>
      </c>
      <c r="D309" s="3" t="s">
        <v>18</v>
      </c>
      <c r="E309" s="3" t="s">
        <v>57</v>
      </c>
      <c r="F309" s="3" t="s">
        <v>25</v>
      </c>
      <c r="G309" s="3" t="s">
        <v>48</v>
      </c>
      <c r="H309" s="3" t="s">
        <v>49</v>
      </c>
      <c r="I309" s="3" t="s">
        <v>57</v>
      </c>
      <c r="J309" s="6">
        <v>2.9480000000000004</v>
      </c>
      <c r="K309" s="4">
        <v>42709</v>
      </c>
      <c r="L309" s="3">
        <f t="shared" si="16"/>
        <v>2016</v>
      </c>
      <c r="M309" s="3">
        <f t="shared" si="17"/>
        <v>12</v>
      </c>
      <c r="O309" s="3"/>
      <c r="P309" s="56">
        <f t="shared" si="18"/>
        <v>0</v>
      </c>
      <c r="Q309" s="56">
        <f t="shared" si="19"/>
        <v>-2.9480000000000004</v>
      </c>
      <c r="R309" s="56">
        <f>IF(A309="INVERSION",-J309,0)</f>
        <v>0</v>
      </c>
      <c r="S309" s="56">
        <f>finanzas3[[#This Row],[INGRESO__NETO]]+finanzas3[[#This Row],[GASTO_NETO]]+finanzas3[[#This Row],[INVERSION_NETA]]</f>
        <v>-2.9480000000000004</v>
      </c>
    </row>
    <row r="310" spans="1:19" x14ac:dyDescent="0.35">
      <c r="A310" s="3" t="s">
        <v>28</v>
      </c>
      <c r="B310" s="3" t="s">
        <v>16</v>
      </c>
      <c r="C310" s="3" t="s">
        <v>17</v>
      </c>
      <c r="D310" s="3" t="s">
        <v>18</v>
      </c>
      <c r="E310" s="3" t="s">
        <v>151</v>
      </c>
      <c r="F310" s="3" t="s">
        <v>25</v>
      </c>
      <c r="G310" s="3" t="s">
        <v>67</v>
      </c>
      <c r="H310" s="3" t="s">
        <v>67</v>
      </c>
      <c r="I310" s="3" t="s">
        <v>67</v>
      </c>
      <c r="J310" s="6">
        <v>0.51</v>
      </c>
      <c r="K310" s="4">
        <v>42709</v>
      </c>
      <c r="L310" s="3">
        <f t="shared" si="16"/>
        <v>2016</v>
      </c>
      <c r="M310" s="3">
        <f t="shared" si="17"/>
        <v>12</v>
      </c>
      <c r="O310" t="s">
        <v>152</v>
      </c>
      <c r="P310" s="56">
        <f t="shared" si="18"/>
        <v>0</v>
      </c>
      <c r="Q310" s="56">
        <f t="shared" si="19"/>
        <v>-0.51</v>
      </c>
      <c r="R310" s="56">
        <f>IF(A310="INVERSION",-J310,0)</f>
        <v>0</v>
      </c>
      <c r="S310" s="56">
        <f>finanzas3[[#This Row],[INGRESO__NETO]]+finanzas3[[#This Row],[GASTO_NETO]]+finanzas3[[#This Row],[INVERSION_NETA]]</f>
        <v>-0.51</v>
      </c>
    </row>
    <row r="311" spans="1:19" x14ac:dyDescent="0.35">
      <c r="A311" s="3" t="s">
        <v>15</v>
      </c>
      <c r="B311" s="3" t="s">
        <v>16</v>
      </c>
      <c r="C311" s="3" t="s">
        <v>17</v>
      </c>
      <c r="D311" s="3" t="s">
        <v>18</v>
      </c>
      <c r="E311" s="3" t="s">
        <v>24</v>
      </c>
      <c r="F311" s="3" t="s">
        <v>25</v>
      </c>
      <c r="G311" s="3" t="s">
        <v>21</v>
      </c>
      <c r="H311" s="3" t="s">
        <v>26</v>
      </c>
      <c r="I311" s="3" t="s">
        <v>27</v>
      </c>
      <c r="J311" s="6">
        <v>180</v>
      </c>
      <c r="K311" s="4">
        <v>42711</v>
      </c>
      <c r="L311" s="3">
        <f t="shared" si="16"/>
        <v>2016</v>
      </c>
      <c r="M311" s="3">
        <f t="shared" si="17"/>
        <v>12</v>
      </c>
      <c r="O311" s="3"/>
      <c r="P311" s="56">
        <f t="shared" si="18"/>
        <v>180</v>
      </c>
      <c r="Q311" s="56">
        <f t="shared" si="19"/>
        <v>0</v>
      </c>
      <c r="R311" s="56">
        <f>IF(A311="INVERSION",-J311,0)</f>
        <v>0</v>
      </c>
      <c r="S311" s="56">
        <f>finanzas3[[#This Row],[INGRESO__NETO]]+finanzas3[[#This Row],[GASTO_NETO]]+finanzas3[[#This Row],[INVERSION_NETA]]</f>
        <v>180</v>
      </c>
    </row>
    <row r="312" spans="1:19" x14ac:dyDescent="0.35">
      <c r="A312" s="3" t="s">
        <v>28</v>
      </c>
      <c r="B312" s="3" t="s">
        <v>16</v>
      </c>
      <c r="C312" s="3" t="s">
        <v>17</v>
      </c>
      <c r="D312" s="3" t="s">
        <v>18</v>
      </c>
      <c r="E312" s="3" t="s">
        <v>46</v>
      </c>
      <c r="F312" s="3" t="s">
        <v>25</v>
      </c>
      <c r="G312" s="3" t="s">
        <v>48</v>
      </c>
      <c r="H312" s="3" t="s">
        <v>49</v>
      </c>
      <c r="I312" s="3" t="s">
        <v>46</v>
      </c>
      <c r="J312" s="6">
        <v>0.23500000000000001</v>
      </c>
      <c r="K312" s="4">
        <v>42717</v>
      </c>
      <c r="L312" s="3">
        <f t="shared" si="16"/>
        <v>2016</v>
      </c>
      <c r="M312" s="3">
        <f t="shared" si="17"/>
        <v>12</v>
      </c>
      <c r="O312" s="3"/>
      <c r="P312" s="56">
        <f t="shared" si="18"/>
        <v>0</v>
      </c>
      <c r="Q312" s="56">
        <f t="shared" si="19"/>
        <v>-0.23500000000000001</v>
      </c>
      <c r="R312" s="56">
        <f>IF(A312="INVERSION",-J312,0)</f>
        <v>0</v>
      </c>
      <c r="S312" s="56">
        <f>finanzas3[[#This Row],[INGRESO__NETO]]+finanzas3[[#This Row],[GASTO_NETO]]+finanzas3[[#This Row],[INVERSION_NETA]]</f>
        <v>-0.23500000000000001</v>
      </c>
    </row>
    <row r="313" spans="1:19" x14ac:dyDescent="0.35">
      <c r="A313" s="3" t="s">
        <v>28</v>
      </c>
      <c r="B313" s="3" t="s">
        <v>16</v>
      </c>
      <c r="C313" s="3" t="s">
        <v>17</v>
      </c>
      <c r="D313" s="3" t="s">
        <v>18</v>
      </c>
      <c r="E313" s="3" t="s">
        <v>40</v>
      </c>
      <c r="F313" s="3" t="s">
        <v>25</v>
      </c>
      <c r="G313" s="3" t="s">
        <v>21</v>
      </c>
      <c r="H313" s="3" t="s">
        <v>40</v>
      </c>
      <c r="I313" s="3" t="s">
        <v>40</v>
      </c>
      <c r="J313" s="6">
        <v>4</v>
      </c>
      <c r="K313" s="4">
        <v>42718</v>
      </c>
      <c r="L313" s="3">
        <f t="shared" si="16"/>
        <v>2016</v>
      </c>
      <c r="M313" s="3">
        <f t="shared" si="17"/>
        <v>12</v>
      </c>
      <c r="P313" s="56">
        <f t="shared" si="18"/>
        <v>0</v>
      </c>
      <c r="Q313" s="56">
        <f t="shared" si="19"/>
        <v>-4</v>
      </c>
      <c r="R313" s="56">
        <f>IF(A313="INVERSION",-J313,0)</f>
        <v>0</v>
      </c>
      <c r="S313" s="56">
        <f>finanzas3[[#This Row],[INGRESO__NETO]]+finanzas3[[#This Row],[GASTO_NETO]]+finanzas3[[#This Row],[INVERSION_NETA]]</f>
        <v>-4</v>
      </c>
    </row>
    <row r="314" spans="1:19" x14ac:dyDescent="0.35">
      <c r="A314" s="3" t="s">
        <v>28</v>
      </c>
      <c r="B314" s="3" t="s">
        <v>16</v>
      </c>
      <c r="C314" s="3" t="s">
        <v>17</v>
      </c>
      <c r="D314" s="3" t="s">
        <v>18</v>
      </c>
      <c r="E314" s="3" t="s">
        <v>98</v>
      </c>
      <c r="F314" s="3" t="s">
        <v>25</v>
      </c>
      <c r="G314" s="3" t="s">
        <v>53</v>
      </c>
      <c r="H314" s="3" t="s">
        <v>98</v>
      </c>
      <c r="I314" s="3" t="s">
        <v>98</v>
      </c>
      <c r="J314" s="6">
        <v>0.70000000000000007</v>
      </c>
      <c r="K314" s="4">
        <v>42721</v>
      </c>
      <c r="L314" s="3">
        <f t="shared" si="16"/>
        <v>2016</v>
      </c>
      <c r="M314" s="3">
        <f t="shared" si="17"/>
        <v>12</v>
      </c>
      <c r="P314" s="56">
        <f t="shared" si="18"/>
        <v>0</v>
      </c>
      <c r="Q314" s="56">
        <f t="shared" si="19"/>
        <v>-0.70000000000000007</v>
      </c>
      <c r="R314" s="56">
        <f>IF(A314="INVERSION",-J314,0)</f>
        <v>0</v>
      </c>
      <c r="S314" s="56">
        <f>finanzas3[[#This Row],[INGRESO__NETO]]+finanzas3[[#This Row],[GASTO_NETO]]+finanzas3[[#This Row],[INVERSION_NETA]]</f>
        <v>-0.70000000000000007</v>
      </c>
    </row>
    <row r="315" spans="1:19" x14ac:dyDescent="0.35">
      <c r="A315" s="3" t="s">
        <v>28</v>
      </c>
      <c r="B315" s="3" t="s">
        <v>16</v>
      </c>
      <c r="C315" s="3" t="s">
        <v>17</v>
      </c>
      <c r="D315" s="3" t="s">
        <v>18</v>
      </c>
      <c r="E315" s="3" t="s">
        <v>126</v>
      </c>
      <c r="F315" s="3" t="s">
        <v>25</v>
      </c>
      <c r="G315" s="3" t="s">
        <v>81</v>
      </c>
      <c r="H315" s="3" t="s">
        <v>126</v>
      </c>
      <c r="I315" s="3" t="s">
        <v>153</v>
      </c>
      <c r="J315" s="6">
        <v>0.70000000000000007</v>
      </c>
      <c r="K315" s="4">
        <v>42721</v>
      </c>
      <c r="L315" s="3">
        <f t="shared" si="16"/>
        <v>2016</v>
      </c>
      <c r="M315" s="3">
        <f t="shared" si="17"/>
        <v>12</v>
      </c>
      <c r="O315" t="s">
        <v>154</v>
      </c>
      <c r="P315" s="56">
        <f t="shared" si="18"/>
        <v>0</v>
      </c>
      <c r="Q315" s="56">
        <f t="shared" si="19"/>
        <v>-0.70000000000000007</v>
      </c>
      <c r="R315" s="56">
        <f>IF(A315="INVERSION",-J315,0)</f>
        <v>0</v>
      </c>
      <c r="S315" s="56">
        <f>finanzas3[[#This Row],[INGRESO__NETO]]+finanzas3[[#This Row],[GASTO_NETO]]+finanzas3[[#This Row],[INVERSION_NETA]]</f>
        <v>-0.70000000000000007</v>
      </c>
    </row>
    <row r="316" spans="1:19" x14ac:dyDescent="0.35">
      <c r="A316" s="3" t="s">
        <v>28</v>
      </c>
      <c r="B316" s="3" t="s">
        <v>16</v>
      </c>
      <c r="C316" s="3" t="s">
        <v>17</v>
      </c>
      <c r="D316" s="3" t="s">
        <v>18</v>
      </c>
      <c r="E316" s="3" t="s">
        <v>126</v>
      </c>
      <c r="F316" s="3" t="s">
        <v>25</v>
      </c>
      <c r="G316" s="3" t="s">
        <v>81</v>
      </c>
      <c r="H316" s="3" t="s">
        <v>126</v>
      </c>
      <c r="I316" s="3" t="s">
        <v>153</v>
      </c>
      <c r="J316" s="6">
        <v>0.30000000000000004</v>
      </c>
      <c r="K316" s="4">
        <v>42721</v>
      </c>
      <c r="L316" s="3">
        <f t="shared" si="16"/>
        <v>2016</v>
      </c>
      <c r="M316" s="3">
        <f t="shared" si="17"/>
        <v>12</v>
      </c>
      <c r="O316" t="s">
        <v>154</v>
      </c>
      <c r="P316" s="56">
        <f t="shared" si="18"/>
        <v>0</v>
      </c>
      <c r="Q316" s="56">
        <f t="shared" si="19"/>
        <v>-0.30000000000000004</v>
      </c>
      <c r="R316" s="56">
        <f>IF(A316="INVERSION",-J316,0)</f>
        <v>0</v>
      </c>
      <c r="S316" s="56">
        <f>finanzas3[[#This Row],[INGRESO__NETO]]+finanzas3[[#This Row],[GASTO_NETO]]+finanzas3[[#This Row],[INVERSION_NETA]]</f>
        <v>-0.30000000000000004</v>
      </c>
    </row>
    <row r="317" spans="1:19" x14ac:dyDescent="0.35">
      <c r="A317" s="3" t="s">
        <v>28</v>
      </c>
      <c r="B317" s="3" t="s">
        <v>16</v>
      </c>
      <c r="C317" s="3" t="s">
        <v>17</v>
      </c>
      <c r="D317" s="3" t="s">
        <v>18</v>
      </c>
      <c r="E317" s="3" t="s">
        <v>57</v>
      </c>
      <c r="F317" s="3" t="s">
        <v>25</v>
      </c>
      <c r="G317" s="3" t="s">
        <v>48</v>
      </c>
      <c r="H317" s="3" t="s">
        <v>49</v>
      </c>
      <c r="I317" s="3" t="s">
        <v>57</v>
      </c>
      <c r="J317" s="6">
        <v>0.754</v>
      </c>
      <c r="K317" s="4">
        <v>42723</v>
      </c>
      <c r="L317" s="3">
        <f t="shared" si="16"/>
        <v>2016</v>
      </c>
      <c r="M317" s="3">
        <f t="shared" si="17"/>
        <v>12</v>
      </c>
      <c r="O317" s="3"/>
      <c r="P317" s="56">
        <f t="shared" si="18"/>
        <v>0</v>
      </c>
      <c r="Q317" s="56">
        <f t="shared" si="19"/>
        <v>-0.754</v>
      </c>
      <c r="R317" s="56">
        <f>IF(A317="INVERSION",-J317,0)</f>
        <v>0</v>
      </c>
      <c r="S317" s="56">
        <f>finanzas3[[#This Row],[INGRESO__NETO]]+finanzas3[[#This Row],[GASTO_NETO]]+finanzas3[[#This Row],[INVERSION_NETA]]</f>
        <v>-0.754</v>
      </c>
    </row>
    <row r="318" spans="1:19" x14ac:dyDescent="0.35">
      <c r="A318" s="3" t="s">
        <v>28</v>
      </c>
      <c r="B318" s="3" t="s">
        <v>16</v>
      </c>
      <c r="C318" s="3" t="s">
        <v>17</v>
      </c>
      <c r="D318" s="3" t="s">
        <v>18</v>
      </c>
      <c r="E318" s="3" t="s">
        <v>57</v>
      </c>
      <c r="F318" s="3" t="s">
        <v>25</v>
      </c>
      <c r="G318" s="3" t="s">
        <v>48</v>
      </c>
      <c r="H318" s="3" t="s">
        <v>49</v>
      </c>
      <c r="I318" s="3" t="s">
        <v>57</v>
      </c>
      <c r="J318" s="6">
        <v>0.78100000000000003</v>
      </c>
      <c r="K318" s="4">
        <v>42725</v>
      </c>
      <c r="L318" s="3">
        <f t="shared" si="16"/>
        <v>2016</v>
      </c>
      <c r="M318" s="3">
        <f t="shared" si="17"/>
        <v>12</v>
      </c>
      <c r="O318" s="3"/>
      <c r="P318" s="56">
        <f t="shared" si="18"/>
        <v>0</v>
      </c>
      <c r="Q318" s="56">
        <f t="shared" si="19"/>
        <v>-0.78100000000000003</v>
      </c>
      <c r="R318" s="56">
        <f>IF(A318="INVERSION",-J318,0)</f>
        <v>0</v>
      </c>
      <c r="S318" s="56">
        <f>finanzas3[[#This Row],[INGRESO__NETO]]+finanzas3[[#This Row],[GASTO_NETO]]+finanzas3[[#This Row],[INVERSION_NETA]]</f>
        <v>-0.78100000000000003</v>
      </c>
    </row>
    <row r="319" spans="1:19" x14ac:dyDescent="0.35">
      <c r="A319" s="3" t="s">
        <v>15</v>
      </c>
      <c r="B319" s="3" t="s">
        <v>16</v>
      </c>
      <c r="C319" s="3" t="s">
        <v>29</v>
      </c>
      <c r="D319" s="3" t="s">
        <v>18</v>
      </c>
      <c r="E319" s="3" t="s">
        <v>147</v>
      </c>
      <c r="F319" s="3" t="s">
        <v>25</v>
      </c>
      <c r="G319" s="3" t="s">
        <v>148</v>
      </c>
      <c r="H319" s="3" t="s">
        <v>149</v>
      </c>
      <c r="I319" s="3" t="s">
        <v>150</v>
      </c>
      <c r="J319" s="6">
        <v>101.06099999999999</v>
      </c>
      <c r="K319" s="4">
        <v>42733</v>
      </c>
      <c r="L319" s="3">
        <f t="shared" si="16"/>
        <v>2016</v>
      </c>
      <c r="M319" s="3">
        <f t="shared" si="17"/>
        <v>12</v>
      </c>
      <c r="O319" s="3"/>
      <c r="P319" s="56">
        <f t="shared" si="18"/>
        <v>101.06099999999999</v>
      </c>
      <c r="Q319" s="56">
        <f t="shared" si="19"/>
        <v>0</v>
      </c>
      <c r="R319" s="56">
        <f>IF(A319="INVERSION",-J319,0)</f>
        <v>0</v>
      </c>
      <c r="S319" s="56">
        <f>finanzas3[[#This Row],[INGRESO__NETO]]+finanzas3[[#This Row],[GASTO_NETO]]+finanzas3[[#This Row],[INVERSION_NETA]]</f>
        <v>101.06099999999999</v>
      </c>
    </row>
    <row r="320" spans="1:19" x14ac:dyDescent="0.35">
      <c r="A320" s="3" t="s">
        <v>28</v>
      </c>
      <c r="B320" s="3" t="s">
        <v>16</v>
      </c>
      <c r="C320" s="3" t="s">
        <v>17</v>
      </c>
      <c r="D320" s="3" t="s">
        <v>18</v>
      </c>
      <c r="E320" s="3" t="s">
        <v>133</v>
      </c>
      <c r="F320" s="3" t="s">
        <v>25</v>
      </c>
      <c r="G320" s="3" t="s">
        <v>21</v>
      </c>
      <c r="H320" s="3" t="s">
        <v>134</v>
      </c>
      <c r="I320" s="3" t="s">
        <v>134</v>
      </c>
      <c r="J320" s="6">
        <v>3.75</v>
      </c>
      <c r="K320" s="4">
        <v>42735</v>
      </c>
      <c r="L320" s="3">
        <f t="shared" si="16"/>
        <v>2016</v>
      </c>
      <c r="M320" s="3">
        <f t="shared" si="17"/>
        <v>12</v>
      </c>
      <c r="O320" t="s">
        <v>135</v>
      </c>
      <c r="P320" s="56">
        <f t="shared" si="18"/>
        <v>0</v>
      </c>
      <c r="Q320" s="56">
        <f t="shared" si="19"/>
        <v>-3.75</v>
      </c>
      <c r="R320" s="56">
        <f>IF(A320="INVERSION",-J320,0)</f>
        <v>0</v>
      </c>
      <c r="S320" s="56">
        <f>finanzas3[[#This Row],[INGRESO__NETO]]+finanzas3[[#This Row],[GASTO_NETO]]+finanzas3[[#This Row],[INVERSION_NETA]]</f>
        <v>-3.75</v>
      </c>
    </row>
    <row r="321" spans="1:19" x14ac:dyDescent="0.35">
      <c r="A321" s="3" t="s">
        <v>28</v>
      </c>
      <c r="B321" s="3" t="s">
        <v>35</v>
      </c>
      <c r="C321" s="3" t="s">
        <v>29</v>
      </c>
      <c r="D321" s="3" t="s">
        <v>18</v>
      </c>
      <c r="E321" s="3" t="s">
        <v>129</v>
      </c>
      <c r="F321" s="3" t="s">
        <v>25</v>
      </c>
      <c r="G321" s="3" t="s">
        <v>1864</v>
      </c>
      <c r="H321" s="3" t="s">
        <v>130</v>
      </c>
      <c r="I321" s="3" t="s">
        <v>130</v>
      </c>
      <c r="J321" s="6">
        <v>27.5</v>
      </c>
      <c r="K321" s="4">
        <v>42736</v>
      </c>
      <c r="L321" s="3">
        <f t="shared" si="16"/>
        <v>2017</v>
      </c>
      <c r="M321" s="3">
        <f t="shared" si="17"/>
        <v>1</v>
      </c>
      <c r="O321" s="3"/>
      <c r="P321" s="56">
        <f t="shared" si="18"/>
        <v>0</v>
      </c>
      <c r="Q321" s="56">
        <f t="shared" si="19"/>
        <v>-27.5</v>
      </c>
      <c r="R321" s="56">
        <f>IF(A321="INVERSION",-J321,0)</f>
        <v>0</v>
      </c>
      <c r="S321" s="56">
        <f>finanzas3[[#This Row],[INGRESO__NETO]]+finanzas3[[#This Row],[GASTO_NETO]]+finanzas3[[#This Row],[INVERSION_NETA]]</f>
        <v>-27.5</v>
      </c>
    </row>
    <row r="322" spans="1:19" x14ac:dyDescent="0.35">
      <c r="A322" s="3" t="s">
        <v>28</v>
      </c>
      <c r="B322" s="3" t="s">
        <v>16</v>
      </c>
      <c r="C322" s="3" t="s">
        <v>17</v>
      </c>
      <c r="D322" s="3" t="s">
        <v>18</v>
      </c>
      <c r="E322" s="3" t="s">
        <v>46</v>
      </c>
      <c r="F322" s="3" t="s">
        <v>25</v>
      </c>
      <c r="G322" s="3" t="s">
        <v>48</v>
      </c>
      <c r="H322" s="3" t="s">
        <v>49</v>
      </c>
      <c r="I322" s="3" t="s">
        <v>46</v>
      </c>
      <c r="J322" s="6">
        <v>0.27</v>
      </c>
      <c r="K322" s="4">
        <v>42738</v>
      </c>
      <c r="L322" s="3">
        <f t="shared" ref="L322:L385" si="20">YEAR(K322)</f>
        <v>2017</v>
      </c>
      <c r="M322" s="3">
        <f t="shared" ref="M322:M385" si="21">MONTH(K322)</f>
        <v>1</v>
      </c>
      <c r="O322" s="3"/>
      <c r="P322" s="56">
        <f t="shared" si="18"/>
        <v>0</v>
      </c>
      <c r="Q322" s="56">
        <f t="shared" si="19"/>
        <v>-0.27</v>
      </c>
      <c r="R322" s="56">
        <f>IF(A322="INVERSION",-J322,0)</f>
        <v>0</v>
      </c>
      <c r="S322" s="56">
        <f>finanzas3[[#This Row],[INGRESO__NETO]]+finanzas3[[#This Row],[GASTO_NETO]]+finanzas3[[#This Row],[INVERSION_NETA]]</f>
        <v>-0.27</v>
      </c>
    </row>
    <row r="323" spans="1:19" x14ac:dyDescent="0.35">
      <c r="A323" s="3" t="s">
        <v>28</v>
      </c>
      <c r="B323" s="3" t="s">
        <v>16</v>
      </c>
      <c r="C323" s="3" t="s">
        <v>17</v>
      </c>
      <c r="D323" s="3" t="s">
        <v>18</v>
      </c>
      <c r="E323" s="3" t="s">
        <v>141</v>
      </c>
      <c r="F323" s="3" t="s">
        <v>25</v>
      </c>
      <c r="G323" s="3" t="s">
        <v>67</v>
      </c>
      <c r="H323" s="3" t="s">
        <v>67</v>
      </c>
      <c r="I323" s="3" t="s">
        <v>67</v>
      </c>
      <c r="J323" s="6">
        <v>0.22500000000000001</v>
      </c>
      <c r="K323" s="4">
        <v>42738</v>
      </c>
      <c r="L323" s="3">
        <f t="shared" si="20"/>
        <v>2017</v>
      </c>
      <c r="M323" s="3">
        <f t="shared" si="21"/>
        <v>1</v>
      </c>
      <c r="O323" t="s">
        <v>142</v>
      </c>
      <c r="P323" s="56">
        <f t="shared" ref="P323:P386" si="22">IF(A323="INGRESO",J323,0)</f>
        <v>0</v>
      </c>
      <c r="Q323" s="56">
        <f t="shared" ref="Q323:Q386" si="23">IF(A323="GASTO",-J323,0)</f>
        <v>-0.22500000000000001</v>
      </c>
      <c r="R323" s="56">
        <f>IF(A323="INVERSION",-J323,0)</f>
        <v>0</v>
      </c>
      <c r="S323" s="56">
        <f>finanzas3[[#This Row],[INGRESO__NETO]]+finanzas3[[#This Row],[GASTO_NETO]]+finanzas3[[#This Row],[INVERSION_NETA]]</f>
        <v>-0.22500000000000001</v>
      </c>
    </row>
    <row r="324" spans="1:19" x14ac:dyDescent="0.35">
      <c r="A324" s="3" t="s">
        <v>28</v>
      </c>
      <c r="B324" s="3" t="s">
        <v>16</v>
      </c>
      <c r="C324" s="3" t="s">
        <v>17</v>
      </c>
      <c r="D324" s="3" t="s">
        <v>18</v>
      </c>
      <c r="E324" s="3" t="s">
        <v>40</v>
      </c>
      <c r="F324" s="3" t="s">
        <v>25</v>
      </c>
      <c r="G324" s="3" t="s">
        <v>21</v>
      </c>
      <c r="H324" s="3" t="s">
        <v>40</v>
      </c>
      <c r="I324" s="3" t="s">
        <v>40</v>
      </c>
      <c r="J324" s="6">
        <v>4</v>
      </c>
      <c r="K324" s="4">
        <v>42739</v>
      </c>
      <c r="L324" s="3">
        <f t="shared" si="20"/>
        <v>2017</v>
      </c>
      <c r="M324" s="3">
        <f t="shared" si="21"/>
        <v>1</v>
      </c>
      <c r="P324" s="56">
        <f t="shared" si="22"/>
        <v>0</v>
      </c>
      <c r="Q324" s="56">
        <f t="shared" si="23"/>
        <v>-4</v>
      </c>
      <c r="R324" s="56">
        <f>IF(A324="INVERSION",-J324,0)</f>
        <v>0</v>
      </c>
      <c r="S324" s="56">
        <f>finanzas3[[#This Row],[INGRESO__NETO]]+finanzas3[[#This Row],[GASTO_NETO]]+finanzas3[[#This Row],[INVERSION_NETA]]</f>
        <v>-4</v>
      </c>
    </row>
    <row r="325" spans="1:19" x14ac:dyDescent="0.35">
      <c r="A325" s="3" t="s">
        <v>28</v>
      </c>
      <c r="B325" s="3" t="s">
        <v>16</v>
      </c>
      <c r="C325" s="3" t="s">
        <v>17</v>
      </c>
      <c r="D325" s="3" t="s">
        <v>18</v>
      </c>
      <c r="E325" s="3" t="s">
        <v>113</v>
      </c>
      <c r="F325" s="3" t="s">
        <v>25</v>
      </c>
      <c r="G325" s="3" t="s">
        <v>73</v>
      </c>
      <c r="H325" s="3" t="s">
        <v>114</v>
      </c>
      <c r="I325" s="3" t="s">
        <v>114</v>
      </c>
      <c r="J325" s="6">
        <v>11.990000000000002</v>
      </c>
      <c r="K325" s="4">
        <v>42739</v>
      </c>
      <c r="L325" s="3">
        <f t="shared" si="20"/>
        <v>2017</v>
      </c>
      <c r="M325" s="3">
        <f t="shared" si="21"/>
        <v>1</v>
      </c>
      <c r="O325" t="s">
        <v>125</v>
      </c>
      <c r="P325" s="56">
        <f t="shared" si="22"/>
        <v>0</v>
      </c>
      <c r="Q325" s="56">
        <f t="shared" si="23"/>
        <v>-11.990000000000002</v>
      </c>
      <c r="R325" s="56">
        <f>IF(A325="INVERSION",-J325,0)</f>
        <v>0</v>
      </c>
      <c r="S325" s="56">
        <f>finanzas3[[#This Row],[INGRESO__NETO]]+finanzas3[[#This Row],[GASTO_NETO]]+finanzas3[[#This Row],[INVERSION_NETA]]</f>
        <v>-11.990000000000002</v>
      </c>
    </row>
    <row r="326" spans="1:19" x14ac:dyDescent="0.35">
      <c r="A326" s="3" t="s">
        <v>28</v>
      </c>
      <c r="B326" s="3" t="s">
        <v>16</v>
      </c>
      <c r="C326" s="3" t="s">
        <v>17</v>
      </c>
      <c r="D326" s="3" t="s">
        <v>18</v>
      </c>
      <c r="E326" s="3" t="s">
        <v>57</v>
      </c>
      <c r="F326" s="3" t="s">
        <v>25</v>
      </c>
      <c r="G326" s="3" t="s">
        <v>48</v>
      </c>
      <c r="H326" s="3" t="s">
        <v>49</v>
      </c>
      <c r="I326" s="3" t="s">
        <v>57</v>
      </c>
      <c r="J326" s="6">
        <v>2.3920000000000003</v>
      </c>
      <c r="K326" s="4">
        <v>42745</v>
      </c>
      <c r="L326" s="3">
        <f t="shared" si="20"/>
        <v>2017</v>
      </c>
      <c r="M326" s="3">
        <f t="shared" si="21"/>
        <v>1</v>
      </c>
      <c r="O326" s="3"/>
      <c r="P326" s="56">
        <f t="shared" si="22"/>
        <v>0</v>
      </c>
      <c r="Q326" s="56">
        <f t="shared" si="23"/>
        <v>-2.3920000000000003</v>
      </c>
      <c r="R326" s="56">
        <f>IF(A326="INVERSION",-J326,0)</f>
        <v>0</v>
      </c>
      <c r="S326" s="56">
        <f>finanzas3[[#This Row],[INGRESO__NETO]]+finanzas3[[#This Row],[GASTO_NETO]]+finanzas3[[#This Row],[INVERSION_NETA]]</f>
        <v>-2.3920000000000003</v>
      </c>
    </row>
    <row r="327" spans="1:19" x14ac:dyDescent="0.35">
      <c r="A327" s="3" t="s">
        <v>28</v>
      </c>
      <c r="B327" s="3" t="s">
        <v>16</v>
      </c>
      <c r="C327" s="3" t="s">
        <v>17</v>
      </c>
      <c r="D327" s="3" t="s">
        <v>18</v>
      </c>
      <c r="E327" s="3" t="s">
        <v>40</v>
      </c>
      <c r="F327" s="3" t="s">
        <v>25</v>
      </c>
      <c r="G327" s="3" t="s">
        <v>21</v>
      </c>
      <c r="H327" s="3" t="s">
        <v>40</v>
      </c>
      <c r="I327" s="3" t="s">
        <v>40</v>
      </c>
      <c r="J327" s="6">
        <v>7</v>
      </c>
      <c r="K327" s="4">
        <v>42746</v>
      </c>
      <c r="L327" s="3">
        <f t="shared" si="20"/>
        <v>2017</v>
      </c>
      <c r="M327" s="3">
        <f t="shared" si="21"/>
        <v>1</v>
      </c>
      <c r="P327" s="56">
        <f t="shared" si="22"/>
        <v>0</v>
      </c>
      <c r="Q327" s="56">
        <f t="shared" si="23"/>
        <v>-7</v>
      </c>
      <c r="R327" s="56">
        <f>IF(A327="INVERSION",-J327,0)</f>
        <v>0</v>
      </c>
      <c r="S327" s="56">
        <f>finanzas3[[#This Row],[INGRESO__NETO]]+finanzas3[[#This Row],[GASTO_NETO]]+finanzas3[[#This Row],[INVERSION_NETA]]</f>
        <v>-7</v>
      </c>
    </row>
    <row r="328" spans="1:19" x14ac:dyDescent="0.35">
      <c r="A328" s="3" t="s">
        <v>28</v>
      </c>
      <c r="B328" s="3" t="s">
        <v>16</v>
      </c>
      <c r="C328" s="3" t="s">
        <v>17</v>
      </c>
      <c r="D328" s="3" t="s">
        <v>18</v>
      </c>
      <c r="E328" s="3" t="s">
        <v>66</v>
      </c>
      <c r="F328" s="3" t="s">
        <v>25</v>
      </c>
      <c r="G328" s="3" t="s">
        <v>67</v>
      </c>
      <c r="H328" s="3" t="s">
        <v>66</v>
      </c>
      <c r="I328" s="3" t="s">
        <v>66</v>
      </c>
      <c r="J328" s="6">
        <v>0.35000000000000003</v>
      </c>
      <c r="K328" s="4">
        <v>42749</v>
      </c>
      <c r="L328" s="3">
        <f t="shared" si="20"/>
        <v>2017</v>
      </c>
      <c r="M328" s="3">
        <f t="shared" si="21"/>
        <v>1</v>
      </c>
      <c r="O328" t="s">
        <v>143</v>
      </c>
      <c r="P328" s="56">
        <f t="shared" si="22"/>
        <v>0</v>
      </c>
      <c r="Q328" s="56">
        <f t="shared" si="23"/>
        <v>-0.35000000000000003</v>
      </c>
      <c r="R328" s="56">
        <f>IF(A328="INVERSION",-J328,0)</f>
        <v>0</v>
      </c>
      <c r="S328" s="56">
        <f>finanzas3[[#This Row],[INGRESO__NETO]]+finanzas3[[#This Row],[GASTO_NETO]]+finanzas3[[#This Row],[INVERSION_NETA]]</f>
        <v>-0.35000000000000003</v>
      </c>
    </row>
    <row r="329" spans="1:19" x14ac:dyDescent="0.35">
      <c r="A329" s="3" t="s">
        <v>28</v>
      </c>
      <c r="B329" s="3" t="s">
        <v>16</v>
      </c>
      <c r="C329" s="3" t="s">
        <v>17</v>
      </c>
      <c r="D329" s="3" t="s">
        <v>18</v>
      </c>
      <c r="E329" s="3" t="s">
        <v>66</v>
      </c>
      <c r="F329" s="3" t="s">
        <v>25</v>
      </c>
      <c r="G329" s="3" t="s">
        <v>67</v>
      </c>
      <c r="H329" s="3" t="s">
        <v>66</v>
      </c>
      <c r="I329" s="3" t="s">
        <v>66</v>
      </c>
      <c r="J329" s="6">
        <v>1.82</v>
      </c>
      <c r="K329" s="4">
        <v>42749</v>
      </c>
      <c r="L329" s="3">
        <f t="shared" si="20"/>
        <v>2017</v>
      </c>
      <c r="M329" s="3">
        <f t="shared" si="21"/>
        <v>1</v>
      </c>
      <c r="O329" t="s">
        <v>143</v>
      </c>
      <c r="P329" s="56">
        <f t="shared" si="22"/>
        <v>0</v>
      </c>
      <c r="Q329" s="56">
        <f t="shared" si="23"/>
        <v>-1.82</v>
      </c>
      <c r="R329" s="56">
        <f>IF(A329="INVERSION",-J329,0)</f>
        <v>0</v>
      </c>
      <c r="S329" s="56">
        <f>finanzas3[[#This Row],[INGRESO__NETO]]+finanzas3[[#This Row],[GASTO_NETO]]+finanzas3[[#This Row],[INVERSION_NETA]]</f>
        <v>-1.82</v>
      </c>
    </row>
    <row r="330" spans="1:19" x14ac:dyDescent="0.35">
      <c r="A330" s="3" t="s">
        <v>28</v>
      </c>
      <c r="B330" s="3" t="s">
        <v>16</v>
      </c>
      <c r="C330" s="3" t="s">
        <v>17</v>
      </c>
      <c r="D330" s="3" t="s">
        <v>18</v>
      </c>
      <c r="E330" s="3" t="s">
        <v>57</v>
      </c>
      <c r="F330" s="3" t="s">
        <v>25</v>
      </c>
      <c r="G330" s="3" t="s">
        <v>48</v>
      </c>
      <c r="H330" s="3" t="s">
        <v>49</v>
      </c>
      <c r="I330" s="3" t="s">
        <v>57</v>
      </c>
      <c r="J330" s="6">
        <v>3.4700000000000006</v>
      </c>
      <c r="K330" s="4">
        <v>42751</v>
      </c>
      <c r="L330" s="3">
        <f t="shared" si="20"/>
        <v>2017</v>
      </c>
      <c r="M330" s="3">
        <f t="shared" si="21"/>
        <v>1</v>
      </c>
      <c r="O330" s="3"/>
      <c r="P330" s="56">
        <f t="shared" si="22"/>
        <v>0</v>
      </c>
      <c r="Q330" s="56">
        <f t="shared" si="23"/>
        <v>-3.4700000000000006</v>
      </c>
      <c r="R330" s="56">
        <f>IF(A330="INVERSION",-J330,0)</f>
        <v>0</v>
      </c>
      <c r="S330" s="56">
        <f>finanzas3[[#This Row],[INGRESO__NETO]]+finanzas3[[#This Row],[GASTO_NETO]]+finanzas3[[#This Row],[INVERSION_NETA]]</f>
        <v>-3.4700000000000006</v>
      </c>
    </row>
    <row r="331" spans="1:19" x14ac:dyDescent="0.35">
      <c r="A331" s="3" t="s">
        <v>28</v>
      </c>
      <c r="B331" s="3" t="s">
        <v>16</v>
      </c>
      <c r="C331" s="3" t="s">
        <v>17</v>
      </c>
      <c r="D331" s="3" t="s">
        <v>18</v>
      </c>
      <c r="E331" s="3" t="s">
        <v>151</v>
      </c>
      <c r="F331" s="3" t="s">
        <v>25</v>
      </c>
      <c r="G331" s="3" t="s">
        <v>67</v>
      </c>
      <c r="H331" s="3" t="s">
        <v>67</v>
      </c>
      <c r="I331" s="3" t="s">
        <v>67</v>
      </c>
      <c r="J331" s="6">
        <v>1.5250000000000001</v>
      </c>
      <c r="K331" s="4">
        <v>42751</v>
      </c>
      <c r="L331" s="3">
        <f t="shared" si="20"/>
        <v>2017</v>
      </c>
      <c r="M331" s="3">
        <f t="shared" si="21"/>
        <v>1</v>
      </c>
      <c r="O331" t="s">
        <v>152</v>
      </c>
      <c r="P331" s="56">
        <f t="shared" si="22"/>
        <v>0</v>
      </c>
      <c r="Q331" s="56">
        <f t="shared" si="23"/>
        <v>-1.5250000000000001</v>
      </c>
      <c r="R331" s="56">
        <f>IF(A331="INVERSION",-J331,0)</f>
        <v>0</v>
      </c>
      <c r="S331" s="56">
        <f>finanzas3[[#This Row],[INGRESO__NETO]]+finanzas3[[#This Row],[GASTO_NETO]]+finanzas3[[#This Row],[INVERSION_NETA]]</f>
        <v>-1.5250000000000001</v>
      </c>
    </row>
    <row r="332" spans="1:19" x14ac:dyDescent="0.35">
      <c r="A332" s="3" t="s">
        <v>28</v>
      </c>
      <c r="B332" s="3" t="s">
        <v>16</v>
      </c>
      <c r="C332" s="3" t="s">
        <v>17</v>
      </c>
      <c r="D332" s="3" t="s">
        <v>18</v>
      </c>
      <c r="E332" s="3" t="s">
        <v>57</v>
      </c>
      <c r="F332" s="3" t="s">
        <v>25</v>
      </c>
      <c r="G332" s="3" t="s">
        <v>48</v>
      </c>
      <c r="H332" s="3" t="s">
        <v>49</v>
      </c>
      <c r="I332" s="3" t="s">
        <v>57</v>
      </c>
      <c r="J332" s="6">
        <v>1.7530000000000001</v>
      </c>
      <c r="K332" s="4">
        <v>42755</v>
      </c>
      <c r="L332" s="3">
        <f t="shared" si="20"/>
        <v>2017</v>
      </c>
      <c r="M332" s="3">
        <f t="shared" si="21"/>
        <v>1</v>
      </c>
      <c r="O332" s="3"/>
      <c r="P332" s="56">
        <f t="shared" si="22"/>
        <v>0</v>
      </c>
      <c r="Q332" s="56">
        <f t="shared" si="23"/>
        <v>-1.7530000000000001</v>
      </c>
      <c r="R332" s="56">
        <f>IF(A332="INVERSION",-J332,0)</f>
        <v>0</v>
      </c>
      <c r="S332" s="56">
        <f>finanzas3[[#This Row],[INGRESO__NETO]]+finanzas3[[#This Row],[GASTO_NETO]]+finanzas3[[#This Row],[INVERSION_NETA]]</f>
        <v>-1.7530000000000001</v>
      </c>
    </row>
    <row r="333" spans="1:19" x14ac:dyDescent="0.35">
      <c r="A333" s="3" t="s">
        <v>28</v>
      </c>
      <c r="B333" s="3" t="s">
        <v>16</v>
      </c>
      <c r="C333" s="3" t="s">
        <v>17</v>
      </c>
      <c r="D333" s="3" t="s">
        <v>18</v>
      </c>
      <c r="E333" s="3" t="s">
        <v>151</v>
      </c>
      <c r="F333" s="3" t="s">
        <v>25</v>
      </c>
      <c r="G333" s="3" t="s">
        <v>67</v>
      </c>
      <c r="H333" s="3" t="s">
        <v>67</v>
      </c>
      <c r="I333" s="3" t="s">
        <v>67</v>
      </c>
      <c r="J333" s="6">
        <v>0.5</v>
      </c>
      <c r="K333" s="4">
        <v>42758</v>
      </c>
      <c r="L333" s="3">
        <f t="shared" si="20"/>
        <v>2017</v>
      </c>
      <c r="M333" s="3">
        <f t="shared" si="21"/>
        <v>1</v>
      </c>
      <c r="O333" t="s">
        <v>152</v>
      </c>
      <c r="P333" s="56">
        <f t="shared" si="22"/>
        <v>0</v>
      </c>
      <c r="Q333" s="56">
        <f t="shared" si="23"/>
        <v>-0.5</v>
      </c>
      <c r="R333" s="56">
        <f>IF(A333="INVERSION",-J333,0)</f>
        <v>0</v>
      </c>
      <c r="S333" s="56">
        <f>finanzas3[[#This Row],[INGRESO__NETO]]+finanzas3[[#This Row],[GASTO_NETO]]+finanzas3[[#This Row],[INVERSION_NETA]]</f>
        <v>-0.5</v>
      </c>
    </row>
    <row r="334" spans="1:19" x14ac:dyDescent="0.35">
      <c r="A334" s="3" t="s">
        <v>28</v>
      </c>
      <c r="B334" s="3" t="s">
        <v>16</v>
      </c>
      <c r="C334" s="3" t="s">
        <v>17</v>
      </c>
      <c r="D334" s="3" t="s">
        <v>18</v>
      </c>
      <c r="E334" s="3" t="s">
        <v>57</v>
      </c>
      <c r="F334" s="3" t="s">
        <v>25</v>
      </c>
      <c r="G334" s="3" t="s">
        <v>48</v>
      </c>
      <c r="H334" s="3" t="s">
        <v>49</v>
      </c>
      <c r="I334" s="3" t="s">
        <v>57</v>
      </c>
      <c r="J334" s="6">
        <v>2.2949999999999999</v>
      </c>
      <c r="K334" s="4">
        <v>42760</v>
      </c>
      <c r="L334" s="3">
        <f t="shared" si="20"/>
        <v>2017</v>
      </c>
      <c r="M334" s="3">
        <f t="shared" si="21"/>
        <v>1</v>
      </c>
      <c r="O334" s="3"/>
      <c r="P334" s="56">
        <f t="shared" si="22"/>
        <v>0</v>
      </c>
      <c r="Q334" s="56">
        <f t="shared" si="23"/>
        <v>-2.2949999999999999</v>
      </c>
      <c r="R334" s="56">
        <f>IF(A334="INVERSION",-J334,0)</f>
        <v>0</v>
      </c>
      <c r="S334" s="56">
        <f>finanzas3[[#This Row],[INGRESO__NETO]]+finanzas3[[#This Row],[GASTO_NETO]]+finanzas3[[#This Row],[INVERSION_NETA]]</f>
        <v>-2.2949999999999999</v>
      </c>
    </row>
    <row r="335" spans="1:19" x14ac:dyDescent="0.35">
      <c r="A335" s="3" t="s">
        <v>28</v>
      </c>
      <c r="B335" s="3" t="s">
        <v>16</v>
      </c>
      <c r="C335" s="3" t="s">
        <v>17</v>
      </c>
      <c r="D335" s="3" t="s">
        <v>18</v>
      </c>
      <c r="E335" s="3" t="s">
        <v>155</v>
      </c>
      <c r="F335" s="3" t="s">
        <v>25</v>
      </c>
      <c r="G335" s="3" t="s">
        <v>67</v>
      </c>
      <c r="H335" s="3" t="s">
        <v>67</v>
      </c>
      <c r="I335" s="3" t="s">
        <v>67</v>
      </c>
      <c r="J335" s="6">
        <v>4.875</v>
      </c>
      <c r="K335" s="4">
        <v>42762</v>
      </c>
      <c r="L335" s="3">
        <f t="shared" si="20"/>
        <v>2017</v>
      </c>
      <c r="M335" s="3">
        <f t="shared" si="21"/>
        <v>1</v>
      </c>
      <c r="O335" t="s">
        <v>156</v>
      </c>
      <c r="P335" s="56">
        <f t="shared" si="22"/>
        <v>0</v>
      </c>
      <c r="Q335" s="56">
        <f t="shared" si="23"/>
        <v>-4.875</v>
      </c>
      <c r="R335" s="56">
        <f>IF(A335="INVERSION",-J335,0)</f>
        <v>0</v>
      </c>
      <c r="S335" s="56">
        <f>finanzas3[[#This Row],[INGRESO__NETO]]+finanzas3[[#This Row],[GASTO_NETO]]+finanzas3[[#This Row],[INVERSION_NETA]]</f>
        <v>-4.875</v>
      </c>
    </row>
    <row r="336" spans="1:19" x14ac:dyDescent="0.35">
      <c r="A336" s="3" t="s">
        <v>28</v>
      </c>
      <c r="B336" s="3" t="s">
        <v>16</v>
      </c>
      <c r="C336" s="3" t="s">
        <v>17</v>
      </c>
      <c r="D336" s="3" t="s">
        <v>18</v>
      </c>
      <c r="E336" s="3" t="s">
        <v>57</v>
      </c>
      <c r="F336" s="3" t="s">
        <v>25</v>
      </c>
      <c r="G336" s="3" t="s">
        <v>48</v>
      </c>
      <c r="H336" s="3" t="s">
        <v>49</v>
      </c>
      <c r="I336" s="3" t="s">
        <v>57</v>
      </c>
      <c r="J336" s="6">
        <v>1.369</v>
      </c>
      <c r="K336" s="4">
        <v>42765</v>
      </c>
      <c r="L336" s="3">
        <f t="shared" si="20"/>
        <v>2017</v>
      </c>
      <c r="M336" s="3">
        <f t="shared" si="21"/>
        <v>1</v>
      </c>
      <c r="O336" s="3"/>
      <c r="P336" s="56">
        <f t="shared" si="22"/>
        <v>0</v>
      </c>
      <c r="Q336" s="56">
        <f t="shared" si="23"/>
        <v>-1.369</v>
      </c>
      <c r="R336" s="56">
        <f>IF(A336="INVERSION",-J336,0)</f>
        <v>0</v>
      </c>
      <c r="S336" s="56">
        <f>finanzas3[[#This Row],[INGRESO__NETO]]+finanzas3[[#This Row],[GASTO_NETO]]+finanzas3[[#This Row],[INVERSION_NETA]]</f>
        <v>-1.369</v>
      </c>
    </row>
    <row r="337" spans="1:19" x14ac:dyDescent="0.35">
      <c r="A337" s="3" t="s">
        <v>15</v>
      </c>
      <c r="B337" s="3" t="s">
        <v>16</v>
      </c>
      <c r="C337" s="3" t="s">
        <v>29</v>
      </c>
      <c r="D337" s="3" t="s">
        <v>18</v>
      </c>
      <c r="E337" s="3" t="s">
        <v>147</v>
      </c>
      <c r="F337" s="3" t="s">
        <v>25</v>
      </c>
      <c r="G337" s="3" t="s">
        <v>148</v>
      </c>
      <c r="H337" s="3" t="s">
        <v>149</v>
      </c>
      <c r="I337" s="3" t="s">
        <v>150</v>
      </c>
      <c r="J337" s="6">
        <v>101.06099999999999</v>
      </c>
      <c r="K337" s="4">
        <v>42766</v>
      </c>
      <c r="L337" s="3">
        <f t="shared" si="20"/>
        <v>2017</v>
      </c>
      <c r="M337" s="3">
        <f t="shared" si="21"/>
        <v>1</v>
      </c>
      <c r="O337" s="3"/>
      <c r="P337" s="56">
        <f t="shared" si="22"/>
        <v>101.06099999999999</v>
      </c>
      <c r="Q337" s="56">
        <f t="shared" si="23"/>
        <v>0</v>
      </c>
      <c r="R337" s="56">
        <f>IF(A337="INVERSION",-J337,0)</f>
        <v>0</v>
      </c>
      <c r="S337" s="56">
        <f>finanzas3[[#This Row],[INGRESO__NETO]]+finanzas3[[#This Row],[GASTO_NETO]]+finanzas3[[#This Row],[INVERSION_NETA]]</f>
        <v>101.06099999999999</v>
      </c>
    </row>
    <row r="338" spans="1:19" x14ac:dyDescent="0.35">
      <c r="A338" s="3" t="s">
        <v>28</v>
      </c>
      <c r="B338" s="3" t="s">
        <v>35</v>
      </c>
      <c r="C338" s="3" t="s">
        <v>29</v>
      </c>
      <c r="D338" s="3" t="s">
        <v>18</v>
      </c>
      <c r="E338" s="3" t="s">
        <v>129</v>
      </c>
      <c r="F338" s="3" t="s">
        <v>25</v>
      </c>
      <c r="G338" s="3" t="s">
        <v>1864</v>
      </c>
      <c r="H338" s="3" t="s">
        <v>130</v>
      </c>
      <c r="I338" s="3" t="s">
        <v>130</v>
      </c>
      <c r="J338" s="6">
        <v>27.5</v>
      </c>
      <c r="K338" s="4">
        <v>42767</v>
      </c>
      <c r="L338" s="3">
        <f t="shared" si="20"/>
        <v>2017</v>
      </c>
      <c r="M338" s="3">
        <f t="shared" si="21"/>
        <v>2</v>
      </c>
      <c r="O338" s="3"/>
      <c r="P338" s="56">
        <f t="shared" si="22"/>
        <v>0</v>
      </c>
      <c r="Q338" s="56">
        <f t="shared" si="23"/>
        <v>-27.5</v>
      </c>
      <c r="R338" s="56">
        <f>IF(A338="INVERSION",-J338,0)</f>
        <v>0</v>
      </c>
      <c r="S338" s="56">
        <f>finanzas3[[#This Row],[INGRESO__NETO]]+finanzas3[[#This Row],[GASTO_NETO]]+finanzas3[[#This Row],[INVERSION_NETA]]</f>
        <v>-27.5</v>
      </c>
    </row>
    <row r="339" spans="1:19" x14ac:dyDescent="0.35">
      <c r="A339" s="3" t="s">
        <v>28</v>
      </c>
      <c r="B339" s="3" t="s">
        <v>16</v>
      </c>
      <c r="C339" s="3" t="s">
        <v>17</v>
      </c>
      <c r="D339" s="3" t="s">
        <v>18</v>
      </c>
      <c r="E339" s="3" t="s">
        <v>57</v>
      </c>
      <c r="F339" s="3" t="s">
        <v>25</v>
      </c>
      <c r="G339" s="3" t="s">
        <v>48</v>
      </c>
      <c r="H339" s="3" t="s">
        <v>49</v>
      </c>
      <c r="I339" s="3" t="s">
        <v>57</v>
      </c>
      <c r="J339" s="6">
        <v>1.4450000000000001</v>
      </c>
      <c r="K339" s="4">
        <v>42769</v>
      </c>
      <c r="L339" s="3">
        <f t="shared" si="20"/>
        <v>2017</v>
      </c>
      <c r="M339" s="3">
        <f t="shared" si="21"/>
        <v>2</v>
      </c>
      <c r="O339" s="3"/>
      <c r="P339" s="56">
        <f t="shared" si="22"/>
        <v>0</v>
      </c>
      <c r="Q339" s="56">
        <f t="shared" si="23"/>
        <v>-1.4450000000000001</v>
      </c>
      <c r="R339" s="56">
        <f>IF(A339="INVERSION",-J339,0)</f>
        <v>0</v>
      </c>
      <c r="S339" s="56">
        <f>finanzas3[[#This Row],[INGRESO__NETO]]+finanzas3[[#This Row],[GASTO_NETO]]+finanzas3[[#This Row],[INVERSION_NETA]]</f>
        <v>-1.4450000000000001</v>
      </c>
    </row>
    <row r="340" spans="1:19" x14ac:dyDescent="0.35">
      <c r="A340" s="3" t="s">
        <v>28</v>
      </c>
      <c r="B340" s="3" t="s">
        <v>16</v>
      </c>
      <c r="C340" s="3" t="s">
        <v>17</v>
      </c>
      <c r="D340" s="3" t="s">
        <v>18</v>
      </c>
      <c r="E340" s="3" t="s">
        <v>57</v>
      </c>
      <c r="F340" s="3" t="s">
        <v>25</v>
      </c>
      <c r="G340" s="3" t="s">
        <v>48</v>
      </c>
      <c r="H340" s="3" t="s">
        <v>49</v>
      </c>
      <c r="I340" s="3" t="s">
        <v>57</v>
      </c>
      <c r="J340" s="6">
        <v>1.7120000000000002</v>
      </c>
      <c r="K340" s="4">
        <v>42774</v>
      </c>
      <c r="L340" s="3">
        <f t="shared" si="20"/>
        <v>2017</v>
      </c>
      <c r="M340" s="3">
        <f t="shared" si="21"/>
        <v>2</v>
      </c>
      <c r="O340" s="3"/>
      <c r="P340" s="56">
        <f t="shared" si="22"/>
        <v>0</v>
      </c>
      <c r="Q340" s="56">
        <f t="shared" si="23"/>
        <v>-1.7120000000000002</v>
      </c>
      <c r="R340" s="56">
        <f>IF(A340="INVERSION",-J340,0)</f>
        <v>0</v>
      </c>
      <c r="S340" s="56">
        <f>finanzas3[[#This Row],[INGRESO__NETO]]+finanzas3[[#This Row],[GASTO_NETO]]+finanzas3[[#This Row],[INVERSION_NETA]]</f>
        <v>-1.7120000000000002</v>
      </c>
    </row>
    <row r="341" spans="1:19" x14ac:dyDescent="0.35">
      <c r="A341" s="3" t="s">
        <v>28</v>
      </c>
      <c r="B341" s="3" t="s">
        <v>16</v>
      </c>
      <c r="C341" s="3" t="s">
        <v>17</v>
      </c>
      <c r="D341" s="3" t="s">
        <v>18</v>
      </c>
      <c r="E341" s="3" t="s">
        <v>133</v>
      </c>
      <c r="F341" s="3" t="s">
        <v>25</v>
      </c>
      <c r="G341" s="3" t="s">
        <v>21</v>
      </c>
      <c r="H341" s="3" t="s">
        <v>134</v>
      </c>
      <c r="I341" s="3" t="s">
        <v>134</v>
      </c>
      <c r="J341" s="6">
        <v>1.9000000000000001</v>
      </c>
      <c r="K341" s="4">
        <v>42775</v>
      </c>
      <c r="L341" s="3">
        <f t="shared" si="20"/>
        <v>2017</v>
      </c>
      <c r="M341" s="3">
        <f t="shared" si="21"/>
        <v>2</v>
      </c>
      <c r="O341" t="s">
        <v>135</v>
      </c>
      <c r="P341" s="56">
        <f t="shared" si="22"/>
        <v>0</v>
      </c>
      <c r="Q341" s="56">
        <f t="shared" si="23"/>
        <v>-1.9000000000000001</v>
      </c>
      <c r="R341" s="56">
        <f>IF(A341="INVERSION",-J341,0)</f>
        <v>0</v>
      </c>
      <c r="S341" s="56">
        <f>finanzas3[[#This Row],[INGRESO__NETO]]+finanzas3[[#This Row],[GASTO_NETO]]+finanzas3[[#This Row],[INVERSION_NETA]]</f>
        <v>-1.9000000000000001</v>
      </c>
    </row>
    <row r="342" spans="1:19" x14ac:dyDescent="0.35">
      <c r="A342" s="3" t="s">
        <v>28</v>
      </c>
      <c r="B342" s="3" t="s">
        <v>16</v>
      </c>
      <c r="C342" s="3" t="s">
        <v>17</v>
      </c>
      <c r="D342" s="3" t="s">
        <v>18</v>
      </c>
      <c r="E342" s="3" t="s">
        <v>133</v>
      </c>
      <c r="F342" s="3" t="s">
        <v>25</v>
      </c>
      <c r="G342" s="3" t="s">
        <v>21</v>
      </c>
      <c r="H342" s="3" t="s">
        <v>134</v>
      </c>
      <c r="I342" s="3" t="s">
        <v>134</v>
      </c>
      <c r="J342" s="6">
        <v>2.75</v>
      </c>
      <c r="K342" s="4">
        <v>42780</v>
      </c>
      <c r="L342" s="3">
        <f t="shared" si="20"/>
        <v>2017</v>
      </c>
      <c r="M342" s="3">
        <f t="shared" si="21"/>
        <v>2</v>
      </c>
      <c r="O342" t="s">
        <v>135</v>
      </c>
      <c r="P342" s="56">
        <f t="shared" si="22"/>
        <v>0</v>
      </c>
      <c r="Q342" s="56">
        <f t="shared" si="23"/>
        <v>-2.75</v>
      </c>
      <c r="R342" s="56">
        <f>IF(A342="INVERSION",-J342,0)</f>
        <v>0</v>
      </c>
      <c r="S342" s="56">
        <f>finanzas3[[#This Row],[INGRESO__NETO]]+finanzas3[[#This Row],[GASTO_NETO]]+finanzas3[[#This Row],[INVERSION_NETA]]</f>
        <v>-2.75</v>
      </c>
    </row>
    <row r="343" spans="1:19" x14ac:dyDescent="0.35">
      <c r="A343" s="3" t="s">
        <v>28</v>
      </c>
      <c r="B343" s="3" t="s">
        <v>16</v>
      </c>
      <c r="C343" s="3" t="s">
        <v>17</v>
      </c>
      <c r="D343" s="3" t="s">
        <v>18</v>
      </c>
      <c r="E343" s="3" t="s">
        <v>57</v>
      </c>
      <c r="F343" s="3" t="s">
        <v>25</v>
      </c>
      <c r="G343" s="3" t="s">
        <v>48</v>
      </c>
      <c r="H343" s="3" t="s">
        <v>49</v>
      </c>
      <c r="I343" s="3" t="s">
        <v>57</v>
      </c>
      <c r="J343" s="6">
        <v>1.6050000000000002</v>
      </c>
      <c r="K343" s="4">
        <v>42781</v>
      </c>
      <c r="L343" s="3">
        <f t="shared" si="20"/>
        <v>2017</v>
      </c>
      <c r="M343" s="3">
        <f t="shared" si="21"/>
        <v>2</v>
      </c>
      <c r="O343" s="3"/>
      <c r="P343" s="56">
        <f t="shared" si="22"/>
        <v>0</v>
      </c>
      <c r="Q343" s="56">
        <f t="shared" si="23"/>
        <v>-1.6050000000000002</v>
      </c>
      <c r="R343" s="56">
        <f>IF(A343="INVERSION",-J343,0)</f>
        <v>0</v>
      </c>
      <c r="S343" s="56">
        <f>finanzas3[[#This Row],[INGRESO__NETO]]+finanzas3[[#This Row],[GASTO_NETO]]+finanzas3[[#This Row],[INVERSION_NETA]]</f>
        <v>-1.6050000000000002</v>
      </c>
    </row>
    <row r="344" spans="1:19" x14ac:dyDescent="0.35">
      <c r="A344" s="3" t="s">
        <v>28</v>
      </c>
      <c r="B344" s="3" t="s">
        <v>16</v>
      </c>
      <c r="C344" s="3" t="s">
        <v>17</v>
      </c>
      <c r="D344" s="3" t="s">
        <v>18</v>
      </c>
      <c r="E344" s="3" t="s">
        <v>57</v>
      </c>
      <c r="F344" s="3" t="s">
        <v>25</v>
      </c>
      <c r="G344" s="3" t="s">
        <v>48</v>
      </c>
      <c r="H344" s="3" t="s">
        <v>49</v>
      </c>
      <c r="I344" s="3" t="s">
        <v>57</v>
      </c>
      <c r="J344" s="6">
        <v>1.8360000000000001</v>
      </c>
      <c r="K344" s="4">
        <v>42786</v>
      </c>
      <c r="L344" s="3">
        <f t="shared" si="20"/>
        <v>2017</v>
      </c>
      <c r="M344" s="3">
        <f t="shared" si="21"/>
        <v>2</v>
      </c>
      <c r="O344" s="3"/>
      <c r="P344" s="56">
        <f t="shared" si="22"/>
        <v>0</v>
      </c>
      <c r="Q344" s="56">
        <f t="shared" si="23"/>
        <v>-1.8360000000000001</v>
      </c>
      <c r="R344" s="56">
        <f>IF(A344="INVERSION",-J344,0)</f>
        <v>0</v>
      </c>
      <c r="S344" s="56">
        <f>finanzas3[[#This Row],[INGRESO__NETO]]+finanzas3[[#This Row],[GASTO_NETO]]+finanzas3[[#This Row],[INVERSION_NETA]]</f>
        <v>-1.8360000000000001</v>
      </c>
    </row>
    <row r="345" spans="1:19" x14ac:dyDescent="0.35">
      <c r="A345" s="3" t="s">
        <v>28</v>
      </c>
      <c r="B345" s="3" t="s">
        <v>16</v>
      </c>
      <c r="C345" s="3" t="s">
        <v>17</v>
      </c>
      <c r="D345" s="3" t="s">
        <v>18</v>
      </c>
      <c r="E345" s="3" t="s">
        <v>57</v>
      </c>
      <c r="F345" s="3" t="s">
        <v>25</v>
      </c>
      <c r="G345" s="3" t="s">
        <v>48</v>
      </c>
      <c r="H345" s="3" t="s">
        <v>49</v>
      </c>
      <c r="I345" s="3" t="s">
        <v>57</v>
      </c>
      <c r="J345" s="6">
        <v>1.879</v>
      </c>
      <c r="K345" s="4">
        <v>42786</v>
      </c>
      <c r="L345" s="3">
        <f t="shared" si="20"/>
        <v>2017</v>
      </c>
      <c r="M345" s="3">
        <f t="shared" si="21"/>
        <v>2</v>
      </c>
      <c r="O345" s="3"/>
      <c r="P345" s="56">
        <f t="shared" si="22"/>
        <v>0</v>
      </c>
      <c r="Q345" s="56">
        <f t="shared" si="23"/>
        <v>-1.879</v>
      </c>
      <c r="R345" s="56">
        <f>IF(A345="INVERSION",-J345,0)</f>
        <v>0</v>
      </c>
      <c r="S345" s="56">
        <f>finanzas3[[#This Row],[INGRESO__NETO]]+finanzas3[[#This Row],[GASTO_NETO]]+finanzas3[[#This Row],[INVERSION_NETA]]</f>
        <v>-1.879</v>
      </c>
    </row>
    <row r="346" spans="1:19" x14ac:dyDescent="0.35">
      <c r="A346" s="3" t="s">
        <v>28</v>
      </c>
      <c r="B346" s="3" t="s">
        <v>16</v>
      </c>
      <c r="C346" s="3" t="s">
        <v>17</v>
      </c>
      <c r="D346" s="3" t="s">
        <v>18</v>
      </c>
      <c r="E346" s="3" t="s">
        <v>141</v>
      </c>
      <c r="F346" s="3" t="s">
        <v>25</v>
      </c>
      <c r="G346" s="3" t="s">
        <v>67</v>
      </c>
      <c r="H346" s="3" t="s">
        <v>67</v>
      </c>
      <c r="I346" s="3" t="s">
        <v>67</v>
      </c>
      <c r="J346" s="6">
        <v>0.18000000000000002</v>
      </c>
      <c r="K346" s="4">
        <v>42787</v>
      </c>
      <c r="L346" s="3">
        <f t="shared" si="20"/>
        <v>2017</v>
      </c>
      <c r="M346" s="3">
        <f t="shared" si="21"/>
        <v>2</v>
      </c>
      <c r="O346" t="s">
        <v>142</v>
      </c>
      <c r="P346" s="56">
        <f t="shared" si="22"/>
        <v>0</v>
      </c>
      <c r="Q346" s="56">
        <f t="shared" si="23"/>
        <v>-0.18000000000000002</v>
      </c>
      <c r="R346" s="56">
        <f>IF(A346="INVERSION",-J346,0)</f>
        <v>0</v>
      </c>
      <c r="S346" s="56">
        <f>finanzas3[[#This Row],[INGRESO__NETO]]+finanzas3[[#This Row],[GASTO_NETO]]+finanzas3[[#This Row],[INVERSION_NETA]]</f>
        <v>-0.18000000000000002</v>
      </c>
    </row>
    <row r="347" spans="1:19" x14ac:dyDescent="0.35">
      <c r="A347" s="3" t="s">
        <v>28</v>
      </c>
      <c r="B347" s="3" t="s">
        <v>16</v>
      </c>
      <c r="C347" s="3" t="s">
        <v>17</v>
      </c>
      <c r="D347" s="3" t="s">
        <v>18</v>
      </c>
      <c r="E347" s="3" t="s">
        <v>57</v>
      </c>
      <c r="F347" s="3" t="s">
        <v>25</v>
      </c>
      <c r="G347" s="3" t="s">
        <v>48</v>
      </c>
      <c r="H347" s="3" t="s">
        <v>49</v>
      </c>
      <c r="I347" s="3" t="s">
        <v>57</v>
      </c>
      <c r="J347" s="6">
        <v>1.585</v>
      </c>
      <c r="K347" s="4">
        <v>42791</v>
      </c>
      <c r="L347" s="3">
        <f t="shared" si="20"/>
        <v>2017</v>
      </c>
      <c r="M347" s="3">
        <f t="shared" si="21"/>
        <v>2</v>
      </c>
      <c r="O347" s="3"/>
      <c r="P347" s="56">
        <f t="shared" si="22"/>
        <v>0</v>
      </c>
      <c r="Q347" s="56">
        <f t="shared" si="23"/>
        <v>-1.585</v>
      </c>
      <c r="R347" s="56">
        <f>IF(A347="INVERSION",-J347,0)</f>
        <v>0</v>
      </c>
      <c r="S347" s="56">
        <f>finanzas3[[#This Row],[INGRESO__NETO]]+finanzas3[[#This Row],[GASTO_NETO]]+finanzas3[[#This Row],[INVERSION_NETA]]</f>
        <v>-1.585</v>
      </c>
    </row>
    <row r="348" spans="1:19" x14ac:dyDescent="0.35">
      <c r="A348" s="3" t="s">
        <v>28</v>
      </c>
      <c r="B348" s="3" t="s">
        <v>16</v>
      </c>
      <c r="C348" s="3" t="s">
        <v>17</v>
      </c>
      <c r="D348" s="3" t="s">
        <v>18</v>
      </c>
      <c r="E348" s="3" t="s">
        <v>40</v>
      </c>
      <c r="F348" s="3" t="s">
        <v>25</v>
      </c>
      <c r="G348" s="3" t="s">
        <v>21</v>
      </c>
      <c r="H348" s="3" t="s">
        <v>40</v>
      </c>
      <c r="I348" s="3" t="s">
        <v>40</v>
      </c>
      <c r="J348" s="6">
        <v>14</v>
      </c>
      <c r="K348" s="4">
        <v>42792</v>
      </c>
      <c r="L348" s="3">
        <f t="shared" si="20"/>
        <v>2017</v>
      </c>
      <c r="M348" s="3">
        <f t="shared" si="21"/>
        <v>2</v>
      </c>
      <c r="P348" s="56">
        <f t="shared" si="22"/>
        <v>0</v>
      </c>
      <c r="Q348" s="56">
        <f t="shared" si="23"/>
        <v>-14</v>
      </c>
      <c r="R348" s="56">
        <f>IF(A348="INVERSION",-J348,0)</f>
        <v>0</v>
      </c>
      <c r="S348" s="56">
        <f>finanzas3[[#This Row],[INGRESO__NETO]]+finanzas3[[#This Row],[GASTO_NETO]]+finanzas3[[#This Row],[INVERSION_NETA]]</f>
        <v>-14</v>
      </c>
    </row>
    <row r="349" spans="1:19" x14ac:dyDescent="0.35">
      <c r="A349" s="3" t="s">
        <v>15</v>
      </c>
      <c r="B349" s="3" t="s">
        <v>16</v>
      </c>
      <c r="C349" s="3" t="s">
        <v>29</v>
      </c>
      <c r="D349" s="3" t="s">
        <v>18</v>
      </c>
      <c r="E349" s="3" t="s">
        <v>147</v>
      </c>
      <c r="F349" s="3" t="s">
        <v>25</v>
      </c>
      <c r="G349" s="3" t="s">
        <v>148</v>
      </c>
      <c r="H349" s="3" t="s">
        <v>149</v>
      </c>
      <c r="I349" s="3" t="s">
        <v>150</v>
      </c>
      <c r="J349" s="6">
        <v>101.06099999999999</v>
      </c>
      <c r="K349" s="4">
        <v>42794</v>
      </c>
      <c r="L349" s="3">
        <f t="shared" si="20"/>
        <v>2017</v>
      </c>
      <c r="M349" s="3">
        <f t="shared" si="21"/>
        <v>2</v>
      </c>
      <c r="O349" s="3"/>
      <c r="P349" s="56">
        <f t="shared" si="22"/>
        <v>101.06099999999999</v>
      </c>
      <c r="Q349" s="56">
        <f t="shared" si="23"/>
        <v>0</v>
      </c>
      <c r="R349" s="56">
        <f>IF(A349="INVERSION",-J349,0)</f>
        <v>0</v>
      </c>
      <c r="S349" s="56">
        <f>finanzas3[[#This Row],[INGRESO__NETO]]+finanzas3[[#This Row],[GASTO_NETO]]+finanzas3[[#This Row],[INVERSION_NETA]]</f>
        <v>101.06099999999999</v>
      </c>
    </row>
    <row r="350" spans="1:19" x14ac:dyDescent="0.35">
      <c r="A350" s="3" t="s">
        <v>28</v>
      </c>
      <c r="B350" s="3" t="s">
        <v>35</v>
      </c>
      <c r="C350" s="3" t="s">
        <v>29</v>
      </c>
      <c r="D350" s="3" t="s">
        <v>18</v>
      </c>
      <c r="E350" s="3" t="s">
        <v>129</v>
      </c>
      <c r="F350" s="3" t="s">
        <v>25</v>
      </c>
      <c r="G350" s="3" t="s">
        <v>1864</v>
      </c>
      <c r="H350" s="3" t="s">
        <v>130</v>
      </c>
      <c r="I350" s="3" t="s">
        <v>130</v>
      </c>
      <c r="J350" s="6">
        <v>27.5</v>
      </c>
      <c r="K350" s="4">
        <v>42795</v>
      </c>
      <c r="L350" s="3">
        <f t="shared" si="20"/>
        <v>2017</v>
      </c>
      <c r="M350" s="3">
        <f t="shared" si="21"/>
        <v>3</v>
      </c>
      <c r="O350" s="3"/>
      <c r="P350" s="56">
        <f t="shared" si="22"/>
        <v>0</v>
      </c>
      <c r="Q350" s="56">
        <f t="shared" si="23"/>
        <v>-27.5</v>
      </c>
      <c r="R350" s="56">
        <f>IF(A350="INVERSION",-J350,0)</f>
        <v>0</v>
      </c>
      <c r="S350" s="56">
        <f>finanzas3[[#This Row],[INGRESO__NETO]]+finanzas3[[#This Row],[GASTO_NETO]]+finanzas3[[#This Row],[INVERSION_NETA]]</f>
        <v>-27.5</v>
      </c>
    </row>
    <row r="351" spans="1:19" x14ac:dyDescent="0.35">
      <c r="A351" s="3" t="s">
        <v>28</v>
      </c>
      <c r="B351" s="3" t="s">
        <v>16</v>
      </c>
      <c r="C351" s="3" t="s">
        <v>17</v>
      </c>
      <c r="D351" s="3" t="s">
        <v>18</v>
      </c>
      <c r="F351" s="3" t="s">
        <v>157</v>
      </c>
      <c r="G351" s="3" t="s">
        <v>110</v>
      </c>
      <c r="H351" s="3" t="s">
        <v>158</v>
      </c>
      <c r="I351" s="3" t="s">
        <v>159</v>
      </c>
      <c r="J351" s="6">
        <v>13.666</v>
      </c>
      <c r="K351" s="4">
        <v>42796</v>
      </c>
      <c r="L351" s="3">
        <f t="shared" si="20"/>
        <v>2017</v>
      </c>
      <c r="M351" s="3">
        <f t="shared" si="21"/>
        <v>3</v>
      </c>
      <c r="O351" t="s">
        <v>160</v>
      </c>
      <c r="P351" s="56">
        <f t="shared" si="22"/>
        <v>0</v>
      </c>
      <c r="Q351" s="56">
        <f t="shared" si="23"/>
        <v>-13.666</v>
      </c>
      <c r="R351" s="56">
        <f>IF(A351="INVERSION",-J351,0)</f>
        <v>0</v>
      </c>
      <c r="S351" s="56">
        <f>finanzas3[[#This Row],[INGRESO__NETO]]+finanzas3[[#This Row],[GASTO_NETO]]+finanzas3[[#This Row],[INVERSION_NETA]]</f>
        <v>-13.666</v>
      </c>
    </row>
    <row r="352" spans="1:19" x14ac:dyDescent="0.35">
      <c r="A352" s="3" t="s">
        <v>28</v>
      </c>
      <c r="B352" s="3" t="s">
        <v>16</v>
      </c>
      <c r="C352" s="3" t="s">
        <v>17</v>
      </c>
      <c r="D352" s="3" t="s">
        <v>18</v>
      </c>
      <c r="E352" s="3" t="s">
        <v>57</v>
      </c>
      <c r="F352" s="3" t="s">
        <v>25</v>
      </c>
      <c r="G352" s="3" t="s">
        <v>48</v>
      </c>
      <c r="H352" s="3" t="s">
        <v>49</v>
      </c>
      <c r="I352" s="3" t="s">
        <v>57</v>
      </c>
      <c r="J352" s="6">
        <v>2.327</v>
      </c>
      <c r="K352" s="4">
        <v>42797</v>
      </c>
      <c r="L352" s="3">
        <f t="shared" si="20"/>
        <v>2017</v>
      </c>
      <c r="M352" s="3">
        <f t="shared" si="21"/>
        <v>3</v>
      </c>
      <c r="O352" s="3"/>
      <c r="P352" s="56">
        <f t="shared" si="22"/>
        <v>0</v>
      </c>
      <c r="Q352" s="56">
        <f t="shared" si="23"/>
        <v>-2.327</v>
      </c>
      <c r="R352" s="56">
        <f>IF(A352="INVERSION",-J352,0)</f>
        <v>0</v>
      </c>
      <c r="S352" s="56">
        <f>finanzas3[[#This Row],[INGRESO__NETO]]+finanzas3[[#This Row],[GASTO_NETO]]+finanzas3[[#This Row],[INVERSION_NETA]]</f>
        <v>-2.327</v>
      </c>
    </row>
    <row r="353" spans="1:19" x14ac:dyDescent="0.35">
      <c r="A353" s="3" t="s">
        <v>28</v>
      </c>
      <c r="B353" s="3" t="s">
        <v>16</v>
      </c>
      <c r="C353" s="3" t="s">
        <v>17</v>
      </c>
      <c r="D353" s="3" t="s">
        <v>18</v>
      </c>
      <c r="E353" s="3" t="s">
        <v>161</v>
      </c>
      <c r="F353" s="3" t="s">
        <v>25</v>
      </c>
      <c r="G353" s="3" t="s">
        <v>67</v>
      </c>
      <c r="H353" s="3" t="s">
        <v>67</v>
      </c>
      <c r="I353" s="3" t="s">
        <v>67</v>
      </c>
      <c r="J353" s="6">
        <v>3.165</v>
      </c>
      <c r="K353" s="4">
        <v>42800</v>
      </c>
      <c r="L353" s="3">
        <f t="shared" si="20"/>
        <v>2017</v>
      </c>
      <c r="M353" s="3">
        <f t="shared" si="21"/>
        <v>3</v>
      </c>
      <c r="O353" t="s">
        <v>162</v>
      </c>
      <c r="P353" s="56">
        <f t="shared" si="22"/>
        <v>0</v>
      </c>
      <c r="Q353" s="56">
        <f t="shared" si="23"/>
        <v>-3.165</v>
      </c>
      <c r="R353" s="56">
        <f>IF(A353="INVERSION",-J353,0)</f>
        <v>0</v>
      </c>
      <c r="S353" s="56">
        <f>finanzas3[[#This Row],[INGRESO__NETO]]+finanzas3[[#This Row],[GASTO_NETO]]+finanzas3[[#This Row],[INVERSION_NETA]]</f>
        <v>-3.165</v>
      </c>
    </row>
    <row r="354" spans="1:19" x14ac:dyDescent="0.35">
      <c r="A354" s="3" t="s">
        <v>28</v>
      </c>
      <c r="B354" s="3" t="s">
        <v>16</v>
      </c>
      <c r="C354" s="3" t="s">
        <v>17</v>
      </c>
      <c r="D354" s="3" t="s">
        <v>18</v>
      </c>
      <c r="E354" s="3" t="s">
        <v>151</v>
      </c>
      <c r="F354" s="3" t="s">
        <v>25</v>
      </c>
      <c r="G354" s="3" t="s">
        <v>67</v>
      </c>
      <c r="H354" s="3" t="s">
        <v>67</v>
      </c>
      <c r="I354" s="3" t="s">
        <v>67</v>
      </c>
      <c r="J354" s="6">
        <v>0.84499999999999997</v>
      </c>
      <c r="K354" s="4">
        <v>42803</v>
      </c>
      <c r="L354" s="3">
        <f t="shared" si="20"/>
        <v>2017</v>
      </c>
      <c r="M354" s="3">
        <f t="shared" si="21"/>
        <v>3</v>
      </c>
      <c r="O354" t="s">
        <v>152</v>
      </c>
      <c r="P354" s="56">
        <f t="shared" si="22"/>
        <v>0</v>
      </c>
      <c r="Q354" s="56">
        <f t="shared" si="23"/>
        <v>-0.84499999999999997</v>
      </c>
      <c r="R354" s="56">
        <f>IF(A354="INVERSION",-J354,0)</f>
        <v>0</v>
      </c>
      <c r="S354" s="56">
        <f>finanzas3[[#This Row],[INGRESO__NETO]]+finanzas3[[#This Row],[GASTO_NETO]]+finanzas3[[#This Row],[INVERSION_NETA]]</f>
        <v>-0.84499999999999997</v>
      </c>
    </row>
    <row r="355" spans="1:19" x14ac:dyDescent="0.35">
      <c r="A355" s="3" t="s">
        <v>15</v>
      </c>
      <c r="B355" s="3" t="s">
        <v>16</v>
      </c>
      <c r="C355" s="3" t="s">
        <v>17</v>
      </c>
      <c r="D355" s="3" t="s">
        <v>18</v>
      </c>
      <c r="E355" s="3" t="s">
        <v>19</v>
      </c>
      <c r="F355" s="3" t="s">
        <v>20</v>
      </c>
      <c r="G355" s="3" t="s">
        <v>21</v>
      </c>
      <c r="H355" s="3" t="s">
        <v>22</v>
      </c>
      <c r="I355" s="3" t="s">
        <v>23</v>
      </c>
      <c r="J355" s="6">
        <v>4.4999999999999998E-2</v>
      </c>
      <c r="K355" s="4">
        <v>42807</v>
      </c>
      <c r="L355" s="3">
        <f t="shared" si="20"/>
        <v>2017</v>
      </c>
      <c r="M355" s="3">
        <f t="shared" si="21"/>
        <v>3</v>
      </c>
      <c r="O355" s="3"/>
      <c r="P355" s="56">
        <f t="shared" si="22"/>
        <v>4.4999999999999998E-2</v>
      </c>
      <c r="Q355" s="56">
        <f t="shared" si="23"/>
        <v>0</v>
      </c>
      <c r="R355" s="56">
        <f>IF(A355="INVERSION",-J355,0)</f>
        <v>0</v>
      </c>
      <c r="S355" s="56">
        <f>finanzas3[[#This Row],[INGRESO__NETO]]+finanzas3[[#This Row],[GASTO_NETO]]+finanzas3[[#This Row],[INVERSION_NETA]]</f>
        <v>4.4999999999999998E-2</v>
      </c>
    </row>
    <row r="356" spans="1:19" x14ac:dyDescent="0.35">
      <c r="A356" s="3" t="s">
        <v>15</v>
      </c>
      <c r="B356" s="3" t="s">
        <v>16</v>
      </c>
      <c r="C356" s="3" t="s">
        <v>17</v>
      </c>
      <c r="D356" s="3" t="s">
        <v>18</v>
      </c>
      <c r="E356" s="3" t="s">
        <v>19</v>
      </c>
      <c r="F356" s="3" t="s">
        <v>20</v>
      </c>
      <c r="G356" s="3" t="s">
        <v>21</v>
      </c>
      <c r="H356" s="3" t="s">
        <v>22</v>
      </c>
      <c r="I356" s="3" t="s">
        <v>163</v>
      </c>
      <c r="J356" s="6">
        <v>0.35699999999999998</v>
      </c>
      <c r="K356" s="4">
        <v>42807</v>
      </c>
      <c r="L356" s="3">
        <f t="shared" si="20"/>
        <v>2017</v>
      </c>
      <c r="M356" s="3">
        <f t="shared" si="21"/>
        <v>3</v>
      </c>
      <c r="O356" s="3"/>
      <c r="P356" s="56">
        <f t="shared" si="22"/>
        <v>0.35699999999999998</v>
      </c>
      <c r="Q356" s="56">
        <f t="shared" si="23"/>
        <v>0</v>
      </c>
      <c r="R356" s="56">
        <f>IF(A356="INVERSION",-J356,0)</f>
        <v>0</v>
      </c>
      <c r="S356" s="56">
        <f>finanzas3[[#This Row],[INGRESO__NETO]]+finanzas3[[#This Row],[GASTO_NETO]]+finanzas3[[#This Row],[INVERSION_NETA]]</f>
        <v>0.35699999999999998</v>
      </c>
    </row>
    <row r="357" spans="1:19" x14ac:dyDescent="0.35">
      <c r="A357" s="3" t="s">
        <v>28</v>
      </c>
      <c r="B357" s="3" t="s">
        <v>16</v>
      </c>
      <c r="C357" s="3" t="s">
        <v>17</v>
      </c>
      <c r="D357" s="3" t="s">
        <v>18</v>
      </c>
      <c r="E357" s="3" t="s">
        <v>144</v>
      </c>
      <c r="F357" s="3" t="s">
        <v>25</v>
      </c>
      <c r="G357" s="3" t="s">
        <v>48</v>
      </c>
      <c r="H357" s="3" t="s">
        <v>49</v>
      </c>
      <c r="I357" s="3" t="s">
        <v>144</v>
      </c>
      <c r="J357" s="6">
        <v>0.30000000000000004</v>
      </c>
      <c r="K357" s="4">
        <v>42808</v>
      </c>
      <c r="L357" s="3">
        <f t="shared" si="20"/>
        <v>2017</v>
      </c>
      <c r="M357" s="3">
        <f t="shared" si="21"/>
        <v>3</v>
      </c>
      <c r="O357" s="3"/>
      <c r="P357" s="56">
        <f t="shared" si="22"/>
        <v>0</v>
      </c>
      <c r="Q357" s="56">
        <f t="shared" si="23"/>
        <v>-0.30000000000000004</v>
      </c>
      <c r="R357" s="56">
        <f>IF(A357="INVERSION",-J357,0)</f>
        <v>0</v>
      </c>
      <c r="S357" s="56">
        <f>finanzas3[[#This Row],[INGRESO__NETO]]+finanzas3[[#This Row],[GASTO_NETO]]+finanzas3[[#This Row],[INVERSION_NETA]]</f>
        <v>-0.30000000000000004</v>
      </c>
    </row>
    <row r="358" spans="1:19" x14ac:dyDescent="0.35">
      <c r="A358" s="3" t="s">
        <v>28</v>
      </c>
      <c r="B358" s="3" t="s">
        <v>16</v>
      </c>
      <c r="C358" s="3" t="s">
        <v>17</v>
      </c>
      <c r="D358" s="3" t="s">
        <v>18</v>
      </c>
      <c r="E358" s="3" t="s">
        <v>46</v>
      </c>
      <c r="F358" s="3" t="s">
        <v>25</v>
      </c>
      <c r="G358" s="3" t="s">
        <v>48</v>
      </c>
      <c r="H358" s="3" t="s">
        <v>49</v>
      </c>
      <c r="I358" s="3" t="s">
        <v>46</v>
      </c>
      <c r="J358" s="6">
        <v>0.13500000000000001</v>
      </c>
      <c r="K358" s="4">
        <v>42809</v>
      </c>
      <c r="L358" s="3">
        <f t="shared" si="20"/>
        <v>2017</v>
      </c>
      <c r="M358" s="3">
        <f t="shared" si="21"/>
        <v>3</v>
      </c>
      <c r="O358" s="3"/>
      <c r="P358" s="56">
        <f t="shared" si="22"/>
        <v>0</v>
      </c>
      <c r="Q358" s="56">
        <f t="shared" si="23"/>
        <v>-0.13500000000000001</v>
      </c>
      <c r="R358" s="56">
        <f>IF(A358="INVERSION",-J358,0)</f>
        <v>0</v>
      </c>
      <c r="S358" s="56">
        <f>finanzas3[[#This Row],[INGRESO__NETO]]+finanzas3[[#This Row],[GASTO_NETO]]+finanzas3[[#This Row],[INVERSION_NETA]]</f>
        <v>-0.13500000000000001</v>
      </c>
    </row>
    <row r="359" spans="1:19" x14ac:dyDescent="0.35">
      <c r="A359" s="3" t="s">
        <v>28</v>
      </c>
      <c r="B359" s="3" t="s">
        <v>16</v>
      </c>
      <c r="C359" s="3" t="s">
        <v>17</v>
      </c>
      <c r="D359" s="3" t="s">
        <v>18</v>
      </c>
      <c r="E359" s="3" t="s">
        <v>133</v>
      </c>
      <c r="F359" s="3" t="s">
        <v>25</v>
      </c>
      <c r="G359" s="3" t="s">
        <v>21</v>
      </c>
      <c r="H359" s="3" t="s">
        <v>134</v>
      </c>
      <c r="I359" s="3" t="s">
        <v>134</v>
      </c>
      <c r="J359" s="6">
        <v>1.8</v>
      </c>
      <c r="K359" s="4">
        <v>42810</v>
      </c>
      <c r="L359" s="3">
        <f t="shared" si="20"/>
        <v>2017</v>
      </c>
      <c r="M359" s="3">
        <f t="shared" si="21"/>
        <v>3</v>
      </c>
      <c r="O359" t="s">
        <v>135</v>
      </c>
      <c r="P359" s="56">
        <f t="shared" si="22"/>
        <v>0</v>
      </c>
      <c r="Q359" s="56">
        <f t="shared" si="23"/>
        <v>-1.8</v>
      </c>
      <c r="R359" s="56">
        <f>IF(A359="INVERSION",-J359,0)</f>
        <v>0</v>
      </c>
      <c r="S359" s="56">
        <f>finanzas3[[#This Row],[INGRESO__NETO]]+finanzas3[[#This Row],[GASTO_NETO]]+finanzas3[[#This Row],[INVERSION_NETA]]</f>
        <v>-1.8</v>
      </c>
    </row>
    <row r="360" spans="1:19" x14ac:dyDescent="0.35">
      <c r="A360" s="3" t="s">
        <v>28</v>
      </c>
      <c r="B360" s="3" t="s">
        <v>16</v>
      </c>
      <c r="C360" s="3" t="s">
        <v>17</v>
      </c>
      <c r="D360" s="3" t="s">
        <v>18</v>
      </c>
      <c r="E360" s="3" t="s">
        <v>133</v>
      </c>
      <c r="F360" s="3" t="s">
        <v>25</v>
      </c>
      <c r="G360" s="3" t="s">
        <v>21</v>
      </c>
      <c r="H360" s="3" t="s">
        <v>134</v>
      </c>
      <c r="I360" s="3" t="s">
        <v>134</v>
      </c>
      <c r="J360" s="6">
        <v>2.15</v>
      </c>
      <c r="K360" s="4">
        <v>42814</v>
      </c>
      <c r="L360" s="3">
        <f t="shared" si="20"/>
        <v>2017</v>
      </c>
      <c r="M360" s="3">
        <f t="shared" si="21"/>
        <v>3</v>
      </c>
      <c r="O360" t="s">
        <v>135</v>
      </c>
      <c r="P360" s="56">
        <f t="shared" si="22"/>
        <v>0</v>
      </c>
      <c r="Q360" s="56">
        <f t="shared" si="23"/>
        <v>-2.15</v>
      </c>
      <c r="R360" s="56">
        <f>IF(A360="INVERSION",-J360,0)</f>
        <v>0</v>
      </c>
      <c r="S360" s="56">
        <f>finanzas3[[#This Row],[INGRESO__NETO]]+finanzas3[[#This Row],[GASTO_NETO]]+finanzas3[[#This Row],[INVERSION_NETA]]</f>
        <v>-2.15</v>
      </c>
    </row>
    <row r="361" spans="1:19" x14ac:dyDescent="0.35">
      <c r="A361" s="3" t="s">
        <v>28</v>
      </c>
      <c r="B361" s="3" t="s">
        <v>16</v>
      </c>
      <c r="C361" s="3" t="s">
        <v>17</v>
      </c>
      <c r="D361" s="3" t="s">
        <v>18</v>
      </c>
      <c r="E361" s="3" t="s">
        <v>57</v>
      </c>
      <c r="F361" s="3" t="s">
        <v>25</v>
      </c>
      <c r="G361" s="3" t="s">
        <v>48</v>
      </c>
      <c r="H361" s="3" t="s">
        <v>49</v>
      </c>
      <c r="I361" s="3" t="s">
        <v>57</v>
      </c>
      <c r="J361" s="6">
        <v>1.738</v>
      </c>
      <c r="K361" s="4">
        <v>42815</v>
      </c>
      <c r="L361" s="3">
        <f t="shared" si="20"/>
        <v>2017</v>
      </c>
      <c r="M361" s="3">
        <f t="shared" si="21"/>
        <v>3</v>
      </c>
      <c r="O361" s="3"/>
      <c r="P361" s="56">
        <f t="shared" si="22"/>
        <v>0</v>
      </c>
      <c r="Q361" s="56">
        <f t="shared" si="23"/>
        <v>-1.738</v>
      </c>
      <c r="R361" s="56">
        <f>IF(A361="INVERSION",-J361,0)</f>
        <v>0</v>
      </c>
      <c r="S361" s="56">
        <f>finanzas3[[#This Row],[INGRESO__NETO]]+finanzas3[[#This Row],[GASTO_NETO]]+finanzas3[[#This Row],[INVERSION_NETA]]</f>
        <v>-1.738</v>
      </c>
    </row>
    <row r="362" spans="1:19" x14ac:dyDescent="0.35">
      <c r="A362" s="3" t="s">
        <v>28</v>
      </c>
      <c r="B362" s="3" t="s">
        <v>16</v>
      </c>
      <c r="C362" s="3" t="s">
        <v>17</v>
      </c>
      <c r="D362" s="3" t="s">
        <v>18</v>
      </c>
      <c r="E362" s="3" t="s">
        <v>40</v>
      </c>
      <c r="F362" s="3" t="s">
        <v>25</v>
      </c>
      <c r="G362" s="3" t="s">
        <v>21</v>
      </c>
      <c r="H362" s="3" t="s">
        <v>40</v>
      </c>
      <c r="I362" s="3" t="s">
        <v>40</v>
      </c>
      <c r="J362" s="6">
        <v>4</v>
      </c>
      <c r="K362" s="4">
        <v>42816</v>
      </c>
      <c r="L362" s="3">
        <f t="shared" si="20"/>
        <v>2017</v>
      </c>
      <c r="M362" s="3">
        <f t="shared" si="21"/>
        <v>3</v>
      </c>
      <c r="P362" s="56">
        <f t="shared" si="22"/>
        <v>0</v>
      </c>
      <c r="Q362" s="56">
        <f t="shared" si="23"/>
        <v>-4</v>
      </c>
      <c r="R362" s="56">
        <f>IF(A362="INVERSION",-J362,0)</f>
        <v>0</v>
      </c>
      <c r="S362" s="56">
        <f>finanzas3[[#This Row],[INGRESO__NETO]]+finanzas3[[#This Row],[GASTO_NETO]]+finanzas3[[#This Row],[INVERSION_NETA]]</f>
        <v>-4</v>
      </c>
    </row>
    <row r="363" spans="1:19" x14ac:dyDescent="0.35">
      <c r="A363" s="3" t="s">
        <v>28</v>
      </c>
      <c r="B363" s="3" t="s">
        <v>16</v>
      </c>
      <c r="C363" s="3" t="s">
        <v>17</v>
      </c>
      <c r="D363" s="3" t="s">
        <v>18</v>
      </c>
      <c r="E363" s="3" t="s">
        <v>57</v>
      </c>
      <c r="F363" s="3" t="s">
        <v>25</v>
      </c>
      <c r="G363" s="3" t="s">
        <v>48</v>
      </c>
      <c r="H363" s="3" t="s">
        <v>49</v>
      </c>
      <c r="I363" s="3" t="s">
        <v>57</v>
      </c>
      <c r="J363" s="6">
        <v>2.1859999999999999</v>
      </c>
      <c r="K363" s="4">
        <v>42821</v>
      </c>
      <c r="L363" s="3">
        <f t="shared" si="20"/>
        <v>2017</v>
      </c>
      <c r="M363" s="3">
        <f t="shared" si="21"/>
        <v>3</v>
      </c>
      <c r="O363" s="3"/>
      <c r="P363" s="56">
        <f t="shared" si="22"/>
        <v>0</v>
      </c>
      <c r="Q363" s="56">
        <f t="shared" si="23"/>
        <v>-2.1859999999999999</v>
      </c>
      <c r="R363" s="56">
        <f>IF(A363="INVERSION",-J363,0)</f>
        <v>0</v>
      </c>
      <c r="S363" s="56">
        <f>finanzas3[[#This Row],[INGRESO__NETO]]+finanzas3[[#This Row],[GASTO_NETO]]+finanzas3[[#This Row],[INVERSION_NETA]]</f>
        <v>-2.1859999999999999</v>
      </c>
    </row>
    <row r="364" spans="1:19" x14ac:dyDescent="0.35">
      <c r="A364" s="3" t="s">
        <v>15</v>
      </c>
      <c r="B364" s="3" t="s">
        <v>16</v>
      </c>
      <c r="C364" s="3" t="s">
        <v>29</v>
      </c>
      <c r="D364" s="3" t="s">
        <v>18</v>
      </c>
      <c r="E364" s="3" t="s">
        <v>147</v>
      </c>
      <c r="F364" s="3" t="s">
        <v>25</v>
      </c>
      <c r="G364" s="3" t="s">
        <v>148</v>
      </c>
      <c r="H364" s="3" t="s">
        <v>149</v>
      </c>
      <c r="I364" s="3" t="s">
        <v>150</v>
      </c>
      <c r="J364" s="6">
        <v>101.06099999999999</v>
      </c>
      <c r="K364" s="4">
        <v>42824</v>
      </c>
      <c r="L364" s="3">
        <f t="shared" si="20"/>
        <v>2017</v>
      </c>
      <c r="M364" s="3">
        <f t="shared" si="21"/>
        <v>3</v>
      </c>
      <c r="O364" s="3"/>
      <c r="P364" s="56">
        <f t="shared" si="22"/>
        <v>101.06099999999999</v>
      </c>
      <c r="Q364" s="56">
        <f t="shared" si="23"/>
        <v>0</v>
      </c>
      <c r="R364" s="56">
        <f>IF(A364="INVERSION",-J364,0)</f>
        <v>0</v>
      </c>
      <c r="S364" s="56">
        <f>finanzas3[[#This Row],[INGRESO__NETO]]+finanzas3[[#This Row],[GASTO_NETO]]+finanzas3[[#This Row],[INVERSION_NETA]]</f>
        <v>101.06099999999999</v>
      </c>
    </row>
    <row r="365" spans="1:19" x14ac:dyDescent="0.35">
      <c r="A365" s="3" t="s">
        <v>28</v>
      </c>
      <c r="B365" s="3" t="s">
        <v>16</v>
      </c>
      <c r="C365" s="3" t="s">
        <v>17</v>
      </c>
      <c r="D365" s="3" t="s">
        <v>18</v>
      </c>
      <c r="E365" s="3" t="s">
        <v>46</v>
      </c>
      <c r="F365" s="3" t="s">
        <v>25</v>
      </c>
      <c r="G365" s="3" t="s">
        <v>48</v>
      </c>
      <c r="H365" s="3" t="s">
        <v>49</v>
      </c>
      <c r="I365" s="3" t="s">
        <v>46</v>
      </c>
      <c r="J365" s="6">
        <v>0.189</v>
      </c>
      <c r="K365" s="4">
        <v>42825</v>
      </c>
      <c r="L365" s="3">
        <f t="shared" si="20"/>
        <v>2017</v>
      </c>
      <c r="M365" s="3">
        <f t="shared" si="21"/>
        <v>3</v>
      </c>
      <c r="O365" s="3"/>
      <c r="P365" s="56">
        <f t="shared" si="22"/>
        <v>0</v>
      </c>
      <c r="Q365" s="56">
        <f t="shared" si="23"/>
        <v>-0.189</v>
      </c>
      <c r="R365" s="56">
        <f>IF(A365="INVERSION",-J365,0)</f>
        <v>0</v>
      </c>
      <c r="S365" s="56">
        <f>finanzas3[[#This Row],[INGRESO__NETO]]+finanzas3[[#This Row],[GASTO_NETO]]+finanzas3[[#This Row],[INVERSION_NETA]]</f>
        <v>-0.189</v>
      </c>
    </row>
    <row r="366" spans="1:19" x14ac:dyDescent="0.35">
      <c r="A366" s="3" t="s">
        <v>28</v>
      </c>
      <c r="B366" s="3" t="s">
        <v>16</v>
      </c>
      <c r="C366" s="3" t="s">
        <v>17</v>
      </c>
      <c r="D366" s="3" t="s">
        <v>18</v>
      </c>
      <c r="E366" s="3" t="s">
        <v>57</v>
      </c>
      <c r="F366" s="3" t="s">
        <v>25</v>
      </c>
      <c r="G366" s="3" t="s">
        <v>48</v>
      </c>
      <c r="H366" s="3" t="s">
        <v>49</v>
      </c>
      <c r="I366" s="3" t="s">
        <v>57</v>
      </c>
      <c r="J366" s="6">
        <v>1.2400000000000002</v>
      </c>
      <c r="K366" s="4">
        <v>42825</v>
      </c>
      <c r="L366" s="3">
        <f t="shared" si="20"/>
        <v>2017</v>
      </c>
      <c r="M366" s="3">
        <f t="shared" si="21"/>
        <v>3</v>
      </c>
      <c r="O366" s="3"/>
      <c r="P366" s="56">
        <f t="shared" si="22"/>
        <v>0</v>
      </c>
      <c r="Q366" s="56">
        <f t="shared" si="23"/>
        <v>-1.2400000000000002</v>
      </c>
      <c r="R366" s="56">
        <f>IF(A366="INVERSION",-J366,0)</f>
        <v>0</v>
      </c>
      <c r="S366" s="56">
        <f>finanzas3[[#This Row],[INGRESO__NETO]]+finanzas3[[#This Row],[GASTO_NETO]]+finanzas3[[#This Row],[INVERSION_NETA]]</f>
        <v>-1.2400000000000002</v>
      </c>
    </row>
    <row r="367" spans="1:19" x14ac:dyDescent="0.35">
      <c r="A367" s="3" t="s">
        <v>28</v>
      </c>
      <c r="B367" s="3" t="s">
        <v>35</v>
      </c>
      <c r="C367" s="3" t="s">
        <v>29</v>
      </c>
      <c r="D367" s="3" t="s">
        <v>18</v>
      </c>
      <c r="E367" s="3" t="s">
        <v>129</v>
      </c>
      <c r="F367" s="3" t="s">
        <v>25</v>
      </c>
      <c r="G367" s="3" t="s">
        <v>1864</v>
      </c>
      <c r="H367" s="3" t="s">
        <v>130</v>
      </c>
      <c r="I367" s="3" t="s">
        <v>130</v>
      </c>
      <c r="J367" s="6">
        <v>27.5</v>
      </c>
      <c r="K367" s="4">
        <v>42826</v>
      </c>
      <c r="L367" s="3">
        <f t="shared" si="20"/>
        <v>2017</v>
      </c>
      <c r="M367" s="3">
        <f t="shared" si="21"/>
        <v>4</v>
      </c>
      <c r="O367" s="3"/>
      <c r="P367" s="56">
        <f t="shared" si="22"/>
        <v>0</v>
      </c>
      <c r="Q367" s="56">
        <f t="shared" si="23"/>
        <v>-27.5</v>
      </c>
      <c r="R367" s="56">
        <f>IF(A367="INVERSION",-J367,0)</f>
        <v>0</v>
      </c>
      <c r="S367" s="56">
        <f>finanzas3[[#This Row],[INGRESO__NETO]]+finanzas3[[#This Row],[GASTO_NETO]]+finanzas3[[#This Row],[INVERSION_NETA]]</f>
        <v>-27.5</v>
      </c>
    </row>
    <row r="368" spans="1:19" x14ac:dyDescent="0.35">
      <c r="A368" s="3" t="s">
        <v>28</v>
      </c>
      <c r="B368" s="3" t="s">
        <v>16</v>
      </c>
      <c r="C368" s="3" t="s">
        <v>17</v>
      </c>
      <c r="D368" s="3" t="s">
        <v>18</v>
      </c>
      <c r="E368" s="3" t="s">
        <v>46</v>
      </c>
      <c r="F368" s="3" t="s">
        <v>25</v>
      </c>
      <c r="G368" s="3" t="s">
        <v>48</v>
      </c>
      <c r="H368" s="3" t="s">
        <v>49</v>
      </c>
      <c r="I368" s="3" t="s">
        <v>46</v>
      </c>
      <c r="J368" s="6">
        <v>0.23399999999999999</v>
      </c>
      <c r="K368" s="4">
        <v>42829</v>
      </c>
      <c r="L368" s="3">
        <f t="shared" si="20"/>
        <v>2017</v>
      </c>
      <c r="M368" s="3">
        <f t="shared" si="21"/>
        <v>4</v>
      </c>
      <c r="O368" s="3"/>
      <c r="P368" s="56">
        <f t="shared" si="22"/>
        <v>0</v>
      </c>
      <c r="Q368" s="56">
        <f t="shared" si="23"/>
        <v>-0.23399999999999999</v>
      </c>
      <c r="R368" s="56">
        <f>IF(A368="INVERSION",-J368,0)</f>
        <v>0</v>
      </c>
      <c r="S368" s="56">
        <f>finanzas3[[#This Row],[INGRESO__NETO]]+finanzas3[[#This Row],[GASTO_NETO]]+finanzas3[[#This Row],[INVERSION_NETA]]</f>
        <v>-0.23399999999999999</v>
      </c>
    </row>
    <row r="369" spans="1:19" x14ac:dyDescent="0.35">
      <c r="A369" s="3" t="s">
        <v>28</v>
      </c>
      <c r="B369" s="3" t="s">
        <v>16</v>
      </c>
      <c r="C369" s="3" t="s">
        <v>17</v>
      </c>
      <c r="D369" s="3" t="s">
        <v>18</v>
      </c>
      <c r="E369" s="3" t="s">
        <v>57</v>
      </c>
      <c r="F369" s="3" t="s">
        <v>25</v>
      </c>
      <c r="G369" s="3" t="s">
        <v>48</v>
      </c>
      <c r="H369" s="3" t="s">
        <v>49</v>
      </c>
      <c r="I369" s="3" t="s">
        <v>57</v>
      </c>
      <c r="J369" s="6">
        <v>2.895</v>
      </c>
      <c r="K369" s="4">
        <v>42830</v>
      </c>
      <c r="L369" s="3">
        <f t="shared" si="20"/>
        <v>2017</v>
      </c>
      <c r="M369" s="3">
        <f t="shared" si="21"/>
        <v>4</v>
      </c>
      <c r="O369" s="3"/>
      <c r="P369" s="56">
        <f t="shared" si="22"/>
        <v>0</v>
      </c>
      <c r="Q369" s="56">
        <f t="shared" si="23"/>
        <v>-2.895</v>
      </c>
      <c r="R369" s="56">
        <f>IF(A369="INVERSION",-J369,0)</f>
        <v>0</v>
      </c>
      <c r="S369" s="56">
        <f>finanzas3[[#This Row],[INGRESO__NETO]]+finanzas3[[#This Row],[GASTO_NETO]]+finanzas3[[#This Row],[INVERSION_NETA]]</f>
        <v>-2.895</v>
      </c>
    </row>
    <row r="370" spans="1:19" x14ac:dyDescent="0.35">
      <c r="A370" s="3" t="s">
        <v>28</v>
      </c>
      <c r="B370" s="3" t="s">
        <v>16</v>
      </c>
      <c r="C370" s="3" t="s">
        <v>17</v>
      </c>
      <c r="D370" s="3" t="s">
        <v>18</v>
      </c>
      <c r="E370" s="3" t="s">
        <v>46</v>
      </c>
      <c r="F370" s="3" t="s">
        <v>25</v>
      </c>
      <c r="G370" s="3" t="s">
        <v>48</v>
      </c>
      <c r="H370" s="3" t="s">
        <v>49</v>
      </c>
      <c r="I370" s="3" t="s">
        <v>46</v>
      </c>
      <c r="J370" s="6">
        <v>0.13500000000000001</v>
      </c>
      <c r="K370" s="4">
        <v>42831</v>
      </c>
      <c r="L370" s="3">
        <f t="shared" si="20"/>
        <v>2017</v>
      </c>
      <c r="M370" s="3">
        <f t="shared" si="21"/>
        <v>4</v>
      </c>
      <c r="O370" s="3"/>
      <c r="P370" s="56">
        <f t="shared" si="22"/>
        <v>0</v>
      </c>
      <c r="Q370" s="56">
        <f t="shared" si="23"/>
        <v>-0.13500000000000001</v>
      </c>
      <c r="R370" s="56">
        <f>IF(A370="INVERSION",-J370,0)</f>
        <v>0</v>
      </c>
      <c r="S370" s="56">
        <f>finanzas3[[#This Row],[INGRESO__NETO]]+finanzas3[[#This Row],[GASTO_NETO]]+finanzas3[[#This Row],[INVERSION_NETA]]</f>
        <v>-0.13500000000000001</v>
      </c>
    </row>
    <row r="371" spans="1:19" x14ac:dyDescent="0.35">
      <c r="A371" s="3" t="s">
        <v>28</v>
      </c>
      <c r="B371" s="3" t="s">
        <v>16</v>
      </c>
      <c r="C371" s="3" t="s">
        <v>17</v>
      </c>
      <c r="D371" s="3" t="s">
        <v>18</v>
      </c>
      <c r="E371" s="3" t="s">
        <v>46</v>
      </c>
      <c r="F371" s="3" t="s">
        <v>25</v>
      </c>
      <c r="G371" s="3" t="s">
        <v>48</v>
      </c>
      <c r="H371" s="3" t="s">
        <v>49</v>
      </c>
      <c r="I371" s="3" t="s">
        <v>46</v>
      </c>
      <c r="J371" s="6">
        <v>0.19600000000000001</v>
      </c>
      <c r="K371" s="4">
        <v>42831</v>
      </c>
      <c r="L371" s="3">
        <f t="shared" si="20"/>
        <v>2017</v>
      </c>
      <c r="M371" s="3">
        <f t="shared" si="21"/>
        <v>4</v>
      </c>
      <c r="O371" s="3"/>
      <c r="P371" s="56">
        <f t="shared" si="22"/>
        <v>0</v>
      </c>
      <c r="Q371" s="56">
        <f t="shared" si="23"/>
        <v>-0.19600000000000001</v>
      </c>
      <c r="R371" s="56">
        <f>IF(A371="INVERSION",-J371,0)</f>
        <v>0</v>
      </c>
      <c r="S371" s="56">
        <f>finanzas3[[#This Row],[INGRESO__NETO]]+finanzas3[[#This Row],[GASTO_NETO]]+finanzas3[[#This Row],[INVERSION_NETA]]</f>
        <v>-0.19600000000000001</v>
      </c>
    </row>
    <row r="372" spans="1:19" x14ac:dyDescent="0.35">
      <c r="A372" s="3" t="s">
        <v>28</v>
      </c>
      <c r="B372" s="3" t="s">
        <v>16</v>
      </c>
      <c r="C372" s="3" t="s">
        <v>17</v>
      </c>
      <c r="D372" s="3" t="s">
        <v>18</v>
      </c>
      <c r="E372" s="3" t="s">
        <v>57</v>
      </c>
      <c r="F372" s="3" t="s">
        <v>25</v>
      </c>
      <c r="G372" s="3" t="s">
        <v>48</v>
      </c>
      <c r="H372" s="3" t="s">
        <v>49</v>
      </c>
      <c r="I372" s="3" t="s">
        <v>57</v>
      </c>
      <c r="J372" s="6">
        <v>1.4560000000000002</v>
      </c>
      <c r="K372" s="4">
        <v>42833</v>
      </c>
      <c r="L372" s="3">
        <f t="shared" si="20"/>
        <v>2017</v>
      </c>
      <c r="M372" s="3">
        <f t="shared" si="21"/>
        <v>4</v>
      </c>
      <c r="O372" s="3"/>
      <c r="P372" s="56">
        <f t="shared" si="22"/>
        <v>0</v>
      </c>
      <c r="Q372" s="56">
        <f t="shared" si="23"/>
        <v>-1.4560000000000002</v>
      </c>
      <c r="R372" s="56">
        <f>IF(A372="INVERSION",-J372,0)</f>
        <v>0</v>
      </c>
      <c r="S372" s="56">
        <f>finanzas3[[#This Row],[INGRESO__NETO]]+finanzas3[[#This Row],[GASTO_NETO]]+finanzas3[[#This Row],[INVERSION_NETA]]</f>
        <v>-1.4560000000000002</v>
      </c>
    </row>
    <row r="373" spans="1:19" x14ac:dyDescent="0.35">
      <c r="A373" s="3" t="s">
        <v>28</v>
      </c>
      <c r="B373" s="3" t="s">
        <v>16</v>
      </c>
      <c r="C373" s="3" t="s">
        <v>17</v>
      </c>
      <c r="D373" s="3" t="s">
        <v>18</v>
      </c>
      <c r="E373" s="3" t="s">
        <v>133</v>
      </c>
      <c r="F373" s="3" t="s">
        <v>25</v>
      </c>
      <c r="G373" s="3" t="s">
        <v>21</v>
      </c>
      <c r="H373" s="3" t="s">
        <v>134</v>
      </c>
      <c r="I373" s="3" t="s">
        <v>134</v>
      </c>
      <c r="J373" s="6">
        <v>2.0500000000000003</v>
      </c>
      <c r="K373" s="4">
        <v>42835</v>
      </c>
      <c r="L373" s="3">
        <f t="shared" si="20"/>
        <v>2017</v>
      </c>
      <c r="M373" s="3">
        <f t="shared" si="21"/>
        <v>4</v>
      </c>
      <c r="O373" t="s">
        <v>135</v>
      </c>
      <c r="P373" s="56">
        <f t="shared" si="22"/>
        <v>0</v>
      </c>
      <c r="Q373" s="56">
        <f t="shared" si="23"/>
        <v>-2.0500000000000003</v>
      </c>
      <c r="R373" s="56">
        <f>IF(A373="INVERSION",-J373,0)</f>
        <v>0</v>
      </c>
      <c r="S373" s="56">
        <f>finanzas3[[#This Row],[INGRESO__NETO]]+finanzas3[[#This Row],[GASTO_NETO]]+finanzas3[[#This Row],[INVERSION_NETA]]</f>
        <v>-2.0500000000000003</v>
      </c>
    </row>
    <row r="374" spans="1:19" x14ac:dyDescent="0.35">
      <c r="A374" s="3" t="s">
        <v>28</v>
      </c>
      <c r="B374" s="3" t="s">
        <v>16</v>
      </c>
      <c r="C374" s="3" t="s">
        <v>17</v>
      </c>
      <c r="D374" s="3" t="s">
        <v>18</v>
      </c>
      <c r="E374" s="3" t="s">
        <v>40</v>
      </c>
      <c r="F374" s="3" t="s">
        <v>25</v>
      </c>
      <c r="G374" s="3" t="s">
        <v>21</v>
      </c>
      <c r="H374" s="3" t="s">
        <v>40</v>
      </c>
      <c r="I374" s="3" t="s">
        <v>40</v>
      </c>
      <c r="J374" s="6">
        <v>11</v>
      </c>
      <c r="K374" s="4">
        <v>42835</v>
      </c>
      <c r="L374" s="3">
        <f t="shared" si="20"/>
        <v>2017</v>
      </c>
      <c r="M374" s="3">
        <f t="shared" si="21"/>
        <v>4</v>
      </c>
      <c r="P374" s="56">
        <f t="shared" si="22"/>
        <v>0</v>
      </c>
      <c r="Q374" s="56">
        <f t="shared" si="23"/>
        <v>-11</v>
      </c>
      <c r="R374" s="56">
        <f>IF(A374="INVERSION",-J374,0)</f>
        <v>0</v>
      </c>
      <c r="S374" s="56">
        <f>finanzas3[[#This Row],[INGRESO__NETO]]+finanzas3[[#This Row],[GASTO_NETO]]+finanzas3[[#This Row],[INVERSION_NETA]]</f>
        <v>-11</v>
      </c>
    </row>
    <row r="375" spans="1:19" x14ac:dyDescent="0.35">
      <c r="A375" s="3" t="s">
        <v>15</v>
      </c>
      <c r="B375" s="3" t="s">
        <v>16</v>
      </c>
      <c r="C375" s="3" t="s">
        <v>29</v>
      </c>
      <c r="D375" s="3" t="s">
        <v>18</v>
      </c>
      <c r="E375" s="3" t="s">
        <v>164</v>
      </c>
      <c r="G375" s="3" t="s">
        <v>165</v>
      </c>
      <c r="H375" s="3" t="s">
        <v>165</v>
      </c>
      <c r="I375" s="3" t="s">
        <v>166</v>
      </c>
      <c r="J375" s="6">
        <v>3.7289999999999996</v>
      </c>
      <c r="K375" s="4">
        <v>42843</v>
      </c>
      <c r="L375" s="3">
        <f t="shared" si="20"/>
        <v>2017</v>
      </c>
      <c r="M375" s="3">
        <f t="shared" si="21"/>
        <v>4</v>
      </c>
      <c r="O375" s="3"/>
      <c r="P375" s="56">
        <f t="shared" si="22"/>
        <v>3.7289999999999996</v>
      </c>
      <c r="Q375" s="56">
        <f t="shared" si="23"/>
        <v>0</v>
      </c>
      <c r="R375" s="56">
        <f>IF(A375="INVERSION",-J375,0)</f>
        <v>0</v>
      </c>
      <c r="S375" s="56">
        <f>finanzas3[[#This Row],[INGRESO__NETO]]+finanzas3[[#This Row],[GASTO_NETO]]+finanzas3[[#This Row],[INVERSION_NETA]]</f>
        <v>3.7289999999999996</v>
      </c>
    </row>
    <row r="376" spans="1:19" x14ac:dyDescent="0.35">
      <c r="A376" s="3" t="s">
        <v>28</v>
      </c>
      <c r="B376" s="3" t="s">
        <v>16</v>
      </c>
      <c r="C376" s="3" t="s">
        <v>17</v>
      </c>
      <c r="D376" s="3" t="s">
        <v>18</v>
      </c>
      <c r="E376" s="3" t="s">
        <v>57</v>
      </c>
      <c r="F376" s="3" t="s">
        <v>25</v>
      </c>
      <c r="G376" s="3" t="s">
        <v>48</v>
      </c>
      <c r="H376" s="3" t="s">
        <v>49</v>
      </c>
      <c r="I376" s="3" t="s">
        <v>57</v>
      </c>
      <c r="J376" s="6">
        <v>1.0780000000000001</v>
      </c>
      <c r="K376" s="4">
        <v>42846</v>
      </c>
      <c r="L376" s="3">
        <f t="shared" si="20"/>
        <v>2017</v>
      </c>
      <c r="M376" s="3">
        <f t="shared" si="21"/>
        <v>4</v>
      </c>
      <c r="O376" s="3"/>
      <c r="P376" s="56">
        <f t="shared" si="22"/>
        <v>0</v>
      </c>
      <c r="Q376" s="56">
        <f t="shared" si="23"/>
        <v>-1.0780000000000001</v>
      </c>
      <c r="R376" s="56">
        <f>IF(A376="INVERSION",-J376,0)</f>
        <v>0</v>
      </c>
      <c r="S376" s="56">
        <f>finanzas3[[#This Row],[INGRESO__NETO]]+finanzas3[[#This Row],[GASTO_NETO]]+finanzas3[[#This Row],[INVERSION_NETA]]</f>
        <v>-1.0780000000000001</v>
      </c>
    </row>
    <row r="377" spans="1:19" x14ac:dyDescent="0.35">
      <c r="A377" s="3" t="s">
        <v>28</v>
      </c>
      <c r="B377" s="3" t="s">
        <v>16</v>
      </c>
      <c r="C377" s="3" t="s">
        <v>17</v>
      </c>
      <c r="D377" s="3" t="s">
        <v>18</v>
      </c>
      <c r="E377" s="3" t="s">
        <v>40</v>
      </c>
      <c r="F377" s="3" t="s">
        <v>25</v>
      </c>
      <c r="G377" s="3" t="s">
        <v>21</v>
      </c>
      <c r="H377" s="3" t="s">
        <v>40</v>
      </c>
      <c r="I377" s="3" t="s">
        <v>40</v>
      </c>
      <c r="J377" s="6">
        <v>4</v>
      </c>
      <c r="K377" s="4">
        <v>42848</v>
      </c>
      <c r="L377" s="3">
        <f t="shared" si="20"/>
        <v>2017</v>
      </c>
      <c r="M377" s="3">
        <f t="shared" si="21"/>
        <v>4</v>
      </c>
      <c r="P377" s="56">
        <f t="shared" si="22"/>
        <v>0</v>
      </c>
      <c r="Q377" s="56">
        <f t="shared" si="23"/>
        <v>-4</v>
      </c>
      <c r="R377" s="56">
        <f>IF(A377="INVERSION",-J377,0)</f>
        <v>0</v>
      </c>
      <c r="S377" s="56">
        <f>finanzas3[[#This Row],[INGRESO__NETO]]+finanzas3[[#This Row],[GASTO_NETO]]+finanzas3[[#This Row],[INVERSION_NETA]]</f>
        <v>-4</v>
      </c>
    </row>
    <row r="378" spans="1:19" x14ac:dyDescent="0.35">
      <c r="A378" s="3" t="s">
        <v>28</v>
      </c>
      <c r="B378" s="3" t="s">
        <v>16</v>
      </c>
      <c r="C378" s="3" t="s">
        <v>17</v>
      </c>
      <c r="D378" s="3" t="s">
        <v>18</v>
      </c>
      <c r="E378" s="3" t="s">
        <v>57</v>
      </c>
      <c r="F378" s="3" t="s">
        <v>25</v>
      </c>
      <c r="G378" s="3" t="s">
        <v>48</v>
      </c>
      <c r="H378" s="3" t="s">
        <v>49</v>
      </c>
      <c r="I378" s="3" t="s">
        <v>57</v>
      </c>
      <c r="J378" s="6">
        <v>1.383</v>
      </c>
      <c r="K378" s="4">
        <v>42849</v>
      </c>
      <c r="L378" s="3">
        <f t="shared" si="20"/>
        <v>2017</v>
      </c>
      <c r="M378" s="3">
        <f t="shared" si="21"/>
        <v>4</v>
      </c>
      <c r="O378" s="3"/>
      <c r="P378" s="56">
        <f t="shared" si="22"/>
        <v>0</v>
      </c>
      <c r="Q378" s="56">
        <f t="shared" si="23"/>
        <v>-1.383</v>
      </c>
      <c r="R378" s="56">
        <f>IF(A378="INVERSION",-J378,0)</f>
        <v>0</v>
      </c>
      <c r="S378" s="56">
        <f>finanzas3[[#This Row],[INGRESO__NETO]]+finanzas3[[#This Row],[GASTO_NETO]]+finanzas3[[#This Row],[INVERSION_NETA]]</f>
        <v>-1.383</v>
      </c>
    </row>
    <row r="379" spans="1:19" x14ac:dyDescent="0.35">
      <c r="A379" s="3" t="s">
        <v>28</v>
      </c>
      <c r="B379" s="3" t="s">
        <v>16</v>
      </c>
      <c r="C379" s="3" t="s">
        <v>17</v>
      </c>
      <c r="D379" s="3" t="s">
        <v>18</v>
      </c>
      <c r="E379" s="3" t="s">
        <v>57</v>
      </c>
      <c r="F379" s="3" t="s">
        <v>25</v>
      </c>
      <c r="G379" s="3" t="s">
        <v>48</v>
      </c>
      <c r="H379" s="3" t="s">
        <v>49</v>
      </c>
      <c r="I379" s="3" t="s">
        <v>57</v>
      </c>
      <c r="J379" s="6">
        <v>1.5270000000000001</v>
      </c>
      <c r="K379" s="4">
        <v>42850</v>
      </c>
      <c r="L379" s="3">
        <f t="shared" si="20"/>
        <v>2017</v>
      </c>
      <c r="M379" s="3">
        <f t="shared" si="21"/>
        <v>4</v>
      </c>
      <c r="O379" s="3"/>
      <c r="P379" s="56">
        <f t="shared" si="22"/>
        <v>0</v>
      </c>
      <c r="Q379" s="56">
        <f t="shared" si="23"/>
        <v>-1.5270000000000001</v>
      </c>
      <c r="R379" s="56">
        <f>IF(A379="INVERSION",-J379,0)</f>
        <v>0</v>
      </c>
      <c r="S379" s="56">
        <f>finanzas3[[#This Row],[INGRESO__NETO]]+finanzas3[[#This Row],[GASTO_NETO]]+finanzas3[[#This Row],[INVERSION_NETA]]</f>
        <v>-1.5270000000000001</v>
      </c>
    </row>
    <row r="380" spans="1:19" x14ac:dyDescent="0.35">
      <c r="A380" s="3" t="s">
        <v>15</v>
      </c>
      <c r="B380" s="3" t="s">
        <v>16</v>
      </c>
      <c r="C380" s="3" t="s">
        <v>29</v>
      </c>
      <c r="D380" s="3" t="s">
        <v>18</v>
      </c>
      <c r="E380" s="3" t="s">
        <v>147</v>
      </c>
      <c r="F380" s="3" t="s">
        <v>25</v>
      </c>
      <c r="G380" s="3" t="s">
        <v>148</v>
      </c>
      <c r="H380" s="3" t="s">
        <v>149</v>
      </c>
      <c r="I380" s="3" t="s">
        <v>150</v>
      </c>
      <c r="J380" s="6">
        <v>23.582999999999998</v>
      </c>
      <c r="K380" s="4">
        <v>42852</v>
      </c>
      <c r="L380" s="3">
        <f t="shared" si="20"/>
        <v>2017</v>
      </c>
      <c r="M380" s="3">
        <f t="shared" si="21"/>
        <v>4</v>
      </c>
      <c r="O380" s="3"/>
      <c r="P380" s="56">
        <f t="shared" si="22"/>
        <v>23.582999999999998</v>
      </c>
      <c r="Q380" s="56">
        <f t="shared" si="23"/>
        <v>0</v>
      </c>
      <c r="R380" s="56">
        <f>IF(A380="INVERSION",-J380,0)</f>
        <v>0</v>
      </c>
      <c r="S380" s="56">
        <f>finanzas3[[#This Row],[INGRESO__NETO]]+finanzas3[[#This Row],[GASTO_NETO]]+finanzas3[[#This Row],[INVERSION_NETA]]</f>
        <v>23.582999999999998</v>
      </c>
    </row>
    <row r="381" spans="1:19" x14ac:dyDescent="0.35">
      <c r="A381" s="3" t="s">
        <v>28</v>
      </c>
      <c r="B381" s="3" t="s">
        <v>35</v>
      </c>
      <c r="C381" s="3" t="s">
        <v>29</v>
      </c>
      <c r="D381" s="3" t="s">
        <v>18</v>
      </c>
      <c r="E381" s="3" t="s">
        <v>129</v>
      </c>
      <c r="F381" s="3" t="s">
        <v>25</v>
      </c>
      <c r="G381" s="3" t="s">
        <v>1864</v>
      </c>
      <c r="H381" s="3" t="s">
        <v>130</v>
      </c>
      <c r="I381" s="3" t="s">
        <v>130</v>
      </c>
      <c r="J381" s="6">
        <v>27.5</v>
      </c>
      <c r="K381" s="4">
        <v>42856</v>
      </c>
      <c r="L381" s="3">
        <f t="shared" si="20"/>
        <v>2017</v>
      </c>
      <c r="M381" s="3">
        <f t="shared" si="21"/>
        <v>5</v>
      </c>
      <c r="O381" s="3"/>
      <c r="P381" s="56">
        <f t="shared" si="22"/>
        <v>0</v>
      </c>
      <c r="Q381" s="56">
        <f t="shared" si="23"/>
        <v>-27.5</v>
      </c>
      <c r="R381" s="56">
        <f>IF(A381="INVERSION",-J381,0)</f>
        <v>0</v>
      </c>
      <c r="S381" s="56">
        <f>finanzas3[[#This Row],[INGRESO__NETO]]+finanzas3[[#This Row],[GASTO_NETO]]+finanzas3[[#This Row],[INVERSION_NETA]]</f>
        <v>-27.5</v>
      </c>
    </row>
    <row r="382" spans="1:19" x14ac:dyDescent="0.35">
      <c r="A382" s="3" t="s">
        <v>28</v>
      </c>
      <c r="B382" s="3" t="s">
        <v>16</v>
      </c>
      <c r="C382" s="3" t="s">
        <v>17</v>
      </c>
      <c r="D382" s="3" t="s">
        <v>18</v>
      </c>
      <c r="E382" s="3" t="s">
        <v>57</v>
      </c>
      <c r="F382" s="3" t="s">
        <v>25</v>
      </c>
      <c r="G382" s="3" t="s">
        <v>48</v>
      </c>
      <c r="H382" s="3" t="s">
        <v>49</v>
      </c>
      <c r="I382" s="3" t="s">
        <v>57</v>
      </c>
      <c r="J382" s="6">
        <v>1.3660000000000001</v>
      </c>
      <c r="K382" s="4">
        <v>42857</v>
      </c>
      <c r="L382" s="3">
        <f t="shared" si="20"/>
        <v>2017</v>
      </c>
      <c r="M382" s="3">
        <f t="shared" si="21"/>
        <v>5</v>
      </c>
      <c r="O382" s="3"/>
      <c r="P382" s="56">
        <f t="shared" si="22"/>
        <v>0</v>
      </c>
      <c r="Q382" s="56">
        <f t="shared" si="23"/>
        <v>-1.3660000000000001</v>
      </c>
      <c r="R382" s="56">
        <f>IF(A382="INVERSION",-J382,0)</f>
        <v>0</v>
      </c>
      <c r="S382" s="56">
        <f>finanzas3[[#This Row],[INGRESO__NETO]]+finanzas3[[#This Row],[GASTO_NETO]]+finanzas3[[#This Row],[INVERSION_NETA]]</f>
        <v>-1.3660000000000001</v>
      </c>
    </row>
    <row r="383" spans="1:19" x14ac:dyDescent="0.35">
      <c r="A383" s="3" t="s">
        <v>28</v>
      </c>
      <c r="B383" s="3" t="s">
        <v>16</v>
      </c>
      <c r="C383" s="3" t="s">
        <v>17</v>
      </c>
      <c r="D383" s="3" t="s">
        <v>18</v>
      </c>
      <c r="E383" s="3" t="s">
        <v>57</v>
      </c>
      <c r="F383" s="3" t="s">
        <v>25</v>
      </c>
      <c r="G383" s="3" t="s">
        <v>48</v>
      </c>
      <c r="H383" s="3" t="s">
        <v>49</v>
      </c>
      <c r="I383" s="3" t="s">
        <v>57</v>
      </c>
      <c r="J383" s="6">
        <v>1.409</v>
      </c>
      <c r="K383" s="4">
        <v>42859</v>
      </c>
      <c r="L383" s="3">
        <f t="shared" si="20"/>
        <v>2017</v>
      </c>
      <c r="M383" s="3">
        <f t="shared" si="21"/>
        <v>5</v>
      </c>
      <c r="O383" s="3"/>
      <c r="P383" s="56">
        <f t="shared" si="22"/>
        <v>0</v>
      </c>
      <c r="Q383" s="56">
        <f t="shared" si="23"/>
        <v>-1.409</v>
      </c>
      <c r="R383" s="56">
        <f>IF(A383="INVERSION",-J383,0)</f>
        <v>0</v>
      </c>
      <c r="S383" s="56">
        <f>finanzas3[[#This Row],[INGRESO__NETO]]+finanzas3[[#This Row],[GASTO_NETO]]+finanzas3[[#This Row],[INVERSION_NETA]]</f>
        <v>-1.409</v>
      </c>
    </row>
    <row r="384" spans="1:19" x14ac:dyDescent="0.35">
      <c r="A384" s="3" t="s">
        <v>28</v>
      </c>
      <c r="B384" s="3" t="s">
        <v>16</v>
      </c>
      <c r="C384" s="3" t="s">
        <v>17</v>
      </c>
      <c r="D384" s="3" t="s">
        <v>18</v>
      </c>
      <c r="E384" s="3" t="s">
        <v>167</v>
      </c>
      <c r="F384" s="3" t="s">
        <v>20</v>
      </c>
      <c r="G384" s="3" t="s">
        <v>81</v>
      </c>
      <c r="H384" s="3" t="s">
        <v>168</v>
      </c>
      <c r="I384" s="3" t="s">
        <v>169</v>
      </c>
      <c r="J384" s="6">
        <v>1.9950000000000001</v>
      </c>
      <c r="K384" s="4">
        <v>42865</v>
      </c>
      <c r="L384" s="3">
        <f t="shared" si="20"/>
        <v>2017</v>
      </c>
      <c r="M384" s="3">
        <f t="shared" si="21"/>
        <v>5</v>
      </c>
      <c r="P384" s="56">
        <f t="shared" si="22"/>
        <v>0</v>
      </c>
      <c r="Q384" s="56">
        <f t="shared" si="23"/>
        <v>-1.9950000000000001</v>
      </c>
      <c r="R384" s="56">
        <f>IF(A384="INVERSION",-J384,0)</f>
        <v>0</v>
      </c>
      <c r="S384" s="56">
        <f>finanzas3[[#This Row],[INGRESO__NETO]]+finanzas3[[#This Row],[GASTO_NETO]]+finanzas3[[#This Row],[INVERSION_NETA]]</f>
        <v>-1.9950000000000001</v>
      </c>
    </row>
    <row r="385" spans="1:19" x14ac:dyDescent="0.35">
      <c r="A385" s="3" t="s">
        <v>28</v>
      </c>
      <c r="B385" s="3" t="s">
        <v>16</v>
      </c>
      <c r="C385" s="3" t="s">
        <v>17</v>
      </c>
      <c r="D385" s="3" t="s">
        <v>18</v>
      </c>
      <c r="E385" s="3" t="s">
        <v>57</v>
      </c>
      <c r="F385" s="3" t="s">
        <v>25</v>
      </c>
      <c r="G385" s="3" t="s">
        <v>48</v>
      </c>
      <c r="H385" s="3" t="s">
        <v>49</v>
      </c>
      <c r="I385" s="3" t="s">
        <v>57</v>
      </c>
      <c r="J385" s="6">
        <v>1.702</v>
      </c>
      <c r="K385" s="4">
        <v>42867</v>
      </c>
      <c r="L385" s="3">
        <f t="shared" si="20"/>
        <v>2017</v>
      </c>
      <c r="M385" s="3">
        <f t="shared" si="21"/>
        <v>5</v>
      </c>
      <c r="O385" s="3"/>
      <c r="P385" s="56">
        <f t="shared" si="22"/>
        <v>0</v>
      </c>
      <c r="Q385" s="56">
        <f t="shared" si="23"/>
        <v>-1.702</v>
      </c>
      <c r="R385" s="56">
        <f>IF(A385="INVERSION",-J385,0)</f>
        <v>0</v>
      </c>
      <c r="S385" s="56">
        <f>finanzas3[[#This Row],[INGRESO__NETO]]+finanzas3[[#This Row],[GASTO_NETO]]+finanzas3[[#This Row],[INVERSION_NETA]]</f>
        <v>-1.702</v>
      </c>
    </row>
    <row r="386" spans="1:19" x14ac:dyDescent="0.35">
      <c r="A386" s="3" t="s">
        <v>28</v>
      </c>
      <c r="B386" s="3" t="s">
        <v>16</v>
      </c>
      <c r="C386" s="3" t="s">
        <v>17</v>
      </c>
      <c r="D386" s="3" t="s">
        <v>18</v>
      </c>
      <c r="E386" s="3" t="s">
        <v>57</v>
      </c>
      <c r="F386" s="3" t="s">
        <v>25</v>
      </c>
      <c r="G386" s="3" t="s">
        <v>48</v>
      </c>
      <c r="H386" s="3" t="s">
        <v>49</v>
      </c>
      <c r="I386" s="3" t="s">
        <v>57</v>
      </c>
      <c r="J386" s="6">
        <v>0.76600000000000001</v>
      </c>
      <c r="K386" s="4">
        <v>42873</v>
      </c>
      <c r="L386" s="3">
        <f t="shared" ref="L386:L449" si="24">YEAR(K386)</f>
        <v>2017</v>
      </c>
      <c r="M386" s="3">
        <f t="shared" ref="M386:M449" si="25">MONTH(K386)</f>
        <v>5</v>
      </c>
      <c r="O386" s="3"/>
      <c r="P386" s="56">
        <f t="shared" si="22"/>
        <v>0</v>
      </c>
      <c r="Q386" s="56">
        <f t="shared" si="23"/>
        <v>-0.76600000000000001</v>
      </c>
      <c r="R386" s="56">
        <f>IF(A386="INVERSION",-J386,0)</f>
        <v>0</v>
      </c>
      <c r="S386" s="56">
        <f>finanzas3[[#This Row],[INGRESO__NETO]]+finanzas3[[#This Row],[GASTO_NETO]]+finanzas3[[#This Row],[INVERSION_NETA]]</f>
        <v>-0.76600000000000001</v>
      </c>
    </row>
    <row r="387" spans="1:19" x14ac:dyDescent="0.35">
      <c r="A387" s="3" t="s">
        <v>28</v>
      </c>
      <c r="B387" s="3" t="s">
        <v>16</v>
      </c>
      <c r="C387" s="3" t="s">
        <v>17</v>
      </c>
      <c r="D387" s="3" t="s">
        <v>18</v>
      </c>
      <c r="E387" s="3" t="s">
        <v>57</v>
      </c>
      <c r="F387" s="3" t="s">
        <v>25</v>
      </c>
      <c r="G387" s="3" t="s">
        <v>48</v>
      </c>
      <c r="H387" s="3" t="s">
        <v>49</v>
      </c>
      <c r="I387" s="3" t="s">
        <v>57</v>
      </c>
      <c r="J387" s="6">
        <v>2.2230000000000003</v>
      </c>
      <c r="K387" s="4">
        <v>42877</v>
      </c>
      <c r="L387" s="3">
        <f t="shared" si="24"/>
        <v>2017</v>
      </c>
      <c r="M387" s="3">
        <f t="shared" si="25"/>
        <v>5</v>
      </c>
      <c r="O387" s="3"/>
      <c r="P387" s="56">
        <f t="shared" ref="P387:P450" si="26">IF(A387="INGRESO",J387,0)</f>
        <v>0</v>
      </c>
      <c r="Q387" s="56">
        <f t="shared" ref="Q387:Q450" si="27">IF(A387="GASTO",-J387,0)</f>
        <v>-2.2230000000000003</v>
      </c>
      <c r="R387" s="56">
        <f>IF(A387="INVERSION",-J387,0)</f>
        <v>0</v>
      </c>
      <c r="S387" s="56">
        <f>finanzas3[[#This Row],[INGRESO__NETO]]+finanzas3[[#This Row],[GASTO_NETO]]+finanzas3[[#This Row],[INVERSION_NETA]]</f>
        <v>-2.2230000000000003</v>
      </c>
    </row>
    <row r="388" spans="1:19" x14ac:dyDescent="0.35">
      <c r="A388" s="3" t="s">
        <v>28</v>
      </c>
      <c r="B388" s="3" t="s">
        <v>16</v>
      </c>
      <c r="C388" s="3" t="s">
        <v>17</v>
      </c>
      <c r="D388" s="3" t="s">
        <v>18</v>
      </c>
      <c r="E388" s="3" t="s">
        <v>40</v>
      </c>
      <c r="F388" s="3" t="s">
        <v>25</v>
      </c>
      <c r="G388" s="3" t="s">
        <v>21</v>
      </c>
      <c r="H388" s="3" t="s">
        <v>40</v>
      </c>
      <c r="I388" s="26" t="s">
        <v>40</v>
      </c>
      <c r="J388" s="47">
        <v>14</v>
      </c>
      <c r="K388" s="4">
        <v>42880</v>
      </c>
      <c r="L388" s="3">
        <f t="shared" si="24"/>
        <v>2017</v>
      </c>
      <c r="M388" s="3">
        <f t="shared" si="25"/>
        <v>5</v>
      </c>
      <c r="P388" s="56">
        <f t="shared" si="26"/>
        <v>0</v>
      </c>
      <c r="Q388" s="56">
        <f t="shared" si="27"/>
        <v>-14</v>
      </c>
      <c r="R388" s="56">
        <f>IF(A388="INVERSION",-J388,0)</f>
        <v>0</v>
      </c>
      <c r="S388" s="56">
        <f>finanzas3[[#This Row],[INGRESO__NETO]]+finanzas3[[#This Row],[GASTO_NETO]]+finanzas3[[#This Row],[INVERSION_NETA]]</f>
        <v>-14</v>
      </c>
    </row>
    <row r="389" spans="1:19" x14ac:dyDescent="0.35">
      <c r="A389" s="3" t="s">
        <v>28</v>
      </c>
      <c r="B389" s="3" t="s">
        <v>16</v>
      </c>
      <c r="C389" s="3" t="s">
        <v>17</v>
      </c>
      <c r="D389" s="3" t="s">
        <v>18</v>
      </c>
      <c r="E389" s="3" t="s">
        <v>57</v>
      </c>
      <c r="F389" s="3" t="s">
        <v>25</v>
      </c>
      <c r="G389" s="3" t="s">
        <v>48</v>
      </c>
      <c r="H389" s="3" t="s">
        <v>49</v>
      </c>
      <c r="I389" s="26" t="s">
        <v>57</v>
      </c>
      <c r="J389" s="47">
        <v>1.7930000000000001</v>
      </c>
      <c r="K389" s="4">
        <v>42884</v>
      </c>
      <c r="L389" s="3">
        <f t="shared" si="24"/>
        <v>2017</v>
      </c>
      <c r="M389" s="3">
        <f t="shared" si="25"/>
        <v>5</v>
      </c>
      <c r="O389" s="3"/>
      <c r="P389" s="56">
        <f t="shared" si="26"/>
        <v>0</v>
      </c>
      <c r="Q389" s="56">
        <f t="shared" si="27"/>
        <v>-1.7930000000000001</v>
      </c>
      <c r="R389" s="56">
        <f>IF(A389="INVERSION",-J389,0)</f>
        <v>0</v>
      </c>
      <c r="S389" s="56">
        <f>finanzas3[[#This Row],[INGRESO__NETO]]+finanzas3[[#This Row],[GASTO_NETO]]+finanzas3[[#This Row],[INVERSION_NETA]]</f>
        <v>-1.7930000000000001</v>
      </c>
    </row>
    <row r="390" spans="1:19" x14ac:dyDescent="0.35">
      <c r="A390" s="3" t="s">
        <v>28</v>
      </c>
      <c r="B390" s="3" t="s">
        <v>16</v>
      </c>
      <c r="C390" s="3" t="s">
        <v>17</v>
      </c>
      <c r="D390" s="3" t="s">
        <v>18</v>
      </c>
      <c r="E390" s="3" t="s">
        <v>57</v>
      </c>
      <c r="F390" s="3" t="s">
        <v>25</v>
      </c>
      <c r="G390" s="3" t="s">
        <v>48</v>
      </c>
      <c r="H390" s="3" t="s">
        <v>49</v>
      </c>
      <c r="I390" s="26" t="s">
        <v>57</v>
      </c>
      <c r="J390" s="47">
        <v>2.4890000000000003</v>
      </c>
      <c r="K390" s="4">
        <v>42885</v>
      </c>
      <c r="L390" s="3">
        <f t="shared" si="24"/>
        <v>2017</v>
      </c>
      <c r="M390" s="3">
        <f t="shared" si="25"/>
        <v>5</v>
      </c>
      <c r="O390" s="3"/>
      <c r="P390" s="56">
        <f t="shared" si="26"/>
        <v>0</v>
      </c>
      <c r="Q390" s="56">
        <f t="shared" si="27"/>
        <v>-2.4890000000000003</v>
      </c>
      <c r="R390" s="56">
        <f>IF(A390="INVERSION",-J390,0)</f>
        <v>0</v>
      </c>
      <c r="S390" s="56">
        <f>finanzas3[[#This Row],[INGRESO__NETO]]+finanzas3[[#This Row],[GASTO_NETO]]+finanzas3[[#This Row],[INVERSION_NETA]]</f>
        <v>-2.4890000000000003</v>
      </c>
    </row>
    <row r="391" spans="1:19" x14ac:dyDescent="0.35">
      <c r="A391" s="3" t="s">
        <v>28</v>
      </c>
      <c r="B391" s="3" t="s">
        <v>35</v>
      </c>
      <c r="C391" s="3" t="s">
        <v>29</v>
      </c>
      <c r="D391" s="3" t="s">
        <v>18</v>
      </c>
      <c r="E391" s="3" t="s">
        <v>129</v>
      </c>
      <c r="F391" s="3" t="s">
        <v>25</v>
      </c>
      <c r="G391" s="3" t="s">
        <v>1864</v>
      </c>
      <c r="H391" s="3" t="s">
        <v>130</v>
      </c>
      <c r="I391" s="26" t="s">
        <v>130</v>
      </c>
      <c r="J391" s="47">
        <v>27.5</v>
      </c>
      <c r="K391" s="4">
        <v>42887</v>
      </c>
      <c r="L391" s="3">
        <f t="shared" si="24"/>
        <v>2017</v>
      </c>
      <c r="M391" s="3">
        <f t="shared" si="25"/>
        <v>6</v>
      </c>
      <c r="O391" s="3"/>
      <c r="P391" s="56">
        <f t="shared" si="26"/>
        <v>0</v>
      </c>
      <c r="Q391" s="56">
        <f t="shared" si="27"/>
        <v>-27.5</v>
      </c>
      <c r="R391" s="56">
        <f>IF(A391="INVERSION",-J391,0)</f>
        <v>0</v>
      </c>
      <c r="S391" s="56">
        <f>finanzas3[[#This Row],[INGRESO__NETO]]+finanzas3[[#This Row],[GASTO_NETO]]+finanzas3[[#This Row],[INVERSION_NETA]]</f>
        <v>-27.5</v>
      </c>
    </row>
    <row r="392" spans="1:19" x14ac:dyDescent="0.35">
      <c r="A392" s="3" t="s">
        <v>28</v>
      </c>
      <c r="B392" s="3" t="s">
        <v>16</v>
      </c>
      <c r="C392" s="3" t="s">
        <v>17</v>
      </c>
      <c r="D392" s="3" t="s">
        <v>18</v>
      </c>
      <c r="E392" s="3" t="s">
        <v>44</v>
      </c>
      <c r="F392" s="3" t="s">
        <v>25</v>
      </c>
      <c r="G392" s="3" t="s">
        <v>31</v>
      </c>
      <c r="H392" s="3" t="s">
        <v>32</v>
      </c>
      <c r="I392" s="26" t="s">
        <v>45</v>
      </c>
      <c r="J392" s="47">
        <v>5.8920000000000003</v>
      </c>
      <c r="K392" s="4">
        <v>42895</v>
      </c>
      <c r="L392" s="3">
        <f t="shared" si="24"/>
        <v>2017</v>
      </c>
      <c r="M392" s="3">
        <f t="shared" si="25"/>
        <v>6</v>
      </c>
      <c r="P392" s="56">
        <f t="shared" si="26"/>
        <v>0</v>
      </c>
      <c r="Q392" s="56">
        <f t="shared" si="27"/>
        <v>-5.8920000000000003</v>
      </c>
      <c r="R392" s="56">
        <f>IF(A392="INVERSION",-J392,0)</f>
        <v>0</v>
      </c>
      <c r="S392" s="56">
        <f>finanzas3[[#This Row],[INGRESO__NETO]]+finanzas3[[#This Row],[GASTO_NETO]]+finanzas3[[#This Row],[INVERSION_NETA]]</f>
        <v>-5.8920000000000003</v>
      </c>
    </row>
    <row r="393" spans="1:19" x14ac:dyDescent="0.35">
      <c r="A393" s="3" t="s">
        <v>28</v>
      </c>
      <c r="B393" s="3" t="s">
        <v>16</v>
      </c>
      <c r="C393" s="3" t="s">
        <v>17</v>
      </c>
      <c r="D393" s="3" t="s">
        <v>18</v>
      </c>
      <c r="E393" s="3" t="s">
        <v>57</v>
      </c>
      <c r="F393" s="3" t="s">
        <v>25</v>
      </c>
      <c r="G393" s="3" t="s">
        <v>48</v>
      </c>
      <c r="H393" s="3" t="s">
        <v>49</v>
      </c>
      <c r="I393" s="26" t="s">
        <v>57</v>
      </c>
      <c r="J393" s="47">
        <v>1.5170000000000001</v>
      </c>
      <c r="K393" s="4">
        <v>42899</v>
      </c>
      <c r="L393" s="3">
        <f t="shared" si="24"/>
        <v>2017</v>
      </c>
      <c r="M393" s="3">
        <f t="shared" si="25"/>
        <v>6</v>
      </c>
      <c r="O393" s="3"/>
      <c r="P393" s="56">
        <f t="shared" si="26"/>
        <v>0</v>
      </c>
      <c r="Q393" s="56">
        <f t="shared" si="27"/>
        <v>-1.5170000000000001</v>
      </c>
      <c r="R393" s="56">
        <f>IF(A393="INVERSION",-J393,0)</f>
        <v>0</v>
      </c>
      <c r="S393" s="56">
        <f>finanzas3[[#This Row],[INGRESO__NETO]]+finanzas3[[#This Row],[GASTO_NETO]]+finanzas3[[#This Row],[INVERSION_NETA]]</f>
        <v>-1.5170000000000001</v>
      </c>
    </row>
    <row r="394" spans="1:19" x14ac:dyDescent="0.35">
      <c r="A394" s="3" t="s">
        <v>28</v>
      </c>
      <c r="B394" s="3" t="s">
        <v>16</v>
      </c>
      <c r="C394" s="3" t="s">
        <v>17</v>
      </c>
      <c r="D394" s="3" t="s">
        <v>18</v>
      </c>
      <c r="E394" s="3" t="s">
        <v>170</v>
      </c>
      <c r="F394" s="3" t="s">
        <v>171</v>
      </c>
      <c r="G394" s="3" t="s">
        <v>53</v>
      </c>
      <c r="H394" s="3" t="s">
        <v>172</v>
      </c>
      <c r="I394" s="26" t="s">
        <v>173</v>
      </c>
      <c r="J394" s="47">
        <v>0.19400000000000001</v>
      </c>
      <c r="K394" s="4">
        <v>42902</v>
      </c>
      <c r="L394" s="3">
        <f t="shared" si="24"/>
        <v>2017</v>
      </c>
      <c r="M394" s="3">
        <f t="shared" si="25"/>
        <v>6</v>
      </c>
      <c r="O394" t="s">
        <v>174</v>
      </c>
      <c r="P394" s="56">
        <f t="shared" si="26"/>
        <v>0</v>
      </c>
      <c r="Q394" s="56">
        <f t="shared" si="27"/>
        <v>-0.19400000000000001</v>
      </c>
      <c r="R394" s="56">
        <f>IF(A394="INVERSION",-J394,0)</f>
        <v>0</v>
      </c>
      <c r="S394" s="56">
        <f>finanzas3[[#This Row],[INGRESO__NETO]]+finanzas3[[#This Row],[GASTO_NETO]]+finanzas3[[#This Row],[INVERSION_NETA]]</f>
        <v>-0.19400000000000001</v>
      </c>
    </row>
    <row r="395" spans="1:19" x14ac:dyDescent="0.35">
      <c r="A395" s="3" t="s">
        <v>28</v>
      </c>
      <c r="B395" s="3" t="s">
        <v>16</v>
      </c>
      <c r="C395" s="3" t="s">
        <v>17</v>
      </c>
      <c r="D395" s="3" t="s">
        <v>18</v>
      </c>
      <c r="E395" s="3" t="s">
        <v>57</v>
      </c>
      <c r="F395" s="3" t="s">
        <v>25</v>
      </c>
      <c r="G395" s="3" t="s">
        <v>48</v>
      </c>
      <c r="H395" s="3" t="s">
        <v>49</v>
      </c>
      <c r="I395" s="26" t="s">
        <v>57</v>
      </c>
      <c r="J395" s="47">
        <v>0.84800000000000009</v>
      </c>
      <c r="K395" s="4">
        <v>42906</v>
      </c>
      <c r="L395" s="3">
        <f t="shared" si="24"/>
        <v>2017</v>
      </c>
      <c r="M395" s="3">
        <f t="shared" si="25"/>
        <v>6</v>
      </c>
      <c r="O395" s="3"/>
      <c r="P395" s="56">
        <f t="shared" si="26"/>
        <v>0</v>
      </c>
      <c r="Q395" s="56">
        <f t="shared" si="27"/>
        <v>-0.84800000000000009</v>
      </c>
      <c r="R395" s="56">
        <f>IF(A395="INVERSION",-J395,0)</f>
        <v>0</v>
      </c>
      <c r="S395" s="56">
        <f>finanzas3[[#This Row],[INGRESO__NETO]]+finanzas3[[#This Row],[GASTO_NETO]]+finanzas3[[#This Row],[INVERSION_NETA]]</f>
        <v>-0.84800000000000009</v>
      </c>
    </row>
    <row r="396" spans="1:19" x14ac:dyDescent="0.35">
      <c r="A396" s="3" t="s">
        <v>28</v>
      </c>
      <c r="B396" s="3" t="s">
        <v>16</v>
      </c>
      <c r="C396" s="3" t="s">
        <v>17</v>
      </c>
      <c r="D396" s="3" t="s">
        <v>18</v>
      </c>
      <c r="E396" s="3" t="s">
        <v>57</v>
      </c>
      <c r="F396" s="3" t="s">
        <v>25</v>
      </c>
      <c r="G396" s="3" t="s">
        <v>48</v>
      </c>
      <c r="H396" s="3" t="s">
        <v>49</v>
      </c>
      <c r="I396" s="3" t="s">
        <v>57</v>
      </c>
      <c r="J396" s="6">
        <v>1.3800000000000001</v>
      </c>
      <c r="K396" s="4">
        <v>42912</v>
      </c>
      <c r="L396" s="3">
        <f t="shared" si="24"/>
        <v>2017</v>
      </c>
      <c r="M396" s="3">
        <f t="shared" si="25"/>
        <v>6</v>
      </c>
      <c r="O396" s="3"/>
      <c r="P396" s="56">
        <f t="shared" si="26"/>
        <v>0</v>
      </c>
      <c r="Q396" s="56">
        <f t="shared" si="27"/>
        <v>-1.3800000000000001</v>
      </c>
      <c r="R396" s="56">
        <f>IF(A396="INVERSION",-J396,0)</f>
        <v>0</v>
      </c>
      <c r="S396" s="56">
        <f>finanzas3[[#This Row],[INGRESO__NETO]]+finanzas3[[#This Row],[GASTO_NETO]]+finanzas3[[#This Row],[INVERSION_NETA]]</f>
        <v>-1.3800000000000001</v>
      </c>
    </row>
    <row r="397" spans="1:19" x14ac:dyDescent="0.35">
      <c r="A397" s="3" t="s">
        <v>15</v>
      </c>
      <c r="B397" s="3" t="s">
        <v>16</v>
      </c>
      <c r="C397" s="3" t="s">
        <v>17</v>
      </c>
      <c r="D397" s="3" t="s">
        <v>18</v>
      </c>
      <c r="E397" s="3" t="s">
        <v>24</v>
      </c>
      <c r="F397" s="3" t="s">
        <v>25</v>
      </c>
      <c r="G397" s="3" t="s">
        <v>21</v>
      </c>
      <c r="H397" s="3" t="s">
        <v>26</v>
      </c>
      <c r="I397" s="3" t="s">
        <v>27</v>
      </c>
      <c r="J397" s="6">
        <v>300</v>
      </c>
      <c r="K397" s="4">
        <v>42912</v>
      </c>
      <c r="L397" s="3">
        <f t="shared" si="24"/>
        <v>2017</v>
      </c>
      <c r="M397" s="3">
        <f t="shared" si="25"/>
        <v>6</v>
      </c>
      <c r="O397" s="3"/>
      <c r="P397" s="56">
        <f t="shared" si="26"/>
        <v>300</v>
      </c>
      <c r="Q397" s="56">
        <f t="shared" si="27"/>
        <v>0</v>
      </c>
      <c r="R397" s="56">
        <f>IF(A397="INVERSION",-J397,0)</f>
        <v>0</v>
      </c>
      <c r="S397" s="56">
        <f>finanzas3[[#This Row],[INGRESO__NETO]]+finanzas3[[#This Row],[GASTO_NETO]]+finanzas3[[#This Row],[INVERSION_NETA]]</f>
        <v>300</v>
      </c>
    </row>
    <row r="398" spans="1:19" x14ac:dyDescent="0.35">
      <c r="A398" s="3" t="s">
        <v>28</v>
      </c>
      <c r="B398" s="3" t="s">
        <v>16</v>
      </c>
      <c r="C398" s="3" t="s">
        <v>17</v>
      </c>
      <c r="D398" s="3" t="s">
        <v>18</v>
      </c>
      <c r="E398" s="3" t="s">
        <v>133</v>
      </c>
      <c r="F398" s="3" t="s">
        <v>25</v>
      </c>
      <c r="G398" s="3" t="s">
        <v>21</v>
      </c>
      <c r="H398" s="3" t="s">
        <v>134</v>
      </c>
      <c r="I398" s="3" t="s">
        <v>134</v>
      </c>
      <c r="J398" s="6">
        <v>2.85</v>
      </c>
      <c r="K398" s="4">
        <v>42915</v>
      </c>
      <c r="L398" s="3">
        <f t="shared" si="24"/>
        <v>2017</v>
      </c>
      <c r="M398" s="3">
        <f t="shared" si="25"/>
        <v>6</v>
      </c>
      <c r="O398" t="s">
        <v>135</v>
      </c>
      <c r="P398" s="56">
        <f t="shared" si="26"/>
        <v>0</v>
      </c>
      <c r="Q398" s="56">
        <f t="shared" si="27"/>
        <v>-2.85</v>
      </c>
      <c r="R398" s="56">
        <f>IF(A398="INVERSION",-J398,0)</f>
        <v>0</v>
      </c>
      <c r="S398" s="56">
        <f>finanzas3[[#This Row],[INGRESO__NETO]]+finanzas3[[#This Row],[GASTO_NETO]]+finanzas3[[#This Row],[INVERSION_NETA]]</f>
        <v>-2.85</v>
      </c>
    </row>
    <row r="399" spans="1:19" x14ac:dyDescent="0.35">
      <c r="A399" s="3" t="s">
        <v>28</v>
      </c>
      <c r="B399" s="3" t="s">
        <v>35</v>
      </c>
      <c r="C399" s="3" t="s">
        <v>29</v>
      </c>
      <c r="D399" s="3" t="s">
        <v>18</v>
      </c>
      <c r="E399" s="3" t="s">
        <v>129</v>
      </c>
      <c r="F399" s="3" t="s">
        <v>25</v>
      </c>
      <c r="G399" s="3" t="s">
        <v>1864</v>
      </c>
      <c r="H399" s="3" t="s">
        <v>130</v>
      </c>
      <c r="I399" s="3" t="s">
        <v>130</v>
      </c>
      <c r="J399" s="6">
        <v>27.5</v>
      </c>
      <c r="K399" s="4">
        <v>42917</v>
      </c>
      <c r="L399" s="3">
        <f t="shared" si="24"/>
        <v>2017</v>
      </c>
      <c r="M399" s="3">
        <f t="shared" si="25"/>
        <v>7</v>
      </c>
      <c r="O399" s="3"/>
      <c r="P399" s="56">
        <f t="shared" si="26"/>
        <v>0</v>
      </c>
      <c r="Q399" s="56">
        <f t="shared" si="27"/>
        <v>-27.5</v>
      </c>
      <c r="R399" s="56">
        <f>IF(A399="INVERSION",-J399,0)</f>
        <v>0</v>
      </c>
      <c r="S399" s="56">
        <f>finanzas3[[#This Row],[INGRESO__NETO]]+finanzas3[[#This Row],[GASTO_NETO]]+finanzas3[[#This Row],[INVERSION_NETA]]</f>
        <v>-27.5</v>
      </c>
    </row>
    <row r="400" spans="1:19" x14ac:dyDescent="0.35">
      <c r="A400" s="3" t="s">
        <v>28</v>
      </c>
      <c r="B400" s="3" t="s">
        <v>16</v>
      </c>
      <c r="C400" s="3" t="s">
        <v>17</v>
      </c>
      <c r="D400" s="3" t="s">
        <v>18</v>
      </c>
      <c r="E400" s="3" t="s">
        <v>175</v>
      </c>
      <c r="F400" s="3" t="s">
        <v>25</v>
      </c>
      <c r="G400" s="3" t="s">
        <v>1865</v>
      </c>
      <c r="H400" s="3" t="s">
        <v>42</v>
      </c>
      <c r="I400" s="3" t="s">
        <v>42</v>
      </c>
      <c r="J400" s="6">
        <v>3.6890000000000001</v>
      </c>
      <c r="K400" s="4">
        <v>42926</v>
      </c>
      <c r="L400" s="3">
        <f t="shared" si="24"/>
        <v>2017</v>
      </c>
      <c r="M400" s="3">
        <f t="shared" si="25"/>
        <v>7</v>
      </c>
      <c r="O400" t="s">
        <v>176</v>
      </c>
      <c r="P400" s="56">
        <f t="shared" si="26"/>
        <v>0</v>
      </c>
      <c r="Q400" s="56">
        <f t="shared" si="27"/>
        <v>-3.6890000000000001</v>
      </c>
      <c r="R400" s="56">
        <f>IF(A400="INVERSION",-J400,0)</f>
        <v>0</v>
      </c>
      <c r="S400" s="56">
        <f>finanzas3[[#This Row],[INGRESO__NETO]]+finanzas3[[#This Row],[GASTO_NETO]]+finanzas3[[#This Row],[INVERSION_NETA]]</f>
        <v>-3.6890000000000001</v>
      </c>
    </row>
    <row r="401" spans="1:19" x14ac:dyDescent="0.35">
      <c r="A401" s="3" t="s">
        <v>28</v>
      </c>
      <c r="B401" s="3" t="s">
        <v>16</v>
      </c>
      <c r="C401" s="3" t="s">
        <v>17</v>
      </c>
      <c r="D401" s="3" t="s">
        <v>18</v>
      </c>
      <c r="E401" s="3" t="s">
        <v>177</v>
      </c>
      <c r="F401" s="3" t="s">
        <v>25</v>
      </c>
      <c r="G401" s="3" t="s">
        <v>53</v>
      </c>
      <c r="H401" s="3" t="s">
        <v>177</v>
      </c>
      <c r="I401" s="3" t="s">
        <v>177</v>
      </c>
      <c r="J401" s="6">
        <v>2.34</v>
      </c>
      <c r="K401" s="4">
        <v>42943</v>
      </c>
      <c r="L401" s="3">
        <f t="shared" si="24"/>
        <v>2017</v>
      </c>
      <c r="M401" s="3">
        <f t="shared" si="25"/>
        <v>7</v>
      </c>
      <c r="O401" t="s">
        <v>178</v>
      </c>
      <c r="P401" s="56">
        <f t="shared" si="26"/>
        <v>0</v>
      </c>
      <c r="Q401" s="56">
        <f t="shared" si="27"/>
        <v>-2.34</v>
      </c>
      <c r="R401" s="56">
        <f>IF(A401="INVERSION",-J401,0)</f>
        <v>0</v>
      </c>
      <c r="S401" s="56">
        <f>finanzas3[[#This Row],[INGRESO__NETO]]+finanzas3[[#This Row],[GASTO_NETO]]+finanzas3[[#This Row],[INVERSION_NETA]]</f>
        <v>-2.34</v>
      </c>
    </row>
    <row r="402" spans="1:19" x14ac:dyDescent="0.35">
      <c r="A402" s="3" t="s">
        <v>28</v>
      </c>
      <c r="B402" s="3" t="s">
        <v>16</v>
      </c>
      <c r="C402" s="3" t="s">
        <v>17</v>
      </c>
      <c r="D402" s="3" t="s">
        <v>18</v>
      </c>
      <c r="F402" s="3" t="s">
        <v>25</v>
      </c>
      <c r="G402" s="3" t="s">
        <v>110</v>
      </c>
      <c r="H402" s="3" t="s">
        <v>19</v>
      </c>
      <c r="I402" s="3" t="s">
        <v>19</v>
      </c>
      <c r="J402" s="6">
        <v>5.54</v>
      </c>
      <c r="K402" s="4">
        <v>42943</v>
      </c>
      <c r="L402" s="3">
        <f t="shared" si="24"/>
        <v>2017</v>
      </c>
      <c r="M402" s="3">
        <f t="shared" si="25"/>
        <v>7</v>
      </c>
      <c r="P402" s="56">
        <f t="shared" si="26"/>
        <v>0</v>
      </c>
      <c r="Q402" s="56">
        <f t="shared" si="27"/>
        <v>-5.54</v>
      </c>
      <c r="R402" s="56">
        <f>IF(A402="INVERSION",-J402,0)</f>
        <v>0</v>
      </c>
      <c r="S402" s="56">
        <f>finanzas3[[#This Row],[INGRESO__NETO]]+finanzas3[[#This Row],[GASTO_NETO]]+finanzas3[[#This Row],[INVERSION_NETA]]</f>
        <v>-5.54</v>
      </c>
    </row>
    <row r="403" spans="1:19" x14ac:dyDescent="0.35">
      <c r="A403" s="3" t="s">
        <v>28</v>
      </c>
      <c r="B403" s="3" t="s">
        <v>35</v>
      </c>
      <c r="C403" s="3" t="s">
        <v>29</v>
      </c>
      <c r="D403" s="3" t="s">
        <v>18</v>
      </c>
      <c r="E403" s="3" t="s">
        <v>129</v>
      </c>
      <c r="F403" s="3" t="s">
        <v>25</v>
      </c>
      <c r="G403" s="3" t="s">
        <v>1864</v>
      </c>
      <c r="H403" s="3" t="s">
        <v>130</v>
      </c>
      <c r="I403" s="3" t="s">
        <v>130</v>
      </c>
      <c r="J403" s="6">
        <v>27.5</v>
      </c>
      <c r="K403" s="4">
        <v>42948</v>
      </c>
      <c r="L403" s="3">
        <f t="shared" si="24"/>
        <v>2017</v>
      </c>
      <c r="M403" s="3">
        <f t="shared" si="25"/>
        <v>8</v>
      </c>
      <c r="O403" s="3"/>
      <c r="P403" s="56">
        <f t="shared" si="26"/>
        <v>0</v>
      </c>
      <c r="Q403" s="56">
        <f t="shared" si="27"/>
        <v>-27.5</v>
      </c>
      <c r="R403" s="56">
        <f>IF(A403="INVERSION",-J403,0)</f>
        <v>0</v>
      </c>
      <c r="S403" s="56">
        <f>finanzas3[[#This Row],[INGRESO__NETO]]+finanzas3[[#This Row],[GASTO_NETO]]+finanzas3[[#This Row],[INVERSION_NETA]]</f>
        <v>-27.5</v>
      </c>
    </row>
    <row r="404" spans="1:19" x14ac:dyDescent="0.35">
      <c r="A404" s="3" t="s">
        <v>28</v>
      </c>
      <c r="B404" s="3" t="s">
        <v>16</v>
      </c>
      <c r="C404" s="3" t="s">
        <v>17</v>
      </c>
      <c r="D404" s="3" t="s">
        <v>18</v>
      </c>
      <c r="F404" s="3" t="s">
        <v>25</v>
      </c>
      <c r="G404" s="3" t="s">
        <v>110</v>
      </c>
      <c r="H404" s="3" t="s">
        <v>19</v>
      </c>
      <c r="I404" s="3" t="s">
        <v>19</v>
      </c>
      <c r="J404" s="6">
        <v>2.4600000000000004</v>
      </c>
      <c r="K404" s="4">
        <v>42948</v>
      </c>
      <c r="L404" s="3">
        <f t="shared" si="24"/>
        <v>2017</v>
      </c>
      <c r="M404" s="3">
        <f t="shared" si="25"/>
        <v>8</v>
      </c>
      <c r="P404" s="56">
        <f t="shared" si="26"/>
        <v>0</v>
      </c>
      <c r="Q404" s="56">
        <f t="shared" si="27"/>
        <v>-2.4600000000000004</v>
      </c>
      <c r="R404" s="56">
        <f>IF(A404="INVERSION",-J404,0)</f>
        <v>0</v>
      </c>
      <c r="S404" s="56">
        <f>finanzas3[[#This Row],[INGRESO__NETO]]+finanzas3[[#This Row],[GASTO_NETO]]+finanzas3[[#This Row],[INVERSION_NETA]]</f>
        <v>-2.4600000000000004</v>
      </c>
    </row>
    <row r="405" spans="1:19" x14ac:dyDescent="0.35">
      <c r="A405" s="3" t="s">
        <v>28</v>
      </c>
      <c r="B405" s="3" t="s">
        <v>16</v>
      </c>
      <c r="C405" s="3" t="s">
        <v>17</v>
      </c>
      <c r="D405" s="3" t="s">
        <v>18</v>
      </c>
      <c r="E405" s="3" t="s">
        <v>179</v>
      </c>
      <c r="F405" s="3" t="s">
        <v>25</v>
      </c>
      <c r="G405" s="3" t="s">
        <v>67</v>
      </c>
      <c r="H405" s="3" t="s">
        <v>67</v>
      </c>
      <c r="I405" s="3" t="s">
        <v>67</v>
      </c>
      <c r="J405" s="6">
        <v>2.5500000000000003</v>
      </c>
      <c r="K405" s="4">
        <v>42957</v>
      </c>
      <c r="L405" s="3">
        <f t="shared" si="24"/>
        <v>2017</v>
      </c>
      <c r="M405" s="3">
        <f t="shared" si="25"/>
        <v>8</v>
      </c>
      <c r="O405" t="s">
        <v>180</v>
      </c>
      <c r="P405" s="56">
        <f t="shared" si="26"/>
        <v>0</v>
      </c>
      <c r="Q405" s="56">
        <f t="shared" si="27"/>
        <v>-2.5500000000000003</v>
      </c>
      <c r="R405" s="56">
        <f>IF(A405="INVERSION",-J405,0)</f>
        <v>0</v>
      </c>
      <c r="S405" s="56">
        <f>finanzas3[[#This Row],[INGRESO__NETO]]+finanzas3[[#This Row],[GASTO_NETO]]+finanzas3[[#This Row],[INVERSION_NETA]]</f>
        <v>-2.5500000000000003</v>
      </c>
    </row>
    <row r="406" spans="1:19" x14ac:dyDescent="0.35">
      <c r="A406" s="3" t="s">
        <v>28</v>
      </c>
      <c r="B406" s="3" t="s">
        <v>16</v>
      </c>
      <c r="C406" s="3" t="s">
        <v>17</v>
      </c>
      <c r="D406" s="3" t="s">
        <v>18</v>
      </c>
      <c r="E406" s="3" t="s">
        <v>41</v>
      </c>
      <c r="F406" s="3" t="s">
        <v>181</v>
      </c>
      <c r="G406" s="3" t="s">
        <v>1865</v>
      </c>
      <c r="H406" s="3" t="s">
        <v>42</v>
      </c>
      <c r="I406" s="3" t="s">
        <v>42</v>
      </c>
      <c r="J406" s="6">
        <v>1.7989999999999999</v>
      </c>
      <c r="K406" s="4">
        <v>42968</v>
      </c>
      <c r="L406" s="3">
        <f t="shared" si="24"/>
        <v>2017</v>
      </c>
      <c r="M406" s="3">
        <f t="shared" si="25"/>
        <v>8</v>
      </c>
      <c r="O406" t="s">
        <v>182</v>
      </c>
      <c r="P406" s="56">
        <f t="shared" si="26"/>
        <v>0</v>
      </c>
      <c r="Q406" s="56">
        <f t="shared" si="27"/>
        <v>-1.7989999999999999</v>
      </c>
      <c r="R406" s="56">
        <f>IF(A406="INVERSION",-J406,0)</f>
        <v>0</v>
      </c>
      <c r="S406" s="56">
        <f>finanzas3[[#This Row],[INGRESO__NETO]]+finanzas3[[#This Row],[GASTO_NETO]]+finanzas3[[#This Row],[INVERSION_NETA]]</f>
        <v>-1.7989999999999999</v>
      </c>
    </row>
    <row r="407" spans="1:19" x14ac:dyDescent="0.35">
      <c r="A407" s="3" t="s">
        <v>28</v>
      </c>
      <c r="B407" s="3" t="s">
        <v>16</v>
      </c>
      <c r="C407" s="3" t="s">
        <v>17</v>
      </c>
      <c r="D407" s="3" t="s">
        <v>18</v>
      </c>
      <c r="E407" s="3" t="s">
        <v>133</v>
      </c>
      <c r="F407" s="3" t="s">
        <v>25</v>
      </c>
      <c r="G407" s="3" t="s">
        <v>21</v>
      </c>
      <c r="H407" s="3" t="s">
        <v>134</v>
      </c>
      <c r="I407" s="3" t="s">
        <v>134</v>
      </c>
      <c r="J407" s="6">
        <v>2.75</v>
      </c>
      <c r="K407" s="4">
        <v>42977</v>
      </c>
      <c r="L407" s="3">
        <f t="shared" si="24"/>
        <v>2017</v>
      </c>
      <c r="M407" s="3">
        <f t="shared" si="25"/>
        <v>8</v>
      </c>
      <c r="O407" t="s">
        <v>135</v>
      </c>
      <c r="P407" s="56">
        <f t="shared" si="26"/>
        <v>0</v>
      </c>
      <c r="Q407" s="56">
        <f t="shared" si="27"/>
        <v>-2.75</v>
      </c>
      <c r="R407" s="56">
        <f>IF(A407="INVERSION",-J407,0)</f>
        <v>0</v>
      </c>
      <c r="S407" s="56">
        <f>finanzas3[[#This Row],[INGRESO__NETO]]+finanzas3[[#This Row],[GASTO_NETO]]+finanzas3[[#This Row],[INVERSION_NETA]]</f>
        <v>-2.75</v>
      </c>
    </row>
    <row r="408" spans="1:19" x14ac:dyDescent="0.35">
      <c r="A408" s="3" t="s">
        <v>28</v>
      </c>
      <c r="B408" s="3" t="s">
        <v>16</v>
      </c>
      <c r="C408" s="3" t="s">
        <v>17</v>
      </c>
      <c r="D408" s="3" t="s">
        <v>18</v>
      </c>
      <c r="E408" s="3" t="s">
        <v>133</v>
      </c>
      <c r="F408" s="3" t="s">
        <v>25</v>
      </c>
      <c r="G408" s="3" t="s">
        <v>21</v>
      </c>
      <c r="H408" s="3" t="s">
        <v>134</v>
      </c>
      <c r="I408" s="3" t="s">
        <v>134</v>
      </c>
      <c r="J408" s="6">
        <v>2.15</v>
      </c>
      <c r="K408" s="4">
        <v>42978</v>
      </c>
      <c r="L408" s="3">
        <f t="shared" si="24"/>
        <v>2017</v>
      </c>
      <c r="M408" s="3">
        <f t="shared" si="25"/>
        <v>8</v>
      </c>
      <c r="O408" t="s">
        <v>135</v>
      </c>
      <c r="P408" s="56">
        <f t="shared" si="26"/>
        <v>0</v>
      </c>
      <c r="Q408" s="56">
        <f t="shared" si="27"/>
        <v>-2.15</v>
      </c>
      <c r="R408" s="56">
        <f>IF(A408="INVERSION",-J408,0)</f>
        <v>0</v>
      </c>
      <c r="S408" s="56">
        <f>finanzas3[[#This Row],[INGRESO__NETO]]+finanzas3[[#This Row],[GASTO_NETO]]+finanzas3[[#This Row],[INVERSION_NETA]]</f>
        <v>-2.15</v>
      </c>
    </row>
    <row r="409" spans="1:19" x14ac:dyDescent="0.35">
      <c r="A409" s="3" t="s">
        <v>28</v>
      </c>
      <c r="B409" s="3" t="s">
        <v>16</v>
      </c>
      <c r="C409" s="3" t="s">
        <v>17</v>
      </c>
      <c r="D409" s="3" t="s">
        <v>18</v>
      </c>
      <c r="E409" s="3" t="s">
        <v>98</v>
      </c>
      <c r="F409" s="3" t="s">
        <v>25</v>
      </c>
      <c r="G409" s="3" t="s">
        <v>53</v>
      </c>
      <c r="H409" s="3" t="s">
        <v>98</v>
      </c>
      <c r="I409" s="3" t="s">
        <v>98</v>
      </c>
      <c r="J409" s="6">
        <v>2.3000000000000003</v>
      </c>
      <c r="K409" s="4">
        <v>42979</v>
      </c>
      <c r="L409" s="3">
        <f t="shared" si="24"/>
        <v>2017</v>
      </c>
      <c r="M409" s="3">
        <f t="shared" si="25"/>
        <v>9</v>
      </c>
      <c r="P409" s="56">
        <f t="shared" si="26"/>
        <v>0</v>
      </c>
      <c r="Q409" s="56">
        <f t="shared" si="27"/>
        <v>-2.3000000000000003</v>
      </c>
      <c r="R409" s="56">
        <f>IF(A409="INVERSION",-J409,0)</f>
        <v>0</v>
      </c>
      <c r="S409" s="56">
        <f>finanzas3[[#This Row],[INGRESO__NETO]]+finanzas3[[#This Row],[GASTO_NETO]]+finanzas3[[#This Row],[INVERSION_NETA]]</f>
        <v>-2.3000000000000003</v>
      </c>
    </row>
    <row r="410" spans="1:19" x14ac:dyDescent="0.35">
      <c r="A410" s="3" t="s">
        <v>28</v>
      </c>
      <c r="B410" s="3" t="s">
        <v>35</v>
      </c>
      <c r="C410" s="3" t="s">
        <v>29</v>
      </c>
      <c r="D410" s="3" t="s">
        <v>18</v>
      </c>
      <c r="E410" s="3" t="s">
        <v>129</v>
      </c>
      <c r="F410" s="3" t="s">
        <v>25</v>
      </c>
      <c r="G410" s="3" t="s">
        <v>1864</v>
      </c>
      <c r="H410" s="3" t="s">
        <v>130</v>
      </c>
      <c r="I410" s="3" t="s">
        <v>130</v>
      </c>
      <c r="J410" s="6">
        <v>27.5</v>
      </c>
      <c r="K410" s="4">
        <v>42979</v>
      </c>
      <c r="L410" s="3">
        <f t="shared" si="24"/>
        <v>2017</v>
      </c>
      <c r="M410" s="3">
        <f t="shared" si="25"/>
        <v>9</v>
      </c>
      <c r="O410" s="3"/>
      <c r="P410" s="56">
        <f t="shared" si="26"/>
        <v>0</v>
      </c>
      <c r="Q410" s="56">
        <f t="shared" si="27"/>
        <v>-27.5</v>
      </c>
      <c r="R410" s="56">
        <f>IF(A410="INVERSION",-J410,0)</f>
        <v>0</v>
      </c>
      <c r="S410" s="56">
        <f>finanzas3[[#This Row],[INGRESO__NETO]]+finanzas3[[#This Row],[GASTO_NETO]]+finanzas3[[#This Row],[INVERSION_NETA]]</f>
        <v>-27.5</v>
      </c>
    </row>
    <row r="411" spans="1:19" x14ac:dyDescent="0.35">
      <c r="A411" s="3" t="s">
        <v>28</v>
      </c>
      <c r="B411" s="3" t="s">
        <v>16</v>
      </c>
      <c r="C411" s="3" t="s">
        <v>17</v>
      </c>
      <c r="D411" s="3" t="s">
        <v>18</v>
      </c>
      <c r="E411" s="3" t="s">
        <v>57</v>
      </c>
      <c r="F411" s="3" t="s">
        <v>25</v>
      </c>
      <c r="G411" s="3" t="s">
        <v>48</v>
      </c>
      <c r="H411" s="3" t="s">
        <v>49</v>
      </c>
      <c r="I411" s="3" t="s">
        <v>57</v>
      </c>
      <c r="J411" s="6">
        <v>2.5230000000000001</v>
      </c>
      <c r="K411" s="4">
        <v>42982</v>
      </c>
      <c r="L411" s="3">
        <f t="shared" si="24"/>
        <v>2017</v>
      </c>
      <c r="M411" s="3">
        <f t="shared" si="25"/>
        <v>9</v>
      </c>
      <c r="O411" s="3"/>
      <c r="P411" s="56">
        <f t="shared" si="26"/>
        <v>0</v>
      </c>
      <c r="Q411" s="56">
        <f t="shared" si="27"/>
        <v>-2.5230000000000001</v>
      </c>
      <c r="R411" s="56">
        <f>IF(A411="INVERSION",-J411,0)</f>
        <v>0</v>
      </c>
      <c r="S411" s="56">
        <f>finanzas3[[#This Row],[INGRESO__NETO]]+finanzas3[[#This Row],[GASTO_NETO]]+finanzas3[[#This Row],[INVERSION_NETA]]</f>
        <v>-2.5230000000000001</v>
      </c>
    </row>
    <row r="412" spans="1:19" x14ac:dyDescent="0.35">
      <c r="A412" s="3" t="s">
        <v>28</v>
      </c>
      <c r="B412" s="3" t="s">
        <v>16</v>
      </c>
      <c r="C412" s="3" t="s">
        <v>17</v>
      </c>
      <c r="D412" s="3" t="s">
        <v>18</v>
      </c>
      <c r="E412" s="3" t="s">
        <v>57</v>
      </c>
      <c r="F412" s="3" t="s">
        <v>25</v>
      </c>
      <c r="G412" s="3" t="s">
        <v>48</v>
      </c>
      <c r="H412" s="3" t="s">
        <v>49</v>
      </c>
      <c r="I412" s="3" t="s">
        <v>57</v>
      </c>
      <c r="J412" s="6">
        <v>1.1199999999999999</v>
      </c>
      <c r="K412" s="4">
        <v>42982</v>
      </c>
      <c r="L412" s="3">
        <f t="shared" si="24"/>
        <v>2017</v>
      </c>
      <c r="M412" s="3">
        <f t="shared" si="25"/>
        <v>9</v>
      </c>
      <c r="O412" s="3"/>
      <c r="P412" s="56">
        <f t="shared" si="26"/>
        <v>0</v>
      </c>
      <c r="Q412" s="56">
        <f t="shared" si="27"/>
        <v>-1.1199999999999999</v>
      </c>
      <c r="R412" s="56">
        <f>IF(A412="INVERSION",-J412,0)</f>
        <v>0</v>
      </c>
      <c r="S412" s="56">
        <f>finanzas3[[#This Row],[INGRESO__NETO]]+finanzas3[[#This Row],[GASTO_NETO]]+finanzas3[[#This Row],[INVERSION_NETA]]</f>
        <v>-1.1199999999999999</v>
      </c>
    </row>
    <row r="413" spans="1:19" x14ac:dyDescent="0.35">
      <c r="A413" s="3" t="s">
        <v>28</v>
      </c>
      <c r="B413" s="3" t="s">
        <v>16</v>
      </c>
      <c r="C413" s="3" t="s">
        <v>17</v>
      </c>
      <c r="D413" s="3" t="s">
        <v>18</v>
      </c>
      <c r="E413" s="3" t="s">
        <v>57</v>
      </c>
      <c r="F413" s="3" t="s">
        <v>25</v>
      </c>
      <c r="G413" s="3" t="s">
        <v>48</v>
      </c>
      <c r="H413" s="3" t="s">
        <v>49</v>
      </c>
      <c r="I413" s="3" t="s">
        <v>57</v>
      </c>
      <c r="J413" s="6">
        <v>0.9910000000000001</v>
      </c>
      <c r="K413" s="4">
        <v>42984</v>
      </c>
      <c r="L413" s="3">
        <f t="shared" si="24"/>
        <v>2017</v>
      </c>
      <c r="M413" s="3">
        <f t="shared" si="25"/>
        <v>9</v>
      </c>
      <c r="O413" s="3"/>
      <c r="P413" s="56">
        <f t="shared" si="26"/>
        <v>0</v>
      </c>
      <c r="Q413" s="56">
        <f t="shared" si="27"/>
        <v>-0.9910000000000001</v>
      </c>
      <c r="R413" s="56">
        <f>IF(A413="INVERSION",-J413,0)</f>
        <v>0</v>
      </c>
      <c r="S413" s="56">
        <f>finanzas3[[#This Row],[INGRESO__NETO]]+finanzas3[[#This Row],[GASTO_NETO]]+finanzas3[[#This Row],[INVERSION_NETA]]</f>
        <v>-0.9910000000000001</v>
      </c>
    </row>
    <row r="414" spans="1:19" x14ac:dyDescent="0.35">
      <c r="A414" s="3" t="s">
        <v>28</v>
      </c>
      <c r="B414" s="3" t="s">
        <v>16</v>
      </c>
      <c r="C414" s="3" t="s">
        <v>17</v>
      </c>
      <c r="D414" s="3" t="s">
        <v>18</v>
      </c>
      <c r="E414" s="3" t="s">
        <v>144</v>
      </c>
      <c r="F414" s="3" t="s">
        <v>25</v>
      </c>
      <c r="G414" s="3" t="s">
        <v>48</v>
      </c>
      <c r="H414" s="3" t="s">
        <v>49</v>
      </c>
      <c r="I414" s="3" t="s">
        <v>144</v>
      </c>
      <c r="J414" s="6">
        <v>0.17100000000000001</v>
      </c>
      <c r="K414" s="4">
        <v>42985</v>
      </c>
      <c r="L414" s="3">
        <f t="shared" si="24"/>
        <v>2017</v>
      </c>
      <c r="M414" s="3">
        <f t="shared" si="25"/>
        <v>9</v>
      </c>
      <c r="O414" s="3"/>
      <c r="P414" s="56">
        <f t="shared" si="26"/>
        <v>0</v>
      </c>
      <c r="Q414" s="56">
        <f t="shared" si="27"/>
        <v>-0.17100000000000001</v>
      </c>
      <c r="R414" s="56">
        <f>IF(A414="INVERSION",-J414,0)</f>
        <v>0</v>
      </c>
      <c r="S414" s="56">
        <f>finanzas3[[#This Row],[INGRESO__NETO]]+finanzas3[[#This Row],[GASTO_NETO]]+finanzas3[[#This Row],[INVERSION_NETA]]</f>
        <v>-0.17100000000000001</v>
      </c>
    </row>
    <row r="415" spans="1:19" x14ac:dyDescent="0.35">
      <c r="A415" s="3" t="s">
        <v>28</v>
      </c>
      <c r="B415" s="3" t="s">
        <v>16</v>
      </c>
      <c r="C415" s="3" t="s">
        <v>17</v>
      </c>
      <c r="D415" s="3" t="s">
        <v>18</v>
      </c>
      <c r="E415" s="3" t="s">
        <v>57</v>
      </c>
      <c r="F415" s="3" t="s">
        <v>25</v>
      </c>
      <c r="G415" s="3" t="s">
        <v>48</v>
      </c>
      <c r="H415" s="3" t="s">
        <v>49</v>
      </c>
      <c r="I415" s="3" t="s">
        <v>57</v>
      </c>
      <c r="J415" s="6">
        <v>0.68900000000000006</v>
      </c>
      <c r="K415" s="4">
        <v>42986</v>
      </c>
      <c r="L415" s="3">
        <f t="shared" si="24"/>
        <v>2017</v>
      </c>
      <c r="M415" s="3">
        <f t="shared" si="25"/>
        <v>9</v>
      </c>
      <c r="O415" s="3"/>
      <c r="P415" s="56">
        <f t="shared" si="26"/>
        <v>0</v>
      </c>
      <c r="Q415" s="56">
        <f t="shared" si="27"/>
        <v>-0.68900000000000006</v>
      </c>
      <c r="R415" s="56">
        <f>IF(A415="INVERSION",-J415,0)</f>
        <v>0</v>
      </c>
      <c r="S415" s="56">
        <f>finanzas3[[#This Row],[INGRESO__NETO]]+finanzas3[[#This Row],[GASTO_NETO]]+finanzas3[[#This Row],[INVERSION_NETA]]</f>
        <v>-0.68900000000000006</v>
      </c>
    </row>
    <row r="416" spans="1:19" x14ac:dyDescent="0.35">
      <c r="A416" s="3" t="s">
        <v>28</v>
      </c>
      <c r="B416" s="3" t="s">
        <v>16</v>
      </c>
      <c r="C416" s="3" t="s">
        <v>17</v>
      </c>
      <c r="D416" s="3" t="s">
        <v>18</v>
      </c>
      <c r="E416" s="3" t="s">
        <v>57</v>
      </c>
      <c r="F416" s="3" t="s">
        <v>25</v>
      </c>
      <c r="G416" s="3" t="s">
        <v>48</v>
      </c>
      <c r="H416" s="3" t="s">
        <v>49</v>
      </c>
      <c r="I416" s="3" t="s">
        <v>57</v>
      </c>
      <c r="J416" s="6">
        <v>2.7230000000000003</v>
      </c>
      <c r="K416" s="4">
        <v>42989</v>
      </c>
      <c r="L416" s="3">
        <f t="shared" si="24"/>
        <v>2017</v>
      </c>
      <c r="M416" s="3">
        <f t="shared" si="25"/>
        <v>9</v>
      </c>
      <c r="O416" s="3"/>
      <c r="P416" s="56">
        <f t="shared" si="26"/>
        <v>0</v>
      </c>
      <c r="Q416" s="56">
        <f t="shared" si="27"/>
        <v>-2.7230000000000003</v>
      </c>
      <c r="R416" s="56">
        <f>IF(A416="INVERSION",-J416,0)</f>
        <v>0</v>
      </c>
      <c r="S416" s="56">
        <f>finanzas3[[#This Row],[INGRESO__NETO]]+finanzas3[[#This Row],[GASTO_NETO]]+finanzas3[[#This Row],[INVERSION_NETA]]</f>
        <v>-2.7230000000000003</v>
      </c>
    </row>
    <row r="417" spans="1:19" x14ac:dyDescent="0.35">
      <c r="A417" s="3" t="s">
        <v>15</v>
      </c>
      <c r="B417" s="3" t="s">
        <v>16</v>
      </c>
      <c r="C417" s="3" t="s">
        <v>17</v>
      </c>
      <c r="D417" s="3" t="s">
        <v>18</v>
      </c>
      <c r="E417" s="3" t="s">
        <v>19</v>
      </c>
      <c r="F417" s="3" t="s">
        <v>20</v>
      </c>
      <c r="G417" s="3" t="s">
        <v>21</v>
      </c>
      <c r="H417" s="3" t="s">
        <v>22</v>
      </c>
      <c r="I417" s="3" t="s">
        <v>23</v>
      </c>
      <c r="J417" s="6">
        <v>4.4999999999999998E-2</v>
      </c>
      <c r="K417" s="4">
        <v>42990</v>
      </c>
      <c r="L417" s="3">
        <f t="shared" si="24"/>
        <v>2017</v>
      </c>
      <c r="M417" s="3">
        <f t="shared" si="25"/>
        <v>9</v>
      </c>
      <c r="O417" s="3"/>
      <c r="P417" s="56">
        <f t="shared" si="26"/>
        <v>4.4999999999999998E-2</v>
      </c>
      <c r="Q417" s="56">
        <f t="shared" si="27"/>
        <v>0</v>
      </c>
      <c r="R417" s="56">
        <f>IF(A417="INVERSION",-J417,0)</f>
        <v>0</v>
      </c>
      <c r="S417" s="56">
        <f>finanzas3[[#This Row],[INGRESO__NETO]]+finanzas3[[#This Row],[GASTO_NETO]]+finanzas3[[#This Row],[INVERSION_NETA]]</f>
        <v>4.4999999999999998E-2</v>
      </c>
    </row>
    <row r="418" spans="1:19" x14ac:dyDescent="0.35">
      <c r="A418" s="3" t="s">
        <v>28</v>
      </c>
      <c r="B418" s="3" t="s">
        <v>16</v>
      </c>
      <c r="C418" s="3" t="s">
        <v>17</v>
      </c>
      <c r="D418" s="3" t="s">
        <v>18</v>
      </c>
      <c r="E418" s="3" t="s">
        <v>40</v>
      </c>
      <c r="F418" s="3" t="s">
        <v>25</v>
      </c>
      <c r="G418" s="3" t="s">
        <v>21</v>
      </c>
      <c r="H418" s="3" t="s">
        <v>40</v>
      </c>
      <c r="I418" s="3" t="s">
        <v>40</v>
      </c>
      <c r="J418" s="6">
        <v>5</v>
      </c>
      <c r="K418" s="4">
        <v>42994</v>
      </c>
      <c r="L418" s="3">
        <f t="shared" si="24"/>
        <v>2017</v>
      </c>
      <c r="M418" s="3">
        <f t="shared" si="25"/>
        <v>9</v>
      </c>
      <c r="P418" s="56">
        <f t="shared" si="26"/>
        <v>0</v>
      </c>
      <c r="Q418" s="56">
        <f t="shared" si="27"/>
        <v>-5</v>
      </c>
      <c r="R418" s="56">
        <f>IF(A418="INVERSION",-J418,0)</f>
        <v>0</v>
      </c>
      <c r="S418" s="56">
        <f>finanzas3[[#This Row],[INGRESO__NETO]]+finanzas3[[#This Row],[GASTO_NETO]]+finanzas3[[#This Row],[INVERSION_NETA]]</f>
        <v>-5</v>
      </c>
    </row>
    <row r="419" spans="1:19" x14ac:dyDescent="0.35">
      <c r="A419" s="3" t="s">
        <v>28</v>
      </c>
      <c r="B419" s="3" t="s">
        <v>16</v>
      </c>
      <c r="C419" s="3" t="s">
        <v>17</v>
      </c>
      <c r="D419" s="3" t="s">
        <v>18</v>
      </c>
      <c r="E419" s="3" t="s">
        <v>57</v>
      </c>
      <c r="F419" s="3" t="s">
        <v>25</v>
      </c>
      <c r="G419" s="3" t="s">
        <v>48</v>
      </c>
      <c r="H419" s="3" t="s">
        <v>49</v>
      </c>
      <c r="I419" s="3" t="s">
        <v>57</v>
      </c>
      <c r="J419" s="6">
        <v>2.4790000000000001</v>
      </c>
      <c r="K419" s="4">
        <v>42999</v>
      </c>
      <c r="L419" s="3">
        <f t="shared" si="24"/>
        <v>2017</v>
      </c>
      <c r="M419" s="3">
        <f t="shared" si="25"/>
        <v>9</v>
      </c>
      <c r="O419" s="3"/>
      <c r="P419" s="56">
        <f t="shared" si="26"/>
        <v>0</v>
      </c>
      <c r="Q419" s="56">
        <f t="shared" si="27"/>
        <v>-2.4790000000000001</v>
      </c>
      <c r="R419" s="56">
        <f>IF(A419="INVERSION",-J419,0)</f>
        <v>0</v>
      </c>
      <c r="S419" s="56">
        <f>finanzas3[[#This Row],[INGRESO__NETO]]+finanzas3[[#This Row],[GASTO_NETO]]+finanzas3[[#This Row],[INVERSION_NETA]]</f>
        <v>-2.4790000000000001</v>
      </c>
    </row>
    <row r="420" spans="1:19" x14ac:dyDescent="0.35">
      <c r="A420" s="3" t="s">
        <v>28</v>
      </c>
      <c r="B420" s="3" t="s">
        <v>16</v>
      </c>
      <c r="C420" s="3" t="s">
        <v>17</v>
      </c>
      <c r="D420" s="3" t="s">
        <v>18</v>
      </c>
      <c r="E420" s="3" t="s">
        <v>57</v>
      </c>
      <c r="F420" s="3" t="s">
        <v>25</v>
      </c>
      <c r="G420" s="3" t="s">
        <v>48</v>
      </c>
      <c r="H420" s="3" t="s">
        <v>49</v>
      </c>
      <c r="I420" s="3" t="s">
        <v>57</v>
      </c>
      <c r="J420" s="6">
        <v>0.84499999999999997</v>
      </c>
      <c r="K420" s="4">
        <v>43000</v>
      </c>
      <c r="L420" s="3">
        <f t="shared" si="24"/>
        <v>2017</v>
      </c>
      <c r="M420" s="3">
        <f t="shared" si="25"/>
        <v>9</v>
      </c>
      <c r="O420" s="3"/>
      <c r="P420" s="56">
        <f t="shared" si="26"/>
        <v>0</v>
      </c>
      <c r="Q420" s="56">
        <f t="shared" si="27"/>
        <v>-0.84499999999999997</v>
      </c>
      <c r="R420" s="56">
        <f>IF(A420="INVERSION",-J420,0)</f>
        <v>0</v>
      </c>
      <c r="S420" s="56">
        <f>finanzas3[[#This Row],[INGRESO__NETO]]+finanzas3[[#This Row],[GASTO_NETO]]+finanzas3[[#This Row],[INVERSION_NETA]]</f>
        <v>-0.84499999999999997</v>
      </c>
    </row>
    <row r="421" spans="1:19" x14ac:dyDescent="0.35">
      <c r="A421" s="3" t="s">
        <v>28</v>
      </c>
      <c r="B421" s="3" t="s">
        <v>16</v>
      </c>
      <c r="C421" s="3" t="s">
        <v>17</v>
      </c>
      <c r="D421" s="3" t="s">
        <v>18</v>
      </c>
      <c r="E421" s="3" t="s">
        <v>40</v>
      </c>
      <c r="F421" s="3" t="s">
        <v>25</v>
      </c>
      <c r="G421" s="3" t="s">
        <v>21</v>
      </c>
      <c r="H421" s="3" t="s">
        <v>40</v>
      </c>
      <c r="I421" s="3" t="s">
        <v>40</v>
      </c>
      <c r="J421" s="6">
        <v>4</v>
      </c>
      <c r="K421" s="4">
        <v>43002</v>
      </c>
      <c r="L421" s="3">
        <f t="shared" si="24"/>
        <v>2017</v>
      </c>
      <c r="M421" s="3">
        <f t="shared" si="25"/>
        <v>9</v>
      </c>
      <c r="P421" s="56">
        <f t="shared" si="26"/>
        <v>0</v>
      </c>
      <c r="Q421" s="56">
        <f t="shared" si="27"/>
        <v>-4</v>
      </c>
      <c r="R421" s="56">
        <f>IF(A421="INVERSION",-J421,0)</f>
        <v>0</v>
      </c>
      <c r="S421" s="56">
        <f>finanzas3[[#This Row],[INGRESO__NETO]]+finanzas3[[#This Row],[GASTO_NETO]]+finanzas3[[#This Row],[INVERSION_NETA]]</f>
        <v>-4</v>
      </c>
    </row>
    <row r="422" spans="1:19" x14ac:dyDescent="0.35">
      <c r="A422" s="3" t="s">
        <v>28</v>
      </c>
      <c r="B422" s="3" t="s">
        <v>16</v>
      </c>
      <c r="C422" s="3" t="s">
        <v>17</v>
      </c>
      <c r="D422" s="3" t="s">
        <v>18</v>
      </c>
      <c r="E422" s="3" t="s">
        <v>40</v>
      </c>
      <c r="F422" s="3" t="s">
        <v>25</v>
      </c>
      <c r="G422" s="3" t="s">
        <v>21</v>
      </c>
      <c r="H422" s="3" t="s">
        <v>40</v>
      </c>
      <c r="I422" s="3" t="s">
        <v>40</v>
      </c>
      <c r="J422" s="6">
        <v>4</v>
      </c>
      <c r="K422" s="4">
        <v>43003</v>
      </c>
      <c r="L422" s="3">
        <f t="shared" si="24"/>
        <v>2017</v>
      </c>
      <c r="M422" s="3">
        <f t="shared" si="25"/>
        <v>9</v>
      </c>
      <c r="P422" s="56">
        <f t="shared" si="26"/>
        <v>0</v>
      </c>
      <c r="Q422" s="56">
        <f t="shared" si="27"/>
        <v>-4</v>
      </c>
      <c r="R422" s="56">
        <f>IF(A422="INVERSION",-J422,0)</f>
        <v>0</v>
      </c>
      <c r="S422" s="56">
        <f>finanzas3[[#This Row],[INGRESO__NETO]]+finanzas3[[#This Row],[GASTO_NETO]]+finanzas3[[#This Row],[INVERSION_NETA]]</f>
        <v>-4</v>
      </c>
    </row>
    <row r="423" spans="1:19" x14ac:dyDescent="0.35">
      <c r="A423" s="3" t="s">
        <v>28</v>
      </c>
      <c r="B423" s="3" t="s">
        <v>16</v>
      </c>
      <c r="C423" s="3" t="s">
        <v>17</v>
      </c>
      <c r="D423" s="3" t="s">
        <v>18</v>
      </c>
      <c r="E423" s="3" t="s">
        <v>57</v>
      </c>
      <c r="F423" s="3" t="s">
        <v>25</v>
      </c>
      <c r="G423" s="3" t="s">
        <v>48</v>
      </c>
      <c r="H423" s="3" t="s">
        <v>49</v>
      </c>
      <c r="I423" s="3" t="s">
        <v>57</v>
      </c>
      <c r="J423" s="6">
        <v>1.0210000000000001</v>
      </c>
      <c r="K423" s="4">
        <v>43004</v>
      </c>
      <c r="L423" s="3">
        <f t="shared" si="24"/>
        <v>2017</v>
      </c>
      <c r="M423" s="3">
        <f t="shared" si="25"/>
        <v>9</v>
      </c>
      <c r="O423" s="3"/>
      <c r="P423" s="56">
        <f t="shared" si="26"/>
        <v>0</v>
      </c>
      <c r="Q423" s="56">
        <f t="shared" si="27"/>
        <v>-1.0210000000000001</v>
      </c>
      <c r="R423" s="56">
        <f>IF(A423="INVERSION",-J423,0)</f>
        <v>0</v>
      </c>
      <c r="S423" s="56">
        <f>finanzas3[[#This Row],[INGRESO__NETO]]+finanzas3[[#This Row],[GASTO_NETO]]+finanzas3[[#This Row],[INVERSION_NETA]]</f>
        <v>-1.0210000000000001</v>
      </c>
    </row>
    <row r="424" spans="1:19" x14ac:dyDescent="0.35">
      <c r="A424" s="3" t="s">
        <v>28</v>
      </c>
      <c r="B424" s="3" t="s">
        <v>35</v>
      </c>
      <c r="C424" s="3" t="s">
        <v>29</v>
      </c>
      <c r="D424" s="3" t="s">
        <v>18</v>
      </c>
      <c r="E424" s="3" t="s">
        <v>129</v>
      </c>
      <c r="F424" s="3" t="s">
        <v>25</v>
      </c>
      <c r="G424" s="3" t="s">
        <v>1864</v>
      </c>
      <c r="H424" s="3" t="s">
        <v>130</v>
      </c>
      <c r="I424" s="3" t="s">
        <v>130</v>
      </c>
      <c r="J424" s="6">
        <v>27.5</v>
      </c>
      <c r="K424" s="4">
        <v>43009</v>
      </c>
      <c r="L424" s="3">
        <f t="shared" si="24"/>
        <v>2017</v>
      </c>
      <c r="M424" s="3">
        <f t="shared" si="25"/>
        <v>10</v>
      </c>
      <c r="O424" s="3"/>
      <c r="P424" s="56">
        <f t="shared" si="26"/>
        <v>0</v>
      </c>
      <c r="Q424" s="56">
        <f t="shared" si="27"/>
        <v>-27.5</v>
      </c>
      <c r="R424" s="56">
        <f>IF(A424="INVERSION",-J424,0)</f>
        <v>0</v>
      </c>
      <c r="S424" s="56">
        <f>finanzas3[[#This Row],[INGRESO__NETO]]+finanzas3[[#This Row],[GASTO_NETO]]+finanzas3[[#This Row],[INVERSION_NETA]]</f>
        <v>-27.5</v>
      </c>
    </row>
    <row r="425" spans="1:19" x14ac:dyDescent="0.35">
      <c r="A425" s="3" t="s">
        <v>28</v>
      </c>
      <c r="B425" s="3" t="s">
        <v>16</v>
      </c>
      <c r="C425" s="3" t="s">
        <v>17</v>
      </c>
      <c r="D425" s="3" t="s">
        <v>18</v>
      </c>
      <c r="E425" s="3" t="s">
        <v>57</v>
      </c>
      <c r="F425" s="3" t="s">
        <v>25</v>
      </c>
      <c r="G425" s="3" t="s">
        <v>48</v>
      </c>
      <c r="H425" s="3" t="s">
        <v>49</v>
      </c>
      <c r="I425" s="3" t="s">
        <v>57</v>
      </c>
      <c r="J425" s="6">
        <v>1.292</v>
      </c>
      <c r="K425" s="4">
        <v>43010</v>
      </c>
      <c r="L425" s="3">
        <f t="shared" si="24"/>
        <v>2017</v>
      </c>
      <c r="M425" s="3">
        <f t="shared" si="25"/>
        <v>10</v>
      </c>
      <c r="O425" s="3"/>
      <c r="P425" s="56">
        <f t="shared" si="26"/>
        <v>0</v>
      </c>
      <c r="Q425" s="56">
        <f t="shared" si="27"/>
        <v>-1.292</v>
      </c>
      <c r="R425" s="56">
        <f>IF(A425="INVERSION",-J425,0)</f>
        <v>0</v>
      </c>
      <c r="S425" s="56">
        <f>finanzas3[[#This Row],[INGRESO__NETO]]+finanzas3[[#This Row],[GASTO_NETO]]+finanzas3[[#This Row],[INVERSION_NETA]]</f>
        <v>-1.292</v>
      </c>
    </row>
    <row r="426" spans="1:19" x14ac:dyDescent="0.35">
      <c r="A426" s="3" t="s">
        <v>15</v>
      </c>
      <c r="B426" s="3" t="s">
        <v>16</v>
      </c>
      <c r="C426" s="3" t="s">
        <v>29</v>
      </c>
      <c r="D426" s="3" t="s">
        <v>18</v>
      </c>
      <c r="E426" s="3" t="s">
        <v>186</v>
      </c>
      <c r="F426" s="3" t="s">
        <v>25</v>
      </c>
      <c r="G426" s="3" t="s">
        <v>148</v>
      </c>
      <c r="H426" s="3" t="s">
        <v>187</v>
      </c>
      <c r="I426" s="3" t="s">
        <v>188</v>
      </c>
      <c r="J426" s="6">
        <v>178.71899999999999</v>
      </c>
      <c r="K426" s="4">
        <v>43011</v>
      </c>
      <c r="L426" s="3">
        <f t="shared" si="24"/>
        <v>2017</v>
      </c>
      <c r="M426" s="3">
        <f t="shared" si="25"/>
        <v>10</v>
      </c>
      <c r="O426" s="3"/>
      <c r="P426" s="56">
        <f t="shared" si="26"/>
        <v>178.71899999999999</v>
      </c>
      <c r="Q426" s="56">
        <f t="shared" si="27"/>
        <v>0</v>
      </c>
      <c r="R426" s="56">
        <f>IF(A426="INVERSION",-J426,0)</f>
        <v>0</v>
      </c>
      <c r="S426" s="56">
        <f>finanzas3[[#This Row],[INGRESO__NETO]]+finanzas3[[#This Row],[GASTO_NETO]]+finanzas3[[#This Row],[INVERSION_NETA]]</f>
        <v>178.71899999999999</v>
      </c>
    </row>
    <row r="427" spans="1:19" x14ac:dyDescent="0.35">
      <c r="A427" s="3" t="s">
        <v>28</v>
      </c>
      <c r="B427" s="3" t="s">
        <v>16</v>
      </c>
      <c r="C427" s="3" t="s">
        <v>17</v>
      </c>
      <c r="D427" s="3" t="s">
        <v>18</v>
      </c>
      <c r="F427" s="3" t="s">
        <v>25</v>
      </c>
      <c r="G427" s="3" t="s">
        <v>67</v>
      </c>
      <c r="H427" s="3" t="s">
        <v>66</v>
      </c>
      <c r="I427" s="3" t="s">
        <v>185</v>
      </c>
      <c r="J427" s="6">
        <v>0.17</v>
      </c>
      <c r="K427" s="4">
        <v>43011</v>
      </c>
      <c r="L427" s="3">
        <f t="shared" si="24"/>
        <v>2017</v>
      </c>
      <c r="M427" s="3">
        <f t="shared" si="25"/>
        <v>10</v>
      </c>
      <c r="P427" s="56">
        <f t="shared" si="26"/>
        <v>0</v>
      </c>
      <c r="Q427" s="56">
        <f t="shared" si="27"/>
        <v>-0.17</v>
      </c>
      <c r="R427" s="56">
        <f>IF(A427="INVERSION",-J427,0)</f>
        <v>0</v>
      </c>
      <c r="S427" s="56">
        <f>finanzas3[[#This Row],[INGRESO__NETO]]+finanzas3[[#This Row],[GASTO_NETO]]+finanzas3[[#This Row],[INVERSION_NETA]]</f>
        <v>-0.17</v>
      </c>
    </row>
    <row r="428" spans="1:19" x14ac:dyDescent="0.35">
      <c r="A428" s="3" t="s">
        <v>28</v>
      </c>
      <c r="B428" s="3" t="s">
        <v>35</v>
      </c>
      <c r="C428" s="3" t="s">
        <v>29</v>
      </c>
      <c r="D428" s="3" t="s">
        <v>18</v>
      </c>
      <c r="E428" s="3" t="s">
        <v>183</v>
      </c>
      <c r="F428" s="3" t="s">
        <v>25</v>
      </c>
      <c r="G428" s="3" t="s">
        <v>1864</v>
      </c>
      <c r="H428" s="3" t="s">
        <v>184</v>
      </c>
      <c r="I428" s="3" t="s">
        <v>183</v>
      </c>
      <c r="J428" s="6">
        <v>11.9</v>
      </c>
      <c r="K428" s="4">
        <v>43011</v>
      </c>
      <c r="L428" s="3">
        <f t="shared" si="24"/>
        <v>2017</v>
      </c>
      <c r="M428" s="3">
        <f t="shared" si="25"/>
        <v>10</v>
      </c>
      <c r="O428" s="3"/>
      <c r="P428" s="56">
        <f t="shared" si="26"/>
        <v>0</v>
      </c>
      <c r="Q428" s="56">
        <f t="shared" si="27"/>
        <v>-11.9</v>
      </c>
      <c r="R428" s="56">
        <f>IF(A428="INVERSION",-J428,0)</f>
        <v>0</v>
      </c>
      <c r="S428" s="56">
        <f>finanzas3[[#This Row],[INGRESO__NETO]]+finanzas3[[#This Row],[GASTO_NETO]]+finanzas3[[#This Row],[INVERSION_NETA]]</f>
        <v>-11.9</v>
      </c>
    </row>
    <row r="429" spans="1:19" x14ac:dyDescent="0.35">
      <c r="A429" s="3" t="s">
        <v>28</v>
      </c>
      <c r="B429" s="3" t="s">
        <v>16</v>
      </c>
      <c r="C429" s="3" t="s">
        <v>17</v>
      </c>
      <c r="D429" s="3" t="s">
        <v>18</v>
      </c>
      <c r="E429" s="3" t="s">
        <v>57</v>
      </c>
      <c r="F429" s="3" t="s">
        <v>25</v>
      </c>
      <c r="G429" s="3" t="s">
        <v>48</v>
      </c>
      <c r="H429" s="3" t="s">
        <v>49</v>
      </c>
      <c r="I429" s="3" t="s">
        <v>57</v>
      </c>
      <c r="J429" s="6">
        <v>1.0410000000000001</v>
      </c>
      <c r="K429" s="4">
        <v>43011</v>
      </c>
      <c r="L429" s="3">
        <f t="shared" si="24"/>
        <v>2017</v>
      </c>
      <c r="M429" s="3">
        <f t="shared" si="25"/>
        <v>10</v>
      </c>
      <c r="O429" s="3"/>
      <c r="P429" s="56">
        <f t="shared" si="26"/>
        <v>0</v>
      </c>
      <c r="Q429" s="56">
        <f t="shared" si="27"/>
        <v>-1.0410000000000001</v>
      </c>
      <c r="R429" s="56">
        <f>IF(A429="INVERSION",-J429,0)</f>
        <v>0</v>
      </c>
      <c r="S429" s="56">
        <f>finanzas3[[#This Row],[INGRESO__NETO]]+finanzas3[[#This Row],[GASTO_NETO]]+finanzas3[[#This Row],[INVERSION_NETA]]</f>
        <v>-1.0410000000000001</v>
      </c>
    </row>
    <row r="430" spans="1:19" x14ac:dyDescent="0.35">
      <c r="A430" s="3" t="s">
        <v>28</v>
      </c>
      <c r="B430" s="3" t="s">
        <v>16</v>
      </c>
      <c r="C430" s="3" t="s">
        <v>17</v>
      </c>
      <c r="D430" s="3" t="s">
        <v>18</v>
      </c>
      <c r="E430" s="3" t="s">
        <v>40</v>
      </c>
      <c r="F430" s="3" t="s">
        <v>25</v>
      </c>
      <c r="G430" s="3" t="s">
        <v>21</v>
      </c>
      <c r="H430" s="3" t="s">
        <v>40</v>
      </c>
      <c r="I430" s="3" t="s">
        <v>40</v>
      </c>
      <c r="J430" s="6">
        <v>7</v>
      </c>
      <c r="K430" s="4">
        <v>43012</v>
      </c>
      <c r="L430" s="3">
        <f t="shared" si="24"/>
        <v>2017</v>
      </c>
      <c r="M430" s="3">
        <f t="shared" si="25"/>
        <v>10</v>
      </c>
      <c r="P430" s="56">
        <f t="shared" si="26"/>
        <v>0</v>
      </c>
      <c r="Q430" s="56">
        <f t="shared" si="27"/>
        <v>-7</v>
      </c>
      <c r="R430" s="56">
        <f>IF(A430="INVERSION",-J430,0)</f>
        <v>0</v>
      </c>
      <c r="S430" s="56">
        <f>finanzas3[[#This Row],[INGRESO__NETO]]+finanzas3[[#This Row],[GASTO_NETO]]+finanzas3[[#This Row],[INVERSION_NETA]]</f>
        <v>-7</v>
      </c>
    </row>
    <row r="431" spans="1:19" x14ac:dyDescent="0.35">
      <c r="A431" s="3" t="s">
        <v>28</v>
      </c>
      <c r="B431" s="3" t="s">
        <v>16</v>
      </c>
      <c r="C431" s="3" t="s">
        <v>17</v>
      </c>
      <c r="D431" s="3" t="s">
        <v>18</v>
      </c>
      <c r="E431" s="3" t="s">
        <v>40</v>
      </c>
      <c r="F431" s="3" t="s">
        <v>25</v>
      </c>
      <c r="G431" s="3" t="s">
        <v>21</v>
      </c>
      <c r="H431" s="3" t="s">
        <v>40</v>
      </c>
      <c r="I431" s="3" t="s">
        <v>40</v>
      </c>
      <c r="J431" s="6">
        <v>7</v>
      </c>
      <c r="K431" s="4">
        <v>43018</v>
      </c>
      <c r="L431" s="3">
        <f t="shared" si="24"/>
        <v>2017</v>
      </c>
      <c r="M431" s="3">
        <f t="shared" si="25"/>
        <v>10</v>
      </c>
      <c r="P431" s="56">
        <f t="shared" si="26"/>
        <v>0</v>
      </c>
      <c r="Q431" s="56">
        <f t="shared" si="27"/>
        <v>-7</v>
      </c>
      <c r="R431" s="56">
        <f>IF(A431="INVERSION",-J431,0)</f>
        <v>0</v>
      </c>
      <c r="S431" s="56">
        <f>finanzas3[[#This Row],[INGRESO__NETO]]+finanzas3[[#This Row],[GASTO_NETO]]+finanzas3[[#This Row],[INVERSION_NETA]]</f>
        <v>-7</v>
      </c>
    </row>
    <row r="432" spans="1:19" x14ac:dyDescent="0.35">
      <c r="A432" s="3" t="s">
        <v>28</v>
      </c>
      <c r="B432" s="3" t="s">
        <v>16</v>
      </c>
      <c r="C432" s="3" t="s">
        <v>17</v>
      </c>
      <c r="D432" s="3" t="s">
        <v>18</v>
      </c>
      <c r="E432" s="3" t="s">
        <v>57</v>
      </c>
      <c r="F432" s="3" t="s">
        <v>25</v>
      </c>
      <c r="G432" s="3" t="s">
        <v>48</v>
      </c>
      <c r="H432" s="3" t="s">
        <v>49</v>
      </c>
      <c r="I432" s="3" t="s">
        <v>57</v>
      </c>
      <c r="J432" s="6">
        <v>1.6739999999999999</v>
      </c>
      <c r="K432" s="4">
        <v>43024</v>
      </c>
      <c r="L432" s="3">
        <f t="shared" si="24"/>
        <v>2017</v>
      </c>
      <c r="M432" s="3">
        <f t="shared" si="25"/>
        <v>10</v>
      </c>
      <c r="O432" s="3"/>
      <c r="P432" s="56">
        <f t="shared" si="26"/>
        <v>0</v>
      </c>
      <c r="Q432" s="56">
        <f t="shared" si="27"/>
        <v>-1.6739999999999999</v>
      </c>
      <c r="R432" s="56">
        <f>IF(A432="INVERSION",-J432,0)</f>
        <v>0</v>
      </c>
      <c r="S432" s="56">
        <f>finanzas3[[#This Row],[INGRESO__NETO]]+finanzas3[[#This Row],[GASTO_NETO]]+finanzas3[[#This Row],[INVERSION_NETA]]</f>
        <v>-1.6739999999999999</v>
      </c>
    </row>
    <row r="433" spans="1:19" x14ac:dyDescent="0.35">
      <c r="A433" s="3" t="s">
        <v>28</v>
      </c>
      <c r="B433" s="3" t="s">
        <v>16</v>
      </c>
      <c r="C433" s="3" t="s">
        <v>17</v>
      </c>
      <c r="D433" s="3" t="s">
        <v>18</v>
      </c>
      <c r="E433" s="3" t="s">
        <v>189</v>
      </c>
      <c r="F433" s="3" t="s">
        <v>25</v>
      </c>
      <c r="G433" s="3" t="s">
        <v>31</v>
      </c>
      <c r="H433" s="3" t="s">
        <v>190</v>
      </c>
      <c r="I433" s="3" t="s">
        <v>191</v>
      </c>
      <c r="J433" s="6">
        <v>22.05</v>
      </c>
      <c r="K433" s="4">
        <v>43026</v>
      </c>
      <c r="L433" s="3">
        <f t="shared" si="24"/>
        <v>2017</v>
      </c>
      <c r="M433" s="3">
        <f t="shared" si="25"/>
        <v>10</v>
      </c>
      <c r="O433" t="s">
        <v>192</v>
      </c>
      <c r="P433" s="56">
        <f t="shared" si="26"/>
        <v>0</v>
      </c>
      <c r="Q433" s="56">
        <f t="shared" si="27"/>
        <v>-22.05</v>
      </c>
      <c r="R433" s="56">
        <f>IF(A433="INVERSION",-J433,0)</f>
        <v>0</v>
      </c>
      <c r="S433" s="56">
        <f>finanzas3[[#This Row],[INGRESO__NETO]]+finanzas3[[#This Row],[GASTO_NETO]]+finanzas3[[#This Row],[INVERSION_NETA]]</f>
        <v>-22.05</v>
      </c>
    </row>
    <row r="434" spans="1:19" x14ac:dyDescent="0.35">
      <c r="A434" s="3" t="s">
        <v>28</v>
      </c>
      <c r="B434" s="3" t="s">
        <v>16</v>
      </c>
      <c r="C434" s="3" t="s">
        <v>17</v>
      </c>
      <c r="D434" s="3" t="s">
        <v>18</v>
      </c>
      <c r="E434" s="3" t="s">
        <v>49</v>
      </c>
      <c r="F434" s="3" t="s">
        <v>25</v>
      </c>
      <c r="G434" s="3" t="s">
        <v>67</v>
      </c>
      <c r="H434" s="3" t="s">
        <v>66</v>
      </c>
      <c r="I434" s="3" t="s">
        <v>193</v>
      </c>
      <c r="J434" s="6">
        <v>0.55000000000000004</v>
      </c>
      <c r="K434" s="4">
        <v>43033</v>
      </c>
      <c r="L434" s="3">
        <f t="shared" si="24"/>
        <v>2017</v>
      </c>
      <c r="M434" s="3">
        <f t="shared" si="25"/>
        <v>10</v>
      </c>
      <c r="P434" s="56">
        <f t="shared" si="26"/>
        <v>0</v>
      </c>
      <c r="Q434" s="56">
        <f t="shared" si="27"/>
        <v>-0.55000000000000004</v>
      </c>
      <c r="R434" s="56">
        <f>IF(A434="INVERSION",-J434,0)</f>
        <v>0</v>
      </c>
      <c r="S434" s="56">
        <f>finanzas3[[#This Row],[INGRESO__NETO]]+finanzas3[[#This Row],[GASTO_NETO]]+finanzas3[[#This Row],[INVERSION_NETA]]</f>
        <v>-0.55000000000000004</v>
      </c>
    </row>
    <row r="435" spans="1:19" x14ac:dyDescent="0.35">
      <c r="A435" s="3" t="s">
        <v>28</v>
      </c>
      <c r="B435" s="3" t="s">
        <v>16</v>
      </c>
      <c r="C435" s="3" t="s">
        <v>17</v>
      </c>
      <c r="D435" s="3" t="s">
        <v>18</v>
      </c>
      <c r="E435" s="3" t="s">
        <v>126</v>
      </c>
      <c r="F435" s="3" t="s">
        <v>25</v>
      </c>
      <c r="G435" s="3" t="s">
        <v>81</v>
      </c>
      <c r="H435" s="3" t="s">
        <v>126</v>
      </c>
      <c r="I435" s="3" t="s">
        <v>127</v>
      </c>
      <c r="J435" s="6">
        <v>0.75</v>
      </c>
      <c r="K435" s="4">
        <v>43038</v>
      </c>
      <c r="L435" s="3">
        <f t="shared" si="24"/>
        <v>2017</v>
      </c>
      <c r="M435" s="3">
        <f t="shared" si="25"/>
        <v>10</v>
      </c>
      <c r="O435" t="s">
        <v>128</v>
      </c>
      <c r="P435" s="56">
        <f t="shared" si="26"/>
        <v>0</v>
      </c>
      <c r="Q435" s="56">
        <f t="shared" si="27"/>
        <v>-0.75</v>
      </c>
      <c r="R435" s="56">
        <f>IF(A435="INVERSION",-J435,0)</f>
        <v>0</v>
      </c>
      <c r="S435" s="56">
        <f>finanzas3[[#This Row],[INGRESO__NETO]]+finanzas3[[#This Row],[GASTO_NETO]]+finanzas3[[#This Row],[INVERSION_NETA]]</f>
        <v>-0.75</v>
      </c>
    </row>
    <row r="436" spans="1:19" x14ac:dyDescent="0.35">
      <c r="A436" s="3" t="s">
        <v>28</v>
      </c>
      <c r="B436" s="3" t="s">
        <v>35</v>
      </c>
      <c r="C436" s="3" t="s">
        <v>29</v>
      </c>
      <c r="D436" s="3" t="s">
        <v>18</v>
      </c>
      <c r="E436" s="3" t="s">
        <v>129</v>
      </c>
      <c r="F436" s="3" t="s">
        <v>25</v>
      </c>
      <c r="G436" s="3" t="s">
        <v>1864</v>
      </c>
      <c r="H436" s="3" t="s">
        <v>130</v>
      </c>
      <c r="I436" s="3" t="s">
        <v>130</v>
      </c>
      <c r="J436" s="6">
        <v>27.5</v>
      </c>
      <c r="K436" s="4">
        <v>43040</v>
      </c>
      <c r="L436" s="3">
        <f t="shared" si="24"/>
        <v>2017</v>
      </c>
      <c r="M436" s="3">
        <f t="shared" si="25"/>
        <v>11</v>
      </c>
      <c r="O436" s="3"/>
      <c r="P436" s="56">
        <f t="shared" si="26"/>
        <v>0</v>
      </c>
      <c r="Q436" s="56">
        <f t="shared" si="27"/>
        <v>-27.5</v>
      </c>
      <c r="R436" s="56">
        <f>IF(A436="INVERSION",-J436,0)</f>
        <v>0</v>
      </c>
      <c r="S436" s="56">
        <f>finanzas3[[#This Row],[INGRESO__NETO]]+finanzas3[[#This Row],[GASTO_NETO]]+finanzas3[[#This Row],[INVERSION_NETA]]</f>
        <v>-27.5</v>
      </c>
    </row>
    <row r="437" spans="1:19" x14ac:dyDescent="0.35">
      <c r="A437" s="3" t="s">
        <v>15</v>
      </c>
      <c r="B437" s="3" t="s">
        <v>16</v>
      </c>
      <c r="C437" s="3" t="s">
        <v>29</v>
      </c>
      <c r="D437" s="3" t="s">
        <v>18</v>
      </c>
      <c r="E437" s="3" t="s">
        <v>186</v>
      </c>
      <c r="F437" s="3" t="s">
        <v>25</v>
      </c>
      <c r="G437" s="3" t="s">
        <v>148</v>
      </c>
      <c r="H437" s="3" t="s">
        <v>187</v>
      </c>
      <c r="I437" s="3" t="s">
        <v>188</v>
      </c>
      <c r="J437" s="6">
        <v>412.08599999999996</v>
      </c>
      <c r="K437" s="4">
        <v>43041</v>
      </c>
      <c r="L437" s="3">
        <f t="shared" si="24"/>
        <v>2017</v>
      </c>
      <c r="M437" s="3">
        <f t="shared" si="25"/>
        <v>11</v>
      </c>
      <c r="O437" s="3"/>
      <c r="P437" s="56">
        <f t="shared" si="26"/>
        <v>412.08599999999996</v>
      </c>
      <c r="Q437" s="56">
        <f t="shared" si="27"/>
        <v>0</v>
      </c>
      <c r="R437" s="56">
        <f>IF(A437="INVERSION",-J437,0)</f>
        <v>0</v>
      </c>
      <c r="S437" s="56">
        <f>finanzas3[[#This Row],[INGRESO__NETO]]+finanzas3[[#This Row],[GASTO_NETO]]+finanzas3[[#This Row],[INVERSION_NETA]]</f>
        <v>412.08599999999996</v>
      </c>
    </row>
    <row r="438" spans="1:19" x14ac:dyDescent="0.35">
      <c r="A438" s="3" t="s">
        <v>28</v>
      </c>
      <c r="B438" s="3" t="s">
        <v>16</v>
      </c>
      <c r="C438" s="3" t="s">
        <v>17</v>
      </c>
      <c r="D438" s="3" t="s">
        <v>18</v>
      </c>
      <c r="E438" s="3" t="s">
        <v>40</v>
      </c>
      <c r="F438" s="3" t="s">
        <v>25</v>
      </c>
      <c r="G438" s="3" t="s">
        <v>21</v>
      </c>
      <c r="H438" s="3" t="s">
        <v>40</v>
      </c>
      <c r="I438" s="3" t="s">
        <v>40</v>
      </c>
      <c r="J438" s="6">
        <v>7</v>
      </c>
      <c r="K438" s="4">
        <v>43041</v>
      </c>
      <c r="L438" s="3">
        <f t="shared" si="24"/>
        <v>2017</v>
      </c>
      <c r="M438" s="3">
        <f t="shared" si="25"/>
        <v>11</v>
      </c>
      <c r="P438" s="56">
        <f t="shared" si="26"/>
        <v>0</v>
      </c>
      <c r="Q438" s="56">
        <f t="shared" si="27"/>
        <v>-7</v>
      </c>
      <c r="R438" s="56">
        <f>IF(A438="INVERSION",-J438,0)</f>
        <v>0</v>
      </c>
      <c r="S438" s="56">
        <f>finanzas3[[#This Row],[INGRESO__NETO]]+finanzas3[[#This Row],[GASTO_NETO]]+finanzas3[[#This Row],[INVERSION_NETA]]</f>
        <v>-7</v>
      </c>
    </row>
    <row r="439" spans="1:19" x14ac:dyDescent="0.35">
      <c r="A439" s="3" t="s">
        <v>28</v>
      </c>
      <c r="B439" s="3" t="s">
        <v>35</v>
      </c>
      <c r="C439" s="3" t="s">
        <v>29</v>
      </c>
      <c r="D439" s="3" t="s">
        <v>18</v>
      </c>
      <c r="E439" s="3" t="s">
        <v>183</v>
      </c>
      <c r="F439" s="3" t="s">
        <v>25</v>
      </c>
      <c r="G439" s="3" t="s">
        <v>1864</v>
      </c>
      <c r="H439" s="3" t="s">
        <v>184</v>
      </c>
      <c r="I439" s="3" t="s">
        <v>183</v>
      </c>
      <c r="J439" s="6">
        <v>11.9</v>
      </c>
      <c r="K439" s="4">
        <v>43041</v>
      </c>
      <c r="L439" s="3">
        <f t="shared" si="24"/>
        <v>2017</v>
      </c>
      <c r="M439" s="3">
        <f t="shared" si="25"/>
        <v>11</v>
      </c>
      <c r="O439" s="3"/>
      <c r="P439" s="56">
        <f t="shared" si="26"/>
        <v>0</v>
      </c>
      <c r="Q439" s="56">
        <f t="shared" si="27"/>
        <v>-11.9</v>
      </c>
      <c r="R439" s="56">
        <f>IF(A439="INVERSION",-J439,0)</f>
        <v>0</v>
      </c>
      <c r="S439" s="56">
        <f>finanzas3[[#This Row],[INGRESO__NETO]]+finanzas3[[#This Row],[GASTO_NETO]]+finanzas3[[#This Row],[INVERSION_NETA]]</f>
        <v>-11.9</v>
      </c>
    </row>
    <row r="440" spans="1:19" x14ac:dyDescent="0.35">
      <c r="A440" s="3" t="s">
        <v>28</v>
      </c>
      <c r="B440" s="3" t="s">
        <v>16</v>
      </c>
      <c r="C440" s="3" t="s">
        <v>17</v>
      </c>
      <c r="D440" s="3" t="s">
        <v>18</v>
      </c>
      <c r="E440" s="3" t="s">
        <v>57</v>
      </c>
      <c r="F440" s="3" t="s">
        <v>25</v>
      </c>
      <c r="G440" s="3" t="s">
        <v>48</v>
      </c>
      <c r="H440" s="3" t="s">
        <v>49</v>
      </c>
      <c r="I440" s="3" t="s">
        <v>57</v>
      </c>
      <c r="J440" s="6">
        <v>2.6270000000000002</v>
      </c>
      <c r="K440" s="4">
        <v>43041</v>
      </c>
      <c r="L440" s="3">
        <f t="shared" si="24"/>
        <v>2017</v>
      </c>
      <c r="M440" s="3">
        <f t="shared" si="25"/>
        <v>11</v>
      </c>
      <c r="O440" s="3"/>
      <c r="P440" s="56">
        <f t="shared" si="26"/>
        <v>0</v>
      </c>
      <c r="Q440" s="56">
        <f t="shared" si="27"/>
        <v>-2.6270000000000002</v>
      </c>
      <c r="R440" s="56">
        <f>IF(A440="INVERSION",-J440,0)</f>
        <v>0</v>
      </c>
      <c r="S440" s="56">
        <f>finanzas3[[#This Row],[INGRESO__NETO]]+finanzas3[[#This Row],[GASTO_NETO]]+finanzas3[[#This Row],[INVERSION_NETA]]</f>
        <v>-2.6270000000000002</v>
      </c>
    </row>
    <row r="441" spans="1:19" x14ac:dyDescent="0.35">
      <c r="A441" s="3" t="s">
        <v>28</v>
      </c>
      <c r="B441" s="3" t="s">
        <v>16</v>
      </c>
      <c r="C441" s="3" t="s">
        <v>17</v>
      </c>
      <c r="D441" s="3" t="s">
        <v>18</v>
      </c>
      <c r="E441" s="3" t="s">
        <v>194</v>
      </c>
      <c r="F441" s="3" t="s">
        <v>25</v>
      </c>
      <c r="G441" s="3" t="s">
        <v>67</v>
      </c>
      <c r="H441" s="3" t="s">
        <v>67</v>
      </c>
      <c r="I441" s="3" t="s">
        <v>67</v>
      </c>
      <c r="J441" s="6">
        <v>1.51</v>
      </c>
      <c r="K441" s="4">
        <v>43042</v>
      </c>
      <c r="L441" s="3">
        <f t="shared" si="24"/>
        <v>2017</v>
      </c>
      <c r="M441" s="3">
        <f t="shared" si="25"/>
        <v>11</v>
      </c>
      <c r="O441" t="s">
        <v>195</v>
      </c>
      <c r="P441" s="56">
        <f t="shared" si="26"/>
        <v>0</v>
      </c>
      <c r="Q441" s="56">
        <f t="shared" si="27"/>
        <v>-1.51</v>
      </c>
      <c r="R441" s="56">
        <f>IF(A441="INVERSION",-J441,0)</f>
        <v>0</v>
      </c>
      <c r="S441" s="56">
        <f>finanzas3[[#This Row],[INGRESO__NETO]]+finanzas3[[#This Row],[GASTO_NETO]]+finanzas3[[#This Row],[INVERSION_NETA]]</f>
        <v>-1.51</v>
      </c>
    </row>
    <row r="442" spans="1:19" x14ac:dyDescent="0.35">
      <c r="A442" s="3" t="s">
        <v>28</v>
      </c>
      <c r="B442" s="3" t="s">
        <v>16</v>
      </c>
      <c r="C442" s="3" t="s">
        <v>17</v>
      </c>
      <c r="D442" s="3" t="s">
        <v>18</v>
      </c>
      <c r="E442" s="3" t="s">
        <v>57</v>
      </c>
      <c r="F442" s="3" t="s">
        <v>25</v>
      </c>
      <c r="G442" s="3" t="s">
        <v>48</v>
      </c>
      <c r="H442" s="3" t="s">
        <v>49</v>
      </c>
      <c r="I442" s="3" t="s">
        <v>57</v>
      </c>
      <c r="J442" s="6">
        <v>1.7510000000000003</v>
      </c>
      <c r="K442" s="4">
        <v>43045</v>
      </c>
      <c r="L442" s="3">
        <f t="shared" si="24"/>
        <v>2017</v>
      </c>
      <c r="M442" s="3">
        <f t="shared" si="25"/>
        <v>11</v>
      </c>
      <c r="O442" s="3"/>
      <c r="P442" s="56">
        <f t="shared" si="26"/>
        <v>0</v>
      </c>
      <c r="Q442" s="56">
        <f t="shared" si="27"/>
        <v>-1.7510000000000003</v>
      </c>
      <c r="R442" s="56">
        <f>IF(A442="INVERSION",-J442,0)</f>
        <v>0</v>
      </c>
      <c r="S442" s="56">
        <f>finanzas3[[#This Row],[INGRESO__NETO]]+finanzas3[[#This Row],[GASTO_NETO]]+finanzas3[[#This Row],[INVERSION_NETA]]</f>
        <v>-1.7510000000000003</v>
      </c>
    </row>
    <row r="443" spans="1:19" x14ac:dyDescent="0.35">
      <c r="A443" s="3" t="s">
        <v>28</v>
      </c>
      <c r="B443" s="3" t="s">
        <v>16</v>
      </c>
      <c r="C443" s="3" t="s">
        <v>17</v>
      </c>
      <c r="D443" s="3" t="s">
        <v>18</v>
      </c>
      <c r="E443" s="3" t="s">
        <v>49</v>
      </c>
      <c r="F443" s="3" t="s">
        <v>25</v>
      </c>
      <c r="G443" s="3" t="s">
        <v>67</v>
      </c>
      <c r="H443" s="3" t="s">
        <v>66</v>
      </c>
      <c r="I443" s="3" t="s">
        <v>193</v>
      </c>
      <c r="J443" s="6">
        <v>0.55000000000000004</v>
      </c>
      <c r="K443" s="4">
        <v>43045</v>
      </c>
      <c r="L443" s="3">
        <f t="shared" si="24"/>
        <v>2017</v>
      </c>
      <c r="M443" s="3">
        <f t="shared" si="25"/>
        <v>11</v>
      </c>
      <c r="P443" s="56">
        <f t="shared" si="26"/>
        <v>0</v>
      </c>
      <c r="Q443" s="56">
        <f t="shared" si="27"/>
        <v>-0.55000000000000004</v>
      </c>
      <c r="R443" s="56">
        <f>IF(A443="INVERSION",-J443,0)</f>
        <v>0</v>
      </c>
      <c r="S443" s="56">
        <f>finanzas3[[#This Row],[INGRESO__NETO]]+finanzas3[[#This Row],[GASTO_NETO]]+finanzas3[[#This Row],[INVERSION_NETA]]</f>
        <v>-0.55000000000000004</v>
      </c>
    </row>
    <row r="444" spans="1:19" x14ac:dyDescent="0.35">
      <c r="A444" s="3" t="s">
        <v>28</v>
      </c>
      <c r="B444" s="3" t="s">
        <v>16</v>
      </c>
      <c r="C444" s="3" t="s">
        <v>17</v>
      </c>
      <c r="D444" s="3" t="s">
        <v>18</v>
      </c>
      <c r="E444" s="3" t="s">
        <v>49</v>
      </c>
      <c r="F444" s="3" t="s">
        <v>25</v>
      </c>
      <c r="G444" s="3" t="s">
        <v>67</v>
      </c>
      <c r="H444" s="3" t="s">
        <v>66</v>
      </c>
      <c r="I444" s="3" t="s">
        <v>193</v>
      </c>
      <c r="J444" s="6">
        <v>0.8</v>
      </c>
      <c r="K444" s="4">
        <v>43048</v>
      </c>
      <c r="L444" s="3">
        <f t="shared" si="24"/>
        <v>2017</v>
      </c>
      <c r="M444" s="3">
        <f t="shared" si="25"/>
        <v>11</v>
      </c>
      <c r="P444" s="56">
        <f t="shared" si="26"/>
        <v>0</v>
      </c>
      <c r="Q444" s="56">
        <f t="shared" si="27"/>
        <v>-0.8</v>
      </c>
      <c r="R444" s="56">
        <f>IF(A444="INVERSION",-J444,0)</f>
        <v>0</v>
      </c>
      <c r="S444" s="56">
        <f>finanzas3[[#This Row],[INGRESO__NETO]]+finanzas3[[#This Row],[GASTO_NETO]]+finanzas3[[#This Row],[INVERSION_NETA]]</f>
        <v>-0.8</v>
      </c>
    </row>
    <row r="445" spans="1:19" x14ac:dyDescent="0.35">
      <c r="A445" s="3" t="s">
        <v>28</v>
      </c>
      <c r="B445" s="3" t="s">
        <v>16</v>
      </c>
      <c r="C445" s="3" t="s">
        <v>17</v>
      </c>
      <c r="D445" s="3" t="s">
        <v>18</v>
      </c>
      <c r="E445" s="3" t="s">
        <v>40</v>
      </c>
      <c r="F445" s="3" t="s">
        <v>25</v>
      </c>
      <c r="G445" s="3" t="s">
        <v>21</v>
      </c>
      <c r="H445" s="3" t="s">
        <v>40</v>
      </c>
      <c r="I445" s="3" t="s">
        <v>40</v>
      </c>
      <c r="J445" s="6">
        <v>20</v>
      </c>
      <c r="K445" s="4">
        <v>43049</v>
      </c>
      <c r="L445" s="3">
        <f t="shared" si="24"/>
        <v>2017</v>
      </c>
      <c r="M445" s="3">
        <f t="shared" si="25"/>
        <v>11</v>
      </c>
      <c r="P445" s="56">
        <f t="shared" si="26"/>
        <v>0</v>
      </c>
      <c r="Q445" s="56">
        <f t="shared" si="27"/>
        <v>-20</v>
      </c>
      <c r="R445" s="56">
        <f>IF(A445="INVERSION",-J445,0)</f>
        <v>0</v>
      </c>
      <c r="S445" s="56">
        <f>finanzas3[[#This Row],[INGRESO__NETO]]+finanzas3[[#This Row],[GASTO_NETO]]+finanzas3[[#This Row],[INVERSION_NETA]]</f>
        <v>-20</v>
      </c>
    </row>
    <row r="446" spans="1:19" x14ac:dyDescent="0.35">
      <c r="A446" s="3" t="s">
        <v>28</v>
      </c>
      <c r="B446" s="3" t="s">
        <v>16</v>
      </c>
      <c r="C446" s="3" t="s">
        <v>17</v>
      </c>
      <c r="D446" s="3" t="s">
        <v>18</v>
      </c>
      <c r="E446" s="3" t="s">
        <v>49</v>
      </c>
      <c r="F446" s="3" t="s">
        <v>25</v>
      </c>
      <c r="G446" s="3" t="s">
        <v>67</v>
      </c>
      <c r="H446" s="3" t="s">
        <v>66</v>
      </c>
      <c r="I446" s="3" t="s">
        <v>193</v>
      </c>
      <c r="J446" s="6">
        <v>0.75</v>
      </c>
      <c r="K446" s="4">
        <v>43049</v>
      </c>
      <c r="L446" s="3">
        <f t="shared" si="24"/>
        <v>2017</v>
      </c>
      <c r="M446" s="3">
        <f t="shared" si="25"/>
        <v>11</v>
      </c>
      <c r="P446" s="56">
        <f t="shared" si="26"/>
        <v>0</v>
      </c>
      <c r="Q446" s="56">
        <f t="shared" si="27"/>
        <v>-0.75</v>
      </c>
      <c r="R446" s="56">
        <f>IF(A446="INVERSION",-J446,0)</f>
        <v>0</v>
      </c>
      <c r="S446" s="56">
        <f>finanzas3[[#This Row],[INGRESO__NETO]]+finanzas3[[#This Row],[GASTO_NETO]]+finanzas3[[#This Row],[INVERSION_NETA]]</f>
        <v>-0.75</v>
      </c>
    </row>
    <row r="447" spans="1:19" x14ac:dyDescent="0.35">
      <c r="A447" s="3" t="s">
        <v>28</v>
      </c>
      <c r="B447" s="3" t="s">
        <v>16</v>
      </c>
      <c r="C447" s="3" t="s">
        <v>17</v>
      </c>
      <c r="D447" s="3" t="s">
        <v>18</v>
      </c>
      <c r="E447" s="3" t="s">
        <v>151</v>
      </c>
      <c r="F447" s="3" t="s">
        <v>25</v>
      </c>
      <c r="G447" s="3" t="s">
        <v>67</v>
      </c>
      <c r="H447" s="3" t="s">
        <v>67</v>
      </c>
      <c r="I447" s="3" t="s">
        <v>67</v>
      </c>
      <c r="J447" s="6">
        <v>1</v>
      </c>
      <c r="K447" s="4">
        <v>43052</v>
      </c>
      <c r="L447" s="3">
        <f t="shared" si="24"/>
        <v>2017</v>
      </c>
      <c r="M447" s="3">
        <f t="shared" si="25"/>
        <v>11</v>
      </c>
      <c r="O447" t="s">
        <v>152</v>
      </c>
      <c r="P447" s="56">
        <f t="shared" si="26"/>
        <v>0</v>
      </c>
      <c r="Q447" s="56">
        <f t="shared" si="27"/>
        <v>-1</v>
      </c>
      <c r="R447" s="56">
        <f>IF(A447="INVERSION",-J447,0)</f>
        <v>0</v>
      </c>
      <c r="S447" s="56">
        <f>finanzas3[[#This Row],[INGRESO__NETO]]+finanzas3[[#This Row],[GASTO_NETO]]+finanzas3[[#This Row],[INVERSION_NETA]]</f>
        <v>-1</v>
      </c>
    </row>
    <row r="448" spans="1:19" x14ac:dyDescent="0.35">
      <c r="A448" s="3" t="s">
        <v>28</v>
      </c>
      <c r="B448" s="3" t="s">
        <v>16</v>
      </c>
      <c r="C448" s="3" t="s">
        <v>17</v>
      </c>
      <c r="D448" s="3" t="s">
        <v>18</v>
      </c>
      <c r="E448" s="3" t="s">
        <v>196</v>
      </c>
      <c r="F448" s="3" t="s">
        <v>171</v>
      </c>
      <c r="G448" s="3" t="s">
        <v>67</v>
      </c>
      <c r="H448" s="3" t="s">
        <v>66</v>
      </c>
      <c r="I448" s="3" t="s">
        <v>193</v>
      </c>
      <c r="J448" s="6">
        <v>0.21000000000000002</v>
      </c>
      <c r="K448" s="4">
        <v>43053</v>
      </c>
      <c r="L448" s="3">
        <f t="shared" si="24"/>
        <v>2017</v>
      </c>
      <c r="M448" s="3">
        <f t="shared" si="25"/>
        <v>11</v>
      </c>
      <c r="O448" t="s">
        <v>197</v>
      </c>
      <c r="P448" s="56">
        <f t="shared" si="26"/>
        <v>0</v>
      </c>
      <c r="Q448" s="56">
        <f t="shared" si="27"/>
        <v>-0.21000000000000002</v>
      </c>
      <c r="R448" s="56">
        <f>IF(A448="INVERSION",-J448,0)</f>
        <v>0</v>
      </c>
      <c r="S448" s="56">
        <f>finanzas3[[#This Row],[INGRESO__NETO]]+finanzas3[[#This Row],[GASTO_NETO]]+finanzas3[[#This Row],[INVERSION_NETA]]</f>
        <v>-0.21000000000000002</v>
      </c>
    </row>
    <row r="449" spans="1:19" x14ac:dyDescent="0.35">
      <c r="A449" s="3" t="s">
        <v>28</v>
      </c>
      <c r="B449" s="3" t="s">
        <v>16</v>
      </c>
      <c r="C449" s="3" t="s">
        <v>17</v>
      </c>
      <c r="D449" s="3" t="s">
        <v>18</v>
      </c>
      <c r="E449" s="3" t="s">
        <v>57</v>
      </c>
      <c r="F449" s="3" t="s">
        <v>25</v>
      </c>
      <c r="G449" s="3" t="s">
        <v>48</v>
      </c>
      <c r="H449" s="3" t="s">
        <v>49</v>
      </c>
      <c r="I449" s="3" t="s">
        <v>57</v>
      </c>
      <c r="J449" s="6">
        <v>2.141</v>
      </c>
      <c r="K449" s="4">
        <v>43054</v>
      </c>
      <c r="L449" s="3">
        <f t="shared" si="24"/>
        <v>2017</v>
      </c>
      <c r="M449" s="3">
        <f t="shared" si="25"/>
        <v>11</v>
      </c>
      <c r="O449" s="3"/>
      <c r="P449" s="56">
        <f t="shared" si="26"/>
        <v>0</v>
      </c>
      <c r="Q449" s="56">
        <f t="shared" si="27"/>
        <v>-2.141</v>
      </c>
      <c r="R449" s="56">
        <f>IF(A449="INVERSION",-J449,0)</f>
        <v>0</v>
      </c>
      <c r="S449" s="56">
        <f>finanzas3[[#This Row],[INGRESO__NETO]]+finanzas3[[#This Row],[GASTO_NETO]]+finanzas3[[#This Row],[INVERSION_NETA]]</f>
        <v>-2.141</v>
      </c>
    </row>
    <row r="450" spans="1:19" x14ac:dyDescent="0.35">
      <c r="A450" s="3" t="s">
        <v>28</v>
      </c>
      <c r="B450" s="3" t="s">
        <v>16</v>
      </c>
      <c r="C450" s="3" t="s">
        <v>17</v>
      </c>
      <c r="D450" s="3" t="s">
        <v>18</v>
      </c>
      <c r="E450" s="3" t="s">
        <v>49</v>
      </c>
      <c r="F450" s="3" t="s">
        <v>25</v>
      </c>
      <c r="G450" s="3" t="s">
        <v>67</v>
      </c>
      <c r="H450" s="3" t="s">
        <v>66</v>
      </c>
      <c r="I450" s="3" t="s">
        <v>193</v>
      </c>
      <c r="J450" s="6">
        <v>0.55000000000000004</v>
      </c>
      <c r="K450" s="4">
        <v>43055</v>
      </c>
      <c r="L450" s="3">
        <f t="shared" ref="L450:L513" si="28">YEAR(K450)</f>
        <v>2017</v>
      </c>
      <c r="M450" s="3">
        <f t="shared" ref="M450:M513" si="29">MONTH(K450)</f>
        <v>11</v>
      </c>
      <c r="P450" s="56">
        <f t="shared" si="26"/>
        <v>0</v>
      </c>
      <c r="Q450" s="56">
        <f t="shared" si="27"/>
        <v>-0.55000000000000004</v>
      </c>
      <c r="R450" s="56">
        <f>IF(A450="INVERSION",-J450,0)</f>
        <v>0</v>
      </c>
      <c r="S450" s="56">
        <f>finanzas3[[#This Row],[INGRESO__NETO]]+finanzas3[[#This Row],[GASTO_NETO]]+finanzas3[[#This Row],[INVERSION_NETA]]</f>
        <v>-0.55000000000000004</v>
      </c>
    </row>
    <row r="451" spans="1:19" x14ac:dyDescent="0.35">
      <c r="A451" s="3" t="s">
        <v>28</v>
      </c>
      <c r="B451" s="3" t="s">
        <v>16</v>
      </c>
      <c r="C451" s="3" t="s">
        <v>17</v>
      </c>
      <c r="D451" s="3" t="s">
        <v>18</v>
      </c>
      <c r="E451" s="3" t="s">
        <v>196</v>
      </c>
      <c r="F451" s="3" t="s">
        <v>171</v>
      </c>
      <c r="G451" s="3" t="s">
        <v>67</v>
      </c>
      <c r="H451" s="3" t="s">
        <v>66</v>
      </c>
      <c r="I451" s="3" t="s">
        <v>193</v>
      </c>
      <c r="J451" s="6">
        <v>0.22999999999999998</v>
      </c>
      <c r="K451" s="4">
        <v>43059</v>
      </c>
      <c r="L451" s="3">
        <f t="shared" si="28"/>
        <v>2017</v>
      </c>
      <c r="M451" s="3">
        <f t="shared" si="29"/>
        <v>11</v>
      </c>
      <c r="O451" t="s">
        <v>197</v>
      </c>
      <c r="P451" s="56">
        <f t="shared" ref="P451:P514" si="30">IF(A451="INGRESO",J451,0)</f>
        <v>0</v>
      </c>
      <c r="Q451" s="56">
        <f t="shared" ref="Q451:Q514" si="31">IF(A451="GASTO",-J451,0)</f>
        <v>-0.22999999999999998</v>
      </c>
      <c r="R451" s="56">
        <f>IF(A451="INVERSION",-J451,0)</f>
        <v>0</v>
      </c>
      <c r="S451" s="56">
        <f>finanzas3[[#This Row],[INGRESO__NETO]]+finanzas3[[#This Row],[GASTO_NETO]]+finanzas3[[#This Row],[INVERSION_NETA]]</f>
        <v>-0.22999999999999998</v>
      </c>
    </row>
    <row r="452" spans="1:19" x14ac:dyDescent="0.35">
      <c r="A452" s="3" t="s">
        <v>28</v>
      </c>
      <c r="B452" s="3" t="s">
        <v>16</v>
      </c>
      <c r="C452" s="3" t="s">
        <v>17</v>
      </c>
      <c r="D452" s="3" t="s">
        <v>18</v>
      </c>
      <c r="E452" s="3" t="s">
        <v>57</v>
      </c>
      <c r="F452" s="3" t="s">
        <v>25</v>
      </c>
      <c r="G452" s="3" t="s">
        <v>48</v>
      </c>
      <c r="H452" s="3" t="s">
        <v>49</v>
      </c>
      <c r="I452" s="3" t="s">
        <v>57</v>
      </c>
      <c r="J452" s="6">
        <v>2.3580000000000001</v>
      </c>
      <c r="K452" s="4">
        <v>43060</v>
      </c>
      <c r="L452" s="3">
        <f t="shared" si="28"/>
        <v>2017</v>
      </c>
      <c r="M452" s="3">
        <f t="shared" si="29"/>
        <v>11</v>
      </c>
      <c r="O452" s="3"/>
      <c r="P452" s="56">
        <f t="shared" si="30"/>
        <v>0</v>
      </c>
      <c r="Q452" s="56">
        <f t="shared" si="31"/>
        <v>-2.3580000000000001</v>
      </c>
      <c r="R452" s="56">
        <f>IF(A452="INVERSION",-J452,0)</f>
        <v>0</v>
      </c>
      <c r="S452" s="56">
        <f>finanzas3[[#This Row],[INGRESO__NETO]]+finanzas3[[#This Row],[GASTO_NETO]]+finanzas3[[#This Row],[INVERSION_NETA]]</f>
        <v>-2.3580000000000001</v>
      </c>
    </row>
    <row r="453" spans="1:19" x14ac:dyDescent="0.35">
      <c r="A453" s="3" t="s">
        <v>28</v>
      </c>
      <c r="B453" s="3" t="s">
        <v>16</v>
      </c>
      <c r="C453" s="3" t="s">
        <v>17</v>
      </c>
      <c r="D453" s="3" t="s">
        <v>18</v>
      </c>
      <c r="E453" s="3" t="s">
        <v>57</v>
      </c>
      <c r="F453" s="3" t="s">
        <v>25</v>
      </c>
      <c r="G453" s="3" t="s">
        <v>48</v>
      </c>
      <c r="H453" s="3" t="s">
        <v>49</v>
      </c>
      <c r="I453" s="3" t="s">
        <v>57</v>
      </c>
      <c r="J453" s="6">
        <v>0.77800000000000002</v>
      </c>
      <c r="K453" s="4">
        <v>43063</v>
      </c>
      <c r="L453" s="3">
        <f t="shared" si="28"/>
        <v>2017</v>
      </c>
      <c r="M453" s="3">
        <f t="shared" si="29"/>
        <v>11</v>
      </c>
      <c r="O453" s="3"/>
      <c r="P453" s="56">
        <f t="shared" si="30"/>
        <v>0</v>
      </c>
      <c r="Q453" s="56">
        <f t="shared" si="31"/>
        <v>-0.77800000000000002</v>
      </c>
      <c r="R453" s="56">
        <f>IF(A453="INVERSION",-J453,0)</f>
        <v>0</v>
      </c>
      <c r="S453" s="56">
        <f>finanzas3[[#This Row],[INGRESO__NETO]]+finanzas3[[#This Row],[GASTO_NETO]]+finanzas3[[#This Row],[INVERSION_NETA]]</f>
        <v>-0.77800000000000002</v>
      </c>
    </row>
    <row r="454" spans="1:19" x14ac:dyDescent="0.35">
      <c r="A454" s="3" t="s">
        <v>28</v>
      </c>
      <c r="B454" s="3" t="s">
        <v>16</v>
      </c>
      <c r="C454" s="3" t="s">
        <v>17</v>
      </c>
      <c r="D454" s="3" t="s">
        <v>18</v>
      </c>
      <c r="E454" s="3" t="s">
        <v>198</v>
      </c>
      <c r="F454" s="3" t="s">
        <v>25</v>
      </c>
      <c r="G454" s="3" t="s">
        <v>53</v>
      </c>
      <c r="H454" s="3" t="s">
        <v>199</v>
      </c>
      <c r="I454" s="3" t="s">
        <v>200</v>
      </c>
      <c r="J454" s="6">
        <v>1.0449999999999999</v>
      </c>
      <c r="K454" s="4">
        <v>43066</v>
      </c>
      <c r="L454" s="3">
        <f t="shared" si="28"/>
        <v>2017</v>
      </c>
      <c r="M454" s="3">
        <f t="shared" si="29"/>
        <v>11</v>
      </c>
      <c r="O454" t="s">
        <v>201</v>
      </c>
      <c r="P454" s="56">
        <f t="shared" si="30"/>
        <v>0</v>
      </c>
      <c r="Q454" s="56">
        <f t="shared" si="31"/>
        <v>-1.0449999999999999</v>
      </c>
      <c r="R454" s="56">
        <f>IF(A454="INVERSION",-J454,0)</f>
        <v>0</v>
      </c>
      <c r="S454" s="56">
        <f>finanzas3[[#This Row],[INGRESO__NETO]]+finanzas3[[#This Row],[GASTO_NETO]]+finanzas3[[#This Row],[INVERSION_NETA]]</f>
        <v>-1.0449999999999999</v>
      </c>
    </row>
    <row r="455" spans="1:19" x14ac:dyDescent="0.35">
      <c r="A455" s="3" t="s">
        <v>28</v>
      </c>
      <c r="B455" s="3" t="s">
        <v>16</v>
      </c>
      <c r="C455" s="3" t="s">
        <v>17</v>
      </c>
      <c r="D455" s="3" t="s">
        <v>18</v>
      </c>
      <c r="E455" s="3" t="s">
        <v>202</v>
      </c>
      <c r="F455" s="3" t="s">
        <v>25</v>
      </c>
      <c r="G455" s="3" t="s">
        <v>84</v>
      </c>
      <c r="H455" s="3" t="s">
        <v>139</v>
      </c>
      <c r="I455" s="3" t="s">
        <v>139</v>
      </c>
      <c r="J455" s="6">
        <v>0.2</v>
      </c>
      <c r="K455" s="4">
        <v>43067</v>
      </c>
      <c r="L455" s="3">
        <f t="shared" si="28"/>
        <v>2017</v>
      </c>
      <c r="M455" s="3">
        <f t="shared" si="29"/>
        <v>11</v>
      </c>
      <c r="O455" t="s">
        <v>203</v>
      </c>
      <c r="P455" s="56">
        <f t="shared" si="30"/>
        <v>0</v>
      </c>
      <c r="Q455" s="56">
        <f t="shared" si="31"/>
        <v>-0.2</v>
      </c>
      <c r="R455" s="56">
        <f>IF(A455="INVERSION",-J455,0)</f>
        <v>0</v>
      </c>
      <c r="S455" s="56">
        <f>finanzas3[[#This Row],[INGRESO__NETO]]+finanzas3[[#This Row],[GASTO_NETO]]+finanzas3[[#This Row],[INVERSION_NETA]]</f>
        <v>-0.2</v>
      </c>
    </row>
    <row r="456" spans="1:19" x14ac:dyDescent="0.35">
      <c r="A456" s="3" t="s">
        <v>28</v>
      </c>
      <c r="B456" s="3" t="s">
        <v>16</v>
      </c>
      <c r="C456" s="3" t="s">
        <v>17</v>
      </c>
      <c r="D456" s="3" t="s">
        <v>18</v>
      </c>
      <c r="E456" s="3" t="s">
        <v>141</v>
      </c>
      <c r="F456" s="3" t="s">
        <v>25</v>
      </c>
      <c r="G456" s="3" t="s">
        <v>67</v>
      </c>
      <c r="H456" s="3" t="s">
        <v>67</v>
      </c>
      <c r="I456" s="3" t="s">
        <v>67</v>
      </c>
      <c r="J456" s="6">
        <v>0.17500000000000002</v>
      </c>
      <c r="K456" s="4">
        <v>43067</v>
      </c>
      <c r="L456" s="3">
        <f t="shared" si="28"/>
        <v>2017</v>
      </c>
      <c r="M456" s="3">
        <f t="shared" si="29"/>
        <v>11</v>
      </c>
      <c r="O456" t="s">
        <v>142</v>
      </c>
      <c r="P456" s="56">
        <f t="shared" si="30"/>
        <v>0</v>
      </c>
      <c r="Q456" s="56">
        <f t="shared" si="31"/>
        <v>-0.17500000000000002</v>
      </c>
      <c r="R456" s="56">
        <f>IF(A456="INVERSION",-J456,0)</f>
        <v>0</v>
      </c>
      <c r="S456" s="56">
        <f>finanzas3[[#This Row],[INGRESO__NETO]]+finanzas3[[#This Row],[GASTO_NETO]]+finanzas3[[#This Row],[INVERSION_NETA]]</f>
        <v>-0.17500000000000002</v>
      </c>
    </row>
    <row r="457" spans="1:19" x14ac:dyDescent="0.35">
      <c r="A457" s="3" t="s">
        <v>28</v>
      </c>
      <c r="B457" s="3" t="s">
        <v>16</v>
      </c>
      <c r="C457" s="3" t="s">
        <v>17</v>
      </c>
      <c r="D457" s="3" t="s">
        <v>18</v>
      </c>
      <c r="E457" s="3" t="s">
        <v>40</v>
      </c>
      <c r="F457" s="3" t="s">
        <v>25</v>
      </c>
      <c r="G457" s="3" t="s">
        <v>21</v>
      </c>
      <c r="H457" s="3" t="s">
        <v>40</v>
      </c>
      <c r="I457" s="3" t="s">
        <v>40</v>
      </c>
      <c r="J457" s="6">
        <v>4</v>
      </c>
      <c r="K457" s="4">
        <v>43069</v>
      </c>
      <c r="L457" s="3">
        <f t="shared" si="28"/>
        <v>2017</v>
      </c>
      <c r="M457" s="3">
        <f t="shared" si="29"/>
        <v>11</v>
      </c>
      <c r="P457" s="56">
        <f t="shared" si="30"/>
        <v>0</v>
      </c>
      <c r="Q457" s="56">
        <f t="shared" si="31"/>
        <v>-4</v>
      </c>
      <c r="R457" s="56">
        <f>IF(A457="INVERSION",-J457,0)</f>
        <v>0</v>
      </c>
      <c r="S457" s="56">
        <f>finanzas3[[#This Row],[INGRESO__NETO]]+finanzas3[[#This Row],[GASTO_NETO]]+finanzas3[[#This Row],[INVERSION_NETA]]</f>
        <v>-4</v>
      </c>
    </row>
    <row r="458" spans="1:19" x14ac:dyDescent="0.35">
      <c r="A458" s="3" t="s">
        <v>15</v>
      </c>
      <c r="B458" s="3" t="s">
        <v>16</v>
      </c>
      <c r="C458" s="3" t="s">
        <v>29</v>
      </c>
      <c r="D458" s="3" t="s">
        <v>18</v>
      </c>
      <c r="E458" s="3" t="s">
        <v>186</v>
      </c>
      <c r="F458" s="3" t="s">
        <v>25</v>
      </c>
      <c r="G458" s="3" t="s">
        <v>148</v>
      </c>
      <c r="H458" s="3" t="s">
        <v>187</v>
      </c>
      <c r="I458" s="3" t="s">
        <v>188</v>
      </c>
      <c r="J458" s="6">
        <v>412.08599999999996</v>
      </c>
      <c r="K458" s="4">
        <v>43070</v>
      </c>
      <c r="L458" s="3">
        <f t="shared" si="28"/>
        <v>2017</v>
      </c>
      <c r="M458" s="3">
        <f t="shared" si="29"/>
        <v>12</v>
      </c>
      <c r="O458" s="3"/>
      <c r="P458" s="56">
        <f t="shared" si="30"/>
        <v>412.08599999999996</v>
      </c>
      <c r="Q458" s="56">
        <f t="shared" si="31"/>
        <v>0</v>
      </c>
      <c r="R458" s="56">
        <f>IF(A458="INVERSION",-J458,0)</f>
        <v>0</v>
      </c>
      <c r="S458" s="56">
        <f>finanzas3[[#This Row],[INGRESO__NETO]]+finanzas3[[#This Row],[GASTO_NETO]]+finanzas3[[#This Row],[INVERSION_NETA]]</f>
        <v>412.08599999999996</v>
      </c>
    </row>
    <row r="459" spans="1:19" x14ac:dyDescent="0.35">
      <c r="A459" s="3" t="s">
        <v>28</v>
      </c>
      <c r="B459" s="3" t="s">
        <v>35</v>
      </c>
      <c r="C459" s="3" t="s">
        <v>29</v>
      </c>
      <c r="D459" s="3" t="s">
        <v>18</v>
      </c>
      <c r="E459" s="3" t="s">
        <v>183</v>
      </c>
      <c r="F459" s="3" t="s">
        <v>25</v>
      </c>
      <c r="G459" s="3" t="s">
        <v>1864</v>
      </c>
      <c r="H459" s="3" t="s">
        <v>184</v>
      </c>
      <c r="I459" s="3" t="s">
        <v>183</v>
      </c>
      <c r="J459" s="6">
        <v>11.9</v>
      </c>
      <c r="K459" s="4">
        <v>43070</v>
      </c>
      <c r="L459" s="3">
        <f t="shared" si="28"/>
        <v>2017</v>
      </c>
      <c r="M459" s="3">
        <f t="shared" si="29"/>
        <v>12</v>
      </c>
      <c r="O459" s="3"/>
      <c r="P459" s="56">
        <f t="shared" si="30"/>
        <v>0</v>
      </c>
      <c r="Q459" s="56">
        <f t="shared" si="31"/>
        <v>-11.9</v>
      </c>
      <c r="R459" s="56">
        <f>IF(A459="INVERSION",-J459,0)</f>
        <v>0</v>
      </c>
      <c r="S459" s="56">
        <f>finanzas3[[#This Row],[INGRESO__NETO]]+finanzas3[[#This Row],[GASTO_NETO]]+finanzas3[[#This Row],[INVERSION_NETA]]</f>
        <v>-11.9</v>
      </c>
    </row>
    <row r="460" spans="1:19" x14ac:dyDescent="0.35">
      <c r="A460" s="3" t="s">
        <v>28</v>
      </c>
      <c r="B460" s="3" t="s">
        <v>35</v>
      </c>
      <c r="C460" s="3" t="s">
        <v>29</v>
      </c>
      <c r="D460" s="3" t="s">
        <v>18</v>
      </c>
      <c r="E460" s="3" t="s">
        <v>129</v>
      </c>
      <c r="F460" s="3" t="s">
        <v>25</v>
      </c>
      <c r="G460" s="3" t="s">
        <v>1864</v>
      </c>
      <c r="H460" s="3" t="s">
        <v>130</v>
      </c>
      <c r="I460" s="3" t="s">
        <v>130</v>
      </c>
      <c r="J460" s="6">
        <v>27.5</v>
      </c>
      <c r="K460" s="4">
        <v>43070</v>
      </c>
      <c r="L460" s="3">
        <f t="shared" si="28"/>
        <v>2017</v>
      </c>
      <c r="M460" s="3">
        <f t="shared" si="29"/>
        <v>12</v>
      </c>
      <c r="O460" s="3"/>
      <c r="P460" s="56">
        <f t="shared" si="30"/>
        <v>0</v>
      </c>
      <c r="Q460" s="56">
        <f t="shared" si="31"/>
        <v>-27.5</v>
      </c>
      <c r="R460" s="56">
        <f>IF(A460="INVERSION",-J460,0)</f>
        <v>0</v>
      </c>
      <c r="S460" s="56">
        <f>finanzas3[[#This Row],[INGRESO__NETO]]+finanzas3[[#This Row],[GASTO_NETO]]+finanzas3[[#This Row],[INVERSION_NETA]]</f>
        <v>-27.5</v>
      </c>
    </row>
    <row r="461" spans="1:19" x14ac:dyDescent="0.35">
      <c r="A461" s="3" t="s">
        <v>28</v>
      </c>
      <c r="B461" s="3" t="s">
        <v>16</v>
      </c>
      <c r="C461" s="3" t="s">
        <v>17</v>
      </c>
      <c r="D461" s="3" t="s">
        <v>18</v>
      </c>
      <c r="E461" s="3" t="s">
        <v>204</v>
      </c>
      <c r="F461" s="3" t="s">
        <v>25</v>
      </c>
      <c r="G461" s="3" t="s">
        <v>67</v>
      </c>
      <c r="H461" s="3" t="s">
        <v>67</v>
      </c>
      <c r="I461" s="3" t="s">
        <v>67</v>
      </c>
      <c r="J461" s="6">
        <v>1.3</v>
      </c>
      <c r="K461" s="4">
        <v>43070</v>
      </c>
      <c r="L461" s="3">
        <f t="shared" si="28"/>
        <v>2017</v>
      </c>
      <c r="M461" s="3">
        <f t="shared" si="29"/>
        <v>12</v>
      </c>
      <c r="O461" t="s">
        <v>205</v>
      </c>
      <c r="P461" s="56">
        <f t="shared" si="30"/>
        <v>0</v>
      </c>
      <c r="Q461" s="56">
        <f t="shared" si="31"/>
        <v>-1.3</v>
      </c>
      <c r="R461" s="56">
        <f>IF(A461="INVERSION",-J461,0)</f>
        <v>0</v>
      </c>
      <c r="S461" s="56">
        <f>finanzas3[[#This Row],[INGRESO__NETO]]+finanzas3[[#This Row],[GASTO_NETO]]+finanzas3[[#This Row],[INVERSION_NETA]]</f>
        <v>-1.3</v>
      </c>
    </row>
    <row r="462" spans="1:19" x14ac:dyDescent="0.35">
      <c r="A462" s="3" t="s">
        <v>28</v>
      </c>
      <c r="B462" s="3" t="s">
        <v>16</v>
      </c>
      <c r="C462" s="3" t="s">
        <v>17</v>
      </c>
      <c r="D462" s="3" t="s">
        <v>18</v>
      </c>
      <c r="E462" s="3" t="s">
        <v>40</v>
      </c>
      <c r="F462" s="3" t="s">
        <v>25</v>
      </c>
      <c r="G462" s="3" t="s">
        <v>21</v>
      </c>
      <c r="H462" s="3" t="s">
        <v>40</v>
      </c>
      <c r="I462" s="3" t="s">
        <v>40</v>
      </c>
      <c r="J462" s="6">
        <v>9</v>
      </c>
      <c r="K462" s="4">
        <v>43073</v>
      </c>
      <c r="L462" s="3">
        <f t="shared" si="28"/>
        <v>2017</v>
      </c>
      <c r="M462" s="3">
        <f t="shared" si="29"/>
        <v>12</v>
      </c>
      <c r="P462" s="56">
        <f t="shared" si="30"/>
        <v>0</v>
      </c>
      <c r="Q462" s="56">
        <f t="shared" si="31"/>
        <v>-9</v>
      </c>
      <c r="R462" s="56">
        <f>IF(A462="INVERSION",-J462,0)</f>
        <v>0</v>
      </c>
      <c r="S462" s="56">
        <f>finanzas3[[#This Row],[INGRESO__NETO]]+finanzas3[[#This Row],[GASTO_NETO]]+finanzas3[[#This Row],[INVERSION_NETA]]</f>
        <v>-9</v>
      </c>
    </row>
    <row r="463" spans="1:19" x14ac:dyDescent="0.35">
      <c r="A463" s="3" t="s">
        <v>28</v>
      </c>
      <c r="B463" s="3" t="s">
        <v>16</v>
      </c>
      <c r="C463" s="3" t="s">
        <v>17</v>
      </c>
      <c r="D463" s="3" t="s">
        <v>18</v>
      </c>
      <c r="E463" s="3" t="s">
        <v>49</v>
      </c>
      <c r="F463" s="3" t="s">
        <v>25</v>
      </c>
      <c r="G463" s="3" t="s">
        <v>67</v>
      </c>
      <c r="H463" s="3" t="s">
        <v>66</v>
      </c>
      <c r="I463" s="3" t="s">
        <v>193</v>
      </c>
      <c r="J463" s="6">
        <v>0.55000000000000004</v>
      </c>
      <c r="K463" s="4">
        <v>43073</v>
      </c>
      <c r="L463" s="3">
        <f t="shared" si="28"/>
        <v>2017</v>
      </c>
      <c r="M463" s="3">
        <f t="shared" si="29"/>
        <v>12</v>
      </c>
      <c r="P463" s="56">
        <f t="shared" si="30"/>
        <v>0</v>
      </c>
      <c r="Q463" s="56">
        <f t="shared" si="31"/>
        <v>-0.55000000000000004</v>
      </c>
      <c r="R463" s="56">
        <f>IF(A463="INVERSION",-J463,0)</f>
        <v>0</v>
      </c>
      <c r="S463" s="56">
        <f>finanzas3[[#This Row],[INGRESO__NETO]]+finanzas3[[#This Row],[GASTO_NETO]]+finanzas3[[#This Row],[INVERSION_NETA]]</f>
        <v>-0.55000000000000004</v>
      </c>
    </row>
    <row r="464" spans="1:19" x14ac:dyDescent="0.35">
      <c r="A464" s="3" t="s">
        <v>28</v>
      </c>
      <c r="B464" s="3" t="s">
        <v>16</v>
      </c>
      <c r="C464" s="3" t="s">
        <v>17</v>
      </c>
      <c r="D464" s="3" t="s">
        <v>18</v>
      </c>
      <c r="E464" s="3" t="s">
        <v>57</v>
      </c>
      <c r="F464" s="3" t="s">
        <v>25</v>
      </c>
      <c r="G464" s="3" t="s">
        <v>48</v>
      </c>
      <c r="H464" s="3" t="s">
        <v>49</v>
      </c>
      <c r="I464" s="3" t="s">
        <v>57</v>
      </c>
      <c r="J464" s="6">
        <v>1.1279999999999999</v>
      </c>
      <c r="K464" s="4">
        <v>43080</v>
      </c>
      <c r="L464" s="3">
        <f t="shared" si="28"/>
        <v>2017</v>
      </c>
      <c r="M464" s="3">
        <f t="shared" si="29"/>
        <v>12</v>
      </c>
      <c r="O464" s="3"/>
      <c r="P464" s="56">
        <f t="shared" si="30"/>
        <v>0</v>
      </c>
      <c r="Q464" s="56">
        <f t="shared" si="31"/>
        <v>-1.1279999999999999</v>
      </c>
      <c r="R464" s="56">
        <f>IF(A464="INVERSION",-J464,0)</f>
        <v>0</v>
      </c>
      <c r="S464" s="56">
        <f>finanzas3[[#This Row],[INGRESO__NETO]]+finanzas3[[#This Row],[GASTO_NETO]]+finanzas3[[#This Row],[INVERSION_NETA]]</f>
        <v>-1.1279999999999999</v>
      </c>
    </row>
    <row r="465" spans="1:19" x14ac:dyDescent="0.35">
      <c r="A465" s="3" t="s">
        <v>28</v>
      </c>
      <c r="B465" s="3" t="s">
        <v>16</v>
      </c>
      <c r="C465" s="3" t="s">
        <v>17</v>
      </c>
      <c r="D465" s="3" t="s">
        <v>18</v>
      </c>
      <c r="E465" s="3" t="s">
        <v>206</v>
      </c>
      <c r="F465" s="3" t="s">
        <v>25</v>
      </c>
      <c r="G465" s="3" t="s">
        <v>67</v>
      </c>
      <c r="H465" s="3" t="s">
        <v>67</v>
      </c>
      <c r="I465" s="3" t="s">
        <v>67</v>
      </c>
      <c r="J465" s="6">
        <v>15.11</v>
      </c>
      <c r="K465" s="4">
        <v>43080</v>
      </c>
      <c r="L465" s="3">
        <f t="shared" si="28"/>
        <v>2017</v>
      </c>
      <c r="M465" s="3">
        <f t="shared" si="29"/>
        <v>12</v>
      </c>
      <c r="O465" t="s">
        <v>207</v>
      </c>
      <c r="P465" s="56">
        <f t="shared" si="30"/>
        <v>0</v>
      </c>
      <c r="Q465" s="56">
        <f t="shared" si="31"/>
        <v>-15.11</v>
      </c>
      <c r="R465" s="56">
        <f>IF(A465="INVERSION",-J465,0)</f>
        <v>0</v>
      </c>
      <c r="S465" s="56">
        <f>finanzas3[[#This Row],[INGRESO__NETO]]+finanzas3[[#This Row],[GASTO_NETO]]+finanzas3[[#This Row],[INVERSION_NETA]]</f>
        <v>-15.11</v>
      </c>
    </row>
    <row r="466" spans="1:19" x14ac:dyDescent="0.35">
      <c r="A466" s="3" t="s">
        <v>28</v>
      </c>
      <c r="B466" s="3" t="s">
        <v>16</v>
      </c>
      <c r="C466" s="3" t="s">
        <v>17</v>
      </c>
      <c r="D466" s="3" t="s">
        <v>18</v>
      </c>
      <c r="E466" s="3" t="s">
        <v>126</v>
      </c>
      <c r="F466" s="3" t="s">
        <v>25</v>
      </c>
      <c r="G466" s="3" t="s">
        <v>81</v>
      </c>
      <c r="H466" s="3" t="s">
        <v>126</v>
      </c>
      <c r="I466" s="3" t="s">
        <v>153</v>
      </c>
      <c r="J466" s="6">
        <v>2.25</v>
      </c>
      <c r="K466" s="4">
        <v>43085</v>
      </c>
      <c r="L466" s="3">
        <f t="shared" si="28"/>
        <v>2017</v>
      </c>
      <c r="M466" s="3">
        <f t="shared" si="29"/>
        <v>12</v>
      </c>
      <c r="O466" t="s">
        <v>154</v>
      </c>
      <c r="P466" s="56">
        <f t="shared" si="30"/>
        <v>0</v>
      </c>
      <c r="Q466" s="56">
        <f t="shared" si="31"/>
        <v>-2.25</v>
      </c>
      <c r="R466" s="56">
        <f>IF(A466="INVERSION",-J466,0)</f>
        <v>0</v>
      </c>
      <c r="S466" s="56">
        <f>finanzas3[[#This Row],[INGRESO__NETO]]+finanzas3[[#This Row],[GASTO_NETO]]+finanzas3[[#This Row],[INVERSION_NETA]]</f>
        <v>-2.25</v>
      </c>
    </row>
    <row r="467" spans="1:19" x14ac:dyDescent="0.35">
      <c r="A467" s="3" t="s">
        <v>28</v>
      </c>
      <c r="B467" s="3" t="s">
        <v>16</v>
      </c>
      <c r="C467" s="3" t="s">
        <v>17</v>
      </c>
      <c r="D467" s="3" t="s">
        <v>18</v>
      </c>
      <c r="E467" s="3" t="s">
        <v>49</v>
      </c>
      <c r="F467" s="3" t="s">
        <v>25</v>
      </c>
      <c r="G467" s="3" t="s">
        <v>67</v>
      </c>
      <c r="H467" s="3" t="s">
        <v>66</v>
      </c>
      <c r="I467" s="3" t="s">
        <v>193</v>
      </c>
      <c r="J467" s="6">
        <v>0.55000000000000004</v>
      </c>
      <c r="K467" s="4">
        <v>43090</v>
      </c>
      <c r="L467" s="3">
        <f t="shared" si="28"/>
        <v>2017</v>
      </c>
      <c r="M467" s="3">
        <f t="shared" si="29"/>
        <v>12</v>
      </c>
      <c r="P467" s="56">
        <f t="shared" si="30"/>
        <v>0</v>
      </c>
      <c r="Q467" s="56">
        <f t="shared" si="31"/>
        <v>-0.55000000000000004</v>
      </c>
      <c r="R467" s="56">
        <f>IF(A467="INVERSION",-J467,0)</f>
        <v>0</v>
      </c>
      <c r="S467" s="56">
        <f>finanzas3[[#This Row],[INGRESO__NETO]]+finanzas3[[#This Row],[GASTO_NETO]]+finanzas3[[#This Row],[INVERSION_NETA]]</f>
        <v>-0.55000000000000004</v>
      </c>
    </row>
    <row r="468" spans="1:19" x14ac:dyDescent="0.35">
      <c r="A468" s="3" t="s">
        <v>28</v>
      </c>
      <c r="B468" s="3" t="s">
        <v>16</v>
      </c>
      <c r="C468" s="3" t="s">
        <v>17</v>
      </c>
      <c r="D468" s="3" t="s">
        <v>18</v>
      </c>
      <c r="E468" s="3" t="s">
        <v>196</v>
      </c>
      <c r="F468" s="3" t="s">
        <v>25</v>
      </c>
      <c r="G468" s="3" t="s">
        <v>67</v>
      </c>
      <c r="H468" s="3" t="s">
        <v>66</v>
      </c>
      <c r="I468" s="3" t="s">
        <v>193</v>
      </c>
      <c r="J468" s="6">
        <v>0.215</v>
      </c>
      <c r="K468" s="4">
        <v>43091</v>
      </c>
      <c r="L468" s="3">
        <f t="shared" si="28"/>
        <v>2017</v>
      </c>
      <c r="M468" s="3">
        <f t="shared" si="29"/>
        <v>12</v>
      </c>
      <c r="O468" t="s">
        <v>197</v>
      </c>
      <c r="P468" s="56">
        <f t="shared" si="30"/>
        <v>0</v>
      </c>
      <c r="Q468" s="56">
        <f t="shared" si="31"/>
        <v>-0.215</v>
      </c>
      <c r="R468" s="56">
        <f>IF(A468="INVERSION",-J468,0)</f>
        <v>0</v>
      </c>
      <c r="S468" s="56">
        <f>finanzas3[[#This Row],[INGRESO__NETO]]+finanzas3[[#This Row],[GASTO_NETO]]+finanzas3[[#This Row],[INVERSION_NETA]]</f>
        <v>-0.215</v>
      </c>
    </row>
    <row r="469" spans="1:19" x14ac:dyDescent="0.35">
      <c r="A469" s="3" t="s">
        <v>15</v>
      </c>
      <c r="B469" s="3" t="s">
        <v>16</v>
      </c>
      <c r="C469" s="3" t="s">
        <v>29</v>
      </c>
      <c r="D469" s="3" t="s">
        <v>18</v>
      </c>
      <c r="E469" s="3" t="s">
        <v>186</v>
      </c>
      <c r="F469" s="3" t="s">
        <v>25</v>
      </c>
      <c r="G469" s="3" t="s">
        <v>148</v>
      </c>
      <c r="H469" s="3" t="s">
        <v>187</v>
      </c>
      <c r="I469" s="3" t="s">
        <v>188</v>
      </c>
      <c r="J469" s="6">
        <v>412.08599999999996</v>
      </c>
      <c r="K469" s="4">
        <v>43101</v>
      </c>
      <c r="L469" s="3">
        <f t="shared" si="28"/>
        <v>2018</v>
      </c>
      <c r="M469" s="3">
        <f t="shared" si="29"/>
        <v>1</v>
      </c>
      <c r="O469" s="3"/>
      <c r="P469" s="56">
        <f t="shared" si="30"/>
        <v>412.08599999999996</v>
      </c>
      <c r="Q469" s="56">
        <f t="shared" si="31"/>
        <v>0</v>
      </c>
      <c r="R469" s="56">
        <f>IF(A469="INVERSION",-J469,0)</f>
        <v>0</v>
      </c>
      <c r="S469" s="56">
        <f>finanzas3[[#This Row],[INGRESO__NETO]]+finanzas3[[#This Row],[GASTO_NETO]]+finanzas3[[#This Row],[INVERSION_NETA]]</f>
        <v>412.08599999999996</v>
      </c>
    </row>
    <row r="470" spans="1:19" x14ac:dyDescent="0.35">
      <c r="A470" s="3" t="s">
        <v>28</v>
      </c>
      <c r="B470" s="3" t="s">
        <v>35</v>
      </c>
      <c r="C470" s="3" t="s">
        <v>29</v>
      </c>
      <c r="D470" s="3" t="s">
        <v>18</v>
      </c>
      <c r="E470" s="3" t="s">
        <v>183</v>
      </c>
      <c r="F470" s="3" t="s">
        <v>25</v>
      </c>
      <c r="G470" s="3" t="s">
        <v>1864</v>
      </c>
      <c r="H470" s="3" t="s">
        <v>184</v>
      </c>
      <c r="I470" s="3" t="s">
        <v>183</v>
      </c>
      <c r="J470" s="6">
        <v>11.9</v>
      </c>
      <c r="K470" s="4">
        <v>43101</v>
      </c>
      <c r="L470" s="3">
        <f t="shared" si="28"/>
        <v>2018</v>
      </c>
      <c r="M470" s="3">
        <f t="shared" si="29"/>
        <v>1</v>
      </c>
      <c r="O470" s="3"/>
      <c r="P470" s="56">
        <f t="shared" si="30"/>
        <v>0</v>
      </c>
      <c r="Q470" s="56">
        <f t="shared" si="31"/>
        <v>-11.9</v>
      </c>
      <c r="R470" s="56">
        <f>IF(A470="INVERSION",-J470,0)</f>
        <v>0</v>
      </c>
      <c r="S470" s="56">
        <f>finanzas3[[#This Row],[INGRESO__NETO]]+finanzas3[[#This Row],[GASTO_NETO]]+finanzas3[[#This Row],[INVERSION_NETA]]</f>
        <v>-11.9</v>
      </c>
    </row>
    <row r="471" spans="1:19" x14ac:dyDescent="0.35">
      <c r="A471" s="3" t="s">
        <v>28</v>
      </c>
      <c r="B471" s="3" t="s">
        <v>35</v>
      </c>
      <c r="C471" s="3" t="s">
        <v>29</v>
      </c>
      <c r="D471" s="3" t="s">
        <v>18</v>
      </c>
      <c r="E471" s="3" t="s">
        <v>129</v>
      </c>
      <c r="F471" s="3" t="s">
        <v>25</v>
      </c>
      <c r="G471" s="3" t="s">
        <v>1864</v>
      </c>
      <c r="H471" s="3" t="s">
        <v>130</v>
      </c>
      <c r="I471" s="3" t="s">
        <v>130</v>
      </c>
      <c r="J471" s="6">
        <v>27.5</v>
      </c>
      <c r="K471" s="4">
        <v>43101</v>
      </c>
      <c r="L471" s="3">
        <f t="shared" si="28"/>
        <v>2018</v>
      </c>
      <c r="M471" s="3">
        <f t="shared" si="29"/>
        <v>1</v>
      </c>
      <c r="O471" s="3"/>
      <c r="P471" s="56">
        <f t="shared" si="30"/>
        <v>0</v>
      </c>
      <c r="Q471" s="56">
        <f t="shared" si="31"/>
        <v>-27.5</v>
      </c>
      <c r="R471" s="56">
        <f>IF(A471="INVERSION",-J471,0)</f>
        <v>0</v>
      </c>
      <c r="S471" s="56">
        <f>finanzas3[[#This Row],[INGRESO__NETO]]+finanzas3[[#This Row],[GASTO_NETO]]+finanzas3[[#This Row],[INVERSION_NETA]]</f>
        <v>-27.5</v>
      </c>
    </row>
    <row r="472" spans="1:19" x14ac:dyDescent="0.35">
      <c r="A472" s="3" t="s">
        <v>28</v>
      </c>
      <c r="B472" s="3" t="s">
        <v>16</v>
      </c>
      <c r="C472" s="3" t="s">
        <v>17</v>
      </c>
      <c r="D472" s="3" t="s">
        <v>18</v>
      </c>
      <c r="E472" s="3" t="s">
        <v>126</v>
      </c>
      <c r="G472" s="3" t="s">
        <v>81</v>
      </c>
      <c r="H472" s="3" t="s">
        <v>126</v>
      </c>
      <c r="I472" s="3" t="s">
        <v>208</v>
      </c>
      <c r="J472" s="6">
        <v>1.32</v>
      </c>
      <c r="K472" s="4">
        <v>43106</v>
      </c>
      <c r="L472" s="3">
        <f t="shared" si="28"/>
        <v>2018</v>
      </c>
      <c r="M472" s="3">
        <f t="shared" si="29"/>
        <v>1</v>
      </c>
      <c r="O472" t="s">
        <v>209</v>
      </c>
      <c r="P472" s="56">
        <f t="shared" si="30"/>
        <v>0</v>
      </c>
      <c r="Q472" s="56">
        <f t="shared" si="31"/>
        <v>-1.32</v>
      </c>
      <c r="R472" s="56">
        <f>IF(A472="INVERSION",-J472,0)</f>
        <v>0</v>
      </c>
      <c r="S472" s="56">
        <f>finanzas3[[#This Row],[INGRESO__NETO]]+finanzas3[[#This Row],[GASTO_NETO]]+finanzas3[[#This Row],[INVERSION_NETA]]</f>
        <v>-1.32</v>
      </c>
    </row>
    <row r="473" spans="1:19" x14ac:dyDescent="0.35">
      <c r="A473" s="3" t="s">
        <v>28</v>
      </c>
      <c r="B473" s="3" t="s">
        <v>16</v>
      </c>
      <c r="C473" s="3" t="s">
        <v>17</v>
      </c>
      <c r="D473" s="3" t="s">
        <v>18</v>
      </c>
      <c r="E473" s="3" t="s">
        <v>210</v>
      </c>
      <c r="F473" s="3" t="s">
        <v>25</v>
      </c>
      <c r="G473" s="3" t="s">
        <v>67</v>
      </c>
      <c r="H473" s="3" t="s">
        <v>67</v>
      </c>
      <c r="I473" s="3" t="s">
        <v>67</v>
      </c>
      <c r="J473" s="6">
        <v>1.35</v>
      </c>
      <c r="K473" s="4">
        <v>43108</v>
      </c>
      <c r="L473" s="3">
        <f t="shared" si="28"/>
        <v>2018</v>
      </c>
      <c r="M473" s="3">
        <f t="shared" si="29"/>
        <v>1</v>
      </c>
      <c r="O473" t="s">
        <v>211</v>
      </c>
      <c r="P473" s="56">
        <f t="shared" si="30"/>
        <v>0</v>
      </c>
      <c r="Q473" s="56">
        <f t="shared" si="31"/>
        <v>-1.35</v>
      </c>
      <c r="R473" s="56">
        <f>IF(A473="INVERSION",-J473,0)</f>
        <v>0</v>
      </c>
      <c r="S473" s="56">
        <f>finanzas3[[#This Row],[INGRESO__NETO]]+finanzas3[[#This Row],[GASTO_NETO]]+finanzas3[[#This Row],[INVERSION_NETA]]</f>
        <v>-1.35</v>
      </c>
    </row>
    <row r="474" spans="1:19" x14ac:dyDescent="0.35">
      <c r="A474" s="3" t="s">
        <v>28</v>
      </c>
      <c r="B474" s="3" t="s">
        <v>16</v>
      </c>
      <c r="C474" s="3" t="s">
        <v>17</v>
      </c>
      <c r="D474" s="3" t="s">
        <v>18</v>
      </c>
      <c r="E474" s="3" t="s">
        <v>57</v>
      </c>
      <c r="F474" s="3" t="s">
        <v>25</v>
      </c>
      <c r="G474" s="3" t="s">
        <v>48</v>
      </c>
      <c r="H474" s="3" t="s">
        <v>49</v>
      </c>
      <c r="I474" s="3" t="s">
        <v>57</v>
      </c>
      <c r="J474" s="6">
        <v>3.2380000000000004</v>
      </c>
      <c r="K474" s="4">
        <v>43109</v>
      </c>
      <c r="L474" s="3">
        <f t="shared" si="28"/>
        <v>2018</v>
      </c>
      <c r="M474" s="3">
        <f t="shared" si="29"/>
        <v>1</v>
      </c>
      <c r="O474" s="3"/>
      <c r="P474" s="56">
        <f t="shared" si="30"/>
        <v>0</v>
      </c>
      <c r="Q474" s="56">
        <f t="shared" si="31"/>
        <v>-3.2380000000000004</v>
      </c>
      <c r="R474" s="56">
        <f>IF(A474="INVERSION",-J474,0)</f>
        <v>0</v>
      </c>
      <c r="S474" s="56">
        <f>finanzas3[[#This Row],[INGRESO__NETO]]+finanzas3[[#This Row],[GASTO_NETO]]+finanzas3[[#This Row],[INVERSION_NETA]]</f>
        <v>-3.2380000000000004</v>
      </c>
    </row>
    <row r="475" spans="1:19" x14ac:dyDescent="0.35">
      <c r="A475" s="3" t="s">
        <v>28</v>
      </c>
      <c r="B475" s="3" t="s">
        <v>16</v>
      </c>
      <c r="C475" s="3" t="s">
        <v>17</v>
      </c>
      <c r="D475" s="3" t="s">
        <v>18</v>
      </c>
      <c r="E475" s="3" t="s">
        <v>196</v>
      </c>
      <c r="F475" s="3" t="s">
        <v>25</v>
      </c>
      <c r="G475" s="3" t="s">
        <v>67</v>
      </c>
      <c r="H475" s="3" t="s">
        <v>66</v>
      </c>
      <c r="I475" s="3" t="s">
        <v>193</v>
      </c>
      <c r="J475" s="6">
        <v>0.13</v>
      </c>
      <c r="K475" s="4">
        <v>43111</v>
      </c>
      <c r="L475" s="3">
        <f t="shared" si="28"/>
        <v>2018</v>
      </c>
      <c r="M475" s="3">
        <f t="shared" si="29"/>
        <v>1</v>
      </c>
      <c r="O475" t="s">
        <v>197</v>
      </c>
      <c r="P475" s="56">
        <f t="shared" si="30"/>
        <v>0</v>
      </c>
      <c r="Q475" s="56">
        <f t="shared" si="31"/>
        <v>-0.13</v>
      </c>
      <c r="R475" s="56">
        <f>IF(A475="INVERSION",-J475,0)</f>
        <v>0</v>
      </c>
      <c r="S475" s="56">
        <f>finanzas3[[#This Row],[INGRESO__NETO]]+finanzas3[[#This Row],[GASTO_NETO]]+finanzas3[[#This Row],[INVERSION_NETA]]</f>
        <v>-0.13</v>
      </c>
    </row>
    <row r="476" spans="1:19" x14ac:dyDescent="0.35">
      <c r="A476" s="3" t="s">
        <v>28</v>
      </c>
      <c r="B476" s="3" t="s">
        <v>16</v>
      </c>
      <c r="C476" s="3" t="s">
        <v>17</v>
      </c>
      <c r="D476" s="3" t="s">
        <v>18</v>
      </c>
      <c r="E476" s="3" t="s">
        <v>40</v>
      </c>
      <c r="F476" s="3" t="s">
        <v>25</v>
      </c>
      <c r="G476" s="3" t="s">
        <v>21</v>
      </c>
      <c r="H476" s="3" t="s">
        <v>40</v>
      </c>
      <c r="I476" s="3" t="s">
        <v>40</v>
      </c>
      <c r="J476" s="6">
        <v>20</v>
      </c>
      <c r="K476" s="4">
        <v>43114</v>
      </c>
      <c r="L476" s="3">
        <f t="shared" si="28"/>
        <v>2018</v>
      </c>
      <c r="M476" s="3">
        <f t="shared" si="29"/>
        <v>1</v>
      </c>
      <c r="P476" s="56">
        <f t="shared" si="30"/>
        <v>0</v>
      </c>
      <c r="Q476" s="56">
        <f t="shared" si="31"/>
        <v>-20</v>
      </c>
      <c r="R476" s="56">
        <f>IF(A476="INVERSION",-J476,0)</f>
        <v>0</v>
      </c>
      <c r="S476" s="56">
        <f>finanzas3[[#This Row],[INGRESO__NETO]]+finanzas3[[#This Row],[GASTO_NETO]]+finanzas3[[#This Row],[INVERSION_NETA]]</f>
        <v>-20</v>
      </c>
    </row>
    <row r="477" spans="1:19" x14ac:dyDescent="0.35">
      <c r="A477" s="3" t="s">
        <v>28</v>
      </c>
      <c r="B477" s="3" t="s">
        <v>16</v>
      </c>
      <c r="C477" s="3" t="s">
        <v>17</v>
      </c>
      <c r="D477" s="3" t="s">
        <v>18</v>
      </c>
      <c r="E477" s="3" t="s">
        <v>57</v>
      </c>
      <c r="F477" s="3" t="s">
        <v>25</v>
      </c>
      <c r="G477" s="3" t="s">
        <v>48</v>
      </c>
      <c r="H477" s="3" t="s">
        <v>49</v>
      </c>
      <c r="I477" s="3" t="s">
        <v>57</v>
      </c>
      <c r="J477" s="6">
        <v>1.5140000000000002</v>
      </c>
      <c r="K477" s="4">
        <v>43115</v>
      </c>
      <c r="L477" s="3">
        <f t="shared" si="28"/>
        <v>2018</v>
      </c>
      <c r="M477" s="3">
        <f t="shared" si="29"/>
        <v>1</v>
      </c>
      <c r="O477" s="3"/>
      <c r="P477" s="56">
        <f t="shared" si="30"/>
        <v>0</v>
      </c>
      <c r="Q477" s="56">
        <f t="shared" si="31"/>
        <v>-1.5140000000000002</v>
      </c>
      <c r="R477" s="56">
        <f>IF(A477="INVERSION",-J477,0)</f>
        <v>0</v>
      </c>
      <c r="S477" s="56">
        <f>finanzas3[[#This Row],[INGRESO__NETO]]+finanzas3[[#This Row],[GASTO_NETO]]+finanzas3[[#This Row],[INVERSION_NETA]]</f>
        <v>-1.5140000000000002</v>
      </c>
    </row>
    <row r="478" spans="1:19" x14ac:dyDescent="0.35">
      <c r="A478" s="3" t="s">
        <v>28</v>
      </c>
      <c r="B478" s="3" t="s">
        <v>16</v>
      </c>
      <c r="C478" s="3" t="s">
        <v>17</v>
      </c>
      <c r="D478" s="3" t="s">
        <v>18</v>
      </c>
      <c r="E478" s="3" t="s">
        <v>212</v>
      </c>
      <c r="F478" s="3" t="s">
        <v>25</v>
      </c>
      <c r="G478" s="3" t="s">
        <v>67</v>
      </c>
      <c r="H478" s="3" t="s">
        <v>67</v>
      </c>
      <c r="I478" s="3" t="s">
        <v>67</v>
      </c>
      <c r="J478" s="6">
        <v>3.6340000000000003</v>
      </c>
      <c r="K478" s="4">
        <v>43115</v>
      </c>
      <c r="L478" s="3">
        <f t="shared" si="28"/>
        <v>2018</v>
      </c>
      <c r="M478" s="3">
        <f t="shared" si="29"/>
        <v>1</v>
      </c>
      <c r="O478" t="s">
        <v>213</v>
      </c>
      <c r="P478" s="56">
        <f t="shared" si="30"/>
        <v>0</v>
      </c>
      <c r="Q478" s="56">
        <f t="shared" si="31"/>
        <v>-3.6340000000000003</v>
      </c>
      <c r="R478" s="56">
        <f>IF(A478="INVERSION",-J478,0)</f>
        <v>0</v>
      </c>
      <c r="S478" s="56">
        <f>finanzas3[[#This Row],[INGRESO__NETO]]+finanzas3[[#This Row],[GASTO_NETO]]+finanzas3[[#This Row],[INVERSION_NETA]]</f>
        <v>-3.6340000000000003</v>
      </c>
    </row>
    <row r="479" spans="1:19" x14ac:dyDescent="0.35">
      <c r="A479" s="3" t="s">
        <v>28</v>
      </c>
      <c r="B479" s="3" t="s">
        <v>16</v>
      </c>
      <c r="C479" s="3" t="s">
        <v>17</v>
      </c>
      <c r="D479" s="3" t="s">
        <v>18</v>
      </c>
      <c r="E479" s="3" t="s">
        <v>40</v>
      </c>
      <c r="F479" s="3" t="s">
        <v>25</v>
      </c>
      <c r="G479" s="3" t="s">
        <v>21</v>
      </c>
      <c r="H479" s="3" t="s">
        <v>40</v>
      </c>
      <c r="I479" s="3" t="s">
        <v>40</v>
      </c>
      <c r="J479" s="6">
        <v>4</v>
      </c>
      <c r="K479" s="4">
        <v>43116</v>
      </c>
      <c r="L479" s="3">
        <f t="shared" si="28"/>
        <v>2018</v>
      </c>
      <c r="M479" s="3">
        <f t="shared" si="29"/>
        <v>1</v>
      </c>
      <c r="P479" s="56">
        <f t="shared" si="30"/>
        <v>0</v>
      </c>
      <c r="Q479" s="56">
        <f t="shared" si="31"/>
        <v>-4</v>
      </c>
      <c r="R479" s="56">
        <f>IF(A479="INVERSION",-J479,0)</f>
        <v>0</v>
      </c>
      <c r="S479" s="56">
        <f>finanzas3[[#This Row],[INGRESO__NETO]]+finanzas3[[#This Row],[GASTO_NETO]]+finanzas3[[#This Row],[INVERSION_NETA]]</f>
        <v>-4</v>
      </c>
    </row>
    <row r="480" spans="1:19" x14ac:dyDescent="0.35">
      <c r="A480" s="3" t="s">
        <v>28</v>
      </c>
      <c r="B480" s="3" t="s">
        <v>16</v>
      </c>
      <c r="C480" s="3" t="s">
        <v>17</v>
      </c>
      <c r="D480" s="3" t="s">
        <v>18</v>
      </c>
      <c r="E480" s="3" t="s">
        <v>49</v>
      </c>
      <c r="F480" s="3" t="s">
        <v>25</v>
      </c>
      <c r="G480" s="3" t="s">
        <v>67</v>
      </c>
      <c r="H480" s="3" t="s">
        <v>66</v>
      </c>
      <c r="I480" s="3" t="s">
        <v>193</v>
      </c>
      <c r="J480" s="6">
        <v>0.57000000000000006</v>
      </c>
      <c r="K480" s="4">
        <v>43117</v>
      </c>
      <c r="L480" s="3">
        <f t="shared" si="28"/>
        <v>2018</v>
      </c>
      <c r="M480" s="3">
        <f t="shared" si="29"/>
        <v>1</v>
      </c>
      <c r="P480" s="56">
        <f t="shared" si="30"/>
        <v>0</v>
      </c>
      <c r="Q480" s="56">
        <f t="shared" si="31"/>
        <v>-0.57000000000000006</v>
      </c>
      <c r="R480" s="56">
        <f>IF(A480="INVERSION",-J480,0)</f>
        <v>0</v>
      </c>
      <c r="S480" s="56">
        <f>finanzas3[[#This Row],[INGRESO__NETO]]+finanzas3[[#This Row],[GASTO_NETO]]+finanzas3[[#This Row],[INVERSION_NETA]]</f>
        <v>-0.57000000000000006</v>
      </c>
    </row>
    <row r="481" spans="1:19" x14ac:dyDescent="0.35">
      <c r="A481" s="3" t="s">
        <v>28</v>
      </c>
      <c r="B481" s="3" t="s">
        <v>16</v>
      </c>
      <c r="C481" s="3" t="s">
        <v>17</v>
      </c>
      <c r="D481" s="3" t="s">
        <v>18</v>
      </c>
      <c r="E481" s="3" t="s">
        <v>57</v>
      </c>
      <c r="F481" s="3" t="s">
        <v>25</v>
      </c>
      <c r="G481" s="3" t="s">
        <v>48</v>
      </c>
      <c r="H481" s="3" t="s">
        <v>49</v>
      </c>
      <c r="I481" s="3" t="s">
        <v>57</v>
      </c>
      <c r="J481" s="6">
        <v>1.6360000000000001</v>
      </c>
      <c r="K481" s="4">
        <v>43118</v>
      </c>
      <c r="L481" s="3">
        <f t="shared" si="28"/>
        <v>2018</v>
      </c>
      <c r="M481" s="3">
        <f t="shared" si="29"/>
        <v>1</v>
      </c>
      <c r="O481" s="3"/>
      <c r="P481" s="56">
        <f t="shared" si="30"/>
        <v>0</v>
      </c>
      <c r="Q481" s="56">
        <f t="shared" si="31"/>
        <v>-1.6360000000000001</v>
      </c>
      <c r="R481" s="56">
        <f>IF(A481="INVERSION",-J481,0)</f>
        <v>0</v>
      </c>
      <c r="S481" s="56">
        <f>finanzas3[[#This Row],[INGRESO__NETO]]+finanzas3[[#This Row],[GASTO_NETO]]+finanzas3[[#This Row],[INVERSION_NETA]]</f>
        <v>-1.6360000000000001</v>
      </c>
    </row>
    <row r="482" spans="1:19" x14ac:dyDescent="0.35">
      <c r="A482" s="3" t="s">
        <v>28</v>
      </c>
      <c r="B482" s="3" t="s">
        <v>16</v>
      </c>
      <c r="C482" s="3" t="s">
        <v>17</v>
      </c>
      <c r="D482" s="3" t="s">
        <v>18</v>
      </c>
      <c r="E482" s="3" t="s">
        <v>40</v>
      </c>
      <c r="F482" s="3" t="s">
        <v>25</v>
      </c>
      <c r="G482" s="3" t="s">
        <v>21</v>
      </c>
      <c r="H482" s="3" t="s">
        <v>40</v>
      </c>
      <c r="I482" s="3" t="s">
        <v>40</v>
      </c>
      <c r="J482" s="6">
        <v>14</v>
      </c>
      <c r="K482" s="4">
        <v>43123</v>
      </c>
      <c r="L482" s="3">
        <f t="shared" si="28"/>
        <v>2018</v>
      </c>
      <c r="M482" s="3">
        <f t="shared" si="29"/>
        <v>1</v>
      </c>
      <c r="P482" s="56">
        <f t="shared" si="30"/>
        <v>0</v>
      </c>
      <c r="Q482" s="56">
        <f t="shared" si="31"/>
        <v>-14</v>
      </c>
      <c r="R482" s="56">
        <f>IF(A482="INVERSION",-J482,0)</f>
        <v>0</v>
      </c>
      <c r="S482" s="56">
        <f>finanzas3[[#This Row],[INGRESO__NETO]]+finanzas3[[#This Row],[GASTO_NETO]]+finanzas3[[#This Row],[INVERSION_NETA]]</f>
        <v>-14</v>
      </c>
    </row>
    <row r="483" spans="1:19" x14ac:dyDescent="0.35">
      <c r="A483" s="3" t="s">
        <v>28</v>
      </c>
      <c r="B483" s="3" t="s">
        <v>16</v>
      </c>
      <c r="C483" s="3" t="s">
        <v>17</v>
      </c>
      <c r="D483" s="3" t="s">
        <v>18</v>
      </c>
      <c r="E483" s="3" t="s">
        <v>189</v>
      </c>
      <c r="F483" s="3" t="s">
        <v>25</v>
      </c>
      <c r="G483" s="3" t="s">
        <v>31</v>
      </c>
      <c r="H483" s="3" t="s">
        <v>190</v>
      </c>
      <c r="I483" s="3" t="s">
        <v>191</v>
      </c>
      <c r="J483" s="6">
        <v>15</v>
      </c>
      <c r="K483" s="4">
        <v>43124</v>
      </c>
      <c r="L483" s="3">
        <f t="shared" si="28"/>
        <v>2018</v>
      </c>
      <c r="M483" s="3">
        <f t="shared" si="29"/>
        <v>1</v>
      </c>
      <c r="O483" t="s">
        <v>192</v>
      </c>
      <c r="P483" s="56">
        <f t="shared" si="30"/>
        <v>0</v>
      </c>
      <c r="Q483" s="56">
        <f t="shared" si="31"/>
        <v>-15</v>
      </c>
      <c r="R483" s="56">
        <f>IF(A483="INVERSION",-J483,0)</f>
        <v>0</v>
      </c>
      <c r="S483" s="56">
        <f>finanzas3[[#This Row],[INGRESO__NETO]]+finanzas3[[#This Row],[GASTO_NETO]]+finanzas3[[#This Row],[INVERSION_NETA]]</f>
        <v>-15</v>
      </c>
    </row>
    <row r="484" spans="1:19" x14ac:dyDescent="0.35">
      <c r="A484" s="3" t="s">
        <v>28</v>
      </c>
      <c r="B484" s="3" t="s">
        <v>16</v>
      </c>
      <c r="C484" s="3" t="s">
        <v>17</v>
      </c>
      <c r="D484" s="3" t="s">
        <v>18</v>
      </c>
      <c r="E484" s="3" t="s">
        <v>49</v>
      </c>
      <c r="F484" s="3" t="s">
        <v>25</v>
      </c>
      <c r="G484" s="3" t="s">
        <v>67</v>
      </c>
      <c r="H484" s="3" t="s">
        <v>66</v>
      </c>
      <c r="I484" s="3" t="s">
        <v>193</v>
      </c>
      <c r="J484" s="6">
        <v>0.57000000000000006</v>
      </c>
      <c r="K484" s="4">
        <v>43124</v>
      </c>
      <c r="L484" s="3">
        <f t="shared" si="28"/>
        <v>2018</v>
      </c>
      <c r="M484" s="3">
        <f t="shared" si="29"/>
        <v>1</v>
      </c>
      <c r="P484" s="56">
        <f t="shared" si="30"/>
        <v>0</v>
      </c>
      <c r="Q484" s="56">
        <f t="shared" si="31"/>
        <v>-0.57000000000000006</v>
      </c>
      <c r="R484" s="56">
        <f>IF(A484="INVERSION",-J484,0)</f>
        <v>0</v>
      </c>
      <c r="S484" s="56">
        <f>finanzas3[[#This Row],[INGRESO__NETO]]+finanzas3[[#This Row],[GASTO_NETO]]+finanzas3[[#This Row],[INVERSION_NETA]]</f>
        <v>-0.57000000000000006</v>
      </c>
    </row>
    <row r="485" spans="1:19" x14ac:dyDescent="0.35">
      <c r="A485" s="3" t="s">
        <v>28</v>
      </c>
      <c r="B485" s="3" t="s">
        <v>16</v>
      </c>
      <c r="C485" s="3" t="s">
        <v>17</v>
      </c>
      <c r="D485" s="3" t="s">
        <v>18</v>
      </c>
      <c r="E485" s="3" t="s">
        <v>57</v>
      </c>
      <c r="F485" s="3" t="s">
        <v>25</v>
      </c>
      <c r="G485" s="3" t="s">
        <v>48</v>
      </c>
      <c r="H485" s="3" t="s">
        <v>49</v>
      </c>
      <c r="I485" s="3" t="s">
        <v>57</v>
      </c>
      <c r="J485" s="6">
        <v>3.1890000000000001</v>
      </c>
      <c r="K485" s="4">
        <v>43126</v>
      </c>
      <c r="L485" s="3">
        <f t="shared" si="28"/>
        <v>2018</v>
      </c>
      <c r="M485" s="3">
        <f t="shared" si="29"/>
        <v>1</v>
      </c>
      <c r="O485" s="3"/>
      <c r="P485" s="56">
        <f t="shared" si="30"/>
        <v>0</v>
      </c>
      <c r="Q485" s="56">
        <f t="shared" si="31"/>
        <v>-3.1890000000000001</v>
      </c>
      <c r="R485" s="56">
        <f>IF(A485="INVERSION",-J485,0)</f>
        <v>0</v>
      </c>
      <c r="S485" s="56">
        <f>finanzas3[[#This Row],[INGRESO__NETO]]+finanzas3[[#This Row],[GASTO_NETO]]+finanzas3[[#This Row],[INVERSION_NETA]]</f>
        <v>-3.1890000000000001</v>
      </c>
    </row>
    <row r="486" spans="1:19" x14ac:dyDescent="0.35">
      <c r="A486" s="3" t="s">
        <v>28</v>
      </c>
      <c r="B486" s="3" t="s">
        <v>16</v>
      </c>
      <c r="C486" s="3" t="s">
        <v>17</v>
      </c>
      <c r="D486" s="3" t="s">
        <v>18</v>
      </c>
      <c r="E486" s="3" t="s">
        <v>214</v>
      </c>
      <c r="F486" s="3" t="s">
        <v>215</v>
      </c>
      <c r="G486" s="3" t="s">
        <v>67</v>
      </c>
      <c r="H486" s="3" t="s">
        <v>67</v>
      </c>
      <c r="I486" s="3" t="s">
        <v>216</v>
      </c>
      <c r="J486" s="6">
        <v>0.60000000000000009</v>
      </c>
      <c r="K486" s="4">
        <v>43129</v>
      </c>
      <c r="L486" s="3">
        <f t="shared" si="28"/>
        <v>2018</v>
      </c>
      <c r="M486" s="3">
        <f t="shared" si="29"/>
        <v>1</v>
      </c>
      <c r="O486" t="s">
        <v>217</v>
      </c>
      <c r="P486" s="56">
        <f t="shared" si="30"/>
        <v>0</v>
      </c>
      <c r="Q486" s="56">
        <f t="shared" si="31"/>
        <v>-0.60000000000000009</v>
      </c>
      <c r="R486" s="56">
        <f>IF(A486="INVERSION",-J486,0)</f>
        <v>0</v>
      </c>
      <c r="S486" s="56">
        <f>finanzas3[[#This Row],[INGRESO__NETO]]+finanzas3[[#This Row],[GASTO_NETO]]+finanzas3[[#This Row],[INVERSION_NETA]]</f>
        <v>-0.60000000000000009</v>
      </c>
    </row>
    <row r="487" spans="1:19" x14ac:dyDescent="0.35">
      <c r="A487" s="3" t="s">
        <v>28</v>
      </c>
      <c r="B487" s="3" t="s">
        <v>16</v>
      </c>
      <c r="C487" s="3" t="s">
        <v>17</v>
      </c>
      <c r="D487" s="3" t="s">
        <v>18</v>
      </c>
      <c r="E487" s="3" t="s">
        <v>57</v>
      </c>
      <c r="F487" s="3" t="s">
        <v>25</v>
      </c>
      <c r="G487" s="3" t="s">
        <v>48</v>
      </c>
      <c r="H487" s="3" t="s">
        <v>49</v>
      </c>
      <c r="I487" s="3" t="s">
        <v>57</v>
      </c>
      <c r="J487" s="6">
        <v>1.9210000000000003</v>
      </c>
      <c r="K487" s="4">
        <v>43130</v>
      </c>
      <c r="L487" s="3">
        <f t="shared" si="28"/>
        <v>2018</v>
      </c>
      <c r="M487" s="3">
        <f t="shared" si="29"/>
        <v>1</v>
      </c>
      <c r="O487" s="3"/>
      <c r="P487" s="56">
        <f t="shared" si="30"/>
        <v>0</v>
      </c>
      <c r="Q487" s="56">
        <f t="shared" si="31"/>
        <v>-1.9210000000000003</v>
      </c>
      <c r="R487" s="56">
        <f>IF(A487="INVERSION",-J487,0)</f>
        <v>0</v>
      </c>
      <c r="S487" s="56">
        <f>finanzas3[[#This Row],[INGRESO__NETO]]+finanzas3[[#This Row],[GASTO_NETO]]+finanzas3[[#This Row],[INVERSION_NETA]]</f>
        <v>-1.9210000000000003</v>
      </c>
    </row>
    <row r="488" spans="1:19" x14ac:dyDescent="0.35">
      <c r="A488" s="3" t="s">
        <v>28</v>
      </c>
      <c r="B488" s="3" t="s">
        <v>35</v>
      </c>
      <c r="C488" s="3" t="s">
        <v>29</v>
      </c>
      <c r="D488" s="3" t="s">
        <v>18</v>
      </c>
      <c r="E488" s="3" t="s">
        <v>129</v>
      </c>
      <c r="F488" s="3" t="s">
        <v>25</v>
      </c>
      <c r="G488" s="3" t="s">
        <v>1864</v>
      </c>
      <c r="H488" s="3" t="s">
        <v>130</v>
      </c>
      <c r="I488" s="3" t="s">
        <v>130</v>
      </c>
      <c r="J488" s="6">
        <v>27.5</v>
      </c>
      <c r="K488" s="4">
        <v>43132</v>
      </c>
      <c r="L488" s="3">
        <f t="shared" si="28"/>
        <v>2018</v>
      </c>
      <c r="M488" s="3">
        <f t="shared" si="29"/>
        <v>2</v>
      </c>
      <c r="O488" s="3"/>
      <c r="P488" s="56">
        <f t="shared" si="30"/>
        <v>0</v>
      </c>
      <c r="Q488" s="56">
        <f t="shared" si="31"/>
        <v>-27.5</v>
      </c>
      <c r="R488" s="56">
        <f>IF(A488="INVERSION",-J488,0)</f>
        <v>0</v>
      </c>
      <c r="S488" s="56">
        <f>finanzas3[[#This Row],[INGRESO__NETO]]+finanzas3[[#This Row],[GASTO_NETO]]+finanzas3[[#This Row],[INVERSION_NETA]]</f>
        <v>-27.5</v>
      </c>
    </row>
    <row r="489" spans="1:19" x14ac:dyDescent="0.35">
      <c r="A489" s="3" t="s">
        <v>15</v>
      </c>
      <c r="B489" s="3" t="s">
        <v>16</v>
      </c>
      <c r="C489" s="3" t="s">
        <v>29</v>
      </c>
      <c r="D489" s="3" t="s">
        <v>18</v>
      </c>
      <c r="E489" s="3" t="s">
        <v>186</v>
      </c>
      <c r="F489" s="3" t="s">
        <v>25</v>
      </c>
      <c r="G489" s="3" t="s">
        <v>148</v>
      </c>
      <c r="H489" s="3" t="s">
        <v>187</v>
      </c>
      <c r="I489" s="3" t="s">
        <v>188</v>
      </c>
      <c r="J489" s="6">
        <v>443.27399999999994</v>
      </c>
      <c r="K489" s="4">
        <v>43133</v>
      </c>
      <c r="L489" s="3">
        <f t="shared" si="28"/>
        <v>2018</v>
      </c>
      <c r="M489" s="3">
        <f t="shared" si="29"/>
        <v>2</v>
      </c>
      <c r="O489" s="3"/>
      <c r="P489" s="56">
        <f t="shared" si="30"/>
        <v>443.27399999999994</v>
      </c>
      <c r="Q489" s="56">
        <f t="shared" si="31"/>
        <v>0</v>
      </c>
      <c r="R489" s="56">
        <f>IF(A489="INVERSION",-J489,0)</f>
        <v>0</v>
      </c>
      <c r="S489" s="56">
        <f>finanzas3[[#This Row],[INGRESO__NETO]]+finanzas3[[#This Row],[GASTO_NETO]]+finanzas3[[#This Row],[INVERSION_NETA]]</f>
        <v>443.27399999999994</v>
      </c>
    </row>
    <row r="490" spans="1:19" x14ac:dyDescent="0.35">
      <c r="A490" s="3" t="s">
        <v>28</v>
      </c>
      <c r="B490" s="3" t="s">
        <v>35</v>
      </c>
      <c r="C490" s="3" t="s">
        <v>29</v>
      </c>
      <c r="D490" s="3" t="s">
        <v>18</v>
      </c>
      <c r="E490" s="3" t="s">
        <v>183</v>
      </c>
      <c r="F490" s="3" t="s">
        <v>25</v>
      </c>
      <c r="G490" s="3" t="s">
        <v>1864</v>
      </c>
      <c r="H490" s="3" t="s">
        <v>184</v>
      </c>
      <c r="I490" s="3" t="s">
        <v>183</v>
      </c>
      <c r="J490" s="6">
        <v>11.9</v>
      </c>
      <c r="K490" s="4">
        <v>43133</v>
      </c>
      <c r="L490" s="3">
        <f t="shared" si="28"/>
        <v>2018</v>
      </c>
      <c r="M490" s="3">
        <f t="shared" si="29"/>
        <v>2</v>
      </c>
      <c r="O490" s="3"/>
      <c r="P490" s="56">
        <f t="shared" si="30"/>
        <v>0</v>
      </c>
      <c r="Q490" s="56">
        <f t="shared" si="31"/>
        <v>-11.9</v>
      </c>
      <c r="R490" s="56">
        <f>IF(A490="INVERSION",-J490,0)</f>
        <v>0</v>
      </c>
      <c r="S490" s="56">
        <f>finanzas3[[#This Row],[INGRESO__NETO]]+finanzas3[[#This Row],[GASTO_NETO]]+finanzas3[[#This Row],[INVERSION_NETA]]</f>
        <v>-11.9</v>
      </c>
    </row>
    <row r="491" spans="1:19" x14ac:dyDescent="0.35">
      <c r="A491" s="3" t="s">
        <v>28</v>
      </c>
      <c r="B491" s="3" t="s">
        <v>16</v>
      </c>
      <c r="C491" s="3" t="s">
        <v>17</v>
      </c>
      <c r="D491" s="3" t="s">
        <v>18</v>
      </c>
      <c r="E491" s="3" t="s">
        <v>218</v>
      </c>
      <c r="F491" s="3" t="s">
        <v>25</v>
      </c>
      <c r="G491" s="3" t="s">
        <v>67</v>
      </c>
      <c r="H491" s="3" t="s">
        <v>67</v>
      </c>
      <c r="I491" s="3" t="s">
        <v>67</v>
      </c>
      <c r="J491" s="6">
        <v>1.0900000000000001</v>
      </c>
      <c r="K491" s="4">
        <v>43133</v>
      </c>
      <c r="L491" s="3">
        <f t="shared" si="28"/>
        <v>2018</v>
      </c>
      <c r="M491" s="3">
        <f t="shared" si="29"/>
        <v>2</v>
      </c>
      <c r="O491" t="s">
        <v>219</v>
      </c>
      <c r="P491" s="56">
        <f t="shared" si="30"/>
        <v>0</v>
      </c>
      <c r="Q491" s="56">
        <f t="shared" si="31"/>
        <v>-1.0900000000000001</v>
      </c>
      <c r="R491" s="56">
        <f>IF(A491="INVERSION",-J491,0)</f>
        <v>0</v>
      </c>
      <c r="S491" s="56">
        <f>finanzas3[[#This Row],[INGRESO__NETO]]+finanzas3[[#This Row],[GASTO_NETO]]+finanzas3[[#This Row],[INVERSION_NETA]]</f>
        <v>-1.0900000000000001</v>
      </c>
    </row>
    <row r="492" spans="1:19" x14ac:dyDescent="0.35">
      <c r="A492" s="3" t="s">
        <v>28</v>
      </c>
      <c r="B492" s="3" t="s">
        <v>16</v>
      </c>
      <c r="C492" s="3" t="s">
        <v>17</v>
      </c>
      <c r="D492" s="3" t="s">
        <v>18</v>
      </c>
      <c r="E492" s="3" t="s">
        <v>46</v>
      </c>
      <c r="F492" s="3" t="s">
        <v>25</v>
      </c>
      <c r="G492" s="3" t="s">
        <v>48</v>
      </c>
      <c r="H492" s="3" t="s">
        <v>49</v>
      </c>
      <c r="I492" s="3" t="s">
        <v>46</v>
      </c>
      <c r="J492" s="6">
        <v>0.48200000000000004</v>
      </c>
      <c r="K492" s="4">
        <v>43135</v>
      </c>
      <c r="L492" s="3">
        <f t="shared" si="28"/>
        <v>2018</v>
      </c>
      <c r="M492" s="3">
        <f t="shared" si="29"/>
        <v>2</v>
      </c>
      <c r="O492" s="3"/>
      <c r="P492" s="56">
        <f t="shared" si="30"/>
        <v>0</v>
      </c>
      <c r="Q492" s="56">
        <f t="shared" si="31"/>
        <v>-0.48200000000000004</v>
      </c>
      <c r="R492" s="56">
        <f>IF(A492="INVERSION",-J492,0)</f>
        <v>0</v>
      </c>
      <c r="S492" s="56">
        <f>finanzas3[[#This Row],[INGRESO__NETO]]+finanzas3[[#This Row],[GASTO_NETO]]+finanzas3[[#This Row],[INVERSION_NETA]]</f>
        <v>-0.48200000000000004</v>
      </c>
    </row>
    <row r="493" spans="1:19" x14ac:dyDescent="0.35">
      <c r="A493" s="3" t="s">
        <v>28</v>
      </c>
      <c r="B493" s="3" t="s">
        <v>16</v>
      </c>
      <c r="C493" s="3" t="s">
        <v>17</v>
      </c>
      <c r="D493" s="3" t="s">
        <v>18</v>
      </c>
      <c r="E493" s="3" t="s">
        <v>220</v>
      </c>
      <c r="F493" s="3" t="s">
        <v>25</v>
      </c>
      <c r="G493" s="3" t="s">
        <v>67</v>
      </c>
      <c r="H493" s="3" t="s">
        <v>67</v>
      </c>
      <c r="I493" s="3" t="s">
        <v>67</v>
      </c>
      <c r="J493" s="6">
        <v>1.2000000000000002</v>
      </c>
      <c r="K493" s="4">
        <v>43143</v>
      </c>
      <c r="L493" s="3">
        <f t="shared" si="28"/>
        <v>2018</v>
      </c>
      <c r="M493" s="3">
        <f t="shared" si="29"/>
        <v>2</v>
      </c>
      <c r="O493" t="s">
        <v>221</v>
      </c>
      <c r="P493" s="56">
        <f t="shared" si="30"/>
        <v>0</v>
      </c>
      <c r="Q493" s="56">
        <f t="shared" si="31"/>
        <v>-1.2000000000000002</v>
      </c>
      <c r="R493" s="56">
        <f>IF(A493="INVERSION",-J493,0)</f>
        <v>0</v>
      </c>
      <c r="S493" s="56">
        <f>finanzas3[[#This Row],[INGRESO__NETO]]+finanzas3[[#This Row],[GASTO_NETO]]+finanzas3[[#This Row],[INVERSION_NETA]]</f>
        <v>-1.2000000000000002</v>
      </c>
    </row>
    <row r="494" spans="1:19" x14ac:dyDescent="0.35">
      <c r="A494" s="3" t="s">
        <v>15</v>
      </c>
      <c r="B494" s="3" t="s">
        <v>16</v>
      </c>
      <c r="C494" s="3" t="s">
        <v>29</v>
      </c>
      <c r="D494" s="3" t="s">
        <v>18</v>
      </c>
      <c r="E494" s="3" t="s">
        <v>186</v>
      </c>
      <c r="F494" s="3" t="s">
        <v>25</v>
      </c>
      <c r="G494" s="3" t="s">
        <v>148</v>
      </c>
      <c r="H494" s="3" t="s">
        <v>187</v>
      </c>
      <c r="I494" s="3" t="s">
        <v>222</v>
      </c>
      <c r="J494" s="6">
        <v>0.89999999999999991</v>
      </c>
      <c r="K494" s="4">
        <v>43144</v>
      </c>
      <c r="L494" s="3">
        <f t="shared" si="28"/>
        <v>2018</v>
      </c>
      <c r="M494" s="3">
        <f t="shared" si="29"/>
        <v>2</v>
      </c>
      <c r="O494" s="3"/>
      <c r="P494" s="56">
        <f t="shared" si="30"/>
        <v>0.89999999999999991</v>
      </c>
      <c r="Q494" s="56">
        <f t="shared" si="31"/>
        <v>0</v>
      </c>
      <c r="R494" s="56">
        <f>IF(A494="INVERSION",-J494,0)</f>
        <v>0</v>
      </c>
      <c r="S494" s="56">
        <f>finanzas3[[#This Row],[INGRESO__NETO]]+finanzas3[[#This Row],[GASTO_NETO]]+finanzas3[[#This Row],[INVERSION_NETA]]</f>
        <v>0.89999999999999991</v>
      </c>
    </row>
    <row r="495" spans="1:19" x14ac:dyDescent="0.35">
      <c r="A495" s="3" t="s">
        <v>28</v>
      </c>
      <c r="B495" s="3" t="s">
        <v>16</v>
      </c>
      <c r="C495" s="3" t="s">
        <v>17</v>
      </c>
      <c r="D495" s="3" t="s">
        <v>18</v>
      </c>
      <c r="E495" s="3" t="s">
        <v>57</v>
      </c>
      <c r="F495" s="3" t="s">
        <v>25</v>
      </c>
      <c r="G495" s="3" t="s">
        <v>48</v>
      </c>
      <c r="H495" s="3" t="s">
        <v>49</v>
      </c>
      <c r="I495" s="3" t="s">
        <v>57</v>
      </c>
      <c r="J495" s="6">
        <v>3.254</v>
      </c>
      <c r="K495" s="4">
        <v>43146</v>
      </c>
      <c r="L495" s="3">
        <f t="shared" si="28"/>
        <v>2018</v>
      </c>
      <c r="M495" s="3">
        <f t="shared" si="29"/>
        <v>2</v>
      </c>
      <c r="O495" s="3"/>
      <c r="P495" s="56">
        <f t="shared" si="30"/>
        <v>0</v>
      </c>
      <c r="Q495" s="56">
        <f t="shared" si="31"/>
        <v>-3.254</v>
      </c>
      <c r="R495" s="56">
        <f>IF(A495="INVERSION",-J495,0)</f>
        <v>0</v>
      </c>
      <c r="S495" s="56">
        <f>finanzas3[[#This Row],[INGRESO__NETO]]+finanzas3[[#This Row],[GASTO_NETO]]+finanzas3[[#This Row],[INVERSION_NETA]]</f>
        <v>-3.254</v>
      </c>
    </row>
    <row r="496" spans="1:19" x14ac:dyDescent="0.35">
      <c r="A496" s="3" t="s">
        <v>28</v>
      </c>
      <c r="B496" s="3" t="s">
        <v>16</v>
      </c>
      <c r="C496" s="3" t="s">
        <v>17</v>
      </c>
      <c r="D496" s="3" t="s">
        <v>18</v>
      </c>
      <c r="E496" s="3" t="s">
        <v>175</v>
      </c>
      <c r="F496" s="3" t="s">
        <v>25</v>
      </c>
      <c r="G496" s="3" t="s">
        <v>1865</v>
      </c>
      <c r="H496" s="3" t="s">
        <v>42</v>
      </c>
      <c r="I496" s="3" t="s">
        <v>42</v>
      </c>
      <c r="J496" s="6">
        <v>5.99</v>
      </c>
      <c r="K496" s="4">
        <v>43148</v>
      </c>
      <c r="L496" s="3">
        <f t="shared" si="28"/>
        <v>2018</v>
      </c>
      <c r="M496" s="3">
        <f t="shared" si="29"/>
        <v>2</v>
      </c>
      <c r="O496" t="s">
        <v>223</v>
      </c>
      <c r="P496" s="56">
        <f t="shared" si="30"/>
        <v>0</v>
      </c>
      <c r="Q496" s="56">
        <f t="shared" si="31"/>
        <v>-5.99</v>
      </c>
      <c r="R496" s="56">
        <f>IF(A496="INVERSION",-J496,0)</f>
        <v>0</v>
      </c>
      <c r="S496" s="56">
        <f>finanzas3[[#This Row],[INGRESO__NETO]]+finanzas3[[#This Row],[GASTO_NETO]]+finanzas3[[#This Row],[INVERSION_NETA]]</f>
        <v>-5.99</v>
      </c>
    </row>
    <row r="497" spans="1:19" x14ac:dyDescent="0.35">
      <c r="A497" s="3" t="s">
        <v>28</v>
      </c>
      <c r="B497" s="3" t="s">
        <v>16</v>
      </c>
      <c r="C497" s="3" t="s">
        <v>17</v>
      </c>
      <c r="D497" s="3" t="s">
        <v>18</v>
      </c>
      <c r="E497" s="3" t="s">
        <v>224</v>
      </c>
      <c r="F497" s="3" t="s">
        <v>25</v>
      </c>
      <c r="G497" s="3" t="s">
        <v>67</v>
      </c>
      <c r="H497" s="3" t="s">
        <v>67</v>
      </c>
      <c r="I497" s="3" t="s">
        <v>67</v>
      </c>
      <c r="J497" s="6">
        <v>0.45999999999999996</v>
      </c>
      <c r="K497" s="4">
        <v>43149</v>
      </c>
      <c r="L497" s="3">
        <f t="shared" si="28"/>
        <v>2018</v>
      </c>
      <c r="M497" s="3">
        <f t="shared" si="29"/>
        <v>2</v>
      </c>
      <c r="O497" t="s">
        <v>225</v>
      </c>
      <c r="P497" s="56">
        <f t="shared" si="30"/>
        <v>0</v>
      </c>
      <c r="Q497" s="56">
        <f t="shared" si="31"/>
        <v>-0.45999999999999996</v>
      </c>
      <c r="R497" s="56">
        <f>IF(A497="INVERSION",-J497,0)</f>
        <v>0</v>
      </c>
      <c r="S497" s="56">
        <f>finanzas3[[#This Row],[INGRESO__NETO]]+finanzas3[[#This Row],[GASTO_NETO]]+finanzas3[[#This Row],[INVERSION_NETA]]</f>
        <v>-0.45999999999999996</v>
      </c>
    </row>
    <row r="498" spans="1:19" x14ac:dyDescent="0.35">
      <c r="A498" s="3" t="s">
        <v>28</v>
      </c>
      <c r="B498" s="3" t="s">
        <v>16</v>
      </c>
      <c r="C498" s="3" t="s">
        <v>17</v>
      </c>
      <c r="D498" s="3" t="s">
        <v>18</v>
      </c>
      <c r="E498" s="3" t="s">
        <v>226</v>
      </c>
      <c r="F498" s="3" t="s">
        <v>25</v>
      </c>
      <c r="G498" s="3" t="s">
        <v>67</v>
      </c>
      <c r="H498" s="3" t="s">
        <v>67</v>
      </c>
      <c r="I498" s="3" t="s">
        <v>67</v>
      </c>
      <c r="J498" s="6">
        <v>2.1</v>
      </c>
      <c r="K498" s="4">
        <v>43150</v>
      </c>
      <c r="L498" s="3">
        <f t="shared" si="28"/>
        <v>2018</v>
      </c>
      <c r="M498" s="3">
        <f t="shared" si="29"/>
        <v>2</v>
      </c>
      <c r="O498" t="s">
        <v>227</v>
      </c>
      <c r="P498" s="56">
        <f t="shared" si="30"/>
        <v>0</v>
      </c>
      <c r="Q498" s="56">
        <f t="shared" si="31"/>
        <v>-2.1</v>
      </c>
      <c r="R498" s="56">
        <f>IF(A498="INVERSION",-J498,0)</f>
        <v>0</v>
      </c>
      <c r="S498" s="56">
        <f>finanzas3[[#This Row],[INGRESO__NETO]]+finanzas3[[#This Row],[GASTO_NETO]]+finanzas3[[#This Row],[INVERSION_NETA]]</f>
        <v>-2.1</v>
      </c>
    </row>
    <row r="499" spans="1:19" x14ac:dyDescent="0.35">
      <c r="A499" s="3" t="s">
        <v>28</v>
      </c>
      <c r="B499" s="3" t="s">
        <v>16</v>
      </c>
      <c r="C499" s="3" t="s">
        <v>17</v>
      </c>
      <c r="D499" s="3" t="s">
        <v>18</v>
      </c>
      <c r="E499" s="3" t="s">
        <v>49</v>
      </c>
      <c r="F499" s="3" t="s">
        <v>25</v>
      </c>
      <c r="G499" s="3" t="s">
        <v>67</v>
      </c>
      <c r="H499" s="3" t="s">
        <v>66</v>
      </c>
      <c r="I499" s="3" t="s">
        <v>193</v>
      </c>
      <c r="J499" s="6">
        <v>0.60000000000000009</v>
      </c>
      <c r="K499" s="4">
        <v>43151</v>
      </c>
      <c r="L499" s="3">
        <f t="shared" si="28"/>
        <v>2018</v>
      </c>
      <c r="M499" s="3">
        <f t="shared" si="29"/>
        <v>2</v>
      </c>
      <c r="P499" s="56">
        <f t="shared" si="30"/>
        <v>0</v>
      </c>
      <c r="Q499" s="56">
        <f t="shared" si="31"/>
        <v>-0.60000000000000009</v>
      </c>
      <c r="R499" s="56">
        <f>IF(A499="INVERSION",-J499,0)</f>
        <v>0</v>
      </c>
      <c r="S499" s="56">
        <f>finanzas3[[#This Row],[INGRESO__NETO]]+finanzas3[[#This Row],[GASTO_NETO]]+finanzas3[[#This Row],[INVERSION_NETA]]</f>
        <v>-0.60000000000000009</v>
      </c>
    </row>
    <row r="500" spans="1:19" x14ac:dyDescent="0.35">
      <c r="A500" s="3" t="s">
        <v>28</v>
      </c>
      <c r="B500" s="3" t="s">
        <v>16</v>
      </c>
      <c r="C500" s="3" t="s">
        <v>17</v>
      </c>
      <c r="D500" s="3" t="s">
        <v>18</v>
      </c>
      <c r="E500" s="3" t="s">
        <v>40</v>
      </c>
      <c r="F500" s="3" t="s">
        <v>25</v>
      </c>
      <c r="G500" s="3" t="s">
        <v>21</v>
      </c>
      <c r="H500" s="3" t="s">
        <v>40</v>
      </c>
      <c r="I500" s="3" t="s">
        <v>40</v>
      </c>
      <c r="J500" s="6">
        <v>15</v>
      </c>
      <c r="K500" s="4">
        <v>43152</v>
      </c>
      <c r="L500" s="3">
        <f t="shared" si="28"/>
        <v>2018</v>
      </c>
      <c r="M500" s="3">
        <f t="shared" si="29"/>
        <v>2</v>
      </c>
      <c r="P500" s="56">
        <f t="shared" si="30"/>
        <v>0</v>
      </c>
      <c r="Q500" s="56">
        <f t="shared" si="31"/>
        <v>-15</v>
      </c>
      <c r="R500" s="56">
        <f>IF(A500="INVERSION",-J500,0)</f>
        <v>0</v>
      </c>
      <c r="S500" s="56">
        <f>finanzas3[[#This Row],[INGRESO__NETO]]+finanzas3[[#This Row],[GASTO_NETO]]+finanzas3[[#This Row],[INVERSION_NETA]]</f>
        <v>-15</v>
      </c>
    </row>
    <row r="501" spans="1:19" x14ac:dyDescent="0.35">
      <c r="A501" s="3" t="s">
        <v>28</v>
      </c>
      <c r="B501" s="3" t="s">
        <v>16</v>
      </c>
      <c r="C501" s="3" t="s">
        <v>17</v>
      </c>
      <c r="D501" s="3" t="s">
        <v>18</v>
      </c>
      <c r="E501" s="3" t="s">
        <v>57</v>
      </c>
      <c r="F501" s="3" t="s">
        <v>25</v>
      </c>
      <c r="G501" s="3" t="s">
        <v>48</v>
      </c>
      <c r="H501" s="3" t="s">
        <v>49</v>
      </c>
      <c r="I501" s="3" t="s">
        <v>57</v>
      </c>
      <c r="J501" s="6">
        <v>2.1</v>
      </c>
      <c r="K501" s="4">
        <v>43152</v>
      </c>
      <c r="L501" s="3">
        <f t="shared" si="28"/>
        <v>2018</v>
      </c>
      <c r="M501" s="3">
        <f t="shared" si="29"/>
        <v>2</v>
      </c>
      <c r="O501" s="3"/>
      <c r="P501" s="56">
        <f t="shared" si="30"/>
        <v>0</v>
      </c>
      <c r="Q501" s="56">
        <f t="shared" si="31"/>
        <v>-2.1</v>
      </c>
      <c r="R501" s="56">
        <f>IF(A501="INVERSION",-J501,0)</f>
        <v>0</v>
      </c>
      <c r="S501" s="56">
        <f>finanzas3[[#This Row],[INGRESO__NETO]]+finanzas3[[#This Row],[GASTO_NETO]]+finanzas3[[#This Row],[INVERSION_NETA]]</f>
        <v>-2.1</v>
      </c>
    </row>
    <row r="502" spans="1:19" x14ac:dyDescent="0.35">
      <c r="A502" s="3" t="s">
        <v>28</v>
      </c>
      <c r="B502" s="3" t="s">
        <v>16</v>
      </c>
      <c r="C502" s="3" t="s">
        <v>17</v>
      </c>
      <c r="D502" s="3" t="s">
        <v>18</v>
      </c>
      <c r="E502" s="3" t="s">
        <v>57</v>
      </c>
      <c r="F502" s="3" t="s">
        <v>25</v>
      </c>
      <c r="G502" s="3" t="s">
        <v>48</v>
      </c>
      <c r="H502" s="3" t="s">
        <v>49</v>
      </c>
      <c r="I502" s="3" t="s">
        <v>57</v>
      </c>
      <c r="J502" s="6">
        <v>0.68</v>
      </c>
      <c r="K502" s="4">
        <v>43153</v>
      </c>
      <c r="L502" s="3">
        <f t="shared" si="28"/>
        <v>2018</v>
      </c>
      <c r="M502" s="3">
        <f t="shared" si="29"/>
        <v>2</v>
      </c>
      <c r="O502" s="3"/>
      <c r="P502" s="56">
        <f t="shared" si="30"/>
        <v>0</v>
      </c>
      <c r="Q502" s="56">
        <f t="shared" si="31"/>
        <v>-0.68</v>
      </c>
      <c r="R502" s="56">
        <f>IF(A502="INVERSION",-J502,0)</f>
        <v>0</v>
      </c>
      <c r="S502" s="56">
        <f>finanzas3[[#This Row],[INGRESO__NETO]]+finanzas3[[#This Row],[GASTO_NETO]]+finanzas3[[#This Row],[INVERSION_NETA]]</f>
        <v>-0.68</v>
      </c>
    </row>
    <row r="503" spans="1:19" x14ac:dyDescent="0.35">
      <c r="A503" s="3" t="s">
        <v>28</v>
      </c>
      <c r="B503" s="3" t="s">
        <v>16</v>
      </c>
      <c r="C503" s="3" t="s">
        <v>17</v>
      </c>
      <c r="D503" s="3" t="s">
        <v>18</v>
      </c>
      <c r="F503" s="3" t="s">
        <v>25</v>
      </c>
      <c r="G503" s="3" t="s">
        <v>67</v>
      </c>
      <c r="H503" s="3" t="s">
        <v>66</v>
      </c>
      <c r="I503" s="3" t="s">
        <v>185</v>
      </c>
      <c r="J503" s="6">
        <v>0.63</v>
      </c>
      <c r="K503" s="4">
        <v>43155</v>
      </c>
      <c r="L503" s="3">
        <f t="shared" si="28"/>
        <v>2018</v>
      </c>
      <c r="M503" s="3">
        <f t="shared" si="29"/>
        <v>2</v>
      </c>
      <c r="P503" s="56">
        <f t="shared" si="30"/>
        <v>0</v>
      </c>
      <c r="Q503" s="56">
        <f t="shared" si="31"/>
        <v>-0.63</v>
      </c>
      <c r="R503" s="56">
        <f>IF(A503="INVERSION",-J503,0)</f>
        <v>0</v>
      </c>
      <c r="S503" s="56">
        <f>finanzas3[[#This Row],[INGRESO__NETO]]+finanzas3[[#This Row],[GASTO_NETO]]+finanzas3[[#This Row],[INVERSION_NETA]]</f>
        <v>-0.63</v>
      </c>
    </row>
    <row r="504" spans="1:19" x14ac:dyDescent="0.35">
      <c r="A504" s="3" t="s">
        <v>28</v>
      </c>
      <c r="B504" s="3" t="s">
        <v>16</v>
      </c>
      <c r="C504" s="3" t="s">
        <v>17</v>
      </c>
      <c r="D504" s="3" t="s">
        <v>18</v>
      </c>
      <c r="E504" s="3" t="s">
        <v>57</v>
      </c>
      <c r="F504" s="3" t="s">
        <v>25</v>
      </c>
      <c r="G504" s="3" t="s">
        <v>48</v>
      </c>
      <c r="H504" s="3" t="s">
        <v>49</v>
      </c>
      <c r="I504" s="3" t="s">
        <v>57</v>
      </c>
      <c r="J504" s="6">
        <v>1.893</v>
      </c>
      <c r="K504" s="4">
        <v>43155</v>
      </c>
      <c r="L504" s="3">
        <f t="shared" si="28"/>
        <v>2018</v>
      </c>
      <c r="M504" s="3">
        <f t="shared" si="29"/>
        <v>2</v>
      </c>
      <c r="O504" s="3"/>
      <c r="P504" s="56">
        <f t="shared" si="30"/>
        <v>0</v>
      </c>
      <c r="Q504" s="56">
        <f t="shared" si="31"/>
        <v>-1.893</v>
      </c>
      <c r="R504" s="56">
        <f>IF(A504="INVERSION",-J504,0)</f>
        <v>0</v>
      </c>
      <c r="S504" s="56">
        <f>finanzas3[[#This Row],[INGRESO__NETO]]+finanzas3[[#This Row],[GASTO_NETO]]+finanzas3[[#This Row],[INVERSION_NETA]]</f>
        <v>-1.893</v>
      </c>
    </row>
    <row r="505" spans="1:19" x14ac:dyDescent="0.35">
      <c r="A505" s="3" t="s">
        <v>28</v>
      </c>
      <c r="B505" s="3" t="s">
        <v>16</v>
      </c>
      <c r="C505" s="3" t="s">
        <v>17</v>
      </c>
      <c r="D505" s="3" t="s">
        <v>18</v>
      </c>
      <c r="E505" s="3" t="s">
        <v>167</v>
      </c>
      <c r="F505" s="3" t="s">
        <v>20</v>
      </c>
      <c r="G505" s="3" t="s">
        <v>59</v>
      </c>
      <c r="H505" s="3" t="s">
        <v>59</v>
      </c>
      <c r="I505" s="3" t="s">
        <v>228</v>
      </c>
      <c r="J505" s="6">
        <v>8.99</v>
      </c>
      <c r="K505" s="4">
        <v>43155</v>
      </c>
      <c r="L505" s="3">
        <f t="shared" si="28"/>
        <v>2018</v>
      </c>
      <c r="M505" s="3">
        <f t="shared" si="29"/>
        <v>2</v>
      </c>
      <c r="O505" s="3" t="s">
        <v>229</v>
      </c>
      <c r="P505" s="56">
        <f t="shared" si="30"/>
        <v>0</v>
      </c>
      <c r="Q505" s="56">
        <f t="shared" si="31"/>
        <v>-8.99</v>
      </c>
      <c r="R505" s="56">
        <f>IF(A505="INVERSION",-J505,0)</f>
        <v>0</v>
      </c>
      <c r="S505" s="56">
        <f>finanzas3[[#This Row],[INGRESO__NETO]]+finanzas3[[#This Row],[GASTO_NETO]]+finanzas3[[#This Row],[INVERSION_NETA]]</f>
        <v>-8.99</v>
      </c>
    </row>
    <row r="506" spans="1:19" x14ac:dyDescent="0.35">
      <c r="A506" s="3" t="s">
        <v>28</v>
      </c>
      <c r="B506" s="3" t="s">
        <v>35</v>
      </c>
      <c r="C506" s="3" t="s">
        <v>29</v>
      </c>
      <c r="D506" s="3" t="s">
        <v>18</v>
      </c>
      <c r="E506" s="3" t="s">
        <v>129</v>
      </c>
      <c r="F506" s="3" t="s">
        <v>25</v>
      </c>
      <c r="G506" s="3" t="s">
        <v>1864</v>
      </c>
      <c r="H506" s="3" t="s">
        <v>130</v>
      </c>
      <c r="I506" s="3" t="s">
        <v>130</v>
      </c>
      <c r="J506" s="6">
        <v>27.5</v>
      </c>
      <c r="K506" s="4">
        <v>43160</v>
      </c>
      <c r="L506" s="3">
        <f t="shared" si="28"/>
        <v>2018</v>
      </c>
      <c r="M506" s="3">
        <f t="shared" si="29"/>
        <v>3</v>
      </c>
      <c r="O506" s="3"/>
      <c r="P506" s="56">
        <f t="shared" si="30"/>
        <v>0</v>
      </c>
      <c r="Q506" s="56">
        <f t="shared" si="31"/>
        <v>-27.5</v>
      </c>
      <c r="R506" s="56">
        <f>IF(A506="INVERSION",-J506,0)</f>
        <v>0</v>
      </c>
      <c r="S506" s="56">
        <f>finanzas3[[#This Row],[INGRESO__NETO]]+finanzas3[[#This Row],[GASTO_NETO]]+finanzas3[[#This Row],[INVERSION_NETA]]</f>
        <v>-27.5</v>
      </c>
    </row>
    <row r="507" spans="1:19" x14ac:dyDescent="0.35">
      <c r="A507" s="3" t="s">
        <v>28</v>
      </c>
      <c r="B507" s="3" t="s">
        <v>16</v>
      </c>
      <c r="C507" s="3" t="s">
        <v>17</v>
      </c>
      <c r="D507" s="3" t="s">
        <v>18</v>
      </c>
      <c r="E507" s="3" t="s">
        <v>230</v>
      </c>
      <c r="F507" s="3" t="s">
        <v>25</v>
      </c>
      <c r="G507" s="3" t="s">
        <v>67</v>
      </c>
      <c r="H507" s="3" t="s">
        <v>67</v>
      </c>
      <c r="I507" s="3" t="s">
        <v>67</v>
      </c>
      <c r="J507" s="6">
        <v>1.1500000000000001</v>
      </c>
      <c r="K507" s="4">
        <v>43160</v>
      </c>
      <c r="L507" s="3">
        <f t="shared" si="28"/>
        <v>2018</v>
      </c>
      <c r="M507" s="3">
        <f t="shared" si="29"/>
        <v>3</v>
      </c>
      <c r="O507" t="s">
        <v>231</v>
      </c>
      <c r="P507" s="56">
        <f t="shared" si="30"/>
        <v>0</v>
      </c>
      <c r="Q507" s="56">
        <f t="shared" si="31"/>
        <v>-1.1500000000000001</v>
      </c>
      <c r="R507" s="56">
        <f>IF(A507="INVERSION",-J507,0)</f>
        <v>0</v>
      </c>
      <c r="S507" s="56">
        <f>finanzas3[[#This Row],[INGRESO__NETO]]+finanzas3[[#This Row],[GASTO_NETO]]+finanzas3[[#This Row],[INVERSION_NETA]]</f>
        <v>-1.1500000000000001</v>
      </c>
    </row>
    <row r="508" spans="1:19" x14ac:dyDescent="0.35">
      <c r="A508" s="3" t="s">
        <v>28</v>
      </c>
      <c r="B508" s="3" t="s">
        <v>16</v>
      </c>
      <c r="C508" s="3" t="s">
        <v>17</v>
      </c>
      <c r="D508" s="3" t="s">
        <v>18</v>
      </c>
      <c r="E508" s="3" t="s">
        <v>224</v>
      </c>
      <c r="F508" s="3" t="s">
        <v>25</v>
      </c>
      <c r="G508" s="3" t="s">
        <v>67</v>
      </c>
      <c r="H508" s="3" t="s">
        <v>67</v>
      </c>
      <c r="I508" s="3" t="s">
        <v>67</v>
      </c>
      <c r="J508" s="6">
        <v>0.66</v>
      </c>
      <c r="K508" s="4">
        <v>43160</v>
      </c>
      <c r="L508" s="3">
        <f t="shared" si="28"/>
        <v>2018</v>
      </c>
      <c r="M508" s="3">
        <f t="shared" si="29"/>
        <v>3</v>
      </c>
      <c r="O508" t="s">
        <v>225</v>
      </c>
      <c r="P508" s="56">
        <f t="shared" si="30"/>
        <v>0</v>
      </c>
      <c r="Q508" s="56">
        <f t="shared" si="31"/>
        <v>-0.66</v>
      </c>
      <c r="R508" s="56">
        <f>IF(A508="INVERSION",-J508,0)</f>
        <v>0</v>
      </c>
      <c r="S508" s="56">
        <f>finanzas3[[#This Row],[INGRESO__NETO]]+finanzas3[[#This Row],[GASTO_NETO]]+finanzas3[[#This Row],[INVERSION_NETA]]</f>
        <v>-0.66</v>
      </c>
    </row>
    <row r="509" spans="1:19" x14ac:dyDescent="0.35">
      <c r="A509" s="3" t="s">
        <v>15</v>
      </c>
      <c r="B509" s="3" t="s">
        <v>16</v>
      </c>
      <c r="C509" s="3" t="s">
        <v>29</v>
      </c>
      <c r="D509" s="3" t="s">
        <v>18</v>
      </c>
      <c r="E509" s="3" t="s">
        <v>186</v>
      </c>
      <c r="F509" s="3" t="s">
        <v>25</v>
      </c>
      <c r="G509" s="3" t="s">
        <v>148</v>
      </c>
      <c r="H509" s="3" t="s">
        <v>187</v>
      </c>
      <c r="I509" s="3" t="s">
        <v>188</v>
      </c>
      <c r="J509" s="6">
        <v>443.87399999999997</v>
      </c>
      <c r="K509" s="4">
        <v>43161</v>
      </c>
      <c r="L509" s="3">
        <f t="shared" si="28"/>
        <v>2018</v>
      </c>
      <c r="M509" s="3">
        <f t="shared" si="29"/>
        <v>3</v>
      </c>
      <c r="O509" s="3"/>
      <c r="P509" s="56">
        <f t="shared" si="30"/>
        <v>443.87399999999997</v>
      </c>
      <c r="Q509" s="56">
        <f t="shared" si="31"/>
        <v>0</v>
      </c>
      <c r="R509" s="56">
        <f>IF(A509="INVERSION",-J509,0)</f>
        <v>0</v>
      </c>
      <c r="S509" s="56">
        <f>finanzas3[[#This Row],[INGRESO__NETO]]+finanzas3[[#This Row],[GASTO_NETO]]+finanzas3[[#This Row],[INVERSION_NETA]]</f>
        <v>443.87399999999997</v>
      </c>
    </row>
    <row r="510" spans="1:19" x14ac:dyDescent="0.35">
      <c r="A510" s="3" t="s">
        <v>28</v>
      </c>
      <c r="B510" s="3" t="s">
        <v>16</v>
      </c>
      <c r="C510" s="3" t="s">
        <v>17</v>
      </c>
      <c r="D510" s="3" t="s">
        <v>18</v>
      </c>
      <c r="E510" s="3" t="s">
        <v>40</v>
      </c>
      <c r="F510" s="3" t="s">
        <v>25</v>
      </c>
      <c r="G510" s="3" t="s">
        <v>21</v>
      </c>
      <c r="H510" s="3" t="s">
        <v>40</v>
      </c>
      <c r="I510" s="3" t="s">
        <v>40</v>
      </c>
      <c r="J510" s="6">
        <v>4</v>
      </c>
      <c r="K510" s="4">
        <v>43161</v>
      </c>
      <c r="L510" s="3">
        <f t="shared" si="28"/>
        <v>2018</v>
      </c>
      <c r="M510" s="3">
        <f t="shared" si="29"/>
        <v>3</v>
      </c>
      <c r="P510" s="56">
        <f t="shared" si="30"/>
        <v>0</v>
      </c>
      <c r="Q510" s="56">
        <f t="shared" si="31"/>
        <v>-4</v>
      </c>
      <c r="R510" s="56">
        <f>IF(A510="INVERSION",-J510,0)</f>
        <v>0</v>
      </c>
      <c r="S510" s="56">
        <f>finanzas3[[#This Row],[INGRESO__NETO]]+finanzas3[[#This Row],[GASTO_NETO]]+finanzas3[[#This Row],[INVERSION_NETA]]</f>
        <v>-4</v>
      </c>
    </row>
    <row r="511" spans="1:19" x14ac:dyDescent="0.35">
      <c r="A511" s="3" t="s">
        <v>28</v>
      </c>
      <c r="B511" s="3" t="s">
        <v>35</v>
      </c>
      <c r="C511" s="3" t="s">
        <v>29</v>
      </c>
      <c r="D511" s="3" t="s">
        <v>18</v>
      </c>
      <c r="E511" s="3" t="s">
        <v>183</v>
      </c>
      <c r="F511" s="3" t="s">
        <v>25</v>
      </c>
      <c r="G511" s="3" t="s">
        <v>1864</v>
      </c>
      <c r="H511" s="3" t="s">
        <v>184</v>
      </c>
      <c r="I511" s="3" t="s">
        <v>183</v>
      </c>
      <c r="J511" s="6">
        <v>11.9</v>
      </c>
      <c r="K511" s="4">
        <v>43164</v>
      </c>
      <c r="L511" s="3">
        <f t="shared" si="28"/>
        <v>2018</v>
      </c>
      <c r="M511" s="3">
        <f t="shared" si="29"/>
        <v>3</v>
      </c>
      <c r="O511" s="3"/>
      <c r="P511" s="56">
        <f t="shared" si="30"/>
        <v>0</v>
      </c>
      <c r="Q511" s="56">
        <f t="shared" si="31"/>
        <v>-11.9</v>
      </c>
      <c r="R511" s="56">
        <f>IF(A511="INVERSION",-J511,0)</f>
        <v>0</v>
      </c>
      <c r="S511" s="56">
        <f>finanzas3[[#This Row],[INGRESO__NETO]]+finanzas3[[#This Row],[GASTO_NETO]]+finanzas3[[#This Row],[INVERSION_NETA]]</f>
        <v>-11.9</v>
      </c>
    </row>
    <row r="512" spans="1:19" x14ac:dyDescent="0.35">
      <c r="A512" s="3" t="s">
        <v>28</v>
      </c>
      <c r="B512" s="3" t="s">
        <v>16</v>
      </c>
      <c r="C512" s="3" t="s">
        <v>17</v>
      </c>
      <c r="D512" s="3" t="s">
        <v>18</v>
      </c>
      <c r="E512" s="3" t="s">
        <v>232</v>
      </c>
      <c r="F512" s="3" t="s">
        <v>25</v>
      </c>
      <c r="G512" s="3" t="s">
        <v>1864</v>
      </c>
      <c r="H512" s="3" t="s">
        <v>184</v>
      </c>
      <c r="I512" s="3" t="s">
        <v>233</v>
      </c>
      <c r="J512" s="6">
        <v>11.9</v>
      </c>
      <c r="K512" s="4">
        <v>43164</v>
      </c>
      <c r="L512" s="3">
        <f t="shared" si="28"/>
        <v>2018</v>
      </c>
      <c r="M512" s="3">
        <f t="shared" si="29"/>
        <v>3</v>
      </c>
      <c r="O512" t="s">
        <v>234</v>
      </c>
      <c r="P512" s="56">
        <f t="shared" si="30"/>
        <v>0</v>
      </c>
      <c r="Q512" s="56">
        <f t="shared" si="31"/>
        <v>-11.9</v>
      </c>
      <c r="R512" s="56">
        <f>IF(A512="INVERSION",-J512,0)</f>
        <v>0</v>
      </c>
      <c r="S512" s="56">
        <f>finanzas3[[#This Row],[INGRESO__NETO]]+finanzas3[[#This Row],[GASTO_NETO]]+finanzas3[[#This Row],[INVERSION_NETA]]</f>
        <v>-11.9</v>
      </c>
    </row>
    <row r="513" spans="1:19" x14ac:dyDescent="0.35">
      <c r="A513" s="3" t="s">
        <v>28</v>
      </c>
      <c r="B513" s="3" t="s">
        <v>16</v>
      </c>
      <c r="C513" s="3" t="s">
        <v>17</v>
      </c>
      <c r="D513" s="3" t="s">
        <v>18</v>
      </c>
      <c r="E513" s="3" t="s">
        <v>235</v>
      </c>
      <c r="F513" s="3" t="s">
        <v>25</v>
      </c>
      <c r="G513" s="3" t="s">
        <v>67</v>
      </c>
      <c r="H513" s="3" t="s">
        <v>67</v>
      </c>
      <c r="I513" s="3" t="s">
        <v>67</v>
      </c>
      <c r="J513" s="6">
        <v>4.6000000000000005</v>
      </c>
      <c r="K513" s="4">
        <v>43164</v>
      </c>
      <c r="L513" s="3">
        <f t="shared" si="28"/>
        <v>2018</v>
      </c>
      <c r="M513" s="3">
        <f t="shared" si="29"/>
        <v>3</v>
      </c>
      <c r="O513" t="s">
        <v>236</v>
      </c>
      <c r="P513" s="56">
        <f t="shared" si="30"/>
        <v>0</v>
      </c>
      <c r="Q513" s="56">
        <f t="shared" si="31"/>
        <v>-4.6000000000000005</v>
      </c>
      <c r="R513" s="56">
        <f>IF(A513="INVERSION",-J513,0)</f>
        <v>0</v>
      </c>
      <c r="S513" s="56">
        <f>finanzas3[[#This Row],[INGRESO__NETO]]+finanzas3[[#This Row],[GASTO_NETO]]+finanzas3[[#This Row],[INVERSION_NETA]]</f>
        <v>-4.6000000000000005</v>
      </c>
    </row>
    <row r="514" spans="1:19" x14ac:dyDescent="0.35">
      <c r="A514" s="3" t="s">
        <v>28</v>
      </c>
      <c r="B514" s="3" t="s">
        <v>16</v>
      </c>
      <c r="C514" s="3" t="s">
        <v>17</v>
      </c>
      <c r="D514" s="3" t="s">
        <v>18</v>
      </c>
      <c r="E514" s="3" t="s">
        <v>144</v>
      </c>
      <c r="F514" s="3" t="s">
        <v>25</v>
      </c>
      <c r="G514" s="3" t="s">
        <v>48</v>
      </c>
      <c r="H514" s="3" t="s">
        <v>49</v>
      </c>
      <c r="I514" s="3" t="s">
        <v>144</v>
      </c>
      <c r="J514" s="6">
        <v>0.32900000000000001</v>
      </c>
      <c r="K514" s="4">
        <v>43165</v>
      </c>
      <c r="L514" s="3">
        <f t="shared" ref="L514:L577" si="32">YEAR(K514)</f>
        <v>2018</v>
      </c>
      <c r="M514" s="3">
        <f t="shared" ref="M514:M577" si="33">MONTH(K514)</f>
        <v>3</v>
      </c>
      <c r="O514" s="3"/>
      <c r="P514" s="56">
        <f t="shared" si="30"/>
        <v>0</v>
      </c>
      <c r="Q514" s="56">
        <f t="shared" si="31"/>
        <v>-0.32900000000000001</v>
      </c>
      <c r="R514" s="56">
        <f>IF(A514="INVERSION",-J514,0)</f>
        <v>0</v>
      </c>
      <c r="S514" s="56">
        <f>finanzas3[[#This Row],[INGRESO__NETO]]+finanzas3[[#This Row],[GASTO_NETO]]+finanzas3[[#This Row],[INVERSION_NETA]]</f>
        <v>-0.32900000000000001</v>
      </c>
    </row>
    <row r="515" spans="1:19" x14ac:dyDescent="0.35">
      <c r="A515" s="3" t="s">
        <v>28</v>
      </c>
      <c r="B515" s="3" t="s">
        <v>16</v>
      </c>
      <c r="C515" s="3" t="s">
        <v>17</v>
      </c>
      <c r="D515" s="3" t="s">
        <v>18</v>
      </c>
      <c r="E515" s="3" t="s">
        <v>57</v>
      </c>
      <c r="F515" s="3" t="s">
        <v>25</v>
      </c>
      <c r="G515" s="3" t="s">
        <v>48</v>
      </c>
      <c r="H515" s="3" t="s">
        <v>49</v>
      </c>
      <c r="I515" s="3" t="s">
        <v>57</v>
      </c>
      <c r="J515" s="6">
        <v>2.8780000000000001</v>
      </c>
      <c r="K515" s="4">
        <v>43167</v>
      </c>
      <c r="L515" s="3">
        <f t="shared" si="32"/>
        <v>2018</v>
      </c>
      <c r="M515" s="3">
        <f t="shared" si="33"/>
        <v>3</v>
      </c>
      <c r="O515" s="3"/>
      <c r="P515" s="56">
        <f t="shared" ref="P515:P578" si="34">IF(A515="INGRESO",J515,0)</f>
        <v>0</v>
      </c>
      <c r="Q515" s="56">
        <f t="shared" ref="Q515:Q578" si="35">IF(A515="GASTO",-J515,0)</f>
        <v>-2.8780000000000001</v>
      </c>
      <c r="R515" s="56">
        <f>IF(A515="INVERSION",-J515,0)</f>
        <v>0</v>
      </c>
      <c r="S515" s="56">
        <f>finanzas3[[#This Row],[INGRESO__NETO]]+finanzas3[[#This Row],[GASTO_NETO]]+finanzas3[[#This Row],[INVERSION_NETA]]</f>
        <v>-2.8780000000000001</v>
      </c>
    </row>
    <row r="516" spans="1:19" x14ac:dyDescent="0.35">
      <c r="A516" s="3" t="s">
        <v>28</v>
      </c>
      <c r="B516" s="3" t="s">
        <v>16</v>
      </c>
      <c r="C516" s="3" t="s">
        <v>17</v>
      </c>
      <c r="D516" s="3" t="s">
        <v>18</v>
      </c>
      <c r="E516" s="3" t="s">
        <v>49</v>
      </c>
      <c r="F516" s="3" t="s">
        <v>25</v>
      </c>
      <c r="G516" s="3" t="s">
        <v>67</v>
      </c>
      <c r="H516" s="3" t="s">
        <v>66</v>
      </c>
      <c r="I516" s="3" t="s">
        <v>193</v>
      </c>
      <c r="J516" s="6">
        <v>1.5</v>
      </c>
      <c r="K516" s="4">
        <v>43169</v>
      </c>
      <c r="L516" s="3">
        <f t="shared" si="32"/>
        <v>2018</v>
      </c>
      <c r="M516" s="3">
        <f t="shared" si="33"/>
        <v>3</v>
      </c>
      <c r="P516" s="56">
        <f t="shared" si="34"/>
        <v>0</v>
      </c>
      <c r="Q516" s="56">
        <f t="shared" si="35"/>
        <v>-1.5</v>
      </c>
      <c r="R516" s="56">
        <f>IF(A516="INVERSION",-J516,0)</f>
        <v>0</v>
      </c>
      <c r="S516" s="56">
        <f>finanzas3[[#This Row],[INGRESO__NETO]]+finanzas3[[#This Row],[GASTO_NETO]]+finanzas3[[#This Row],[INVERSION_NETA]]</f>
        <v>-1.5</v>
      </c>
    </row>
    <row r="517" spans="1:19" x14ac:dyDescent="0.35">
      <c r="A517" s="3" t="s">
        <v>28</v>
      </c>
      <c r="B517" s="3" t="s">
        <v>16</v>
      </c>
      <c r="C517" s="3" t="s">
        <v>17</v>
      </c>
      <c r="D517" s="3" t="s">
        <v>18</v>
      </c>
      <c r="E517" s="3" t="s">
        <v>49</v>
      </c>
      <c r="F517" s="3" t="s">
        <v>25</v>
      </c>
      <c r="G517" s="3" t="s">
        <v>53</v>
      </c>
      <c r="H517" s="3" t="s">
        <v>77</v>
      </c>
      <c r="I517" s="3" t="s">
        <v>78</v>
      </c>
      <c r="J517" s="6">
        <v>6.6459999999999999</v>
      </c>
      <c r="K517" s="4">
        <v>43171</v>
      </c>
      <c r="L517" s="3">
        <f t="shared" si="32"/>
        <v>2018</v>
      </c>
      <c r="M517" s="3">
        <f t="shared" si="33"/>
        <v>3</v>
      </c>
      <c r="P517" s="56">
        <f t="shared" si="34"/>
        <v>0</v>
      </c>
      <c r="Q517" s="56">
        <f t="shared" si="35"/>
        <v>-6.6459999999999999</v>
      </c>
      <c r="R517" s="56">
        <f>IF(A517="INVERSION",-J517,0)</f>
        <v>0</v>
      </c>
      <c r="S517" s="56">
        <f>finanzas3[[#This Row],[INGRESO__NETO]]+finanzas3[[#This Row],[GASTO_NETO]]+finanzas3[[#This Row],[INVERSION_NETA]]</f>
        <v>-6.6459999999999999</v>
      </c>
    </row>
    <row r="518" spans="1:19" x14ac:dyDescent="0.35">
      <c r="A518" s="3" t="s">
        <v>15</v>
      </c>
      <c r="B518" s="3" t="s">
        <v>16</v>
      </c>
      <c r="C518" s="3" t="s">
        <v>17</v>
      </c>
      <c r="D518" s="3" t="s">
        <v>18</v>
      </c>
      <c r="E518" s="3" t="s">
        <v>19</v>
      </c>
      <c r="F518" s="3" t="s">
        <v>20</v>
      </c>
      <c r="G518" s="3" t="s">
        <v>21</v>
      </c>
      <c r="H518" s="3" t="s">
        <v>22</v>
      </c>
      <c r="I518" s="3" t="s">
        <v>23</v>
      </c>
      <c r="J518" s="6">
        <v>90.3</v>
      </c>
      <c r="K518" s="4">
        <v>43171</v>
      </c>
      <c r="L518" s="3">
        <f t="shared" si="32"/>
        <v>2018</v>
      </c>
      <c r="M518" s="3">
        <f t="shared" si="33"/>
        <v>3</v>
      </c>
      <c r="O518" s="3"/>
      <c r="P518" s="56">
        <f t="shared" si="34"/>
        <v>90.3</v>
      </c>
      <c r="Q518" s="56">
        <f t="shared" si="35"/>
        <v>0</v>
      </c>
      <c r="R518" s="56">
        <f>IF(A518="INVERSION",-J518,0)</f>
        <v>0</v>
      </c>
      <c r="S518" s="56">
        <f>finanzas3[[#This Row],[INGRESO__NETO]]+finanzas3[[#This Row],[GASTO_NETO]]+finanzas3[[#This Row],[INVERSION_NETA]]</f>
        <v>90.3</v>
      </c>
    </row>
    <row r="519" spans="1:19" x14ac:dyDescent="0.35">
      <c r="A519" s="3" t="s">
        <v>28</v>
      </c>
      <c r="B519" s="3" t="s">
        <v>16</v>
      </c>
      <c r="C519" s="3" t="s">
        <v>17</v>
      </c>
      <c r="D519" s="3" t="s">
        <v>18</v>
      </c>
      <c r="E519" s="3" t="s">
        <v>69</v>
      </c>
      <c r="F519" s="3" t="s">
        <v>25</v>
      </c>
      <c r="G519" s="3" t="s">
        <v>48</v>
      </c>
      <c r="H519" s="3" t="s">
        <v>49</v>
      </c>
      <c r="I519" s="3" t="s">
        <v>69</v>
      </c>
      <c r="J519" s="6">
        <v>0.94499999999999995</v>
      </c>
      <c r="K519" s="4">
        <v>43172</v>
      </c>
      <c r="L519" s="3">
        <f t="shared" si="32"/>
        <v>2018</v>
      </c>
      <c r="M519" s="3">
        <f t="shared" si="33"/>
        <v>3</v>
      </c>
      <c r="O519" s="3"/>
      <c r="P519" s="56">
        <f t="shared" si="34"/>
        <v>0</v>
      </c>
      <c r="Q519" s="56">
        <f t="shared" si="35"/>
        <v>-0.94499999999999995</v>
      </c>
      <c r="R519" s="56">
        <f>IF(A519="INVERSION",-J519,0)</f>
        <v>0</v>
      </c>
      <c r="S519" s="56">
        <f>finanzas3[[#This Row],[INGRESO__NETO]]+finanzas3[[#This Row],[GASTO_NETO]]+finanzas3[[#This Row],[INVERSION_NETA]]</f>
        <v>-0.94499999999999995</v>
      </c>
    </row>
    <row r="520" spans="1:19" x14ac:dyDescent="0.35">
      <c r="A520" s="3" t="s">
        <v>28</v>
      </c>
      <c r="B520" s="3" t="s">
        <v>16</v>
      </c>
      <c r="C520" s="3" t="s">
        <v>17</v>
      </c>
      <c r="D520" s="3" t="s">
        <v>18</v>
      </c>
      <c r="E520" s="3" t="s">
        <v>151</v>
      </c>
      <c r="F520" s="3" t="s">
        <v>25</v>
      </c>
      <c r="G520" s="3" t="s">
        <v>67</v>
      </c>
      <c r="H520" s="3" t="s">
        <v>67</v>
      </c>
      <c r="I520" s="3" t="s">
        <v>67</v>
      </c>
      <c r="J520" s="6">
        <v>1.2000000000000002</v>
      </c>
      <c r="K520" s="4">
        <v>43173</v>
      </c>
      <c r="L520" s="3">
        <f t="shared" si="32"/>
        <v>2018</v>
      </c>
      <c r="M520" s="3">
        <f t="shared" si="33"/>
        <v>3</v>
      </c>
      <c r="O520" t="s">
        <v>152</v>
      </c>
      <c r="P520" s="56">
        <f t="shared" si="34"/>
        <v>0</v>
      </c>
      <c r="Q520" s="56">
        <f t="shared" si="35"/>
        <v>-1.2000000000000002</v>
      </c>
      <c r="R520" s="56">
        <f>IF(A520="INVERSION",-J520,0)</f>
        <v>0</v>
      </c>
      <c r="S520" s="56">
        <f>finanzas3[[#This Row],[INGRESO__NETO]]+finanzas3[[#This Row],[GASTO_NETO]]+finanzas3[[#This Row],[INVERSION_NETA]]</f>
        <v>-1.2000000000000002</v>
      </c>
    </row>
    <row r="521" spans="1:19" x14ac:dyDescent="0.35">
      <c r="A521" s="3" t="s">
        <v>28</v>
      </c>
      <c r="B521" s="3" t="s">
        <v>16</v>
      </c>
      <c r="C521" s="3" t="s">
        <v>17</v>
      </c>
      <c r="D521" s="3" t="s">
        <v>18</v>
      </c>
      <c r="E521" s="3" t="s">
        <v>237</v>
      </c>
      <c r="F521" s="3" t="s">
        <v>25</v>
      </c>
      <c r="G521" s="3" t="s">
        <v>53</v>
      </c>
      <c r="H521" s="3" t="s">
        <v>199</v>
      </c>
      <c r="I521" s="3" t="s">
        <v>200</v>
      </c>
      <c r="J521" s="6">
        <v>0.5</v>
      </c>
      <c r="K521" s="4">
        <v>43173</v>
      </c>
      <c r="L521" s="3">
        <f t="shared" si="32"/>
        <v>2018</v>
      </c>
      <c r="M521" s="3">
        <f t="shared" si="33"/>
        <v>3</v>
      </c>
      <c r="O521" t="s">
        <v>238</v>
      </c>
      <c r="P521" s="56">
        <f t="shared" si="34"/>
        <v>0</v>
      </c>
      <c r="Q521" s="56">
        <f t="shared" si="35"/>
        <v>-0.5</v>
      </c>
      <c r="R521" s="56">
        <f>IF(A521="INVERSION",-J521,0)</f>
        <v>0</v>
      </c>
      <c r="S521" s="56">
        <f>finanzas3[[#This Row],[INGRESO__NETO]]+finanzas3[[#This Row],[GASTO_NETO]]+finanzas3[[#This Row],[INVERSION_NETA]]</f>
        <v>-0.5</v>
      </c>
    </row>
    <row r="522" spans="1:19" x14ac:dyDescent="0.35">
      <c r="A522" s="3" t="s">
        <v>28</v>
      </c>
      <c r="B522" s="3" t="s">
        <v>16</v>
      </c>
      <c r="C522" s="3" t="s">
        <v>17</v>
      </c>
      <c r="D522" s="3" t="s">
        <v>18</v>
      </c>
      <c r="E522" s="3" t="s">
        <v>49</v>
      </c>
      <c r="F522" s="3" t="s">
        <v>25</v>
      </c>
      <c r="G522" s="3" t="s">
        <v>67</v>
      </c>
      <c r="H522" s="3" t="s">
        <v>66</v>
      </c>
      <c r="I522" s="3" t="s">
        <v>193</v>
      </c>
      <c r="J522" s="6">
        <v>0.88000000000000012</v>
      </c>
      <c r="K522" s="4">
        <v>43174</v>
      </c>
      <c r="L522" s="3">
        <f t="shared" si="32"/>
        <v>2018</v>
      </c>
      <c r="M522" s="3">
        <f t="shared" si="33"/>
        <v>3</v>
      </c>
      <c r="P522" s="56">
        <f t="shared" si="34"/>
        <v>0</v>
      </c>
      <c r="Q522" s="56">
        <f t="shared" si="35"/>
        <v>-0.88000000000000012</v>
      </c>
      <c r="R522" s="56">
        <f>IF(A522="INVERSION",-J522,0)</f>
        <v>0</v>
      </c>
      <c r="S522" s="56">
        <f>finanzas3[[#This Row],[INGRESO__NETO]]+finanzas3[[#This Row],[GASTO_NETO]]+finanzas3[[#This Row],[INVERSION_NETA]]</f>
        <v>-0.88000000000000012</v>
      </c>
    </row>
    <row r="523" spans="1:19" x14ac:dyDescent="0.35">
      <c r="A523" s="3" t="s">
        <v>28</v>
      </c>
      <c r="B523" s="3" t="s">
        <v>16</v>
      </c>
      <c r="C523" s="3" t="s">
        <v>17</v>
      </c>
      <c r="D523" s="3" t="s">
        <v>18</v>
      </c>
      <c r="E523" s="3" t="s">
        <v>66</v>
      </c>
      <c r="F523" s="3" t="s">
        <v>25</v>
      </c>
      <c r="G523" s="3" t="s">
        <v>67</v>
      </c>
      <c r="H523" s="3" t="s">
        <v>66</v>
      </c>
      <c r="I523" s="3" t="s">
        <v>66</v>
      </c>
      <c r="J523" s="6">
        <v>2.2600000000000002</v>
      </c>
      <c r="K523" s="4">
        <v>43185</v>
      </c>
      <c r="L523" s="3">
        <f t="shared" si="32"/>
        <v>2018</v>
      </c>
      <c r="M523" s="3">
        <f t="shared" si="33"/>
        <v>3</v>
      </c>
      <c r="O523" t="s">
        <v>239</v>
      </c>
      <c r="P523" s="56">
        <f t="shared" si="34"/>
        <v>0</v>
      </c>
      <c r="Q523" s="56">
        <f t="shared" si="35"/>
        <v>-2.2600000000000002</v>
      </c>
      <c r="R523" s="56">
        <f>IF(A523="INVERSION",-J523,0)</f>
        <v>0</v>
      </c>
      <c r="S523" s="56">
        <f>finanzas3[[#This Row],[INGRESO__NETO]]+finanzas3[[#This Row],[GASTO_NETO]]+finanzas3[[#This Row],[INVERSION_NETA]]</f>
        <v>-2.2600000000000002</v>
      </c>
    </row>
    <row r="524" spans="1:19" x14ac:dyDescent="0.35">
      <c r="A524" s="3" t="s">
        <v>28</v>
      </c>
      <c r="B524" s="3" t="s">
        <v>16</v>
      </c>
      <c r="C524" s="3" t="s">
        <v>17</v>
      </c>
      <c r="D524" s="3" t="s">
        <v>18</v>
      </c>
      <c r="E524" s="3" t="s">
        <v>49</v>
      </c>
      <c r="F524" s="3" t="s">
        <v>25</v>
      </c>
      <c r="G524" s="3" t="s">
        <v>53</v>
      </c>
      <c r="H524" s="3" t="s">
        <v>77</v>
      </c>
      <c r="I524" s="3" t="s">
        <v>78</v>
      </c>
      <c r="J524" s="6">
        <v>7.4750000000000005</v>
      </c>
      <c r="K524" s="4">
        <v>43188</v>
      </c>
      <c r="L524" s="3">
        <f t="shared" si="32"/>
        <v>2018</v>
      </c>
      <c r="M524" s="3">
        <f t="shared" si="33"/>
        <v>3</v>
      </c>
      <c r="P524" s="56">
        <f t="shared" si="34"/>
        <v>0</v>
      </c>
      <c r="Q524" s="56">
        <f t="shared" si="35"/>
        <v>-7.4750000000000005</v>
      </c>
      <c r="R524" s="56">
        <f>IF(A524="INVERSION",-J524,0)</f>
        <v>0</v>
      </c>
      <c r="S524" s="56">
        <f>finanzas3[[#This Row],[INGRESO__NETO]]+finanzas3[[#This Row],[GASTO_NETO]]+finanzas3[[#This Row],[INVERSION_NETA]]</f>
        <v>-7.4750000000000005</v>
      </c>
    </row>
    <row r="525" spans="1:19" x14ac:dyDescent="0.35">
      <c r="A525" s="3" t="s">
        <v>28</v>
      </c>
      <c r="B525" s="3" t="s">
        <v>16</v>
      </c>
      <c r="C525" s="3" t="s">
        <v>17</v>
      </c>
      <c r="D525" s="3" t="s">
        <v>18</v>
      </c>
      <c r="E525" s="3" t="s">
        <v>49</v>
      </c>
      <c r="F525" s="3" t="s">
        <v>25</v>
      </c>
      <c r="G525" s="3" t="s">
        <v>67</v>
      </c>
      <c r="H525" s="3" t="s">
        <v>66</v>
      </c>
      <c r="I525" s="3" t="s">
        <v>193</v>
      </c>
      <c r="J525" s="6">
        <v>0.49000000000000005</v>
      </c>
      <c r="K525" s="4">
        <v>43188</v>
      </c>
      <c r="L525" s="3">
        <f t="shared" si="32"/>
        <v>2018</v>
      </c>
      <c r="M525" s="3">
        <f t="shared" si="33"/>
        <v>3</v>
      </c>
      <c r="P525" s="56">
        <f t="shared" si="34"/>
        <v>0</v>
      </c>
      <c r="Q525" s="56">
        <f t="shared" si="35"/>
        <v>-0.49000000000000005</v>
      </c>
      <c r="R525" s="56">
        <f>IF(A525="INVERSION",-J525,0)</f>
        <v>0</v>
      </c>
      <c r="S525" s="56">
        <f>finanzas3[[#This Row],[INGRESO__NETO]]+finanzas3[[#This Row],[GASTO_NETO]]+finanzas3[[#This Row],[INVERSION_NETA]]</f>
        <v>-0.49000000000000005</v>
      </c>
    </row>
    <row r="526" spans="1:19" x14ac:dyDescent="0.35">
      <c r="A526" s="3" t="s">
        <v>28</v>
      </c>
      <c r="B526" s="3" t="s">
        <v>35</v>
      </c>
      <c r="C526" s="3" t="s">
        <v>29</v>
      </c>
      <c r="D526" s="3" t="s">
        <v>18</v>
      </c>
      <c r="E526" s="3" t="s">
        <v>129</v>
      </c>
      <c r="F526" s="3" t="s">
        <v>25</v>
      </c>
      <c r="G526" s="3" t="s">
        <v>1864</v>
      </c>
      <c r="H526" s="3" t="s">
        <v>130</v>
      </c>
      <c r="I526" s="3" t="s">
        <v>130</v>
      </c>
      <c r="J526" s="6">
        <v>27.5</v>
      </c>
      <c r="K526" s="4">
        <v>43191</v>
      </c>
      <c r="L526" s="3">
        <f t="shared" si="32"/>
        <v>2018</v>
      </c>
      <c r="M526" s="3">
        <f t="shared" si="33"/>
        <v>4</v>
      </c>
      <c r="O526" s="3"/>
      <c r="P526" s="56">
        <f t="shared" si="34"/>
        <v>0</v>
      </c>
      <c r="Q526" s="56">
        <f t="shared" si="35"/>
        <v>-27.5</v>
      </c>
      <c r="R526" s="56">
        <f>IF(A526="INVERSION",-J526,0)</f>
        <v>0</v>
      </c>
      <c r="S526" s="56">
        <f>finanzas3[[#This Row],[INGRESO__NETO]]+finanzas3[[#This Row],[GASTO_NETO]]+finanzas3[[#This Row],[INVERSION_NETA]]</f>
        <v>-27.5</v>
      </c>
    </row>
    <row r="527" spans="1:19" x14ac:dyDescent="0.35">
      <c r="A527" s="3" t="s">
        <v>15</v>
      </c>
      <c r="B527" s="3" t="s">
        <v>16</v>
      </c>
      <c r="C527" s="3" t="s">
        <v>29</v>
      </c>
      <c r="D527" s="3" t="s">
        <v>18</v>
      </c>
      <c r="E527" s="3" t="s">
        <v>186</v>
      </c>
      <c r="F527" s="3" t="s">
        <v>25</v>
      </c>
      <c r="G527" s="3" t="s">
        <v>148</v>
      </c>
      <c r="H527" s="3" t="s">
        <v>187</v>
      </c>
      <c r="I527" s="3" t="s">
        <v>188</v>
      </c>
      <c r="J527" s="6">
        <v>443.27399999999994</v>
      </c>
      <c r="K527" s="4">
        <v>43192</v>
      </c>
      <c r="L527" s="3">
        <f t="shared" si="32"/>
        <v>2018</v>
      </c>
      <c r="M527" s="3">
        <f t="shared" si="33"/>
        <v>4</v>
      </c>
      <c r="O527" s="3"/>
      <c r="P527" s="56">
        <f t="shared" si="34"/>
        <v>443.27399999999994</v>
      </c>
      <c r="Q527" s="56">
        <f t="shared" si="35"/>
        <v>0</v>
      </c>
      <c r="R527" s="56">
        <f>IF(A527="INVERSION",-J527,0)</f>
        <v>0</v>
      </c>
      <c r="S527" s="56">
        <f>finanzas3[[#This Row],[INGRESO__NETO]]+finanzas3[[#This Row],[GASTO_NETO]]+finanzas3[[#This Row],[INVERSION_NETA]]</f>
        <v>443.27399999999994</v>
      </c>
    </row>
    <row r="528" spans="1:19" x14ac:dyDescent="0.35">
      <c r="A528" s="3" t="s">
        <v>28</v>
      </c>
      <c r="B528" s="3" t="s">
        <v>16</v>
      </c>
      <c r="C528" s="3" t="s">
        <v>17</v>
      </c>
      <c r="D528" s="3" t="s">
        <v>18</v>
      </c>
      <c r="G528" s="3" t="s">
        <v>1865</v>
      </c>
      <c r="H528" s="3" t="s">
        <v>42</v>
      </c>
      <c r="I528" s="3" t="s">
        <v>240</v>
      </c>
      <c r="J528" s="6">
        <v>4.9000000000000004</v>
      </c>
      <c r="K528" s="4">
        <v>43193</v>
      </c>
      <c r="L528" s="3">
        <f t="shared" si="32"/>
        <v>2018</v>
      </c>
      <c r="M528" s="3">
        <f t="shared" si="33"/>
        <v>4</v>
      </c>
      <c r="P528" s="56">
        <f t="shared" si="34"/>
        <v>0</v>
      </c>
      <c r="Q528" s="56">
        <f t="shared" si="35"/>
        <v>-4.9000000000000004</v>
      </c>
      <c r="R528" s="56">
        <f>IF(A528="INVERSION",-J528,0)</f>
        <v>0</v>
      </c>
      <c r="S528" s="56">
        <f>finanzas3[[#This Row],[INGRESO__NETO]]+finanzas3[[#This Row],[GASTO_NETO]]+finanzas3[[#This Row],[INVERSION_NETA]]</f>
        <v>-4.9000000000000004</v>
      </c>
    </row>
    <row r="529" spans="1:19" x14ac:dyDescent="0.35">
      <c r="A529" s="3" t="s">
        <v>28</v>
      </c>
      <c r="B529" s="3" t="s">
        <v>16</v>
      </c>
      <c r="C529" s="3" t="s">
        <v>17</v>
      </c>
      <c r="D529" s="3" t="s">
        <v>18</v>
      </c>
      <c r="E529" s="3" t="s">
        <v>57</v>
      </c>
      <c r="F529" s="3" t="s">
        <v>25</v>
      </c>
      <c r="G529" s="3" t="s">
        <v>48</v>
      </c>
      <c r="H529" s="3" t="s">
        <v>49</v>
      </c>
      <c r="I529" s="3" t="s">
        <v>57</v>
      </c>
      <c r="J529" s="6">
        <v>1.2140000000000002</v>
      </c>
      <c r="K529" s="4">
        <v>43193</v>
      </c>
      <c r="L529" s="3">
        <f t="shared" si="32"/>
        <v>2018</v>
      </c>
      <c r="M529" s="3">
        <f t="shared" si="33"/>
        <v>4</v>
      </c>
      <c r="O529" s="3"/>
      <c r="P529" s="56">
        <f t="shared" si="34"/>
        <v>0</v>
      </c>
      <c r="Q529" s="56">
        <f t="shared" si="35"/>
        <v>-1.2140000000000002</v>
      </c>
      <c r="R529" s="56">
        <f>IF(A529="INVERSION",-J529,0)</f>
        <v>0</v>
      </c>
      <c r="S529" s="56">
        <f>finanzas3[[#This Row],[INGRESO__NETO]]+finanzas3[[#This Row],[GASTO_NETO]]+finanzas3[[#This Row],[INVERSION_NETA]]</f>
        <v>-1.2140000000000002</v>
      </c>
    </row>
    <row r="530" spans="1:19" x14ac:dyDescent="0.35">
      <c r="A530" s="3" t="s">
        <v>28</v>
      </c>
      <c r="B530" s="3" t="s">
        <v>35</v>
      </c>
      <c r="C530" s="3" t="s">
        <v>29</v>
      </c>
      <c r="D530" s="3" t="s">
        <v>18</v>
      </c>
      <c r="E530" s="3" t="s">
        <v>183</v>
      </c>
      <c r="F530" s="3" t="s">
        <v>25</v>
      </c>
      <c r="G530" s="3" t="s">
        <v>1864</v>
      </c>
      <c r="H530" s="3" t="s">
        <v>184</v>
      </c>
      <c r="I530" s="3" t="s">
        <v>183</v>
      </c>
      <c r="J530" s="6">
        <v>11.9</v>
      </c>
      <c r="K530" s="4">
        <v>43195</v>
      </c>
      <c r="L530" s="3">
        <f t="shared" si="32"/>
        <v>2018</v>
      </c>
      <c r="M530" s="3">
        <f t="shared" si="33"/>
        <v>4</v>
      </c>
      <c r="O530" s="3"/>
      <c r="P530" s="56">
        <f t="shared" si="34"/>
        <v>0</v>
      </c>
      <c r="Q530" s="56">
        <f t="shared" si="35"/>
        <v>-11.9</v>
      </c>
      <c r="R530" s="56">
        <f>IF(A530="INVERSION",-J530,0)</f>
        <v>0</v>
      </c>
      <c r="S530" s="56">
        <f>finanzas3[[#This Row],[INGRESO__NETO]]+finanzas3[[#This Row],[GASTO_NETO]]+finanzas3[[#This Row],[INVERSION_NETA]]</f>
        <v>-11.9</v>
      </c>
    </row>
    <row r="531" spans="1:19" x14ac:dyDescent="0.35">
      <c r="A531" s="3" t="s">
        <v>28</v>
      </c>
      <c r="B531" s="3" t="s">
        <v>16</v>
      </c>
      <c r="C531" s="3" t="s">
        <v>17</v>
      </c>
      <c r="D531" s="3" t="s">
        <v>18</v>
      </c>
      <c r="E531" s="3" t="s">
        <v>40</v>
      </c>
      <c r="F531" s="3" t="s">
        <v>25</v>
      </c>
      <c r="G531" s="3" t="s">
        <v>21</v>
      </c>
      <c r="H531" s="3" t="s">
        <v>40</v>
      </c>
      <c r="I531" s="3" t="s">
        <v>40</v>
      </c>
      <c r="J531" s="6">
        <v>2</v>
      </c>
      <c r="K531" s="4">
        <v>43198</v>
      </c>
      <c r="L531" s="3">
        <f t="shared" si="32"/>
        <v>2018</v>
      </c>
      <c r="M531" s="3">
        <f t="shared" si="33"/>
        <v>4</v>
      </c>
      <c r="P531" s="56">
        <f t="shared" si="34"/>
        <v>0</v>
      </c>
      <c r="Q531" s="56">
        <f t="shared" si="35"/>
        <v>-2</v>
      </c>
      <c r="R531" s="56">
        <f>IF(A531="INVERSION",-J531,0)</f>
        <v>0</v>
      </c>
      <c r="S531" s="56">
        <f>finanzas3[[#This Row],[INGRESO__NETO]]+finanzas3[[#This Row],[GASTO_NETO]]+finanzas3[[#This Row],[INVERSION_NETA]]</f>
        <v>-2</v>
      </c>
    </row>
    <row r="532" spans="1:19" x14ac:dyDescent="0.35">
      <c r="A532" s="3" t="s">
        <v>28</v>
      </c>
      <c r="B532" s="3" t="s">
        <v>16</v>
      </c>
      <c r="C532" s="3" t="s">
        <v>17</v>
      </c>
      <c r="D532" s="3" t="s">
        <v>18</v>
      </c>
      <c r="E532" s="3" t="s">
        <v>49</v>
      </c>
      <c r="F532" s="3" t="s">
        <v>25</v>
      </c>
      <c r="G532" s="3" t="s">
        <v>67</v>
      </c>
      <c r="H532" s="3" t="s">
        <v>66</v>
      </c>
      <c r="I532" s="3" t="s">
        <v>193</v>
      </c>
      <c r="J532" s="6">
        <v>0.60000000000000009</v>
      </c>
      <c r="K532" s="4">
        <v>43201</v>
      </c>
      <c r="L532" s="3">
        <f t="shared" si="32"/>
        <v>2018</v>
      </c>
      <c r="M532" s="3">
        <f t="shared" si="33"/>
        <v>4</v>
      </c>
      <c r="P532" s="56">
        <f t="shared" si="34"/>
        <v>0</v>
      </c>
      <c r="Q532" s="56">
        <f t="shared" si="35"/>
        <v>-0.60000000000000009</v>
      </c>
      <c r="R532" s="56">
        <f>IF(A532="INVERSION",-J532,0)</f>
        <v>0</v>
      </c>
      <c r="S532" s="56">
        <f>finanzas3[[#This Row],[INGRESO__NETO]]+finanzas3[[#This Row],[GASTO_NETO]]+finanzas3[[#This Row],[INVERSION_NETA]]</f>
        <v>-0.60000000000000009</v>
      </c>
    </row>
    <row r="533" spans="1:19" x14ac:dyDescent="0.35">
      <c r="A533" s="3" t="s">
        <v>28</v>
      </c>
      <c r="B533" s="3" t="s">
        <v>16</v>
      </c>
      <c r="C533" s="3" t="s">
        <v>17</v>
      </c>
      <c r="D533" s="3" t="s">
        <v>18</v>
      </c>
      <c r="E533" s="3" t="s">
        <v>196</v>
      </c>
      <c r="F533" s="3" t="s">
        <v>25</v>
      </c>
      <c r="G533" s="3" t="s">
        <v>67</v>
      </c>
      <c r="H533" s="3" t="s">
        <v>66</v>
      </c>
      <c r="I533" s="3" t="s">
        <v>193</v>
      </c>
      <c r="J533" s="6">
        <v>0.38</v>
      </c>
      <c r="K533" s="4">
        <v>43201</v>
      </c>
      <c r="L533" s="3">
        <f t="shared" si="32"/>
        <v>2018</v>
      </c>
      <c r="M533" s="3">
        <f t="shared" si="33"/>
        <v>4</v>
      </c>
      <c r="O533" t="s">
        <v>197</v>
      </c>
      <c r="P533" s="56">
        <f t="shared" si="34"/>
        <v>0</v>
      </c>
      <c r="Q533" s="56">
        <f t="shared" si="35"/>
        <v>-0.38</v>
      </c>
      <c r="R533" s="56">
        <f>IF(A533="INVERSION",-J533,0)</f>
        <v>0</v>
      </c>
      <c r="S533" s="56">
        <f>finanzas3[[#This Row],[INGRESO__NETO]]+finanzas3[[#This Row],[GASTO_NETO]]+finanzas3[[#This Row],[INVERSION_NETA]]</f>
        <v>-0.38</v>
      </c>
    </row>
    <row r="534" spans="1:19" x14ac:dyDescent="0.35">
      <c r="A534" s="3" t="s">
        <v>28</v>
      </c>
      <c r="B534" s="3" t="s">
        <v>16</v>
      </c>
      <c r="C534" s="3" t="s">
        <v>17</v>
      </c>
      <c r="D534" s="3" t="s">
        <v>18</v>
      </c>
      <c r="E534" s="3" t="s">
        <v>57</v>
      </c>
      <c r="F534" s="3" t="s">
        <v>25</v>
      </c>
      <c r="G534" s="3" t="s">
        <v>48</v>
      </c>
      <c r="H534" s="3" t="s">
        <v>49</v>
      </c>
      <c r="I534" s="3" t="s">
        <v>57</v>
      </c>
      <c r="J534" s="6">
        <v>2.7590000000000003</v>
      </c>
      <c r="K534" s="4">
        <v>43202</v>
      </c>
      <c r="L534" s="3">
        <f t="shared" si="32"/>
        <v>2018</v>
      </c>
      <c r="M534" s="3">
        <f t="shared" si="33"/>
        <v>4</v>
      </c>
      <c r="O534" s="3"/>
      <c r="P534" s="56">
        <f t="shared" si="34"/>
        <v>0</v>
      </c>
      <c r="Q534" s="56">
        <f t="shared" si="35"/>
        <v>-2.7590000000000003</v>
      </c>
      <c r="R534" s="56">
        <f>IF(A534="INVERSION",-J534,0)</f>
        <v>0</v>
      </c>
      <c r="S534" s="56">
        <f>finanzas3[[#This Row],[INGRESO__NETO]]+finanzas3[[#This Row],[GASTO_NETO]]+finanzas3[[#This Row],[INVERSION_NETA]]</f>
        <v>-2.7590000000000003</v>
      </c>
    </row>
    <row r="535" spans="1:19" x14ac:dyDescent="0.35">
      <c r="A535" s="3" t="s">
        <v>15</v>
      </c>
      <c r="B535" s="3" t="s">
        <v>16</v>
      </c>
      <c r="C535" s="3" t="s">
        <v>17</v>
      </c>
      <c r="D535" s="3" t="s">
        <v>18</v>
      </c>
      <c r="E535" s="3" t="s">
        <v>24</v>
      </c>
      <c r="F535" s="3" t="s">
        <v>25</v>
      </c>
      <c r="G535" s="3" t="s">
        <v>21</v>
      </c>
      <c r="H535" s="3" t="s">
        <v>26</v>
      </c>
      <c r="I535" s="3" t="s">
        <v>27</v>
      </c>
      <c r="J535" s="6">
        <v>114</v>
      </c>
      <c r="K535" s="4">
        <v>43202</v>
      </c>
      <c r="L535" s="3">
        <f t="shared" si="32"/>
        <v>2018</v>
      </c>
      <c r="M535" s="3">
        <f t="shared" si="33"/>
        <v>4</v>
      </c>
      <c r="O535" s="3"/>
      <c r="P535" s="56">
        <f t="shared" si="34"/>
        <v>114</v>
      </c>
      <c r="Q535" s="56">
        <f t="shared" si="35"/>
        <v>0</v>
      </c>
      <c r="R535" s="56">
        <f>IF(A535="INVERSION",-J535,0)</f>
        <v>0</v>
      </c>
      <c r="S535" s="56">
        <f>finanzas3[[#This Row],[INGRESO__NETO]]+finanzas3[[#This Row],[GASTO_NETO]]+finanzas3[[#This Row],[INVERSION_NETA]]</f>
        <v>114</v>
      </c>
    </row>
    <row r="536" spans="1:19" x14ac:dyDescent="0.35">
      <c r="A536" s="3" t="s">
        <v>28</v>
      </c>
      <c r="B536" s="3" t="s">
        <v>16</v>
      </c>
      <c r="C536" s="3" t="s">
        <v>17</v>
      </c>
      <c r="D536" s="3" t="s">
        <v>18</v>
      </c>
      <c r="E536" s="3" t="s">
        <v>167</v>
      </c>
      <c r="F536" s="3" t="s">
        <v>20</v>
      </c>
      <c r="G536" s="3" t="s">
        <v>84</v>
      </c>
      <c r="H536" s="3" t="s">
        <v>84</v>
      </c>
      <c r="I536" s="3" t="s">
        <v>241</v>
      </c>
      <c r="J536" s="6">
        <v>4.995000000000001</v>
      </c>
      <c r="K536" s="4">
        <v>43204</v>
      </c>
      <c r="L536" s="3">
        <f t="shared" si="32"/>
        <v>2018</v>
      </c>
      <c r="M536" s="3">
        <f t="shared" si="33"/>
        <v>4</v>
      </c>
      <c r="O536" s="3" t="s">
        <v>242</v>
      </c>
      <c r="P536" s="56">
        <f t="shared" si="34"/>
        <v>0</v>
      </c>
      <c r="Q536" s="56">
        <f t="shared" si="35"/>
        <v>-4.995000000000001</v>
      </c>
      <c r="R536" s="56">
        <f>IF(A536="INVERSION",-J536,0)</f>
        <v>0</v>
      </c>
      <c r="S536" s="56">
        <f>finanzas3[[#This Row],[INGRESO__NETO]]+finanzas3[[#This Row],[GASTO_NETO]]+finanzas3[[#This Row],[INVERSION_NETA]]</f>
        <v>-4.995000000000001</v>
      </c>
    </row>
    <row r="537" spans="1:19" x14ac:dyDescent="0.35">
      <c r="A537" s="3" t="s">
        <v>28</v>
      </c>
      <c r="B537" s="3" t="s">
        <v>16</v>
      </c>
      <c r="C537" s="3" t="s">
        <v>17</v>
      </c>
      <c r="D537" s="3" t="s">
        <v>18</v>
      </c>
      <c r="F537" s="3" t="s">
        <v>25</v>
      </c>
      <c r="G537" s="3" t="s">
        <v>67</v>
      </c>
      <c r="H537" s="3" t="s">
        <v>66</v>
      </c>
      <c r="I537" s="3" t="s">
        <v>185</v>
      </c>
      <c r="J537" s="6">
        <v>0.70000000000000007</v>
      </c>
      <c r="K537" s="4">
        <v>43205</v>
      </c>
      <c r="L537" s="3">
        <f t="shared" si="32"/>
        <v>2018</v>
      </c>
      <c r="M537" s="3">
        <f t="shared" si="33"/>
        <v>4</v>
      </c>
      <c r="P537" s="56">
        <f t="shared" si="34"/>
        <v>0</v>
      </c>
      <c r="Q537" s="56">
        <f t="shared" si="35"/>
        <v>-0.70000000000000007</v>
      </c>
      <c r="R537" s="56">
        <f>IF(A537="INVERSION",-J537,0)</f>
        <v>0</v>
      </c>
      <c r="S537" s="56">
        <f>finanzas3[[#This Row],[INGRESO__NETO]]+finanzas3[[#This Row],[GASTO_NETO]]+finanzas3[[#This Row],[INVERSION_NETA]]</f>
        <v>-0.70000000000000007</v>
      </c>
    </row>
    <row r="538" spans="1:19" x14ac:dyDescent="0.35">
      <c r="A538" s="3" t="s">
        <v>28</v>
      </c>
      <c r="B538" s="3" t="s">
        <v>16</v>
      </c>
      <c r="C538" s="3" t="s">
        <v>17</v>
      </c>
      <c r="D538" s="3" t="s">
        <v>18</v>
      </c>
      <c r="F538" s="3" t="s">
        <v>25</v>
      </c>
      <c r="G538" s="3" t="s">
        <v>67</v>
      </c>
      <c r="H538" s="3" t="s">
        <v>66</v>
      </c>
      <c r="I538" s="3" t="s">
        <v>185</v>
      </c>
      <c r="J538" s="6">
        <v>0.2</v>
      </c>
      <c r="K538" s="4">
        <v>43205</v>
      </c>
      <c r="L538" s="3">
        <f t="shared" si="32"/>
        <v>2018</v>
      </c>
      <c r="M538" s="3">
        <f t="shared" si="33"/>
        <v>4</v>
      </c>
      <c r="P538" s="56">
        <f t="shared" si="34"/>
        <v>0</v>
      </c>
      <c r="Q538" s="56">
        <f t="shared" si="35"/>
        <v>-0.2</v>
      </c>
      <c r="R538" s="56">
        <f>IF(A538="INVERSION",-J538,0)</f>
        <v>0</v>
      </c>
      <c r="S538" s="56">
        <f>finanzas3[[#This Row],[INGRESO__NETO]]+finanzas3[[#This Row],[GASTO_NETO]]+finanzas3[[#This Row],[INVERSION_NETA]]</f>
        <v>-0.2</v>
      </c>
    </row>
    <row r="539" spans="1:19" x14ac:dyDescent="0.35">
      <c r="A539" s="3" t="s">
        <v>28</v>
      </c>
      <c r="B539" s="3" t="s">
        <v>16</v>
      </c>
      <c r="C539" s="3" t="s">
        <v>17</v>
      </c>
      <c r="D539" s="3" t="s">
        <v>18</v>
      </c>
      <c r="F539" s="3" t="s">
        <v>25</v>
      </c>
      <c r="G539" s="3" t="s">
        <v>67</v>
      </c>
      <c r="H539" s="3" t="s">
        <v>66</v>
      </c>
      <c r="I539" s="3" t="s">
        <v>185</v>
      </c>
      <c r="J539" s="6">
        <v>0.2</v>
      </c>
      <c r="K539" s="4">
        <v>43206</v>
      </c>
      <c r="L539" s="3">
        <f t="shared" si="32"/>
        <v>2018</v>
      </c>
      <c r="M539" s="3">
        <f t="shared" si="33"/>
        <v>4</v>
      </c>
      <c r="P539" s="56">
        <f t="shared" si="34"/>
        <v>0</v>
      </c>
      <c r="Q539" s="56">
        <f t="shared" si="35"/>
        <v>-0.2</v>
      </c>
      <c r="R539" s="56">
        <f>IF(A539="INVERSION",-J539,0)</f>
        <v>0</v>
      </c>
      <c r="S539" s="56">
        <f>finanzas3[[#This Row],[INGRESO__NETO]]+finanzas3[[#This Row],[GASTO_NETO]]+finanzas3[[#This Row],[INVERSION_NETA]]</f>
        <v>-0.2</v>
      </c>
    </row>
    <row r="540" spans="1:19" x14ac:dyDescent="0.35">
      <c r="A540" s="3" t="s">
        <v>28</v>
      </c>
      <c r="B540" s="3" t="s">
        <v>16</v>
      </c>
      <c r="C540" s="3" t="s">
        <v>17</v>
      </c>
      <c r="D540" s="3" t="s">
        <v>18</v>
      </c>
      <c r="E540" s="3" t="s">
        <v>40</v>
      </c>
      <c r="F540" s="3" t="s">
        <v>25</v>
      </c>
      <c r="G540" s="3" t="s">
        <v>21</v>
      </c>
      <c r="H540" s="3" t="s">
        <v>40</v>
      </c>
      <c r="I540" s="3" t="s">
        <v>40</v>
      </c>
      <c r="J540" s="6">
        <v>7</v>
      </c>
      <c r="K540" s="4">
        <v>43206</v>
      </c>
      <c r="L540" s="3">
        <f t="shared" si="32"/>
        <v>2018</v>
      </c>
      <c r="M540" s="3">
        <f t="shared" si="33"/>
        <v>4</v>
      </c>
      <c r="P540" s="56">
        <f t="shared" si="34"/>
        <v>0</v>
      </c>
      <c r="Q540" s="56">
        <f t="shared" si="35"/>
        <v>-7</v>
      </c>
      <c r="R540" s="56">
        <f>IF(A540="INVERSION",-J540,0)</f>
        <v>0</v>
      </c>
      <c r="S540" s="56">
        <f>finanzas3[[#This Row],[INGRESO__NETO]]+finanzas3[[#This Row],[GASTO_NETO]]+finanzas3[[#This Row],[INVERSION_NETA]]</f>
        <v>-7</v>
      </c>
    </row>
    <row r="541" spans="1:19" x14ac:dyDescent="0.35">
      <c r="A541" s="3" t="s">
        <v>15</v>
      </c>
      <c r="B541" s="3" t="s">
        <v>16</v>
      </c>
      <c r="C541" s="3" t="s">
        <v>29</v>
      </c>
      <c r="D541" s="3" t="s">
        <v>18</v>
      </c>
      <c r="E541" s="3" t="s">
        <v>164</v>
      </c>
      <c r="G541" s="3" t="s">
        <v>165</v>
      </c>
      <c r="H541" s="3" t="s">
        <v>165</v>
      </c>
      <c r="I541" s="3" t="s">
        <v>166</v>
      </c>
      <c r="J541" s="6">
        <v>37.574999999999996</v>
      </c>
      <c r="K541" s="4">
        <v>43206</v>
      </c>
      <c r="L541" s="3">
        <f t="shared" si="32"/>
        <v>2018</v>
      </c>
      <c r="M541" s="3">
        <f t="shared" si="33"/>
        <v>4</v>
      </c>
      <c r="O541" s="3"/>
      <c r="P541" s="56">
        <f t="shared" si="34"/>
        <v>37.574999999999996</v>
      </c>
      <c r="Q541" s="56">
        <f t="shared" si="35"/>
        <v>0</v>
      </c>
      <c r="R541" s="56">
        <f>IF(A541="INVERSION",-J541,0)</f>
        <v>0</v>
      </c>
      <c r="S541" s="56">
        <f>finanzas3[[#This Row],[INGRESO__NETO]]+finanzas3[[#This Row],[GASTO_NETO]]+finanzas3[[#This Row],[INVERSION_NETA]]</f>
        <v>37.574999999999996</v>
      </c>
    </row>
    <row r="542" spans="1:19" x14ac:dyDescent="0.35">
      <c r="A542" s="3" t="s">
        <v>28</v>
      </c>
      <c r="B542" s="3" t="s">
        <v>16</v>
      </c>
      <c r="C542" s="3" t="s">
        <v>17</v>
      </c>
      <c r="D542" s="3" t="s">
        <v>18</v>
      </c>
      <c r="E542" s="3" t="s">
        <v>49</v>
      </c>
      <c r="F542" s="3" t="s">
        <v>25</v>
      </c>
      <c r="G542" s="3" t="s">
        <v>67</v>
      </c>
      <c r="H542" s="3" t="s">
        <v>66</v>
      </c>
      <c r="I542" s="3" t="s">
        <v>193</v>
      </c>
      <c r="J542" s="6">
        <v>0.57000000000000006</v>
      </c>
      <c r="K542" s="4">
        <v>43206</v>
      </c>
      <c r="L542" s="3">
        <f t="shared" si="32"/>
        <v>2018</v>
      </c>
      <c r="M542" s="3">
        <f t="shared" si="33"/>
        <v>4</v>
      </c>
      <c r="P542" s="56">
        <f t="shared" si="34"/>
        <v>0</v>
      </c>
      <c r="Q542" s="56">
        <f t="shared" si="35"/>
        <v>-0.57000000000000006</v>
      </c>
      <c r="R542" s="56">
        <f>IF(A542="INVERSION",-J542,0)</f>
        <v>0</v>
      </c>
      <c r="S542" s="56">
        <f>finanzas3[[#This Row],[INGRESO__NETO]]+finanzas3[[#This Row],[GASTO_NETO]]+finanzas3[[#This Row],[INVERSION_NETA]]</f>
        <v>-0.57000000000000006</v>
      </c>
    </row>
    <row r="543" spans="1:19" x14ac:dyDescent="0.35">
      <c r="A543" s="3" t="s">
        <v>28</v>
      </c>
      <c r="B543" s="3" t="s">
        <v>16</v>
      </c>
      <c r="C543" s="3" t="s">
        <v>17</v>
      </c>
      <c r="D543" s="3" t="s">
        <v>18</v>
      </c>
      <c r="E543" s="3" t="s">
        <v>57</v>
      </c>
      <c r="F543" s="3" t="s">
        <v>25</v>
      </c>
      <c r="G543" s="3" t="s">
        <v>48</v>
      </c>
      <c r="H543" s="3" t="s">
        <v>49</v>
      </c>
      <c r="I543" s="3" t="s">
        <v>57</v>
      </c>
      <c r="J543" s="6">
        <v>2.1629999999999998</v>
      </c>
      <c r="K543" s="4">
        <v>43207</v>
      </c>
      <c r="L543" s="3">
        <f t="shared" si="32"/>
        <v>2018</v>
      </c>
      <c r="M543" s="3">
        <f t="shared" si="33"/>
        <v>4</v>
      </c>
      <c r="O543" s="3"/>
      <c r="P543" s="56">
        <f t="shared" si="34"/>
        <v>0</v>
      </c>
      <c r="Q543" s="56">
        <f t="shared" si="35"/>
        <v>-2.1629999999999998</v>
      </c>
      <c r="R543" s="56">
        <f>IF(A543="INVERSION",-J543,0)</f>
        <v>0</v>
      </c>
      <c r="S543" s="56">
        <f>finanzas3[[#This Row],[INGRESO__NETO]]+finanzas3[[#This Row],[GASTO_NETO]]+finanzas3[[#This Row],[INVERSION_NETA]]</f>
        <v>-2.1629999999999998</v>
      </c>
    </row>
    <row r="544" spans="1:19" x14ac:dyDescent="0.35">
      <c r="A544" s="3" t="s">
        <v>28</v>
      </c>
      <c r="B544" s="3" t="s">
        <v>16</v>
      </c>
      <c r="C544" s="3" t="s">
        <v>17</v>
      </c>
      <c r="D544" s="3" t="s">
        <v>18</v>
      </c>
      <c r="E544" s="3" t="s">
        <v>57</v>
      </c>
      <c r="F544" s="3" t="s">
        <v>25</v>
      </c>
      <c r="G544" s="3" t="s">
        <v>48</v>
      </c>
      <c r="H544" s="3" t="s">
        <v>49</v>
      </c>
      <c r="I544" s="3" t="s">
        <v>57</v>
      </c>
      <c r="J544" s="6">
        <v>1.4080000000000001</v>
      </c>
      <c r="K544" s="4">
        <v>43210</v>
      </c>
      <c r="L544" s="3">
        <f t="shared" si="32"/>
        <v>2018</v>
      </c>
      <c r="M544" s="3">
        <f t="shared" si="33"/>
        <v>4</v>
      </c>
      <c r="O544" s="3"/>
      <c r="P544" s="56">
        <f t="shared" si="34"/>
        <v>0</v>
      </c>
      <c r="Q544" s="56">
        <f t="shared" si="35"/>
        <v>-1.4080000000000001</v>
      </c>
      <c r="R544" s="56">
        <f>IF(A544="INVERSION",-J544,0)</f>
        <v>0</v>
      </c>
      <c r="S544" s="56">
        <f>finanzas3[[#This Row],[INGRESO__NETO]]+finanzas3[[#This Row],[GASTO_NETO]]+finanzas3[[#This Row],[INVERSION_NETA]]</f>
        <v>-1.4080000000000001</v>
      </c>
    </row>
    <row r="545" spans="1:19" x14ac:dyDescent="0.35">
      <c r="A545" s="3" t="s">
        <v>28</v>
      </c>
      <c r="B545" s="3" t="s">
        <v>16</v>
      </c>
      <c r="C545" s="3" t="s">
        <v>17</v>
      </c>
      <c r="D545" s="3" t="s">
        <v>18</v>
      </c>
      <c r="E545" s="3" t="s">
        <v>243</v>
      </c>
      <c r="F545" s="3" t="s">
        <v>25</v>
      </c>
      <c r="G545" s="3" t="s">
        <v>67</v>
      </c>
      <c r="H545" s="3" t="s">
        <v>67</v>
      </c>
      <c r="I545" s="3" t="s">
        <v>67</v>
      </c>
      <c r="J545" s="6">
        <v>2</v>
      </c>
      <c r="K545" s="4">
        <v>43213</v>
      </c>
      <c r="L545" s="3">
        <f t="shared" si="32"/>
        <v>2018</v>
      </c>
      <c r="M545" s="3">
        <f t="shared" si="33"/>
        <v>4</v>
      </c>
      <c r="O545" t="s">
        <v>244</v>
      </c>
      <c r="P545" s="56">
        <f t="shared" si="34"/>
        <v>0</v>
      </c>
      <c r="Q545" s="56">
        <f t="shared" si="35"/>
        <v>-2</v>
      </c>
      <c r="R545" s="56">
        <f>IF(A545="INVERSION",-J545,0)</f>
        <v>0</v>
      </c>
      <c r="S545" s="56">
        <f>finanzas3[[#This Row],[INGRESO__NETO]]+finanzas3[[#This Row],[GASTO_NETO]]+finanzas3[[#This Row],[INVERSION_NETA]]</f>
        <v>-2</v>
      </c>
    </row>
    <row r="546" spans="1:19" x14ac:dyDescent="0.35">
      <c r="A546" s="3" t="s">
        <v>28</v>
      </c>
      <c r="B546" s="3" t="s">
        <v>16</v>
      </c>
      <c r="C546" s="3" t="s">
        <v>17</v>
      </c>
      <c r="D546" s="3" t="s">
        <v>18</v>
      </c>
      <c r="E546" s="3" t="s">
        <v>189</v>
      </c>
      <c r="F546" s="3" t="s">
        <v>25</v>
      </c>
      <c r="G546" s="3" t="s">
        <v>31</v>
      </c>
      <c r="H546" s="3" t="s">
        <v>190</v>
      </c>
      <c r="I546" s="3" t="s">
        <v>191</v>
      </c>
      <c r="J546" s="6">
        <v>7.5</v>
      </c>
      <c r="K546" s="4">
        <v>43214</v>
      </c>
      <c r="L546" s="3">
        <f t="shared" si="32"/>
        <v>2018</v>
      </c>
      <c r="M546" s="3">
        <f t="shared" si="33"/>
        <v>4</v>
      </c>
      <c r="O546" t="s">
        <v>192</v>
      </c>
      <c r="P546" s="56">
        <f t="shared" si="34"/>
        <v>0</v>
      </c>
      <c r="Q546" s="56">
        <f t="shared" si="35"/>
        <v>-7.5</v>
      </c>
      <c r="R546" s="56">
        <f>IF(A546="INVERSION",-J546,0)</f>
        <v>0</v>
      </c>
      <c r="S546" s="56">
        <f>finanzas3[[#This Row],[INGRESO__NETO]]+finanzas3[[#This Row],[GASTO_NETO]]+finanzas3[[#This Row],[INVERSION_NETA]]</f>
        <v>-7.5</v>
      </c>
    </row>
    <row r="547" spans="1:19" x14ac:dyDescent="0.35">
      <c r="A547" s="3" t="s">
        <v>28</v>
      </c>
      <c r="B547" s="3" t="s">
        <v>16</v>
      </c>
      <c r="C547" s="3" t="s">
        <v>17</v>
      </c>
      <c r="D547" s="3" t="s">
        <v>18</v>
      </c>
      <c r="E547" s="3" t="s">
        <v>49</v>
      </c>
      <c r="F547" s="3" t="s">
        <v>25</v>
      </c>
      <c r="G547" s="3" t="s">
        <v>67</v>
      </c>
      <c r="H547" s="3" t="s">
        <v>66</v>
      </c>
      <c r="I547" s="3" t="s">
        <v>193</v>
      </c>
      <c r="J547" s="6">
        <v>0.57000000000000006</v>
      </c>
      <c r="K547" s="4">
        <v>43215</v>
      </c>
      <c r="L547" s="3">
        <f t="shared" si="32"/>
        <v>2018</v>
      </c>
      <c r="M547" s="3">
        <f t="shared" si="33"/>
        <v>4</v>
      </c>
      <c r="P547" s="56">
        <f t="shared" si="34"/>
        <v>0</v>
      </c>
      <c r="Q547" s="56">
        <f t="shared" si="35"/>
        <v>-0.57000000000000006</v>
      </c>
      <c r="R547" s="56">
        <f>IF(A547="INVERSION",-J547,0)</f>
        <v>0</v>
      </c>
      <c r="S547" s="56">
        <f>finanzas3[[#This Row],[INGRESO__NETO]]+finanzas3[[#This Row],[GASTO_NETO]]+finanzas3[[#This Row],[INVERSION_NETA]]</f>
        <v>-0.57000000000000006</v>
      </c>
    </row>
    <row r="548" spans="1:19" x14ac:dyDescent="0.35">
      <c r="A548" s="3" t="s">
        <v>28</v>
      </c>
      <c r="B548" s="3" t="s">
        <v>16</v>
      </c>
      <c r="C548" s="3" t="s">
        <v>17</v>
      </c>
      <c r="D548" s="3" t="s">
        <v>18</v>
      </c>
      <c r="E548" s="3" t="s">
        <v>167</v>
      </c>
      <c r="F548" s="3" t="s">
        <v>20</v>
      </c>
      <c r="G548" s="3" t="s">
        <v>31</v>
      </c>
      <c r="H548" s="3" t="s">
        <v>245</v>
      </c>
      <c r="I548" s="3" t="s">
        <v>246</v>
      </c>
      <c r="J548" s="6">
        <v>1.2250000000000001</v>
      </c>
      <c r="K548" s="4">
        <v>43215</v>
      </c>
      <c r="L548" s="3">
        <f t="shared" si="32"/>
        <v>2018</v>
      </c>
      <c r="M548" s="3">
        <f t="shared" si="33"/>
        <v>4</v>
      </c>
      <c r="O548" s="3" t="s">
        <v>247</v>
      </c>
      <c r="P548" s="56">
        <f t="shared" si="34"/>
        <v>0</v>
      </c>
      <c r="Q548" s="56">
        <f t="shared" si="35"/>
        <v>-1.2250000000000001</v>
      </c>
      <c r="R548" s="56">
        <f>IF(A548="INVERSION",-J548,0)</f>
        <v>0</v>
      </c>
      <c r="S548" s="56">
        <f>finanzas3[[#This Row],[INGRESO__NETO]]+finanzas3[[#This Row],[GASTO_NETO]]+finanzas3[[#This Row],[INVERSION_NETA]]</f>
        <v>-1.2250000000000001</v>
      </c>
    </row>
    <row r="549" spans="1:19" x14ac:dyDescent="0.35">
      <c r="A549" s="3" t="s">
        <v>28</v>
      </c>
      <c r="B549" s="3" t="s">
        <v>16</v>
      </c>
      <c r="C549" s="3" t="s">
        <v>17</v>
      </c>
      <c r="D549" s="3" t="s">
        <v>18</v>
      </c>
      <c r="E549" s="3" t="s">
        <v>57</v>
      </c>
      <c r="F549" s="3" t="s">
        <v>25</v>
      </c>
      <c r="G549" s="3" t="s">
        <v>48</v>
      </c>
      <c r="H549" s="3" t="s">
        <v>49</v>
      </c>
      <c r="I549" s="3" t="s">
        <v>57</v>
      </c>
      <c r="J549" s="6">
        <v>0.95399999999999996</v>
      </c>
      <c r="K549" s="4">
        <v>43216</v>
      </c>
      <c r="L549" s="3">
        <f t="shared" si="32"/>
        <v>2018</v>
      </c>
      <c r="M549" s="3">
        <f t="shared" si="33"/>
        <v>4</v>
      </c>
      <c r="O549" s="3"/>
      <c r="P549" s="56">
        <f t="shared" si="34"/>
        <v>0</v>
      </c>
      <c r="Q549" s="56">
        <f t="shared" si="35"/>
        <v>-0.95399999999999996</v>
      </c>
      <c r="R549" s="56">
        <f>IF(A549="INVERSION",-J549,0)</f>
        <v>0</v>
      </c>
      <c r="S549" s="56">
        <f>finanzas3[[#This Row],[INGRESO__NETO]]+finanzas3[[#This Row],[GASTO_NETO]]+finanzas3[[#This Row],[INVERSION_NETA]]</f>
        <v>-0.95399999999999996</v>
      </c>
    </row>
    <row r="550" spans="1:19" x14ac:dyDescent="0.35">
      <c r="A550" s="3" t="s">
        <v>28</v>
      </c>
      <c r="B550" s="3" t="s">
        <v>16</v>
      </c>
      <c r="C550" s="3" t="s">
        <v>17</v>
      </c>
      <c r="D550" s="3" t="s">
        <v>18</v>
      </c>
      <c r="E550" s="3" t="s">
        <v>49</v>
      </c>
      <c r="F550" s="3" t="s">
        <v>25</v>
      </c>
      <c r="G550" s="3" t="s">
        <v>67</v>
      </c>
      <c r="H550" s="3" t="s">
        <v>66</v>
      </c>
      <c r="I550" s="3" t="s">
        <v>193</v>
      </c>
      <c r="J550" s="6">
        <v>0.53</v>
      </c>
      <c r="K550" s="4">
        <v>43216</v>
      </c>
      <c r="L550" s="3">
        <f t="shared" si="32"/>
        <v>2018</v>
      </c>
      <c r="M550" s="3">
        <f t="shared" si="33"/>
        <v>4</v>
      </c>
      <c r="P550" s="56">
        <f t="shared" si="34"/>
        <v>0</v>
      </c>
      <c r="Q550" s="56">
        <f t="shared" si="35"/>
        <v>-0.53</v>
      </c>
      <c r="R550" s="56">
        <f>IF(A550="INVERSION",-J550,0)</f>
        <v>0</v>
      </c>
      <c r="S550" s="56">
        <f>finanzas3[[#This Row],[INGRESO__NETO]]+finanzas3[[#This Row],[GASTO_NETO]]+finanzas3[[#This Row],[INVERSION_NETA]]</f>
        <v>-0.53</v>
      </c>
    </row>
    <row r="551" spans="1:19" x14ac:dyDescent="0.35">
      <c r="A551" s="3" t="s">
        <v>28</v>
      </c>
      <c r="B551" s="3" t="s">
        <v>16</v>
      </c>
      <c r="C551" s="3" t="s">
        <v>17</v>
      </c>
      <c r="D551" s="3" t="s">
        <v>18</v>
      </c>
      <c r="E551" s="3" t="s">
        <v>151</v>
      </c>
      <c r="F551" s="3" t="s">
        <v>25</v>
      </c>
      <c r="G551" s="3" t="s">
        <v>67</v>
      </c>
      <c r="H551" s="3" t="s">
        <v>67</v>
      </c>
      <c r="I551" s="3" t="s">
        <v>67</v>
      </c>
      <c r="J551" s="6">
        <v>2.7100000000000004</v>
      </c>
      <c r="K551" s="4">
        <v>43216</v>
      </c>
      <c r="L551" s="3">
        <f t="shared" si="32"/>
        <v>2018</v>
      </c>
      <c r="M551" s="3">
        <f t="shared" si="33"/>
        <v>4</v>
      </c>
      <c r="O551" t="s">
        <v>152</v>
      </c>
      <c r="P551" s="56">
        <f t="shared" si="34"/>
        <v>0</v>
      </c>
      <c r="Q551" s="56">
        <f t="shared" si="35"/>
        <v>-2.7100000000000004</v>
      </c>
      <c r="R551" s="56">
        <f>IF(A551="INVERSION",-J551,0)</f>
        <v>0</v>
      </c>
      <c r="S551" s="56">
        <f>finanzas3[[#This Row],[INGRESO__NETO]]+finanzas3[[#This Row],[GASTO_NETO]]+finanzas3[[#This Row],[INVERSION_NETA]]</f>
        <v>-2.7100000000000004</v>
      </c>
    </row>
    <row r="552" spans="1:19" x14ac:dyDescent="0.35">
      <c r="A552" s="3" t="s">
        <v>28</v>
      </c>
      <c r="B552" s="3" t="s">
        <v>16</v>
      </c>
      <c r="C552" s="3" t="s">
        <v>17</v>
      </c>
      <c r="D552" s="3" t="s">
        <v>18</v>
      </c>
      <c r="E552" s="3" t="s">
        <v>49</v>
      </c>
      <c r="F552" s="3" t="s">
        <v>25</v>
      </c>
      <c r="G552" s="3" t="s">
        <v>53</v>
      </c>
      <c r="H552" s="3" t="s">
        <v>77</v>
      </c>
      <c r="I552" s="3" t="s">
        <v>78</v>
      </c>
      <c r="J552" s="6">
        <v>5.9840000000000009</v>
      </c>
      <c r="K552" s="4">
        <v>43217</v>
      </c>
      <c r="L552" s="3">
        <f t="shared" si="32"/>
        <v>2018</v>
      </c>
      <c r="M552" s="3">
        <f t="shared" si="33"/>
        <v>4</v>
      </c>
      <c r="P552" s="56">
        <f t="shared" si="34"/>
        <v>0</v>
      </c>
      <c r="Q552" s="56">
        <f t="shared" si="35"/>
        <v>-5.9840000000000009</v>
      </c>
      <c r="R552" s="56">
        <f>IF(A552="INVERSION",-J552,0)</f>
        <v>0</v>
      </c>
      <c r="S552" s="56">
        <f>finanzas3[[#This Row],[INGRESO__NETO]]+finanzas3[[#This Row],[GASTO_NETO]]+finanzas3[[#This Row],[INVERSION_NETA]]</f>
        <v>-5.9840000000000009</v>
      </c>
    </row>
    <row r="553" spans="1:19" x14ac:dyDescent="0.35">
      <c r="A553" s="3" t="s">
        <v>28</v>
      </c>
      <c r="B553" s="3" t="s">
        <v>16</v>
      </c>
      <c r="C553" s="3" t="s">
        <v>17</v>
      </c>
      <c r="D553" s="3" t="s">
        <v>18</v>
      </c>
      <c r="E553" s="3" t="s">
        <v>49</v>
      </c>
      <c r="F553" s="3" t="s">
        <v>25</v>
      </c>
      <c r="G553" s="3" t="s">
        <v>67</v>
      </c>
      <c r="H553" s="3" t="s">
        <v>66</v>
      </c>
      <c r="I553" s="3" t="s">
        <v>193</v>
      </c>
      <c r="J553" s="6">
        <v>0.38</v>
      </c>
      <c r="K553" s="4">
        <v>43217</v>
      </c>
      <c r="L553" s="3">
        <f t="shared" si="32"/>
        <v>2018</v>
      </c>
      <c r="M553" s="3">
        <f t="shared" si="33"/>
        <v>4</v>
      </c>
      <c r="P553" s="56">
        <f t="shared" si="34"/>
        <v>0</v>
      </c>
      <c r="Q553" s="56">
        <f t="shared" si="35"/>
        <v>-0.38</v>
      </c>
      <c r="R553" s="56">
        <f>IF(A553="INVERSION",-J553,0)</f>
        <v>0</v>
      </c>
      <c r="S553" s="56">
        <f>finanzas3[[#This Row],[INGRESO__NETO]]+finanzas3[[#This Row],[GASTO_NETO]]+finanzas3[[#This Row],[INVERSION_NETA]]</f>
        <v>-0.38</v>
      </c>
    </row>
    <row r="554" spans="1:19" x14ac:dyDescent="0.35">
      <c r="A554" s="3" t="s">
        <v>28</v>
      </c>
      <c r="B554" s="3" t="s">
        <v>16</v>
      </c>
      <c r="C554" s="3" t="s">
        <v>17</v>
      </c>
      <c r="D554" s="3" t="s">
        <v>18</v>
      </c>
      <c r="E554" s="3" t="s">
        <v>248</v>
      </c>
      <c r="F554" s="3" t="s">
        <v>25</v>
      </c>
      <c r="G554" s="3" t="s">
        <v>67</v>
      </c>
      <c r="H554" s="3" t="s">
        <v>67</v>
      </c>
      <c r="I554" s="3" t="s">
        <v>67</v>
      </c>
      <c r="J554" s="6">
        <v>1.03</v>
      </c>
      <c r="K554" s="4">
        <v>43219</v>
      </c>
      <c r="L554" s="3">
        <f t="shared" si="32"/>
        <v>2018</v>
      </c>
      <c r="M554" s="3">
        <f t="shared" si="33"/>
        <v>4</v>
      </c>
      <c r="O554" t="s">
        <v>249</v>
      </c>
      <c r="P554" s="56">
        <f t="shared" si="34"/>
        <v>0</v>
      </c>
      <c r="Q554" s="56">
        <f t="shared" si="35"/>
        <v>-1.03</v>
      </c>
      <c r="R554" s="56">
        <f>IF(A554="INVERSION",-J554,0)</f>
        <v>0</v>
      </c>
      <c r="S554" s="56">
        <f>finanzas3[[#This Row],[INGRESO__NETO]]+finanzas3[[#This Row],[GASTO_NETO]]+finanzas3[[#This Row],[INVERSION_NETA]]</f>
        <v>-1.03</v>
      </c>
    </row>
    <row r="555" spans="1:19" x14ac:dyDescent="0.35">
      <c r="A555" s="3" t="s">
        <v>28</v>
      </c>
      <c r="B555" s="3" t="s">
        <v>35</v>
      </c>
      <c r="C555" s="3" t="s">
        <v>29</v>
      </c>
      <c r="D555" s="3" t="s">
        <v>18</v>
      </c>
      <c r="E555" s="3" t="s">
        <v>129</v>
      </c>
      <c r="F555" s="3" t="s">
        <v>25</v>
      </c>
      <c r="G555" s="3" t="s">
        <v>1864</v>
      </c>
      <c r="H555" s="3" t="s">
        <v>130</v>
      </c>
      <c r="I555" s="3" t="s">
        <v>130</v>
      </c>
      <c r="J555" s="6">
        <v>27.5</v>
      </c>
      <c r="K555" s="4">
        <v>43221</v>
      </c>
      <c r="L555" s="3">
        <f t="shared" si="32"/>
        <v>2018</v>
      </c>
      <c r="M555" s="3">
        <f t="shared" si="33"/>
        <v>5</v>
      </c>
      <c r="O555" s="3"/>
      <c r="P555" s="56">
        <f t="shared" si="34"/>
        <v>0</v>
      </c>
      <c r="Q555" s="56">
        <f t="shared" si="35"/>
        <v>-27.5</v>
      </c>
      <c r="R555" s="56">
        <f>IF(A555="INVERSION",-J555,0)</f>
        <v>0</v>
      </c>
      <c r="S555" s="56">
        <f>finanzas3[[#This Row],[INGRESO__NETO]]+finanzas3[[#This Row],[GASTO_NETO]]+finanzas3[[#This Row],[INVERSION_NETA]]</f>
        <v>-27.5</v>
      </c>
    </row>
    <row r="556" spans="1:19" x14ac:dyDescent="0.35">
      <c r="A556" s="3" t="s">
        <v>15</v>
      </c>
      <c r="B556" s="3" t="s">
        <v>16</v>
      </c>
      <c r="C556" s="3" t="s">
        <v>29</v>
      </c>
      <c r="D556" s="3" t="s">
        <v>18</v>
      </c>
      <c r="E556" s="3" t="s">
        <v>186</v>
      </c>
      <c r="F556" s="3" t="s">
        <v>25</v>
      </c>
      <c r="G556" s="3" t="s">
        <v>148</v>
      </c>
      <c r="H556" s="3" t="s">
        <v>187</v>
      </c>
      <c r="I556" s="3" t="s">
        <v>188</v>
      </c>
      <c r="J556" s="6">
        <v>443.27399999999994</v>
      </c>
      <c r="K556" s="4">
        <v>43223</v>
      </c>
      <c r="L556" s="3">
        <f t="shared" si="32"/>
        <v>2018</v>
      </c>
      <c r="M556" s="3">
        <f t="shared" si="33"/>
        <v>5</v>
      </c>
      <c r="O556" s="3"/>
      <c r="P556" s="56">
        <f t="shared" si="34"/>
        <v>443.27399999999994</v>
      </c>
      <c r="Q556" s="56">
        <f t="shared" si="35"/>
        <v>0</v>
      </c>
      <c r="R556" s="56">
        <f>IF(A556="INVERSION",-J556,0)</f>
        <v>0</v>
      </c>
      <c r="S556" s="56">
        <f>finanzas3[[#This Row],[INGRESO__NETO]]+finanzas3[[#This Row],[GASTO_NETO]]+finanzas3[[#This Row],[INVERSION_NETA]]</f>
        <v>443.27399999999994</v>
      </c>
    </row>
    <row r="557" spans="1:19" x14ac:dyDescent="0.35">
      <c r="A557" s="3" t="s">
        <v>28</v>
      </c>
      <c r="B557" s="3" t="s">
        <v>16</v>
      </c>
      <c r="C557" s="3" t="s">
        <v>17</v>
      </c>
      <c r="D557" s="3" t="s">
        <v>18</v>
      </c>
      <c r="E557" s="3" t="s">
        <v>25</v>
      </c>
      <c r="F557" s="3" t="s">
        <v>25</v>
      </c>
      <c r="G557" s="3" t="s">
        <v>59</v>
      </c>
      <c r="H557" s="3" t="s">
        <v>250</v>
      </c>
      <c r="I557" s="3" t="s">
        <v>250</v>
      </c>
      <c r="J557" s="6">
        <v>28</v>
      </c>
      <c r="K557" s="4">
        <v>43223</v>
      </c>
      <c r="L557" s="3">
        <f t="shared" si="32"/>
        <v>2018</v>
      </c>
      <c r="M557" s="3">
        <f t="shared" si="33"/>
        <v>5</v>
      </c>
      <c r="O557" t="s">
        <v>251</v>
      </c>
      <c r="P557" s="56">
        <f t="shared" si="34"/>
        <v>0</v>
      </c>
      <c r="Q557" s="56">
        <f t="shared" si="35"/>
        <v>-28</v>
      </c>
      <c r="R557" s="56">
        <f>IF(A557="INVERSION",-J557,0)</f>
        <v>0</v>
      </c>
      <c r="S557" s="56">
        <f>finanzas3[[#This Row],[INGRESO__NETO]]+finanzas3[[#This Row],[GASTO_NETO]]+finanzas3[[#This Row],[INVERSION_NETA]]</f>
        <v>-28</v>
      </c>
    </row>
    <row r="558" spans="1:19" x14ac:dyDescent="0.35">
      <c r="A558" s="3" t="s">
        <v>28</v>
      </c>
      <c r="B558" s="3" t="s">
        <v>16</v>
      </c>
      <c r="C558" s="3" t="s">
        <v>17</v>
      </c>
      <c r="D558" s="3" t="s">
        <v>18</v>
      </c>
      <c r="E558" s="3" t="s">
        <v>57</v>
      </c>
      <c r="F558" s="3" t="s">
        <v>25</v>
      </c>
      <c r="G558" s="3" t="s">
        <v>48</v>
      </c>
      <c r="H558" s="3" t="s">
        <v>49</v>
      </c>
      <c r="I558" s="3" t="s">
        <v>57</v>
      </c>
      <c r="J558" s="6">
        <v>1.4060000000000001</v>
      </c>
      <c r="K558" s="4">
        <v>43224</v>
      </c>
      <c r="L558" s="3">
        <f t="shared" si="32"/>
        <v>2018</v>
      </c>
      <c r="M558" s="3">
        <f t="shared" si="33"/>
        <v>5</v>
      </c>
      <c r="O558" s="3"/>
      <c r="P558" s="56">
        <f t="shared" si="34"/>
        <v>0</v>
      </c>
      <c r="Q558" s="56">
        <f t="shared" si="35"/>
        <v>-1.4060000000000001</v>
      </c>
      <c r="R558" s="56">
        <f>IF(A558="INVERSION",-J558,0)</f>
        <v>0</v>
      </c>
      <c r="S558" s="56">
        <f>finanzas3[[#This Row],[INGRESO__NETO]]+finanzas3[[#This Row],[GASTO_NETO]]+finanzas3[[#This Row],[INVERSION_NETA]]</f>
        <v>-1.4060000000000001</v>
      </c>
    </row>
    <row r="559" spans="1:19" x14ac:dyDescent="0.35">
      <c r="A559" s="3" t="s">
        <v>28</v>
      </c>
      <c r="B559" s="3" t="s">
        <v>16</v>
      </c>
      <c r="C559" s="3" t="s">
        <v>17</v>
      </c>
      <c r="D559" s="3" t="s">
        <v>18</v>
      </c>
      <c r="E559" s="3" t="s">
        <v>57</v>
      </c>
      <c r="F559" s="3" t="s">
        <v>25</v>
      </c>
      <c r="G559" s="3" t="s">
        <v>48</v>
      </c>
      <c r="H559" s="3" t="s">
        <v>49</v>
      </c>
      <c r="I559" s="3" t="s">
        <v>57</v>
      </c>
      <c r="J559" s="6">
        <v>1.7460000000000002</v>
      </c>
      <c r="K559" s="4">
        <v>43227</v>
      </c>
      <c r="L559" s="3">
        <f t="shared" si="32"/>
        <v>2018</v>
      </c>
      <c r="M559" s="3">
        <f t="shared" si="33"/>
        <v>5</v>
      </c>
      <c r="O559" s="3"/>
      <c r="P559" s="56">
        <f t="shared" si="34"/>
        <v>0</v>
      </c>
      <c r="Q559" s="56">
        <f t="shared" si="35"/>
        <v>-1.7460000000000002</v>
      </c>
      <c r="R559" s="56">
        <f>IF(A559="INVERSION",-J559,0)</f>
        <v>0</v>
      </c>
      <c r="S559" s="56">
        <f>finanzas3[[#This Row],[INGRESO__NETO]]+finanzas3[[#This Row],[GASTO_NETO]]+finanzas3[[#This Row],[INVERSION_NETA]]</f>
        <v>-1.7460000000000002</v>
      </c>
    </row>
    <row r="560" spans="1:19" x14ac:dyDescent="0.35">
      <c r="A560" s="3" t="s">
        <v>28</v>
      </c>
      <c r="B560" s="3" t="s">
        <v>16</v>
      </c>
      <c r="C560" s="3" t="s">
        <v>17</v>
      </c>
      <c r="D560" s="3" t="s">
        <v>18</v>
      </c>
      <c r="E560" s="3" t="s">
        <v>40</v>
      </c>
      <c r="F560" s="3" t="s">
        <v>25</v>
      </c>
      <c r="G560" s="3" t="s">
        <v>21</v>
      </c>
      <c r="H560" s="3" t="s">
        <v>40</v>
      </c>
      <c r="I560" s="3" t="s">
        <v>40</v>
      </c>
      <c r="J560" s="6">
        <v>16</v>
      </c>
      <c r="K560" s="4">
        <v>43229</v>
      </c>
      <c r="L560" s="3">
        <f t="shared" si="32"/>
        <v>2018</v>
      </c>
      <c r="M560" s="3">
        <f t="shared" si="33"/>
        <v>5</v>
      </c>
      <c r="P560" s="56">
        <f t="shared" si="34"/>
        <v>0</v>
      </c>
      <c r="Q560" s="56">
        <f t="shared" si="35"/>
        <v>-16</v>
      </c>
      <c r="R560" s="56">
        <f>IF(A560="INVERSION",-J560,0)</f>
        <v>0</v>
      </c>
      <c r="S560" s="56">
        <f>finanzas3[[#This Row],[INGRESO__NETO]]+finanzas3[[#This Row],[GASTO_NETO]]+finanzas3[[#This Row],[INVERSION_NETA]]</f>
        <v>-16</v>
      </c>
    </row>
    <row r="561" spans="1:19" x14ac:dyDescent="0.35">
      <c r="A561" s="3" t="s">
        <v>28</v>
      </c>
      <c r="B561" s="3" t="s">
        <v>16</v>
      </c>
      <c r="C561" s="3" t="s">
        <v>17</v>
      </c>
      <c r="D561" s="3" t="s">
        <v>18</v>
      </c>
      <c r="E561" s="3" t="s">
        <v>252</v>
      </c>
      <c r="F561" s="3" t="s">
        <v>20</v>
      </c>
      <c r="G561" s="3" t="s">
        <v>81</v>
      </c>
      <c r="H561" s="3" t="s">
        <v>168</v>
      </c>
      <c r="I561" s="3" t="s">
        <v>169</v>
      </c>
      <c r="J561" s="6">
        <v>1.9950000000000001</v>
      </c>
      <c r="K561" s="4">
        <v>43230</v>
      </c>
      <c r="L561" s="3">
        <f t="shared" si="32"/>
        <v>2018</v>
      </c>
      <c r="M561" s="3">
        <f t="shared" si="33"/>
        <v>5</v>
      </c>
      <c r="O561" t="s">
        <v>253</v>
      </c>
      <c r="P561" s="56">
        <f t="shared" si="34"/>
        <v>0</v>
      </c>
      <c r="Q561" s="56">
        <f t="shared" si="35"/>
        <v>-1.9950000000000001</v>
      </c>
      <c r="R561" s="56">
        <f>IF(A561="INVERSION",-J561,0)</f>
        <v>0</v>
      </c>
      <c r="S561" s="56">
        <f>finanzas3[[#This Row],[INGRESO__NETO]]+finanzas3[[#This Row],[GASTO_NETO]]+finanzas3[[#This Row],[INVERSION_NETA]]</f>
        <v>-1.9950000000000001</v>
      </c>
    </row>
    <row r="562" spans="1:19" x14ac:dyDescent="0.35">
      <c r="A562" s="3" t="s">
        <v>28</v>
      </c>
      <c r="B562" s="3" t="s">
        <v>35</v>
      </c>
      <c r="C562" s="3" t="s">
        <v>29</v>
      </c>
      <c r="D562" s="3" t="s">
        <v>18</v>
      </c>
      <c r="E562" s="3" t="s">
        <v>183</v>
      </c>
      <c r="F562" s="3" t="s">
        <v>25</v>
      </c>
      <c r="G562" s="3" t="s">
        <v>1864</v>
      </c>
      <c r="H562" s="3" t="s">
        <v>184</v>
      </c>
      <c r="I562" s="3" t="s">
        <v>183</v>
      </c>
      <c r="J562" s="6">
        <v>11.9</v>
      </c>
      <c r="K562" s="4">
        <v>43230</v>
      </c>
      <c r="L562" s="3">
        <f t="shared" si="32"/>
        <v>2018</v>
      </c>
      <c r="M562" s="3">
        <f t="shared" si="33"/>
        <v>5</v>
      </c>
      <c r="O562" s="3"/>
      <c r="P562" s="56">
        <f t="shared" si="34"/>
        <v>0</v>
      </c>
      <c r="Q562" s="56">
        <f t="shared" si="35"/>
        <v>-11.9</v>
      </c>
      <c r="R562" s="56">
        <f>IF(A562="INVERSION",-J562,0)</f>
        <v>0</v>
      </c>
      <c r="S562" s="56">
        <f>finanzas3[[#This Row],[INGRESO__NETO]]+finanzas3[[#This Row],[GASTO_NETO]]+finanzas3[[#This Row],[INVERSION_NETA]]</f>
        <v>-11.9</v>
      </c>
    </row>
    <row r="563" spans="1:19" x14ac:dyDescent="0.35">
      <c r="A563" s="3" t="s">
        <v>28</v>
      </c>
      <c r="B563" s="3" t="s">
        <v>16</v>
      </c>
      <c r="C563" s="3" t="s">
        <v>17</v>
      </c>
      <c r="D563" s="3" t="s">
        <v>18</v>
      </c>
      <c r="E563" s="3" t="s">
        <v>232</v>
      </c>
      <c r="F563" s="3" t="s">
        <v>25</v>
      </c>
      <c r="G563" s="3" t="s">
        <v>1864</v>
      </c>
      <c r="H563" s="3" t="s">
        <v>184</v>
      </c>
      <c r="I563" s="3" t="s">
        <v>233</v>
      </c>
      <c r="J563" s="6">
        <v>11.9</v>
      </c>
      <c r="K563" s="4">
        <v>43230</v>
      </c>
      <c r="L563" s="3">
        <f t="shared" si="32"/>
        <v>2018</v>
      </c>
      <c r="M563" s="3">
        <f t="shared" si="33"/>
        <v>5</v>
      </c>
      <c r="O563" t="s">
        <v>234</v>
      </c>
      <c r="P563" s="56">
        <f t="shared" si="34"/>
        <v>0</v>
      </c>
      <c r="Q563" s="56">
        <f t="shared" si="35"/>
        <v>-11.9</v>
      </c>
      <c r="R563" s="56">
        <f>IF(A563="INVERSION",-J563,0)</f>
        <v>0</v>
      </c>
      <c r="S563" s="56">
        <f>finanzas3[[#This Row],[INGRESO__NETO]]+finanzas3[[#This Row],[GASTO_NETO]]+finanzas3[[#This Row],[INVERSION_NETA]]</f>
        <v>-11.9</v>
      </c>
    </row>
    <row r="564" spans="1:19" x14ac:dyDescent="0.35">
      <c r="A564" s="3" t="s">
        <v>28</v>
      </c>
      <c r="B564" s="3" t="s">
        <v>16</v>
      </c>
      <c r="C564" s="3" t="s">
        <v>17</v>
      </c>
      <c r="D564" s="3" t="s">
        <v>18</v>
      </c>
      <c r="E564" s="3" t="s">
        <v>57</v>
      </c>
      <c r="F564" s="3" t="s">
        <v>25</v>
      </c>
      <c r="G564" s="3" t="s">
        <v>48</v>
      </c>
      <c r="H564" s="3" t="s">
        <v>49</v>
      </c>
      <c r="I564" s="3" t="s">
        <v>57</v>
      </c>
      <c r="J564" s="6">
        <v>1.7030000000000003</v>
      </c>
      <c r="K564" s="4">
        <v>43231</v>
      </c>
      <c r="L564" s="3">
        <f t="shared" si="32"/>
        <v>2018</v>
      </c>
      <c r="M564" s="3">
        <f t="shared" si="33"/>
        <v>5</v>
      </c>
      <c r="O564" s="3"/>
      <c r="P564" s="56">
        <f t="shared" si="34"/>
        <v>0</v>
      </c>
      <c r="Q564" s="56">
        <f t="shared" si="35"/>
        <v>-1.7030000000000003</v>
      </c>
      <c r="R564" s="56">
        <f>IF(A564="INVERSION",-J564,0)</f>
        <v>0</v>
      </c>
      <c r="S564" s="56">
        <f>finanzas3[[#This Row],[INGRESO__NETO]]+finanzas3[[#This Row],[GASTO_NETO]]+finanzas3[[#This Row],[INVERSION_NETA]]</f>
        <v>-1.7030000000000003</v>
      </c>
    </row>
    <row r="565" spans="1:19" x14ac:dyDescent="0.35">
      <c r="A565" s="3" t="s">
        <v>28</v>
      </c>
      <c r="B565" s="3" t="s">
        <v>16</v>
      </c>
      <c r="C565" s="3" t="s">
        <v>17</v>
      </c>
      <c r="D565" s="3" t="s">
        <v>18</v>
      </c>
      <c r="E565" s="3" t="s">
        <v>57</v>
      </c>
      <c r="F565" s="3" t="s">
        <v>25</v>
      </c>
      <c r="G565" s="3" t="s">
        <v>48</v>
      </c>
      <c r="H565" s="3" t="s">
        <v>49</v>
      </c>
      <c r="I565" s="3" t="s">
        <v>57</v>
      </c>
      <c r="J565" s="6">
        <v>1.9370000000000003</v>
      </c>
      <c r="K565" s="4">
        <v>43234</v>
      </c>
      <c r="L565" s="3">
        <f t="shared" si="32"/>
        <v>2018</v>
      </c>
      <c r="M565" s="3">
        <f t="shared" si="33"/>
        <v>5</v>
      </c>
      <c r="O565" s="3"/>
      <c r="P565" s="56">
        <f t="shared" si="34"/>
        <v>0</v>
      </c>
      <c r="Q565" s="56">
        <f t="shared" si="35"/>
        <v>-1.9370000000000003</v>
      </c>
      <c r="R565" s="56">
        <f>IF(A565="INVERSION",-J565,0)</f>
        <v>0</v>
      </c>
      <c r="S565" s="56">
        <f>finanzas3[[#This Row],[INGRESO__NETO]]+finanzas3[[#This Row],[GASTO_NETO]]+finanzas3[[#This Row],[INVERSION_NETA]]</f>
        <v>-1.9370000000000003</v>
      </c>
    </row>
    <row r="566" spans="1:19" x14ac:dyDescent="0.35">
      <c r="A566" s="3" t="s">
        <v>28</v>
      </c>
      <c r="B566" s="3" t="s">
        <v>16</v>
      </c>
      <c r="C566" s="3" t="s">
        <v>17</v>
      </c>
      <c r="D566" s="3" t="s">
        <v>18</v>
      </c>
      <c r="E566" s="3" t="s">
        <v>40</v>
      </c>
      <c r="F566" s="3" t="s">
        <v>25</v>
      </c>
      <c r="G566" s="3" t="s">
        <v>21</v>
      </c>
      <c r="H566" s="3" t="s">
        <v>40</v>
      </c>
      <c r="I566" s="3" t="s">
        <v>40</v>
      </c>
      <c r="J566" s="6">
        <v>4</v>
      </c>
      <c r="K566" s="4">
        <v>43235</v>
      </c>
      <c r="L566" s="3">
        <f t="shared" si="32"/>
        <v>2018</v>
      </c>
      <c r="M566" s="3">
        <f t="shared" si="33"/>
        <v>5</v>
      </c>
      <c r="P566" s="56">
        <f t="shared" si="34"/>
        <v>0</v>
      </c>
      <c r="Q566" s="56">
        <f t="shared" si="35"/>
        <v>-4</v>
      </c>
      <c r="R566" s="56">
        <f>IF(A566="INVERSION",-J566,0)</f>
        <v>0</v>
      </c>
      <c r="S566" s="56">
        <f>finanzas3[[#This Row],[INGRESO__NETO]]+finanzas3[[#This Row],[GASTO_NETO]]+finanzas3[[#This Row],[INVERSION_NETA]]</f>
        <v>-4</v>
      </c>
    </row>
    <row r="567" spans="1:19" x14ac:dyDescent="0.35">
      <c r="A567" s="3" t="s">
        <v>15</v>
      </c>
      <c r="B567" s="3" t="s">
        <v>16</v>
      </c>
      <c r="C567" s="3" t="s">
        <v>17</v>
      </c>
      <c r="D567" s="3" t="s">
        <v>18</v>
      </c>
      <c r="E567" s="3" t="s">
        <v>19</v>
      </c>
      <c r="F567" s="3" t="s">
        <v>20</v>
      </c>
      <c r="G567" s="3" t="s">
        <v>21</v>
      </c>
      <c r="H567" s="3" t="s">
        <v>22</v>
      </c>
      <c r="I567" s="3" t="s">
        <v>23</v>
      </c>
      <c r="J567" s="6">
        <v>-2.0549999999999997</v>
      </c>
      <c r="K567" s="4">
        <v>43235</v>
      </c>
      <c r="L567" s="3">
        <f t="shared" si="32"/>
        <v>2018</v>
      </c>
      <c r="M567" s="3">
        <f t="shared" si="33"/>
        <v>5</v>
      </c>
      <c r="O567" s="3"/>
      <c r="P567" s="56">
        <f t="shared" si="34"/>
        <v>-2.0549999999999997</v>
      </c>
      <c r="Q567" s="56">
        <f t="shared" si="35"/>
        <v>0</v>
      </c>
      <c r="R567" s="56">
        <f>IF(A567="INVERSION",-J567,0)</f>
        <v>0</v>
      </c>
      <c r="S567" s="56">
        <f>finanzas3[[#This Row],[INGRESO__NETO]]+finanzas3[[#This Row],[GASTO_NETO]]+finanzas3[[#This Row],[INVERSION_NETA]]</f>
        <v>-2.0549999999999997</v>
      </c>
    </row>
    <row r="568" spans="1:19" x14ac:dyDescent="0.35">
      <c r="A568" s="3" t="s">
        <v>15</v>
      </c>
      <c r="B568" s="3" t="s">
        <v>16</v>
      </c>
      <c r="C568" s="3" t="s">
        <v>17</v>
      </c>
      <c r="D568" s="3" t="s">
        <v>18</v>
      </c>
      <c r="E568" s="3" t="s">
        <v>19</v>
      </c>
      <c r="F568" s="3" t="s">
        <v>20</v>
      </c>
      <c r="G568" s="3" t="s">
        <v>21</v>
      </c>
      <c r="H568" s="3" t="s">
        <v>22</v>
      </c>
      <c r="I568" s="3" t="s">
        <v>23</v>
      </c>
      <c r="J568" s="6">
        <v>2.0549999999999997</v>
      </c>
      <c r="K568" s="4">
        <v>43236</v>
      </c>
      <c r="L568" s="3">
        <f t="shared" si="32"/>
        <v>2018</v>
      </c>
      <c r="M568" s="3">
        <f t="shared" si="33"/>
        <v>5</v>
      </c>
      <c r="O568" s="3"/>
      <c r="P568" s="56">
        <f t="shared" si="34"/>
        <v>2.0549999999999997</v>
      </c>
      <c r="Q568" s="56">
        <f t="shared" si="35"/>
        <v>0</v>
      </c>
      <c r="R568" s="56">
        <f>IF(A568="INVERSION",-J568,0)</f>
        <v>0</v>
      </c>
      <c r="S568" s="56">
        <f>finanzas3[[#This Row],[INGRESO__NETO]]+finanzas3[[#This Row],[GASTO_NETO]]+finanzas3[[#This Row],[INVERSION_NETA]]</f>
        <v>2.0549999999999997</v>
      </c>
    </row>
    <row r="569" spans="1:19" x14ac:dyDescent="0.35">
      <c r="A569" s="3" t="s">
        <v>28</v>
      </c>
      <c r="B569" s="3" t="s">
        <v>16</v>
      </c>
      <c r="C569" s="3" t="s">
        <v>17</v>
      </c>
      <c r="D569" s="3" t="s">
        <v>18</v>
      </c>
      <c r="E569" s="3" t="s">
        <v>254</v>
      </c>
      <c r="G569" s="3" t="s">
        <v>110</v>
      </c>
      <c r="H569" s="3" t="s">
        <v>255</v>
      </c>
      <c r="I569" s="3" t="s">
        <v>255</v>
      </c>
      <c r="J569" s="6">
        <v>7.3940000000000001</v>
      </c>
      <c r="K569" s="4">
        <v>43238</v>
      </c>
      <c r="L569" s="3">
        <f t="shared" si="32"/>
        <v>2018</v>
      </c>
      <c r="M569" s="3">
        <f t="shared" si="33"/>
        <v>5</v>
      </c>
      <c r="O569" t="s">
        <v>256</v>
      </c>
      <c r="P569" s="56">
        <f t="shared" si="34"/>
        <v>0</v>
      </c>
      <c r="Q569" s="56">
        <f t="shared" si="35"/>
        <v>-7.3940000000000001</v>
      </c>
      <c r="R569" s="56">
        <f>IF(A569="INVERSION",-J569,0)</f>
        <v>0</v>
      </c>
      <c r="S569" s="56">
        <f>finanzas3[[#This Row],[INGRESO__NETO]]+finanzas3[[#This Row],[GASTO_NETO]]+finanzas3[[#This Row],[INVERSION_NETA]]</f>
        <v>-7.3940000000000001</v>
      </c>
    </row>
    <row r="570" spans="1:19" x14ac:dyDescent="0.35">
      <c r="A570" s="3" t="s">
        <v>28</v>
      </c>
      <c r="B570" s="3" t="s">
        <v>16</v>
      </c>
      <c r="C570" s="3" t="s">
        <v>17</v>
      </c>
      <c r="D570" s="3" t="s">
        <v>18</v>
      </c>
      <c r="E570" s="3" t="s">
        <v>257</v>
      </c>
      <c r="F570" s="3" t="s">
        <v>20</v>
      </c>
      <c r="G570" s="3" t="s">
        <v>110</v>
      </c>
      <c r="H570" s="3" t="s">
        <v>255</v>
      </c>
      <c r="I570" s="3" t="s">
        <v>255</v>
      </c>
      <c r="J570" s="6">
        <v>15.898</v>
      </c>
      <c r="K570" s="4">
        <v>43239</v>
      </c>
      <c r="L570" s="3">
        <f t="shared" si="32"/>
        <v>2018</v>
      </c>
      <c r="M570" s="3">
        <f t="shared" si="33"/>
        <v>5</v>
      </c>
      <c r="P570" s="56">
        <f t="shared" si="34"/>
        <v>0</v>
      </c>
      <c r="Q570" s="56">
        <f t="shared" si="35"/>
        <v>-15.898</v>
      </c>
      <c r="R570" s="56">
        <f>IF(A570="INVERSION",-J570,0)</f>
        <v>0</v>
      </c>
      <c r="S570" s="56">
        <f>finanzas3[[#This Row],[INGRESO__NETO]]+finanzas3[[#This Row],[GASTO_NETO]]+finanzas3[[#This Row],[INVERSION_NETA]]</f>
        <v>-15.898</v>
      </c>
    </row>
    <row r="571" spans="1:19" x14ac:dyDescent="0.35">
      <c r="A571" s="3" t="s">
        <v>28</v>
      </c>
      <c r="B571" s="3" t="s">
        <v>16</v>
      </c>
      <c r="C571" s="3" t="s">
        <v>17</v>
      </c>
      <c r="D571" s="3" t="s">
        <v>18</v>
      </c>
      <c r="E571" s="3" t="s">
        <v>40</v>
      </c>
      <c r="F571" s="3" t="s">
        <v>25</v>
      </c>
      <c r="G571" s="3" t="s">
        <v>21</v>
      </c>
      <c r="H571" s="3" t="s">
        <v>40</v>
      </c>
      <c r="I571" s="3" t="s">
        <v>40</v>
      </c>
      <c r="J571" s="6">
        <v>7</v>
      </c>
      <c r="K571" s="4">
        <v>43239</v>
      </c>
      <c r="L571" s="3">
        <f t="shared" si="32"/>
        <v>2018</v>
      </c>
      <c r="M571" s="3">
        <f t="shared" si="33"/>
        <v>5</v>
      </c>
      <c r="P571" s="56">
        <f t="shared" si="34"/>
        <v>0</v>
      </c>
      <c r="Q571" s="56">
        <f t="shared" si="35"/>
        <v>-7</v>
      </c>
      <c r="R571" s="56">
        <f>IF(A571="INVERSION",-J571,0)</f>
        <v>0</v>
      </c>
      <c r="S571" s="56">
        <f>finanzas3[[#This Row],[INGRESO__NETO]]+finanzas3[[#This Row],[GASTO_NETO]]+finanzas3[[#This Row],[INVERSION_NETA]]</f>
        <v>-7</v>
      </c>
    </row>
    <row r="572" spans="1:19" x14ac:dyDescent="0.35">
      <c r="A572" s="3" t="s">
        <v>28</v>
      </c>
      <c r="B572" s="3" t="s">
        <v>16</v>
      </c>
      <c r="C572" s="3" t="s">
        <v>17</v>
      </c>
      <c r="D572" s="3" t="s">
        <v>18</v>
      </c>
      <c r="E572" s="3" t="s">
        <v>57</v>
      </c>
      <c r="F572" s="3" t="s">
        <v>25</v>
      </c>
      <c r="G572" s="3" t="s">
        <v>48</v>
      </c>
      <c r="H572" s="3" t="s">
        <v>49</v>
      </c>
      <c r="I572" s="3" t="s">
        <v>57</v>
      </c>
      <c r="J572" s="6">
        <v>2.6620000000000004</v>
      </c>
      <c r="K572" s="4">
        <v>43239</v>
      </c>
      <c r="L572" s="3">
        <f t="shared" si="32"/>
        <v>2018</v>
      </c>
      <c r="M572" s="3">
        <f t="shared" si="33"/>
        <v>5</v>
      </c>
      <c r="O572" s="3"/>
      <c r="P572" s="56">
        <f t="shared" si="34"/>
        <v>0</v>
      </c>
      <c r="Q572" s="56">
        <f t="shared" si="35"/>
        <v>-2.6620000000000004</v>
      </c>
      <c r="R572" s="56">
        <f>IF(A572="INVERSION",-J572,0)</f>
        <v>0</v>
      </c>
      <c r="S572" s="56">
        <f>finanzas3[[#This Row],[INGRESO__NETO]]+finanzas3[[#This Row],[GASTO_NETO]]+finanzas3[[#This Row],[INVERSION_NETA]]</f>
        <v>-2.6620000000000004</v>
      </c>
    </row>
    <row r="573" spans="1:19" x14ac:dyDescent="0.35">
      <c r="A573" s="3" t="s">
        <v>28</v>
      </c>
      <c r="B573" s="3" t="s">
        <v>16</v>
      </c>
      <c r="C573" s="3" t="s">
        <v>17</v>
      </c>
      <c r="D573" s="3" t="s">
        <v>18</v>
      </c>
      <c r="E573" s="3" t="s">
        <v>126</v>
      </c>
      <c r="F573" s="3" t="s">
        <v>25</v>
      </c>
      <c r="G573" s="3" t="s">
        <v>81</v>
      </c>
      <c r="H573" s="3" t="s">
        <v>126</v>
      </c>
      <c r="I573" s="3" t="s">
        <v>258</v>
      </c>
      <c r="J573" s="6">
        <v>1.6</v>
      </c>
      <c r="K573" s="4">
        <v>43241</v>
      </c>
      <c r="L573" s="3">
        <f t="shared" si="32"/>
        <v>2018</v>
      </c>
      <c r="M573" s="3">
        <f t="shared" si="33"/>
        <v>5</v>
      </c>
      <c r="O573" t="s">
        <v>259</v>
      </c>
      <c r="P573" s="56">
        <f t="shared" si="34"/>
        <v>0</v>
      </c>
      <c r="Q573" s="56">
        <f t="shared" si="35"/>
        <v>-1.6</v>
      </c>
      <c r="R573" s="56">
        <f>IF(A573="INVERSION",-J573,0)</f>
        <v>0</v>
      </c>
      <c r="S573" s="56">
        <f>finanzas3[[#This Row],[INGRESO__NETO]]+finanzas3[[#This Row],[GASTO_NETO]]+finanzas3[[#This Row],[INVERSION_NETA]]</f>
        <v>-1.6</v>
      </c>
    </row>
    <row r="574" spans="1:19" x14ac:dyDescent="0.35">
      <c r="A574" s="3" t="s">
        <v>28</v>
      </c>
      <c r="B574" s="3" t="s">
        <v>16</v>
      </c>
      <c r="C574" s="3" t="s">
        <v>17</v>
      </c>
      <c r="D574" s="3" t="s">
        <v>18</v>
      </c>
      <c r="E574" s="3" t="s">
        <v>40</v>
      </c>
      <c r="F574" s="3" t="s">
        <v>25</v>
      </c>
      <c r="G574" s="3" t="s">
        <v>21</v>
      </c>
      <c r="H574" s="3" t="s">
        <v>40</v>
      </c>
      <c r="I574" s="3" t="s">
        <v>40</v>
      </c>
      <c r="J574" s="6">
        <v>7</v>
      </c>
      <c r="K574" s="4">
        <v>43243</v>
      </c>
      <c r="L574" s="3">
        <f t="shared" si="32"/>
        <v>2018</v>
      </c>
      <c r="M574" s="3">
        <f t="shared" si="33"/>
        <v>5</v>
      </c>
      <c r="P574" s="56">
        <f t="shared" si="34"/>
        <v>0</v>
      </c>
      <c r="Q574" s="56">
        <f t="shared" si="35"/>
        <v>-7</v>
      </c>
      <c r="R574" s="56">
        <f>IF(A574="INVERSION",-J574,0)</f>
        <v>0</v>
      </c>
      <c r="S574" s="56">
        <f>finanzas3[[#This Row],[INGRESO__NETO]]+finanzas3[[#This Row],[GASTO_NETO]]+finanzas3[[#This Row],[INVERSION_NETA]]</f>
        <v>-7</v>
      </c>
    </row>
    <row r="575" spans="1:19" x14ac:dyDescent="0.35">
      <c r="A575" s="3" t="s">
        <v>28</v>
      </c>
      <c r="B575" s="3" t="s">
        <v>16</v>
      </c>
      <c r="C575" s="3" t="s">
        <v>17</v>
      </c>
      <c r="D575" s="3" t="s">
        <v>18</v>
      </c>
      <c r="E575" s="3" t="s">
        <v>57</v>
      </c>
      <c r="F575" s="3" t="s">
        <v>25</v>
      </c>
      <c r="G575" s="3" t="s">
        <v>48</v>
      </c>
      <c r="H575" s="3" t="s">
        <v>49</v>
      </c>
      <c r="I575" s="3" t="s">
        <v>57</v>
      </c>
      <c r="J575" s="6">
        <v>1.8710000000000002</v>
      </c>
      <c r="K575" s="4">
        <v>43245</v>
      </c>
      <c r="L575" s="3">
        <f t="shared" si="32"/>
        <v>2018</v>
      </c>
      <c r="M575" s="3">
        <f t="shared" si="33"/>
        <v>5</v>
      </c>
      <c r="O575" s="3"/>
      <c r="P575" s="56">
        <f t="shared" si="34"/>
        <v>0</v>
      </c>
      <c r="Q575" s="56">
        <f t="shared" si="35"/>
        <v>-1.8710000000000002</v>
      </c>
      <c r="R575" s="56">
        <f>IF(A575="INVERSION",-J575,0)</f>
        <v>0</v>
      </c>
      <c r="S575" s="56">
        <f>finanzas3[[#This Row],[INGRESO__NETO]]+finanzas3[[#This Row],[GASTO_NETO]]+finanzas3[[#This Row],[INVERSION_NETA]]</f>
        <v>-1.8710000000000002</v>
      </c>
    </row>
    <row r="576" spans="1:19" x14ac:dyDescent="0.35">
      <c r="A576" s="3" t="s">
        <v>28</v>
      </c>
      <c r="B576" s="3" t="s">
        <v>16</v>
      </c>
      <c r="C576" s="3" t="s">
        <v>17</v>
      </c>
      <c r="D576" s="3" t="s">
        <v>18</v>
      </c>
      <c r="F576" s="3" t="s">
        <v>25</v>
      </c>
      <c r="G576" s="3" t="s">
        <v>67</v>
      </c>
      <c r="H576" s="3" t="s">
        <v>66</v>
      </c>
      <c r="I576" s="3" t="s">
        <v>185</v>
      </c>
      <c r="J576" s="6">
        <v>0.35000000000000003</v>
      </c>
      <c r="K576" s="4">
        <v>43248</v>
      </c>
      <c r="L576" s="3">
        <f t="shared" si="32"/>
        <v>2018</v>
      </c>
      <c r="M576" s="3">
        <f t="shared" si="33"/>
        <v>5</v>
      </c>
      <c r="P576" s="56">
        <f t="shared" si="34"/>
        <v>0</v>
      </c>
      <c r="Q576" s="56">
        <f t="shared" si="35"/>
        <v>-0.35000000000000003</v>
      </c>
      <c r="R576" s="56">
        <f>IF(A576="INVERSION",-J576,0)</f>
        <v>0</v>
      </c>
      <c r="S576" s="56">
        <f>finanzas3[[#This Row],[INGRESO__NETO]]+finanzas3[[#This Row],[GASTO_NETO]]+finanzas3[[#This Row],[INVERSION_NETA]]</f>
        <v>-0.35000000000000003</v>
      </c>
    </row>
    <row r="577" spans="1:19" x14ac:dyDescent="0.35">
      <c r="A577" s="3" t="s">
        <v>28</v>
      </c>
      <c r="B577" s="3" t="s">
        <v>16</v>
      </c>
      <c r="C577" s="3" t="s">
        <v>17</v>
      </c>
      <c r="D577" s="3" t="s">
        <v>18</v>
      </c>
      <c r="E577" s="3" t="s">
        <v>57</v>
      </c>
      <c r="F577" s="3" t="s">
        <v>25</v>
      </c>
      <c r="G577" s="3" t="s">
        <v>48</v>
      </c>
      <c r="H577" s="3" t="s">
        <v>49</v>
      </c>
      <c r="I577" s="3" t="s">
        <v>57</v>
      </c>
      <c r="J577" s="6">
        <v>1.9010000000000002</v>
      </c>
      <c r="K577" s="4">
        <v>43248</v>
      </c>
      <c r="L577" s="3">
        <f t="shared" si="32"/>
        <v>2018</v>
      </c>
      <c r="M577" s="3">
        <f t="shared" si="33"/>
        <v>5</v>
      </c>
      <c r="O577" s="3"/>
      <c r="P577" s="56">
        <f t="shared" si="34"/>
        <v>0</v>
      </c>
      <c r="Q577" s="56">
        <f t="shared" si="35"/>
        <v>-1.9010000000000002</v>
      </c>
      <c r="R577" s="56">
        <f>IF(A577="INVERSION",-J577,0)</f>
        <v>0</v>
      </c>
      <c r="S577" s="56">
        <f>finanzas3[[#This Row],[INGRESO__NETO]]+finanzas3[[#This Row],[GASTO_NETO]]+finanzas3[[#This Row],[INVERSION_NETA]]</f>
        <v>-1.9010000000000002</v>
      </c>
    </row>
    <row r="578" spans="1:19" x14ac:dyDescent="0.35">
      <c r="A578" s="3" t="s">
        <v>28</v>
      </c>
      <c r="B578" s="3" t="s">
        <v>16</v>
      </c>
      <c r="C578" s="3" t="s">
        <v>17</v>
      </c>
      <c r="D578" s="3" t="s">
        <v>18</v>
      </c>
      <c r="E578" s="3" t="s">
        <v>40</v>
      </c>
      <c r="F578" s="3" t="s">
        <v>25</v>
      </c>
      <c r="G578" s="3" t="s">
        <v>21</v>
      </c>
      <c r="H578" s="3" t="s">
        <v>40</v>
      </c>
      <c r="I578" s="3" t="s">
        <v>40</v>
      </c>
      <c r="J578" s="6">
        <v>4</v>
      </c>
      <c r="K578" s="4">
        <v>43249</v>
      </c>
      <c r="L578" s="3">
        <f t="shared" ref="L578:L641" si="36">YEAR(K578)</f>
        <v>2018</v>
      </c>
      <c r="M578" s="3">
        <f t="shared" ref="M578:M641" si="37">MONTH(K578)</f>
        <v>5</v>
      </c>
      <c r="P578" s="56">
        <f t="shared" si="34"/>
        <v>0</v>
      </c>
      <c r="Q578" s="56">
        <f t="shared" si="35"/>
        <v>-4</v>
      </c>
      <c r="R578" s="56">
        <f>IF(A578="INVERSION",-J578,0)</f>
        <v>0</v>
      </c>
      <c r="S578" s="56">
        <f>finanzas3[[#This Row],[INGRESO__NETO]]+finanzas3[[#This Row],[GASTO_NETO]]+finanzas3[[#This Row],[INVERSION_NETA]]</f>
        <v>-4</v>
      </c>
    </row>
    <row r="579" spans="1:19" x14ac:dyDescent="0.35">
      <c r="A579" s="3" t="s">
        <v>28</v>
      </c>
      <c r="B579" s="3" t="s">
        <v>16</v>
      </c>
      <c r="C579" s="3" t="s">
        <v>17</v>
      </c>
      <c r="D579" s="3" t="s">
        <v>18</v>
      </c>
      <c r="E579" s="3" t="s">
        <v>57</v>
      </c>
      <c r="F579" s="3" t="s">
        <v>25</v>
      </c>
      <c r="G579" s="3" t="s">
        <v>48</v>
      </c>
      <c r="H579" s="3" t="s">
        <v>49</v>
      </c>
      <c r="I579" s="3" t="s">
        <v>57</v>
      </c>
      <c r="J579" s="6">
        <v>0.48200000000000004</v>
      </c>
      <c r="K579" s="4">
        <v>43249</v>
      </c>
      <c r="L579" s="3">
        <f t="shared" si="36"/>
        <v>2018</v>
      </c>
      <c r="M579" s="3">
        <f t="shared" si="37"/>
        <v>5</v>
      </c>
      <c r="O579" s="3"/>
      <c r="P579" s="56">
        <f t="shared" ref="P579:P642" si="38">IF(A579="INGRESO",J579,0)</f>
        <v>0</v>
      </c>
      <c r="Q579" s="56">
        <f t="shared" ref="Q579:Q642" si="39">IF(A579="GASTO",-J579,0)</f>
        <v>-0.48200000000000004</v>
      </c>
      <c r="R579" s="56">
        <f>IF(A579="INVERSION",-J579,0)</f>
        <v>0</v>
      </c>
      <c r="S579" s="56">
        <f>finanzas3[[#This Row],[INGRESO__NETO]]+finanzas3[[#This Row],[GASTO_NETO]]+finanzas3[[#This Row],[INVERSION_NETA]]</f>
        <v>-0.48200000000000004</v>
      </c>
    </row>
    <row r="580" spans="1:19" x14ac:dyDescent="0.35">
      <c r="A580" s="3" t="s">
        <v>28</v>
      </c>
      <c r="B580" s="3" t="s">
        <v>16</v>
      </c>
      <c r="C580" s="3" t="s">
        <v>17</v>
      </c>
      <c r="D580" s="3" t="s">
        <v>18</v>
      </c>
      <c r="E580" s="3" t="s">
        <v>19</v>
      </c>
      <c r="F580" s="3" t="s">
        <v>40</v>
      </c>
      <c r="G580" s="3" t="s">
        <v>21</v>
      </c>
      <c r="H580" s="3" t="s">
        <v>21</v>
      </c>
      <c r="I580" s="3" t="s">
        <v>21</v>
      </c>
      <c r="J580" s="6">
        <v>2.1870000000000003</v>
      </c>
      <c r="K580" s="4">
        <v>43250</v>
      </c>
      <c r="L580" s="3">
        <f t="shared" si="36"/>
        <v>2018</v>
      </c>
      <c r="M580" s="3">
        <f t="shared" si="37"/>
        <v>5</v>
      </c>
      <c r="O580" s="3"/>
      <c r="P580" s="56">
        <f t="shared" si="38"/>
        <v>0</v>
      </c>
      <c r="Q580" s="56">
        <f t="shared" si="39"/>
        <v>-2.1870000000000003</v>
      </c>
      <c r="R580" s="56">
        <f>IF(A580="INVERSION",-J580,0)</f>
        <v>0</v>
      </c>
      <c r="S580" s="56">
        <f>finanzas3[[#This Row],[INGRESO__NETO]]+finanzas3[[#This Row],[GASTO_NETO]]+finanzas3[[#This Row],[INVERSION_NETA]]</f>
        <v>-2.1870000000000003</v>
      </c>
    </row>
    <row r="581" spans="1:19" x14ac:dyDescent="0.35">
      <c r="A581" s="3" t="s">
        <v>28</v>
      </c>
      <c r="B581" s="3" t="s">
        <v>16</v>
      </c>
      <c r="C581" s="3" t="s">
        <v>17</v>
      </c>
      <c r="D581" s="3" t="s">
        <v>18</v>
      </c>
      <c r="E581" s="3" t="s">
        <v>260</v>
      </c>
      <c r="F581" s="3" t="s">
        <v>25</v>
      </c>
      <c r="G581" s="3" t="s">
        <v>67</v>
      </c>
      <c r="H581" s="3" t="s">
        <v>67</v>
      </c>
      <c r="I581" s="3" t="s">
        <v>67</v>
      </c>
      <c r="J581" s="6">
        <v>1.34</v>
      </c>
      <c r="K581" s="4">
        <v>43250</v>
      </c>
      <c r="L581" s="3">
        <f t="shared" si="36"/>
        <v>2018</v>
      </c>
      <c r="M581" s="3">
        <f t="shared" si="37"/>
        <v>5</v>
      </c>
      <c r="O581" t="s">
        <v>261</v>
      </c>
      <c r="P581" s="56">
        <f t="shared" si="38"/>
        <v>0</v>
      </c>
      <c r="Q581" s="56">
        <f t="shared" si="39"/>
        <v>-1.34</v>
      </c>
      <c r="R581" s="56">
        <f>IF(A581="INVERSION",-J581,0)</f>
        <v>0</v>
      </c>
      <c r="S581" s="56">
        <f>finanzas3[[#This Row],[INGRESO__NETO]]+finanzas3[[#This Row],[GASTO_NETO]]+finanzas3[[#This Row],[INVERSION_NETA]]</f>
        <v>-1.34</v>
      </c>
    </row>
    <row r="582" spans="1:19" x14ac:dyDescent="0.35">
      <c r="A582" s="3" t="s">
        <v>15</v>
      </c>
      <c r="B582" s="3" t="s">
        <v>16</v>
      </c>
      <c r="C582" s="3" t="s">
        <v>17</v>
      </c>
      <c r="D582" s="3" t="s">
        <v>18</v>
      </c>
      <c r="E582" s="3" t="s">
        <v>24</v>
      </c>
      <c r="F582" s="3" t="s">
        <v>25</v>
      </c>
      <c r="G582" s="3" t="s">
        <v>21</v>
      </c>
      <c r="H582" s="3" t="s">
        <v>26</v>
      </c>
      <c r="I582" s="3" t="s">
        <v>27</v>
      </c>
      <c r="J582" s="6">
        <v>42.195</v>
      </c>
      <c r="K582" s="4">
        <v>43251</v>
      </c>
      <c r="L582" s="3">
        <f t="shared" si="36"/>
        <v>2018</v>
      </c>
      <c r="M582" s="3">
        <f t="shared" si="37"/>
        <v>5</v>
      </c>
      <c r="O582" s="3"/>
      <c r="P582" s="56">
        <f t="shared" si="38"/>
        <v>42.195</v>
      </c>
      <c r="Q582" s="56">
        <f t="shared" si="39"/>
        <v>0</v>
      </c>
      <c r="R582" s="56">
        <f>IF(A582="INVERSION",-J582,0)</f>
        <v>0</v>
      </c>
      <c r="S582" s="56">
        <f>finanzas3[[#This Row],[INGRESO__NETO]]+finanzas3[[#This Row],[GASTO_NETO]]+finanzas3[[#This Row],[INVERSION_NETA]]</f>
        <v>42.195</v>
      </c>
    </row>
    <row r="583" spans="1:19" x14ac:dyDescent="0.35">
      <c r="A583" s="3" t="s">
        <v>28</v>
      </c>
      <c r="B583" s="3" t="s">
        <v>35</v>
      </c>
      <c r="C583" s="3" t="s">
        <v>29</v>
      </c>
      <c r="D583" s="3" t="s">
        <v>18</v>
      </c>
      <c r="E583" s="3" t="s">
        <v>129</v>
      </c>
      <c r="F583" s="3" t="s">
        <v>25</v>
      </c>
      <c r="G583" s="3" t="s">
        <v>1864</v>
      </c>
      <c r="H583" s="3" t="s">
        <v>130</v>
      </c>
      <c r="I583" s="3" t="s">
        <v>130</v>
      </c>
      <c r="J583" s="6">
        <v>27.5</v>
      </c>
      <c r="K583" s="4">
        <v>43252</v>
      </c>
      <c r="L583" s="3">
        <f t="shared" si="36"/>
        <v>2018</v>
      </c>
      <c r="M583" s="3">
        <f t="shared" si="37"/>
        <v>6</v>
      </c>
      <c r="O583" s="3"/>
      <c r="P583" s="56">
        <f t="shared" si="38"/>
        <v>0</v>
      </c>
      <c r="Q583" s="56">
        <f t="shared" si="39"/>
        <v>-27.5</v>
      </c>
      <c r="R583" s="56">
        <f>IF(A583="INVERSION",-J583,0)</f>
        <v>0</v>
      </c>
      <c r="S583" s="56">
        <f>finanzas3[[#This Row],[INGRESO__NETO]]+finanzas3[[#This Row],[GASTO_NETO]]+finanzas3[[#This Row],[INVERSION_NETA]]</f>
        <v>-27.5</v>
      </c>
    </row>
    <row r="584" spans="1:19" x14ac:dyDescent="0.35">
      <c r="A584" s="3" t="s">
        <v>15</v>
      </c>
      <c r="B584" s="3" t="s">
        <v>16</v>
      </c>
      <c r="C584" s="3" t="s">
        <v>17</v>
      </c>
      <c r="D584" s="3" t="s">
        <v>18</v>
      </c>
      <c r="E584" s="3" t="s">
        <v>19</v>
      </c>
      <c r="F584" s="3" t="s">
        <v>20</v>
      </c>
      <c r="G584" s="3" t="s">
        <v>21</v>
      </c>
      <c r="H584" s="3" t="s">
        <v>22</v>
      </c>
      <c r="I584" s="3" t="s">
        <v>23</v>
      </c>
      <c r="J584" s="6">
        <v>5.1000000000000004E-2</v>
      </c>
      <c r="K584" s="4">
        <v>43257</v>
      </c>
      <c r="L584" s="3">
        <f t="shared" si="36"/>
        <v>2018</v>
      </c>
      <c r="M584" s="3">
        <f t="shared" si="37"/>
        <v>6</v>
      </c>
      <c r="O584" s="3"/>
      <c r="P584" s="56">
        <f t="shared" si="38"/>
        <v>5.1000000000000004E-2</v>
      </c>
      <c r="Q584" s="56">
        <f t="shared" si="39"/>
        <v>0</v>
      </c>
      <c r="R584" s="56">
        <f>IF(A584="INVERSION",-J584,0)</f>
        <v>0</v>
      </c>
      <c r="S584" s="56">
        <f>finanzas3[[#This Row],[INGRESO__NETO]]+finanzas3[[#This Row],[GASTO_NETO]]+finanzas3[[#This Row],[INVERSION_NETA]]</f>
        <v>5.1000000000000004E-2</v>
      </c>
    </row>
    <row r="585" spans="1:19" x14ac:dyDescent="0.35">
      <c r="A585" s="3" t="s">
        <v>28</v>
      </c>
      <c r="B585" s="3" t="s">
        <v>16</v>
      </c>
      <c r="C585" s="3" t="s">
        <v>17</v>
      </c>
      <c r="D585" s="3" t="s">
        <v>18</v>
      </c>
      <c r="E585" s="3" t="s">
        <v>167</v>
      </c>
      <c r="F585" s="3" t="s">
        <v>20</v>
      </c>
      <c r="G585" s="3" t="s">
        <v>1865</v>
      </c>
      <c r="H585" s="3" t="s">
        <v>262</v>
      </c>
      <c r="I585" s="3" t="s">
        <v>114</v>
      </c>
      <c r="J585" s="6">
        <v>2.9990000000000001</v>
      </c>
      <c r="K585" s="4">
        <v>43262</v>
      </c>
      <c r="L585" s="3">
        <f t="shared" si="36"/>
        <v>2018</v>
      </c>
      <c r="M585" s="3">
        <f t="shared" si="37"/>
        <v>6</v>
      </c>
      <c r="O585" s="3" t="s">
        <v>263</v>
      </c>
      <c r="P585" s="56">
        <f t="shared" si="38"/>
        <v>0</v>
      </c>
      <c r="Q585" s="56">
        <f t="shared" si="39"/>
        <v>-2.9990000000000001</v>
      </c>
      <c r="R585" s="56">
        <f>IF(A585="INVERSION",-J585,0)</f>
        <v>0</v>
      </c>
      <c r="S585" s="56">
        <f>finanzas3[[#This Row],[INGRESO__NETO]]+finanzas3[[#This Row],[GASTO_NETO]]+finanzas3[[#This Row],[INVERSION_NETA]]</f>
        <v>-2.9990000000000001</v>
      </c>
    </row>
    <row r="586" spans="1:19" x14ac:dyDescent="0.35">
      <c r="A586" s="3" t="s">
        <v>15</v>
      </c>
      <c r="B586" s="3" t="s">
        <v>16</v>
      </c>
      <c r="C586" s="3" t="s">
        <v>17</v>
      </c>
      <c r="D586" s="3" t="s">
        <v>18</v>
      </c>
      <c r="E586" s="3" t="s">
        <v>264</v>
      </c>
      <c r="F586" s="3" t="s">
        <v>171</v>
      </c>
      <c r="G586" s="3" t="s">
        <v>265</v>
      </c>
      <c r="H586" s="3" t="s">
        <v>266</v>
      </c>
      <c r="I586" s="3" t="s">
        <v>267</v>
      </c>
      <c r="J586" s="6">
        <v>9</v>
      </c>
      <c r="K586" s="4">
        <v>43263</v>
      </c>
      <c r="L586" s="3">
        <f t="shared" si="36"/>
        <v>2018</v>
      </c>
      <c r="M586" s="3">
        <f t="shared" si="37"/>
        <v>6</v>
      </c>
      <c r="O586" s="3"/>
      <c r="P586" s="56">
        <f t="shared" si="38"/>
        <v>9</v>
      </c>
      <c r="Q586" s="56">
        <f t="shared" si="39"/>
        <v>0</v>
      </c>
      <c r="R586" s="56">
        <f>IF(A586="INVERSION",-J586,0)</f>
        <v>0</v>
      </c>
      <c r="S586" s="56">
        <f>finanzas3[[#This Row],[INGRESO__NETO]]+finanzas3[[#This Row],[GASTO_NETO]]+finanzas3[[#This Row],[INVERSION_NETA]]</f>
        <v>9</v>
      </c>
    </row>
    <row r="587" spans="1:19" x14ac:dyDescent="0.35">
      <c r="A587" s="3" t="s">
        <v>28</v>
      </c>
      <c r="B587" s="3" t="s">
        <v>16</v>
      </c>
      <c r="C587" s="3" t="s">
        <v>17</v>
      </c>
      <c r="D587" s="3" t="s">
        <v>18</v>
      </c>
      <c r="E587" s="3" t="s">
        <v>57</v>
      </c>
      <c r="F587" s="3" t="s">
        <v>25</v>
      </c>
      <c r="G587" s="3" t="s">
        <v>48</v>
      </c>
      <c r="H587" s="3" t="s">
        <v>49</v>
      </c>
      <c r="I587" s="3" t="s">
        <v>57</v>
      </c>
      <c r="J587" s="6">
        <v>1.165</v>
      </c>
      <c r="K587" s="4">
        <v>43264</v>
      </c>
      <c r="L587" s="3">
        <f t="shared" si="36"/>
        <v>2018</v>
      </c>
      <c r="M587" s="3">
        <f t="shared" si="37"/>
        <v>6</v>
      </c>
      <c r="O587" s="3"/>
      <c r="P587" s="56">
        <f t="shared" si="38"/>
        <v>0</v>
      </c>
      <c r="Q587" s="56">
        <f t="shared" si="39"/>
        <v>-1.165</v>
      </c>
      <c r="R587" s="56">
        <f>IF(A587="INVERSION",-J587,0)</f>
        <v>0</v>
      </c>
      <c r="S587" s="56">
        <f>finanzas3[[#This Row],[INGRESO__NETO]]+finanzas3[[#This Row],[GASTO_NETO]]+finanzas3[[#This Row],[INVERSION_NETA]]</f>
        <v>-1.165</v>
      </c>
    </row>
    <row r="588" spans="1:19" x14ac:dyDescent="0.35">
      <c r="A588" s="3" t="s">
        <v>15</v>
      </c>
      <c r="B588" s="3" t="s">
        <v>16</v>
      </c>
      <c r="C588" s="3" t="s">
        <v>29</v>
      </c>
      <c r="D588" s="3" t="s">
        <v>18</v>
      </c>
      <c r="E588" s="3" t="s">
        <v>186</v>
      </c>
      <c r="F588" s="3" t="s">
        <v>25</v>
      </c>
      <c r="G588" s="3" t="s">
        <v>148</v>
      </c>
      <c r="H588" s="3" t="s">
        <v>187</v>
      </c>
      <c r="I588" s="3" t="s">
        <v>188</v>
      </c>
      <c r="J588" s="6">
        <v>319.93200000000002</v>
      </c>
      <c r="K588" s="4">
        <v>43265</v>
      </c>
      <c r="L588" s="3">
        <f t="shared" si="36"/>
        <v>2018</v>
      </c>
      <c r="M588" s="3">
        <f t="shared" si="37"/>
        <v>6</v>
      </c>
      <c r="O588" s="3"/>
      <c r="P588" s="56">
        <f t="shared" si="38"/>
        <v>319.93200000000002</v>
      </c>
      <c r="Q588" s="56">
        <f t="shared" si="39"/>
        <v>0</v>
      </c>
      <c r="R588" s="56">
        <f>IF(A588="INVERSION",-J588,0)</f>
        <v>0</v>
      </c>
      <c r="S588" s="56">
        <f>finanzas3[[#This Row],[INGRESO__NETO]]+finanzas3[[#This Row],[GASTO_NETO]]+finanzas3[[#This Row],[INVERSION_NETA]]</f>
        <v>319.93200000000002</v>
      </c>
    </row>
    <row r="589" spans="1:19" x14ac:dyDescent="0.35">
      <c r="A589" s="3" t="s">
        <v>28</v>
      </c>
      <c r="B589" s="3" t="s">
        <v>16</v>
      </c>
      <c r="C589" s="3" t="s">
        <v>17</v>
      </c>
      <c r="D589" s="3" t="s">
        <v>18</v>
      </c>
      <c r="E589" s="3" t="s">
        <v>167</v>
      </c>
      <c r="F589" s="3" t="s">
        <v>20</v>
      </c>
      <c r="G589" s="3" t="s">
        <v>1865</v>
      </c>
      <c r="H589" s="3" t="s">
        <v>262</v>
      </c>
      <c r="I589" s="3" t="s">
        <v>114</v>
      </c>
      <c r="J589" s="6">
        <v>0.99900000000000011</v>
      </c>
      <c r="K589" s="4">
        <v>43265</v>
      </c>
      <c r="L589" s="3">
        <f t="shared" si="36"/>
        <v>2018</v>
      </c>
      <c r="M589" s="3">
        <f t="shared" si="37"/>
        <v>6</v>
      </c>
      <c r="O589" s="3" t="s">
        <v>268</v>
      </c>
      <c r="P589" s="56">
        <f t="shared" si="38"/>
        <v>0</v>
      </c>
      <c r="Q589" s="56">
        <f t="shared" si="39"/>
        <v>-0.99900000000000011</v>
      </c>
      <c r="R589" s="56">
        <f>IF(A589="INVERSION",-J589,0)</f>
        <v>0</v>
      </c>
      <c r="S589" s="56">
        <f>finanzas3[[#This Row],[INGRESO__NETO]]+finanzas3[[#This Row],[GASTO_NETO]]+finanzas3[[#This Row],[INVERSION_NETA]]</f>
        <v>-0.99900000000000011</v>
      </c>
    </row>
    <row r="590" spans="1:19" x14ac:dyDescent="0.35">
      <c r="A590" s="3" t="s">
        <v>28</v>
      </c>
      <c r="B590" s="3" t="s">
        <v>16</v>
      </c>
      <c r="C590" s="3" t="s">
        <v>17</v>
      </c>
      <c r="D590" s="3" t="s">
        <v>18</v>
      </c>
      <c r="E590" s="3" t="s">
        <v>40</v>
      </c>
      <c r="F590" s="3" t="s">
        <v>25</v>
      </c>
      <c r="G590" s="3" t="s">
        <v>21</v>
      </c>
      <c r="H590" s="3" t="s">
        <v>40</v>
      </c>
      <c r="I590" s="3" t="s">
        <v>40</v>
      </c>
      <c r="J590" s="6">
        <v>4</v>
      </c>
      <c r="K590" s="4">
        <v>43266</v>
      </c>
      <c r="L590" s="3">
        <f t="shared" si="36"/>
        <v>2018</v>
      </c>
      <c r="M590" s="3">
        <f t="shared" si="37"/>
        <v>6</v>
      </c>
      <c r="P590" s="56">
        <f t="shared" si="38"/>
        <v>0</v>
      </c>
      <c r="Q590" s="56">
        <f t="shared" si="39"/>
        <v>-4</v>
      </c>
      <c r="R590" s="56">
        <f>IF(A590="INVERSION",-J590,0)</f>
        <v>0</v>
      </c>
      <c r="S590" s="56">
        <f>finanzas3[[#This Row],[INGRESO__NETO]]+finanzas3[[#This Row],[GASTO_NETO]]+finanzas3[[#This Row],[INVERSION_NETA]]</f>
        <v>-4</v>
      </c>
    </row>
    <row r="591" spans="1:19" x14ac:dyDescent="0.35">
      <c r="A591" s="3" t="s">
        <v>28</v>
      </c>
      <c r="B591" s="3" t="s">
        <v>16</v>
      </c>
      <c r="C591" s="3" t="s">
        <v>17</v>
      </c>
      <c r="D591" s="3" t="s">
        <v>18</v>
      </c>
      <c r="F591" s="3" t="s">
        <v>25</v>
      </c>
      <c r="G591" s="3" t="s">
        <v>1865</v>
      </c>
      <c r="H591" s="3" t="s">
        <v>42</v>
      </c>
      <c r="I591" s="3" t="s">
        <v>269</v>
      </c>
      <c r="J591" s="6">
        <v>2.4300000000000002</v>
      </c>
      <c r="K591" s="4">
        <v>43269</v>
      </c>
      <c r="L591" s="3">
        <f t="shared" si="36"/>
        <v>2018</v>
      </c>
      <c r="M591" s="3">
        <f t="shared" si="37"/>
        <v>6</v>
      </c>
      <c r="P591" s="56">
        <f t="shared" si="38"/>
        <v>0</v>
      </c>
      <c r="Q591" s="56">
        <f t="shared" si="39"/>
        <v>-2.4300000000000002</v>
      </c>
      <c r="R591" s="56">
        <f>IF(A591="INVERSION",-J591,0)</f>
        <v>0</v>
      </c>
      <c r="S591" s="56">
        <f>finanzas3[[#This Row],[INGRESO__NETO]]+finanzas3[[#This Row],[GASTO_NETO]]+finanzas3[[#This Row],[INVERSION_NETA]]</f>
        <v>-2.4300000000000002</v>
      </c>
    </row>
    <row r="592" spans="1:19" x14ac:dyDescent="0.35">
      <c r="A592" s="3" t="s">
        <v>28</v>
      </c>
      <c r="B592" s="3" t="s">
        <v>16</v>
      </c>
      <c r="C592" s="3" t="s">
        <v>17</v>
      </c>
      <c r="D592" s="3" t="s">
        <v>18</v>
      </c>
      <c r="E592" s="3" t="s">
        <v>270</v>
      </c>
      <c r="G592" s="3" t="s">
        <v>110</v>
      </c>
      <c r="H592" s="3" t="s">
        <v>255</v>
      </c>
      <c r="I592" s="3" t="s">
        <v>255</v>
      </c>
      <c r="J592" s="6">
        <v>2.4000000000000004</v>
      </c>
      <c r="K592" s="4">
        <v>43270</v>
      </c>
      <c r="L592" s="3">
        <f t="shared" si="36"/>
        <v>2018</v>
      </c>
      <c r="M592" s="3">
        <f t="shared" si="37"/>
        <v>6</v>
      </c>
      <c r="O592" t="s">
        <v>271</v>
      </c>
      <c r="P592" s="56">
        <f t="shared" si="38"/>
        <v>0</v>
      </c>
      <c r="Q592" s="56">
        <f t="shared" si="39"/>
        <v>-2.4000000000000004</v>
      </c>
      <c r="R592" s="56">
        <f>IF(A592="INVERSION",-J592,0)</f>
        <v>0</v>
      </c>
      <c r="S592" s="56">
        <f>finanzas3[[#This Row],[INGRESO__NETO]]+finanzas3[[#This Row],[GASTO_NETO]]+finanzas3[[#This Row],[INVERSION_NETA]]</f>
        <v>-2.4000000000000004</v>
      </c>
    </row>
    <row r="593" spans="1:19" x14ac:dyDescent="0.35">
      <c r="A593" s="3" t="s">
        <v>28</v>
      </c>
      <c r="B593" s="3" t="s">
        <v>16</v>
      </c>
      <c r="C593" s="3" t="s">
        <v>17</v>
      </c>
      <c r="D593" s="3" t="s">
        <v>18</v>
      </c>
      <c r="E593" s="3" t="s">
        <v>272</v>
      </c>
      <c r="G593" s="3" t="s">
        <v>110</v>
      </c>
      <c r="H593" s="3" t="s">
        <v>255</v>
      </c>
      <c r="I593" s="3" t="s">
        <v>255</v>
      </c>
      <c r="J593" s="6">
        <v>1</v>
      </c>
      <c r="K593" s="4">
        <v>43270</v>
      </c>
      <c r="L593" s="3">
        <f t="shared" si="36"/>
        <v>2018</v>
      </c>
      <c r="M593" s="3">
        <f t="shared" si="37"/>
        <v>6</v>
      </c>
      <c r="O593" t="s">
        <v>273</v>
      </c>
      <c r="P593" s="56">
        <f t="shared" si="38"/>
        <v>0</v>
      </c>
      <c r="Q593" s="56">
        <f t="shared" si="39"/>
        <v>-1</v>
      </c>
      <c r="R593" s="56">
        <f>IF(A593="INVERSION",-J593,0)</f>
        <v>0</v>
      </c>
      <c r="S593" s="56">
        <f>finanzas3[[#This Row],[INGRESO__NETO]]+finanzas3[[#This Row],[GASTO_NETO]]+finanzas3[[#This Row],[INVERSION_NETA]]</f>
        <v>-1</v>
      </c>
    </row>
    <row r="594" spans="1:19" x14ac:dyDescent="0.35">
      <c r="A594" s="3" t="s">
        <v>28</v>
      </c>
      <c r="B594" s="3" t="s">
        <v>16</v>
      </c>
      <c r="C594" s="3" t="s">
        <v>17</v>
      </c>
      <c r="D594" s="3" t="s">
        <v>18</v>
      </c>
      <c r="E594" s="3" t="s">
        <v>57</v>
      </c>
      <c r="F594" s="3" t="s">
        <v>25</v>
      </c>
      <c r="G594" s="3" t="s">
        <v>48</v>
      </c>
      <c r="H594" s="3" t="s">
        <v>49</v>
      </c>
      <c r="I594" s="3" t="s">
        <v>57</v>
      </c>
      <c r="J594" s="6">
        <v>2.1930000000000001</v>
      </c>
      <c r="K594" s="4">
        <v>43276</v>
      </c>
      <c r="L594" s="3">
        <f t="shared" si="36"/>
        <v>2018</v>
      </c>
      <c r="M594" s="3">
        <f t="shared" si="37"/>
        <v>6</v>
      </c>
      <c r="O594" s="3"/>
      <c r="P594" s="56">
        <f t="shared" si="38"/>
        <v>0</v>
      </c>
      <c r="Q594" s="56">
        <f t="shared" si="39"/>
        <v>-2.1930000000000001</v>
      </c>
      <c r="R594" s="56">
        <f>IF(A594="INVERSION",-J594,0)</f>
        <v>0</v>
      </c>
      <c r="S594" s="56">
        <f>finanzas3[[#This Row],[INGRESO__NETO]]+finanzas3[[#This Row],[GASTO_NETO]]+finanzas3[[#This Row],[INVERSION_NETA]]</f>
        <v>-2.1930000000000001</v>
      </c>
    </row>
    <row r="595" spans="1:19" x14ac:dyDescent="0.35">
      <c r="A595" s="3" t="s">
        <v>28</v>
      </c>
      <c r="B595" s="3" t="s">
        <v>16</v>
      </c>
      <c r="C595" s="3" t="s">
        <v>17</v>
      </c>
      <c r="D595" s="3" t="s">
        <v>18</v>
      </c>
      <c r="E595" s="3" t="s">
        <v>274</v>
      </c>
      <c r="G595" s="3" t="s">
        <v>110</v>
      </c>
      <c r="H595" s="3" t="s">
        <v>255</v>
      </c>
      <c r="I595" s="3" t="s">
        <v>255</v>
      </c>
      <c r="J595" s="6">
        <v>0.33200000000000002</v>
      </c>
      <c r="K595" s="4">
        <v>43277</v>
      </c>
      <c r="L595" s="3">
        <f t="shared" si="36"/>
        <v>2018</v>
      </c>
      <c r="M595" s="3">
        <f t="shared" si="37"/>
        <v>6</v>
      </c>
      <c r="O595" t="s">
        <v>275</v>
      </c>
      <c r="P595" s="56">
        <f t="shared" si="38"/>
        <v>0</v>
      </c>
      <c r="Q595" s="56">
        <f t="shared" si="39"/>
        <v>-0.33200000000000002</v>
      </c>
      <c r="R595" s="56">
        <f>IF(A595="INVERSION",-J595,0)</f>
        <v>0</v>
      </c>
      <c r="S595" s="56">
        <f>finanzas3[[#This Row],[INGRESO__NETO]]+finanzas3[[#This Row],[GASTO_NETO]]+finanzas3[[#This Row],[INVERSION_NETA]]</f>
        <v>-0.33200000000000002</v>
      </c>
    </row>
    <row r="596" spans="1:19" x14ac:dyDescent="0.35">
      <c r="A596" s="3" t="s">
        <v>28</v>
      </c>
      <c r="B596" s="3" t="s">
        <v>16</v>
      </c>
      <c r="C596" s="3" t="s">
        <v>17</v>
      </c>
      <c r="D596" s="3" t="s">
        <v>18</v>
      </c>
      <c r="E596" s="3" t="s">
        <v>144</v>
      </c>
      <c r="F596" s="3" t="s">
        <v>25</v>
      </c>
      <c r="G596" s="3" t="s">
        <v>48</v>
      </c>
      <c r="H596" s="3" t="s">
        <v>49</v>
      </c>
      <c r="I596" s="3" t="s">
        <v>144</v>
      </c>
      <c r="J596" s="6">
        <v>0.57999999999999996</v>
      </c>
      <c r="K596" s="4">
        <v>43278</v>
      </c>
      <c r="L596" s="3">
        <f t="shared" si="36"/>
        <v>2018</v>
      </c>
      <c r="M596" s="3">
        <f t="shared" si="37"/>
        <v>6</v>
      </c>
      <c r="O596" s="3"/>
      <c r="P596" s="56">
        <f t="shared" si="38"/>
        <v>0</v>
      </c>
      <c r="Q596" s="56">
        <f t="shared" si="39"/>
        <v>-0.57999999999999996</v>
      </c>
      <c r="R596" s="56">
        <f>IF(A596="INVERSION",-J596,0)</f>
        <v>0</v>
      </c>
      <c r="S596" s="56">
        <f>finanzas3[[#This Row],[INGRESO__NETO]]+finanzas3[[#This Row],[GASTO_NETO]]+finanzas3[[#This Row],[INVERSION_NETA]]</f>
        <v>-0.57999999999999996</v>
      </c>
    </row>
    <row r="597" spans="1:19" x14ac:dyDescent="0.35">
      <c r="A597" s="3" t="s">
        <v>28</v>
      </c>
      <c r="B597" s="3" t="s">
        <v>16</v>
      </c>
      <c r="C597" s="3" t="s">
        <v>17</v>
      </c>
      <c r="D597" s="3" t="s">
        <v>18</v>
      </c>
      <c r="E597" s="3" t="s">
        <v>66</v>
      </c>
      <c r="F597" s="3" t="s">
        <v>25</v>
      </c>
      <c r="G597" s="3" t="s">
        <v>67</v>
      </c>
      <c r="H597" s="3" t="s">
        <v>66</v>
      </c>
      <c r="I597" s="3" t="s">
        <v>66</v>
      </c>
      <c r="J597" s="6">
        <v>0.54</v>
      </c>
      <c r="K597" s="4">
        <v>43279</v>
      </c>
      <c r="L597" s="3">
        <f t="shared" si="36"/>
        <v>2018</v>
      </c>
      <c r="M597" s="3">
        <f t="shared" si="37"/>
        <v>6</v>
      </c>
      <c r="O597" t="s">
        <v>276</v>
      </c>
      <c r="P597" s="56">
        <f t="shared" si="38"/>
        <v>0</v>
      </c>
      <c r="Q597" s="56">
        <f t="shared" si="39"/>
        <v>-0.54</v>
      </c>
      <c r="R597" s="56">
        <f>IF(A597="INVERSION",-J597,0)</f>
        <v>0</v>
      </c>
      <c r="S597" s="56">
        <f>finanzas3[[#This Row],[INGRESO__NETO]]+finanzas3[[#This Row],[GASTO_NETO]]+finanzas3[[#This Row],[INVERSION_NETA]]</f>
        <v>-0.54</v>
      </c>
    </row>
    <row r="598" spans="1:19" x14ac:dyDescent="0.35">
      <c r="A598" s="3" t="s">
        <v>28</v>
      </c>
      <c r="B598" s="3" t="s">
        <v>16</v>
      </c>
      <c r="C598" s="3" t="s">
        <v>17</v>
      </c>
      <c r="D598" s="3" t="s">
        <v>18</v>
      </c>
      <c r="E598" s="3" t="s">
        <v>189</v>
      </c>
      <c r="F598" s="3" t="s">
        <v>25</v>
      </c>
      <c r="G598" s="3" t="s">
        <v>31</v>
      </c>
      <c r="H598" s="3" t="s">
        <v>190</v>
      </c>
      <c r="I598" s="3" t="s">
        <v>191</v>
      </c>
      <c r="J598" s="6">
        <v>11.25</v>
      </c>
      <c r="K598" s="4">
        <v>43279</v>
      </c>
      <c r="L598" s="3">
        <f t="shared" si="36"/>
        <v>2018</v>
      </c>
      <c r="M598" s="3">
        <f t="shared" si="37"/>
        <v>6</v>
      </c>
      <c r="O598" t="s">
        <v>277</v>
      </c>
      <c r="P598" s="56">
        <f t="shared" si="38"/>
        <v>0</v>
      </c>
      <c r="Q598" s="56">
        <f t="shared" si="39"/>
        <v>-11.25</v>
      </c>
      <c r="R598" s="56">
        <f>IF(A598="INVERSION",-J598,0)</f>
        <v>0</v>
      </c>
      <c r="S598" s="56">
        <f>finanzas3[[#This Row],[INGRESO__NETO]]+finanzas3[[#This Row],[GASTO_NETO]]+finanzas3[[#This Row],[INVERSION_NETA]]</f>
        <v>-11.25</v>
      </c>
    </row>
    <row r="599" spans="1:19" x14ac:dyDescent="0.35">
      <c r="A599" s="3" t="s">
        <v>28</v>
      </c>
      <c r="B599" s="3" t="s">
        <v>16</v>
      </c>
      <c r="C599" s="3" t="s">
        <v>17</v>
      </c>
      <c r="D599" s="3" t="s">
        <v>18</v>
      </c>
      <c r="F599" s="3" t="s">
        <v>25</v>
      </c>
      <c r="G599" s="3" t="s">
        <v>67</v>
      </c>
      <c r="H599" s="3" t="s">
        <v>66</v>
      </c>
      <c r="I599" s="3" t="s">
        <v>185</v>
      </c>
      <c r="J599" s="6">
        <v>0.43</v>
      </c>
      <c r="K599" s="4">
        <v>43280</v>
      </c>
      <c r="L599" s="3">
        <f t="shared" si="36"/>
        <v>2018</v>
      </c>
      <c r="M599" s="3">
        <f t="shared" si="37"/>
        <v>6</v>
      </c>
      <c r="P599" s="56">
        <f t="shared" si="38"/>
        <v>0</v>
      </c>
      <c r="Q599" s="56">
        <f t="shared" si="39"/>
        <v>-0.43</v>
      </c>
      <c r="R599" s="56">
        <f>IF(A599="INVERSION",-J599,0)</f>
        <v>0</v>
      </c>
      <c r="S599" s="56">
        <f>finanzas3[[#This Row],[INGRESO__NETO]]+finanzas3[[#This Row],[GASTO_NETO]]+finanzas3[[#This Row],[INVERSION_NETA]]</f>
        <v>-0.43</v>
      </c>
    </row>
    <row r="600" spans="1:19" x14ac:dyDescent="0.35">
      <c r="A600" s="3" t="s">
        <v>28</v>
      </c>
      <c r="B600" s="3" t="s">
        <v>16</v>
      </c>
      <c r="C600" s="3" t="s">
        <v>17</v>
      </c>
      <c r="D600" s="3" t="s">
        <v>18</v>
      </c>
      <c r="E600" s="3" t="s">
        <v>40</v>
      </c>
      <c r="F600" s="3" t="s">
        <v>25</v>
      </c>
      <c r="G600" s="3" t="s">
        <v>21</v>
      </c>
      <c r="H600" s="3" t="s">
        <v>40</v>
      </c>
      <c r="I600" s="3" t="s">
        <v>40</v>
      </c>
      <c r="J600" s="6">
        <v>7</v>
      </c>
      <c r="K600" s="4">
        <v>43281</v>
      </c>
      <c r="L600" s="3">
        <f t="shared" si="36"/>
        <v>2018</v>
      </c>
      <c r="M600" s="3">
        <f t="shared" si="37"/>
        <v>6</v>
      </c>
      <c r="P600" s="56">
        <f t="shared" si="38"/>
        <v>0</v>
      </c>
      <c r="Q600" s="56">
        <f t="shared" si="39"/>
        <v>-7</v>
      </c>
      <c r="R600" s="56">
        <f>IF(A600="INVERSION",-J600,0)</f>
        <v>0</v>
      </c>
      <c r="S600" s="56">
        <f>finanzas3[[#This Row],[INGRESO__NETO]]+finanzas3[[#This Row],[GASTO_NETO]]+finanzas3[[#This Row],[INVERSION_NETA]]</f>
        <v>-7</v>
      </c>
    </row>
    <row r="601" spans="1:19" x14ac:dyDescent="0.35">
      <c r="A601" s="3" t="s">
        <v>28</v>
      </c>
      <c r="B601" s="3" t="s">
        <v>35</v>
      </c>
      <c r="C601" s="3" t="s">
        <v>29</v>
      </c>
      <c r="D601" s="3" t="s">
        <v>18</v>
      </c>
      <c r="E601" s="3" t="s">
        <v>129</v>
      </c>
      <c r="F601" s="3" t="s">
        <v>25</v>
      </c>
      <c r="G601" s="3" t="s">
        <v>1864</v>
      </c>
      <c r="H601" s="3" t="s">
        <v>130</v>
      </c>
      <c r="I601" s="3" t="s">
        <v>130</v>
      </c>
      <c r="J601" s="6">
        <v>27.5</v>
      </c>
      <c r="K601" s="4">
        <v>43282</v>
      </c>
      <c r="L601" s="3">
        <f t="shared" si="36"/>
        <v>2018</v>
      </c>
      <c r="M601" s="3">
        <f t="shared" si="37"/>
        <v>7</v>
      </c>
      <c r="O601" s="3"/>
      <c r="P601" s="56">
        <f t="shared" si="38"/>
        <v>0</v>
      </c>
      <c r="Q601" s="56">
        <f t="shared" si="39"/>
        <v>-27.5</v>
      </c>
      <c r="R601" s="56">
        <f>IF(A601="INVERSION",-J601,0)</f>
        <v>0</v>
      </c>
      <c r="S601" s="56">
        <f>finanzas3[[#This Row],[INGRESO__NETO]]+finanzas3[[#This Row],[GASTO_NETO]]+finanzas3[[#This Row],[INVERSION_NETA]]</f>
        <v>-27.5</v>
      </c>
    </row>
    <row r="602" spans="1:19" x14ac:dyDescent="0.35">
      <c r="A602" s="3" t="s">
        <v>28</v>
      </c>
      <c r="B602" s="3" t="s">
        <v>16</v>
      </c>
      <c r="C602" s="3" t="s">
        <v>17</v>
      </c>
      <c r="D602" s="3" t="s">
        <v>18</v>
      </c>
      <c r="E602" s="3" t="s">
        <v>57</v>
      </c>
      <c r="F602" s="3" t="s">
        <v>25</v>
      </c>
      <c r="G602" s="3" t="s">
        <v>48</v>
      </c>
      <c r="H602" s="3" t="s">
        <v>49</v>
      </c>
      <c r="I602" s="3" t="s">
        <v>57</v>
      </c>
      <c r="J602" s="6">
        <v>1.0529999999999999</v>
      </c>
      <c r="K602" s="4">
        <v>43283</v>
      </c>
      <c r="L602" s="3">
        <f t="shared" si="36"/>
        <v>2018</v>
      </c>
      <c r="M602" s="3">
        <f t="shared" si="37"/>
        <v>7</v>
      </c>
      <c r="O602" s="3"/>
      <c r="P602" s="56">
        <f t="shared" si="38"/>
        <v>0</v>
      </c>
      <c r="Q602" s="56">
        <f t="shared" si="39"/>
        <v>-1.0529999999999999</v>
      </c>
      <c r="R602" s="56">
        <f>IF(A602="INVERSION",-J602,0)</f>
        <v>0</v>
      </c>
      <c r="S602" s="56">
        <f>finanzas3[[#This Row],[INGRESO__NETO]]+finanzas3[[#This Row],[GASTO_NETO]]+finanzas3[[#This Row],[INVERSION_NETA]]</f>
        <v>-1.0529999999999999</v>
      </c>
    </row>
    <row r="603" spans="1:19" x14ac:dyDescent="0.35">
      <c r="A603" s="3" t="s">
        <v>28</v>
      </c>
      <c r="B603" s="3" t="s">
        <v>16</v>
      </c>
      <c r="C603" s="3" t="s">
        <v>17</v>
      </c>
      <c r="D603" s="3" t="s">
        <v>18</v>
      </c>
      <c r="E603" s="3" t="s">
        <v>19</v>
      </c>
      <c r="F603" s="3" t="s">
        <v>40</v>
      </c>
      <c r="G603" s="3" t="s">
        <v>21</v>
      </c>
      <c r="H603" s="3" t="s">
        <v>21</v>
      </c>
      <c r="I603" s="3" t="s">
        <v>21</v>
      </c>
      <c r="J603" s="6">
        <v>2.2000000000000002</v>
      </c>
      <c r="K603" s="4">
        <v>43290</v>
      </c>
      <c r="L603" s="3">
        <f t="shared" si="36"/>
        <v>2018</v>
      </c>
      <c r="M603" s="3">
        <f t="shared" si="37"/>
        <v>7</v>
      </c>
      <c r="O603" s="3"/>
      <c r="P603" s="56">
        <f t="shared" si="38"/>
        <v>0</v>
      </c>
      <c r="Q603" s="56">
        <f t="shared" si="39"/>
        <v>-2.2000000000000002</v>
      </c>
      <c r="R603" s="56">
        <f>IF(A603="INVERSION",-J603,0)</f>
        <v>0</v>
      </c>
      <c r="S603" s="56">
        <f>finanzas3[[#This Row],[INGRESO__NETO]]+finanzas3[[#This Row],[GASTO_NETO]]+finanzas3[[#This Row],[INVERSION_NETA]]</f>
        <v>-2.2000000000000002</v>
      </c>
    </row>
    <row r="604" spans="1:19" x14ac:dyDescent="0.35">
      <c r="A604" s="3" t="s">
        <v>28</v>
      </c>
      <c r="B604" s="3" t="s">
        <v>16</v>
      </c>
      <c r="C604" s="3" t="s">
        <v>17</v>
      </c>
      <c r="D604" s="3" t="s">
        <v>18</v>
      </c>
      <c r="E604" s="3" t="s">
        <v>58</v>
      </c>
      <c r="F604" s="3" t="s">
        <v>47</v>
      </c>
      <c r="G604" s="3" t="s">
        <v>59</v>
      </c>
      <c r="H604" s="3" t="s">
        <v>59</v>
      </c>
      <c r="J604" s="6">
        <v>1.6460000000000001</v>
      </c>
      <c r="K604" s="4">
        <v>43291</v>
      </c>
      <c r="L604" s="3">
        <f t="shared" si="36"/>
        <v>2018</v>
      </c>
      <c r="M604" s="3">
        <f t="shared" si="37"/>
        <v>7</v>
      </c>
      <c r="O604" t="s">
        <v>278</v>
      </c>
      <c r="P604" s="56">
        <f t="shared" si="38"/>
        <v>0</v>
      </c>
      <c r="Q604" s="56">
        <f t="shared" si="39"/>
        <v>-1.6460000000000001</v>
      </c>
      <c r="R604" s="56">
        <f>IF(A604="INVERSION",-J604,0)</f>
        <v>0</v>
      </c>
      <c r="S604" s="56">
        <f>finanzas3[[#This Row],[INGRESO__NETO]]+finanzas3[[#This Row],[GASTO_NETO]]+finanzas3[[#This Row],[INVERSION_NETA]]</f>
        <v>-1.6460000000000001</v>
      </c>
    </row>
    <row r="605" spans="1:19" x14ac:dyDescent="0.35">
      <c r="A605" s="3" t="s">
        <v>28</v>
      </c>
      <c r="B605" s="3" t="s">
        <v>16</v>
      </c>
      <c r="C605" s="3" t="s">
        <v>17</v>
      </c>
      <c r="D605" s="3" t="s">
        <v>18</v>
      </c>
      <c r="F605" s="3" t="s">
        <v>25</v>
      </c>
      <c r="G605" s="3" t="s">
        <v>1865</v>
      </c>
      <c r="H605" s="3" t="s">
        <v>42</v>
      </c>
      <c r="I605" s="3" t="s">
        <v>59</v>
      </c>
      <c r="J605" s="6">
        <v>2.1</v>
      </c>
      <c r="K605" s="4">
        <v>43293</v>
      </c>
      <c r="L605" s="3">
        <f t="shared" si="36"/>
        <v>2018</v>
      </c>
      <c r="M605" s="3">
        <f t="shared" si="37"/>
        <v>7</v>
      </c>
      <c r="P605" s="56">
        <f t="shared" si="38"/>
        <v>0</v>
      </c>
      <c r="Q605" s="56">
        <f t="shared" si="39"/>
        <v>-2.1</v>
      </c>
      <c r="R605" s="56">
        <f>IF(A605="INVERSION",-J605,0)</f>
        <v>0</v>
      </c>
      <c r="S605" s="56">
        <f>finanzas3[[#This Row],[INGRESO__NETO]]+finanzas3[[#This Row],[GASTO_NETO]]+finanzas3[[#This Row],[INVERSION_NETA]]</f>
        <v>-2.1</v>
      </c>
    </row>
    <row r="606" spans="1:19" x14ac:dyDescent="0.35">
      <c r="A606" s="3" t="s">
        <v>28</v>
      </c>
      <c r="B606" s="3" t="s">
        <v>16</v>
      </c>
      <c r="C606" s="3" t="s">
        <v>17</v>
      </c>
      <c r="D606" s="3" t="s">
        <v>18</v>
      </c>
      <c r="E606" s="3" t="s">
        <v>64</v>
      </c>
      <c r="F606" s="3" t="s">
        <v>47</v>
      </c>
      <c r="G606" s="3" t="s">
        <v>1865</v>
      </c>
      <c r="H606" s="3" t="s">
        <v>42</v>
      </c>
      <c r="I606" s="3" t="s">
        <v>42</v>
      </c>
      <c r="J606" s="6">
        <v>2.1</v>
      </c>
      <c r="K606" s="4">
        <v>43293</v>
      </c>
      <c r="L606" s="3">
        <f t="shared" si="36"/>
        <v>2018</v>
      </c>
      <c r="M606" s="3">
        <f t="shared" si="37"/>
        <v>7</v>
      </c>
      <c r="O606" t="s">
        <v>279</v>
      </c>
      <c r="P606" s="56">
        <f t="shared" si="38"/>
        <v>0</v>
      </c>
      <c r="Q606" s="56">
        <f t="shared" si="39"/>
        <v>-2.1</v>
      </c>
      <c r="R606" s="56">
        <f>IF(A606="INVERSION",-J606,0)</f>
        <v>0</v>
      </c>
      <c r="S606" s="56">
        <f>finanzas3[[#This Row],[INGRESO__NETO]]+finanzas3[[#This Row],[GASTO_NETO]]+finanzas3[[#This Row],[INVERSION_NETA]]</f>
        <v>-2.1</v>
      </c>
    </row>
    <row r="607" spans="1:19" x14ac:dyDescent="0.35">
      <c r="A607" s="3" t="s">
        <v>28</v>
      </c>
      <c r="B607" s="3" t="s">
        <v>16</v>
      </c>
      <c r="C607" s="3" t="s">
        <v>17</v>
      </c>
      <c r="D607" s="3" t="s">
        <v>18</v>
      </c>
      <c r="F607" s="3" t="s">
        <v>25</v>
      </c>
      <c r="G607" s="3" t="s">
        <v>67</v>
      </c>
      <c r="H607" s="3" t="s">
        <v>66</v>
      </c>
      <c r="I607" s="3" t="s">
        <v>185</v>
      </c>
      <c r="J607" s="6">
        <v>0.25</v>
      </c>
      <c r="K607" s="4">
        <v>43296</v>
      </c>
      <c r="L607" s="3">
        <f t="shared" si="36"/>
        <v>2018</v>
      </c>
      <c r="M607" s="3">
        <f t="shared" si="37"/>
        <v>7</v>
      </c>
      <c r="P607" s="56">
        <f t="shared" si="38"/>
        <v>0</v>
      </c>
      <c r="Q607" s="56">
        <f t="shared" si="39"/>
        <v>-0.25</v>
      </c>
      <c r="R607" s="56">
        <f>IF(A607="INVERSION",-J607,0)</f>
        <v>0</v>
      </c>
      <c r="S607" s="56">
        <f>finanzas3[[#This Row],[INGRESO__NETO]]+finanzas3[[#This Row],[GASTO_NETO]]+finanzas3[[#This Row],[INVERSION_NETA]]</f>
        <v>-0.25</v>
      </c>
    </row>
    <row r="608" spans="1:19" x14ac:dyDescent="0.35">
      <c r="A608" s="3" t="s">
        <v>28</v>
      </c>
      <c r="B608" s="3" t="s">
        <v>16</v>
      </c>
      <c r="C608" s="3" t="s">
        <v>17</v>
      </c>
      <c r="D608" s="3" t="s">
        <v>18</v>
      </c>
      <c r="F608" s="3" t="s">
        <v>25</v>
      </c>
      <c r="G608" s="3" t="s">
        <v>67</v>
      </c>
      <c r="H608" s="3" t="s">
        <v>66</v>
      </c>
      <c r="I608" s="3" t="s">
        <v>185</v>
      </c>
      <c r="J608" s="6">
        <v>0.25</v>
      </c>
      <c r="K608" s="4">
        <v>43296</v>
      </c>
      <c r="L608" s="3">
        <f t="shared" si="36"/>
        <v>2018</v>
      </c>
      <c r="M608" s="3">
        <f t="shared" si="37"/>
        <v>7</v>
      </c>
      <c r="P608" s="56">
        <f t="shared" si="38"/>
        <v>0</v>
      </c>
      <c r="Q608" s="56">
        <f t="shared" si="39"/>
        <v>-0.25</v>
      </c>
      <c r="R608" s="56">
        <f>IF(A608="INVERSION",-J608,0)</f>
        <v>0</v>
      </c>
      <c r="S608" s="56">
        <f>finanzas3[[#This Row],[INGRESO__NETO]]+finanzas3[[#This Row],[GASTO_NETO]]+finanzas3[[#This Row],[INVERSION_NETA]]</f>
        <v>-0.25</v>
      </c>
    </row>
    <row r="609" spans="1:19" x14ac:dyDescent="0.35">
      <c r="A609" s="3" t="s">
        <v>28</v>
      </c>
      <c r="B609" s="3" t="s">
        <v>16</v>
      </c>
      <c r="C609" s="3" t="s">
        <v>17</v>
      </c>
      <c r="D609" s="3" t="s">
        <v>18</v>
      </c>
      <c r="E609" s="3" t="s">
        <v>280</v>
      </c>
      <c r="F609" s="3" t="s">
        <v>25</v>
      </c>
      <c r="G609" s="3" t="s">
        <v>67</v>
      </c>
      <c r="H609" s="3" t="s">
        <v>67</v>
      </c>
      <c r="I609" s="3" t="s">
        <v>67</v>
      </c>
      <c r="J609" s="6">
        <v>0.4</v>
      </c>
      <c r="K609" s="4">
        <v>43296</v>
      </c>
      <c r="L609" s="3">
        <f t="shared" si="36"/>
        <v>2018</v>
      </c>
      <c r="M609" s="3">
        <f t="shared" si="37"/>
        <v>7</v>
      </c>
      <c r="O609" t="s">
        <v>281</v>
      </c>
      <c r="P609" s="56">
        <f t="shared" si="38"/>
        <v>0</v>
      </c>
      <c r="Q609" s="56">
        <f t="shared" si="39"/>
        <v>-0.4</v>
      </c>
      <c r="R609" s="56">
        <f>IF(A609="INVERSION",-J609,0)</f>
        <v>0</v>
      </c>
      <c r="S609" s="56">
        <f>finanzas3[[#This Row],[INGRESO__NETO]]+finanzas3[[#This Row],[GASTO_NETO]]+finanzas3[[#This Row],[INVERSION_NETA]]</f>
        <v>-0.4</v>
      </c>
    </row>
    <row r="610" spans="1:19" x14ac:dyDescent="0.35">
      <c r="A610" s="3" t="s">
        <v>28</v>
      </c>
      <c r="B610" s="3" t="s">
        <v>16</v>
      </c>
      <c r="C610" s="3" t="s">
        <v>17</v>
      </c>
      <c r="D610" s="3" t="s">
        <v>18</v>
      </c>
      <c r="E610" s="3" t="s">
        <v>280</v>
      </c>
      <c r="F610" s="3" t="s">
        <v>25</v>
      </c>
      <c r="G610" s="3" t="s">
        <v>67</v>
      </c>
      <c r="H610" s="3" t="s">
        <v>67</v>
      </c>
      <c r="I610" s="3" t="s">
        <v>67</v>
      </c>
      <c r="J610" s="6">
        <v>0.25</v>
      </c>
      <c r="K610" s="4">
        <v>43296</v>
      </c>
      <c r="L610" s="3">
        <f t="shared" si="36"/>
        <v>2018</v>
      </c>
      <c r="M610" s="3">
        <f t="shared" si="37"/>
        <v>7</v>
      </c>
      <c r="O610" t="s">
        <v>281</v>
      </c>
      <c r="P610" s="56">
        <f t="shared" si="38"/>
        <v>0</v>
      </c>
      <c r="Q610" s="56">
        <f t="shared" si="39"/>
        <v>-0.25</v>
      </c>
      <c r="R610" s="56">
        <f>IF(A610="INVERSION",-J610,0)</f>
        <v>0</v>
      </c>
      <c r="S610" s="56">
        <f>finanzas3[[#This Row],[INGRESO__NETO]]+finanzas3[[#This Row],[GASTO_NETO]]+finanzas3[[#This Row],[INVERSION_NETA]]</f>
        <v>-0.25</v>
      </c>
    </row>
    <row r="611" spans="1:19" x14ac:dyDescent="0.35">
      <c r="A611" s="3" t="s">
        <v>28</v>
      </c>
      <c r="B611" s="3" t="s">
        <v>16</v>
      </c>
      <c r="C611" s="3" t="s">
        <v>17</v>
      </c>
      <c r="D611" s="3" t="s">
        <v>18</v>
      </c>
      <c r="F611" s="3" t="s">
        <v>25</v>
      </c>
      <c r="G611" s="3" t="s">
        <v>48</v>
      </c>
      <c r="H611" s="3" t="s">
        <v>282</v>
      </c>
      <c r="I611" s="3" t="s">
        <v>283</v>
      </c>
      <c r="J611" s="6">
        <v>0.66400000000000003</v>
      </c>
      <c r="K611" s="4">
        <v>43304</v>
      </c>
      <c r="L611" s="3">
        <f t="shared" si="36"/>
        <v>2018</v>
      </c>
      <c r="M611" s="3">
        <f t="shared" si="37"/>
        <v>7</v>
      </c>
      <c r="P611" s="56">
        <f t="shared" si="38"/>
        <v>0</v>
      </c>
      <c r="Q611" s="56">
        <f t="shared" si="39"/>
        <v>-0.66400000000000003</v>
      </c>
      <c r="R611" s="56">
        <f>IF(A611="INVERSION",-J611,0)</f>
        <v>0</v>
      </c>
      <c r="S611" s="56">
        <f>finanzas3[[#This Row],[INGRESO__NETO]]+finanzas3[[#This Row],[GASTO_NETO]]+finanzas3[[#This Row],[INVERSION_NETA]]</f>
        <v>-0.66400000000000003</v>
      </c>
    </row>
    <row r="612" spans="1:19" x14ac:dyDescent="0.35">
      <c r="A612" s="3" t="s">
        <v>15</v>
      </c>
      <c r="B612" s="3" t="s">
        <v>16</v>
      </c>
      <c r="C612" s="3" t="s">
        <v>17</v>
      </c>
      <c r="D612" s="3" t="s">
        <v>18</v>
      </c>
      <c r="E612" s="3" t="s">
        <v>24</v>
      </c>
      <c r="F612" s="3" t="s">
        <v>25</v>
      </c>
      <c r="G612" s="3" t="s">
        <v>21</v>
      </c>
      <c r="H612" s="3" t="s">
        <v>26</v>
      </c>
      <c r="I612" s="3" t="s">
        <v>27</v>
      </c>
      <c r="J612" s="6">
        <v>135</v>
      </c>
      <c r="K612" s="4">
        <v>43304</v>
      </c>
      <c r="L612" s="3">
        <f t="shared" si="36"/>
        <v>2018</v>
      </c>
      <c r="M612" s="3">
        <f t="shared" si="37"/>
        <v>7</v>
      </c>
      <c r="O612" s="3"/>
      <c r="P612" s="56">
        <f t="shared" si="38"/>
        <v>135</v>
      </c>
      <c r="Q612" s="56">
        <f t="shared" si="39"/>
        <v>0</v>
      </c>
      <c r="R612" s="56">
        <f>IF(A612="INVERSION",-J612,0)</f>
        <v>0</v>
      </c>
      <c r="S612" s="56">
        <f>finanzas3[[#This Row],[INGRESO__NETO]]+finanzas3[[#This Row],[GASTO_NETO]]+finanzas3[[#This Row],[INVERSION_NETA]]</f>
        <v>135</v>
      </c>
    </row>
    <row r="613" spans="1:19" x14ac:dyDescent="0.35">
      <c r="A613" s="3" t="s">
        <v>28</v>
      </c>
      <c r="B613" s="3" t="s">
        <v>16</v>
      </c>
      <c r="C613" s="3" t="s">
        <v>17</v>
      </c>
      <c r="D613" s="3" t="s">
        <v>18</v>
      </c>
      <c r="F613" s="3" t="s">
        <v>25</v>
      </c>
      <c r="G613" s="3" t="s">
        <v>48</v>
      </c>
      <c r="H613" s="3" t="s">
        <v>282</v>
      </c>
      <c r="I613" s="3" t="s">
        <v>283</v>
      </c>
      <c r="J613" s="6">
        <v>1.891</v>
      </c>
      <c r="K613" s="4">
        <v>43311</v>
      </c>
      <c r="L613" s="3">
        <f t="shared" si="36"/>
        <v>2018</v>
      </c>
      <c r="M613" s="3">
        <f t="shared" si="37"/>
        <v>7</v>
      </c>
      <c r="P613" s="56">
        <f t="shared" si="38"/>
        <v>0</v>
      </c>
      <c r="Q613" s="56">
        <f t="shared" si="39"/>
        <v>-1.891</v>
      </c>
      <c r="R613" s="56">
        <f>IF(A613="INVERSION",-J613,0)</f>
        <v>0</v>
      </c>
      <c r="S613" s="56">
        <f>finanzas3[[#This Row],[INGRESO__NETO]]+finanzas3[[#This Row],[GASTO_NETO]]+finanzas3[[#This Row],[INVERSION_NETA]]</f>
        <v>-1.891</v>
      </c>
    </row>
    <row r="614" spans="1:19" x14ac:dyDescent="0.35">
      <c r="A614" s="3" t="s">
        <v>28</v>
      </c>
      <c r="B614" s="3" t="s">
        <v>16</v>
      </c>
      <c r="C614" s="3" t="s">
        <v>17</v>
      </c>
      <c r="D614" s="3" t="s">
        <v>18</v>
      </c>
      <c r="E614" s="3" t="s">
        <v>126</v>
      </c>
      <c r="G614" s="3" t="s">
        <v>81</v>
      </c>
      <c r="H614" s="3" t="s">
        <v>126</v>
      </c>
      <c r="I614" s="3" t="s">
        <v>208</v>
      </c>
      <c r="J614" s="6">
        <v>0.96</v>
      </c>
      <c r="K614" s="4">
        <v>43314</v>
      </c>
      <c r="L614" s="3">
        <f t="shared" si="36"/>
        <v>2018</v>
      </c>
      <c r="M614" s="3">
        <f t="shared" si="37"/>
        <v>8</v>
      </c>
      <c r="O614" t="s">
        <v>284</v>
      </c>
      <c r="P614" s="56">
        <f t="shared" si="38"/>
        <v>0</v>
      </c>
      <c r="Q614" s="56">
        <f t="shared" si="39"/>
        <v>-0.96</v>
      </c>
      <c r="R614" s="56">
        <f>IF(A614="INVERSION",-J614,0)</f>
        <v>0</v>
      </c>
      <c r="S614" s="56">
        <f>finanzas3[[#This Row],[INGRESO__NETO]]+finanzas3[[#This Row],[GASTO_NETO]]+finanzas3[[#This Row],[INVERSION_NETA]]</f>
        <v>-0.96</v>
      </c>
    </row>
    <row r="615" spans="1:19" x14ac:dyDescent="0.35">
      <c r="A615" s="3" t="s">
        <v>28</v>
      </c>
      <c r="B615" s="3" t="s">
        <v>16</v>
      </c>
      <c r="C615" s="3" t="s">
        <v>17</v>
      </c>
      <c r="D615" s="3" t="s">
        <v>18</v>
      </c>
      <c r="E615" s="3" t="s">
        <v>285</v>
      </c>
      <c r="F615" s="3" t="s">
        <v>25</v>
      </c>
      <c r="G615" s="3" t="s">
        <v>67</v>
      </c>
      <c r="H615" s="3" t="s">
        <v>67</v>
      </c>
      <c r="I615" s="3" t="s">
        <v>67</v>
      </c>
      <c r="J615" s="6">
        <v>4.38</v>
      </c>
      <c r="K615" s="4">
        <v>43318</v>
      </c>
      <c r="L615" s="3">
        <f t="shared" si="36"/>
        <v>2018</v>
      </c>
      <c r="M615" s="3">
        <f t="shared" si="37"/>
        <v>8</v>
      </c>
      <c r="O615" t="s">
        <v>286</v>
      </c>
      <c r="P615" s="56">
        <f t="shared" si="38"/>
        <v>0</v>
      </c>
      <c r="Q615" s="56">
        <f t="shared" si="39"/>
        <v>-4.38</v>
      </c>
      <c r="R615" s="56">
        <f>IF(A615="INVERSION",-J615,0)</f>
        <v>0</v>
      </c>
      <c r="S615" s="56">
        <f>finanzas3[[#This Row],[INGRESO__NETO]]+finanzas3[[#This Row],[GASTO_NETO]]+finanzas3[[#This Row],[INVERSION_NETA]]</f>
        <v>-4.38</v>
      </c>
    </row>
    <row r="616" spans="1:19" x14ac:dyDescent="0.35">
      <c r="A616" s="3" t="s">
        <v>28</v>
      </c>
      <c r="B616" s="3" t="s">
        <v>16</v>
      </c>
      <c r="C616" s="3" t="s">
        <v>29</v>
      </c>
      <c r="D616" s="3" t="s">
        <v>18</v>
      </c>
      <c r="E616" s="3" t="s">
        <v>287</v>
      </c>
      <c r="F616" s="3" t="s">
        <v>215</v>
      </c>
      <c r="G616" s="3" t="s">
        <v>31</v>
      </c>
      <c r="H616" s="3" t="s">
        <v>122</v>
      </c>
      <c r="I616" s="3" t="s">
        <v>288</v>
      </c>
      <c r="J616" s="6">
        <v>970</v>
      </c>
      <c r="K616" s="4">
        <v>43319</v>
      </c>
      <c r="L616" s="3">
        <f t="shared" si="36"/>
        <v>2018</v>
      </c>
      <c r="M616" s="3">
        <f t="shared" si="37"/>
        <v>8</v>
      </c>
      <c r="O616" s="3" t="s">
        <v>289</v>
      </c>
      <c r="P616" s="56">
        <f t="shared" si="38"/>
        <v>0</v>
      </c>
      <c r="Q616" s="56">
        <f t="shared" si="39"/>
        <v>-970</v>
      </c>
      <c r="R616" s="56">
        <f>IF(A616="INVERSION",-J616,0)</f>
        <v>0</v>
      </c>
      <c r="S616" s="56">
        <f>finanzas3[[#This Row],[INGRESO__NETO]]+finanzas3[[#This Row],[GASTO_NETO]]+finanzas3[[#This Row],[INVERSION_NETA]]</f>
        <v>-970</v>
      </c>
    </row>
    <row r="617" spans="1:19" x14ac:dyDescent="0.35">
      <c r="A617" s="3" t="s">
        <v>28</v>
      </c>
      <c r="B617" s="3" t="s">
        <v>16</v>
      </c>
      <c r="C617" s="3" t="s">
        <v>17</v>
      </c>
      <c r="D617" s="3" t="s">
        <v>18</v>
      </c>
      <c r="E617" s="3" t="s">
        <v>290</v>
      </c>
      <c r="G617" s="3" t="s">
        <v>31</v>
      </c>
      <c r="H617" s="3" t="s">
        <v>291</v>
      </c>
      <c r="I617" s="3" t="s">
        <v>291</v>
      </c>
      <c r="J617" s="6">
        <v>500</v>
      </c>
      <c r="K617" s="4">
        <v>43319</v>
      </c>
      <c r="L617" s="3">
        <f t="shared" si="36"/>
        <v>2018</v>
      </c>
      <c r="M617" s="3">
        <f t="shared" si="37"/>
        <v>8</v>
      </c>
      <c r="O617" t="s">
        <v>292</v>
      </c>
      <c r="P617" s="56">
        <f t="shared" si="38"/>
        <v>0</v>
      </c>
      <c r="Q617" s="56">
        <f t="shared" si="39"/>
        <v>-500</v>
      </c>
      <c r="R617" s="56">
        <f>IF(A617="INVERSION",-J617,0)</f>
        <v>0</v>
      </c>
      <c r="S617" s="56">
        <f>finanzas3[[#This Row],[INGRESO__NETO]]+finanzas3[[#This Row],[GASTO_NETO]]+finanzas3[[#This Row],[INVERSION_NETA]]</f>
        <v>-500</v>
      </c>
    </row>
    <row r="618" spans="1:19" x14ac:dyDescent="0.35">
      <c r="A618" s="3" t="s">
        <v>28</v>
      </c>
      <c r="B618" s="3" t="s">
        <v>16</v>
      </c>
      <c r="C618" s="3" t="s">
        <v>17</v>
      </c>
      <c r="D618" s="3" t="s">
        <v>18</v>
      </c>
      <c r="E618" s="3" t="s">
        <v>64</v>
      </c>
      <c r="F618" s="3" t="s">
        <v>47</v>
      </c>
      <c r="G618" s="3" t="s">
        <v>1865</v>
      </c>
      <c r="H618" s="3" t="s">
        <v>42</v>
      </c>
      <c r="I618" s="3" t="s">
        <v>42</v>
      </c>
      <c r="J618" s="6">
        <v>0.30000000000000004</v>
      </c>
      <c r="K618" s="4">
        <v>43322</v>
      </c>
      <c r="L618" s="3">
        <f t="shared" si="36"/>
        <v>2018</v>
      </c>
      <c r="M618" s="3">
        <f t="shared" si="37"/>
        <v>8</v>
      </c>
      <c r="O618" t="s">
        <v>279</v>
      </c>
      <c r="P618" s="56">
        <f t="shared" si="38"/>
        <v>0</v>
      </c>
      <c r="Q618" s="56">
        <f t="shared" si="39"/>
        <v>-0.30000000000000004</v>
      </c>
      <c r="R618" s="56">
        <f>IF(A618="INVERSION",-J618,0)</f>
        <v>0</v>
      </c>
      <c r="S618" s="56">
        <f>finanzas3[[#This Row],[INGRESO__NETO]]+finanzas3[[#This Row],[GASTO_NETO]]+finanzas3[[#This Row],[INVERSION_NETA]]</f>
        <v>-0.30000000000000004</v>
      </c>
    </row>
    <row r="619" spans="1:19" x14ac:dyDescent="0.35">
      <c r="A619" s="3" t="s">
        <v>28</v>
      </c>
      <c r="B619" s="3" t="s">
        <v>16</v>
      </c>
      <c r="C619" s="3" t="s">
        <v>29</v>
      </c>
      <c r="D619" s="3" t="s">
        <v>18</v>
      </c>
      <c r="E619" s="3" t="s">
        <v>129</v>
      </c>
      <c r="F619" s="3" t="s">
        <v>25</v>
      </c>
      <c r="G619" s="3" t="s">
        <v>1864</v>
      </c>
      <c r="H619" s="3" t="s">
        <v>293</v>
      </c>
      <c r="I619" s="3" t="s">
        <v>294</v>
      </c>
      <c r="J619" s="6">
        <v>35</v>
      </c>
      <c r="K619" s="4">
        <v>43325</v>
      </c>
      <c r="L619" s="3">
        <f t="shared" si="36"/>
        <v>2018</v>
      </c>
      <c r="M619" s="3">
        <f t="shared" si="37"/>
        <v>8</v>
      </c>
      <c r="O619" s="3" t="s">
        <v>131</v>
      </c>
      <c r="P619" s="56">
        <f t="shared" si="38"/>
        <v>0</v>
      </c>
      <c r="Q619" s="56">
        <f t="shared" si="39"/>
        <v>-35</v>
      </c>
      <c r="R619" s="56">
        <f>IF(A619="INVERSION",-J619,0)</f>
        <v>0</v>
      </c>
      <c r="S619" s="56">
        <f>finanzas3[[#This Row],[INGRESO__NETO]]+finanzas3[[#This Row],[GASTO_NETO]]+finanzas3[[#This Row],[INVERSION_NETA]]</f>
        <v>-35</v>
      </c>
    </row>
    <row r="620" spans="1:19" x14ac:dyDescent="0.35">
      <c r="A620" s="3" t="s">
        <v>28</v>
      </c>
      <c r="B620" s="3" t="s">
        <v>16</v>
      </c>
      <c r="C620" s="3" t="s">
        <v>17</v>
      </c>
      <c r="D620" s="3" t="s">
        <v>18</v>
      </c>
      <c r="E620" s="3" t="s">
        <v>167</v>
      </c>
      <c r="F620" s="3" t="s">
        <v>20</v>
      </c>
      <c r="G620" s="3" t="s">
        <v>1865</v>
      </c>
      <c r="H620" s="3" t="s">
        <v>262</v>
      </c>
      <c r="I620" s="3" t="s">
        <v>114</v>
      </c>
      <c r="J620" s="6">
        <v>0.99900000000000011</v>
      </c>
      <c r="K620" s="4">
        <v>43335</v>
      </c>
      <c r="L620" s="3">
        <f t="shared" si="36"/>
        <v>2018</v>
      </c>
      <c r="M620" s="3">
        <f t="shared" si="37"/>
        <v>8</v>
      </c>
      <c r="O620" s="3" t="s">
        <v>295</v>
      </c>
      <c r="P620" s="56">
        <f t="shared" si="38"/>
        <v>0</v>
      </c>
      <c r="Q620" s="56">
        <f t="shared" si="39"/>
        <v>-0.99900000000000011</v>
      </c>
      <c r="R620" s="56">
        <f>IF(A620="INVERSION",-J620,0)</f>
        <v>0</v>
      </c>
      <c r="S620" s="56">
        <f>finanzas3[[#This Row],[INGRESO__NETO]]+finanzas3[[#This Row],[GASTO_NETO]]+finanzas3[[#This Row],[INVERSION_NETA]]</f>
        <v>-0.99900000000000011</v>
      </c>
    </row>
    <row r="621" spans="1:19" x14ac:dyDescent="0.35">
      <c r="A621" s="3" t="s">
        <v>28</v>
      </c>
      <c r="B621" s="3" t="s">
        <v>16</v>
      </c>
      <c r="C621" s="3" t="s">
        <v>17</v>
      </c>
      <c r="D621" s="3" t="s">
        <v>18</v>
      </c>
      <c r="E621" s="3" t="s">
        <v>296</v>
      </c>
      <c r="F621" s="3" t="s">
        <v>25</v>
      </c>
      <c r="G621" s="3" t="s">
        <v>1865</v>
      </c>
      <c r="H621" s="3" t="s">
        <v>297</v>
      </c>
      <c r="I621" s="3" t="s">
        <v>297</v>
      </c>
      <c r="J621" s="6">
        <v>6.9989999999999997</v>
      </c>
      <c r="K621" s="4">
        <v>43341</v>
      </c>
      <c r="L621" s="3">
        <f t="shared" si="36"/>
        <v>2018</v>
      </c>
      <c r="M621" s="3">
        <f t="shared" si="37"/>
        <v>8</v>
      </c>
      <c r="O621" t="s">
        <v>298</v>
      </c>
      <c r="P621" s="56">
        <f t="shared" si="38"/>
        <v>0</v>
      </c>
      <c r="Q621" s="56">
        <f t="shared" si="39"/>
        <v>-6.9989999999999997</v>
      </c>
      <c r="R621" s="56">
        <f>IF(A621="INVERSION",-J621,0)</f>
        <v>0</v>
      </c>
      <c r="S621" s="56">
        <f>finanzas3[[#This Row],[INGRESO__NETO]]+finanzas3[[#This Row],[GASTO_NETO]]+finanzas3[[#This Row],[INVERSION_NETA]]</f>
        <v>-6.9989999999999997</v>
      </c>
    </row>
    <row r="622" spans="1:19" x14ac:dyDescent="0.35">
      <c r="A622" s="3" t="s">
        <v>28</v>
      </c>
      <c r="B622" s="3" t="s">
        <v>16</v>
      </c>
      <c r="C622" s="3" t="s">
        <v>17</v>
      </c>
      <c r="D622" s="3" t="s">
        <v>18</v>
      </c>
      <c r="F622" s="3" t="s">
        <v>25</v>
      </c>
      <c r="G622" s="3" t="s">
        <v>48</v>
      </c>
      <c r="H622" s="3" t="s">
        <v>282</v>
      </c>
      <c r="I622" s="3" t="s">
        <v>283</v>
      </c>
      <c r="J622" s="6">
        <v>1.3520000000000001</v>
      </c>
      <c r="K622" s="4">
        <v>43343</v>
      </c>
      <c r="L622" s="3">
        <f t="shared" si="36"/>
        <v>2018</v>
      </c>
      <c r="M622" s="3">
        <f t="shared" si="37"/>
        <v>8</v>
      </c>
      <c r="P622" s="56">
        <f t="shared" si="38"/>
        <v>0</v>
      </c>
      <c r="Q622" s="56">
        <f t="shared" si="39"/>
        <v>-1.3520000000000001</v>
      </c>
      <c r="R622" s="56">
        <f>IF(A622="INVERSION",-J622,0)</f>
        <v>0</v>
      </c>
      <c r="S622" s="56">
        <f>finanzas3[[#This Row],[INGRESO__NETO]]+finanzas3[[#This Row],[GASTO_NETO]]+finanzas3[[#This Row],[INVERSION_NETA]]</f>
        <v>-1.3520000000000001</v>
      </c>
    </row>
    <row r="623" spans="1:19" x14ac:dyDescent="0.35">
      <c r="A623" s="3" t="s">
        <v>28</v>
      </c>
      <c r="B623" s="3" t="s">
        <v>16</v>
      </c>
      <c r="C623" s="3" t="s">
        <v>17</v>
      </c>
      <c r="D623" s="3" t="s">
        <v>18</v>
      </c>
      <c r="E623" s="3" t="s">
        <v>299</v>
      </c>
      <c r="F623" s="3" t="s">
        <v>25</v>
      </c>
      <c r="G623" s="3" t="s">
        <v>53</v>
      </c>
      <c r="H623" s="3" t="s">
        <v>199</v>
      </c>
      <c r="I623" s="3" t="s">
        <v>200</v>
      </c>
      <c r="J623" s="6">
        <v>1.508</v>
      </c>
      <c r="K623" s="4">
        <v>43343</v>
      </c>
      <c r="L623" s="3">
        <f t="shared" si="36"/>
        <v>2018</v>
      </c>
      <c r="M623" s="3">
        <f t="shared" si="37"/>
        <v>8</v>
      </c>
      <c r="O623" t="s">
        <v>300</v>
      </c>
      <c r="P623" s="56">
        <f t="shared" si="38"/>
        <v>0</v>
      </c>
      <c r="Q623" s="56">
        <f t="shared" si="39"/>
        <v>-1.508</v>
      </c>
      <c r="R623" s="56">
        <f>IF(A623="INVERSION",-J623,0)</f>
        <v>0</v>
      </c>
      <c r="S623" s="56">
        <f>finanzas3[[#This Row],[INGRESO__NETO]]+finanzas3[[#This Row],[GASTO_NETO]]+finanzas3[[#This Row],[INVERSION_NETA]]</f>
        <v>-1.508</v>
      </c>
    </row>
    <row r="624" spans="1:19" x14ac:dyDescent="0.35">
      <c r="A624" s="3" t="s">
        <v>28</v>
      </c>
      <c r="B624" s="3" t="s">
        <v>16</v>
      </c>
      <c r="C624" s="3" t="s">
        <v>29</v>
      </c>
      <c r="D624" s="3" t="s">
        <v>18</v>
      </c>
      <c r="E624" s="3" t="s">
        <v>293</v>
      </c>
      <c r="F624" s="3" t="s">
        <v>215</v>
      </c>
      <c r="G624" s="3" t="s">
        <v>1864</v>
      </c>
      <c r="H624" s="3" t="s">
        <v>293</v>
      </c>
      <c r="I624" s="3" t="s">
        <v>301</v>
      </c>
      <c r="J624" s="6">
        <v>40</v>
      </c>
      <c r="K624" s="4">
        <v>43344</v>
      </c>
      <c r="L624" s="3">
        <f t="shared" si="36"/>
        <v>2018</v>
      </c>
      <c r="M624" s="3">
        <f t="shared" si="37"/>
        <v>9</v>
      </c>
      <c r="O624" s="3"/>
      <c r="P624" s="56">
        <f t="shared" si="38"/>
        <v>0</v>
      </c>
      <c r="Q624" s="56">
        <f t="shared" si="39"/>
        <v>-40</v>
      </c>
      <c r="R624" s="56">
        <f>IF(A624="INVERSION",-J624,0)</f>
        <v>0</v>
      </c>
      <c r="S624" s="56">
        <f>finanzas3[[#This Row],[INGRESO__NETO]]+finanzas3[[#This Row],[GASTO_NETO]]+finanzas3[[#This Row],[INVERSION_NETA]]</f>
        <v>-40</v>
      </c>
    </row>
    <row r="625" spans="1:19" x14ac:dyDescent="0.35">
      <c r="A625" s="3" t="s">
        <v>28</v>
      </c>
      <c r="B625" s="3" t="s">
        <v>16</v>
      </c>
      <c r="C625" s="3" t="s">
        <v>17</v>
      </c>
      <c r="D625" s="3" t="s">
        <v>18</v>
      </c>
      <c r="E625" s="3" t="s">
        <v>173</v>
      </c>
      <c r="F625" s="3" t="s">
        <v>20</v>
      </c>
      <c r="G625" s="3" t="s">
        <v>53</v>
      </c>
      <c r="H625" s="3" t="s">
        <v>172</v>
      </c>
      <c r="I625" s="3" t="s">
        <v>173</v>
      </c>
      <c r="J625" s="6">
        <v>0.52400000000000002</v>
      </c>
      <c r="K625" s="4">
        <v>43347</v>
      </c>
      <c r="L625" s="3">
        <f t="shared" si="36"/>
        <v>2018</v>
      </c>
      <c r="M625" s="3">
        <f t="shared" si="37"/>
        <v>9</v>
      </c>
      <c r="O625" t="s">
        <v>302</v>
      </c>
      <c r="P625" s="56">
        <f t="shared" si="38"/>
        <v>0</v>
      </c>
      <c r="Q625" s="56">
        <f t="shared" si="39"/>
        <v>-0.52400000000000002</v>
      </c>
      <c r="R625" s="56">
        <f>IF(A625="INVERSION",-J625,0)</f>
        <v>0</v>
      </c>
      <c r="S625" s="56">
        <f>finanzas3[[#This Row],[INGRESO__NETO]]+finanzas3[[#This Row],[GASTO_NETO]]+finanzas3[[#This Row],[INVERSION_NETA]]</f>
        <v>-0.52400000000000002</v>
      </c>
    </row>
    <row r="626" spans="1:19" x14ac:dyDescent="0.35">
      <c r="A626" s="27" t="s">
        <v>28</v>
      </c>
      <c r="B626" s="28" t="s">
        <v>16</v>
      </c>
      <c r="C626" s="28" t="s">
        <v>17</v>
      </c>
      <c r="D626" s="3" t="s">
        <v>18</v>
      </c>
      <c r="E626" s="3" t="s">
        <v>303</v>
      </c>
      <c r="F626" s="3" t="s">
        <v>215</v>
      </c>
      <c r="G626" s="28" t="s">
        <v>48</v>
      </c>
      <c r="H626" s="28" t="s">
        <v>304</v>
      </c>
      <c r="I626" s="28" t="s">
        <v>49</v>
      </c>
      <c r="J626" s="47">
        <v>1.0349999999999999</v>
      </c>
      <c r="K626" s="4">
        <v>43347</v>
      </c>
      <c r="L626" s="3">
        <f t="shared" si="36"/>
        <v>2018</v>
      </c>
      <c r="M626" s="3">
        <f t="shared" si="37"/>
        <v>9</v>
      </c>
      <c r="P626" s="56">
        <f t="shared" si="38"/>
        <v>0</v>
      </c>
      <c r="Q626" s="56">
        <f t="shared" si="39"/>
        <v>-1.0349999999999999</v>
      </c>
      <c r="R626" s="56">
        <f>IF(A626="INVERSION",-J626,0)</f>
        <v>0</v>
      </c>
      <c r="S626" s="56">
        <f>finanzas3[[#This Row],[INGRESO__NETO]]+finanzas3[[#This Row],[GASTO_NETO]]+finanzas3[[#This Row],[INVERSION_NETA]]</f>
        <v>-1.0349999999999999</v>
      </c>
    </row>
    <row r="627" spans="1:19" x14ac:dyDescent="0.35">
      <c r="A627" s="3" t="s">
        <v>28</v>
      </c>
      <c r="B627" s="3" t="s">
        <v>16</v>
      </c>
      <c r="C627" s="3" t="s">
        <v>17</v>
      </c>
      <c r="D627" s="3" t="s">
        <v>18</v>
      </c>
      <c r="E627" s="3" t="s">
        <v>303</v>
      </c>
      <c r="F627" s="3" t="s">
        <v>215</v>
      </c>
      <c r="G627" s="8" t="s">
        <v>48</v>
      </c>
      <c r="H627" s="8" t="s">
        <v>304</v>
      </c>
      <c r="I627" s="8" t="s">
        <v>49</v>
      </c>
      <c r="J627" s="103">
        <v>5.8950000000000005</v>
      </c>
      <c r="K627" s="4">
        <v>43348</v>
      </c>
      <c r="L627" s="3">
        <f t="shared" si="36"/>
        <v>2018</v>
      </c>
      <c r="M627" s="3">
        <f t="shared" si="37"/>
        <v>9</v>
      </c>
      <c r="O627" s="29"/>
      <c r="P627" s="56">
        <f t="shared" si="38"/>
        <v>0</v>
      </c>
      <c r="Q627" s="56">
        <f t="shared" si="39"/>
        <v>-5.8950000000000005</v>
      </c>
      <c r="R627" s="56">
        <f>IF(A627="INVERSION",-J627,0)</f>
        <v>0</v>
      </c>
      <c r="S627" s="56">
        <f>finanzas3[[#This Row],[INGRESO__NETO]]+finanzas3[[#This Row],[GASTO_NETO]]+finanzas3[[#This Row],[INVERSION_NETA]]</f>
        <v>-5.8950000000000005</v>
      </c>
    </row>
    <row r="628" spans="1:19" x14ac:dyDescent="0.35">
      <c r="A628" s="3" t="s">
        <v>28</v>
      </c>
      <c r="B628" s="3" t="s">
        <v>16</v>
      </c>
      <c r="C628" s="3" t="s">
        <v>17</v>
      </c>
      <c r="D628" s="3" t="s">
        <v>18</v>
      </c>
      <c r="E628" s="3" t="s">
        <v>305</v>
      </c>
      <c r="F628" s="3" t="s">
        <v>215</v>
      </c>
      <c r="G628" s="3" t="s">
        <v>67</v>
      </c>
      <c r="H628" s="8" t="s">
        <v>306</v>
      </c>
      <c r="I628" s="8" t="s">
        <v>215</v>
      </c>
      <c r="J628" s="103">
        <v>0.51</v>
      </c>
      <c r="K628" s="4">
        <v>43348</v>
      </c>
      <c r="L628" s="3">
        <f t="shared" si="36"/>
        <v>2018</v>
      </c>
      <c r="M628" s="3">
        <f t="shared" si="37"/>
        <v>9</v>
      </c>
      <c r="O628" t="s">
        <v>307</v>
      </c>
      <c r="P628" s="56">
        <f t="shared" si="38"/>
        <v>0</v>
      </c>
      <c r="Q628" s="56">
        <f t="shared" si="39"/>
        <v>-0.51</v>
      </c>
      <c r="R628" s="56">
        <f>IF(A628="INVERSION",-J628,0)</f>
        <v>0</v>
      </c>
      <c r="S628" s="56">
        <f>finanzas3[[#This Row],[INGRESO__NETO]]+finanzas3[[#This Row],[GASTO_NETO]]+finanzas3[[#This Row],[INVERSION_NETA]]</f>
        <v>-0.51</v>
      </c>
    </row>
    <row r="629" spans="1:19" x14ac:dyDescent="0.35">
      <c r="A629" s="3" t="s">
        <v>28</v>
      </c>
      <c r="B629" s="3" t="s">
        <v>16</v>
      </c>
      <c r="C629" s="3" t="s">
        <v>17</v>
      </c>
      <c r="D629" s="3" t="s">
        <v>18</v>
      </c>
      <c r="E629" s="3" t="s">
        <v>308</v>
      </c>
      <c r="F629" s="3" t="s">
        <v>215</v>
      </c>
      <c r="G629" s="3" t="s">
        <v>67</v>
      </c>
      <c r="H629" s="8" t="s">
        <v>306</v>
      </c>
      <c r="I629" s="8" t="s">
        <v>215</v>
      </c>
      <c r="J629" s="103">
        <v>0.45</v>
      </c>
      <c r="K629" s="4">
        <v>43348</v>
      </c>
      <c r="L629" s="3">
        <f t="shared" si="36"/>
        <v>2018</v>
      </c>
      <c r="M629" s="3">
        <f t="shared" si="37"/>
        <v>9</v>
      </c>
      <c r="O629" t="s">
        <v>309</v>
      </c>
      <c r="P629" s="56">
        <f t="shared" si="38"/>
        <v>0</v>
      </c>
      <c r="Q629" s="56">
        <f t="shared" si="39"/>
        <v>-0.45</v>
      </c>
      <c r="R629" s="56">
        <f>IF(A629="INVERSION",-J629,0)</f>
        <v>0</v>
      </c>
      <c r="S629" s="56">
        <f>finanzas3[[#This Row],[INGRESO__NETO]]+finanzas3[[#This Row],[GASTO_NETO]]+finanzas3[[#This Row],[INVERSION_NETA]]</f>
        <v>-0.45</v>
      </c>
    </row>
    <row r="630" spans="1:19" x14ac:dyDescent="0.35">
      <c r="A630" s="3" t="s">
        <v>28</v>
      </c>
      <c r="B630" s="3" t="s">
        <v>16</v>
      </c>
      <c r="C630" s="3" t="s">
        <v>17</v>
      </c>
      <c r="D630" s="3" t="s">
        <v>18</v>
      </c>
      <c r="E630" s="3" t="s">
        <v>303</v>
      </c>
      <c r="F630" s="3" t="s">
        <v>215</v>
      </c>
      <c r="G630" s="8" t="s">
        <v>48</v>
      </c>
      <c r="H630" s="8" t="s">
        <v>304</v>
      </c>
      <c r="I630" s="8" t="s">
        <v>49</v>
      </c>
      <c r="J630" s="103">
        <v>0.6120000000000001</v>
      </c>
      <c r="K630" s="4">
        <v>43350</v>
      </c>
      <c r="L630" s="3">
        <f t="shared" si="36"/>
        <v>2018</v>
      </c>
      <c r="M630" s="3">
        <f t="shared" si="37"/>
        <v>9</v>
      </c>
      <c r="P630" s="56">
        <f t="shared" si="38"/>
        <v>0</v>
      </c>
      <c r="Q630" s="56">
        <f t="shared" si="39"/>
        <v>-0.6120000000000001</v>
      </c>
      <c r="R630" s="56">
        <f>IF(A630="INVERSION",-J630,0)</f>
        <v>0</v>
      </c>
      <c r="S630" s="56">
        <f>finanzas3[[#This Row],[INGRESO__NETO]]+finanzas3[[#This Row],[GASTO_NETO]]+finanzas3[[#This Row],[INVERSION_NETA]]</f>
        <v>-0.6120000000000001</v>
      </c>
    </row>
    <row r="631" spans="1:19" x14ac:dyDescent="0.35">
      <c r="A631" s="3" t="s">
        <v>28</v>
      </c>
      <c r="B631" s="3" t="s">
        <v>16</v>
      </c>
      <c r="C631" s="3" t="s">
        <v>17</v>
      </c>
      <c r="D631" s="3" t="s">
        <v>18</v>
      </c>
      <c r="E631" s="3" t="s">
        <v>310</v>
      </c>
      <c r="F631" s="3" t="s">
        <v>215</v>
      </c>
      <c r="G631" s="3" t="s">
        <v>67</v>
      </c>
      <c r="H631" s="8" t="s">
        <v>306</v>
      </c>
      <c r="I631" s="8" t="s">
        <v>215</v>
      </c>
      <c r="J631" s="103">
        <v>0.73799999999999999</v>
      </c>
      <c r="K631" s="4">
        <v>43351</v>
      </c>
      <c r="L631" s="3">
        <f t="shared" si="36"/>
        <v>2018</v>
      </c>
      <c r="M631" s="3">
        <f t="shared" si="37"/>
        <v>9</v>
      </c>
      <c r="O631" t="s">
        <v>311</v>
      </c>
      <c r="P631" s="56">
        <f t="shared" si="38"/>
        <v>0</v>
      </c>
      <c r="Q631" s="56">
        <f t="shared" si="39"/>
        <v>-0.73799999999999999</v>
      </c>
      <c r="R631" s="56">
        <f>IF(A631="INVERSION",-J631,0)</f>
        <v>0</v>
      </c>
      <c r="S631" s="56">
        <f>finanzas3[[#This Row],[INGRESO__NETO]]+finanzas3[[#This Row],[GASTO_NETO]]+finanzas3[[#This Row],[INVERSION_NETA]]</f>
        <v>-0.73799999999999999</v>
      </c>
    </row>
    <row r="632" spans="1:19" x14ac:dyDescent="0.35">
      <c r="A632" s="3" t="s">
        <v>28</v>
      </c>
      <c r="B632" s="3" t="s">
        <v>16</v>
      </c>
      <c r="C632" s="3" t="s">
        <v>17</v>
      </c>
      <c r="D632" s="3" t="s">
        <v>18</v>
      </c>
      <c r="E632" s="3" t="s">
        <v>173</v>
      </c>
      <c r="F632" s="3" t="s">
        <v>20</v>
      </c>
      <c r="G632" s="8" t="s">
        <v>53</v>
      </c>
      <c r="H632" s="8" t="s">
        <v>172</v>
      </c>
      <c r="I632" s="8" t="s">
        <v>173</v>
      </c>
      <c r="J632" s="103">
        <v>0.35000000000000003</v>
      </c>
      <c r="K632" s="4">
        <v>43352</v>
      </c>
      <c r="L632" s="3">
        <f t="shared" si="36"/>
        <v>2018</v>
      </c>
      <c r="M632" s="3">
        <f t="shared" si="37"/>
        <v>9</v>
      </c>
      <c r="O632" t="s">
        <v>302</v>
      </c>
      <c r="P632" s="56">
        <f t="shared" si="38"/>
        <v>0</v>
      </c>
      <c r="Q632" s="56">
        <f t="shared" si="39"/>
        <v>-0.35000000000000003</v>
      </c>
      <c r="R632" s="56">
        <f>IF(A632="INVERSION",-J632,0)</f>
        <v>0</v>
      </c>
      <c r="S632" s="56">
        <f>finanzas3[[#This Row],[INGRESO__NETO]]+finanzas3[[#This Row],[GASTO_NETO]]+finanzas3[[#This Row],[INVERSION_NETA]]</f>
        <v>-0.35000000000000003</v>
      </c>
    </row>
    <row r="633" spans="1:19" x14ac:dyDescent="0.35">
      <c r="A633" s="3" t="s">
        <v>28</v>
      </c>
      <c r="B633" s="3" t="s">
        <v>16</v>
      </c>
      <c r="C633" s="3" t="s">
        <v>17</v>
      </c>
      <c r="D633" s="3" t="s">
        <v>18</v>
      </c>
      <c r="E633" s="3" t="s">
        <v>173</v>
      </c>
      <c r="F633" s="3" t="s">
        <v>20</v>
      </c>
      <c r="G633" s="8" t="s">
        <v>53</v>
      </c>
      <c r="H633" s="8" t="s">
        <v>172</v>
      </c>
      <c r="I633" s="8" t="s">
        <v>173</v>
      </c>
      <c r="J633" s="103">
        <v>0.45999999999999996</v>
      </c>
      <c r="K633" s="4">
        <v>43353</v>
      </c>
      <c r="L633" s="3">
        <f t="shared" si="36"/>
        <v>2018</v>
      </c>
      <c r="M633" s="3">
        <f t="shared" si="37"/>
        <v>9</v>
      </c>
      <c r="O633" t="s">
        <v>302</v>
      </c>
      <c r="P633" s="56">
        <f t="shared" si="38"/>
        <v>0</v>
      </c>
      <c r="Q633" s="56">
        <f t="shared" si="39"/>
        <v>-0.45999999999999996</v>
      </c>
      <c r="R633" s="56">
        <f>IF(A633="INVERSION",-J633,0)</f>
        <v>0</v>
      </c>
      <c r="S633" s="56">
        <f>finanzas3[[#This Row],[INGRESO__NETO]]+finanzas3[[#This Row],[GASTO_NETO]]+finanzas3[[#This Row],[INVERSION_NETA]]</f>
        <v>-0.45999999999999996</v>
      </c>
    </row>
    <row r="634" spans="1:19" x14ac:dyDescent="0.35">
      <c r="A634" s="3" t="s">
        <v>28</v>
      </c>
      <c r="B634" s="3" t="s">
        <v>16</v>
      </c>
      <c r="C634" s="3" t="s">
        <v>17</v>
      </c>
      <c r="D634" s="3" t="s">
        <v>18</v>
      </c>
      <c r="E634" s="3" t="s">
        <v>173</v>
      </c>
      <c r="F634" s="3" t="s">
        <v>20</v>
      </c>
      <c r="G634" s="8" t="s">
        <v>53</v>
      </c>
      <c r="H634" s="8" t="s">
        <v>172</v>
      </c>
      <c r="I634" s="8" t="s">
        <v>173</v>
      </c>
      <c r="J634" s="103">
        <v>0.74500000000000011</v>
      </c>
      <c r="K634" s="4">
        <v>43353</v>
      </c>
      <c r="L634" s="3">
        <f t="shared" si="36"/>
        <v>2018</v>
      </c>
      <c r="M634" s="3">
        <f t="shared" si="37"/>
        <v>9</v>
      </c>
      <c r="O634" t="s">
        <v>302</v>
      </c>
      <c r="P634" s="56">
        <f t="shared" si="38"/>
        <v>0</v>
      </c>
      <c r="Q634" s="56">
        <f t="shared" si="39"/>
        <v>-0.74500000000000011</v>
      </c>
      <c r="R634" s="56">
        <f>IF(A634="INVERSION",-J634,0)</f>
        <v>0</v>
      </c>
      <c r="S634" s="56">
        <f>finanzas3[[#This Row],[INGRESO__NETO]]+finanzas3[[#This Row],[GASTO_NETO]]+finanzas3[[#This Row],[INVERSION_NETA]]</f>
        <v>-0.74500000000000011</v>
      </c>
    </row>
    <row r="635" spans="1:19" x14ac:dyDescent="0.35">
      <c r="A635" s="3" t="s">
        <v>28</v>
      </c>
      <c r="B635" s="3" t="s">
        <v>16</v>
      </c>
      <c r="C635" s="3" t="s">
        <v>17</v>
      </c>
      <c r="D635" s="3" t="s">
        <v>18</v>
      </c>
      <c r="E635" s="3" t="s">
        <v>173</v>
      </c>
      <c r="F635" s="3" t="s">
        <v>20</v>
      </c>
      <c r="G635" s="8" t="s">
        <v>53</v>
      </c>
      <c r="H635" s="8" t="s">
        <v>172</v>
      </c>
      <c r="I635" s="8" t="s">
        <v>173</v>
      </c>
      <c r="J635" s="103">
        <v>0.76700000000000002</v>
      </c>
      <c r="K635" s="4">
        <v>43353</v>
      </c>
      <c r="L635" s="3">
        <f t="shared" si="36"/>
        <v>2018</v>
      </c>
      <c r="M635" s="3">
        <f t="shared" si="37"/>
        <v>9</v>
      </c>
      <c r="O635" t="s">
        <v>302</v>
      </c>
      <c r="P635" s="56">
        <f t="shared" si="38"/>
        <v>0</v>
      </c>
      <c r="Q635" s="56">
        <f t="shared" si="39"/>
        <v>-0.76700000000000002</v>
      </c>
      <c r="R635" s="56">
        <f>IF(A635="INVERSION",-J635,0)</f>
        <v>0</v>
      </c>
      <c r="S635" s="56">
        <f>finanzas3[[#This Row],[INGRESO__NETO]]+finanzas3[[#This Row],[GASTO_NETO]]+finanzas3[[#This Row],[INVERSION_NETA]]</f>
        <v>-0.76700000000000002</v>
      </c>
    </row>
    <row r="636" spans="1:19" x14ac:dyDescent="0.35">
      <c r="A636" s="3" t="s">
        <v>28</v>
      </c>
      <c r="B636" s="3" t="s">
        <v>16</v>
      </c>
      <c r="C636" s="3" t="s">
        <v>17</v>
      </c>
      <c r="D636" s="3" t="s">
        <v>18</v>
      </c>
      <c r="E636" s="3" t="s">
        <v>303</v>
      </c>
      <c r="F636" s="3" t="s">
        <v>215</v>
      </c>
      <c r="G636" s="8" t="s">
        <v>48</v>
      </c>
      <c r="H636" s="8" t="s">
        <v>304</v>
      </c>
      <c r="I636" s="8" t="s">
        <v>49</v>
      </c>
      <c r="J636" s="103">
        <v>2.536</v>
      </c>
      <c r="K636" s="4">
        <v>43354</v>
      </c>
      <c r="L636" s="3">
        <f t="shared" si="36"/>
        <v>2018</v>
      </c>
      <c r="M636" s="3">
        <f t="shared" si="37"/>
        <v>9</v>
      </c>
      <c r="P636" s="56">
        <f t="shared" si="38"/>
        <v>0</v>
      </c>
      <c r="Q636" s="56">
        <f t="shared" si="39"/>
        <v>-2.536</v>
      </c>
      <c r="R636" s="56">
        <f>IF(A636="INVERSION",-J636,0)</f>
        <v>0</v>
      </c>
      <c r="S636" s="56">
        <f>finanzas3[[#This Row],[INGRESO__NETO]]+finanzas3[[#This Row],[GASTO_NETO]]+finanzas3[[#This Row],[INVERSION_NETA]]</f>
        <v>-2.536</v>
      </c>
    </row>
    <row r="637" spans="1:19" x14ac:dyDescent="0.35">
      <c r="A637" s="3" t="s">
        <v>28</v>
      </c>
      <c r="B637" s="3" t="s">
        <v>16</v>
      </c>
      <c r="C637" s="3" t="s">
        <v>17</v>
      </c>
      <c r="D637" s="3" t="s">
        <v>18</v>
      </c>
      <c r="E637" s="3" t="s">
        <v>133</v>
      </c>
      <c r="F637" s="3" t="s">
        <v>25</v>
      </c>
      <c r="G637" s="3" t="s">
        <v>21</v>
      </c>
      <c r="H637" s="8" t="s">
        <v>134</v>
      </c>
      <c r="I637" s="8" t="s">
        <v>134</v>
      </c>
      <c r="J637" s="103">
        <v>6.7780000000000005</v>
      </c>
      <c r="K637" s="4">
        <v>43355</v>
      </c>
      <c r="L637" s="3">
        <f t="shared" si="36"/>
        <v>2018</v>
      </c>
      <c r="M637" s="3">
        <f t="shared" si="37"/>
        <v>9</v>
      </c>
      <c r="O637" t="s">
        <v>135</v>
      </c>
      <c r="P637" s="56">
        <f t="shared" si="38"/>
        <v>0</v>
      </c>
      <c r="Q637" s="56">
        <f t="shared" si="39"/>
        <v>-6.7780000000000005</v>
      </c>
      <c r="R637" s="56">
        <f>IF(A637="INVERSION",-J637,0)</f>
        <v>0</v>
      </c>
      <c r="S637" s="56">
        <f>finanzas3[[#This Row],[INGRESO__NETO]]+finanzas3[[#This Row],[GASTO_NETO]]+finanzas3[[#This Row],[INVERSION_NETA]]</f>
        <v>-6.7780000000000005</v>
      </c>
    </row>
    <row r="638" spans="1:19" x14ac:dyDescent="0.35">
      <c r="A638" s="3" t="s">
        <v>28</v>
      </c>
      <c r="B638" s="3" t="s">
        <v>16</v>
      </c>
      <c r="C638" s="3" t="s">
        <v>17</v>
      </c>
      <c r="D638" s="3" t="s">
        <v>18</v>
      </c>
      <c r="E638" s="3" t="s">
        <v>303</v>
      </c>
      <c r="F638" s="3" t="s">
        <v>215</v>
      </c>
      <c r="G638" s="8" t="s">
        <v>48</v>
      </c>
      <c r="H638" s="8" t="s">
        <v>304</v>
      </c>
      <c r="I638" s="8" t="s">
        <v>49</v>
      </c>
      <c r="J638" s="103">
        <v>2.5850000000000004</v>
      </c>
      <c r="K638" s="4">
        <v>43356</v>
      </c>
      <c r="L638" s="3">
        <f t="shared" si="36"/>
        <v>2018</v>
      </c>
      <c r="M638" s="3">
        <f t="shared" si="37"/>
        <v>9</v>
      </c>
      <c r="P638" s="56">
        <f t="shared" si="38"/>
        <v>0</v>
      </c>
      <c r="Q638" s="56">
        <f t="shared" si="39"/>
        <v>-2.5850000000000004</v>
      </c>
      <c r="R638" s="56">
        <f>IF(A638="INVERSION",-J638,0)</f>
        <v>0</v>
      </c>
      <c r="S638" s="56">
        <f>finanzas3[[#This Row],[INGRESO__NETO]]+finanzas3[[#This Row],[GASTO_NETO]]+finanzas3[[#This Row],[INVERSION_NETA]]</f>
        <v>-2.5850000000000004</v>
      </c>
    </row>
    <row r="639" spans="1:19" x14ac:dyDescent="0.35">
      <c r="A639" s="3" t="s">
        <v>28</v>
      </c>
      <c r="B639" s="3" t="s">
        <v>16</v>
      </c>
      <c r="C639" s="3" t="s">
        <v>17</v>
      </c>
      <c r="D639" s="3" t="s">
        <v>18</v>
      </c>
      <c r="E639" s="3" t="s">
        <v>312</v>
      </c>
      <c r="F639" s="3" t="s">
        <v>215</v>
      </c>
      <c r="G639" s="3" t="s">
        <v>67</v>
      </c>
      <c r="H639" s="8" t="s">
        <v>67</v>
      </c>
      <c r="I639" s="8" t="s">
        <v>216</v>
      </c>
      <c r="J639" s="103">
        <v>0.38</v>
      </c>
      <c r="K639" s="4">
        <v>43357</v>
      </c>
      <c r="L639" s="3">
        <f t="shared" si="36"/>
        <v>2018</v>
      </c>
      <c r="M639" s="3">
        <f t="shared" si="37"/>
        <v>9</v>
      </c>
      <c r="O639" t="s">
        <v>313</v>
      </c>
      <c r="P639" s="56">
        <f t="shared" si="38"/>
        <v>0</v>
      </c>
      <c r="Q639" s="56">
        <f t="shared" si="39"/>
        <v>-0.38</v>
      </c>
      <c r="R639" s="56">
        <f>IF(A639="INVERSION",-J639,0)</f>
        <v>0</v>
      </c>
      <c r="S639" s="56">
        <f>finanzas3[[#This Row],[INGRESO__NETO]]+finanzas3[[#This Row],[GASTO_NETO]]+finanzas3[[#This Row],[INVERSION_NETA]]</f>
        <v>-0.38</v>
      </c>
    </row>
    <row r="640" spans="1:19" x14ac:dyDescent="0.35">
      <c r="A640" s="3" t="s">
        <v>28</v>
      </c>
      <c r="B640" s="3" t="s">
        <v>16</v>
      </c>
      <c r="C640" s="3" t="s">
        <v>17</v>
      </c>
      <c r="D640" s="3" t="s">
        <v>18</v>
      </c>
      <c r="E640" s="3" t="s">
        <v>303</v>
      </c>
      <c r="F640" s="3" t="s">
        <v>215</v>
      </c>
      <c r="G640" s="8" t="s">
        <v>48</v>
      </c>
      <c r="H640" s="8" t="s">
        <v>304</v>
      </c>
      <c r="I640" s="8" t="s">
        <v>49</v>
      </c>
      <c r="J640" s="103">
        <v>1.2010000000000001</v>
      </c>
      <c r="K640" s="4">
        <v>43358</v>
      </c>
      <c r="L640" s="3">
        <f t="shared" si="36"/>
        <v>2018</v>
      </c>
      <c r="M640" s="3">
        <f t="shared" si="37"/>
        <v>9</v>
      </c>
      <c r="P640" s="56">
        <f t="shared" si="38"/>
        <v>0</v>
      </c>
      <c r="Q640" s="56">
        <f t="shared" si="39"/>
        <v>-1.2010000000000001</v>
      </c>
      <c r="R640" s="56">
        <f>IF(A640="INVERSION",-J640,0)</f>
        <v>0</v>
      </c>
      <c r="S640" s="56">
        <f>finanzas3[[#This Row],[INGRESO__NETO]]+finanzas3[[#This Row],[GASTO_NETO]]+finanzas3[[#This Row],[INVERSION_NETA]]</f>
        <v>-1.2010000000000001</v>
      </c>
    </row>
    <row r="641" spans="1:19" x14ac:dyDescent="0.35">
      <c r="A641" s="3" t="s">
        <v>28</v>
      </c>
      <c r="B641" s="3" t="s">
        <v>16</v>
      </c>
      <c r="C641" s="3" t="s">
        <v>17</v>
      </c>
      <c r="D641" s="3" t="s">
        <v>18</v>
      </c>
      <c r="E641" s="3" t="s">
        <v>173</v>
      </c>
      <c r="F641" s="3" t="s">
        <v>20</v>
      </c>
      <c r="G641" s="8" t="s">
        <v>53</v>
      </c>
      <c r="H641" s="8" t="s">
        <v>172</v>
      </c>
      <c r="I641" s="8" t="s">
        <v>173</v>
      </c>
      <c r="J641" s="103">
        <v>0.12</v>
      </c>
      <c r="K641" s="4">
        <v>43359</v>
      </c>
      <c r="L641" s="3">
        <f t="shared" si="36"/>
        <v>2018</v>
      </c>
      <c r="M641" s="3">
        <f t="shared" si="37"/>
        <v>9</v>
      </c>
      <c r="O641" t="s">
        <v>302</v>
      </c>
      <c r="P641" s="56">
        <f t="shared" si="38"/>
        <v>0</v>
      </c>
      <c r="Q641" s="56">
        <f t="shared" si="39"/>
        <v>-0.12</v>
      </c>
      <c r="R641" s="56">
        <f>IF(A641="INVERSION",-J641,0)</f>
        <v>0</v>
      </c>
      <c r="S641" s="56">
        <f>finanzas3[[#This Row],[INGRESO__NETO]]+finanzas3[[#This Row],[GASTO_NETO]]+finanzas3[[#This Row],[INVERSION_NETA]]</f>
        <v>-0.12</v>
      </c>
    </row>
    <row r="642" spans="1:19" x14ac:dyDescent="0.35">
      <c r="A642" s="3" t="s">
        <v>28</v>
      </c>
      <c r="B642" s="3" t="s">
        <v>16</v>
      </c>
      <c r="C642" s="3" t="s">
        <v>17</v>
      </c>
      <c r="D642" s="3" t="s">
        <v>18</v>
      </c>
      <c r="E642" s="3" t="s">
        <v>173</v>
      </c>
      <c r="F642" s="3" t="s">
        <v>20</v>
      </c>
      <c r="G642" s="8" t="s">
        <v>53</v>
      </c>
      <c r="H642" s="8" t="s">
        <v>172</v>
      </c>
      <c r="I642" s="8" t="s">
        <v>173</v>
      </c>
      <c r="J642" s="103">
        <v>0.30000000000000004</v>
      </c>
      <c r="K642" s="4">
        <v>43359</v>
      </c>
      <c r="L642" s="3">
        <f t="shared" ref="L642:L705" si="40">YEAR(K642)</f>
        <v>2018</v>
      </c>
      <c r="M642" s="3">
        <f t="shared" ref="M642:M705" si="41">MONTH(K642)</f>
        <v>9</v>
      </c>
      <c r="O642" t="s">
        <v>302</v>
      </c>
      <c r="P642" s="56">
        <f t="shared" si="38"/>
        <v>0</v>
      </c>
      <c r="Q642" s="56">
        <f t="shared" si="39"/>
        <v>-0.30000000000000004</v>
      </c>
      <c r="R642" s="56">
        <f>IF(A642="INVERSION",-J642,0)</f>
        <v>0</v>
      </c>
      <c r="S642" s="56">
        <f>finanzas3[[#This Row],[INGRESO__NETO]]+finanzas3[[#This Row],[GASTO_NETO]]+finanzas3[[#This Row],[INVERSION_NETA]]</f>
        <v>-0.30000000000000004</v>
      </c>
    </row>
    <row r="643" spans="1:19" x14ac:dyDescent="0.35">
      <c r="A643" s="3" t="s">
        <v>28</v>
      </c>
      <c r="B643" s="3" t="s">
        <v>16</v>
      </c>
      <c r="C643" s="3" t="s">
        <v>17</v>
      </c>
      <c r="D643" s="3" t="s">
        <v>18</v>
      </c>
      <c r="E643" s="3" t="s">
        <v>314</v>
      </c>
      <c r="F643" s="3" t="s">
        <v>157</v>
      </c>
      <c r="G643" s="8" t="s">
        <v>53</v>
      </c>
      <c r="H643" s="8" t="s">
        <v>315</v>
      </c>
      <c r="I643" s="8" t="s">
        <v>315</v>
      </c>
      <c r="J643" s="103">
        <v>10.842000000000001</v>
      </c>
      <c r="K643" s="4">
        <v>43359</v>
      </c>
      <c r="L643" s="3">
        <f t="shared" si="40"/>
        <v>2018</v>
      </c>
      <c r="M643" s="3">
        <f t="shared" si="41"/>
        <v>9</v>
      </c>
      <c r="O643" t="s">
        <v>316</v>
      </c>
      <c r="P643" s="56">
        <f t="shared" ref="P643:P706" si="42">IF(A643="INGRESO",J643,0)</f>
        <v>0</v>
      </c>
      <c r="Q643" s="56">
        <f t="shared" ref="Q643:Q706" si="43">IF(A643="GASTO",-J643,0)</f>
        <v>-10.842000000000001</v>
      </c>
      <c r="R643" s="56">
        <f>IF(A643="INVERSION",-J643,0)</f>
        <v>0</v>
      </c>
      <c r="S643" s="56">
        <f>finanzas3[[#This Row],[INGRESO__NETO]]+finanzas3[[#This Row],[GASTO_NETO]]+finanzas3[[#This Row],[INVERSION_NETA]]</f>
        <v>-10.842000000000001</v>
      </c>
    </row>
    <row r="644" spans="1:19" x14ac:dyDescent="0.35">
      <c r="A644" s="3" t="s">
        <v>28</v>
      </c>
      <c r="B644" s="3" t="s">
        <v>16</v>
      </c>
      <c r="C644" s="3" t="s">
        <v>17</v>
      </c>
      <c r="D644" s="3" t="s">
        <v>18</v>
      </c>
      <c r="E644" s="3" t="s">
        <v>173</v>
      </c>
      <c r="F644" s="3" t="s">
        <v>20</v>
      </c>
      <c r="G644" s="8" t="s">
        <v>53</v>
      </c>
      <c r="H644" s="8" t="s">
        <v>172</v>
      </c>
      <c r="I644" s="8" t="s">
        <v>173</v>
      </c>
      <c r="J644" s="103">
        <v>0.47500000000000003</v>
      </c>
      <c r="K644" s="4">
        <v>43360</v>
      </c>
      <c r="L644" s="3">
        <f t="shared" si="40"/>
        <v>2018</v>
      </c>
      <c r="M644" s="3">
        <f t="shared" si="41"/>
        <v>9</v>
      </c>
      <c r="O644" t="s">
        <v>302</v>
      </c>
      <c r="P644" s="56">
        <f t="shared" si="42"/>
        <v>0</v>
      </c>
      <c r="Q644" s="56">
        <f t="shared" si="43"/>
        <v>-0.47500000000000003</v>
      </c>
      <c r="R644" s="56">
        <f>IF(A644="INVERSION",-J644,0)</f>
        <v>0</v>
      </c>
      <c r="S644" s="56">
        <f>finanzas3[[#This Row],[INGRESO__NETO]]+finanzas3[[#This Row],[GASTO_NETO]]+finanzas3[[#This Row],[INVERSION_NETA]]</f>
        <v>-0.47500000000000003</v>
      </c>
    </row>
    <row r="645" spans="1:19" x14ac:dyDescent="0.35">
      <c r="A645" s="3" t="s">
        <v>28</v>
      </c>
      <c r="B645" s="3" t="s">
        <v>16</v>
      </c>
      <c r="C645" s="3" t="s">
        <v>17</v>
      </c>
      <c r="D645" s="3" t="s">
        <v>18</v>
      </c>
      <c r="E645" s="3" t="s">
        <v>133</v>
      </c>
      <c r="F645" s="3" t="s">
        <v>25</v>
      </c>
      <c r="G645" s="3" t="s">
        <v>21</v>
      </c>
      <c r="H645" s="8" t="s">
        <v>134</v>
      </c>
      <c r="I645" s="8" t="s">
        <v>134</v>
      </c>
      <c r="J645" s="103">
        <v>0.5</v>
      </c>
      <c r="K645" s="4">
        <v>43361</v>
      </c>
      <c r="L645" s="3">
        <f t="shared" si="40"/>
        <v>2018</v>
      </c>
      <c r="M645" s="3">
        <f t="shared" si="41"/>
        <v>9</v>
      </c>
      <c r="O645" t="s">
        <v>135</v>
      </c>
      <c r="P645" s="56">
        <f t="shared" si="42"/>
        <v>0</v>
      </c>
      <c r="Q645" s="56">
        <f t="shared" si="43"/>
        <v>-0.5</v>
      </c>
      <c r="R645" s="56">
        <f>IF(A645="INVERSION",-J645,0)</f>
        <v>0</v>
      </c>
      <c r="S645" s="56">
        <f>finanzas3[[#This Row],[INGRESO__NETO]]+finanzas3[[#This Row],[GASTO_NETO]]+finanzas3[[#This Row],[INVERSION_NETA]]</f>
        <v>-0.5</v>
      </c>
    </row>
    <row r="646" spans="1:19" x14ac:dyDescent="0.35">
      <c r="A646" s="3" t="s">
        <v>15</v>
      </c>
      <c r="B646" s="3" t="s">
        <v>16</v>
      </c>
      <c r="C646" s="3" t="s">
        <v>17</v>
      </c>
      <c r="D646" s="3" t="s">
        <v>18</v>
      </c>
      <c r="E646" s="3" t="s">
        <v>24</v>
      </c>
      <c r="F646" s="3" t="s">
        <v>25</v>
      </c>
      <c r="G646" s="3" t="s">
        <v>21</v>
      </c>
      <c r="H646" s="8" t="s">
        <v>26</v>
      </c>
      <c r="I646" s="8" t="s">
        <v>27</v>
      </c>
      <c r="J646" s="103">
        <v>127.5</v>
      </c>
      <c r="K646" s="4">
        <v>43362</v>
      </c>
      <c r="L646" s="3">
        <f t="shared" si="40"/>
        <v>2018</v>
      </c>
      <c r="M646" s="3">
        <f t="shared" si="41"/>
        <v>9</v>
      </c>
      <c r="O646" s="3"/>
      <c r="P646" s="56">
        <f t="shared" si="42"/>
        <v>127.5</v>
      </c>
      <c r="Q646" s="56">
        <f t="shared" si="43"/>
        <v>0</v>
      </c>
      <c r="R646" s="56">
        <f>IF(A646="INVERSION",-J646,0)</f>
        <v>0</v>
      </c>
      <c r="S646" s="56">
        <f>finanzas3[[#This Row],[INGRESO__NETO]]+finanzas3[[#This Row],[GASTO_NETO]]+finanzas3[[#This Row],[INVERSION_NETA]]</f>
        <v>127.5</v>
      </c>
    </row>
    <row r="647" spans="1:19" x14ac:dyDescent="0.35">
      <c r="A647" s="3" t="s">
        <v>28</v>
      </c>
      <c r="B647" s="3" t="s">
        <v>16</v>
      </c>
      <c r="C647" s="3" t="s">
        <v>17</v>
      </c>
      <c r="D647" s="3" t="s">
        <v>18</v>
      </c>
      <c r="E647" s="3" t="s">
        <v>303</v>
      </c>
      <c r="F647" s="3" t="s">
        <v>215</v>
      </c>
      <c r="G647" s="8" t="s">
        <v>48</v>
      </c>
      <c r="H647" s="8" t="s">
        <v>304</v>
      </c>
      <c r="I647" s="8" t="s">
        <v>49</v>
      </c>
      <c r="J647" s="103">
        <v>1.175</v>
      </c>
      <c r="K647" s="4">
        <v>43363</v>
      </c>
      <c r="L647" s="3">
        <f t="shared" si="40"/>
        <v>2018</v>
      </c>
      <c r="M647" s="3">
        <f t="shared" si="41"/>
        <v>9</v>
      </c>
      <c r="P647" s="56">
        <f t="shared" si="42"/>
        <v>0</v>
      </c>
      <c r="Q647" s="56">
        <f t="shared" si="43"/>
        <v>-1.175</v>
      </c>
      <c r="R647" s="56">
        <f>IF(A647="INVERSION",-J647,0)</f>
        <v>0</v>
      </c>
      <c r="S647" s="56">
        <f>finanzas3[[#This Row],[INGRESO__NETO]]+finanzas3[[#This Row],[GASTO_NETO]]+finanzas3[[#This Row],[INVERSION_NETA]]</f>
        <v>-1.175</v>
      </c>
    </row>
    <row r="648" spans="1:19" x14ac:dyDescent="0.35">
      <c r="A648" s="3" t="s">
        <v>28</v>
      </c>
      <c r="B648" s="3" t="s">
        <v>16</v>
      </c>
      <c r="C648" s="3" t="s">
        <v>17</v>
      </c>
      <c r="D648" s="3" t="s">
        <v>18</v>
      </c>
      <c r="E648" s="3" t="s">
        <v>303</v>
      </c>
      <c r="F648" s="3" t="s">
        <v>215</v>
      </c>
      <c r="G648" s="8" t="s">
        <v>48</v>
      </c>
      <c r="H648" s="8" t="s">
        <v>304</v>
      </c>
      <c r="I648" s="8" t="s">
        <v>49</v>
      </c>
      <c r="J648" s="103">
        <v>1.141</v>
      </c>
      <c r="K648" s="4">
        <v>43363</v>
      </c>
      <c r="L648" s="3">
        <f t="shared" si="40"/>
        <v>2018</v>
      </c>
      <c r="M648" s="3">
        <f t="shared" si="41"/>
        <v>9</v>
      </c>
      <c r="P648" s="56">
        <f t="shared" si="42"/>
        <v>0</v>
      </c>
      <c r="Q648" s="56">
        <f t="shared" si="43"/>
        <v>-1.141</v>
      </c>
      <c r="R648" s="56">
        <f>IF(A648="INVERSION",-J648,0)</f>
        <v>0</v>
      </c>
      <c r="S648" s="56">
        <f>finanzas3[[#This Row],[INGRESO__NETO]]+finanzas3[[#This Row],[GASTO_NETO]]+finanzas3[[#This Row],[INVERSION_NETA]]</f>
        <v>-1.141</v>
      </c>
    </row>
    <row r="649" spans="1:19" x14ac:dyDescent="0.35">
      <c r="A649" s="3" t="s">
        <v>28</v>
      </c>
      <c r="B649" s="3" t="s">
        <v>16</v>
      </c>
      <c r="C649" s="3" t="s">
        <v>17</v>
      </c>
      <c r="D649" s="3" t="s">
        <v>18</v>
      </c>
      <c r="E649" s="3" t="s">
        <v>317</v>
      </c>
      <c r="F649" s="3" t="s">
        <v>215</v>
      </c>
      <c r="G649" s="3" t="s">
        <v>67</v>
      </c>
      <c r="H649" s="8" t="s">
        <v>306</v>
      </c>
      <c r="I649" s="8" t="s">
        <v>215</v>
      </c>
      <c r="J649" s="103">
        <v>0.57000000000000006</v>
      </c>
      <c r="K649" s="4">
        <v>43363</v>
      </c>
      <c r="L649" s="3">
        <f t="shared" si="40"/>
        <v>2018</v>
      </c>
      <c r="M649" s="3">
        <f t="shared" si="41"/>
        <v>9</v>
      </c>
      <c r="O649" t="s">
        <v>318</v>
      </c>
      <c r="P649" s="56">
        <f t="shared" si="42"/>
        <v>0</v>
      </c>
      <c r="Q649" s="56">
        <f t="shared" si="43"/>
        <v>-0.57000000000000006</v>
      </c>
      <c r="R649" s="56">
        <f>IF(A649="INVERSION",-J649,0)</f>
        <v>0</v>
      </c>
      <c r="S649" s="56">
        <f>finanzas3[[#This Row],[INGRESO__NETO]]+finanzas3[[#This Row],[GASTO_NETO]]+finanzas3[[#This Row],[INVERSION_NETA]]</f>
        <v>-0.57000000000000006</v>
      </c>
    </row>
    <row r="650" spans="1:19" x14ac:dyDescent="0.35">
      <c r="A650" s="3" t="s">
        <v>28</v>
      </c>
      <c r="B650" s="3" t="s">
        <v>16</v>
      </c>
      <c r="C650" s="3" t="s">
        <v>17</v>
      </c>
      <c r="D650" s="3" t="s">
        <v>18</v>
      </c>
      <c r="E650" s="3" t="s">
        <v>303</v>
      </c>
      <c r="F650" s="3" t="s">
        <v>215</v>
      </c>
      <c r="G650" s="8" t="s">
        <v>48</v>
      </c>
      <c r="H650" s="8" t="s">
        <v>304</v>
      </c>
      <c r="I650" s="8" t="s">
        <v>49</v>
      </c>
      <c r="J650" s="103">
        <v>2.0260000000000002</v>
      </c>
      <c r="K650" s="4">
        <v>43364</v>
      </c>
      <c r="L650" s="3">
        <f t="shared" si="40"/>
        <v>2018</v>
      </c>
      <c r="M650" s="3">
        <f t="shared" si="41"/>
        <v>9</v>
      </c>
      <c r="P650" s="56">
        <f t="shared" si="42"/>
        <v>0</v>
      </c>
      <c r="Q650" s="56">
        <f t="shared" si="43"/>
        <v>-2.0260000000000002</v>
      </c>
      <c r="R650" s="56">
        <f>IF(A650="INVERSION",-J650,0)</f>
        <v>0</v>
      </c>
      <c r="S650" s="56">
        <f>finanzas3[[#This Row],[INGRESO__NETO]]+finanzas3[[#This Row],[GASTO_NETO]]+finanzas3[[#This Row],[INVERSION_NETA]]</f>
        <v>-2.0260000000000002</v>
      </c>
    </row>
    <row r="651" spans="1:19" x14ac:dyDescent="0.35">
      <c r="A651" s="3" t="s">
        <v>28</v>
      </c>
      <c r="B651" s="3" t="s">
        <v>16</v>
      </c>
      <c r="C651" s="3" t="s">
        <v>17</v>
      </c>
      <c r="D651" s="3" t="s">
        <v>18</v>
      </c>
      <c r="E651" s="3" t="s">
        <v>173</v>
      </c>
      <c r="F651" s="3" t="s">
        <v>20</v>
      </c>
      <c r="G651" s="8" t="s">
        <v>53</v>
      </c>
      <c r="H651" s="8" t="s">
        <v>172</v>
      </c>
      <c r="I651" s="8" t="s">
        <v>173</v>
      </c>
      <c r="J651" s="103">
        <v>0.64300000000000002</v>
      </c>
      <c r="K651" s="4">
        <v>43367</v>
      </c>
      <c r="L651" s="3">
        <f t="shared" si="40"/>
        <v>2018</v>
      </c>
      <c r="M651" s="3">
        <f t="shared" si="41"/>
        <v>9</v>
      </c>
      <c r="O651" t="s">
        <v>302</v>
      </c>
      <c r="P651" s="56">
        <f t="shared" si="42"/>
        <v>0</v>
      </c>
      <c r="Q651" s="56">
        <f t="shared" si="43"/>
        <v>-0.64300000000000002</v>
      </c>
      <c r="R651" s="56">
        <f>IF(A651="INVERSION",-J651,0)</f>
        <v>0</v>
      </c>
      <c r="S651" s="56">
        <f>finanzas3[[#This Row],[INGRESO__NETO]]+finanzas3[[#This Row],[GASTO_NETO]]+finanzas3[[#This Row],[INVERSION_NETA]]</f>
        <v>-0.64300000000000002</v>
      </c>
    </row>
    <row r="652" spans="1:19" x14ac:dyDescent="0.35">
      <c r="A652" s="3" t="s">
        <v>28</v>
      </c>
      <c r="B652" s="3" t="s">
        <v>16</v>
      </c>
      <c r="C652" s="3" t="s">
        <v>17</v>
      </c>
      <c r="D652" s="3" t="s">
        <v>18</v>
      </c>
      <c r="E652" s="3" t="s">
        <v>303</v>
      </c>
      <c r="F652" s="3" t="s">
        <v>215</v>
      </c>
      <c r="G652" s="8" t="s">
        <v>48</v>
      </c>
      <c r="H652" s="8" t="s">
        <v>304</v>
      </c>
      <c r="I652" s="8" t="s">
        <v>49</v>
      </c>
      <c r="J652" s="103">
        <v>1.786</v>
      </c>
      <c r="K652" s="4">
        <v>43368</v>
      </c>
      <c r="L652" s="3">
        <f t="shared" si="40"/>
        <v>2018</v>
      </c>
      <c r="M652" s="3">
        <f t="shared" si="41"/>
        <v>9</v>
      </c>
      <c r="P652" s="56">
        <f t="shared" si="42"/>
        <v>0</v>
      </c>
      <c r="Q652" s="56">
        <f t="shared" si="43"/>
        <v>-1.786</v>
      </c>
      <c r="R652" s="56">
        <f>IF(A652="INVERSION",-J652,0)</f>
        <v>0</v>
      </c>
      <c r="S652" s="56">
        <f>finanzas3[[#This Row],[INGRESO__NETO]]+finanzas3[[#This Row],[GASTO_NETO]]+finanzas3[[#This Row],[INVERSION_NETA]]</f>
        <v>-1.786</v>
      </c>
    </row>
    <row r="653" spans="1:19" x14ac:dyDescent="0.35">
      <c r="A653" s="3" t="s">
        <v>28</v>
      </c>
      <c r="B653" s="3" t="s">
        <v>16</v>
      </c>
      <c r="C653" s="3" t="s">
        <v>17</v>
      </c>
      <c r="D653" s="3" t="s">
        <v>18</v>
      </c>
      <c r="E653" s="3" t="s">
        <v>303</v>
      </c>
      <c r="F653" s="3" t="s">
        <v>215</v>
      </c>
      <c r="G653" s="8" t="s">
        <v>48</v>
      </c>
      <c r="H653" s="8" t="s">
        <v>304</v>
      </c>
      <c r="I653" s="8" t="s">
        <v>49</v>
      </c>
      <c r="J653" s="103">
        <v>1.087</v>
      </c>
      <c r="K653" s="4">
        <v>43368</v>
      </c>
      <c r="L653" s="3">
        <f t="shared" si="40"/>
        <v>2018</v>
      </c>
      <c r="M653" s="3">
        <f t="shared" si="41"/>
        <v>9</v>
      </c>
      <c r="P653" s="56">
        <f t="shared" si="42"/>
        <v>0</v>
      </c>
      <c r="Q653" s="56">
        <f t="shared" si="43"/>
        <v>-1.087</v>
      </c>
      <c r="R653" s="56">
        <f>IF(A653="INVERSION",-J653,0)</f>
        <v>0</v>
      </c>
      <c r="S653" s="56">
        <f>finanzas3[[#This Row],[INGRESO__NETO]]+finanzas3[[#This Row],[GASTO_NETO]]+finanzas3[[#This Row],[INVERSION_NETA]]</f>
        <v>-1.087</v>
      </c>
    </row>
    <row r="654" spans="1:19" x14ac:dyDescent="0.35">
      <c r="A654" s="3" t="s">
        <v>28</v>
      </c>
      <c r="B654" s="3" t="s">
        <v>16</v>
      </c>
      <c r="C654" s="3" t="s">
        <v>17</v>
      </c>
      <c r="D654" s="3" t="s">
        <v>18</v>
      </c>
      <c r="E654" s="3" t="s">
        <v>320</v>
      </c>
      <c r="G654" s="8" t="s">
        <v>53</v>
      </c>
      <c r="H654" s="8" t="s">
        <v>315</v>
      </c>
      <c r="I654" s="8" t="s">
        <v>315</v>
      </c>
      <c r="J654" s="103">
        <v>6.0780000000000003</v>
      </c>
      <c r="K654" s="4">
        <v>43368</v>
      </c>
      <c r="L654" s="3">
        <f t="shared" si="40"/>
        <v>2018</v>
      </c>
      <c r="M654" s="3">
        <f t="shared" si="41"/>
        <v>9</v>
      </c>
      <c r="O654" t="s">
        <v>321</v>
      </c>
      <c r="P654" s="56">
        <f t="shared" si="42"/>
        <v>0</v>
      </c>
      <c r="Q654" s="56">
        <f t="shared" si="43"/>
        <v>-6.0780000000000003</v>
      </c>
      <c r="R654" s="56">
        <f>IF(A654="INVERSION",-J654,0)</f>
        <v>0</v>
      </c>
      <c r="S654" s="56">
        <f>finanzas3[[#This Row],[INGRESO__NETO]]+finanzas3[[#This Row],[GASTO_NETO]]+finanzas3[[#This Row],[INVERSION_NETA]]</f>
        <v>-6.0780000000000003</v>
      </c>
    </row>
    <row r="655" spans="1:19" x14ac:dyDescent="0.35">
      <c r="A655" s="3" t="s">
        <v>28</v>
      </c>
      <c r="B655" s="3" t="s">
        <v>16</v>
      </c>
      <c r="C655" s="3" t="s">
        <v>17</v>
      </c>
      <c r="D655" s="3" t="s">
        <v>18</v>
      </c>
      <c r="E655" s="3" t="s">
        <v>58</v>
      </c>
      <c r="F655" s="3" t="s">
        <v>215</v>
      </c>
      <c r="G655" s="8" t="s">
        <v>59</v>
      </c>
      <c r="H655" s="8" t="s">
        <v>59</v>
      </c>
      <c r="I655" s="8"/>
      <c r="J655" s="103">
        <v>2.84</v>
      </c>
      <c r="K655" s="4">
        <v>43368</v>
      </c>
      <c r="L655" s="3">
        <f t="shared" si="40"/>
        <v>2018</v>
      </c>
      <c r="M655" s="3">
        <f t="shared" si="41"/>
        <v>9</v>
      </c>
      <c r="O655" t="s">
        <v>319</v>
      </c>
      <c r="P655" s="56">
        <f t="shared" si="42"/>
        <v>0</v>
      </c>
      <c r="Q655" s="56">
        <f t="shared" si="43"/>
        <v>-2.84</v>
      </c>
      <c r="R655" s="56">
        <f>IF(A655="INVERSION",-J655,0)</f>
        <v>0</v>
      </c>
      <c r="S655" s="56">
        <f>finanzas3[[#This Row],[INGRESO__NETO]]+finanzas3[[#This Row],[GASTO_NETO]]+finanzas3[[#This Row],[INVERSION_NETA]]</f>
        <v>-2.84</v>
      </c>
    </row>
    <row r="656" spans="1:19" x14ac:dyDescent="0.35">
      <c r="A656" s="3" t="s">
        <v>28</v>
      </c>
      <c r="B656" s="3" t="s">
        <v>16</v>
      </c>
      <c r="C656" s="3" t="s">
        <v>17</v>
      </c>
      <c r="D656" s="3" t="s">
        <v>18</v>
      </c>
      <c r="E656" s="3" t="s">
        <v>303</v>
      </c>
      <c r="F656" s="3" t="s">
        <v>215</v>
      </c>
      <c r="G656" s="8" t="s">
        <v>48</v>
      </c>
      <c r="H656" s="8" t="s">
        <v>304</v>
      </c>
      <c r="I656" s="8" t="s">
        <v>49</v>
      </c>
      <c r="J656" s="103">
        <v>1.302</v>
      </c>
      <c r="K656" s="4">
        <v>43369</v>
      </c>
      <c r="L656" s="3">
        <f t="shared" si="40"/>
        <v>2018</v>
      </c>
      <c r="M656" s="3">
        <f t="shared" si="41"/>
        <v>9</v>
      </c>
      <c r="P656" s="56">
        <f t="shared" si="42"/>
        <v>0</v>
      </c>
      <c r="Q656" s="56">
        <f t="shared" si="43"/>
        <v>-1.302</v>
      </c>
      <c r="R656" s="56">
        <f>IF(A656="INVERSION",-J656,0)</f>
        <v>0</v>
      </c>
      <c r="S656" s="56">
        <f>finanzas3[[#This Row],[INGRESO__NETO]]+finanzas3[[#This Row],[GASTO_NETO]]+finanzas3[[#This Row],[INVERSION_NETA]]</f>
        <v>-1.302</v>
      </c>
    </row>
    <row r="657" spans="1:19" x14ac:dyDescent="0.35">
      <c r="A657" s="3" t="s">
        <v>28</v>
      </c>
      <c r="B657" s="3" t="s">
        <v>16</v>
      </c>
      <c r="C657" s="3" t="s">
        <v>17</v>
      </c>
      <c r="D657" s="3" t="s">
        <v>18</v>
      </c>
      <c r="E657" s="3" t="s">
        <v>550</v>
      </c>
      <c r="F657" s="3" t="s">
        <v>47</v>
      </c>
      <c r="G657" s="3" t="s">
        <v>21</v>
      </c>
      <c r="H657" s="8" t="s">
        <v>322</v>
      </c>
      <c r="I657" s="8" t="s">
        <v>322</v>
      </c>
      <c r="J657" s="103">
        <v>20</v>
      </c>
      <c r="K657" s="4">
        <v>43371</v>
      </c>
      <c r="L657" s="3">
        <f t="shared" si="40"/>
        <v>2018</v>
      </c>
      <c r="M657" s="3">
        <f t="shared" si="41"/>
        <v>9</v>
      </c>
      <c r="P657" s="56">
        <f t="shared" si="42"/>
        <v>0</v>
      </c>
      <c r="Q657" s="56">
        <f t="shared" si="43"/>
        <v>-20</v>
      </c>
      <c r="R657" s="56">
        <f>IF(A657="INVERSION",-J657,0)</f>
        <v>0</v>
      </c>
      <c r="S657" s="56">
        <f>finanzas3[[#This Row],[INGRESO__NETO]]+finanzas3[[#This Row],[GASTO_NETO]]+finanzas3[[#This Row],[INVERSION_NETA]]</f>
        <v>-20</v>
      </c>
    </row>
    <row r="658" spans="1:19" x14ac:dyDescent="0.35">
      <c r="A658" s="3" t="s">
        <v>28</v>
      </c>
      <c r="B658" s="3" t="s">
        <v>16</v>
      </c>
      <c r="C658" s="3" t="s">
        <v>17</v>
      </c>
      <c r="D658" s="3" t="s">
        <v>18</v>
      </c>
      <c r="E658" s="3" t="s">
        <v>133</v>
      </c>
      <c r="F658" s="3" t="s">
        <v>25</v>
      </c>
      <c r="G658" s="3" t="s">
        <v>21</v>
      </c>
      <c r="H658" s="8" t="s">
        <v>134</v>
      </c>
      <c r="I658" s="8" t="s">
        <v>134</v>
      </c>
      <c r="J658" s="103">
        <v>0.5</v>
      </c>
      <c r="K658" s="4">
        <v>43372</v>
      </c>
      <c r="L658" s="3">
        <f t="shared" si="40"/>
        <v>2018</v>
      </c>
      <c r="M658" s="3">
        <f t="shared" si="41"/>
        <v>9</v>
      </c>
      <c r="O658" t="s">
        <v>135</v>
      </c>
      <c r="P658" s="56">
        <f t="shared" si="42"/>
        <v>0</v>
      </c>
      <c r="Q658" s="56">
        <f t="shared" si="43"/>
        <v>-0.5</v>
      </c>
      <c r="R658" s="56">
        <f>IF(A658="INVERSION",-J658,0)</f>
        <v>0</v>
      </c>
      <c r="S658" s="56">
        <f>finanzas3[[#This Row],[INGRESO__NETO]]+finanzas3[[#This Row],[GASTO_NETO]]+finanzas3[[#This Row],[INVERSION_NETA]]</f>
        <v>-0.5</v>
      </c>
    </row>
    <row r="659" spans="1:19" x14ac:dyDescent="0.35">
      <c r="A659" s="3" t="s">
        <v>28</v>
      </c>
      <c r="B659" s="3" t="s">
        <v>16</v>
      </c>
      <c r="C659" s="3" t="s">
        <v>17</v>
      </c>
      <c r="D659" s="3" t="s">
        <v>18</v>
      </c>
      <c r="E659" s="3" t="s">
        <v>173</v>
      </c>
      <c r="F659" s="3" t="s">
        <v>20</v>
      </c>
      <c r="G659" s="8" t="s">
        <v>53</v>
      </c>
      <c r="H659" s="8" t="s">
        <v>172</v>
      </c>
      <c r="I659" s="8" t="s">
        <v>173</v>
      </c>
      <c r="J659" s="103">
        <v>0.64900000000000002</v>
      </c>
      <c r="K659" s="4">
        <v>43373</v>
      </c>
      <c r="L659" s="3">
        <f t="shared" si="40"/>
        <v>2018</v>
      </c>
      <c r="M659" s="3">
        <f t="shared" si="41"/>
        <v>9</v>
      </c>
      <c r="O659" t="s">
        <v>302</v>
      </c>
      <c r="P659" s="56">
        <f t="shared" si="42"/>
        <v>0</v>
      </c>
      <c r="Q659" s="56">
        <f t="shared" si="43"/>
        <v>-0.64900000000000002</v>
      </c>
      <c r="R659" s="56">
        <f>IF(A659="INVERSION",-J659,0)</f>
        <v>0</v>
      </c>
      <c r="S659" s="56">
        <f>finanzas3[[#This Row],[INGRESO__NETO]]+finanzas3[[#This Row],[GASTO_NETO]]+finanzas3[[#This Row],[INVERSION_NETA]]</f>
        <v>-0.64900000000000002</v>
      </c>
    </row>
    <row r="660" spans="1:19" x14ac:dyDescent="0.35">
      <c r="A660" s="3" t="s">
        <v>28</v>
      </c>
      <c r="B660" s="3" t="s">
        <v>16</v>
      </c>
      <c r="C660" s="3" t="s">
        <v>17</v>
      </c>
      <c r="D660" s="3" t="s">
        <v>18</v>
      </c>
      <c r="E660" s="3" t="s">
        <v>173</v>
      </c>
      <c r="F660" s="3" t="s">
        <v>20</v>
      </c>
      <c r="G660" s="8" t="s">
        <v>53</v>
      </c>
      <c r="H660" s="8" t="s">
        <v>172</v>
      </c>
      <c r="I660" s="8" t="s">
        <v>173</v>
      </c>
      <c r="J660" s="103">
        <v>0.625</v>
      </c>
      <c r="K660" s="4">
        <v>43374</v>
      </c>
      <c r="L660" s="3">
        <f t="shared" si="40"/>
        <v>2018</v>
      </c>
      <c r="M660" s="3">
        <f t="shared" si="41"/>
        <v>10</v>
      </c>
      <c r="O660" t="s">
        <v>302</v>
      </c>
      <c r="P660" s="56">
        <f t="shared" si="42"/>
        <v>0</v>
      </c>
      <c r="Q660" s="56">
        <f t="shared" si="43"/>
        <v>-0.625</v>
      </c>
      <c r="R660" s="56">
        <f>IF(A660="INVERSION",-J660,0)</f>
        <v>0</v>
      </c>
      <c r="S660" s="56">
        <f>finanzas3[[#This Row],[INGRESO__NETO]]+finanzas3[[#This Row],[GASTO_NETO]]+finanzas3[[#This Row],[INVERSION_NETA]]</f>
        <v>-0.625</v>
      </c>
    </row>
    <row r="661" spans="1:19" x14ac:dyDescent="0.35">
      <c r="A661" s="3" t="s">
        <v>15</v>
      </c>
      <c r="B661" s="3" t="s">
        <v>16</v>
      </c>
      <c r="C661" s="3" t="s">
        <v>17</v>
      </c>
      <c r="D661" s="3" t="s">
        <v>18</v>
      </c>
      <c r="E661" s="3" t="s">
        <v>24</v>
      </c>
      <c r="F661" s="3" t="s">
        <v>25</v>
      </c>
      <c r="G661" s="8" t="s">
        <v>21</v>
      </c>
      <c r="H661" s="8" t="s">
        <v>26</v>
      </c>
      <c r="I661" s="8" t="s">
        <v>27</v>
      </c>
      <c r="J661" s="103">
        <v>180</v>
      </c>
      <c r="K661" s="4">
        <v>43374</v>
      </c>
      <c r="L661" s="3">
        <f t="shared" si="40"/>
        <v>2018</v>
      </c>
      <c r="M661" s="3">
        <f t="shared" si="41"/>
        <v>10</v>
      </c>
      <c r="O661" s="3"/>
      <c r="P661" s="56">
        <f t="shared" si="42"/>
        <v>180</v>
      </c>
      <c r="Q661" s="56">
        <f t="shared" si="43"/>
        <v>0</v>
      </c>
      <c r="R661" s="56">
        <f>IF(A661="INVERSION",-J661,0)</f>
        <v>0</v>
      </c>
      <c r="S661" s="56">
        <f>finanzas3[[#This Row],[INGRESO__NETO]]+finanzas3[[#This Row],[GASTO_NETO]]+finanzas3[[#This Row],[INVERSION_NETA]]</f>
        <v>180</v>
      </c>
    </row>
    <row r="662" spans="1:19" x14ac:dyDescent="0.35">
      <c r="A662" s="3" t="s">
        <v>28</v>
      </c>
      <c r="B662" s="3" t="s">
        <v>16</v>
      </c>
      <c r="C662" s="3" t="s">
        <v>29</v>
      </c>
      <c r="D662" s="3" t="s">
        <v>18</v>
      </c>
      <c r="E662" s="3" t="s">
        <v>293</v>
      </c>
      <c r="F662" s="3" t="s">
        <v>215</v>
      </c>
      <c r="G662" s="3" t="s">
        <v>1864</v>
      </c>
      <c r="H662" s="8" t="s">
        <v>293</v>
      </c>
      <c r="I662" s="8" t="s">
        <v>301</v>
      </c>
      <c r="J662" s="103">
        <v>40</v>
      </c>
      <c r="K662" s="4">
        <v>43374</v>
      </c>
      <c r="L662" s="3">
        <f t="shared" si="40"/>
        <v>2018</v>
      </c>
      <c r="M662" s="3">
        <f t="shared" si="41"/>
        <v>10</v>
      </c>
      <c r="O662" s="3"/>
      <c r="P662" s="56">
        <f t="shared" si="42"/>
        <v>0</v>
      </c>
      <c r="Q662" s="56">
        <f t="shared" si="43"/>
        <v>-40</v>
      </c>
      <c r="R662" s="56">
        <f>IF(A662="INVERSION",-J662,0)</f>
        <v>0</v>
      </c>
      <c r="S662" s="56">
        <f>finanzas3[[#This Row],[INGRESO__NETO]]+finanzas3[[#This Row],[GASTO_NETO]]+finanzas3[[#This Row],[INVERSION_NETA]]</f>
        <v>-40</v>
      </c>
    </row>
    <row r="663" spans="1:19" x14ac:dyDescent="0.35">
      <c r="A663" s="3" t="s">
        <v>28</v>
      </c>
      <c r="B663" s="3" t="s">
        <v>16</v>
      </c>
      <c r="C663" s="3" t="s">
        <v>17</v>
      </c>
      <c r="D663" s="3" t="s">
        <v>18</v>
      </c>
      <c r="E663" s="3" t="s">
        <v>303</v>
      </c>
      <c r="F663" s="3" t="s">
        <v>215</v>
      </c>
      <c r="G663" s="8" t="s">
        <v>48</v>
      </c>
      <c r="H663" s="8" t="s">
        <v>304</v>
      </c>
      <c r="I663" s="8" t="s">
        <v>49</v>
      </c>
      <c r="J663" s="103">
        <v>1.6930000000000001</v>
      </c>
      <c r="K663" s="4">
        <v>43375</v>
      </c>
      <c r="L663" s="3">
        <f t="shared" si="40"/>
        <v>2018</v>
      </c>
      <c r="M663" s="3">
        <f t="shared" si="41"/>
        <v>10</v>
      </c>
      <c r="P663" s="56">
        <f t="shared" si="42"/>
        <v>0</v>
      </c>
      <c r="Q663" s="56">
        <f t="shared" si="43"/>
        <v>-1.6930000000000001</v>
      </c>
      <c r="R663" s="56">
        <f>IF(A663="INVERSION",-J663,0)</f>
        <v>0</v>
      </c>
      <c r="S663" s="56">
        <f>finanzas3[[#This Row],[INGRESO__NETO]]+finanzas3[[#This Row],[GASTO_NETO]]+finanzas3[[#This Row],[INVERSION_NETA]]</f>
        <v>-1.6930000000000001</v>
      </c>
    </row>
    <row r="664" spans="1:19" x14ac:dyDescent="0.35">
      <c r="A664" s="3" t="s">
        <v>28</v>
      </c>
      <c r="B664" s="3" t="s">
        <v>16</v>
      </c>
      <c r="C664" s="3" t="s">
        <v>17</v>
      </c>
      <c r="D664" s="3" t="s">
        <v>18</v>
      </c>
      <c r="F664" s="3" t="s">
        <v>25</v>
      </c>
      <c r="G664" s="8" t="s">
        <v>48</v>
      </c>
      <c r="H664" s="8" t="s">
        <v>282</v>
      </c>
      <c r="I664" s="8" t="s">
        <v>323</v>
      </c>
      <c r="J664" s="103">
        <v>0.58499999999999996</v>
      </c>
      <c r="K664" s="4">
        <v>43375</v>
      </c>
      <c r="L664" s="3">
        <f t="shared" si="40"/>
        <v>2018</v>
      </c>
      <c r="M664" s="3">
        <f t="shared" si="41"/>
        <v>10</v>
      </c>
      <c r="P664" s="56">
        <f t="shared" si="42"/>
        <v>0</v>
      </c>
      <c r="Q664" s="56">
        <f t="shared" si="43"/>
        <v>-0.58499999999999996</v>
      </c>
      <c r="R664" s="56">
        <f>IF(A664="INVERSION",-J664,0)</f>
        <v>0</v>
      </c>
      <c r="S664" s="56">
        <f>finanzas3[[#This Row],[INGRESO__NETO]]+finanzas3[[#This Row],[GASTO_NETO]]+finanzas3[[#This Row],[INVERSION_NETA]]</f>
        <v>-0.58499999999999996</v>
      </c>
    </row>
    <row r="665" spans="1:19" x14ac:dyDescent="0.35">
      <c r="A665" s="3" t="s">
        <v>28</v>
      </c>
      <c r="B665" s="3" t="s">
        <v>16</v>
      </c>
      <c r="C665" s="3" t="s">
        <v>17</v>
      </c>
      <c r="D665" s="3" t="s">
        <v>18</v>
      </c>
      <c r="E665" s="3" t="s">
        <v>303</v>
      </c>
      <c r="F665" s="3" t="s">
        <v>215</v>
      </c>
      <c r="G665" s="3" t="s">
        <v>48</v>
      </c>
      <c r="H665" s="8" t="s">
        <v>304</v>
      </c>
      <c r="I665" s="8" t="s">
        <v>49</v>
      </c>
      <c r="J665" s="103">
        <v>2.1030000000000002</v>
      </c>
      <c r="K665" s="4">
        <v>43376</v>
      </c>
      <c r="L665" s="3">
        <f t="shared" si="40"/>
        <v>2018</v>
      </c>
      <c r="M665" s="3">
        <f t="shared" si="41"/>
        <v>10</v>
      </c>
      <c r="P665" s="56">
        <f t="shared" si="42"/>
        <v>0</v>
      </c>
      <c r="Q665" s="56">
        <f t="shared" si="43"/>
        <v>-2.1030000000000002</v>
      </c>
      <c r="R665" s="56">
        <f>IF(A665="INVERSION",-J665,0)</f>
        <v>0</v>
      </c>
      <c r="S665" s="56">
        <f>finanzas3[[#This Row],[INGRESO__NETO]]+finanzas3[[#This Row],[GASTO_NETO]]+finanzas3[[#This Row],[INVERSION_NETA]]</f>
        <v>-2.1030000000000002</v>
      </c>
    </row>
    <row r="666" spans="1:19" x14ac:dyDescent="0.35">
      <c r="A666" s="3" t="s">
        <v>28</v>
      </c>
      <c r="B666" s="3" t="s">
        <v>16</v>
      </c>
      <c r="C666" s="3" t="s">
        <v>17</v>
      </c>
      <c r="D666" s="3" t="s">
        <v>18</v>
      </c>
      <c r="E666" s="3" t="s">
        <v>40</v>
      </c>
      <c r="F666" s="3" t="s">
        <v>215</v>
      </c>
      <c r="G666" s="8" t="s">
        <v>21</v>
      </c>
      <c r="H666" s="8" t="s">
        <v>40</v>
      </c>
      <c r="I666" s="8" t="s">
        <v>40</v>
      </c>
      <c r="J666" s="103">
        <v>20</v>
      </c>
      <c r="K666" s="4">
        <v>43376</v>
      </c>
      <c r="L666" s="3">
        <f t="shared" si="40"/>
        <v>2018</v>
      </c>
      <c r="M666" s="3">
        <f t="shared" si="41"/>
        <v>10</v>
      </c>
      <c r="P666" s="56">
        <f t="shared" si="42"/>
        <v>0</v>
      </c>
      <c r="Q666" s="56">
        <f t="shared" si="43"/>
        <v>-20</v>
      </c>
      <c r="R666" s="56">
        <f>IF(A666="INVERSION",-J666,0)</f>
        <v>0</v>
      </c>
      <c r="S666" s="56">
        <f>finanzas3[[#This Row],[INGRESO__NETO]]+finanzas3[[#This Row],[GASTO_NETO]]+finanzas3[[#This Row],[INVERSION_NETA]]</f>
        <v>-20</v>
      </c>
    </row>
    <row r="667" spans="1:19" x14ac:dyDescent="0.35">
      <c r="A667" s="3" t="s">
        <v>28</v>
      </c>
      <c r="B667" s="3" t="s">
        <v>16</v>
      </c>
      <c r="C667" s="3" t="s">
        <v>17</v>
      </c>
      <c r="D667" s="3" t="s">
        <v>18</v>
      </c>
      <c r="E667" s="3" t="s">
        <v>133</v>
      </c>
      <c r="F667" s="3" t="s">
        <v>25</v>
      </c>
      <c r="G667" s="3" t="s">
        <v>21</v>
      </c>
      <c r="H667" s="8" t="s">
        <v>134</v>
      </c>
      <c r="I667" s="8" t="s">
        <v>134</v>
      </c>
      <c r="J667" s="103">
        <v>0.5</v>
      </c>
      <c r="K667" s="4">
        <v>43377</v>
      </c>
      <c r="L667" s="3">
        <f t="shared" si="40"/>
        <v>2018</v>
      </c>
      <c r="M667" s="3">
        <f t="shared" si="41"/>
        <v>10</v>
      </c>
      <c r="O667" t="s">
        <v>135</v>
      </c>
      <c r="P667" s="56">
        <f t="shared" si="42"/>
        <v>0</v>
      </c>
      <c r="Q667" s="56">
        <f t="shared" si="43"/>
        <v>-0.5</v>
      </c>
      <c r="R667" s="56">
        <f>IF(A667="INVERSION",-J667,0)</f>
        <v>0</v>
      </c>
      <c r="S667" s="56">
        <f>finanzas3[[#This Row],[INGRESO__NETO]]+finanzas3[[#This Row],[GASTO_NETO]]+finanzas3[[#This Row],[INVERSION_NETA]]</f>
        <v>-0.5</v>
      </c>
    </row>
    <row r="668" spans="1:19" x14ac:dyDescent="0.35">
      <c r="A668" s="3" t="s">
        <v>28</v>
      </c>
      <c r="B668" s="3" t="s">
        <v>16</v>
      </c>
      <c r="C668" s="3" t="s">
        <v>17</v>
      </c>
      <c r="D668" s="3" t="s">
        <v>18</v>
      </c>
      <c r="E668" s="3" t="s">
        <v>324</v>
      </c>
      <c r="F668" s="3" t="s">
        <v>215</v>
      </c>
      <c r="G668" s="3" t="s">
        <v>67</v>
      </c>
      <c r="H668" s="8" t="s">
        <v>306</v>
      </c>
      <c r="I668" s="8" t="s">
        <v>215</v>
      </c>
      <c r="J668" s="103">
        <v>0.57999999999999996</v>
      </c>
      <c r="K668" s="4">
        <v>43378</v>
      </c>
      <c r="L668" s="3">
        <f t="shared" si="40"/>
        <v>2018</v>
      </c>
      <c r="M668" s="3">
        <f t="shared" si="41"/>
        <v>10</v>
      </c>
      <c r="O668" t="s">
        <v>325</v>
      </c>
      <c r="P668" s="56">
        <f t="shared" si="42"/>
        <v>0</v>
      </c>
      <c r="Q668" s="56">
        <f t="shared" si="43"/>
        <v>-0.57999999999999996</v>
      </c>
      <c r="R668" s="56">
        <f>IF(A668="INVERSION",-J668,0)</f>
        <v>0</v>
      </c>
      <c r="S668" s="56">
        <f>finanzas3[[#This Row],[INGRESO__NETO]]+finanzas3[[#This Row],[GASTO_NETO]]+finanzas3[[#This Row],[INVERSION_NETA]]</f>
        <v>-0.57999999999999996</v>
      </c>
    </row>
    <row r="669" spans="1:19" x14ac:dyDescent="0.35">
      <c r="A669" s="3" t="s">
        <v>28</v>
      </c>
      <c r="B669" s="3" t="s">
        <v>16</v>
      </c>
      <c r="C669" s="3" t="s">
        <v>17</v>
      </c>
      <c r="D669" s="3" t="s">
        <v>18</v>
      </c>
      <c r="E669" s="3" t="s">
        <v>40</v>
      </c>
      <c r="F669" s="3" t="s">
        <v>215</v>
      </c>
      <c r="G669" s="3" t="s">
        <v>21</v>
      </c>
      <c r="H669" s="8" t="s">
        <v>40</v>
      </c>
      <c r="I669" s="8" t="s">
        <v>40</v>
      </c>
      <c r="J669" s="47">
        <v>20</v>
      </c>
      <c r="K669" s="4">
        <v>43380</v>
      </c>
      <c r="L669" s="3">
        <f t="shared" si="40"/>
        <v>2018</v>
      </c>
      <c r="M669" s="3">
        <f t="shared" si="41"/>
        <v>10</v>
      </c>
      <c r="P669" s="56">
        <f t="shared" si="42"/>
        <v>0</v>
      </c>
      <c r="Q669" s="56">
        <f t="shared" si="43"/>
        <v>-20</v>
      </c>
      <c r="R669" s="56">
        <f>IF(A669="INVERSION",-J669,0)</f>
        <v>0</v>
      </c>
      <c r="S669" s="56">
        <f>finanzas3[[#This Row],[INGRESO__NETO]]+finanzas3[[#This Row],[GASTO_NETO]]+finanzas3[[#This Row],[INVERSION_NETA]]</f>
        <v>-20</v>
      </c>
    </row>
    <row r="670" spans="1:19" x14ac:dyDescent="0.35">
      <c r="A670" s="3" t="s">
        <v>28</v>
      </c>
      <c r="B670" s="3" t="s">
        <v>16</v>
      </c>
      <c r="C670" s="3" t="s">
        <v>17</v>
      </c>
      <c r="D670" s="3" t="s">
        <v>18</v>
      </c>
      <c r="E670" s="3" t="s">
        <v>303</v>
      </c>
      <c r="F670" s="3" t="s">
        <v>215</v>
      </c>
      <c r="G670" s="8" t="s">
        <v>48</v>
      </c>
      <c r="H670" s="8" t="s">
        <v>304</v>
      </c>
      <c r="I670" s="8" t="s">
        <v>49</v>
      </c>
      <c r="J670" s="103">
        <v>1.27</v>
      </c>
      <c r="K670" s="4">
        <v>43382</v>
      </c>
      <c r="L670" s="3">
        <f t="shared" si="40"/>
        <v>2018</v>
      </c>
      <c r="M670" s="3">
        <f t="shared" si="41"/>
        <v>10</v>
      </c>
      <c r="P670" s="56">
        <f t="shared" si="42"/>
        <v>0</v>
      </c>
      <c r="Q670" s="56">
        <f t="shared" si="43"/>
        <v>-1.27</v>
      </c>
      <c r="R670" s="56">
        <f>IF(A670="INVERSION",-J670,0)</f>
        <v>0</v>
      </c>
      <c r="S670" s="56">
        <f>finanzas3[[#This Row],[INGRESO__NETO]]+finanzas3[[#This Row],[GASTO_NETO]]+finanzas3[[#This Row],[INVERSION_NETA]]</f>
        <v>-1.27</v>
      </c>
    </row>
    <row r="671" spans="1:19" x14ac:dyDescent="0.35">
      <c r="A671" s="3" t="s">
        <v>28</v>
      </c>
      <c r="B671" s="3" t="s">
        <v>16</v>
      </c>
      <c r="C671" s="3" t="s">
        <v>17</v>
      </c>
      <c r="D671" s="3" t="s">
        <v>18</v>
      </c>
      <c r="E671" s="3" t="s">
        <v>173</v>
      </c>
      <c r="F671" s="3" t="s">
        <v>20</v>
      </c>
      <c r="G671" s="8" t="s">
        <v>53</v>
      </c>
      <c r="H671" s="8" t="s">
        <v>172</v>
      </c>
      <c r="I671" s="8" t="s">
        <v>173</v>
      </c>
      <c r="J671" s="47">
        <v>0.83200000000000007</v>
      </c>
      <c r="K671" s="4">
        <v>43384</v>
      </c>
      <c r="L671" s="3">
        <f t="shared" si="40"/>
        <v>2018</v>
      </c>
      <c r="M671" s="3">
        <f t="shared" si="41"/>
        <v>10</v>
      </c>
      <c r="O671" t="s">
        <v>302</v>
      </c>
      <c r="P671" s="56">
        <f t="shared" si="42"/>
        <v>0</v>
      </c>
      <c r="Q671" s="56">
        <f t="shared" si="43"/>
        <v>-0.83200000000000007</v>
      </c>
      <c r="R671" s="56">
        <f>IF(A671="INVERSION",-J671,0)</f>
        <v>0</v>
      </c>
      <c r="S671" s="56">
        <f>finanzas3[[#This Row],[INGRESO__NETO]]+finanzas3[[#This Row],[GASTO_NETO]]+finanzas3[[#This Row],[INVERSION_NETA]]</f>
        <v>-0.83200000000000007</v>
      </c>
    </row>
    <row r="672" spans="1:19" x14ac:dyDescent="0.35">
      <c r="A672" s="3" t="s">
        <v>28</v>
      </c>
      <c r="B672" s="3" t="s">
        <v>16</v>
      </c>
      <c r="C672" s="3" t="s">
        <v>17</v>
      </c>
      <c r="D672" s="3" t="s">
        <v>18</v>
      </c>
      <c r="E672" s="3" t="s">
        <v>40</v>
      </c>
      <c r="F672" s="3" t="s">
        <v>215</v>
      </c>
      <c r="G672" s="3" t="s">
        <v>21</v>
      </c>
      <c r="H672" s="8" t="s">
        <v>40</v>
      </c>
      <c r="I672" s="8" t="s">
        <v>40</v>
      </c>
      <c r="J672" s="47">
        <v>20</v>
      </c>
      <c r="K672" s="4">
        <v>43384</v>
      </c>
      <c r="L672" s="3">
        <f t="shared" si="40"/>
        <v>2018</v>
      </c>
      <c r="M672" s="3">
        <f t="shared" si="41"/>
        <v>10</v>
      </c>
      <c r="P672" s="56">
        <f t="shared" si="42"/>
        <v>0</v>
      </c>
      <c r="Q672" s="56">
        <f t="shared" si="43"/>
        <v>-20</v>
      </c>
      <c r="R672" s="56">
        <f>IF(A672="INVERSION",-J672,0)</f>
        <v>0</v>
      </c>
      <c r="S672" s="56">
        <f>finanzas3[[#This Row],[INGRESO__NETO]]+finanzas3[[#This Row],[GASTO_NETO]]+finanzas3[[#This Row],[INVERSION_NETA]]</f>
        <v>-20</v>
      </c>
    </row>
    <row r="673" spans="1:19" x14ac:dyDescent="0.35">
      <c r="A673" s="3" t="s">
        <v>28</v>
      </c>
      <c r="B673" s="3" t="s">
        <v>16</v>
      </c>
      <c r="C673" s="3" t="s">
        <v>17</v>
      </c>
      <c r="D673" s="3" t="s">
        <v>18</v>
      </c>
      <c r="E673" s="3" t="s">
        <v>83</v>
      </c>
      <c r="F673" s="3" t="s">
        <v>47</v>
      </c>
      <c r="G673" s="3" t="s">
        <v>84</v>
      </c>
      <c r="H673" s="8" t="s">
        <v>85</v>
      </c>
      <c r="I673" s="8" t="s">
        <v>85</v>
      </c>
      <c r="J673" s="47">
        <v>3</v>
      </c>
      <c r="K673" s="4">
        <v>43389</v>
      </c>
      <c r="L673" s="3">
        <f t="shared" si="40"/>
        <v>2018</v>
      </c>
      <c r="M673" s="3">
        <f t="shared" si="41"/>
        <v>10</v>
      </c>
      <c r="O673" t="s">
        <v>326</v>
      </c>
      <c r="P673" s="56">
        <f t="shared" si="42"/>
        <v>0</v>
      </c>
      <c r="Q673" s="56">
        <f t="shared" si="43"/>
        <v>-3</v>
      </c>
      <c r="R673" s="56">
        <f>IF(A673="INVERSION",-J673,0)</f>
        <v>0</v>
      </c>
      <c r="S673" s="56">
        <f>finanzas3[[#This Row],[INGRESO__NETO]]+finanzas3[[#This Row],[GASTO_NETO]]+finanzas3[[#This Row],[INVERSION_NETA]]</f>
        <v>-3</v>
      </c>
    </row>
    <row r="674" spans="1:19" x14ac:dyDescent="0.35">
      <c r="A674" s="3" t="s">
        <v>28</v>
      </c>
      <c r="B674" s="3" t="s">
        <v>16</v>
      </c>
      <c r="C674" s="3" t="s">
        <v>17</v>
      </c>
      <c r="D674" s="3" t="s">
        <v>18</v>
      </c>
      <c r="E674" s="3" t="s">
        <v>83</v>
      </c>
      <c r="F674" s="3" t="s">
        <v>47</v>
      </c>
      <c r="G674" s="3" t="s">
        <v>84</v>
      </c>
      <c r="H674" s="8" t="s">
        <v>85</v>
      </c>
      <c r="I674" s="8" t="s">
        <v>85</v>
      </c>
      <c r="J674" s="47">
        <v>2.5250000000000004</v>
      </c>
      <c r="K674" s="4">
        <v>43391</v>
      </c>
      <c r="L674" s="3">
        <f t="shared" si="40"/>
        <v>2018</v>
      </c>
      <c r="M674" s="3">
        <f t="shared" si="41"/>
        <v>10</v>
      </c>
      <c r="O674" t="s">
        <v>326</v>
      </c>
      <c r="P674" s="56">
        <f t="shared" si="42"/>
        <v>0</v>
      </c>
      <c r="Q674" s="56">
        <f t="shared" si="43"/>
        <v>-2.5250000000000004</v>
      </c>
      <c r="R674" s="56">
        <f>IF(A674="INVERSION",-J674,0)</f>
        <v>0</v>
      </c>
      <c r="S674" s="56">
        <f>finanzas3[[#This Row],[INGRESO__NETO]]+finanzas3[[#This Row],[GASTO_NETO]]+finanzas3[[#This Row],[INVERSION_NETA]]</f>
        <v>-2.5250000000000004</v>
      </c>
    </row>
    <row r="675" spans="1:19" x14ac:dyDescent="0.35">
      <c r="A675" s="3" t="s">
        <v>28</v>
      </c>
      <c r="B675" s="3" t="s">
        <v>16</v>
      </c>
      <c r="C675" s="3" t="s">
        <v>17</v>
      </c>
      <c r="D675" s="3" t="s">
        <v>18</v>
      </c>
      <c r="E675" s="3" t="s">
        <v>290</v>
      </c>
      <c r="F675" s="3" t="s">
        <v>25</v>
      </c>
      <c r="G675" s="8" t="s">
        <v>81</v>
      </c>
      <c r="H675" s="8" t="s">
        <v>168</v>
      </c>
      <c r="I675" s="8" t="s">
        <v>327</v>
      </c>
      <c r="J675" s="47">
        <v>3</v>
      </c>
      <c r="K675" s="4">
        <v>43391</v>
      </c>
      <c r="L675" s="3">
        <f t="shared" si="40"/>
        <v>2018</v>
      </c>
      <c r="M675" s="3">
        <f t="shared" si="41"/>
        <v>10</v>
      </c>
      <c r="O675" t="s">
        <v>328</v>
      </c>
      <c r="P675" s="56">
        <f t="shared" si="42"/>
        <v>0</v>
      </c>
      <c r="Q675" s="56">
        <f t="shared" si="43"/>
        <v>-3</v>
      </c>
      <c r="R675" s="56">
        <f>IF(A675="INVERSION",-J675,0)</f>
        <v>0</v>
      </c>
      <c r="S675" s="56">
        <f>finanzas3[[#This Row],[INGRESO__NETO]]+finanzas3[[#This Row],[GASTO_NETO]]+finanzas3[[#This Row],[INVERSION_NETA]]</f>
        <v>-3</v>
      </c>
    </row>
    <row r="676" spans="1:19" x14ac:dyDescent="0.35">
      <c r="A676" s="3" t="s">
        <v>28</v>
      </c>
      <c r="B676" s="3" t="s">
        <v>16</v>
      </c>
      <c r="C676" s="3" t="s">
        <v>17</v>
      </c>
      <c r="D676" s="3" t="s">
        <v>18</v>
      </c>
      <c r="E676" s="3" t="s">
        <v>303</v>
      </c>
      <c r="F676" s="3" t="s">
        <v>215</v>
      </c>
      <c r="G676" s="8" t="s">
        <v>48</v>
      </c>
      <c r="H676" s="8" t="s">
        <v>304</v>
      </c>
      <c r="I676" s="8" t="s">
        <v>49</v>
      </c>
      <c r="J676" s="47">
        <v>2.9239999999999999</v>
      </c>
      <c r="K676" s="4">
        <v>43395</v>
      </c>
      <c r="L676" s="3">
        <f t="shared" si="40"/>
        <v>2018</v>
      </c>
      <c r="M676" s="3">
        <f t="shared" si="41"/>
        <v>10</v>
      </c>
      <c r="P676" s="56">
        <f t="shared" si="42"/>
        <v>0</v>
      </c>
      <c r="Q676" s="56">
        <f t="shared" si="43"/>
        <v>-2.9239999999999999</v>
      </c>
      <c r="R676" s="56">
        <f>IF(A676="INVERSION",-J676,0)</f>
        <v>0</v>
      </c>
      <c r="S676" s="56">
        <f>finanzas3[[#This Row],[INGRESO__NETO]]+finanzas3[[#This Row],[GASTO_NETO]]+finanzas3[[#This Row],[INVERSION_NETA]]</f>
        <v>-2.9239999999999999</v>
      </c>
    </row>
    <row r="677" spans="1:19" x14ac:dyDescent="0.35">
      <c r="A677" s="3" t="s">
        <v>28</v>
      </c>
      <c r="B677" s="3" t="s">
        <v>16</v>
      </c>
      <c r="C677" s="3" t="s">
        <v>17</v>
      </c>
      <c r="D677" s="3" t="s">
        <v>18</v>
      </c>
      <c r="E677" s="3" t="s">
        <v>329</v>
      </c>
      <c r="G677" s="8" t="s">
        <v>110</v>
      </c>
      <c r="H677" s="8" t="s">
        <v>330</v>
      </c>
      <c r="I677" s="8" t="s">
        <v>330</v>
      </c>
      <c r="J677" s="47">
        <v>9</v>
      </c>
      <c r="K677" s="4">
        <v>43397</v>
      </c>
      <c r="L677" s="3">
        <f t="shared" si="40"/>
        <v>2018</v>
      </c>
      <c r="M677" s="3">
        <f t="shared" si="41"/>
        <v>10</v>
      </c>
      <c r="O677" t="s">
        <v>331</v>
      </c>
      <c r="P677" s="56">
        <f t="shared" si="42"/>
        <v>0</v>
      </c>
      <c r="Q677" s="56">
        <f t="shared" si="43"/>
        <v>-9</v>
      </c>
      <c r="R677" s="56">
        <f>IF(A677="INVERSION",-J677,0)</f>
        <v>0</v>
      </c>
      <c r="S677" s="56">
        <f>finanzas3[[#This Row],[INGRESO__NETO]]+finanzas3[[#This Row],[GASTO_NETO]]+finanzas3[[#This Row],[INVERSION_NETA]]</f>
        <v>-9</v>
      </c>
    </row>
    <row r="678" spans="1:19" x14ac:dyDescent="0.35">
      <c r="A678" s="3" t="s">
        <v>28</v>
      </c>
      <c r="B678" s="3" t="s">
        <v>16</v>
      </c>
      <c r="C678" s="3" t="s">
        <v>17</v>
      </c>
      <c r="D678" s="3" t="s">
        <v>18</v>
      </c>
      <c r="E678" s="3" t="s">
        <v>332</v>
      </c>
      <c r="F678" s="3" t="s">
        <v>25</v>
      </c>
      <c r="G678" s="8" t="s">
        <v>53</v>
      </c>
      <c r="H678" s="8" t="s">
        <v>199</v>
      </c>
      <c r="I678" s="8" t="s">
        <v>200</v>
      </c>
      <c r="J678" s="47">
        <v>0.65</v>
      </c>
      <c r="K678" s="4">
        <v>43398</v>
      </c>
      <c r="L678" s="3">
        <f t="shared" si="40"/>
        <v>2018</v>
      </c>
      <c r="M678" s="3">
        <f t="shared" si="41"/>
        <v>10</v>
      </c>
      <c r="O678" t="s">
        <v>333</v>
      </c>
      <c r="P678" s="56">
        <f t="shared" si="42"/>
        <v>0</v>
      </c>
      <c r="Q678" s="56">
        <f t="shared" si="43"/>
        <v>-0.65</v>
      </c>
      <c r="R678" s="56">
        <f>IF(A678="INVERSION",-J678,0)</f>
        <v>0</v>
      </c>
      <c r="S678" s="56">
        <f>finanzas3[[#This Row],[INGRESO__NETO]]+finanzas3[[#This Row],[GASTO_NETO]]+finanzas3[[#This Row],[INVERSION_NETA]]</f>
        <v>-0.65</v>
      </c>
    </row>
    <row r="679" spans="1:19" x14ac:dyDescent="0.35">
      <c r="A679" s="3" t="s">
        <v>28</v>
      </c>
      <c r="B679" s="3" t="s">
        <v>16</v>
      </c>
      <c r="C679" s="3" t="s">
        <v>17</v>
      </c>
      <c r="D679" s="3" t="s">
        <v>18</v>
      </c>
      <c r="E679" s="3" t="s">
        <v>173</v>
      </c>
      <c r="F679" s="3" t="s">
        <v>20</v>
      </c>
      <c r="G679" s="8" t="s">
        <v>53</v>
      </c>
      <c r="H679" s="8" t="s">
        <v>172</v>
      </c>
      <c r="I679" s="8" t="s">
        <v>173</v>
      </c>
      <c r="J679" s="47">
        <v>0.83200000000000007</v>
      </c>
      <c r="K679" s="4">
        <v>43399</v>
      </c>
      <c r="L679" s="3">
        <f t="shared" si="40"/>
        <v>2018</v>
      </c>
      <c r="M679" s="3">
        <f t="shared" si="41"/>
        <v>10</v>
      </c>
      <c r="O679" t="s">
        <v>302</v>
      </c>
      <c r="P679" s="56">
        <f t="shared" si="42"/>
        <v>0</v>
      </c>
      <c r="Q679" s="56">
        <f t="shared" si="43"/>
        <v>-0.83200000000000007</v>
      </c>
      <c r="R679" s="56">
        <f>IF(A679="INVERSION",-J679,0)</f>
        <v>0</v>
      </c>
      <c r="S679" s="56">
        <f>finanzas3[[#This Row],[INGRESO__NETO]]+finanzas3[[#This Row],[GASTO_NETO]]+finanzas3[[#This Row],[INVERSION_NETA]]</f>
        <v>-0.83200000000000007</v>
      </c>
    </row>
    <row r="680" spans="1:19" x14ac:dyDescent="0.35">
      <c r="A680" s="3" t="s">
        <v>28</v>
      </c>
      <c r="B680" s="3" t="s">
        <v>16</v>
      </c>
      <c r="C680" s="3" t="s">
        <v>17</v>
      </c>
      <c r="D680" s="3" t="s">
        <v>18</v>
      </c>
      <c r="E680" s="3" t="s">
        <v>173</v>
      </c>
      <c r="F680" s="3" t="s">
        <v>20</v>
      </c>
      <c r="G680" s="8" t="s">
        <v>53</v>
      </c>
      <c r="H680" s="8" t="s">
        <v>172</v>
      </c>
      <c r="I680" s="8" t="s">
        <v>173</v>
      </c>
      <c r="J680" s="47">
        <v>0.6150000000000001</v>
      </c>
      <c r="K680" s="4">
        <v>43402</v>
      </c>
      <c r="L680" s="3">
        <f t="shared" si="40"/>
        <v>2018</v>
      </c>
      <c r="M680" s="3">
        <f t="shared" si="41"/>
        <v>10</v>
      </c>
      <c r="O680" t="s">
        <v>302</v>
      </c>
      <c r="P680" s="56">
        <f t="shared" si="42"/>
        <v>0</v>
      </c>
      <c r="Q680" s="56">
        <f t="shared" si="43"/>
        <v>-0.6150000000000001</v>
      </c>
      <c r="R680" s="56">
        <f>IF(A680="INVERSION",-J680,0)</f>
        <v>0</v>
      </c>
      <c r="S680" s="56">
        <f>finanzas3[[#This Row],[INGRESO__NETO]]+finanzas3[[#This Row],[GASTO_NETO]]+finanzas3[[#This Row],[INVERSION_NETA]]</f>
        <v>-0.6150000000000001</v>
      </c>
    </row>
    <row r="681" spans="1:19" x14ac:dyDescent="0.35">
      <c r="A681" s="3" t="s">
        <v>28</v>
      </c>
      <c r="B681" s="3" t="s">
        <v>16</v>
      </c>
      <c r="C681" s="3" t="s">
        <v>17</v>
      </c>
      <c r="D681" s="3" t="s">
        <v>18</v>
      </c>
      <c r="E681" s="3" t="s">
        <v>303</v>
      </c>
      <c r="F681" s="3" t="s">
        <v>215</v>
      </c>
      <c r="G681" s="8" t="s">
        <v>48</v>
      </c>
      <c r="H681" s="8" t="s">
        <v>304</v>
      </c>
      <c r="I681" s="8" t="s">
        <v>49</v>
      </c>
      <c r="J681" s="47">
        <v>0.43</v>
      </c>
      <c r="K681" s="4">
        <v>43403</v>
      </c>
      <c r="L681" s="3">
        <f t="shared" si="40"/>
        <v>2018</v>
      </c>
      <c r="M681" s="3">
        <f t="shared" si="41"/>
        <v>10</v>
      </c>
      <c r="P681" s="56">
        <f t="shared" si="42"/>
        <v>0</v>
      </c>
      <c r="Q681" s="56">
        <f t="shared" si="43"/>
        <v>-0.43</v>
      </c>
      <c r="R681" s="56">
        <f>IF(A681="INVERSION",-J681,0)</f>
        <v>0</v>
      </c>
      <c r="S681" s="56">
        <f>finanzas3[[#This Row],[INGRESO__NETO]]+finanzas3[[#This Row],[GASTO_NETO]]+finanzas3[[#This Row],[INVERSION_NETA]]</f>
        <v>-0.43</v>
      </c>
    </row>
    <row r="682" spans="1:19" x14ac:dyDescent="0.35">
      <c r="A682" s="3" t="s">
        <v>15</v>
      </c>
      <c r="B682" s="3" t="s">
        <v>16</v>
      </c>
      <c r="C682" s="3" t="s">
        <v>17</v>
      </c>
      <c r="D682" s="3" t="s">
        <v>18</v>
      </c>
      <c r="E682" s="3" t="s">
        <v>24</v>
      </c>
      <c r="F682" s="3" t="s">
        <v>25</v>
      </c>
      <c r="G682" s="3" t="s">
        <v>21</v>
      </c>
      <c r="H682" s="8" t="s">
        <v>26</v>
      </c>
      <c r="I682" s="8" t="s">
        <v>27</v>
      </c>
      <c r="J682" s="47">
        <v>180</v>
      </c>
      <c r="K682" s="4">
        <v>43403</v>
      </c>
      <c r="L682" s="3">
        <f t="shared" si="40"/>
        <v>2018</v>
      </c>
      <c r="M682" s="3">
        <f t="shared" si="41"/>
        <v>10</v>
      </c>
      <c r="O682" s="3"/>
      <c r="P682" s="56">
        <f t="shared" si="42"/>
        <v>180</v>
      </c>
      <c r="Q682" s="56">
        <f t="shared" si="43"/>
        <v>0</v>
      </c>
      <c r="R682" s="56">
        <f>IF(A682="INVERSION",-J682,0)</f>
        <v>0</v>
      </c>
      <c r="S682" s="56">
        <f>finanzas3[[#This Row],[INGRESO__NETO]]+finanzas3[[#This Row],[GASTO_NETO]]+finanzas3[[#This Row],[INVERSION_NETA]]</f>
        <v>180</v>
      </c>
    </row>
    <row r="683" spans="1:19" x14ac:dyDescent="0.35">
      <c r="A683" s="3" t="s">
        <v>28</v>
      </c>
      <c r="B683" s="3" t="s">
        <v>16</v>
      </c>
      <c r="C683" s="3" t="s">
        <v>17</v>
      </c>
      <c r="D683" s="3" t="s">
        <v>18</v>
      </c>
      <c r="E683" s="3" t="s">
        <v>303</v>
      </c>
      <c r="F683" s="3" t="s">
        <v>215</v>
      </c>
      <c r="G683" s="8" t="s">
        <v>48</v>
      </c>
      <c r="H683" s="8" t="s">
        <v>304</v>
      </c>
      <c r="I683" s="8" t="s">
        <v>49</v>
      </c>
      <c r="J683" s="47">
        <v>1.4260000000000002</v>
      </c>
      <c r="K683" s="4">
        <v>43404</v>
      </c>
      <c r="L683" s="3">
        <f t="shared" si="40"/>
        <v>2018</v>
      </c>
      <c r="M683" s="3">
        <f t="shared" si="41"/>
        <v>10</v>
      </c>
      <c r="P683" s="56">
        <f t="shared" si="42"/>
        <v>0</v>
      </c>
      <c r="Q683" s="56">
        <f t="shared" si="43"/>
        <v>-1.4260000000000002</v>
      </c>
      <c r="R683" s="56">
        <f>IF(A683="INVERSION",-J683,0)</f>
        <v>0</v>
      </c>
      <c r="S683" s="56">
        <f>finanzas3[[#This Row],[INGRESO__NETO]]+finanzas3[[#This Row],[GASTO_NETO]]+finanzas3[[#This Row],[INVERSION_NETA]]</f>
        <v>-1.4260000000000002</v>
      </c>
    </row>
    <row r="684" spans="1:19" x14ac:dyDescent="0.35">
      <c r="A684" s="3" t="s">
        <v>28</v>
      </c>
      <c r="B684" s="3" t="s">
        <v>16</v>
      </c>
      <c r="C684" s="3" t="s">
        <v>17</v>
      </c>
      <c r="D684" s="3" t="s">
        <v>18</v>
      </c>
      <c r="E684" s="3" t="s">
        <v>303</v>
      </c>
      <c r="F684" s="3" t="s">
        <v>215</v>
      </c>
      <c r="G684" s="8" t="s">
        <v>48</v>
      </c>
      <c r="H684" s="8" t="s">
        <v>304</v>
      </c>
      <c r="I684" s="8" t="s">
        <v>49</v>
      </c>
      <c r="J684" s="47">
        <v>1.2590000000000001</v>
      </c>
      <c r="K684" s="4">
        <v>43405</v>
      </c>
      <c r="L684" s="3">
        <f t="shared" si="40"/>
        <v>2018</v>
      </c>
      <c r="M684" s="3">
        <f t="shared" si="41"/>
        <v>11</v>
      </c>
      <c r="P684" s="56">
        <f t="shared" si="42"/>
        <v>0</v>
      </c>
      <c r="Q684" s="56">
        <f t="shared" si="43"/>
        <v>-1.2590000000000001</v>
      </c>
      <c r="R684" s="56">
        <f>IF(A684="INVERSION",-J684,0)</f>
        <v>0</v>
      </c>
      <c r="S684" s="56">
        <f>finanzas3[[#This Row],[INGRESO__NETO]]+finanzas3[[#This Row],[GASTO_NETO]]+finanzas3[[#This Row],[INVERSION_NETA]]</f>
        <v>-1.2590000000000001</v>
      </c>
    </row>
    <row r="685" spans="1:19" x14ac:dyDescent="0.35">
      <c r="A685" s="3" t="s">
        <v>28</v>
      </c>
      <c r="B685" s="3" t="s">
        <v>16</v>
      </c>
      <c r="C685" s="3" t="s">
        <v>29</v>
      </c>
      <c r="D685" s="3" t="s">
        <v>18</v>
      </c>
      <c r="E685" s="3" t="s">
        <v>293</v>
      </c>
      <c r="F685" s="3" t="s">
        <v>215</v>
      </c>
      <c r="G685" s="8" t="s">
        <v>1864</v>
      </c>
      <c r="H685" s="8" t="s">
        <v>293</v>
      </c>
      <c r="I685" s="8" t="s">
        <v>301</v>
      </c>
      <c r="J685" s="47">
        <v>40</v>
      </c>
      <c r="K685" s="4">
        <v>43405</v>
      </c>
      <c r="L685" s="3">
        <f t="shared" si="40"/>
        <v>2018</v>
      </c>
      <c r="M685" s="3">
        <f t="shared" si="41"/>
        <v>11</v>
      </c>
      <c r="O685" s="3"/>
      <c r="P685" s="56">
        <f t="shared" si="42"/>
        <v>0</v>
      </c>
      <c r="Q685" s="56">
        <f t="shared" si="43"/>
        <v>-40</v>
      </c>
      <c r="R685" s="56">
        <f>IF(A685="INVERSION",-J685,0)</f>
        <v>0</v>
      </c>
      <c r="S685" s="56">
        <f>finanzas3[[#This Row],[INGRESO__NETO]]+finanzas3[[#This Row],[GASTO_NETO]]+finanzas3[[#This Row],[INVERSION_NETA]]</f>
        <v>-40</v>
      </c>
    </row>
    <row r="686" spans="1:19" x14ac:dyDescent="0.35">
      <c r="A686" s="3" t="s">
        <v>28</v>
      </c>
      <c r="B686" s="3" t="s">
        <v>16</v>
      </c>
      <c r="C686" s="3" t="s">
        <v>17</v>
      </c>
      <c r="D686" s="3" t="s">
        <v>18</v>
      </c>
      <c r="E686" s="3" t="s">
        <v>303</v>
      </c>
      <c r="F686" s="3" t="s">
        <v>215</v>
      </c>
      <c r="G686" s="8" t="s">
        <v>48</v>
      </c>
      <c r="H686" s="8" t="s">
        <v>304</v>
      </c>
      <c r="I686" s="8" t="s">
        <v>49</v>
      </c>
      <c r="J686" s="47">
        <v>1.9170000000000003</v>
      </c>
      <c r="K686" s="4">
        <v>43407</v>
      </c>
      <c r="L686" s="3">
        <f t="shared" si="40"/>
        <v>2018</v>
      </c>
      <c r="M686" s="3">
        <f t="shared" si="41"/>
        <v>11</v>
      </c>
      <c r="P686" s="56">
        <f t="shared" si="42"/>
        <v>0</v>
      </c>
      <c r="Q686" s="56">
        <f t="shared" si="43"/>
        <v>-1.9170000000000003</v>
      </c>
      <c r="R686" s="56">
        <f>IF(A686="INVERSION",-J686,0)</f>
        <v>0</v>
      </c>
      <c r="S686" s="56">
        <f>finanzas3[[#This Row],[INGRESO__NETO]]+finanzas3[[#This Row],[GASTO_NETO]]+finanzas3[[#This Row],[INVERSION_NETA]]</f>
        <v>-1.9170000000000003</v>
      </c>
    </row>
    <row r="687" spans="1:19" x14ac:dyDescent="0.35">
      <c r="A687" s="3" t="s">
        <v>28</v>
      </c>
      <c r="B687" s="3" t="s">
        <v>16</v>
      </c>
      <c r="C687" s="3" t="s">
        <v>17</v>
      </c>
      <c r="D687" s="3" t="s">
        <v>18</v>
      </c>
      <c r="E687" s="3" t="s">
        <v>19</v>
      </c>
      <c r="F687" s="3" t="s">
        <v>40</v>
      </c>
      <c r="G687" s="3" t="s">
        <v>21</v>
      </c>
      <c r="H687" s="8" t="s">
        <v>21</v>
      </c>
      <c r="I687" s="8" t="s">
        <v>21</v>
      </c>
      <c r="J687" s="47">
        <v>2.052</v>
      </c>
      <c r="K687" s="4">
        <v>43409</v>
      </c>
      <c r="L687" s="3">
        <f t="shared" si="40"/>
        <v>2018</v>
      </c>
      <c r="M687" s="3">
        <f t="shared" si="41"/>
        <v>11</v>
      </c>
      <c r="O687" s="3"/>
      <c r="P687" s="56">
        <f t="shared" si="42"/>
        <v>0</v>
      </c>
      <c r="Q687" s="56">
        <f t="shared" si="43"/>
        <v>-2.052</v>
      </c>
      <c r="R687" s="56">
        <f>IF(A687="INVERSION",-J687,0)</f>
        <v>0</v>
      </c>
      <c r="S687" s="56">
        <f>finanzas3[[#This Row],[INGRESO__NETO]]+finanzas3[[#This Row],[GASTO_NETO]]+finanzas3[[#This Row],[INVERSION_NETA]]</f>
        <v>-2.052</v>
      </c>
    </row>
    <row r="688" spans="1:19" x14ac:dyDescent="0.35">
      <c r="A688" s="3" t="s">
        <v>28</v>
      </c>
      <c r="B688" s="3" t="s">
        <v>16</v>
      </c>
      <c r="C688" s="3" t="s">
        <v>17</v>
      </c>
      <c r="D688" s="3" t="s">
        <v>18</v>
      </c>
      <c r="E688" s="3" t="s">
        <v>334</v>
      </c>
      <c r="F688" s="3" t="s">
        <v>215</v>
      </c>
      <c r="G688" s="3" t="s">
        <v>67</v>
      </c>
      <c r="H688" s="8" t="s">
        <v>306</v>
      </c>
      <c r="I688" s="8" t="s">
        <v>215</v>
      </c>
      <c r="J688" s="47">
        <v>2.1949999999999998</v>
      </c>
      <c r="K688" s="4">
        <v>43410</v>
      </c>
      <c r="L688" s="3">
        <f t="shared" si="40"/>
        <v>2018</v>
      </c>
      <c r="M688" s="3">
        <f t="shared" si="41"/>
        <v>11</v>
      </c>
      <c r="O688" t="s">
        <v>335</v>
      </c>
      <c r="P688" s="56">
        <f t="shared" si="42"/>
        <v>0</v>
      </c>
      <c r="Q688" s="56">
        <f t="shared" si="43"/>
        <v>-2.1949999999999998</v>
      </c>
      <c r="R688" s="56">
        <f>IF(A688="INVERSION",-J688,0)</f>
        <v>0</v>
      </c>
      <c r="S688" s="56">
        <f>finanzas3[[#This Row],[INGRESO__NETO]]+finanzas3[[#This Row],[GASTO_NETO]]+finanzas3[[#This Row],[INVERSION_NETA]]</f>
        <v>-2.1949999999999998</v>
      </c>
    </row>
    <row r="689" spans="1:19" x14ac:dyDescent="0.35">
      <c r="A689" s="3" t="s">
        <v>28</v>
      </c>
      <c r="B689" s="3" t="s">
        <v>16</v>
      </c>
      <c r="C689" s="3" t="s">
        <v>17</v>
      </c>
      <c r="D689" s="3" t="s">
        <v>18</v>
      </c>
      <c r="E689" s="3" t="s">
        <v>303</v>
      </c>
      <c r="F689" s="3" t="s">
        <v>215</v>
      </c>
      <c r="G689" s="8" t="s">
        <v>48</v>
      </c>
      <c r="H689" s="8" t="s">
        <v>304</v>
      </c>
      <c r="I689" s="8" t="s">
        <v>49</v>
      </c>
      <c r="J689" s="47">
        <v>0.20400000000000001</v>
      </c>
      <c r="K689" s="4">
        <v>43412</v>
      </c>
      <c r="L689" s="3">
        <f t="shared" si="40"/>
        <v>2018</v>
      </c>
      <c r="M689" s="3">
        <f t="shared" si="41"/>
        <v>11</v>
      </c>
      <c r="P689" s="56">
        <f t="shared" si="42"/>
        <v>0</v>
      </c>
      <c r="Q689" s="56">
        <f t="shared" si="43"/>
        <v>-0.20400000000000001</v>
      </c>
      <c r="R689" s="56">
        <f>IF(A689="INVERSION",-J689,0)</f>
        <v>0</v>
      </c>
      <c r="S689" s="56">
        <f>finanzas3[[#This Row],[INGRESO__NETO]]+finanzas3[[#This Row],[GASTO_NETO]]+finanzas3[[#This Row],[INVERSION_NETA]]</f>
        <v>-0.20400000000000001</v>
      </c>
    </row>
    <row r="690" spans="1:19" x14ac:dyDescent="0.35">
      <c r="A690" s="3" t="s">
        <v>28</v>
      </c>
      <c r="B690" s="3" t="s">
        <v>16</v>
      </c>
      <c r="C690" s="3" t="s">
        <v>29</v>
      </c>
      <c r="D690" s="3" t="s">
        <v>18</v>
      </c>
      <c r="E690" s="3" t="s">
        <v>336</v>
      </c>
      <c r="F690" s="3" t="s">
        <v>215</v>
      </c>
      <c r="G690" s="8" t="s">
        <v>59</v>
      </c>
      <c r="H690" s="8" t="s">
        <v>337</v>
      </c>
      <c r="I690" s="8" t="s">
        <v>2542</v>
      </c>
      <c r="J690" s="47">
        <v>1.5880000000000001</v>
      </c>
      <c r="K690" s="4">
        <v>43412</v>
      </c>
      <c r="L690" s="3">
        <f t="shared" si="40"/>
        <v>2018</v>
      </c>
      <c r="M690" s="3">
        <f t="shared" si="41"/>
        <v>11</v>
      </c>
      <c r="O690" s="3"/>
      <c r="P690" s="56">
        <f t="shared" si="42"/>
        <v>0</v>
      </c>
      <c r="Q690" s="56">
        <f t="shared" si="43"/>
        <v>-1.5880000000000001</v>
      </c>
      <c r="R690" s="56">
        <f>IF(A690="INVERSION",-J690,0)</f>
        <v>0</v>
      </c>
      <c r="S690" s="56">
        <f>finanzas3[[#This Row],[INGRESO__NETO]]+finanzas3[[#This Row],[GASTO_NETO]]+finanzas3[[#This Row],[INVERSION_NETA]]</f>
        <v>-1.5880000000000001</v>
      </c>
    </row>
    <row r="691" spans="1:19" x14ac:dyDescent="0.35">
      <c r="A691" s="3" t="s">
        <v>28</v>
      </c>
      <c r="B691" s="3" t="s">
        <v>16</v>
      </c>
      <c r="C691" s="3" t="s">
        <v>17</v>
      </c>
      <c r="D691" s="3" t="s">
        <v>18</v>
      </c>
      <c r="E691" s="3" t="s">
        <v>338</v>
      </c>
      <c r="F691" s="3" t="s">
        <v>215</v>
      </c>
      <c r="G691" s="3" t="s">
        <v>67</v>
      </c>
      <c r="H691" s="8" t="s">
        <v>306</v>
      </c>
      <c r="I691" s="8" t="s">
        <v>215</v>
      </c>
      <c r="J691" s="47">
        <v>0.75</v>
      </c>
      <c r="K691" s="4">
        <v>43412</v>
      </c>
      <c r="L691" s="3">
        <f t="shared" si="40"/>
        <v>2018</v>
      </c>
      <c r="M691" s="3">
        <f t="shared" si="41"/>
        <v>11</v>
      </c>
      <c r="O691" t="s">
        <v>339</v>
      </c>
      <c r="P691" s="56">
        <f t="shared" si="42"/>
        <v>0</v>
      </c>
      <c r="Q691" s="56">
        <f t="shared" si="43"/>
        <v>-0.75</v>
      </c>
      <c r="R691" s="56">
        <f>IF(A691="INVERSION",-J691,0)</f>
        <v>0</v>
      </c>
      <c r="S691" s="56">
        <f>finanzas3[[#This Row],[INGRESO__NETO]]+finanzas3[[#This Row],[GASTO_NETO]]+finanzas3[[#This Row],[INVERSION_NETA]]</f>
        <v>-0.75</v>
      </c>
    </row>
    <row r="692" spans="1:19" x14ac:dyDescent="0.35">
      <c r="A692" s="3" t="s">
        <v>28</v>
      </c>
      <c r="B692" s="3" t="s">
        <v>16</v>
      </c>
      <c r="C692" s="3" t="s">
        <v>17</v>
      </c>
      <c r="D692" s="3" t="s">
        <v>18</v>
      </c>
      <c r="E692" s="3" t="s">
        <v>303</v>
      </c>
      <c r="F692" s="3" t="s">
        <v>215</v>
      </c>
      <c r="G692" s="8" t="s">
        <v>48</v>
      </c>
      <c r="H692" s="8" t="s">
        <v>304</v>
      </c>
      <c r="I692" s="8" t="s">
        <v>49</v>
      </c>
      <c r="J692" s="47">
        <v>2.093</v>
      </c>
      <c r="K692" s="4">
        <v>43413</v>
      </c>
      <c r="L692" s="3">
        <f t="shared" si="40"/>
        <v>2018</v>
      </c>
      <c r="M692" s="3">
        <f t="shared" si="41"/>
        <v>11</v>
      </c>
      <c r="P692" s="56">
        <f t="shared" si="42"/>
        <v>0</v>
      </c>
      <c r="Q692" s="56">
        <f t="shared" si="43"/>
        <v>-2.093</v>
      </c>
      <c r="R692" s="56">
        <f>IF(A692="INVERSION",-J692,0)</f>
        <v>0</v>
      </c>
      <c r="S692" s="56">
        <f>finanzas3[[#This Row],[INGRESO__NETO]]+finanzas3[[#This Row],[GASTO_NETO]]+finanzas3[[#This Row],[INVERSION_NETA]]</f>
        <v>-2.093</v>
      </c>
    </row>
    <row r="693" spans="1:19" x14ac:dyDescent="0.35">
      <c r="A693" s="3" t="s">
        <v>28</v>
      </c>
      <c r="B693" s="3" t="s">
        <v>16</v>
      </c>
      <c r="C693" s="3" t="s">
        <v>17</v>
      </c>
      <c r="D693" s="3" t="s">
        <v>18</v>
      </c>
      <c r="E693" s="3" t="s">
        <v>340</v>
      </c>
      <c r="F693" s="3" t="s">
        <v>215</v>
      </c>
      <c r="G693" s="3" t="s">
        <v>67</v>
      </c>
      <c r="H693" s="8" t="s">
        <v>306</v>
      </c>
      <c r="I693" s="8" t="s">
        <v>215</v>
      </c>
      <c r="J693" s="47">
        <v>0.4</v>
      </c>
      <c r="K693" s="4">
        <v>43413</v>
      </c>
      <c r="L693" s="3">
        <f t="shared" si="40"/>
        <v>2018</v>
      </c>
      <c r="M693" s="3">
        <f t="shared" si="41"/>
        <v>11</v>
      </c>
      <c r="O693" t="s">
        <v>341</v>
      </c>
      <c r="P693" s="56">
        <f t="shared" si="42"/>
        <v>0</v>
      </c>
      <c r="Q693" s="56">
        <f t="shared" si="43"/>
        <v>-0.4</v>
      </c>
      <c r="R693" s="56">
        <f>IF(A693="INVERSION",-J693,0)</f>
        <v>0</v>
      </c>
      <c r="S693" s="56">
        <f>finanzas3[[#This Row],[INGRESO__NETO]]+finanzas3[[#This Row],[GASTO_NETO]]+finanzas3[[#This Row],[INVERSION_NETA]]</f>
        <v>-0.4</v>
      </c>
    </row>
    <row r="694" spans="1:19" x14ac:dyDescent="0.35">
      <c r="A694" s="3" t="s">
        <v>28</v>
      </c>
      <c r="B694" s="3" t="s">
        <v>16</v>
      </c>
      <c r="C694" s="3" t="s">
        <v>17</v>
      </c>
      <c r="D694" s="3" t="s">
        <v>18</v>
      </c>
      <c r="E694" s="3" t="s">
        <v>40</v>
      </c>
      <c r="F694" s="3" t="s">
        <v>215</v>
      </c>
      <c r="G694" s="3" t="s">
        <v>21</v>
      </c>
      <c r="H694" s="8" t="s">
        <v>40</v>
      </c>
      <c r="I694" s="8" t="s">
        <v>40</v>
      </c>
      <c r="J694" s="47">
        <v>10</v>
      </c>
      <c r="K694" s="4">
        <v>43416</v>
      </c>
      <c r="L694" s="3">
        <f t="shared" si="40"/>
        <v>2018</v>
      </c>
      <c r="M694" s="3">
        <f t="shared" si="41"/>
        <v>11</v>
      </c>
      <c r="P694" s="56">
        <f t="shared" si="42"/>
        <v>0</v>
      </c>
      <c r="Q694" s="56">
        <f t="shared" si="43"/>
        <v>-10</v>
      </c>
      <c r="R694" s="56">
        <f>IF(A694="INVERSION",-J694,0)</f>
        <v>0</v>
      </c>
      <c r="S694" s="56">
        <f>finanzas3[[#This Row],[INGRESO__NETO]]+finanzas3[[#This Row],[GASTO_NETO]]+finanzas3[[#This Row],[INVERSION_NETA]]</f>
        <v>-10</v>
      </c>
    </row>
    <row r="695" spans="1:19" x14ac:dyDescent="0.35">
      <c r="A695" s="3" t="s">
        <v>28</v>
      </c>
      <c r="B695" s="3" t="s">
        <v>16</v>
      </c>
      <c r="C695" s="3" t="s">
        <v>17</v>
      </c>
      <c r="D695" s="3" t="s">
        <v>18</v>
      </c>
      <c r="E695" s="3" t="s">
        <v>40</v>
      </c>
      <c r="F695" s="3" t="s">
        <v>215</v>
      </c>
      <c r="G695" s="3" t="s">
        <v>21</v>
      </c>
      <c r="H695" s="3" t="s">
        <v>40</v>
      </c>
      <c r="I695" s="3" t="s">
        <v>40</v>
      </c>
      <c r="J695" s="6">
        <v>8</v>
      </c>
      <c r="K695" s="4">
        <v>43416</v>
      </c>
      <c r="L695" s="3">
        <f t="shared" si="40"/>
        <v>2018</v>
      </c>
      <c r="M695" s="3">
        <f t="shared" si="41"/>
        <v>11</v>
      </c>
      <c r="P695" s="56">
        <f t="shared" si="42"/>
        <v>0</v>
      </c>
      <c r="Q695" s="56">
        <f t="shared" si="43"/>
        <v>-8</v>
      </c>
      <c r="R695" s="56">
        <f>IF(A695="INVERSION",-J695,0)</f>
        <v>0</v>
      </c>
      <c r="S695" s="56">
        <f>finanzas3[[#This Row],[INGRESO__NETO]]+finanzas3[[#This Row],[GASTO_NETO]]+finanzas3[[#This Row],[INVERSION_NETA]]</f>
        <v>-8</v>
      </c>
    </row>
    <row r="696" spans="1:19" x14ac:dyDescent="0.35">
      <c r="A696" s="3" t="s">
        <v>28</v>
      </c>
      <c r="B696" s="3" t="s">
        <v>16</v>
      </c>
      <c r="C696" s="3" t="s">
        <v>17</v>
      </c>
      <c r="D696" s="3" t="s">
        <v>18</v>
      </c>
      <c r="E696" s="3" t="s">
        <v>303</v>
      </c>
      <c r="F696" s="3" t="s">
        <v>215</v>
      </c>
      <c r="G696" s="3" t="s">
        <v>48</v>
      </c>
      <c r="H696" s="3" t="s">
        <v>304</v>
      </c>
      <c r="I696" s="3" t="s">
        <v>49</v>
      </c>
      <c r="J696" s="6">
        <v>1.006</v>
      </c>
      <c r="K696" s="4">
        <v>43417</v>
      </c>
      <c r="L696" s="3">
        <f t="shared" si="40"/>
        <v>2018</v>
      </c>
      <c r="M696" s="3">
        <f t="shared" si="41"/>
        <v>11</v>
      </c>
      <c r="P696" s="56">
        <f t="shared" si="42"/>
        <v>0</v>
      </c>
      <c r="Q696" s="56">
        <f t="shared" si="43"/>
        <v>-1.006</v>
      </c>
      <c r="R696" s="56">
        <f>IF(A696="INVERSION",-J696,0)</f>
        <v>0</v>
      </c>
      <c r="S696" s="56">
        <f>finanzas3[[#This Row],[INGRESO__NETO]]+finanzas3[[#This Row],[GASTO_NETO]]+finanzas3[[#This Row],[INVERSION_NETA]]</f>
        <v>-1.006</v>
      </c>
    </row>
    <row r="697" spans="1:19" x14ac:dyDescent="0.35">
      <c r="A697" s="3" t="s">
        <v>28</v>
      </c>
      <c r="B697" s="3" t="s">
        <v>16</v>
      </c>
      <c r="C697" s="3" t="s">
        <v>17</v>
      </c>
      <c r="D697" s="3" t="s">
        <v>18</v>
      </c>
      <c r="E697" s="3" t="s">
        <v>303</v>
      </c>
      <c r="F697" s="3" t="s">
        <v>215</v>
      </c>
      <c r="G697" s="3" t="s">
        <v>48</v>
      </c>
      <c r="H697" s="3" t="s">
        <v>304</v>
      </c>
      <c r="I697" s="3" t="s">
        <v>49</v>
      </c>
      <c r="J697" s="6">
        <v>1.9790000000000001</v>
      </c>
      <c r="K697" s="4">
        <v>43423</v>
      </c>
      <c r="L697" s="3">
        <f t="shared" si="40"/>
        <v>2018</v>
      </c>
      <c r="M697" s="3">
        <f t="shared" si="41"/>
        <v>11</v>
      </c>
      <c r="P697" s="56">
        <f t="shared" si="42"/>
        <v>0</v>
      </c>
      <c r="Q697" s="56">
        <f t="shared" si="43"/>
        <v>-1.9790000000000001</v>
      </c>
      <c r="R697" s="56">
        <f>IF(A697="INVERSION",-J697,0)</f>
        <v>0</v>
      </c>
      <c r="S697" s="56">
        <f>finanzas3[[#This Row],[INGRESO__NETO]]+finanzas3[[#This Row],[GASTO_NETO]]+finanzas3[[#This Row],[INVERSION_NETA]]</f>
        <v>-1.9790000000000001</v>
      </c>
    </row>
    <row r="698" spans="1:19" x14ac:dyDescent="0.35">
      <c r="A698" s="3" t="s">
        <v>28</v>
      </c>
      <c r="B698" s="3" t="s">
        <v>16</v>
      </c>
      <c r="C698" s="3" t="s">
        <v>17</v>
      </c>
      <c r="D698" s="3" t="s">
        <v>18</v>
      </c>
      <c r="E698" s="3" t="s">
        <v>332</v>
      </c>
      <c r="F698" s="3" t="s">
        <v>25</v>
      </c>
      <c r="G698" s="3" t="s">
        <v>53</v>
      </c>
      <c r="H698" s="3" t="s">
        <v>199</v>
      </c>
      <c r="I698" s="3" t="s">
        <v>200</v>
      </c>
      <c r="J698" s="6">
        <v>0.88000000000000012</v>
      </c>
      <c r="K698" s="4">
        <v>43424</v>
      </c>
      <c r="L698" s="3">
        <f t="shared" si="40"/>
        <v>2018</v>
      </c>
      <c r="M698" s="3">
        <f t="shared" si="41"/>
        <v>11</v>
      </c>
      <c r="O698" t="s">
        <v>342</v>
      </c>
      <c r="P698" s="56">
        <f t="shared" si="42"/>
        <v>0</v>
      </c>
      <c r="Q698" s="56">
        <f t="shared" si="43"/>
        <v>-0.88000000000000012</v>
      </c>
      <c r="R698" s="56">
        <f>IF(A698="INVERSION",-J698,0)</f>
        <v>0</v>
      </c>
      <c r="S698" s="56">
        <f>finanzas3[[#This Row],[INGRESO__NETO]]+finanzas3[[#This Row],[GASTO_NETO]]+finanzas3[[#This Row],[INVERSION_NETA]]</f>
        <v>-0.88000000000000012</v>
      </c>
    </row>
    <row r="699" spans="1:19" x14ac:dyDescent="0.35">
      <c r="A699" s="3" t="s">
        <v>28</v>
      </c>
      <c r="B699" s="3" t="s">
        <v>16</v>
      </c>
      <c r="C699" s="3" t="s">
        <v>29</v>
      </c>
      <c r="D699" s="3" t="s">
        <v>18</v>
      </c>
      <c r="E699" s="3" t="s">
        <v>336</v>
      </c>
      <c r="F699" s="3" t="s">
        <v>215</v>
      </c>
      <c r="G699" s="3" t="s">
        <v>59</v>
      </c>
      <c r="H699" s="3" t="s">
        <v>337</v>
      </c>
      <c r="I699" s="3" t="s">
        <v>2542</v>
      </c>
      <c r="J699" s="6">
        <v>1.5880000000000001</v>
      </c>
      <c r="K699" s="4">
        <v>43426</v>
      </c>
      <c r="L699" s="3">
        <f t="shared" si="40"/>
        <v>2018</v>
      </c>
      <c r="M699" s="3">
        <f t="shared" si="41"/>
        <v>11</v>
      </c>
      <c r="O699" s="3"/>
      <c r="P699" s="56">
        <f t="shared" si="42"/>
        <v>0</v>
      </c>
      <c r="Q699" s="56">
        <f t="shared" si="43"/>
        <v>-1.5880000000000001</v>
      </c>
      <c r="R699" s="56">
        <f>IF(A699="INVERSION",-J699,0)</f>
        <v>0</v>
      </c>
      <c r="S699" s="56">
        <f>finanzas3[[#This Row],[INGRESO__NETO]]+finanzas3[[#This Row],[GASTO_NETO]]+finanzas3[[#This Row],[INVERSION_NETA]]</f>
        <v>-1.5880000000000001</v>
      </c>
    </row>
    <row r="700" spans="1:19" x14ac:dyDescent="0.35">
      <c r="A700" s="3" t="s">
        <v>28</v>
      </c>
      <c r="B700" s="3" t="s">
        <v>16</v>
      </c>
      <c r="C700" s="3" t="s">
        <v>17</v>
      </c>
      <c r="D700" s="3" t="s">
        <v>18</v>
      </c>
      <c r="E700" s="3" t="s">
        <v>303</v>
      </c>
      <c r="F700" s="3" t="s">
        <v>215</v>
      </c>
      <c r="G700" s="3" t="s">
        <v>48</v>
      </c>
      <c r="H700" s="3" t="s">
        <v>304</v>
      </c>
      <c r="I700" s="3" t="s">
        <v>49</v>
      </c>
      <c r="J700" s="6">
        <v>9.9000000000000005E-2</v>
      </c>
      <c r="K700" s="4">
        <v>43427</v>
      </c>
      <c r="L700" s="3">
        <f t="shared" si="40"/>
        <v>2018</v>
      </c>
      <c r="M700" s="3">
        <f t="shared" si="41"/>
        <v>11</v>
      </c>
      <c r="P700" s="56">
        <f t="shared" si="42"/>
        <v>0</v>
      </c>
      <c r="Q700" s="56">
        <f t="shared" si="43"/>
        <v>-9.9000000000000005E-2</v>
      </c>
      <c r="R700" s="56">
        <f>IF(A700="INVERSION",-J700,0)</f>
        <v>0</v>
      </c>
      <c r="S700" s="56">
        <f>finanzas3[[#This Row],[INGRESO__NETO]]+finanzas3[[#This Row],[GASTO_NETO]]+finanzas3[[#This Row],[INVERSION_NETA]]</f>
        <v>-9.9000000000000005E-2</v>
      </c>
    </row>
    <row r="701" spans="1:19" x14ac:dyDescent="0.35">
      <c r="A701" s="3" t="s">
        <v>28</v>
      </c>
      <c r="B701" s="3" t="s">
        <v>16</v>
      </c>
      <c r="C701" s="3" t="s">
        <v>17</v>
      </c>
      <c r="D701" s="3" t="s">
        <v>18</v>
      </c>
      <c r="F701" s="3" t="s">
        <v>25</v>
      </c>
      <c r="G701" s="3" t="s">
        <v>53</v>
      </c>
      <c r="H701" s="3" t="s">
        <v>199</v>
      </c>
      <c r="I701" s="8" t="s">
        <v>343</v>
      </c>
      <c r="J701" s="47">
        <v>0.45999999999999996</v>
      </c>
      <c r="K701" s="4">
        <v>43429</v>
      </c>
      <c r="L701" s="3">
        <f t="shared" si="40"/>
        <v>2018</v>
      </c>
      <c r="M701" s="3">
        <f t="shared" si="41"/>
        <v>11</v>
      </c>
      <c r="P701" s="56">
        <f t="shared" si="42"/>
        <v>0</v>
      </c>
      <c r="Q701" s="56">
        <f t="shared" si="43"/>
        <v>-0.45999999999999996</v>
      </c>
      <c r="R701" s="56">
        <f>IF(A701="INVERSION",-J701,0)</f>
        <v>0</v>
      </c>
      <c r="S701" s="56">
        <f>finanzas3[[#This Row],[INGRESO__NETO]]+finanzas3[[#This Row],[GASTO_NETO]]+finanzas3[[#This Row],[INVERSION_NETA]]</f>
        <v>-0.45999999999999996</v>
      </c>
    </row>
    <row r="702" spans="1:19" x14ac:dyDescent="0.35">
      <c r="A702" s="3" t="s">
        <v>28</v>
      </c>
      <c r="B702" s="3" t="s">
        <v>16</v>
      </c>
      <c r="C702" s="3" t="s">
        <v>17</v>
      </c>
      <c r="D702" s="3" t="s">
        <v>18</v>
      </c>
      <c r="E702" s="3" t="s">
        <v>303</v>
      </c>
      <c r="F702" s="3" t="s">
        <v>215</v>
      </c>
      <c r="G702" s="3" t="s">
        <v>48</v>
      </c>
      <c r="H702" s="3" t="s">
        <v>304</v>
      </c>
      <c r="I702" s="3" t="s">
        <v>49</v>
      </c>
      <c r="J702" s="6">
        <v>2.5920000000000005</v>
      </c>
      <c r="K702" s="4">
        <v>43430</v>
      </c>
      <c r="L702" s="3">
        <f t="shared" si="40"/>
        <v>2018</v>
      </c>
      <c r="M702" s="3">
        <f t="shared" si="41"/>
        <v>11</v>
      </c>
      <c r="P702" s="56">
        <f t="shared" si="42"/>
        <v>0</v>
      </c>
      <c r="Q702" s="56">
        <f t="shared" si="43"/>
        <v>-2.5920000000000005</v>
      </c>
      <c r="R702" s="56">
        <f>IF(A702="INVERSION",-J702,0)</f>
        <v>0</v>
      </c>
      <c r="S702" s="56">
        <f>finanzas3[[#This Row],[INGRESO__NETO]]+finanzas3[[#This Row],[GASTO_NETO]]+finanzas3[[#This Row],[INVERSION_NETA]]</f>
        <v>-2.5920000000000005</v>
      </c>
    </row>
    <row r="703" spans="1:19" x14ac:dyDescent="0.35">
      <c r="A703" s="3" t="s">
        <v>28</v>
      </c>
      <c r="B703" s="3" t="s">
        <v>16</v>
      </c>
      <c r="C703" s="3" t="s">
        <v>17</v>
      </c>
      <c r="D703" s="3" t="s">
        <v>18</v>
      </c>
      <c r="E703" s="3" t="s">
        <v>303</v>
      </c>
      <c r="F703" s="3" t="s">
        <v>215</v>
      </c>
      <c r="G703" s="3" t="s">
        <v>48</v>
      </c>
      <c r="H703" s="3" t="s">
        <v>304</v>
      </c>
      <c r="I703" s="3" t="s">
        <v>49</v>
      </c>
      <c r="J703" s="6">
        <v>1.395</v>
      </c>
      <c r="K703" s="4">
        <v>43431</v>
      </c>
      <c r="L703" s="3">
        <f t="shared" si="40"/>
        <v>2018</v>
      </c>
      <c r="M703" s="3">
        <f t="shared" si="41"/>
        <v>11</v>
      </c>
      <c r="P703" s="56">
        <f t="shared" si="42"/>
        <v>0</v>
      </c>
      <c r="Q703" s="56">
        <f t="shared" si="43"/>
        <v>-1.395</v>
      </c>
      <c r="R703" s="56">
        <f>IF(A703="INVERSION",-J703,0)</f>
        <v>0</v>
      </c>
      <c r="S703" s="56">
        <f>finanzas3[[#This Row],[INGRESO__NETO]]+finanzas3[[#This Row],[GASTO_NETO]]+finanzas3[[#This Row],[INVERSION_NETA]]</f>
        <v>-1.395</v>
      </c>
    </row>
    <row r="704" spans="1:19" x14ac:dyDescent="0.35">
      <c r="A704" s="3" t="s">
        <v>28</v>
      </c>
      <c r="B704" s="3" t="s">
        <v>16</v>
      </c>
      <c r="C704" s="3" t="s">
        <v>17</v>
      </c>
      <c r="D704" s="3" t="s">
        <v>18</v>
      </c>
      <c r="E704" s="3" t="s">
        <v>344</v>
      </c>
      <c r="F704" s="3" t="s">
        <v>215</v>
      </c>
      <c r="G704" s="3" t="s">
        <v>67</v>
      </c>
      <c r="H704" s="3" t="s">
        <v>306</v>
      </c>
      <c r="I704" s="3" t="s">
        <v>215</v>
      </c>
      <c r="J704" s="6">
        <v>1.1500000000000001</v>
      </c>
      <c r="K704" s="4">
        <v>43432</v>
      </c>
      <c r="L704" s="3">
        <f t="shared" si="40"/>
        <v>2018</v>
      </c>
      <c r="M704" s="3">
        <f t="shared" si="41"/>
        <v>11</v>
      </c>
      <c r="O704" t="s">
        <v>345</v>
      </c>
      <c r="P704" s="56">
        <f t="shared" si="42"/>
        <v>0</v>
      </c>
      <c r="Q704" s="56">
        <f t="shared" si="43"/>
        <v>-1.1500000000000001</v>
      </c>
      <c r="R704" s="56">
        <f>IF(A704="INVERSION",-J704,0)</f>
        <v>0</v>
      </c>
      <c r="S704" s="56">
        <f>finanzas3[[#This Row],[INGRESO__NETO]]+finanzas3[[#This Row],[GASTO_NETO]]+finanzas3[[#This Row],[INVERSION_NETA]]</f>
        <v>-1.1500000000000001</v>
      </c>
    </row>
    <row r="705" spans="1:19" x14ac:dyDescent="0.35">
      <c r="A705" s="3" t="s">
        <v>28</v>
      </c>
      <c r="B705" s="3" t="s">
        <v>16</v>
      </c>
      <c r="C705" s="3" t="s">
        <v>17</v>
      </c>
      <c r="D705" s="3" t="s">
        <v>18</v>
      </c>
      <c r="E705" s="3" t="s">
        <v>303</v>
      </c>
      <c r="F705" s="3" t="s">
        <v>215</v>
      </c>
      <c r="G705" s="3" t="s">
        <v>48</v>
      </c>
      <c r="H705" s="3" t="s">
        <v>304</v>
      </c>
      <c r="I705" s="3" t="s">
        <v>49</v>
      </c>
      <c r="J705" s="6">
        <v>1.8710000000000002</v>
      </c>
      <c r="K705" s="4">
        <v>43433</v>
      </c>
      <c r="L705" s="3">
        <f t="shared" si="40"/>
        <v>2018</v>
      </c>
      <c r="M705" s="3">
        <f t="shared" si="41"/>
        <v>11</v>
      </c>
      <c r="P705" s="56">
        <f t="shared" si="42"/>
        <v>0</v>
      </c>
      <c r="Q705" s="56">
        <f t="shared" si="43"/>
        <v>-1.8710000000000002</v>
      </c>
      <c r="R705" s="56">
        <f>IF(A705="INVERSION",-J705,0)</f>
        <v>0</v>
      </c>
      <c r="S705" s="56">
        <f>finanzas3[[#This Row],[INGRESO__NETO]]+finanzas3[[#This Row],[GASTO_NETO]]+finanzas3[[#This Row],[INVERSION_NETA]]</f>
        <v>-1.8710000000000002</v>
      </c>
    </row>
    <row r="706" spans="1:19" x14ac:dyDescent="0.35">
      <c r="A706" s="3" t="s">
        <v>28</v>
      </c>
      <c r="B706" s="3" t="s">
        <v>16</v>
      </c>
      <c r="C706" s="3" t="s">
        <v>17</v>
      </c>
      <c r="D706" s="3" t="s">
        <v>18</v>
      </c>
      <c r="E706" s="3" t="s">
        <v>40</v>
      </c>
      <c r="F706" s="3" t="s">
        <v>215</v>
      </c>
      <c r="G706" s="3" t="s">
        <v>21</v>
      </c>
      <c r="H706" s="3" t="s">
        <v>40</v>
      </c>
      <c r="I706" s="3" t="s">
        <v>40</v>
      </c>
      <c r="J706" s="6">
        <v>5</v>
      </c>
      <c r="K706" s="4">
        <v>43433</v>
      </c>
      <c r="L706" s="3">
        <f t="shared" ref="L706:L769" si="44">YEAR(K706)</f>
        <v>2018</v>
      </c>
      <c r="M706" s="3">
        <f t="shared" ref="M706:M769" si="45">MONTH(K706)</f>
        <v>11</v>
      </c>
      <c r="P706" s="56">
        <f t="shared" si="42"/>
        <v>0</v>
      </c>
      <c r="Q706" s="56">
        <f t="shared" si="43"/>
        <v>-5</v>
      </c>
      <c r="R706" s="56">
        <f>IF(A706="INVERSION",-J706,0)</f>
        <v>0</v>
      </c>
      <c r="S706" s="56">
        <f>finanzas3[[#This Row],[INGRESO__NETO]]+finanzas3[[#This Row],[GASTO_NETO]]+finanzas3[[#This Row],[INVERSION_NETA]]</f>
        <v>-5</v>
      </c>
    </row>
    <row r="707" spans="1:19" x14ac:dyDescent="0.35">
      <c r="A707" s="3" t="s">
        <v>28</v>
      </c>
      <c r="B707" s="3" t="s">
        <v>16</v>
      </c>
      <c r="C707" s="3" t="s">
        <v>29</v>
      </c>
      <c r="D707" s="3" t="s">
        <v>18</v>
      </c>
      <c r="E707" s="3" t="s">
        <v>293</v>
      </c>
      <c r="F707" s="3" t="s">
        <v>215</v>
      </c>
      <c r="G707" s="3" t="s">
        <v>1864</v>
      </c>
      <c r="H707" s="3" t="s">
        <v>293</v>
      </c>
      <c r="I707" s="3" t="s">
        <v>301</v>
      </c>
      <c r="J707" s="6">
        <v>40</v>
      </c>
      <c r="K707" s="4">
        <v>43435</v>
      </c>
      <c r="L707" s="3">
        <f t="shared" si="44"/>
        <v>2018</v>
      </c>
      <c r="M707" s="3">
        <f t="shared" si="45"/>
        <v>12</v>
      </c>
      <c r="O707" s="3"/>
      <c r="P707" s="56">
        <f t="shared" ref="P707:P770" si="46">IF(A707="INGRESO",J707,0)</f>
        <v>0</v>
      </c>
      <c r="Q707" s="56">
        <f t="shared" ref="Q707:Q770" si="47">IF(A707="GASTO",-J707,0)</f>
        <v>-40</v>
      </c>
      <c r="R707" s="56">
        <f>IF(A707="INVERSION",-J707,0)</f>
        <v>0</v>
      </c>
      <c r="S707" s="56">
        <f>finanzas3[[#This Row],[INGRESO__NETO]]+finanzas3[[#This Row],[GASTO_NETO]]+finanzas3[[#This Row],[INVERSION_NETA]]</f>
        <v>-40</v>
      </c>
    </row>
    <row r="708" spans="1:19" x14ac:dyDescent="0.35">
      <c r="A708" s="3" t="s">
        <v>15</v>
      </c>
      <c r="B708" s="3" t="s">
        <v>16</v>
      </c>
      <c r="C708" s="3" t="s">
        <v>17</v>
      </c>
      <c r="D708" s="3" t="s">
        <v>18</v>
      </c>
      <c r="E708" s="3" t="s">
        <v>24</v>
      </c>
      <c r="F708" s="3" t="s">
        <v>25</v>
      </c>
      <c r="G708" s="3" t="s">
        <v>21</v>
      </c>
      <c r="H708" s="3" t="s">
        <v>26</v>
      </c>
      <c r="I708" s="3" t="s">
        <v>27</v>
      </c>
      <c r="J708" s="6">
        <v>210</v>
      </c>
      <c r="K708" s="4">
        <v>43437</v>
      </c>
      <c r="L708" s="3">
        <f t="shared" si="44"/>
        <v>2018</v>
      </c>
      <c r="M708" s="3">
        <f t="shared" si="45"/>
        <v>12</v>
      </c>
      <c r="O708" s="3"/>
      <c r="P708" s="56">
        <f t="shared" si="46"/>
        <v>210</v>
      </c>
      <c r="Q708" s="56">
        <f t="shared" si="47"/>
        <v>0</v>
      </c>
      <c r="R708" s="56">
        <f>IF(A708="INVERSION",-J708,0)</f>
        <v>0</v>
      </c>
      <c r="S708" s="56">
        <f>finanzas3[[#This Row],[INGRESO__NETO]]+finanzas3[[#This Row],[GASTO_NETO]]+finanzas3[[#This Row],[INVERSION_NETA]]</f>
        <v>210</v>
      </c>
    </row>
    <row r="709" spans="1:19" x14ac:dyDescent="0.35">
      <c r="A709" s="3" t="s">
        <v>28</v>
      </c>
      <c r="B709" s="3" t="s">
        <v>16</v>
      </c>
      <c r="C709" s="3" t="s">
        <v>17</v>
      </c>
      <c r="D709" s="3" t="s">
        <v>18</v>
      </c>
      <c r="E709" s="3" t="s">
        <v>133</v>
      </c>
      <c r="F709" s="3" t="s">
        <v>25</v>
      </c>
      <c r="G709" s="3" t="s">
        <v>21</v>
      </c>
      <c r="H709" s="3" t="s">
        <v>134</v>
      </c>
      <c r="I709" s="3" t="s">
        <v>134</v>
      </c>
      <c r="J709" s="6">
        <v>1.6</v>
      </c>
      <c r="K709" s="4">
        <v>43438</v>
      </c>
      <c r="L709" s="3">
        <f t="shared" si="44"/>
        <v>2018</v>
      </c>
      <c r="M709" s="3">
        <f t="shared" si="45"/>
        <v>12</v>
      </c>
      <c r="O709" t="s">
        <v>135</v>
      </c>
      <c r="P709" s="56">
        <f t="shared" si="46"/>
        <v>0</v>
      </c>
      <c r="Q709" s="56">
        <f t="shared" si="47"/>
        <v>-1.6</v>
      </c>
      <c r="R709" s="56">
        <f>IF(A709="INVERSION",-J709,0)</f>
        <v>0</v>
      </c>
      <c r="S709" s="56">
        <f>finanzas3[[#This Row],[INGRESO__NETO]]+finanzas3[[#This Row],[GASTO_NETO]]+finanzas3[[#This Row],[INVERSION_NETA]]</f>
        <v>-1.6</v>
      </c>
    </row>
    <row r="710" spans="1:19" x14ac:dyDescent="0.35">
      <c r="A710" s="3" t="s">
        <v>28</v>
      </c>
      <c r="B710" s="3" t="s">
        <v>16</v>
      </c>
      <c r="C710" s="3" t="s">
        <v>17</v>
      </c>
      <c r="D710" s="3" t="s">
        <v>18</v>
      </c>
      <c r="E710" s="3" t="s">
        <v>303</v>
      </c>
      <c r="F710" s="3" t="s">
        <v>215</v>
      </c>
      <c r="G710" s="3" t="s">
        <v>48</v>
      </c>
      <c r="H710" s="3" t="s">
        <v>304</v>
      </c>
      <c r="I710" s="3" t="s">
        <v>49</v>
      </c>
      <c r="J710" s="6">
        <v>1.7469999999999999</v>
      </c>
      <c r="K710" s="4">
        <v>43439</v>
      </c>
      <c r="L710" s="3">
        <f t="shared" si="44"/>
        <v>2018</v>
      </c>
      <c r="M710" s="3">
        <f t="shared" si="45"/>
        <v>12</v>
      </c>
      <c r="P710" s="56">
        <f t="shared" si="46"/>
        <v>0</v>
      </c>
      <c r="Q710" s="56">
        <f t="shared" si="47"/>
        <v>-1.7469999999999999</v>
      </c>
      <c r="R710" s="56">
        <f>IF(A710="INVERSION",-J710,0)</f>
        <v>0</v>
      </c>
      <c r="S710" s="56">
        <f>finanzas3[[#This Row],[INGRESO__NETO]]+finanzas3[[#This Row],[GASTO_NETO]]+finanzas3[[#This Row],[INVERSION_NETA]]</f>
        <v>-1.7469999999999999</v>
      </c>
    </row>
    <row r="711" spans="1:19" x14ac:dyDescent="0.35">
      <c r="A711" s="3" t="s">
        <v>28</v>
      </c>
      <c r="B711" s="3" t="s">
        <v>16</v>
      </c>
      <c r="C711" s="3" t="s">
        <v>17</v>
      </c>
      <c r="D711" s="3" t="s">
        <v>18</v>
      </c>
      <c r="F711" s="3" t="s">
        <v>25</v>
      </c>
      <c r="G711" s="3" t="s">
        <v>53</v>
      </c>
      <c r="H711" s="3" t="s">
        <v>199</v>
      </c>
      <c r="I711" s="3" t="s">
        <v>343</v>
      </c>
      <c r="J711" s="6">
        <v>0.81500000000000006</v>
      </c>
      <c r="K711" s="4">
        <v>43441</v>
      </c>
      <c r="L711" s="3">
        <f t="shared" si="44"/>
        <v>2018</v>
      </c>
      <c r="M711" s="3">
        <f t="shared" si="45"/>
        <v>12</v>
      </c>
      <c r="P711" s="56">
        <f t="shared" si="46"/>
        <v>0</v>
      </c>
      <c r="Q711" s="56">
        <f t="shared" si="47"/>
        <v>-0.81500000000000006</v>
      </c>
      <c r="R711" s="56">
        <f>IF(A711="INVERSION",-J711,0)</f>
        <v>0</v>
      </c>
      <c r="S711" s="56">
        <f>finanzas3[[#This Row],[INGRESO__NETO]]+finanzas3[[#This Row],[GASTO_NETO]]+finanzas3[[#This Row],[INVERSION_NETA]]</f>
        <v>-0.81500000000000006</v>
      </c>
    </row>
    <row r="712" spans="1:19" x14ac:dyDescent="0.35">
      <c r="A712" s="3" t="s">
        <v>28</v>
      </c>
      <c r="B712" s="3" t="s">
        <v>16</v>
      </c>
      <c r="C712" s="3" t="s">
        <v>17</v>
      </c>
      <c r="D712" s="3" t="s">
        <v>18</v>
      </c>
      <c r="F712" s="3" t="s">
        <v>25</v>
      </c>
      <c r="G712" s="3" t="s">
        <v>67</v>
      </c>
      <c r="H712" s="3" t="s">
        <v>66</v>
      </c>
      <c r="I712" s="3" t="s">
        <v>185</v>
      </c>
      <c r="J712" s="6">
        <v>0.4</v>
      </c>
      <c r="K712" s="4">
        <v>43441</v>
      </c>
      <c r="L712" s="3">
        <f t="shared" si="44"/>
        <v>2018</v>
      </c>
      <c r="M712" s="3">
        <f t="shared" si="45"/>
        <v>12</v>
      </c>
      <c r="P712" s="56">
        <f t="shared" si="46"/>
        <v>0</v>
      </c>
      <c r="Q712" s="56">
        <f t="shared" si="47"/>
        <v>-0.4</v>
      </c>
      <c r="R712" s="56">
        <f>IF(A712="INVERSION",-J712,0)</f>
        <v>0</v>
      </c>
      <c r="S712" s="56">
        <f>finanzas3[[#This Row],[INGRESO__NETO]]+finanzas3[[#This Row],[GASTO_NETO]]+finanzas3[[#This Row],[INVERSION_NETA]]</f>
        <v>-0.4</v>
      </c>
    </row>
    <row r="713" spans="1:19" x14ac:dyDescent="0.35">
      <c r="A713" s="3" t="s">
        <v>28</v>
      </c>
      <c r="B713" s="3" t="s">
        <v>16</v>
      </c>
      <c r="C713" s="3" t="s">
        <v>17</v>
      </c>
      <c r="D713" s="3" t="s">
        <v>18</v>
      </c>
      <c r="E713" s="3" t="s">
        <v>303</v>
      </c>
      <c r="F713" s="3" t="s">
        <v>215</v>
      </c>
      <c r="G713" s="3" t="s">
        <v>48</v>
      </c>
      <c r="H713" s="3" t="s">
        <v>304</v>
      </c>
      <c r="I713" s="3" t="s">
        <v>49</v>
      </c>
      <c r="J713" s="6">
        <v>2.1120000000000001</v>
      </c>
      <c r="K713" s="4">
        <v>43444</v>
      </c>
      <c r="L713" s="3">
        <f t="shared" si="44"/>
        <v>2018</v>
      </c>
      <c r="M713" s="3">
        <f t="shared" si="45"/>
        <v>12</v>
      </c>
      <c r="P713" s="56">
        <f t="shared" si="46"/>
        <v>0</v>
      </c>
      <c r="Q713" s="56">
        <f t="shared" si="47"/>
        <v>-2.1120000000000001</v>
      </c>
      <c r="R713" s="56">
        <f>IF(A713="INVERSION",-J713,0)</f>
        <v>0</v>
      </c>
      <c r="S713" s="56">
        <f>finanzas3[[#This Row],[INGRESO__NETO]]+finanzas3[[#This Row],[GASTO_NETO]]+finanzas3[[#This Row],[INVERSION_NETA]]</f>
        <v>-2.1120000000000001</v>
      </c>
    </row>
    <row r="714" spans="1:19" x14ac:dyDescent="0.35">
      <c r="A714" s="3" t="s">
        <v>28</v>
      </c>
      <c r="B714" s="3" t="s">
        <v>16</v>
      </c>
      <c r="C714" s="3" t="s">
        <v>17</v>
      </c>
      <c r="D714" s="3" t="s">
        <v>18</v>
      </c>
      <c r="E714" s="3" t="s">
        <v>40</v>
      </c>
      <c r="F714" s="3" t="s">
        <v>215</v>
      </c>
      <c r="G714" s="3" t="s">
        <v>21</v>
      </c>
      <c r="H714" s="3" t="s">
        <v>40</v>
      </c>
      <c r="I714" s="3" t="s">
        <v>40</v>
      </c>
      <c r="J714" s="6">
        <v>10</v>
      </c>
      <c r="K714" s="4">
        <v>43444</v>
      </c>
      <c r="L714" s="3">
        <f t="shared" si="44"/>
        <v>2018</v>
      </c>
      <c r="M714" s="3">
        <f t="shared" si="45"/>
        <v>12</v>
      </c>
      <c r="P714" s="56">
        <f t="shared" si="46"/>
        <v>0</v>
      </c>
      <c r="Q714" s="56">
        <f t="shared" si="47"/>
        <v>-10</v>
      </c>
      <c r="R714" s="56">
        <f>IF(A714="INVERSION",-J714,0)</f>
        <v>0</v>
      </c>
      <c r="S714" s="56">
        <f>finanzas3[[#This Row],[INGRESO__NETO]]+finanzas3[[#This Row],[GASTO_NETO]]+finanzas3[[#This Row],[INVERSION_NETA]]</f>
        <v>-10</v>
      </c>
    </row>
    <row r="715" spans="1:19" x14ac:dyDescent="0.35">
      <c r="A715" s="3" t="s">
        <v>28</v>
      </c>
      <c r="B715" s="3" t="s">
        <v>16</v>
      </c>
      <c r="C715" s="3" t="s">
        <v>17</v>
      </c>
      <c r="D715" s="3" t="s">
        <v>18</v>
      </c>
      <c r="E715" s="3" t="s">
        <v>346</v>
      </c>
      <c r="F715" s="3" t="s">
        <v>215</v>
      </c>
      <c r="G715" s="3" t="s">
        <v>67</v>
      </c>
      <c r="H715" s="3" t="s">
        <v>306</v>
      </c>
      <c r="I715" s="3" t="s">
        <v>215</v>
      </c>
      <c r="J715" s="6">
        <v>1.6</v>
      </c>
      <c r="K715" s="4">
        <v>43445</v>
      </c>
      <c r="L715" s="3">
        <f t="shared" si="44"/>
        <v>2018</v>
      </c>
      <c r="M715" s="3">
        <f t="shared" si="45"/>
        <v>12</v>
      </c>
      <c r="O715" t="s">
        <v>347</v>
      </c>
      <c r="P715" s="56">
        <f t="shared" si="46"/>
        <v>0</v>
      </c>
      <c r="Q715" s="56">
        <f t="shared" si="47"/>
        <v>-1.6</v>
      </c>
      <c r="R715" s="56">
        <f>IF(A715="INVERSION",-J715,0)</f>
        <v>0</v>
      </c>
      <c r="S715" s="56">
        <f>finanzas3[[#This Row],[INGRESO__NETO]]+finanzas3[[#This Row],[GASTO_NETO]]+finanzas3[[#This Row],[INVERSION_NETA]]</f>
        <v>-1.6</v>
      </c>
    </row>
    <row r="716" spans="1:19" x14ac:dyDescent="0.35">
      <c r="A716" s="3" t="s">
        <v>28</v>
      </c>
      <c r="B716" s="3" t="s">
        <v>16</v>
      </c>
      <c r="C716" s="3" t="s">
        <v>17</v>
      </c>
      <c r="D716" s="3" t="s">
        <v>18</v>
      </c>
      <c r="F716" s="3" t="s">
        <v>25</v>
      </c>
      <c r="G716" s="3" t="s">
        <v>53</v>
      </c>
      <c r="H716" s="3" t="s">
        <v>199</v>
      </c>
      <c r="I716" s="3" t="s">
        <v>343</v>
      </c>
      <c r="J716" s="6">
        <v>0.13999999999999999</v>
      </c>
      <c r="K716" s="4">
        <v>43446</v>
      </c>
      <c r="L716" s="3">
        <f t="shared" si="44"/>
        <v>2018</v>
      </c>
      <c r="M716" s="3">
        <f t="shared" si="45"/>
        <v>12</v>
      </c>
      <c r="P716" s="56">
        <f t="shared" si="46"/>
        <v>0</v>
      </c>
      <c r="Q716" s="56">
        <f t="shared" si="47"/>
        <v>-0.13999999999999999</v>
      </c>
      <c r="R716" s="56">
        <f>IF(A716="INVERSION",-J716,0)</f>
        <v>0</v>
      </c>
      <c r="S716" s="56">
        <f>finanzas3[[#This Row],[INGRESO__NETO]]+finanzas3[[#This Row],[GASTO_NETO]]+finanzas3[[#This Row],[INVERSION_NETA]]</f>
        <v>-0.13999999999999999</v>
      </c>
    </row>
    <row r="717" spans="1:19" x14ac:dyDescent="0.35">
      <c r="A717" s="3" t="s">
        <v>28</v>
      </c>
      <c r="B717" s="3" t="s">
        <v>16</v>
      </c>
      <c r="C717" s="3" t="s">
        <v>17</v>
      </c>
      <c r="D717" s="3" t="s">
        <v>18</v>
      </c>
      <c r="E717" s="3" t="s">
        <v>303</v>
      </c>
      <c r="F717" s="3" t="s">
        <v>215</v>
      </c>
      <c r="G717" s="3" t="s">
        <v>48</v>
      </c>
      <c r="H717" s="3" t="s">
        <v>304</v>
      </c>
      <c r="I717" s="3" t="s">
        <v>49</v>
      </c>
      <c r="J717" s="6">
        <v>1.0900000000000001</v>
      </c>
      <c r="K717" s="4">
        <v>43446</v>
      </c>
      <c r="L717" s="3">
        <f t="shared" si="44"/>
        <v>2018</v>
      </c>
      <c r="M717" s="3">
        <f t="shared" si="45"/>
        <v>12</v>
      </c>
      <c r="P717" s="56">
        <f t="shared" si="46"/>
        <v>0</v>
      </c>
      <c r="Q717" s="56">
        <f t="shared" si="47"/>
        <v>-1.0900000000000001</v>
      </c>
      <c r="R717" s="56">
        <f>IF(A717="INVERSION",-J717,0)</f>
        <v>0</v>
      </c>
      <c r="S717" s="56">
        <f>finanzas3[[#This Row],[INGRESO__NETO]]+finanzas3[[#This Row],[GASTO_NETO]]+finanzas3[[#This Row],[INVERSION_NETA]]</f>
        <v>-1.0900000000000001</v>
      </c>
    </row>
    <row r="718" spans="1:19" x14ac:dyDescent="0.35">
      <c r="A718" s="3" t="s">
        <v>28</v>
      </c>
      <c r="B718" s="3" t="s">
        <v>16</v>
      </c>
      <c r="C718" s="3" t="s">
        <v>17</v>
      </c>
      <c r="D718" s="3" t="s">
        <v>18</v>
      </c>
      <c r="E718" s="3" t="s">
        <v>133</v>
      </c>
      <c r="F718" s="3" t="s">
        <v>25</v>
      </c>
      <c r="G718" s="3" t="s">
        <v>21</v>
      </c>
      <c r="H718" s="3" t="s">
        <v>134</v>
      </c>
      <c r="I718" s="3" t="s">
        <v>134</v>
      </c>
      <c r="J718" s="6">
        <v>2.4000000000000004</v>
      </c>
      <c r="K718" s="4">
        <v>43446</v>
      </c>
      <c r="L718" s="3">
        <f t="shared" si="44"/>
        <v>2018</v>
      </c>
      <c r="M718" s="3">
        <f t="shared" si="45"/>
        <v>12</v>
      </c>
      <c r="O718" t="s">
        <v>135</v>
      </c>
      <c r="P718" s="56">
        <f t="shared" si="46"/>
        <v>0</v>
      </c>
      <c r="Q718" s="56">
        <f t="shared" si="47"/>
        <v>-2.4000000000000004</v>
      </c>
      <c r="R718" s="56">
        <f>IF(A718="INVERSION",-J718,0)</f>
        <v>0</v>
      </c>
      <c r="S718" s="56">
        <f>finanzas3[[#This Row],[INGRESO__NETO]]+finanzas3[[#This Row],[GASTO_NETO]]+finanzas3[[#This Row],[INVERSION_NETA]]</f>
        <v>-2.4000000000000004</v>
      </c>
    </row>
    <row r="719" spans="1:19" x14ac:dyDescent="0.35">
      <c r="A719" s="3" t="s">
        <v>28</v>
      </c>
      <c r="B719" s="3" t="s">
        <v>16</v>
      </c>
      <c r="C719" s="3" t="s">
        <v>17</v>
      </c>
      <c r="D719" s="3" t="s">
        <v>18</v>
      </c>
      <c r="E719" s="3" t="s">
        <v>348</v>
      </c>
      <c r="F719" s="3" t="s">
        <v>215</v>
      </c>
      <c r="G719" s="3" t="s">
        <v>67</v>
      </c>
      <c r="H719" s="3" t="s">
        <v>306</v>
      </c>
      <c r="I719" s="3" t="s">
        <v>215</v>
      </c>
      <c r="J719" s="6">
        <v>1.7530000000000001</v>
      </c>
      <c r="K719" s="4">
        <v>43447</v>
      </c>
      <c r="L719" s="3">
        <f t="shared" si="44"/>
        <v>2018</v>
      </c>
      <c r="M719" s="3">
        <f t="shared" si="45"/>
        <v>12</v>
      </c>
      <c r="O719" t="s">
        <v>349</v>
      </c>
      <c r="P719" s="56">
        <f t="shared" si="46"/>
        <v>0</v>
      </c>
      <c r="Q719" s="56">
        <f t="shared" si="47"/>
        <v>-1.7530000000000001</v>
      </c>
      <c r="R719" s="56">
        <f>IF(A719="INVERSION",-J719,0)</f>
        <v>0</v>
      </c>
      <c r="S719" s="56">
        <f>finanzas3[[#This Row],[INGRESO__NETO]]+finanzas3[[#This Row],[GASTO_NETO]]+finanzas3[[#This Row],[INVERSION_NETA]]</f>
        <v>-1.7530000000000001</v>
      </c>
    </row>
    <row r="720" spans="1:19" x14ac:dyDescent="0.35">
      <c r="A720" s="3" t="s">
        <v>28</v>
      </c>
      <c r="B720" s="3" t="s">
        <v>16</v>
      </c>
      <c r="C720" s="3" t="s">
        <v>17</v>
      </c>
      <c r="D720" s="3" t="s">
        <v>18</v>
      </c>
      <c r="E720" s="3" t="s">
        <v>303</v>
      </c>
      <c r="F720" s="3" t="s">
        <v>215</v>
      </c>
      <c r="G720" s="3" t="s">
        <v>48</v>
      </c>
      <c r="H720" s="3" t="s">
        <v>304</v>
      </c>
      <c r="I720" s="3" t="s">
        <v>49</v>
      </c>
      <c r="J720" s="6">
        <v>1.298</v>
      </c>
      <c r="K720" s="4">
        <v>43449</v>
      </c>
      <c r="L720" s="3">
        <f t="shared" si="44"/>
        <v>2018</v>
      </c>
      <c r="M720" s="3">
        <f t="shared" si="45"/>
        <v>12</v>
      </c>
      <c r="P720" s="56">
        <f t="shared" si="46"/>
        <v>0</v>
      </c>
      <c r="Q720" s="56">
        <f t="shared" si="47"/>
        <v>-1.298</v>
      </c>
      <c r="R720" s="56">
        <f>IF(A720="INVERSION",-J720,0)</f>
        <v>0</v>
      </c>
      <c r="S720" s="56">
        <f>finanzas3[[#This Row],[INGRESO__NETO]]+finanzas3[[#This Row],[GASTO_NETO]]+finanzas3[[#This Row],[INVERSION_NETA]]</f>
        <v>-1.298</v>
      </c>
    </row>
    <row r="721" spans="1:19" x14ac:dyDescent="0.35">
      <c r="A721" s="3" t="s">
        <v>28</v>
      </c>
      <c r="B721" s="3" t="s">
        <v>16</v>
      </c>
      <c r="C721" s="3" t="s">
        <v>17</v>
      </c>
      <c r="D721" s="3" t="s">
        <v>18</v>
      </c>
      <c r="E721" s="3" t="s">
        <v>350</v>
      </c>
      <c r="F721" s="3" t="s">
        <v>215</v>
      </c>
      <c r="G721" s="3" t="s">
        <v>67</v>
      </c>
      <c r="H721" s="3" t="s">
        <v>306</v>
      </c>
      <c r="I721" s="3" t="s">
        <v>215</v>
      </c>
      <c r="J721" s="6">
        <v>0.31000000000000005</v>
      </c>
      <c r="K721" s="4">
        <v>43449</v>
      </c>
      <c r="L721" s="3">
        <f t="shared" si="44"/>
        <v>2018</v>
      </c>
      <c r="M721" s="3">
        <f t="shared" si="45"/>
        <v>12</v>
      </c>
      <c r="O721" t="s">
        <v>351</v>
      </c>
      <c r="P721" s="56">
        <f t="shared" si="46"/>
        <v>0</v>
      </c>
      <c r="Q721" s="56">
        <f t="shared" si="47"/>
        <v>-0.31000000000000005</v>
      </c>
      <c r="R721" s="56">
        <f>IF(A721="INVERSION",-J721,0)</f>
        <v>0</v>
      </c>
      <c r="S721" s="56">
        <f>finanzas3[[#This Row],[INGRESO__NETO]]+finanzas3[[#This Row],[GASTO_NETO]]+finanzas3[[#This Row],[INVERSION_NETA]]</f>
        <v>-0.31000000000000005</v>
      </c>
    </row>
    <row r="722" spans="1:19" x14ac:dyDescent="0.35">
      <c r="A722" s="3" t="s">
        <v>28</v>
      </c>
      <c r="B722" s="3" t="s">
        <v>16</v>
      </c>
      <c r="C722" s="3" t="s">
        <v>17</v>
      </c>
      <c r="D722" s="3" t="s">
        <v>18</v>
      </c>
      <c r="E722" s="3" t="s">
        <v>40</v>
      </c>
      <c r="F722" s="3" t="s">
        <v>215</v>
      </c>
      <c r="G722" s="3" t="s">
        <v>21</v>
      </c>
      <c r="H722" s="3" t="s">
        <v>40</v>
      </c>
      <c r="I722" s="3" t="s">
        <v>40</v>
      </c>
      <c r="J722" s="6">
        <v>20</v>
      </c>
      <c r="K722" s="4">
        <v>43451</v>
      </c>
      <c r="L722" s="3">
        <f t="shared" si="44"/>
        <v>2018</v>
      </c>
      <c r="M722" s="3">
        <f t="shared" si="45"/>
        <v>12</v>
      </c>
      <c r="P722" s="56">
        <f t="shared" si="46"/>
        <v>0</v>
      </c>
      <c r="Q722" s="56">
        <f t="shared" si="47"/>
        <v>-20</v>
      </c>
      <c r="R722" s="56">
        <f>IF(A722="INVERSION",-J722,0)</f>
        <v>0</v>
      </c>
      <c r="S722" s="56">
        <f>finanzas3[[#This Row],[INGRESO__NETO]]+finanzas3[[#This Row],[GASTO_NETO]]+finanzas3[[#This Row],[INVERSION_NETA]]</f>
        <v>-20</v>
      </c>
    </row>
    <row r="723" spans="1:19" x14ac:dyDescent="0.35">
      <c r="A723" s="3" t="s">
        <v>28</v>
      </c>
      <c r="B723" s="3" t="s">
        <v>16</v>
      </c>
      <c r="C723" s="3" t="s">
        <v>17</v>
      </c>
      <c r="D723" s="3" t="s">
        <v>18</v>
      </c>
      <c r="E723" s="3" t="s">
        <v>40</v>
      </c>
      <c r="F723" s="3" t="s">
        <v>215</v>
      </c>
      <c r="G723" s="3" t="s">
        <v>21</v>
      </c>
      <c r="H723" s="3" t="s">
        <v>40</v>
      </c>
      <c r="I723" s="3" t="s">
        <v>40</v>
      </c>
      <c r="J723" s="6">
        <v>20</v>
      </c>
      <c r="K723" s="4">
        <v>43451</v>
      </c>
      <c r="L723" s="3">
        <f t="shared" si="44"/>
        <v>2018</v>
      </c>
      <c r="M723" s="3">
        <f t="shared" si="45"/>
        <v>12</v>
      </c>
      <c r="P723" s="56">
        <f t="shared" si="46"/>
        <v>0</v>
      </c>
      <c r="Q723" s="56">
        <f t="shared" si="47"/>
        <v>-20</v>
      </c>
      <c r="R723" s="56">
        <f>IF(A723="INVERSION",-J723,0)</f>
        <v>0</v>
      </c>
      <c r="S723" s="56">
        <f>finanzas3[[#This Row],[INGRESO__NETO]]+finanzas3[[#This Row],[GASTO_NETO]]+finanzas3[[#This Row],[INVERSION_NETA]]</f>
        <v>-20</v>
      </c>
    </row>
    <row r="724" spans="1:19" x14ac:dyDescent="0.35">
      <c r="A724" s="3" t="s">
        <v>28</v>
      </c>
      <c r="B724" s="3" t="s">
        <v>16</v>
      </c>
      <c r="C724" s="3" t="s">
        <v>17</v>
      </c>
      <c r="D724" s="3" t="s">
        <v>18</v>
      </c>
      <c r="E724" s="3" t="s">
        <v>317</v>
      </c>
      <c r="F724" s="3" t="s">
        <v>215</v>
      </c>
      <c r="G724" s="3" t="s">
        <v>67</v>
      </c>
      <c r="H724" s="3" t="s">
        <v>306</v>
      </c>
      <c r="I724" s="3" t="s">
        <v>215</v>
      </c>
      <c r="J724" s="6">
        <v>0.125</v>
      </c>
      <c r="K724" s="4">
        <v>43452</v>
      </c>
      <c r="L724" s="3">
        <f t="shared" si="44"/>
        <v>2018</v>
      </c>
      <c r="M724" s="3">
        <f t="shared" si="45"/>
        <v>12</v>
      </c>
      <c r="O724" t="s">
        <v>318</v>
      </c>
      <c r="P724" s="56">
        <f t="shared" si="46"/>
        <v>0</v>
      </c>
      <c r="Q724" s="56">
        <f t="shared" si="47"/>
        <v>-0.125</v>
      </c>
      <c r="R724" s="56">
        <f>IF(A724="INVERSION",-J724,0)</f>
        <v>0</v>
      </c>
      <c r="S724" s="56">
        <f>finanzas3[[#This Row],[INGRESO__NETO]]+finanzas3[[#This Row],[GASTO_NETO]]+finanzas3[[#This Row],[INVERSION_NETA]]</f>
        <v>-0.125</v>
      </c>
    </row>
    <row r="725" spans="1:19" x14ac:dyDescent="0.35">
      <c r="A725" s="3" t="s">
        <v>28</v>
      </c>
      <c r="B725" s="3" t="s">
        <v>16</v>
      </c>
      <c r="C725" s="3" t="s">
        <v>17</v>
      </c>
      <c r="D725" s="3" t="s">
        <v>18</v>
      </c>
      <c r="F725" s="3" t="s">
        <v>25</v>
      </c>
      <c r="G725" s="3" t="s">
        <v>53</v>
      </c>
      <c r="H725" s="3" t="s">
        <v>199</v>
      </c>
      <c r="I725" s="3" t="s">
        <v>343</v>
      </c>
      <c r="J725" s="6">
        <v>0.435</v>
      </c>
      <c r="K725" s="4">
        <v>43453</v>
      </c>
      <c r="L725" s="3">
        <f t="shared" si="44"/>
        <v>2018</v>
      </c>
      <c r="M725" s="3">
        <f t="shared" si="45"/>
        <v>12</v>
      </c>
      <c r="P725" s="56">
        <f t="shared" si="46"/>
        <v>0</v>
      </c>
      <c r="Q725" s="56">
        <f t="shared" si="47"/>
        <v>-0.435</v>
      </c>
      <c r="R725" s="56">
        <f>IF(A725="INVERSION",-J725,0)</f>
        <v>0</v>
      </c>
      <c r="S725" s="56">
        <f>finanzas3[[#This Row],[INGRESO__NETO]]+finanzas3[[#This Row],[GASTO_NETO]]+finanzas3[[#This Row],[INVERSION_NETA]]</f>
        <v>-0.435</v>
      </c>
    </row>
    <row r="726" spans="1:19" x14ac:dyDescent="0.35">
      <c r="A726" s="3" t="s">
        <v>28</v>
      </c>
      <c r="B726" s="3" t="s">
        <v>16</v>
      </c>
      <c r="C726" s="3" t="s">
        <v>29</v>
      </c>
      <c r="D726" s="3" t="s">
        <v>18</v>
      </c>
      <c r="E726" s="3" t="s">
        <v>336</v>
      </c>
      <c r="F726" s="3" t="s">
        <v>215</v>
      </c>
      <c r="G726" s="3" t="s">
        <v>59</v>
      </c>
      <c r="H726" s="3" t="s">
        <v>337</v>
      </c>
      <c r="I726" s="3" t="s">
        <v>2542</v>
      </c>
      <c r="J726" s="6">
        <v>1.5880000000000001</v>
      </c>
      <c r="K726" s="4">
        <v>43454</v>
      </c>
      <c r="L726" s="3">
        <f t="shared" si="44"/>
        <v>2018</v>
      </c>
      <c r="M726" s="3">
        <f t="shared" si="45"/>
        <v>12</v>
      </c>
      <c r="O726" s="3"/>
      <c r="P726" s="56">
        <f t="shared" si="46"/>
        <v>0</v>
      </c>
      <c r="Q726" s="56">
        <f t="shared" si="47"/>
        <v>-1.5880000000000001</v>
      </c>
      <c r="R726" s="56">
        <f>IF(A726="INVERSION",-J726,0)</f>
        <v>0</v>
      </c>
      <c r="S726" s="56">
        <f>finanzas3[[#This Row],[INGRESO__NETO]]+finanzas3[[#This Row],[GASTO_NETO]]+finanzas3[[#This Row],[INVERSION_NETA]]</f>
        <v>-1.5880000000000001</v>
      </c>
    </row>
    <row r="727" spans="1:19" x14ac:dyDescent="0.35">
      <c r="A727" s="3" t="s">
        <v>28</v>
      </c>
      <c r="B727" s="3" t="s">
        <v>16</v>
      </c>
      <c r="C727" s="3" t="s">
        <v>17</v>
      </c>
      <c r="D727" s="3" t="s">
        <v>18</v>
      </c>
      <c r="E727" s="3" t="s">
        <v>352</v>
      </c>
      <c r="F727" s="3" t="s">
        <v>352</v>
      </c>
      <c r="G727" s="3" t="s">
        <v>53</v>
      </c>
      <c r="H727" s="3" t="s">
        <v>172</v>
      </c>
      <c r="I727" s="3" t="s">
        <v>173</v>
      </c>
      <c r="J727" s="6">
        <v>0.501</v>
      </c>
      <c r="K727" s="4">
        <v>43455</v>
      </c>
      <c r="L727" s="3">
        <f t="shared" si="44"/>
        <v>2018</v>
      </c>
      <c r="M727" s="3">
        <f t="shared" si="45"/>
        <v>12</v>
      </c>
      <c r="O727" t="s">
        <v>353</v>
      </c>
      <c r="P727" s="56">
        <f t="shared" si="46"/>
        <v>0</v>
      </c>
      <c r="Q727" s="56">
        <f t="shared" si="47"/>
        <v>-0.501</v>
      </c>
      <c r="R727" s="56">
        <f>IF(A727="INVERSION",-J727,0)</f>
        <v>0</v>
      </c>
      <c r="S727" s="56">
        <f>finanzas3[[#This Row],[INGRESO__NETO]]+finanzas3[[#This Row],[GASTO_NETO]]+finanzas3[[#This Row],[INVERSION_NETA]]</f>
        <v>-0.501</v>
      </c>
    </row>
    <row r="728" spans="1:19" x14ac:dyDescent="0.35">
      <c r="A728" s="3" t="s">
        <v>28</v>
      </c>
      <c r="B728" s="3" t="s">
        <v>16</v>
      </c>
      <c r="C728" s="3" t="s">
        <v>29</v>
      </c>
      <c r="D728" s="3" t="s">
        <v>18</v>
      </c>
      <c r="E728" s="3" t="s">
        <v>293</v>
      </c>
      <c r="F728" s="3" t="s">
        <v>215</v>
      </c>
      <c r="G728" s="3" t="s">
        <v>1864</v>
      </c>
      <c r="H728" s="3" t="s">
        <v>293</v>
      </c>
      <c r="I728" s="8" t="s">
        <v>301</v>
      </c>
      <c r="J728" s="47">
        <v>40</v>
      </c>
      <c r="K728" s="4">
        <v>43466</v>
      </c>
      <c r="L728" s="3">
        <f t="shared" si="44"/>
        <v>2019</v>
      </c>
      <c r="M728" s="3">
        <f t="shared" si="45"/>
        <v>1</v>
      </c>
      <c r="O728" s="3"/>
      <c r="P728" s="56">
        <f t="shared" si="46"/>
        <v>0</v>
      </c>
      <c r="Q728" s="56">
        <f t="shared" si="47"/>
        <v>-40</v>
      </c>
      <c r="R728" s="56">
        <f>IF(A728="INVERSION",-J728,0)</f>
        <v>0</v>
      </c>
      <c r="S728" s="56">
        <f>finanzas3[[#This Row],[INGRESO__NETO]]+finanzas3[[#This Row],[GASTO_NETO]]+finanzas3[[#This Row],[INVERSION_NETA]]</f>
        <v>-40</v>
      </c>
    </row>
    <row r="729" spans="1:19" x14ac:dyDescent="0.35">
      <c r="A729" s="3" t="s">
        <v>28</v>
      </c>
      <c r="B729" s="3" t="s">
        <v>16</v>
      </c>
      <c r="C729" s="3" t="s">
        <v>17</v>
      </c>
      <c r="D729" s="3" t="s">
        <v>18</v>
      </c>
      <c r="E729" s="3" t="s">
        <v>354</v>
      </c>
      <c r="G729" s="8" t="s">
        <v>53</v>
      </c>
      <c r="H729" s="8" t="s">
        <v>315</v>
      </c>
      <c r="I729" s="8" t="s">
        <v>315</v>
      </c>
      <c r="J729" s="47">
        <v>6.0440000000000005</v>
      </c>
      <c r="K729" s="4">
        <v>43467</v>
      </c>
      <c r="L729" s="3">
        <f t="shared" si="44"/>
        <v>2019</v>
      </c>
      <c r="M729" s="3">
        <f t="shared" si="45"/>
        <v>1</v>
      </c>
      <c r="O729" t="s">
        <v>355</v>
      </c>
      <c r="P729" s="56">
        <f t="shared" si="46"/>
        <v>0</v>
      </c>
      <c r="Q729" s="56">
        <f t="shared" si="47"/>
        <v>-6.0440000000000005</v>
      </c>
      <c r="R729" s="56">
        <f>IF(A729="INVERSION",-J729,0)</f>
        <v>0</v>
      </c>
      <c r="S729" s="56">
        <f>finanzas3[[#This Row],[INGRESO__NETO]]+finanzas3[[#This Row],[GASTO_NETO]]+finanzas3[[#This Row],[INVERSION_NETA]]</f>
        <v>-6.0440000000000005</v>
      </c>
    </row>
    <row r="730" spans="1:19" x14ac:dyDescent="0.35">
      <c r="A730" s="3" t="s">
        <v>28</v>
      </c>
      <c r="B730" s="3" t="s">
        <v>16</v>
      </c>
      <c r="C730" s="3" t="s">
        <v>29</v>
      </c>
      <c r="D730" s="3" t="s">
        <v>18</v>
      </c>
      <c r="E730" s="3" t="s">
        <v>336</v>
      </c>
      <c r="F730" s="3" t="s">
        <v>215</v>
      </c>
      <c r="G730" s="8" t="s">
        <v>53</v>
      </c>
      <c r="H730" s="8" t="s">
        <v>315</v>
      </c>
      <c r="I730" s="8" t="s">
        <v>315</v>
      </c>
      <c r="J730" s="47">
        <v>1.5880000000000001</v>
      </c>
      <c r="K730" s="4">
        <v>43468</v>
      </c>
      <c r="L730" s="3">
        <f t="shared" si="44"/>
        <v>2019</v>
      </c>
      <c r="M730" s="3">
        <f t="shared" si="45"/>
        <v>1</v>
      </c>
      <c r="O730" s="3"/>
      <c r="P730" s="56">
        <f t="shared" si="46"/>
        <v>0</v>
      </c>
      <c r="Q730" s="56">
        <f t="shared" si="47"/>
        <v>-1.5880000000000001</v>
      </c>
      <c r="R730" s="56">
        <f>IF(A730="INVERSION",-J730,0)</f>
        <v>0</v>
      </c>
      <c r="S730" s="56">
        <f>finanzas3[[#This Row],[INGRESO__NETO]]+finanzas3[[#This Row],[GASTO_NETO]]+finanzas3[[#This Row],[INVERSION_NETA]]</f>
        <v>-1.5880000000000001</v>
      </c>
    </row>
    <row r="731" spans="1:19" x14ac:dyDescent="0.35">
      <c r="A731" s="3" t="s">
        <v>28</v>
      </c>
      <c r="B731" s="3" t="s">
        <v>16</v>
      </c>
      <c r="C731" s="3" t="s">
        <v>17</v>
      </c>
      <c r="D731" s="3" t="s">
        <v>18</v>
      </c>
      <c r="E731" s="3" t="s">
        <v>352</v>
      </c>
      <c r="F731" s="3" t="s">
        <v>352</v>
      </c>
      <c r="G731" s="3" t="s">
        <v>53</v>
      </c>
      <c r="H731" s="3" t="s">
        <v>172</v>
      </c>
      <c r="I731" s="3" t="s">
        <v>173</v>
      </c>
      <c r="J731" s="6">
        <v>0.65400000000000003</v>
      </c>
      <c r="K731" s="4">
        <v>43472</v>
      </c>
      <c r="L731" s="3">
        <f t="shared" si="44"/>
        <v>2019</v>
      </c>
      <c r="M731" s="3">
        <f t="shared" si="45"/>
        <v>1</v>
      </c>
      <c r="O731" t="s">
        <v>356</v>
      </c>
      <c r="P731" s="56">
        <f t="shared" si="46"/>
        <v>0</v>
      </c>
      <c r="Q731" s="56">
        <f t="shared" si="47"/>
        <v>-0.65400000000000003</v>
      </c>
      <c r="R731" s="56">
        <f>IF(A731="INVERSION",-J731,0)</f>
        <v>0</v>
      </c>
      <c r="S731" s="56">
        <f>finanzas3[[#This Row],[INGRESO__NETO]]+finanzas3[[#This Row],[GASTO_NETO]]+finanzas3[[#This Row],[INVERSION_NETA]]</f>
        <v>-0.65400000000000003</v>
      </c>
    </row>
    <row r="732" spans="1:19" x14ac:dyDescent="0.35">
      <c r="A732" s="3" t="s">
        <v>28</v>
      </c>
      <c r="B732" s="3" t="s">
        <v>16</v>
      </c>
      <c r="C732" s="3" t="s">
        <v>17</v>
      </c>
      <c r="D732" s="3" t="s">
        <v>18</v>
      </c>
      <c r="E732" s="3" t="s">
        <v>357</v>
      </c>
      <c r="F732" s="3" t="s">
        <v>25</v>
      </c>
      <c r="G732" s="3" t="s">
        <v>67</v>
      </c>
      <c r="H732" s="3" t="s">
        <v>67</v>
      </c>
      <c r="I732" s="3" t="s">
        <v>67</v>
      </c>
      <c r="J732" s="6">
        <v>1.2000000000000002</v>
      </c>
      <c r="K732" s="4">
        <v>43472</v>
      </c>
      <c r="L732" s="3">
        <f t="shared" si="44"/>
        <v>2019</v>
      </c>
      <c r="M732" s="3">
        <f t="shared" si="45"/>
        <v>1</v>
      </c>
      <c r="O732" t="s">
        <v>358</v>
      </c>
      <c r="P732" s="56">
        <f t="shared" si="46"/>
        <v>0</v>
      </c>
      <c r="Q732" s="56">
        <f t="shared" si="47"/>
        <v>-1.2000000000000002</v>
      </c>
      <c r="R732" s="56">
        <f>IF(A732="INVERSION",-J732,0)</f>
        <v>0</v>
      </c>
      <c r="S732" s="56">
        <f>finanzas3[[#This Row],[INGRESO__NETO]]+finanzas3[[#This Row],[GASTO_NETO]]+finanzas3[[#This Row],[INVERSION_NETA]]</f>
        <v>-1.2000000000000002</v>
      </c>
    </row>
    <row r="733" spans="1:19" x14ac:dyDescent="0.35">
      <c r="A733" s="3" t="s">
        <v>28</v>
      </c>
      <c r="B733" s="3" t="s">
        <v>16</v>
      </c>
      <c r="C733" s="3" t="s">
        <v>17</v>
      </c>
      <c r="D733" s="3" t="s">
        <v>18</v>
      </c>
      <c r="E733" s="3" t="s">
        <v>173</v>
      </c>
      <c r="F733" s="3" t="s">
        <v>173</v>
      </c>
      <c r="G733" s="3" t="s">
        <v>53</v>
      </c>
      <c r="H733" s="3" t="s">
        <v>172</v>
      </c>
      <c r="I733" s="3" t="s">
        <v>173</v>
      </c>
      <c r="J733" s="6">
        <v>2.5510000000000002</v>
      </c>
      <c r="K733" s="4">
        <v>43474</v>
      </c>
      <c r="L733" s="3">
        <f t="shared" si="44"/>
        <v>2019</v>
      </c>
      <c r="M733" s="3">
        <f t="shared" si="45"/>
        <v>1</v>
      </c>
      <c r="O733" t="s">
        <v>302</v>
      </c>
      <c r="P733" s="56">
        <f t="shared" si="46"/>
        <v>0</v>
      </c>
      <c r="Q733" s="56">
        <f t="shared" si="47"/>
        <v>-2.5510000000000002</v>
      </c>
      <c r="R733" s="56">
        <f>IF(A733="INVERSION",-J733,0)</f>
        <v>0</v>
      </c>
      <c r="S733" s="56">
        <f>finanzas3[[#This Row],[INGRESO__NETO]]+finanzas3[[#This Row],[GASTO_NETO]]+finanzas3[[#This Row],[INVERSION_NETA]]</f>
        <v>-2.5510000000000002</v>
      </c>
    </row>
    <row r="734" spans="1:19" x14ac:dyDescent="0.35">
      <c r="A734" s="3" t="s">
        <v>28</v>
      </c>
      <c r="B734" s="3" t="s">
        <v>16</v>
      </c>
      <c r="C734" s="3" t="s">
        <v>17</v>
      </c>
      <c r="D734" s="3" t="s">
        <v>18</v>
      </c>
      <c r="E734" s="3" t="s">
        <v>290</v>
      </c>
      <c r="F734" s="3" t="s">
        <v>25</v>
      </c>
      <c r="G734" s="8" t="s">
        <v>81</v>
      </c>
      <c r="H734" s="8" t="s">
        <v>168</v>
      </c>
      <c r="I734" s="3" t="s">
        <v>327</v>
      </c>
      <c r="J734" s="6">
        <v>1.8</v>
      </c>
      <c r="K734" s="4">
        <v>43474</v>
      </c>
      <c r="L734" s="3">
        <f t="shared" si="44"/>
        <v>2019</v>
      </c>
      <c r="M734" s="3">
        <f t="shared" si="45"/>
        <v>1</v>
      </c>
      <c r="O734" t="s">
        <v>328</v>
      </c>
      <c r="P734" s="56">
        <f t="shared" si="46"/>
        <v>0</v>
      </c>
      <c r="Q734" s="56">
        <f t="shared" si="47"/>
        <v>-1.8</v>
      </c>
      <c r="R734" s="56">
        <f>IF(A734="INVERSION",-J734,0)</f>
        <v>0</v>
      </c>
      <c r="S734" s="56">
        <f>finanzas3[[#This Row],[INGRESO__NETO]]+finanzas3[[#This Row],[GASTO_NETO]]+finanzas3[[#This Row],[INVERSION_NETA]]</f>
        <v>-1.8</v>
      </c>
    </row>
    <row r="735" spans="1:19" x14ac:dyDescent="0.35">
      <c r="A735" s="3" t="s">
        <v>28</v>
      </c>
      <c r="B735" s="3" t="s">
        <v>16</v>
      </c>
      <c r="C735" s="3" t="s">
        <v>17</v>
      </c>
      <c r="D735" s="3" t="s">
        <v>18</v>
      </c>
      <c r="E735" s="3" t="s">
        <v>303</v>
      </c>
      <c r="F735" s="3" t="s">
        <v>215</v>
      </c>
      <c r="G735" s="3" t="s">
        <v>48</v>
      </c>
      <c r="H735" s="3" t="s">
        <v>304</v>
      </c>
      <c r="I735" s="3" t="s">
        <v>49</v>
      </c>
      <c r="J735" s="6">
        <v>1.8660000000000001</v>
      </c>
      <c r="K735" s="4">
        <v>43475</v>
      </c>
      <c r="L735" s="3">
        <f t="shared" si="44"/>
        <v>2019</v>
      </c>
      <c r="M735" s="3">
        <f t="shared" si="45"/>
        <v>1</v>
      </c>
      <c r="P735" s="56">
        <f t="shared" si="46"/>
        <v>0</v>
      </c>
      <c r="Q735" s="56">
        <f t="shared" si="47"/>
        <v>-1.8660000000000001</v>
      </c>
      <c r="R735" s="56">
        <f>IF(A735="INVERSION",-J735,0)</f>
        <v>0</v>
      </c>
      <c r="S735" s="56">
        <f>finanzas3[[#This Row],[INGRESO__NETO]]+finanzas3[[#This Row],[GASTO_NETO]]+finanzas3[[#This Row],[INVERSION_NETA]]</f>
        <v>-1.8660000000000001</v>
      </c>
    </row>
    <row r="736" spans="1:19" x14ac:dyDescent="0.35">
      <c r="A736" s="3" t="s">
        <v>28</v>
      </c>
      <c r="B736" s="3" t="s">
        <v>16</v>
      </c>
      <c r="C736" s="3" t="s">
        <v>17</v>
      </c>
      <c r="D736" s="3" t="s">
        <v>18</v>
      </c>
      <c r="E736" s="3" t="s">
        <v>303</v>
      </c>
      <c r="F736" s="3" t="s">
        <v>215</v>
      </c>
      <c r="G736" s="3" t="s">
        <v>48</v>
      </c>
      <c r="H736" s="3" t="s">
        <v>304</v>
      </c>
      <c r="I736" s="3" t="s">
        <v>49</v>
      </c>
      <c r="J736" s="6">
        <v>2.0070000000000001</v>
      </c>
      <c r="K736" s="4">
        <v>43479</v>
      </c>
      <c r="L736" s="3">
        <f t="shared" si="44"/>
        <v>2019</v>
      </c>
      <c r="M736" s="3">
        <f t="shared" si="45"/>
        <v>1</v>
      </c>
      <c r="P736" s="56">
        <f t="shared" si="46"/>
        <v>0</v>
      </c>
      <c r="Q736" s="56">
        <f t="shared" si="47"/>
        <v>-2.0070000000000001</v>
      </c>
      <c r="R736" s="56">
        <f>IF(A736="INVERSION",-J736,0)</f>
        <v>0</v>
      </c>
      <c r="S736" s="56">
        <f>finanzas3[[#This Row],[INGRESO__NETO]]+finanzas3[[#This Row],[GASTO_NETO]]+finanzas3[[#This Row],[INVERSION_NETA]]</f>
        <v>-2.0070000000000001</v>
      </c>
    </row>
    <row r="737" spans="1:19" x14ac:dyDescent="0.35">
      <c r="A737" s="3" t="s">
        <v>28</v>
      </c>
      <c r="B737" s="3" t="s">
        <v>16</v>
      </c>
      <c r="C737" s="3" t="s">
        <v>17</v>
      </c>
      <c r="D737" s="3" t="s">
        <v>18</v>
      </c>
      <c r="E737" s="3" t="s">
        <v>303</v>
      </c>
      <c r="F737" s="3" t="s">
        <v>215</v>
      </c>
      <c r="G737" s="3" t="s">
        <v>48</v>
      </c>
      <c r="H737" s="3" t="s">
        <v>304</v>
      </c>
      <c r="I737" s="3" t="s">
        <v>49</v>
      </c>
      <c r="J737" s="6">
        <v>1.4380000000000002</v>
      </c>
      <c r="K737" s="4">
        <v>43480</v>
      </c>
      <c r="L737" s="3">
        <f t="shared" si="44"/>
        <v>2019</v>
      </c>
      <c r="M737" s="3">
        <f t="shared" si="45"/>
        <v>1</v>
      </c>
      <c r="P737" s="56">
        <f t="shared" si="46"/>
        <v>0</v>
      </c>
      <c r="Q737" s="56">
        <f t="shared" si="47"/>
        <v>-1.4380000000000002</v>
      </c>
      <c r="R737" s="56">
        <f>IF(A737="INVERSION",-J737,0)</f>
        <v>0</v>
      </c>
      <c r="S737" s="56">
        <f>finanzas3[[#This Row],[INGRESO__NETO]]+finanzas3[[#This Row],[GASTO_NETO]]+finanzas3[[#This Row],[INVERSION_NETA]]</f>
        <v>-1.4380000000000002</v>
      </c>
    </row>
    <row r="738" spans="1:19" x14ac:dyDescent="0.35">
      <c r="A738" s="3" t="s">
        <v>28</v>
      </c>
      <c r="B738" s="3" t="s">
        <v>16</v>
      </c>
      <c r="C738" s="3" t="s">
        <v>17</v>
      </c>
      <c r="D738" s="3" t="s">
        <v>18</v>
      </c>
      <c r="E738" s="3" t="s">
        <v>303</v>
      </c>
      <c r="F738" s="3" t="s">
        <v>215</v>
      </c>
      <c r="G738" s="3" t="s">
        <v>48</v>
      </c>
      <c r="H738" s="3" t="s">
        <v>304</v>
      </c>
      <c r="I738" s="3" t="s">
        <v>49</v>
      </c>
      <c r="J738" s="6">
        <v>1.6960000000000002</v>
      </c>
      <c r="K738" s="4">
        <v>43481</v>
      </c>
      <c r="L738" s="3">
        <f t="shared" si="44"/>
        <v>2019</v>
      </c>
      <c r="M738" s="3">
        <f t="shared" si="45"/>
        <v>1</v>
      </c>
      <c r="P738" s="56">
        <f t="shared" si="46"/>
        <v>0</v>
      </c>
      <c r="Q738" s="56">
        <f t="shared" si="47"/>
        <v>-1.6960000000000002</v>
      </c>
      <c r="R738" s="56">
        <f>IF(A738="INVERSION",-J738,0)</f>
        <v>0</v>
      </c>
      <c r="S738" s="56">
        <f>finanzas3[[#This Row],[INGRESO__NETO]]+finanzas3[[#This Row],[GASTO_NETO]]+finanzas3[[#This Row],[INVERSION_NETA]]</f>
        <v>-1.6960000000000002</v>
      </c>
    </row>
    <row r="739" spans="1:19" x14ac:dyDescent="0.35">
      <c r="A739" s="3" t="s">
        <v>28</v>
      </c>
      <c r="B739" s="3" t="s">
        <v>16</v>
      </c>
      <c r="C739" s="3" t="s">
        <v>17</v>
      </c>
      <c r="D739" s="3" t="s">
        <v>18</v>
      </c>
      <c r="E739" s="8" t="s">
        <v>303</v>
      </c>
      <c r="F739" s="30" t="s">
        <v>215</v>
      </c>
      <c r="G739" s="8" t="s">
        <v>48</v>
      </c>
      <c r="H739" s="8" t="s">
        <v>304</v>
      </c>
      <c r="I739" s="8" t="s">
        <v>49</v>
      </c>
      <c r="J739" s="47">
        <v>0.18600000000000003</v>
      </c>
      <c r="K739" s="4">
        <v>43481</v>
      </c>
      <c r="L739" s="3">
        <f t="shared" si="44"/>
        <v>2019</v>
      </c>
      <c r="M739" s="3">
        <f t="shared" si="45"/>
        <v>1</v>
      </c>
      <c r="P739" s="56">
        <f t="shared" si="46"/>
        <v>0</v>
      </c>
      <c r="Q739" s="56">
        <f t="shared" si="47"/>
        <v>-0.18600000000000003</v>
      </c>
      <c r="R739" s="56">
        <f>IF(A739="INVERSION",-J739,0)</f>
        <v>0</v>
      </c>
      <c r="S739" s="56">
        <f>finanzas3[[#This Row],[INGRESO__NETO]]+finanzas3[[#This Row],[GASTO_NETO]]+finanzas3[[#This Row],[INVERSION_NETA]]</f>
        <v>-0.18600000000000003</v>
      </c>
    </row>
    <row r="740" spans="1:19" x14ac:dyDescent="0.35">
      <c r="A740" s="3" t="s">
        <v>28</v>
      </c>
      <c r="B740" s="3" t="s">
        <v>16</v>
      </c>
      <c r="C740" s="3" t="s">
        <v>17</v>
      </c>
      <c r="D740" s="3" t="s">
        <v>18</v>
      </c>
      <c r="E740" s="8" t="s">
        <v>359</v>
      </c>
      <c r="F740" s="30" t="s">
        <v>215</v>
      </c>
      <c r="G740" s="3" t="s">
        <v>67</v>
      </c>
      <c r="H740" s="8" t="s">
        <v>306</v>
      </c>
      <c r="I740" s="8" t="s">
        <v>215</v>
      </c>
      <c r="J740" s="47">
        <v>0.19</v>
      </c>
      <c r="K740" s="4">
        <v>43481</v>
      </c>
      <c r="L740" s="3">
        <f t="shared" si="44"/>
        <v>2019</v>
      </c>
      <c r="M740" s="3">
        <f t="shared" si="45"/>
        <v>1</v>
      </c>
      <c r="O740" t="s">
        <v>360</v>
      </c>
      <c r="P740" s="56">
        <f t="shared" si="46"/>
        <v>0</v>
      </c>
      <c r="Q740" s="56">
        <f t="shared" si="47"/>
        <v>-0.19</v>
      </c>
      <c r="R740" s="56">
        <f>IF(A740="INVERSION",-J740,0)</f>
        <v>0</v>
      </c>
      <c r="S740" s="56">
        <f>finanzas3[[#This Row],[INGRESO__NETO]]+finanzas3[[#This Row],[GASTO_NETO]]+finanzas3[[#This Row],[INVERSION_NETA]]</f>
        <v>-0.19</v>
      </c>
    </row>
    <row r="741" spans="1:19" x14ac:dyDescent="0.35">
      <c r="A741" s="3" t="s">
        <v>28</v>
      </c>
      <c r="B741" s="3" t="s">
        <v>16</v>
      </c>
      <c r="C741" s="3" t="s">
        <v>17</v>
      </c>
      <c r="D741" s="3" t="s">
        <v>18</v>
      </c>
      <c r="E741" s="8" t="s">
        <v>344</v>
      </c>
      <c r="F741" s="30" t="s">
        <v>215</v>
      </c>
      <c r="G741" s="3" t="s">
        <v>67</v>
      </c>
      <c r="H741" s="8" t="s">
        <v>306</v>
      </c>
      <c r="I741" s="8" t="s">
        <v>215</v>
      </c>
      <c r="J741" s="47">
        <v>0.60000000000000009</v>
      </c>
      <c r="K741" s="4">
        <v>43481</v>
      </c>
      <c r="L741" s="3">
        <f t="shared" si="44"/>
        <v>2019</v>
      </c>
      <c r="M741" s="3">
        <f t="shared" si="45"/>
        <v>1</v>
      </c>
      <c r="O741" t="s">
        <v>345</v>
      </c>
      <c r="P741" s="56">
        <f t="shared" si="46"/>
        <v>0</v>
      </c>
      <c r="Q741" s="56">
        <f t="shared" si="47"/>
        <v>-0.60000000000000009</v>
      </c>
      <c r="R741" s="56">
        <f>IF(A741="INVERSION",-J741,0)</f>
        <v>0</v>
      </c>
      <c r="S741" s="56">
        <f>finanzas3[[#This Row],[INGRESO__NETO]]+finanzas3[[#This Row],[GASTO_NETO]]+finanzas3[[#This Row],[INVERSION_NETA]]</f>
        <v>-0.60000000000000009</v>
      </c>
    </row>
    <row r="742" spans="1:19" x14ac:dyDescent="0.35">
      <c r="A742" s="3" t="s">
        <v>28</v>
      </c>
      <c r="B742" s="3" t="s">
        <v>16</v>
      </c>
      <c r="C742" s="3" t="s">
        <v>17</v>
      </c>
      <c r="D742" s="3" t="s">
        <v>18</v>
      </c>
      <c r="E742" s="8" t="s">
        <v>303</v>
      </c>
      <c r="F742" s="30" t="s">
        <v>215</v>
      </c>
      <c r="G742" s="8" t="s">
        <v>48</v>
      </c>
      <c r="H742" s="8" t="s">
        <v>304</v>
      </c>
      <c r="I742" s="8" t="s">
        <v>49</v>
      </c>
      <c r="J742" s="47">
        <v>0.44400000000000006</v>
      </c>
      <c r="K742" s="4">
        <v>43482</v>
      </c>
      <c r="L742" s="3">
        <f t="shared" si="44"/>
        <v>2019</v>
      </c>
      <c r="M742" s="3">
        <f t="shared" si="45"/>
        <v>1</v>
      </c>
      <c r="P742" s="56">
        <f t="shared" si="46"/>
        <v>0</v>
      </c>
      <c r="Q742" s="56">
        <f t="shared" si="47"/>
        <v>-0.44400000000000006</v>
      </c>
      <c r="R742" s="56">
        <f>IF(A742="INVERSION",-J742,0)</f>
        <v>0</v>
      </c>
      <c r="S742" s="56">
        <f>finanzas3[[#This Row],[INGRESO__NETO]]+finanzas3[[#This Row],[GASTO_NETO]]+finanzas3[[#This Row],[INVERSION_NETA]]</f>
        <v>-0.44400000000000006</v>
      </c>
    </row>
    <row r="743" spans="1:19" x14ac:dyDescent="0.35">
      <c r="A743" s="3" t="s">
        <v>28</v>
      </c>
      <c r="B743" s="3" t="s">
        <v>16</v>
      </c>
      <c r="C743" s="3" t="s">
        <v>29</v>
      </c>
      <c r="D743" s="3" t="s">
        <v>18</v>
      </c>
      <c r="E743" s="8" t="s">
        <v>336</v>
      </c>
      <c r="F743" s="30" t="s">
        <v>215</v>
      </c>
      <c r="G743" s="8" t="s">
        <v>59</v>
      </c>
      <c r="H743" s="8" t="s">
        <v>337</v>
      </c>
      <c r="I743" s="8" t="s">
        <v>2542</v>
      </c>
      <c r="J743" s="47">
        <v>1.5880000000000001</v>
      </c>
      <c r="K743" s="4">
        <v>43482</v>
      </c>
      <c r="L743" s="3">
        <f t="shared" si="44"/>
        <v>2019</v>
      </c>
      <c r="M743" s="3">
        <f t="shared" si="45"/>
        <v>1</v>
      </c>
      <c r="O743" s="3"/>
      <c r="P743" s="56">
        <f t="shared" si="46"/>
        <v>0</v>
      </c>
      <c r="Q743" s="56">
        <f t="shared" si="47"/>
        <v>-1.5880000000000001</v>
      </c>
      <c r="R743" s="56">
        <f>IF(A743="INVERSION",-J743,0)</f>
        <v>0</v>
      </c>
      <c r="S743" s="56">
        <f>finanzas3[[#This Row],[INGRESO__NETO]]+finanzas3[[#This Row],[GASTO_NETO]]+finanzas3[[#This Row],[INVERSION_NETA]]</f>
        <v>-1.5880000000000001</v>
      </c>
    </row>
    <row r="744" spans="1:19" x14ac:dyDescent="0.35">
      <c r="A744" s="3" t="s">
        <v>28</v>
      </c>
      <c r="B744" s="3" t="s">
        <v>16</v>
      </c>
      <c r="C744" s="3" t="s">
        <v>17</v>
      </c>
      <c r="D744" s="3" t="s">
        <v>18</v>
      </c>
      <c r="E744" s="8" t="s">
        <v>359</v>
      </c>
      <c r="F744" s="30" t="s">
        <v>215</v>
      </c>
      <c r="G744" s="3" t="s">
        <v>67</v>
      </c>
      <c r="H744" s="8" t="s">
        <v>306</v>
      </c>
      <c r="I744" s="8" t="s">
        <v>215</v>
      </c>
      <c r="J744" s="47">
        <v>0.28999999999999998</v>
      </c>
      <c r="K744" s="4">
        <v>43482</v>
      </c>
      <c r="L744" s="3">
        <f t="shared" si="44"/>
        <v>2019</v>
      </c>
      <c r="M744" s="3">
        <f t="shared" si="45"/>
        <v>1</v>
      </c>
      <c r="O744" t="s">
        <v>360</v>
      </c>
      <c r="P744" s="56">
        <f t="shared" si="46"/>
        <v>0</v>
      </c>
      <c r="Q744" s="56">
        <f t="shared" si="47"/>
        <v>-0.28999999999999998</v>
      </c>
      <c r="R744" s="56">
        <f>IF(A744="INVERSION",-J744,0)</f>
        <v>0</v>
      </c>
      <c r="S744" s="56">
        <f>finanzas3[[#This Row],[INGRESO__NETO]]+finanzas3[[#This Row],[GASTO_NETO]]+finanzas3[[#This Row],[INVERSION_NETA]]</f>
        <v>-0.28999999999999998</v>
      </c>
    </row>
    <row r="745" spans="1:19" x14ac:dyDescent="0.35">
      <c r="A745" s="3" t="s">
        <v>28</v>
      </c>
      <c r="B745" s="3" t="s">
        <v>16</v>
      </c>
      <c r="C745" s="3" t="s">
        <v>17</v>
      </c>
      <c r="D745" s="3" t="s">
        <v>18</v>
      </c>
      <c r="E745" s="8"/>
      <c r="F745" s="30" t="s">
        <v>215</v>
      </c>
      <c r="G745" s="3" t="s">
        <v>67</v>
      </c>
      <c r="H745" s="8" t="s">
        <v>306</v>
      </c>
      <c r="I745" s="8" t="s">
        <v>215</v>
      </c>
      <c r="J745" s="47">
        <v>1.335</v>
      </c>
      <c r="K745" s="4">
        <v>43483</v>
      </c>
      <c r="L745" s="3">
        <f t="shared" si="44"/>
        <v>2019</v>
      </c>
      <c r="M745" s="3">
        <f t="shared" si="45"/>
        <v>1</v>
      </c>
      <c r="O745" t="s">
        <v>361</v>
      </c>
      <c r="P745" s="56">
        <f t="shared" si="46"/>
        <v>0</v>
      </c>
      <c r="Q745" s="56">
        <f t="shared" si="47"/>
        <v>-1.335</v>
      </c>
      <c r="R745" s="56">
        <f>IF(A745="INVERSION",-J745,0)</f>
        <v>0</v>
      </c>
      <c r="S745" s="56">
        <f>finanzas3[[#This Row],[INGRESO__NETO]]+finanzas3[[#This Row],[GASTO_NETO]]+finanzas3[[#This Row],[INVERSION_NETA]]</f>
        <v>-1.335</v>
      </c>
    </row>
    <row r="746" spans="1:19" x14ac:dyDescent="0.35">
      <c r="A746" s="3" t="s">
        <v>28</v>
      </c>
      <c r="B746" s="3" t="s">
        <v>16</v>
      </c>
      <c r="C746" s="3" t="s">
        <v>17</v>
      </c>
      <c r="D746" s="3" t="s">
        <v>18</v>
      </c>
      <c r="E746" s="8" t="s">
        <v>173</v>
      </c>
      <c r="F746" s="30" t="s">
        <v>173</v>
      </c>
      <c r="G746" s="8" t="s">
        <v>53</v>
      </c>
      <c r="H746" s="8" t="s">
        <v>172</v>
      </c>
      <c r="I746" s="8" t="s">
        <v>173</v>
      </c>
      <c r="J746" s="47">
        <v>0.45199999999999996</v>
      </c>
      <c r="K746" s="4">
        <v>43486</v>
      </c>
      <c r="L746" s="3">
        <f t="shared" si="44"/>
        <v>2019</v>
      </c>
      <c r="M746" s="3">
        <f t="shared" si="45"/>
        <v>1</v>
      </c>
      <c r="O746" t="s">
        <v>302</v>
      </c>
      <c r="P746" s="56">
        <f t="shared" si="46"/>
        <v>0</v>
      </c>
      <c r="Q746" s="56">
        <f t="shared" si="47"/>
        <v>-0.45199999999999996</v>
      </c>
      <c r="R746" s="56">
        <f>IF(A746="INVERSION",-J746,0)</f>
        <v>0</v>
      </c>
      <c r="S746" s="56">
        <f>finanzas3[[#This Row],[INGRESO__NETO]]+finanzas3[[#This Row],[GASTO_NETO]]+finanzas3[[#This Row],[INVERSION_NETA]]</f>
        <v>-0.45199999999999996</v>
      </c>
    </row>
    <row r="747" spans="1:19" x14ac:dyDescent="0.35">
      <c r="A747" s="3" t="s">
        <v>28</v>
      </c>
      <c r="B747" s="3" t="s">
        <v>16</v>
      </c>
      <c r="C747" s="3" t="s">
        <v>17</v>
      </c>
      <c r="D747" s="3" t="s">
        <v>18</v>
      </c>
      <c r="E747" s="8" t="s">
        <v>303</v>
      </c>
      <c r="F747" s="30" t="s">
        <v>215</v>
      </c>
      <c r="G747" s="8" t="s">
        <v>48</v>
      </c>
      <c r="H747" s="8" t="s">
        <v>304</v>
      </c>
      <c r="I747" s="8" t="s">
        <v>49</v>
      </c>
      <c r="J747" s="47">
        <v>2.5830000000000002</v>
      </c>
      <c r="K747" s="4">
        <v>43487</v>
      </c>
      <c r="L747" s="3">
        <f t="shared" si="44"/>
        <v>2019</v>
      </c>
      <c r="M747" s="3">
        <f t="shared" si="45"/>
        <v>1</v>
      </c>
      <c r="P747" s="56">
        <f t="shared" si="46"/>
        <v>0</v>
      </c>
      <c r="Q747" s="56">
        <f t="shared" si="47"/>
        <v>-2.5830000000000002</v>
      </c>
      <c r="R747" s="56">
        <f>IF(A747="INVERSION",-J747,0)</f>
        <v>0</v>
      </c>
      <c r="S747" s="56">
        <f>finanzas3[[#This Row],[INGRESO__NETO]]+finanzas3[[#This Row],[GASTO_NETO]]+finanzas3[[#This Row],[INVERSION_NETA]]</f>
        <v>-2.5830000000000002</v>
      </c>
    </row>
    <row r="748" spans="1:19" x14ac:dyDescent="0.35">
      <c r="A748" s="3" t="s">
        <v>28</v>
      </c>
      <c r="B748" s="3" t="s">
        <v>16</v>
      </c>
      <c r="C748" s="3" t="s">
        <v>17</v>
      </c>
      <c r="D748" s="3" t="s">
        <v>18</v>
      </c>
      <c r="E748" s="8" t="s">
        <v>344</v>
      </c>
      <c r="F748" s="30" t="s">
        <v>215</v>
      </c>
      <c r="G748" s="3" t="s">
        <v>67</v>
      </c>
      <c r="H748" s="8" t="s">
        <v>306</v>
      </c>
      <c r="I748" s="8" t="s">
        <v>215</v>
      </c>
      <c r="J748" s="47">
        <v>0.45</v>
      </c>
      <c r="K748" s="4">
        <v>43488</v>
      </c>
      <c r="L748" s="3">
        <f t="shared" si="44"/>
        <v>2019</v>
      </c>
      <c r="M748" s="3">
        <f t="shared" si="45"/>
        <v>1</v>
      </c>
      <c r="O748" t="s">
        <v>345</v>
      </c>
      <c r="P748" s="56">
        <f t="shared" si="46"/>
        <v>0</v>
      </c>
      <c r="Q748" s="56">
        <f t="shared" si="47"/>
        <v>-0.45</v>
      </c>
      <c r="R748" s="56">
        <f>IF(A748="INVERSION",-J748,0)</f>
        <v>0</v>
      </c>
      <c r="S748" s="56">
        <f>finanzas3[[#This Row],[INGRESO__NETO]]+finanzas3[[#This Row],[GASTO_NETO]]+finanzas3[[#This Row],[INVERSION_NETA]]</f>
        <v>-0.45</v>
      </c>
    </row>
    <row r="749" spans="1:19" x14ac:dyDescent="0.35">
      <c r="A749" s="3" t="s">
        <v>28</v>
      </c>
      <c r="B749" s="3" t="s">
        <v>16</v>
      </c>
      <c r="C749" s="3" t="s">
        <v>17</v>
      </c>
      <c r="D749" s="3" t="s">
        <v>18</v>
      </c>
      <c r="E749" s="8" t="s">
        <v>303</v>
      </c>
      <c r="F749" s="30" t="s">
        <v>215</v>
      </c>
      <c r="G749" s="8" t="s">
        <v>48</v>
      </c>
      <c r="H749" s="8" t="s">
        <v>304</v>
      </c>
      <c r="I749" s="8" t="s">
        <v>49</v>
      </c>
      <c r="J749" s="47">
        <v>1.895</v>
      </c>
      <c r="K749" s="4">
        <v>43489</v>
      </c>
      <c r="L749" s="3">
        <f t="shared" si="44"/>
        <v>2019</v>
      </c>
      <c r="M749" s="3">
        <f t="shared" si="45"/>
        <v>1</v>
      </c>
      <c r="P749" s="56">
        <f t="shared" si="46"/>
        <v>0</v>
      </c>
      <c r="Q749" s="56">
        <f t="shared" si="47"/>
        <v>-1.895</v>
      </c>
      <c r="R749" s="56">
        <f>IF(A749="INVERSION",-J749,0)</f>
        <v>0</v>
      </c>
      <c r="S749" s="56">
        <f>finanzas3[[#This Row],[INGRESO__NETO]]+finanzas3[[#This Row],[GASTO_NETO]]+finanzas3[[#This Row],[INVERSION_NETA]]</f>
        <v>-1.895</v>
      </c>
    </row>
    <row r="750" spans="1:19" x14ac:dyDescent="0.35">
      <c r="A750" s="3" t="s">
        <v>28</v>
      </c>
      <c r="B750" s="3" t="s">
        <v>16</v>
      </c>
      <c r="C750" s="3" t="s">
        <v>17</v>
      </c>
      <c r="D750" s="3" t="s">
        <v>18</v>
      </c>
      <c r="E750" s="8" t="s">
        <v>303</v>
      </c>
      <c r="F750" s="30" t="s">
        <v>215</v>
      </c>
      <c r="G750" s="8" t="s">
        <v>48</v>
      </c>
      <c r="H750" s="8" t="s">
        <v>304</v>
      </c>
      <c r="I750" s="8" t="s">
        <v>49</v>
      </c>
      <c r="J750" s="47">
        <v>0.876</v>
      </c>
      <c r="K750" s="4">
        <v>43489</v>
      </c>
      <c r="L750" s="3">
        <f t="shared" si="44"/>
        <v>2019</v>
      </c>
      <c r="M750" s="3">
        <f t="shared" si="45"/>
        <v>1</v>
      </c>
      <c r="P750" s="56">
        <f t="shared" si="46"/>
        <v>0</v>
      </c>
      <c r="Q750" s="56">
        <f t="shared" si="47"/>
        <v>-0.876</v>
      </c>
      <c r="R750" s="56">
        <f>IF(A750="INVERSION",-J750,0)</f>
        <v>0</v>
      </c>
      <c r="S750" s="56">
        <f>finanzas3[[#This Row],[INGRESO__NETO]]+finanzas3[[#This Row],[GASTO_NETO]]+finanzas3[[#This Row],[INVERSION_NETA]]</f>
        <v>-0.876</v>
      </c>
    </row>
    <row r="751" spans="1:19" x14ac:dyDescent="0.35">
      <c r="A751" s="3" t="s">
        <v>28</v>
      </c>
      <c r="B751" s="3" t="s">
        <v>16</v>
      </c>
      <c r="C751" s="3" t="s">
        <v>17</v>
      </c>
      <c r="D751" s="3" t="s">
        <v>18</v>
      </c>
      <c r="E751" s="8" t="s">
        <v>58</v>
      </c>
      <c r="F751" s="30" t="s">
        <v>215</v>
      </c>
      <c r="G751" s="8" t="s">
        <v>59</v>
      </c>
      <c r="H751" s="8" t="s">
        <v>59</v>
      </c>
      <c r="I751" s="8"/>
      <c r="J751" s="47">
        <v>0.8</v>
      </c>
      <c r="K751" s="4">
        <v>43489</v>
      </c>
      <c r="L751" s="3">
        <f t="shared" si="44"/>
        <v>2019</v>
      </c>
      <c r="M751" s="3">
        <f t="shared" si="45"/>
        <v>1</v>
      </c>
      <c r="O751" t="s">
        <v>319</v>
      </c>
      <c r="P751" s="56">
        <f t="shared" si="46"/>
        <v>0</v>
      </c>
      <c r="Q751" s="56">
        <f t="shared" si="47"/>
        <v>-0.8</v>
      </c>
      <c r="R751" s="56">
        <f>IF(A751="INVERSION",-J751,0)</f>
        <v>0</v>
      </c>
      <c r="S751" s="56">
        <f>finanzas3[[#This Row],[INGRESO__NETO]]+finanzas3[[#This Row],[GASTO_NETO]]+finanzas3[[#This Row],[INVERSION_NETA]]</f>
        <v>-0.8</v>
      </c>
    </row>
    <row r="752" spans="1:19" x14ac:dyDescent="0.35">
      <c r="A752" s="3" t="s">
        <v>28</v>
      </c>
      <c r="B752" s="3" t="s">
        <v>16</v>
      </c>
      <c r="C752" s="3" t="s">
        <v>17</v>
      </c>
      <c r="D752" s="3" t="s">
        <v>18</v>
      </c>
      <c r="E752" s="8" t="s">
        <v>303</v>
      </c>
      <c r="F752" s="30" t="s">
        <v>215</v>
      </c>
      <c r="G752" s="3" t="s">
        <v>48</v>
      </c>
      <c r="H752" s="8" t="s">
        <v>304</v>
      </c>
      <c r="I752" s="8" t="s">
        <v>49</v>
      </c>
      <c r="J752" s="47">
        <v>0.43099999999999999</v>
      </c>
      <c r="K752" s="4">
        <v>43491</v>
      </c>
      <c r="L752" s="3">
        <f t="shared" si="44"/>
        <v>2019</v>
      </c>
      <c r="M752" s="3">
        <f t="shared" si="45"/>
        <v>1</v>
      </c>
      <c r="P752" s="56">
        <f t="shared" si="46"/>
        <v>0</v>
      </c>
      <c r="Q752" s="56">
        <f t="shared" si="47"/>
        <v>-0.43099999999999999</v>
      </c>
      <c r="R752" s="56">
        <f>IF(A752="INVERSION",-J752,0)</f>
        <v>0</v>
      </c>
      <c r="S752" s="56">
        <f>finanzas3[[#This Row],[INGRESO__NETO]]+finanzas3[[#This Row],[GASTO_NETO]]+finanzas3[[#This Row],[INVERSION_NETA]]</f>
        <v>-0.43099999999999999</v>
      </c>
    </row>
    <row r="753" spans="1:19" x14ac:dyDescent="0.35">
      <c r="A753" s="3" t="s">
        <v>28</v>
      </c>
      <c r="B753" s="3" t="s">
        <v>16</v>
      </c>
      <c r="C753" s="3" t="s">
        <v>17</v>
      </c>
      <c r="D753" s="3" t="s">
        <v>18</v>
      </c>
      <c r="E753" s="8" t="s">
        <v>133</v>
      </c>
      <c r="F753" s="30" t="s">
        <v>25</v>
      </c>
      <c r="G753" s="8" t="s">
        <v>21</v>
      </c>
      <c r="H753" s="8" t="s">
        <v>134</v>
      </c>
      <c r="I753" s="8" t="s">
        <v>134</v>
      </c>
      <c r="J753" s="47">
        <v>1.9989999999999999</v>
      </c>
      <c r="K753" s="4">
        <v>43491</v>
      </c>
      <c r="L753" s="3">
        <f t="shared" si="44"/>
        <v>2019</v>
      </c>
      <c r="M753" s="3">
        <f t="shared" si="45"/>
        <v>1</v>
      </c>
      <c r="O753" t="s">
        <v>135</v>
      </c>
      <c r="P753" s="56">
        <f t="shared" si="46"/>
        <v>0</v>
      </c>
      <c r="Q753" s="56">
        <f t="shared" si="47"/>
        <v>-1.9989999999999999</v>
      </c>
      <c r="R753" s="56">
        <f>IF(A753="INVERSION",-J753,0)</f>
        <v>0</v>
      </c>
      <c r="S753" s="56">
        <f>finanzas3[[#This Row],[INGRESO__NETO]]+finanzas3[[#This Row],[GASTO_NETO]]+finanzas3[[#This Row],[INVERSION_NETA]]</f>
        <v>-1.9989999999999999</v>
      </c>
    </row>
    <row r="754" spans="1:19" x14ac:dyDescent="0.35">
      <c r="A754" s="3" t="s">
        <v>28</v>
      </c>
      <c r="B754" s="3" t="s">
        <v>16</v>
      </c>
      <c r="C754" s="3" t="s">
        <v>17</v>
      </c>
      <c r="D754" s="3" t="s">
        <v>18</v>
      </c>
      <c r="E754" s="8" t="s">
        <v>362</v>
      </c>
      <c r="F754" s="30" t="s">
        <v>215</v>
      </c>
      <c r="G754" s="3" t="s">
        <v>67</v>
      </c>
      <c r="H754" s="8" t="s">
        <v>306</v>
      </c>
      <c r="I754" s="8" t="s">
        <v>215</v>
      </c>
      <c r="J754" s="47">
        <v>0.2</v>
      </c>
      <c r="K754" s="4">
        <v>43491</v>
      </c>
      <c r="L754" s="3">
        <f t="shared" si="44"/>
        <v>2019</v>
      </c>
      <c r="M754" s="3">
        <f t="shared" si="45"/>
        <v>1</v>
      </c>
      <c r="O754" t="s">
        <v>363</v>
      </c>
      <c r="P754" s="56">
        <f t="shared" si="46"/>
        <v>0</v>
      </c>
      <c r="Q754" s="56">
        <f t="shared" si="47"/>
        <v>-0.2</v>
      </c>
      <c r="R754" s="56">
        <f>IF(A754="INVERSION",-J754,0)</f>
        <v>0</v>
      </c>
      <c r="S754" s="56">
        <f>finanzas3[[#This Row],[INGRESO__NETO]]+finanzas3[[#This Row],[GASTO_NETO]]+finanzas3[[#This Row],[INVERSION_NETA]]</f>
        <v>-0.2</v>
      </c>
    </row>
    <row r="755" spans="1:19" x14ac:dyDescent="0.35">
      <c r="A755" s="3" t="s">
        <v>15</v>
      </c>
      <c r="B755" s="3" t="s">
        <v>16</v>
      </c>
      <c r="C755" s="3" t="s">
        <v>17</v>
      </c>
      <c r="D755" s="3" t="s">
        <v>18</v>
      </c>
      <c r="E755" s="8" t="s">
        <v>24</v>
      </c>
      <c r="F755" s="30" t="s">
        <v>25</v>
      </c>
      <c r="G755" s="3" t="s">
        <v>21</v>
      </c>
      <c r="H755" s="8" t="s">
        <v>26</v>
      </c>
      <c r="I755" s="8" t="s">
        <v>27</v>
      </c>
      <c r="J755" s="47">
        <v>300</v>
      </c>
      <c r="K755" s="4">
        <v>43493</v>
      </c>
      <c r="L755" s="3">
        <f t="shared" si="44"/>
        <v>2019</v>
      </c>
      <c r="M755" s="3">
        <f t="shared" si="45"/>
        <v>1</v>
      </c>
      <c r="O755" s="3"/>
      <c r="P755" s="56">
        <f t="shared" si="46"/>
        <v>300</v>
      </c>
      <c r="Q755" s="56">
        <f t="shared" si="47"/>
        <v>0</v>
      </c>
      <c r="R755" s="56">
        <f>IF(A755="INVERSION",-J755,0)</f>
        <v>0</v>
      </c>
      <c r="S755" s="56">
        <f>finanzas3[[#This Row],[INGRESO__NETO]]+finanzas3[[#This Row],[GASTO_NETO]]+finanzas3[[#This Row],[INVERSION_NETA]]</f>
        <v>300</v>
      </c>
    </row>
    <row r="756" spans="1:19" x14ac:dyDescent="0.35">
      <c r="A756" s="3" t="s">
        <v>28</v>
      </c>
      <c r="B756" s="3" t="s">
        <v>16</v>
      </c>
      <c r="C756" s="3" t="s">
        <v>17</v>
      </c>
      <c r="D756" s="3" t="s">
        <v>18</v>
      </c>
      <c r="E756" s="8" t="s">
        <v>41</v>
      </c>
      <c r="F756" s="30" t="s">
        <v>215</v>
      </c>
      <c r="G756" s="8" t="s">
        <v>1865</v>
      </c>
      <c r="H756" s="8" t="s">
        <v>42</v>
      </c>
      <c r="I756" s="8" t="s">
        <v>42</v>
      </c>
      <c r="J756" s="47">
        <v>5.4890000000000008</v>
      </c>
      <c r="K756" s="4">
        <v>43494</v>
      </c>
      <c r="L756" s="3">
        <f t="shared" si="44"/>
        <v>2019</v>
      </c>
      <c r="M756" s="3">
        <f t="shared" si="45"/>
        <v>1</v>
      </c>
      <c r="O756" t="s">
        <v>364</v>
      </c>
      <c r="P756" s="56">
        <f t="shared" si="46"/>
        <v>0</v>
      </c>
      <c r="Q756" s="56">
        <f t="shared" si="47"/>
        <v>-5.4890000000000008</v>
      </c>
      <c r="R756" s="56">
        <f>IF(A756="INVERSION",-J756,0)</f>
        <v>0</v>
      </c>
      <c r="S756" s="56">
        <f>finanzas3[[#This Row],[INGRESO__NETO]]+finanzas3[[#This Row],[GASTO_NETO]]+finanzas3[[#This Row],[INVERSION_NETA]]</f>
        <v>-5.4890000000000008</v>
      </c>
    </row>
    <row r="757" spans="1:19" x14ac:dyDescent="0.35">
      <c r="A757" s="3" t="s">
        <v>28</v>
      </c>
      <c r="B757" s="3" t="s">
        <v>16</v>
      </c>
      <c r="C757" s="3" t="s">
        <v>17</v>
      </c>
      <c r="D757" s="3" t="s">
        <v>18</v>
      </c>
      <c r="E757" s="8" t="s">
        <v>365</v>
      </c>
      <c r="F757" s="30" t="s">
        <v>215</v>
      </c>
      <c r="G757" s="3" t="s">
        <v>67</v>
      </c>
      <c r="H757" s="8" t="s">
        <v>306</v>
      </c>
      <c r="I757" s="8" t="s">
        <v>215</v>
      </c>
      <c r="J757" s="47">
        <v>0.73</v>
      </c>
      <c r="K757" s="4">
        <v>43495</v>
      </c>
      <c r="L757" s="3">
        <f t="shared" si="44"/>
        <v>2019</v>
      </c>
      <c r="M757" s="3">
        <f t="shared" si="45"/>
        <v>1</v>
      </c>
      <c r="O757" t="s">
        <v>366</v>
      </c>
      <c r="P757" s="56">
        <f t="shared" si="46"/>
        <v>0</v>
      </c>
      <c r="Q757" s="56">
        <f t="shared" si="47"/>
        <v>-0.73</v>
      </c>
      <c r="R757" s="56">
        <f>IF(A757="INVERSION",-J757,0)</f>
        <v>0</v>
      </c>
      <c r="S757" s="56">
        <f>finanzas3[[#This Row],[INGRESO__NETO]]+finanzas3[[#This Row],[GASTO_NETO]]+finanzas3[[#This Row],[INVERSION_NETA]]</f>
        <v>-0.73</v>
      </c>
    </row>
    <row r="758" spans="1:19" x14ac:dyDescent="0.35">
      <c r="A758" s="3" t="s">
        <v>28</v>
      </c>
      <c r="B758" s="3" t="s">
        <v>16</v>
      </c>
      <c r="C758" s="3" t="s">
        <v>17</v>
      </c>
      <c r="D758" s="3" t="s">
        <v>18</v>
      </c>
      <c r="E758" s="8" t="s">
        <v>303</v>
      </c>
      <c r="F758" s="30" t="s">
        <v>215</v>
      </c>
      <c r="G758" s="8" t="s">
        <v>48</v>
      </c>
      <c r="H758" s="8" t="s">
        <v>304</v>
      </c>
      <c r="I758" s="8" t="s">
        <v>49</v>
      </c>
      <c r="J758" s="47">
        <v>1.94</v>
      </c>
      <c r="K758" s="4">
        <v>43496</v>
      </c>
      <c r="L758" s="3">
        <f t="shared" si="44"/>
        <v>2019</v>
      </c>
      <c r="M758" s="3">
        <f t="shared" si="45"/>
        <v>1</v>
      </c>
      <c r="P758" s="56">
        <f t="shared" si="46"/>
        <v>0</v>
      </c>
      <c r="Q758" s="56">
        <f t="shared" si="47"/>
        <v>-1.94</v>
      </c>
      <c r="R758" s="56">
        <f>IF(A758="INVERSION",-J758,0)</f>
        <v>0</v>
      </c>
      <c r="S758" s="56">
        <f>finanzas3[[#This Row],[INGRESO__NETO]]+finanzas3[[#This Row],[GASTO_NETO]]+finanzas3[[#This Row],[INVERSION_NETA]]</f>
        <v>-1.94</v>
      </c>
    </row>
    <row r="759" spans="1:19" x14ac:dyDescent="0.35">
      <c r="A759" s="3" t="s">
        <v>28</v>
      </c>
      <c r="B759" s="3" t="s">
        <v>16</v>
      </c>
      <c r="C759" s="3" t="s">
        <v>29</v>
      </c>
      <c r="D759" s="3" t="s">
        <v>18</v>
      </c>
      <c r="E759" s="8" t="s">
        <v>336</v>
      </c>
      <c r="F759" s="30" t="s">
        <v>215</v>
      </c>
      <c r="G759" s="8" t="s">
        <v>59</v>
      </c>
      <c r="H759" s="8" t="s">
        <v>337</v>
      </c>
      <c r="I759" s="8" t="s">
        <v>2542</v>
      </c>
      <c r="J759" s="47">
        <v>1.5880000000000001</v>
      </c>
      <c r="K759" s="4">
        <v>43496</v>
      </c>
      <c r="L759" s="3">
        <f t="shared" si="44"/>
        <v>2019</v>
      </c>
      <c r="M759" s="3">
        <f t="shared" si="45"/>
        <v>1</v>
      </c>
      <c r="O759" s="3"/>
      <c r="P759" s="56">
        <f t="shared" si="46"/>
        <v>0</v>
      </c>
      <c r="Q759" s="56">
        <f t="shared" si="47"/>
        <v>-1.5880000000000001</v>
      </c>
      <c r="R759" s="56">
        <f>IF(A759="INVERSION",-J759,0)</f>
        <v>0</v>
      </c>
      <c r="S759" s="56">
        <f>finanzas3[[#This Row],[INGRESO__NETO]]+finanzas3[[#This Row],[GASTO_NETO]]+finanzas3[[#This Row],[INVERSION_NETA]]</f>
        <v>-1.5880000000000001</v>
      </c>
    </row>
    <row r="760" spans="1:19" x14ac:dyDescent="0.35">
      <c r="A760" s="3" t="s">
        <v>28</v>
      </c>
      <c r="B760" s="3" t="s">
        <v>16</v>
      </c>
      <c r="C760" s="3" t="s">
        <v>17</v>
      </c>
      <c r="D760" s="3" t="s">
        <v>18</v>
      </c>
      <c r="E760" s="8" t="s">
        <v>350</v>
      </c>
      <c r="F760" s="30" t="s">
        <v>215</v>
      </c>
      <c r="G760" s="3" t="s">
        <v>67</v>
      </c>
      <c r="H760" s="8" t="s">
        <v>306</v>
      </c>
      <c r="I760" s="8" t="s">
        <v>215</v>
      </c>
      <c r="J760" s="47">
        <v>0.22000000000000003</v>
      </c>
      <c r="K760" s="4">
        <v>43496</v>
      </c>
      <c r="L760" s="3">
        <f t="shared" si="44"/>
        <v>2019</v>
      </c>
      <c r="M760" s="3">
        <f t="shared" si="45"/>
        <v>1</v>
      </c>
      <c r="O760" t="s">
        <v>351</v>
      </c>
      <c r="P760" s="56">
        <f t="shared" si="46"/>
        <v>0</v>
      </c>
      <c r="Q760" s="56">
        <f t="shared" si="47"/>
        <v>-0.22000000000000003</v>
      </c>
      <c r="R760" s="56">
        <f>IF(A760="INVERSION",-J760,0)</f>
        <v>0</v>
      </c>
      <c r="S760" s="56">
        <f>finanzas3[[#This Row],[INGRESO__NETO]]+finanzas3[[#This Row],[GASTO_NETO]]+finanzas3[[#This Row],[INVERSION_NETA]]</f>
        <v>-0.22000000000000003</v>
      </c>
    </row>
    <row r="761" spans="1:19" x14ac:dyDescent="0.35">
      <c r="A761" s="3" t="s">
        <v>28</v>
      </c>
      <c r="B761" s="3" t="s">
        <v>16</v>
      </c>
      <c r="C761" s="3" t="s">
        <v>29</v>
      </c>
      <c r="D761" s="3" t="s">
        <v>18</v>
      </c>
      <c r="E761" s="8" t="s">
        <v>293</v>
      </c>
      <c r="F761" s="30" t="s">
        <v>215</v>
      </c>
      <c r="G761" s="8" t="s">
        <v>1864</v>
      </c>
      <c r="H761" s="8" t="s">
        <v>293</v>
      </c>
      <c r="I761" s="8" t="s">
        <v>301</v>
      </c>
      <c r="J761" s="47">
        <v>40</v>
      </c>
      <c r="K761" s="4">
        <v>43497</v>
      </c>
      <c r="L761" s="3">
        <f t="shared" si="44"/>
        <v>2019</v>
      </c>
      <c r="M761" s="3">
        <f t="shared" si="45"/>
        <v>2</v>
      </c>
      <c r="O761" s="3"/>
      <c r="P761" s="56">
        <f t="shared" si="46"/>
        <v>0</v>
      </c>
      <c r="Q761" s="56">
        <f t="shared" si="47"/>
        <v>-40</v>
      </c>
      <c r="R761" s="56">
        <f>IF(A761="INVERSION",-J761,0)</f>
        <v>0</v>
      </c>
      <c r="S761" s="56">
        <f>finanzas3[[#This Row],[INGRESO__NETO]]+finanzas3[[#This Row],[GASTO_NETO]]+finanzas3[[#This Row],[INVERSION_NETA]]</f>
        <v>-40</v>
      </c>
    </row>
    <row r="762" spans="1:19" x14ac:dyDescent="0.35">
      <c r="A762" s="3" t="s">
        <v>28</v>
      </c>
      <c r="B762" s="3" t="s">
        <v>16</v>
      </c>
      <c r="C762" s="3" t="s">
        <v>17</v>
      </c>
      <c r="D762" s="3" t="s">
        <v>18</v>
      </c>
      <c r="E762" s="8" t="s">
        <v>369</v>
      </c>
      <c r="F762" s="30" t="s">
        <v>215</v>
      </c>
      <c r="G762" s="8" t="s">
        <v>67</v>
      </c>
      <c r="H762" s="8" t="s">
        <v>306</v>
      </c>
      <c r="I762" s="8" t="s">
        <v>215</v>
      </c>
      <c r="J762" s="47">
        <v>1.1800000000000002</v>
      </c>
      <c r="K762" s="4">
        <v>43498</v>
      </c>
      <c r="L762" s="3">
        <f t="shared" si="44"/>
        <v>2019</v>
      </c>
      <c r="M762" s="3">
        <f t="shared" si="45"/>
        <v>2</v>
      </c>
      <c r="O762" t="s">
        <v>370</v>
      </c>
      <c r="P762" s="56">
        <f t="shared" si="46"/>
        <v>0</v>
      </c>
      <c r="Q762" s="56">
        <f t="shared" si="47"/>
        <v>-1.1800000000000002</v>
      </c>
      <c r="R762" s="56">
        <f>IF(A762="INVERSION",-J762,0)</f>
        <v>0</v>
      </c>
      <c r="S762" s="56">
        <f>finanzas3[[#This Row],[INGRESO__NETO]]+finanzas3[[#This Row],[GASTO_NETO]]+finanzas3[[#This Row],[INVERSION_NETA]]</f>
        <v>-1.1800000000000002</v>
      </c>
    </row>
    <row r="763" spans="1:19" x14ac:dyDescent="0.35">
      <c r="A763" s="3" t="s">
        <v>28</v>
      </c>
      <c r="B763" s="3" t="s">
        <v>16</v>
      </c>
      <c r="C763" s="3" t="s">
        <v>17</v>
      </c>
      <c r="D763" s="3" t="s">
        <v>18</v>
      </c>
      <c r="E763" s="8" t="s">
        <v>367</v>
      </c>
      <c r="F763" s="30" t="s">
        <v>215</v>
      </c>
      <c r="G763" s="8" t="s">
        <v>1865</v>
      </c>
      <c r="H763" s="8" t="s">
        <v>42</v>
      </c>
      <c r="I763" s="8" t="s">
        <v>42</v>
      </c>
      <c r="J763" s="47">
        <v>3.9950000000000006</v>
      </c>
      <c r="K763" s="4">
        <v>43498</v>
      </c>
      <c r="L763" s="3">
        <f t="shared" si="44"/>
        <v>2019</v>
      </c>
      <c r="M763" s="3">
        <f t="shared" si="45"/>
        <v>2</v>
      </c>
      <c r="O763" t="s">
        <v>368</v>
      </c>
      <c r="P763" s="56">
        <f t="shared" si="46"/>
        <v>0</v>
      </c>
      <c r="Q763" s="56">
        <f t="shared" si="47"/>
        <v>-3.9950000000000006</v>
      </c>
      <c r="R763" s="56">
        <f>IF(A763="INVERSION",-J763,0)</f>
        <v>0</v>
      </c>
      <c r="S763" s="56">
        <f>finanzas3[[#This Row],[INGRESO__NETO]]+finanzas3[[#This Row],[GASTO_NETO]]+finanzas3[[#This Row],[INVERSION_NETA]]</f>
        <v>-3.9950000000000006</v>
      </c>
    </row>
    <row r="764" spans="1:19" x14ac:dyDescent="0.35">
      <c r="A764" s="3" t="s">
        <v>28</v>
      </c>
      <c r="B764" s="3" t="s">
        <v>16</v>
      </c>
      <c r="C764" s="3" t="s">
        <v>17</v>
      </c>
      <c r="D764" s="3" t="s">
        <v>18</v>
      </c>
      <c r="E764" s="8" t="s">
        <v>41</v>
      </c>
      <c r="F764" s="30" t="s">
        <v>215</v>
      </c>
      <c r="G764" s="3" t="s">
        <v>1865</v>
      </c>
      <c r="H764" s="8" t="s">
        <v>42</v>
      </c>
      <c r="I764" s="8" t="s">
        <v>42</v>
      </c>
      <c r="J764" s="47">
        <v>0.60000000000000009</v>
      </c>
      <c r="K764" s="4">
        <v>43498</v>
      </c>
      <c r="L764" s="3">
        <f t="shared" si="44"/>
        <v>2019</v>
      </c>
      <c r="M764" s="3">
        <f t="shared" si="45"/>
        <v>2</v>
      </c>
      <c r="O764" t="s">
        <v>364</v>
      </c>
      <c r="P764" s="56">
        <f t="shared" si="46"/>
        <v>0</v>
      </c>
      <c r="Q764" s="56">
        <f t="shared" si="47"/>
        <v>-0.60000000000000009</v>
      </c>
      <c r="R764" s="56">
        <f>IF(A764="INVERSION",-J764,0)</f>
        <v>0</v>
      </c>
      <c r="S764" s="56">
        <f>finanzas3[[#This Row],[INGRESO__NETO]]+finanzas3[[#This Row],[GASTO_NETO]]+finanzas3[[#This Row],[INVERSION_NETA]]</f>
        <v>-0.60000000000000009</v>
      </c>
    </row>
    <row r="765" spans="1:19" x14ac:dyDescent="0.35">
      <c r="A765" s="3" t="s">
        <v>28</v>
      </c>
      <c r="B765" s="3" t="s">
        <v>16</v>
      </c>
      <c r="C765" s="3" t="s">
        <v>17</v>
      </c>
      <c r="D765" s="3" t="s">
        <v>18</v>
      </c>
      <c r="E765" s="8"/>
      <c r="F765" s="30" t="s">
        <v>25</v>
      </c>
      <c r="G765" s="3" t="s">
        <v>53</v>
      </c>
      <c r="H765" s="8" t="s">
        <v>199</v>
      </c>
      <c r="I765" s="8" t="s">
        <v>343</v>
      </c>
      <c r="J765" s="47">
        <v>1.9100000000000001</v>
      </c>
      <c r="K765" s="4">
        <v>43500</v>
      </c>
      <c r="L765" s="3">
        <f t="shared" si="44"/>
        <v>2019</v>
      </c>
      <c r="M765" s="3">
        <f t="shared" si="45"/>
        <v>2</v>
      </c>
      <c r="P765" s="56">
        <f t="shared" si="46"/>
        <v>0</v>
      </c>
      <c r="Q765" s="56">
        <f t="shared" si="47"/>
        <v>-1.9100000000000001</v>
      </c>
      <c r="R765" s="56">
        <f>IF(A765="INVERSION",-J765,0)</f>
        <v>0</v>
      </c>
      <c r="S765" s="56">
        <f>finanzas3[[#This Row],[INGRESO__NETO]]+finanzas3[[#This Row],[GASTO_NETO]]+finanzas3[[#This Row],[INVERSION_NETA]]</f>
        <v>-1.9100000000000001</v>
      </c>
    </row>
    <row r="766" spans="1:19" x14ac:dyDescent="0.35">
      <c r="A766" s="3" t="s">
        <v>28</v>
      </c>
      <c r="B766" s="3" t="s">
        <v>16</v>
      </c>
      <c r="C766" s="3" t="s">
        <v>17</v>
      </c>
      <c r="D766" s="3" t="s">
        <v>18</v>
      </c>
      <c r="E766" s="8" t="s">
        <v>40</v>
      </c>
      <c r="F766" s="30" t="s">
        <v>215</v>
      </c>
      <c r="G766" s="3" t="s">
        <v>21</v>
      </c>
      <c r="H766" s="8" t="s">
        <v>40</v>
      </c>
      <c r="I766" s="8" t="s">
        <v>40</v>
      </c>
      <c r="J766" s="47">
        <v>5</v>
      </c>
      <c r="K766" s="4">
        <v>43500</v>
      </c>
      <c r="L766" s="3">
        <f t="shared" si="44"/>
        <v>2019</v>
      </c>
      <c r="M766" s="3">
        <f t="shared" si="45"/>
        <v>2</v>
      </c>
      <c r="P766" s="56">
        <f t="shared" si="46"/>
        <v>0</v>
      </c>
      <c r="Q766" s="56">
        <f t="shared" si="47"/>
        <v>-5</v>
      </c>
      <c r="R766" s="56">
        <f>IF(A766="INVERSION",-J766,0)</f>
        <v>0</v>
      </c>
      <c r="S766" s="56">
        <f>finanzas3[[#This Row],[INGRESO__NETO]]+finanzas3[[#This Row],[GASTO_NETO]]+finanzas3[[#This Row],[INVERSION_NETA]]</f>
        <v>-5</v>
      </c>
    </row>
    <row r="767" spans="1:19" x14ac:dyDescent="0.35">
      <c r="A767" s="3" t="s">
        <v>28</v>
      </c>
      <c r="B767" s="3" t="s">
        <v>16</v>
      </c>
      <c r="C767" s="3" t="s">
        <v>17</v>
      </c>
      <c r="D767" s="3" t="s">
        <v>18</v>
      </c>
      <c r="E767" s="8" t="s">
        <v>40</v>
      </c>
      <c r="F767" s="30" t="s">
        <v>215</v>
      </c>
      <c r="G767" s="8" t="s">
        <v>21</v>
      </c>
      <c r="H767" s="8" t="s">
        <v>40</v>
      </c>
      <c r="I767" s="8" t="s">
        <v>40</v>
      </c>
      <c r="J767" s="47">
        <v>5</v>
      </c>
      <c r="K767" s="4">
        <v>43500</v>
      </c>
      <c r="L767" s="3">
        <f t="shared" si="44"/>
        <v>2019</v>
      </c>
      <c r="M767" s="3">
        <f t="shared" si="45"/>
        <v>2</v>
      </c>
      <c r="P767" s="56">
        <f t="shared" si="46"/>
        <v>0</v>
      </c>
      <c r="Q767" s="56">
        <f t="shared" si="47"/>
        <v>-5</v>
      </c>
      <c r="R767" s="56">
        <f>IF(A767="INVERSION",-J767,0)</f>
        <v>0</v>
      </c>
      <c r="S767" s="56">
        <f>finanzas3[[#This Row],[INGRESO__NETO]]+finanzas3[[#This Row],[GASTO_NETO]]+finanzas3[[#This Row],[INVERSION_NETA]]</f>
        <v>-5</v>
      </c>
    </row>
    <row r="768" spans="1:19" x14ac:dyDescent="0.35">
      <c r="A768" s="3" t="s">
        <v>28</v>
      </c>
      <c r="B768" s="3" t="s">
        <v>16</v>
      </c>
      <c r="C768" s="3" t="s">
        <v>17</v>
      </c>
      <c r="D768" s="3" t="s">
        <v>18</v>
      </c>
      <c r="E768" s="8" t="s">
        <v>40</v>
      </c>
      <c r="F768" s="30" t="s">
        <v>215</v>
      </c>
      <c r="G768" s="3" t="s">
        <v>21</v>
      </c>
      <c r="H768" s="8" t="s">
        <v>40</v>
      </c>
      <c r="I768" s="8" t="s">
        <v>40</v>
      </c>
      <c r="J768" s="47">
        <v>20</v>
      </c>
      <c r="K768" s="4">
        <v>43501</v>
      </c>
      <c r="L768" s="3">
        <f t="shared" si="44"/>
        <v>2019</v>
      </c>
      <c r="M768" s="3">
        <f t="shared" si="45"/>
        <v>2</v>
      </c>
      <c r="P768" s="56">
        <f t="shared" si="46"/>
        <v>0</v>
      </c>
      <c r="Q768" s="56">
        <f t="shared" si="47"/>
        <v>-20</v>
      </c>
      <c r="R768" s="56">
        <f>IF(A768="INVERSION",-J768,0)</f>
        <v>0</v>
      </c>
      <c r="S768" s="56">
        <f>finanzas3[[#This Row],[INGRESO__NETO]]+finanzas3[[#This Row],[GASTO_NETO]]+finanzas3[[#This Row],[INVERSION_NETA]]</f>
        <v>-20</v>
      </c>
    </row>
    <row r="769" spans="1:19" x14ac:dyDescent="0.35">
      <c r="A769" s="3" t="s">
        <v>28</v>
      </c>
      <c r="B769" s="3" t="s">
        <v>16</v>
      </c>
      <c r="C769" s="3" t="s">
        <v>17</v>
      </c>
      <c r="D769" s="3" t="s">
        <v>18</v>
      </c>
      <c r="E769" s="8" t="s">
        <v>40</v>
      </c>
      <c r="F769" s="30" t="s">
        <v>215</v>
      </c>
      <c r="G769" s="3" t="s">
        <v>21</v>
      </c>
      <c r="H769" s="8" t="s">
        <v>40</v>
      </c>
      <c r="I769" s="8" t="s">
        <v>40</v>
      </c>
      <c r="J769" s="47">
        <v>20</v>
      </c>
      <c r="K769" s="4">
        <v>43502</v>
      </c>
      <c r="L769" s="3">
        <f t="shared" si="44"/>
        <v>2019</v>
      </c>
      <c r="M769" s="3">
        <f t="shared" si="45"/>
        <v>2</v>
      </c>
      <c r="P769" s="56">
        <f t="shared" si="46"/>
        <v>0</v>
      </c>
      <c r="Q769" s="56">
        <f t="shared" si="47"/>
        <v>-20</v>
      </c>
      <c r="R769" s="56">
        <f>IF(A769="INVERSION",-J769,0)</f>
        <v>0</v>
      </c>
      <c r="S769" s="56">
        <f>finanzas3[[#This Row],[INGRESO__NETO]]+finanzas3[[#This Row],[GASTO_NETO]]+finanzas3[[#This Row],[INVERSION_NETA]]</f>
        <v>-20</v>
      </c>
    </row>
    <row r="770" spans="1:19" x14ac:dyDescent="0.35">
      <c r="A770" s="3" t="s">
        <v>28</v>
      </c>
      <c r="B770" s="3" t="s">
        <v>16</v>
      </c>
      <c r="C770" s="3" t="s">
        <v>17</v>
      </c>
      <c r="D770" s="3" t="s">
        <v>18</v>
      </c>
      <c r="E770" s="8" t="s">
        <v>303</v>
      </c>
      <c r="F770" s="30" t="s">
        <v>215</v>
      </c>
      <c r="G770" s="8" t="s">
        <v>48</v>
      </c>
      <c r="H770" s="8" t="s">
        <v>304</v>
      </c>
      <c r="I770" s="8" t="s">
        <v>49</v>
      </c>
      <c r="J770" s="47">
        <v>3.1920000000000002</v>
      </c>
      <c r="K770" s="4">
        <v>43504</v>
      </c>
      <c r="L770" s="3">
        <f t="shared" ref="L770:L833" si="48">YEAR(K770)</f>
        <v>2019</v>
      </c>
      <c r="M770" s="3">
        <f t="shared" ref="M770:M833" si="49">MONTH(K770)</f>
        <v>2</v>
      </c>
      <c r="P770" s="56">
        <f t="shared" si="46"/>
        <v>0</v>
      </c>
      <c r="Q770" s="56">
        <f t="shared" si="47"/>
        <v>-3.1920000000000002</v>
      </c>
      <c r="R770" s="56">
        <f>IF(A770="INVERSION",-J770,0)</f>
        <v>0</v>
      </c>
      <c r="S770" s="56">
        <f>finanzas3[[#This Row],[INGRESO__NETO]]+finanzas3[[#This Row],[GASTO_NETO]]+finanzas3[[#This Row],[INVERSION_NETA]]</f>
        <v>-3.1920000000000002</v>
      </c>
    </row>
    <row r="771" spans="1:19" x14ac:dyDescent="0.35">
      <c r="A771" s="3" t="s">
        <v>28</v>
      </c>
      <c r="B771" s="3" t="s">
        <v>16</v>
      </c>
      <c r="C771" s="3" t="s">
        <v>17</v>
      </c>
      <c r="D771" s="3" t="s">
        <v>18</v>
      </c>
      <c r="E771" s="8" t="s">
        <v>303</v>
      </c>
      <c r="F771" s="30" t="s">
        <v>215</v>
      </c>
      <c r="G771" s="8" t="s">
        <v>48</v>
      </c>
      <c r="H771" s="8" t="s">
        <v>304</v>
      </c>
      <c r="I771" s="8" t="s">
        <v>49</v>
      </c>
      <c r="J771" s="47">
        <v>0.90600000000000014</v>
      </c>
      <c r="K771" s="4">
        <v>43507</v>
      </c>
      <c r="L771" s="3">
        <f t="shared" si="48"/>
        <v>2019</v>
      </c>
      <c r="M771" s="3">
        <f t="shared" si="49"/>
        <v>2</v>
      </c>
      <c r="P771" s="56">
        <f t="shared" ref="P771:P834" si="50">IF(A771="INGRESO",J771,0)</f>
        <v>0</v>
      </c>
      <c r="Q771" s="56">
        <f t="shared" ref="Q771:Q834" si="51">IF(A771="GASTO",-J771,0)</f>
        <v>-0.90600000000000014</v>
      </c>
      <c r="R771" s="56">
        <f>IF(A771="INVERSION",-J771,0)</f>
        <v>0</v>
      </c>
      <c r="S771" s="56">
        <f>finanzas3[[#This Row],[INGRESO__NETO]]+finanzas3[[#This Row],[GASTO_NETO]]+finanzas3[[#This Row],[INVERSION_NETA]]</f>
        <v>-0.90600000000000014</v>
      </c>
    </row>
    <row r="772" spans="1:19" x14ac:dyDescent="0.35">
      <c r="A772" s="3" t="s">
        <v>28</v>
      </c>
      <c r="B772" s="3" t="s">
        <v>16</v>
      </c>
      <c r="C772" s="3" t="s">
        <v>17</v>
      </c>
      <c r="D772" s="3" t="s">
        <v>18</v>
      </c>
      <c r="E772" s="8"/>
      <c r="F772" s="30" t="s">
        <v>25</v>
      </c>
      <c r="G772" s="8" t="s">
        <v>53</v>
      </c>
      <c r="H772" s="8" t="s">
        <v>199</v>
      </c>
      <c r="I772" s="8" t="s">
        <v>343</v>
      </c>
      <c r="J772" s="47">
        <v>0.38</v>
      </c>
      <c r="K772" s="4">
        <v>43508</v>
      </c>
      <c r="L772" s="3">
        <f t="shared" si="48"/>
        <v>2019</v>
      </c>
      <c r="M772" s="3">
        <f t="shared" si="49"/>
        <v>2</v>
      </c>
      <c r="P772" s="56">
        <f t="shared" si="50"/>
        <v>0</v>
      </c>
      <c r="Q772" s="56">
        <f t="shared" si="51"/>
        <v>-0.38</v>
      </c>
      <c r="R772" s="56">
        <f>IF(A772="INVERSION",-J772,0)</f>
        <v>0</v>
      </c>
      <c r="S772" s="56">
        <f>finanzas3[[#This Row],[INGRESO__NETO]]+finanzas3[[#This Row],[GASTO_NETO]]+finanzas3[[#This Row],[INVERSION_NETA]]</f>
        <v>-0.38</v>
      </c>
    </row>
    <row r="773" spans="1:19" x14ac:dyDescent="0.35">
      <c r="A773" s="3" t="s">
        <v>28</v>
      </c>
      <c r="B773" s="3" t="s">
        <v>16</v>
      </c>
      <c r="C773" s="3" t="s">
        <v>17</v>
      </c>
      <c r="D773" s="3" t="s">
        <v>18</v>
      </c>
      <c r="E773" s="8" t="s">
        <v>40</v>
      </c>
      <c r="F773" s="30" t="s">
        <v>215</v>
      </c>
      <c r="G773" s="3" t="s">
        <v>21</v>
      </c>
      <c r="H773" s="8" t="s">
        <v>40</v>
      </c>
      <c r="I773" s="8" t="s">
        <v>40</v>
      </c>
      <c r="J773" s="47">
        <v>20</v>
      </c>
      <c r="K773" s="4">
        <v>43511</v>
      </c>
      <c r="L773" s="3">
        <f t="shared" si="48"/>
        <v>2019</v>
      </c>
      <c r="M773" s="3">
        <f t="shared" si="49"/>
        <v>2</v>
      </c>
      <c r="P773" s="56">
        <f t="shared" si="50"/>
        <v>0</v>
      </c>
      <c r="Q773" s="56">
        <f t="shared" si="51"/>
        <v>-20</v>
      </c>
      <c r="R773" s="56">
        <f>IF(A773="INVERSION",-J773,0)</f>
        <v>0</v>
      </c>
      <c r="S773" s="56">
        <f>finanzas3[[#This Row],[INGRESO__NETO]]+finanzas3[[#This Row],[GASTO_NETO]]+finanzas3[[#This Row],[INVERSION_NETA]]</f>
        <v>-20</v>
      </c>
    </row>
    <row r="774" spans="1:19" x14ac:dyDescent="0.35">
      <c r="A774" s="3" t="s">
        <v>15</v>
      </c>
      <c r="B774" s="3" t="s">
        <v>16</v>
      </c>
      <c r="C774" s="3" t="s">
        <v>17</v>
      </c>
      <c r="D774" s="3" t="s">
        <v>18</v>
      </c>
      <c r="E774" s="8" t="s">
        <v>24</v>
      </c>
      <c r="F774" s="30" t="s">
        <v>25</v>
      </c>
      <c r="G774" s="3" t="s">
        <v>21</v>
      </c>
      <c r="H774" s="8" t="s">
        <v>26</v>
      </c>
      <c r="I774" s="8" t="s">
        <v>27</v>
      </c>
      <c r="J774" s="47">
        <v>300</v>
      </c>
      <c r="K774" s="4">
        <v>43511</v>
      </c>
      <c r="L774" s="3">
        <f t="shared" si="48"/>
        <v>2019</v>
      </c>
      <c r="M774" s="3">
        <f t="shared" si="49"/>
        <v>2</v>
      </c>
      <c r="O774" s="3"/>
      <c r="P774" s="56">
        <f t="shared" si="50"/>
        <v>300</v>
      </c>
      <c r="Q774" s="56">
        <f t="shared" si="51"/>
        <v>0</v>
      </c>
      <c r="R774" s="56">
        <f>IF(A774="INVERSION",-J774,0)</f>
        <v>0</v>
      </c>
      <c r="S774" s="56">
        <f>finanzas3[[#This Row],[INGRESO__NETO]]+finanzas3[[#This Row],[GASTO_NETO]]+finanzas3[[#This Row],[INVERSION_NETA]]</f>
        <v>300</v>
      </c>
    </row>
    <row r="775" spans="1:19" x14ac:dyDescent="0.35">
      <c r="A775" s="3" t="s">
        <v>28</v>
      </c>
      <c r="B775" s="3" t="s">
        <v>16</v>
      </c>
      <c r="C775" s="3" t="s">
        <v>17</v>
      </c>
      <c r="D775" s="3" t="s">
        <v>18</v>
      </c>
      <c r="E775" s="8" t="s">
        <v>303</v>
      </c>
      <c r="F775" s="30" t="s">
        <v>215</v>
      </c>
      <c r="G775" s="8" t="s">
        <v>48</v>
      </c>
      <c r="H775" s="8" t="s">
        <v>304</v>
      </c>
      <c r="I775" s="8" t="s">
        <v>49</v>
      </c>
      <c r="J775" s="47">
        <v>0.248</v>
      </c>
      <c r="K775" s="4">
        <v>43512</v>
      </c>
      <c r="L775" s="3">
        <f t="shared" si="48"/>
        <v>2019</v>
      </c>
      <c r="M775" s="3">
        <f t="shared" si="49"/>
        <v>2</v>
      </c>
      <c r="P775" s="56">
        <f t="shared" si="50"/>
        <v>0</v>
      </c>
      <c r="Q775" s="56">
        <f t="shared" si="51"/>
        <v>-0.248</v>
      </c>
      <c r="R775" s="56">
        <f>IF(A775="INVERSION",-J775,0)</f>
        <v>0</v>
      </c>
      <c r="S775" s="56">
        <f>finanzas3[[#This Row],[INGRESO__NETO]]+finanzas3[[#This Row],[GASTO_NETO]]+finanzas3[[#This Row],[INVERSION_NETA]]</f>
        <v>-0.248</v>
      </c>
    </row>
    <row r="776" spans="1:19" x14ac:dyDescent="0.35">
      <c r="A776" s="3" t="s">
        <v>28</v>
      </c>
      <c r="B776" s="3" t="s">
        <v>16</v>
      </c>
      <c r="C776" s="3" t="s">
        <v>17</v>
      </c>
      <c r="D776" s="3" t="s">
        <v>18</v>
      </c>
      <c r="E776" s="8"/>
      <c r="F776" s="30" t="s">
        <v>25</v>
      </c>
      <c r="G776" s="3" t="s">
        <v>53</v>
      </c>
      <c r="H776" s="8" t="s">
        <v>199</v>
      </c>
      <c r="I776" s="8" t="s">
        <v>343</v>
      </c>
      <c r="J776" s="47">
        <v>0.44000000000000006</v>
      </c>
      <c r="K776" s="4">
        <v>43513</v>
      </c>
      <c r="L776" s="3">
        <f t="shared" si="48"/>
        <v>2019</v>
      </c>
      <c r="M776" s="3">
        <f t="shared" si="49"/>
        <v>2</v>
      </c>
      <c r="P776" s="56">
        <f t="shared" si="50"/>
        <v>0</v>
      </c>
      <c r="Q776" s="56">
        <f t="shared" si="51"/>
        <v>-0.44000000000000006</v>
      </c>
      <c r="R776" s="56">
        <f>IF(A776="INVERSION",-J776,0)</f>
        <v>0</v>
      </c>
      <c r="S776" s="56">
        <f>finanzas3[[#This Row],[INGRESO__NETO]]+finanzas3[[#This Row],[GASTO_NETO]]+finanzas3[[#This Row],[INVERSION_NETA]]</f>
        <v>-0.44000000000000006</v>
      </c>
    </row>
    <row r="777" spans="1:19" x14ac:dyDescent="0.35">
      <c r="A777" s="3" t="s">
        <v>28</v>
      </c>
      <c r="B777" s="3" t="s">
        <v>16</v>
      </c>
      <c r="C777" s="3" t="s">
        <v>17</v>
      </c>
      <c r="D777" s="3" t="s">
        <v>18</v>
      </c>
      <c r="E777" s="8" t="s">
        <v>346</v>
      </c>
      <c r="F777" s="30" t="s">
        <v>215</v>
      </c>
      <c r="G777" s="8" t="s">
        <v>67</v>
      </c>
      <c r="H777" s="8" t="s">
        <v>306</v>
      </c>
      <c r="I777" s="8" t="s">
        <v>215</v>
      </c>
      <c r="J777" s="47">
        <v>1.6</v>
      </c>
      <c r="K777" s="4">
        <v>43513</v>
      </c>
      <c r="L777" s="3">
        <f t="shared" si="48"/>
        <v>2019</v>
      </c>
      <c r="M777" s="3">
        <f t="shared" si="49"/>
        <v>2</v>
      </c>
      <c r="O777" t="s">
        <v>347</v>
      </c>
      <c r="P777" s="56">
        <f t="shared" si="50"/>
        <v>0</v>
      </c>
      <c r="Q777" s="56">
        <f t="shared" si="51"/>
        <v>-1.6</v>
      </c>
      <c r="R777" s="56">
        <f>IF(A777="INVERSION",-J777,0)</f>
        <v>0</v>
      </c>
      <c r="S777" s="56">
        <f>finanzas3[[#This Row],[INGRESO__NETO]]+finanzas3[[#This Row],[GASTO_NETO]]+finanzas3[[#This Row],[INVERSION_NETA]]</f>
        <v>-1.6</v>
      </c>
    </row>
    <row r="778" spans="1:19" x14ac:dyDescent="0.35">
      <c r="A778" s="3" t="s">
        <v>28</v>
      </c>
      <c r="B778" s="3" t="s">
        <v>16</v>
      </c>
      <c r="C778" s="3" t="s">
        <v>17</v>
      </c>
      <c r="D778" s="3" t="s">
        <v>18</v>
      </c>
      <c r="E778" s="8" t="s">
        <v>344</v>
      </c>
      <c r="F778" s="30" t="s">
        <v>215</v>
      </c>
      <c r="G778" s="3" t="s">
        <v>67</v>
      </c>
      <c r="H778" s="8" t="s">
        <v>306</v>
      </c>
      <c r="I778" s="8" t="s">
        <v>215</v>
      </c>
      <c r="J778" s="47">
        <v>0.35000000000000003</v>
      </c>
      <c r="K778" s="4">
        <v>43514</v>
      </c>
      <c r="L778" s="3">
        <f t="shared" si="48"/>
        <v>2019</v>
      </c>
      <c r="M778" s="3">
        <f t="shared" si="49"/>
        <v>2</v>
      </c>
      <c r="O778" t="s">
        <v>345</v>
      </c>
      <c r="P778" s="56">
        <f t="shared" si="50"/>
        <v>0</v>
      </c>
      <c r="Q778" s="56">
        <f t="shared" si="51"/>
        <v>-0.35000000000000003</v>
      </c>
      <c r="R778" s="56">
        <f>IF(A778="INVERSION",-J778,0)</f>
        <v>0</v>
      </c>
      <c r="S778" s="56">
        <f>finanzas3[[#This Row],[INGRESO__NETO]]+finanzas3[[#This Row],[GASTO_NETO]]+finanzas3[[#This Row],[INVERSION_NETA]]</f>
        <v>-0.35000000000000003</v>
      </c>
    </row>
    <row r="779" spans="1:19" x14ac:dyDescent="0.35">
      <c r="A779" s="3" t="s">
        <v>28</v>
      </c>
      <c r="B779" s="3" t="s">
        <v>16</v>
      </c>
      <c r="C779" s="3" t="s">
        <v>17</v>
      </c>
      <c r="D779" s="3" t="s">
        <v>18</v>
      </c>
      <c r="E779" s="8" t="s">
        <v>303</v>
      </c>
      <c r="F779" s="30" t="s">
        <v>215</v>
      </c>
      <c r="G779" s="8" t="s">
        <v>48</v>
      </c>
      <c r="H779" s="8" t="s">
        <v>304</v>
      </c>
      <c r="I779" s="8" t="s">
        <v>49</v>
      </c>
      <c r="J779" s="47">
        <v>1.4400000000000002</v>
      </c>
      <c r="K779" s="4">
        <v>43515</v>
      </c>
      <c r="L779" s="3">
        <f t="shared" si="48"/>
        <v>2019</v>
      </c>
      <c r="M779" s="3">
        <f t="shared" si="49"/>
        <v>2</v>
      </c>
      <c r="P779" s="56">
        <f t="shared" si="50"/>
        <v>0</v>
      </c>
      <c r="Q779" s="56">
        <f t="shared" si="51"/>
        <v>-1.4400000000000002</v>
      </c>
      <c r="R779" s="56">
        <f>IF(A779="INVERSION",-J779,0)</f>
        <v>0</v>
      </c>
      <c r="S779" s="56">
        <f>finanzas3[[#This Row],[INGRESO__NETO]]+finanzas3[[#This Row],[GASTO_NETO]]+finanzas3[[#This Row],[INVERSION_NETA]]</f>
        <v>-1.4400000000000002</v>
      </c>
    </row>
    <row r="780" spans="1:19" x14ac:dyDescent="0.35">
      <c r="A780" s="3" t="s">
        <v>28</v>
      </c>
      <c r="B780" s="3" t="s">
        <v>16</v>
      </c>
      <c r="C780" s="3" t="s">
        <v>17</v>
      </c>
      <c r="D780" s="3" t="s">
        <v>18</v>
      </c>
      <c r="E780" s="8" t="s">
        <v>303</v>
      </c>
      <c r="F780" s="30" t="s">
        <v>215</v>
      </c>
      <c r="G780" s="8" t="s">
        <v>48</v>
      </c>
      <c r="H780" s="8" t="s">
        <v>304</v>
      </c>
      <c r="I780" s="8" t="s">
        <v>49</v>
      </c>
      <c r="J780" s="47">
        <v>2.1390000000000002</v>
      </c>
      <c r="K780" s="4">
        <v>43519</v>
      </c>
      <c r="L780" s="3">
        <f t="shared" si="48"/>
        <v>2019</v>
      </c>
      <c r="M780" s="3">
        <f t="shared" si="49"/>
        <v>2</v>
      </c>
      <c r="P780" s="56">
        <f t="shared" si="50"/>
        <v>0</v>
      </c>
      <c r="Q780" s="56">
        <f t="shared" si="51"/>
        <v>-2.1390000000000002</v>
      </c>
      <c r="R780" s="56">
        <f>IF(A780="INVERSION",-J780,0)</f>
        <v>0</v>
      </c>
      <c r="S780" s="56">
        <f>finanzas3[[#This Row],[INGRESO__NETO]]+finanzas3[[#This Row],[GASTO_NETO]]+finanzas3[[#This Row],[INVERSION_NETA]]</f>
        <v>-2.1390000000000002</v>
      </c>
    </row>
    <row r="781" spans="1:19" x14ac:dyDescent="0.35">
      <c r="A781" s="3" t="s">
        <v>28</v>
      </c>
      <c r="B781" s="3" t="s">
        <v>16</v>
      </c>
      <c r="C781" s="3" t="s">
        <v>17</v>
      </c>
      <c r="D781" s="3" t="s">
        <v>18</v>
      </c>
      <c r="E781" s="8" t="s">
        <v>303</v>
      </c>
      <c r="F781" s="30" t="s">
        <v>215</v>
      </c>
      <c r="G781" s="8" t="s">
        <v>48</v>
      </c>
      <c r="H781" s="8" t="s">
        <v>304</v>
      </c>
      <c r="I781" s="8" t="s">
        <v>49</v>
      </c>
      <c r="J781" s="47">
        <v>0.57699999999999996</v>
      </c>
      <c r="K781" s="4">
        <v>43520</v>
      </c>
      <c r="L781" s="3">
        <f t="shared" si="48"/>
        <v>2019</v>
      </c>
      <c r="M781" s="3">
        <f t="shared" si="49"/>
        <v>2</v>
      </c>
      <c r="P781" s="56">
        <f t="shared" si="50"/>
        <v>0</v>
      </c>
      <c r="Q781" s="56">
        <f t="shared" si="51"/>
        <v>-0.57699999999999996</v>
      </c>
      <c r="R781" s="56">
        <f>IF(A781="INVERSION",-J781,0)</f>
        <v>0</v>
      </c>
      <c r="S781" s="56">
        <f>finanzas3[[#This Row],[INGRESO__NETO]]+finanzas3[[#This Row],[GASTO_NETO]]+finanzas3[[#This Row],[INVERSION_NETA]]</f>
        <v>-0.57699999999999996</v>
      </c>
    </row>
    <row r="782" spans="1:19" x14ac:dyDescent="0.35">
      <c r="A782" s="3" t="s">
        <v>28</v>
      </c>
      <c r="B782" s="3" t="s">
        <v>16</v>
      </c>
      <c r="C782" s="3" t="s">
        <v>17</v>
      </c>
      <c r="D782" s="3" t="s">
        <v>18</v>
      </c>
      <c r="E782" s="8" t="s">
        <v>371</v>
      </c>
      <c r="F782" s="30" t="s">
        <v>215</v>
      </c>
      <c r="G782" s="3" t="s">
        <v>67</v>
      </c>
      <c r="H782" s="8" t="s">
        <v>306</v>
      </c>
      <c r="I782" s="8" t="s">
        <v>215</v>
      </c>
      <c r="J782" s="47">
        <v>1.6</v>
      </c>
      <c r="K782" s="4">
        <v>43522</v>
      </c>
      <c r="L782" s="3">
        <f t="shared" si="48"/>
        <v>2019</v>
      </c>
      <c r="M782" s="3">
        <f t="shared" si="49"/>
        <v>2</v>
      </c>
      <c r="O782" t="s">
        <v>372</v>
      </c>
      <c r="P782" s="56">
        <f t="shared" si="50"/>
        <v>0</v>
      </c>
      <c r="Q782" s="56">
        <f t="shared" si="51"/>
        <v>-1.6</v>
      </c>
      <c r="R782" s="56">
        <f>IF(A782="INVERSION",-J782,0)</f>
        <v>0</v>
      </c>
      <c r="S782" s="56">
        <f>finanzas3[[#This Row],[INGRESO__NETO]]+finanzas3[[#This Row],[GASTO_NETO]]+finanzas3[[#This Row],[INVERSION_NETA]]</f>
        <v>-1.6</v>
      </c>
    </row>
    <row r="783" spans="1:19" x14ac:dyDescent="0.35">
      <c r="A783" s="3" t="s">
        <v>28</v>
      </c>
      <c r="B783" s="3" t="s">
        <v>16</v>
      </c>
      <c r="C783" s="3" t="s">
        <v>29</v>
      </c>
      <c r="D783" s="3" t="s">
        <v>18</v>
      </c>
      <c r="E783" s="8" t="s">
        <v>336</v>
      </c>
      <c r="F783" s="30" t="s">
        <v>215</v>
      </c>
      <c r="G783" s="8" t="s">
        <v>59</v>
      </c>
      <c r="H783" s="8" t="s">
        <v>337</v>
      </c>
      <c r="I783" s="8" t="s">
        <v>2542</v>
      </c>
      <c r="J783" s="47">
        <v>1.5880000000000001</v>
      </c>
      <c r="K783" s="4">
        <v>43524</v>
      </c>
      <c r="L783" s="3">
        <f t="shared" si="48"/>
        <v>2019</v>
      </c>
      <c r="M783" s="3">
        <f t="shared" si="49"/>
        <v>2</v>
      </c>
      <c r="O783" s="3"/>
      <c r="P783" s="56">
        <f t="shared" si="50"/>
        <v>0</v>
      </c>
      <c r="Q783" s="56">
        <f t="shared" si="51"/>
        <v>-1.5880000000000001</v>
      </c>
      <c r="R783" s="56">
        <f>IF(A783="INVERSION",-J783,0)</f>
        <v>0</v>
      </c>
      <c r="S783" s="56">
        <f>finanzas3[[#This Row],[INGRESO__NETO]]+finanzas3[[#This Row],[GASTO_NETO]]+finanzas3[[#This Row],[INVERSION_NETA]]</f>
        <v>-1.5880000000000001</v>
      </c>
    </row>
    <row r="784" spans="1:19" x14ac:dyDescent="0.35">
      <c r="A784" s="3" t="s">
        <v>15</v>
      </c>
      <c r="B784" s="3" t="s">
        <v>16</v>
      </c>
      <c r="C784" s="3" t="s">
        <v>17</v>
      </c>
      <c r="D784" s="3" t="s">
        <v>18</v>
      </c>
      <c r="E784" s="8" t="s">
        <v>24</v>
      </c>
      <c r="F784" s="30" t="s">
        <v>25</v>
      </c>
      <c r="G784" s="8" t="s">
        <v>21</v>
      </c>
      <c r="H784" s="8" t="s">
        <v>26</v>
      </c>
      <c r="I784" s="8" t="s">
        <v>27</v>
      </c>
      <c r="J784" s="47">
        <v>120</v>
      </c>
      <c r="K784" s="4">
        <v>43525</v>
      </c>
      <c r="L784" s="3">
        <f t="shared" si="48"/>
        <v>2019</v>
      </c>
      <c r="M784" s="3">
        <f t="shared" si="49"/>
        <v>3</v>
      </c>
      <c r="O784" s="3"/>
      <c r="P784" s="56">
        <f t="shared" si="50"/>
        <v>120</v>
      </c>
      <c r="Q784" s="56">
        <f t="shared" si="51"/>
        <v>0</v>
      </c>
      <c r="R784" s="56">
        <f>IF(A784="INVERSION",-J784,0)</f>
        <v>0</v>
      </c>
      <c r="S784" s="56">
        <f>finanzas3[[#This Row],[INGRESO__NETO]]+finanzas3[[#This Row],[GASTO_NETO]]+finanzas3[[#This Row],[INVERSION_NETA]]</f>
        <v>120</v>
      </c>
    </row>
    <row r="785" spans="1:19" x14ac:dyDescent="0.35">
      <c r="A785" s="3" t="s">
        <v>28</v>
      </c>
      <c r="B785" s="3" t="s">
        <v>16</v>
      </c>
      <c r="C785" s="3" t="s">
        <v>29</v>
      </c>
      <c r="D785" s="3" t="s">
        <v>18</v>
      </c>
      <c r="E785" s="8" t="s">
        <v>293</v>
      </c>
      <c r="F785" s="30" t="s">
        <v>215</v>
      </c>
      <c r="G785" s="3" t="s">
        <v>1864</v>
      </c>
      <c r="H785" s="8" t="s">
        <v>293</v>
      </c>
      <c r="I785" s="8" t="s">
        <v>301</v>
      </c>
      <c r="J785" s="47">
        <v>40</v>
      </c>
      <c r="K785" s="4">
        <v>43525</v>
      </c>
      <c r="L785" s="3">
        <f t="shared" si="48"/>
        <v>2019</v>
      </c>
      <c r="M785" s="3">
        <f t="shared" si="49"/>
        <v>3</v>
      </c>
      <c r="O785" s="3"/>
      <c r="P785" s="56">
        <f t="shared" si="50"/>
        <v>0</v>
      </c>
      <c r="Q785" s="56">
        <f t="shared" si="51"/>
        <v>-40</v>
      </c>
      <c r="R785" s="56">
        <f>IF(A785="INVERSION",-J785,0)</f>
        <v>0</v>
      </c>
      <c r="S785" s="56">
        <f>finanzas3[[#This Row],[INGRESO__NETO]]+finanzas3[[#This Row],[GASTO_NETO]]+finanzas3[[#This Row],[INVERSION_NETA]]</f>
        <v>-40</v>
      </c>
    </row>
    <row r="786" spans="1:19" x14ac:dyDescent="0.35">
      <c r="A786" s="3" t="s">
        <v>28</v>
      </c>
      <c r="B786" s="3" t="s">
        <v>16</v>
      </c>
      <c r="C786" s="3" t="s">
        <v>17</v>
      </c>
      <c r="D786" s="3" t="s">
        <v>18</v>
      </c>
      <c r="E786" s="8" t="s">
        <v>40</v>
      </c>
      <c r="F786" s="30" t="s">
        <v>215</v>
      </c>
      <c r="G786" s="3" t="s">
        <v>21</v>
      </c>
      <c r="H786" s="8" t="s">
        <v>40</v>
      </c>
      <c r="I786" s="8" t="s">
        <v>40</v>
      </c>
      <c r="J786" s="47">
        <v>20</v>
      </c>
      <c r="K786" s="4">
        <v>43528</v>
      </c>
      <c r="L786" s="3">
        <f t="shared" si="48"/>
        <v>2019</v>
      </c>
      <c r="M786" s="3">
        <f t="shared" si="49"/>
        <v>3</v>
      </c>
      <c r="P786" s="56">
        <f t="shared" si="50"/>
        <v>0</v>
      </c>
      <c r="Q786" s="56">
        <f t="shared" si="51"/>
        <v>-20</v>
      </c>
      <c r="R786" s="56">
        <f>IF(A786="INVERSION",-J786,0)</f>
        <v>0</v>
      </c>
      <c r="S786" s="56">
        <f>finanzas3[[#This Row],[INGRESO__NETO]]+finanzas3[[#This Row],[GASTO_NETO]]+finanzas3[[#This Row],[INVERSION_NETA]]</f>
        <v>-20</v>
      </c>
    </row>
    <row r="787" spans="1:19" x14ac:dyDescent="0.35">
      <c r="A787" s="3" t="s">
        <v>28</v>
      </c>
      <c r="B787" s="3" t="s">
        <v>16</v>
      </c>
      <c r="C787" s="3" t="s">
        <v>17</v>
      </c>
      <c r="D787" s="3" t="s">
        <v>18</v>
      </c>
      <c r="E787" s="8" t="s">
        <v>66</v>
      </c>
      <c r="F787" s="30" t="s">
        <v>25</v>
      </c>
      <c r="G787" s="3" t="s">
        <v>67</v>
      </c>
      <c r="H787" s="8" t="s">
        <v>66</v>
      </c>
      <c r="I787" s="8" t="s">
        <v>66</v>
      </c>
      <c r="J787" s="47">
        <v>1.1500000000000001</v>
      </c>
      <c r="K787" s="4">
        <v>43529</v>
      </c>
      <c r="L787" s="3">
        <f t="shared" si="48"/>
        <v>2019</v>
      </c>
      <c r="M787" s="3">
        <f t="shared" si="49"/>
        <v>3</v>
      </c>
      <c r="O787" t="s">
        <v>373</v>
      </c>
      <c r="P787" s="56">
        <f t="shared" si="50"/>
        <v>0</v>
      </c>
      <c r="Q787" s="56">
        <f t="shared" si="51"/>
        <v>-1.1500000000000001</v>
      </c>
      <c r="R787" s="56">
        <f>IF(A787="INVERSION",-J787,0)</f>
        <v>0</v>
      </c>
      <c r="S787" s="56">
        <f>finanzas3[[#This Row],[INGRESO__NETO]]+finanzas3[[#This Row],[GASTO_NETO]]+finanzas3[[#This Row],[INVERSION_NETA]]</f>
        <v>-1.1500000000000001</v>
      </c>
    </row>
    <row r="788" spans="1:19" x14ac:dyDescent="0.35">
      <c r="A788" s="3" t="s">
        <v>28</v>
      </c>
      <c r="B788" s="3" t="s">
        <v>16</v>
      </c>
      <c r="C788" s="3" t="s">
        <v>17</v>
      </c>
      <c r="D788" s="3" t="s">
        <v>18</v>
      </c>
      <c r="E788" s="8" t="s">
        <v>40</v>
      </c>
      <c r="F788" s="30" t="s">
        <v>215</v>
      </c>
      <c r="G788" s="3" t="s">
        <v>21</v>
      </c>
      <c r="H788" s="8" t="s">
        <v>40</v>
      </c>
      <c r="I788" s="8" t="s">
        <v>40</v>
      </c>
      <c r="J788" s="47">
        <v>20</v>
      </c>
      <c r="K788" s="4">
        <v>43531</v>
      </c>
      <c r="L788" s="3">
        <f t="shared" si="48"/>
        <v>2019</v>
      </c>
      <c r="M788" s="3">
        <f t="shared" si="49"/>
        <v>3</v>
      </c>
      <c r="P788" s="56">
        <f t="shared" si="50"/>
        <v>0</v>
      </c>
      <c r="Q788" s="56">
        <f t="shared" si="51"/>
        <v>-20</v>
      </c>
      <c r="R788" s="56">
        <f>IF(A788="INVERSION",-J788,0)</f>
        <v>0</v>
      </c>
      <c r="S788" s="56">
        <f>finanzas3[[#This Row],[INGRESO__NETO]]+finanzas3[[#This Row],[GASTO_NETO]]+finanzas3[[#This Row],[INVERSION_NETA]]</f>
        <v>-20</v>
      </c>
    </row>
    <row r="789" spans="1:19" x14ac:dyDescent="0.35">
      <c r="A789" s="3" t="s">
        <v>28</v>
      </c>
      <c r="B789" s="3" t="s">
        <v>16</v>
      </c>
      <c r="C789" s="3" t="s">
        <v>17</v>
      </c>
      <c r="D789" s="3" t="s">
        <v>18</v>
      </c>
      <c r="E789" s="8" t="s">
        <v>40</v>
      </c>
      <c r="F789" s="30" t="s">
        <v>215</v>
      </c>
      <c r="G789" s="3" t="s">
        <v>21</v>
      </c>
      <c r="H789" s="8" t="s">
        <v>40</v>
      </c>
      <c r="I789" s="8" t="s">
        <v>40</v>
      </c>
      <c r="J789" s="47">
        <v>10</v>
      </c>
      <c r="K789" s="4">
        <v>43535</v>
      </c>
      <c r="L789" s="3">
        <f t="shared" si="48"/>
        <v>2019</v>
      </c>
      <c r="M789" s="3">
        <f t="shared" si="49"/>
        <v>3</v>
      </c>
      <c r="P789" s="56">
        <f t="shared" si="50"/>
        <v>0</v>
      </c>
      <c r="Q789" s="56">
        <f t="shared" si="51"/>
        <v>-10</v>
      </c>
      <c r="R789" s="56">
        <f>IF(A789="INVERSION",-J789,0)</f>
        <v>0</v>
      </c>
      <c r="S789" s="56">
        <f>finanzas3[[#This Row],[INGRESO__NETO]]+finanzas3[[#This Row],[GASTO_NETO]]+finanzas3[[#This Row],[INVERSION_NETA]]</f>
        <v>-10</v>
      </c>
    </row>
    <row r="790" spans="1:19" x14ac:dyDescent="0.35">
      <c r="A790" s="3" t="s">
        <v>28</v>
      </c>
      <c r="B790" s="3" t="s">
        <v>16</v>
      </c>
      <c r="C790" s="3" t="s">
        <v>17</v>
      </c>
      <c r="D790" s="3" t="s">
        <v>18</v>
      </c>
      <c r="E790" s="8" t="s">
        <v>303</v>
      </c>
      <c r="F790" s="30" t="s">
        <v>215</v>
      </c>
      <c r="G790" s="8" t="s">
        <v>48</v>
      </c>
      <c r="H790" s="8" t="s">
        <v>304</v>
      </c>
      <c r="I790" s="8" t="s">
        <v>49</v>
      </c>
      <c r="J790" s="47">
        <v>2.2890000000000001</v>
      </c>
      <c r="K790" s="4">
        <v>43536</v>
      </c>
      <c r="L790" s="3">
        <f t="shared" si="48"/>
        <v>2019</v>
      </c>
      <c r="M790" s="3">
        <f t="shared" si="49"/>
        <v>3</v>
      </c>
      <c r="P790" s="56">
        <f t="shared" si="50"/>
        <v>0</v>
      </c>
      <c r="Q790" s="56">
        <f t="shared" si="51"/>
        <v>-2.2890000000000001</v>
      </c>
      <c r="R790" s="56">
        <f>IF(A790="INVERSION",-J790,0)</f>
        <v>0</v>
      </c>
      <c r="S790" s="56">
        <f>finanzas3[[#This Row],[INGRESO__NETO]]+finanzas3[[#This Row],[GASTO_NETO]]+finanzas3[[#This Row],[INVERSION_NETA]]</f>
        <v>-2.2890000000000001</v>
      </c>
    </row>
    <row r="791" spans="1:19" x14ac:dyDescent="0.35">
      <c r="A791" s="3" t="s">
        <v>28</v>
      </c>
      <c r="B791" s="3" t="s">
        <v>16</v>
      </c>
      <c r="C791" s="3" t="s">
        <v>29</v>
      </c>
      <c r="D791" s="3" t="s">
        <v>18</v>
      </c>
      <c r="E791" s="8" t="s">
        <v>336</v>
      </c>
      <c r="F791" s="30" t="s">
        <v>215</v>
      </c>
      <c r="G791" s="8" t="s">
        <v>59</v>
      </c>
      <c r="H791" s="8" t="s">
        <v>337</v>
      </c>
      <c r="I791" s="8" t="s">
        <v>2542</v>
      </c>
      <c r="J791" s="47">
        <v>1.5880000000000001</v>
      </c>
      <c r="K791" s="4">
        <v>43538</v>
      </c>
      <c r="L791" s="3">
        <f t="shared" si="48"/>
        <v>2019</v>
      </c>
      <c r="M791" s="3">
        <f t="shared" si="49"/>
        <v>3</v>
      </c>
      <c r="O791" s="3"/>
      <c r="P791" s="56">
        <f t="shared" si="50"/>
        <v>0</v>
      </c>
      <c r="Q791" s="56">
        <f t="shared" si="51"/>
        <v>-1.5880000000000001</v>
      </c>
      <c r="R791" s="56">
        <f>IF(A791="INVERSION",-J791,0)</f>
        <v>0</v>
      </c>
      <c r="S791" s="56">
        <f>finanzas3[[#This Row],[INGRESO__NETO]]+finanzas3[[#This Row],[GASTO_NETO]]+finanzas3[[#This Row],[INVERSION_NETA]]</f>
        <v>-1.5880000000000001</v>
      </c>
    </row>
    <row r="792" spans="1:19" x14ac:dyDescent="0.35">
      <c r="A792" s="3" t="s">
        <v>28</v>
      </c>
      <c r="B792" s="3" t="s">
        <v>16</v>
      </c>
      <c r="C792" s="3" t="s">
        <v>17</v>
      </c>
      <c r="D792" s="3" t="s">
        <v>18</v>
      </c>
      <c r="E792" s="8" t="s">
        <v>374</v>
      </c>
      <c r="F792" s="30" t="s">
        <v>157</v>
      </c>
      <c r="G792" s="3" t="s">
        <v>110</v>
      </c>
      <c r="H792" s="3" t="s">
        <v>375</v>
      </c>
      <c r="I792" s="3" t="s">
        <v>375</v>
      </c>
      <c r="J792" s="6">
        <v>6.2280000000000006</v>
      </c>
      <c r="K792" s="4">
        <v>43539</v>
      </c>
      <c r="L792" s="3">
        <f t="shared" si="48"/>
        <v>2019</v>
      </c>
      <c r="M792" s="3">
        <f t="shared" si="49"/>
        <v>3</v>
      </c>
      <c r="O792" t="s">
        <v>376</v>
      </c>
      <c r="P792" s="56">
        <f t="shared" si="50"/>
        <v>0</v>
      </c>
      <c r="Q792" s="56">
        <f t="shared" si="51"/>
        <v>-6.2280000000000006</v>
      </c>
      <c r="R792" s="56">
        <f>IF(A792="INVERSION",-J792,0)</f>
        <v>0</v>
      </c>
      <c r="S792" s="56">
        <f>finanzas3[[#This Row],[INGRESO__NETO]]+finanzas3[[#This Row],[GASTO_NETO]]+finanzas3[[#This Row],[INVERSION_NETA]]</f>
        <v>-6.2280000000000006</v>
      </c>
    </row>
    <row r="793" spans="1:19" x14ac:dyDescent="0.35">
      <c r="A793" s="3" t="s">
        <v>28</v>
      </c>
      <c r="B793" s="3" t="s">
        <v>16</v>
      </c>
      <c r="C793" s="3" t="s">
        <v>17</v>
      </c>
      <c r="D793" s="3" t="s">
        <v>18</v>
      </c>
      <c r="E793" s="8"/>
      <c r="F793" s="30" t="s">
        <v>25</v>
      </c>
      <c r="G793" s="8" t="s">
        <v>53</v>
      </c>
      <c r="H793" s="8" t="s">
        <v>199</v>
      </c>
      <c r="I793" s="8" t="s">
        <v>343</v>
      </c>
      <c r="J793" s="47">
        <v>0.15000000000000002</v>
      </c>
      <c r="K793" s="4">
        <v>43541</v>
      </c>
      <c r="L793" s="3">
        <f t="shared" si="48"/>
        <v>2019</v>
      </c>
      <c r="M793" s="3">
        <f t="shared" si="49"/>
        <v>3</v>
      </c>
      <c r="P793" s="56">
        <f t="shared" si="50"/>
        <v>0</v>
      </c>
      <c r="Q793" s="56">
        <f t="shared" si="51"/>
        <v>-0.15000000000000002</v>
      </c>
      <c r="R793" s="56">
        <f>IF(A793="INVERSION",-J793,0)</f>
        <v>0</v>
      </c>
      <c r="S793" s="56">
        <f>finanzas3[[#This Row],[INGRESO__NETO]]+finanzas3[[#This Row],[GASTO_NETO]]+finanzas3[[#This Row],[INVERSION_NETA]]</f>
        <v>-0.15000000000000002</v>
      </c>
    </row>
    <row r="794" spans="1:19" x14ac:dyDescent="0.35">
      <c r="A794" s="3" t="s">
        <v>28</v>
      </c>
      <c r="B794" s="3" t="s">
        <v>16</v>
      </c>
      <c r="C794" s="3" t="s">
        <v>17</v>
      </c>
      <c r="D794" s="3" t="s">
        <v>18</v>
      </c>
      <c r="E794" s="8" t="s">
        <v>215</v>
      </c>
      <c r="F794" s="30" t="s">
        <v>215</v>
      </c>
      <c r="G794" s="3" t="s">
        <v>67</v>
      </c>
      <c r="H794" s="8" t="s">
        <v>306</v>
      </c>
      <c r="I794" s="8" t="s">
        <v>215</v>
      </c>
      <c r="J794" s="47">
        <v>11.312000000000001</v>
      </c>
      <c r="K794" s="4">
        <v>43542</v>
      </c>
      <c r="L794" s="3">
        <f t="shared" si="48"/>
        <v>2019</v>
      </c>
      <c r="M794" s="3">
        <f t="shared" si="49"/>
        <v>3</v>
      </c>
      <c r="O794" t="s">
        <v>377</v>
      </c>
      <c r="P794" s="56">
        <f t="shared" si="50"/>
        <v>0</v>
      </c>
      <c r="Q794" s="56">
        <f t="shared" si="51"/>
        <v>-11.312000000000001</v>
      </c>
      <c r="R794" s="56">
        <f>IF(A794="INVERSION",-J794,0)</f>
        <v>0</v>
      </c>
      <c r="S794" s="56">
        <f>finanzas3[[#This Row],[INGRESO__NETO]]+finanzas3[[#This Row],[GASTO_NETO]]+finanzas3[[#This Row],[INVERSION_NETA]]</f>
        <v>-11.312000000000001</v>
      </c>
    </row>
    <row r="795" spans="1:19" x14ac:dyDescent="0.35">
      <c r="A795" s="3" t="s">
        <v>28</v>
      </c>
      <c r="B795" s="3" t="s">
        <v>16</v>
      </c>
      <c r="C795" s="3" t="s">
        <v>17</v>
      </c>
      <c r="D795" s="3" t="s">
        <v>18</v>
      </c>
      <c r="E795" s="8"/>
      <c r="F795" s="30" t="s">
        <v>25</v>
      </c>
      <c r="G795" s="8" t="s">
        <v>53</v>
      </c>
      <c r="H795" s="8" t="s">
        <v>199</v>
      </c>
      <c r="I795" s="8" t="s">
        <v>343</v>
      </c>
      <c r="J795" s="47">
        <v>0.64500000000000002</v>
      </c>
      <c r="K795" s="4">
        <v>43543</v>
      </c>
      <c r="L795" s="3">
        <f t="shared" si="48"/>
        <v>2019</v>
      </c>
      <c r="M795" s="3">
        <f t="shared" si="49"/>
        <v>3</v>
      </c>
      <c r="P795" s="56">
        <f t="shared" si="50"/>
        <v>0</v>
      </c>
      <c r="Q795" s="56">
        <f t="shared" si="51"/>
        <v>-0.64500000000000002</v>
      </c>
      <c r="R795" s="56">
        <f>IF(A795="INVERSION",-J795,0)</f>
        <v>0</v>
      </c>
      <c r="S795" s="56">
        <f>finanzas3[[#This Row],[INGRESO__NETO]]+finanzas3[[#This Row],[GASTO_NETO]]+finanzas3[[#This Row],[INVERSION_NETA]]</f>
        <v>-0.64500000000000002</v>
      </c>
    </row>
    <row r="796" spans="1:19" x14ac:dyDescent="0.35">
      <c r="A796" s="3" t="s">
        <v>28</v>
      </c>
      <c r="B796" s="3" t="s">
        <v>16</v>
      </c>
      <c r="C796" s="3" t="s">
        <v>17</v>
      </c>
      <c r="D796" s="3" t="s">
        <v>18</v>
      </c>
      <c r="E796" s="8" t="s">
        <v>303</v>
      </c>
      <c r="F796" s="30" t="s">
        <v>215</v>
      </c>
      <c r="G796" s="8" t="s">
        <v>48</v>
      </c>
      <c r="H796" s="8" t="s">
        <v>304</v>
      </c>
      <c r="I796" s="8" t="s">
        <v>49</v>
      </c>
      <c r="J796" s="47">
        <v>2.2960000000000003</v>
      </c>
      <c r="K796" s="4">
        <v>43543</v>
      </c>
      <c r="L796" s="3">
        <f t="shared" si="48"/>
        <v>2019</v>
      </c>
      <c r="M796" s="3">
        <f t="shared" si="49"/>
        <v>3</v>
      </c>
      <c r="P796" s="56">
        <f t="shared" si="50"/>
        <v>0</v>
      </c>
      <c r="Q796" s="56">
        <f t="shared" si="51"/>
        <v>-2.2960000000000003</v>
      </c>
      <c r="R796" s="56">
        <f>IF(A796="INVERSION",-J796,0)</f>
        <v>0</v>
      </c>
      <c r="S796" s="56">
        <f>finanzas3[[#This Row],[INGRESO__NETO]]+finanzas3[[#This Row],[GASTO_NETO]]+finanzas3[[#This Row],[INVERSION_NETA]]</f>
        <v>-2.2960000000000003</v>
      </c>
    </row>
    <row r="797" spans="1:19" x14ac:dyDescent="0.35">
      <c r="A797" s="3" t="s">
        <v>28</v>
      </c>
      <c r="B797" s="3" t="s">
        <v>16</v>
      </c>
      <c r="C797" s="3" t="s">
        <v>17</v>
      </c>
      <c r="D797" s="3" t="s">
        <v>18</v>
      </c>
      <c r="E797" s="8"/>
      <c r="F797" s="30" t="s">
        <v>25</v>
      </c>
      <c r="G797" s="3" t="s">
        <v>53</v>
      </c>
      <c r="H797" s="8" t="s">
        <v>199</v>
      </c>
      <c r="I797" s="8" t="s">
        <v>343</v>
      </c>
      <c r="J797" s="47">
        <v>0.35499999999999998</v>
      </c>
      <c r="K797" s="4">
        <v>43547</v>
      </c>
      <c r="L797" s="3">
        <f t="shared" si="48"/>
        <v>2019</v>
      </c>
      <c r="M797" s="3">
        <f t="shared" si="49"/>
        <v>3</v>
      </c>
      <c r="P797" s="56">
        <f t="shared" si="50"/>
        <v>0</v>
      </c>
      <c r="Q797" s="56">
        <f t="shared" si="51"/>
        <v>-0.35499999999999998</v>
      </c>
      <c r="R797" s="56">
        <f>IF(A797="INVERSION",-J797,0)</f>
        <v>0</v>
      </c>
      <c r="S797" s="56">
        <f>finanzas3[[#This Row],[INGRESO__NETO]]+finanzas3[[#This Row],[GASTO_NETO]]+finanzas3[[#This Row],[INVERSION_NETA]]</f>
        <v>-0.35499999999999998</v>
      </c>
    </row>
    <row r="798" spans="1:19" x14ac:dyDescent="0.35">
      <c r="A798" s="3" t="s">
        <v>28</v>
      </c>
      <c r="B798" s="3" t="s">
        <v>16</v>
      </c>
      <c r="C798" s="3" t="s">
        <v>17</v>
      </c>
      <c r="D798" s="3" t="s">
        <v>18</v>
      </c>
      <c r="E798" s="8" t="s">
        <v>303</v>
      </c>
      <c r="F798" s="30" t="s">
        <v>215</v>
      </c>
      <c r="G798" s="8" t="s">
        <v>48</v>
      </c>
      <c r="H798" s="8" t="s">
        <v>304</v>
      </c>
      <c r="I798" s="8" t="s">
        <v>49</v>
      </c>
      <c r="J798" s="47">
        <v>2.2230000000000003</v>
      </c>
      <c r="K798" s="4">
        <v>43547</v>
      </c>
      <c r="L798" s="3">
        <f t="shared" si="48"/>
        <v>2019</v>
      </c>
      <c r="M798" s="3">
        <f t="shared" si="49"/>
        <v>3</v>
      </c>
      <c r="P798" s="56">
        <f t="shared" si="50"/>
        <v>0</v>
      </c>
      <c r="Q798" s="56">
        <f t="shared" si="51"/>
        <v>-2.2230000000000003</v>
      </c>
      <c r="R798" s="56">
        <f>IF(A798="INVERSION",-J798,0)</f>
        <v>0</v>
      </c>
      <c r="S798" s="56">
        <f>finanzas3[[#This Row],[INGRESO__NETO]]+finanzas3[[#This Row],[GASTO_NETO]]+finanzas3[[#This Row],[INVERSION_NETA]]</f>
        <v>-2.2230000000000003</v>
      </c>
    </row>
    <row r="799" spans="1:19" x14ac:dyDescent="0.35">
      <c r="A799" s="3" t="s">
        <v>28</v>
      </c>
      <c r="B799" s="3" t="s">
        <v>16</v>
      </c>
      <c r="C799" s="3" t="s">
        <v>17</v>
      </c>
      <c r="D799" s="3" t="s">
        <v>18</v>
      </c>
      <c r="E799" s="8" t="s">
        <v>133</v>
      </c>
      <c r="F799" s="30" t="s">
        <v>25</v>
      </c>
      <c r="G799" s="8" t="s">
        <v>21</v>
      </c>
      <c r="H799" s="8" t="s">
        <v>134</v>
      </c>
      <c r="I799" s="8" t="s">
        <v>134</v>
      </c>
      <c r="J799" s="47">
        <v>0.18500000000000003</v>
      </c>
      <c r="K799" s="4">
        <v>43547</v>
      </c>
      <c r="L799" s="3">
        <f t="shared" si="48"/>
        <v>2019</v>
      </c>
      <c r="M799" s="3">
        <f t="shared" si="49"/>
        <v>3</v>
      </c>
      <c r="O799" t="s">
        <v>135</v>
      </c>
      <c r="P799" s="56">
        <f t="shared" si="50"/>
        <v>0</v>
      </c>
      <c r="Q799" s="56">
        <f t="shared" si="51"/>
        <v>-0.18500000000000003</v>
      </c>
      <c r="R799" s="56">
        <f>IF(A799="INVERSION",-J799,0)</f>
        <v>0</v>
      </c>
      <c r="S799" s="56">
        <f>finanzas3[[#This Row],[INGRESO__NETO]]+finanzas3[[#This Row],[GASTO_NETO]]+finanzas3[[#This Row],[INVERSION_NETA]]</f>
        <v>-0.18500000000000003</v>
      </c>
    </row>
    <row r="800" spans="1:19" x14ac:dyDescent="0.35">
      <c r="A800" s="3" t="s">
        <v>28</v>
      </c>
      <c r="B800" s="3" t="s">
        <v>16</v>
      </c>
      <c r="C800" s="3" t="s">
        <v>17</v>
      </c>
      <c r="D800" s="3" t="s">
        <v>18</v>
      </c>
      <c r="E800" s="8"/>
      <c r="F800" s="30" t="s">
        <v>25</v>
      </c>
      <c r="G800" s="3" t="s">
        <v>53</v>
      </c>
      <c r="H800" s="8" t="s">
        <v>199</v>
      </c>
      <c r="I800" s="8" t="s">
        <v>343</v>
      </c>
      <c r="J800" s="47">
        <v>0.35000000000000003</v>
      </c>
      <c r="K800" s="4">
        <v>43548</v>
      </c>
      <c r="L800" s="3">
        <f t="shared" si="48"/>
        <v>2019</v>
      </c>
      <c r="M800" s="3">
        <f t="shared" si="49"/>
        <v>3</v>
      </c>
      <c r="P800" s="56">
        <f t="shared" si="50"/>
        <v>0</v>
      </c>
      <c r="Q800" s="56">
        <f t="shared" si="51"/>
        <v>-0.35000000000000003</v>
      </c>
      <c r="R800" s="56">
        <f>IF(A800="INVERSION",-J800,0)</f>
        <v>0</v>
      </c>
      <c r="S800" s="56">
        <f>finanzas3[[#This Row],[INGRESO__NETO]]+finanzas3[[#This Row],[GASTO_NETO]]+finanzas3[[#This Row],[INVERSION_NETA]]</f>
        <v>-0.35000000000000003</v>
      </c>
    </row>
    <row r="801" spans="1:19" x14ac:dyDescent="0.35">
      <c r="A801" s="3" t="s">
        <v>28</v>
      </c>
      <c r="B801" s="3" t="s">
        <v>16</v>
      </c>
      <c r="C801" s="3" t="s">
        <v>17</v>
      </c>
      <c r="D801" s="3" t="s">
        <v>18</v>
      </c>
      <c r="E801" s="8" t="s">
        <v>40</v>
      </c>
      <c r="F801" s="30" t="s">
        <v>215</v>
      </c>
      <c r="G801" s="8" t="s">
        <v>21</v>
      </c>
      <c r="H801" s="8" t="s">
        <v>40</v>
      </c>
      <c r="I801" s="8" t="s">
        <v>40</v>
      </c>
      <c r="J801" s="47">
        <v>20</v>
      </c>
      <c r="K801" s="4">
        <v>43548</v>
      </c>
      <c r="L801" s="3">
        <f t="shared" si="48"/>
        <v>2019</v>
      </c>
      <c r="M801" s="3">
        <f t="shared" si="49"/>
        <v>3</v>
      </c>
      <c r="P801" s="56">
        <f t="shared" si="50"/>
        <v>0</v>
      </c>
      <c r="Q801" s="56">
        <f t="shared" si="51"/>
        <v>-20</v>
      </c>
      <c r="R801" s="56">
        <f>IF(A801="INVERSION",-J801,0)</f>
        <v>0</v>
      </c>
      <c r="S801" s="56">
        <f>finanzas3[[#This Row],[INGRESO__NETO]]+finanzas3[[#This Row],[GASTO_NETO]]+finanzas3[[#This Row],[INVERSION_NETA]]</f>
        <v>-20</v>
      </c>
    </row>
    <row r="802" spans="1:19" x14ac:dyDescent="0.35">
      <c r="A802" s="3" t="s">
        <v>28</v>
      </c>
      <c r="B802" s="3" t="s">
        <v>16</v>
      </c>
      <c r="C802" s="3" t="s">
        <v>17</v>
      </c>
      <c r="D802" s="3" t="s">
        <v>18</v>
      </c>
      <c r="E802" s="8" t="s">
        <v>133</v>
      </c>
      <c r="F802" s="30" t="s">
        <v>25</v>
      </c>
      <c r="G802" s="3" t="s">
        <v>21</v>
      </c>
      <c r="H802" s="8" t="s">
        <v>134</v>
      </c>
      <c r="I802" s="8" t="s">
        <v>134</v>
      </c>
      <c r="J802" s="47">
        <v>1</v>
      </c>
      <c r="K802" s="4">
        <v>43550</v>
      </c>
      <c r="L802" s="3">
        <f t="shared" si="48"/>
        <v>2019</v>
      </c>
      <c r="M802" s="3">
        <f t="shared" si="49"/>
        <v>3</v>
      </c>
      <c r="O802" t="s">
        <v>135</v>
      </c>
      <c r="P802" s="56">
        <f t="shared" si="50"/>
        <v>0</v>
      </c>
      <c r="Q802" s="56">
        <f t="shared" si="51"/>
        <v>-1</v>
      </c>
      <c r="R802" s="56">
        <f>IF(A802="INVERSION",-J802,0)</f>
        <v>0</v>
      </c>
      <c r="S802" s="56">
        <f>finanzas3[[#This Row],[INGRESO__NETO]]+finanzas3[[#This Row],[GASTO_NETO]]+finanzas3[[#This Row],[INVERSION_NETA]]</f>
        <v>-1</v>
      </c>
    </row>
    <row r="803" spans="1:19" x14ac:dyDescent="0.35">
      <c r="A803" s="3" t="s">
        <v>28</v>
      </c>
      <c r="B803" s="3" t="s">
        <v>16</v>
      </c>
      <c r="C803" s="3" t="s">
        <v>29</v>
      </c>
      <c r="D803" s="3" t="s">
        <v>18</v>
      </c>
      <c r="E803" s="8" t="s">
        <v>336</v>
      </c>
      <c r="F803" s="30" t="s">
        <v>215</v>
      </c>
      <c r="G803" s="8" t="s">
        <v>59</v>
      </c>
      <c r="H803" s="8" t="s">
        <v>337</v>
      </c>
      <c r="I803" s="8" t="s">
        <v>2542</v>
      </c>
      <c r="J803" s="47">
        <v>1.5880000000000001</v>
      </c>
      <c r="K803" s="4">
        <v>43552</v>
      </c>
      <c r="L803" s="3">
        <f t="shared" si="48"/>
        <v>2019</v>
      </c>
      <c r="M803" s="3">
        <f t="shared" si="49"/>
        <v>3</v>
      </c>
      <c r="O803" s="3"/>
      <c r="P803" s="56">
        <f t="shared" si="50"/>
        <v>0</v>
      </c>
      <c r="Q803" s="56">
        <f t="shared" si="51"/>
        <v>-1.5880000000000001</v>
      </c>
      <c r="R803" s="56">
        <f>IF(A803="INVERSION",-J803,0)</f>
        <v>0</v>
      </c>
      <c r="S803" s="56">
        <f>finanzas3[[#This Row],[INGRESO__NETO]]+finanzas3[[#This Row],[GASTO_NETO]]+finanzas3[[#This Row],[INVERSION_NETA]]</f>
        <v>-1.5880000000000001</v>
      </c>
    </row>
    <row r="804" spans="1:19" x14ac:dyDescent="0.35">
      <c r="A804" s="3" t="s">
        <v>28</v>
      </c>
      <c r="B804" s="3" t="s">
        <v>16</v>
      </c>
      <c r="C804" s="3" t="s">
        <v>17</v>
      </c>
      <c r="D804" s="3" t="s">
        <v>18</v>
      </c>
      <c r="E804" s="8" t="s">
        <v>378</v>
      </c>
      <c r="F804" s="30" t="s">
        <v>215</v>
      </c>
      <c r="G804" s="3" t="s">
        <v>67</v>
      </c>
      <c r="H804" s="8" t="s">
        <v>306</v>
      </c>
      <c r="I804" s="8" t="s">
        <v>215</v>
      </c>
      <c r="J804" s="47">
        <v>0.22900000000000001</v>
      </c>
      <c r="K804" s="4">
        <v>43552</v>
      </c>
      <c r="L804" s="3">
        <f t="shared" si="48"/>
        <v>2019</v>
      </c>
      <c r="M804" s="3">
        <f t="shared" si="49"/>
        <v>3</v>
      </c>
      <c r="O804" t="s">
        <v>379</v>
      </c>
      <c r="P804" s="56">
        <f t="shared" si="50"/>
        <v>0</v>
      </c>
      <c r="Q804" s="56">
        <f t="shared" si="51"/>
        <v>-0.22900000000000001</v>
      </c>
      <c r="R804" s="56">
        <f>IF(A804="INVERSION",-J804,0)</f>
        <v>0</v>
      </c>
      <c r="S804" s="56">
        <f>finanzas3[[#This Row],[INGRESO__NETO]]+finanzas3[[#This Row],[GASTO_NETO]]+finanzas3[[#This Row],[INVERSION_NETA]]</f>
        <v>-0.22900000000000001</v>
      </c>
    </row>
    <row r="805" spans="1:19" x14ac:dyDescent="0.35">
      <c r="A805" s="3" t="s">
        <v>28</v>
      </c>
      <c r="B805" s="3" t="s">
        <v>16</v>
      </c>
      <c r="C805" s="3" t="s">
        <v>17</v>
      </c>
      <c r="D805" s="3" t="s">
        <v>18</v>
      </c>
      <c r="E805" s="8" t="s">
        <v>133</v>
      </c>
      <c r="F805" s="30" t="s">
        <v>25</v>
      </c>
      <c r="G805" s="3" t="s">
        <v>21</v>
      </c>
      <c r="H805" s="8" t="s">
        <v>134</v>
      </c>
      <c r="I805" s="8" t="s">
        <v>134</v>
      </c>
      <c r="J805" s="47">
        <v>0.89500000000000002</v>
      </c>
      <c r="K805" s="4">
        <v>43553</v>
      </c>
      <c r="L805" s="3">
        <f t="shared" si="48"/>
        <v>2019</v>
      </c>
      <c r="M805" s="3">
        <f t="shared" si="49"/>
        <v>3</v>
      </c>
      <c r="O805" t="s">
        <v>135</v>
      </c>
      <c r="P805" s="56">
        <f t="shared" si="50"/>
        <v>0</v>
      </c>
      <c r="Q805" s="56">
        <f t="shared" si="51"/>
        <v>-0.89500000000000002</v>
      </c>
      <c r="R805" s="56">
        <f>IF(A805="INVERSION",-J805,0)</f>
        <v>0</v>
      </c>
      <c r="S805" s="56">
        <f>finanzas3[[#This Row],[INGRESO__NETO]]+finanzas3[[#This Row],[GASTO_NETO]]+finanzas3[[#This Row],[INVERSION_NETA]]</f>
        <v>-0.89500000000000002</v>
      </c>
    </row>
    <row r="806" spans="1:19" x14ac:dyDescent="0.35">
      <c r="A806" s="3" t="s">
        <v>28</v>
      </c>
      <c r="B806" s="3" t="s">
        <v>16</v>
      </c>
      <c r="C806" s="3" t="s">
        <v>17</v>
      </c>
      <c r="D806" s="3" t="s">
        <v>18</v>
      </c>
      <c r="E806" s="8" t="s">
        <v>40</v>
      </c>
      <c r="F806" s="30" t="s">
        <v>215</v>
      </c>
      <c r="G806" s="3" t="s">
        <v>21</v>
      </c>
      <c r="H806" s="8" t="s">
        <v>40</v>
      </c>
      <c r="I806" s="8" t="s">
        <v>40</v>
      </c>
      <c r="J806" s="47">
        <v>20</v>
      </c>
      <c r="K806" s="4">
        <v>43554</v>
      </c>
      <c r="L806" s="3">
        <f t="shared" si="48"/>
        <v>2019</v>
      </c>
      <c r="M806" s="3">
        <f t="shared" si="49"/>
        <v>3</v>
      </c>
      <c r="P806" s="56">
        <f t="shared" si="50"/>
        <v>0</v>
      </c>
      <c r="Q806" s="56">
        <f t="shared" si="51"/>
        <v>-20</v>
      </c>
      <c r="R806" s="56">
        <f>IF(A806="INVERSION",-J806,0)</f>
        <v>0</v>
      </c>
      <c r="S806" s="56">
        <f>finanzas3[[#This Row],[INGRESO__NETO]]+finanzas3[[#This Row],[GASTO_NETO]]+finanzas3[[#This Row],[INVERSION_NETA]]</f>
        <v>-20</v>
      </c>
    </row>
    <row r="807" spans="1:19" x14ac:dyDescent="0.35">
      <c r="A807" s="3" t="s">
        <v>28</v>
      </c>
      <c r="B807" s="3" t="s">
        <v>16</v>
      </c>
      <c r="C807" s="3" t="s">
        <v>17</v>
      </c>
      <c r="D807" s="3" t="s">
        <v>18</v>
      </c>
      <c r="E807" s="8"/>
      <c r="F807" s="30" t="s">
        <v>25</v>
      </c>
      <c r="G807" s="8" t="s">
        <v>53</v>
      </c>
      <c r="H807" s="8" t="s">
        <v>199</v>
      </c>
      <c r="I807" s="8" t="s">
        <v>343</v>
      </c>
      <c r="J807" s="47">
        <v>0.71500000000000008</v>
      </c>
      <c r="K807" s="4">
        <v>43555</v>
      </c>
      <c r="L807" s="3">
        <f t="shared" si="48"/>
        <v>2019</v>
      </c>
      <c r="M807" s="3">
        <f t="shared" si="49"/>
        <v>3</v>
      </c>
      <c r="P807" s="56">
        <f t="shared" si="50"/>
        <v>0</v>
      </c>
      <c r="Q807" s="56">
        <f t="shared" si="51"/>
        <v>-0.71500000000000008</v>
      </c>
      <c r="R807" s="56">
        <f>IF(A807="INVERSION",-J807,0)</f>
        <v>0</v>
      </c>
      <c r="S807" s="56">
        <f>finanzas3[[#This Row],[INGRESO__NETO]]+finanzas3[[#This Row],[GASTO_NETO]]+finanzas3[[#This Row],[INVERSION_NETA]]</f>
        <v>-0.71500000000000008</v>
      </c>
    </row>
    <row r="808" spans="1:19" x14ac:dyDescent="0.35">
      <c r="A808" s="3" t="s">
        <v>28</v>
      </c>
      <c r="B808" s="3" t="s">
        <v>16</v>
      </c>
      <c r="C808" s="3" t="s">
        <v>17</v>
      </c>
      <c r="D808" s="3" t="s">
        <v>18</v>
      </c>
      <c r="E808" s="8"/>
      <c r="F808" s="30" t="s">
        <v>25</v>
      </c>
      <c r="G808" s="8" t="s">
        <v>53</v>
      </c>
      <c r="H808" s="8" t="s">
        <v>199</v>
      </c>
      <c r="I808" s="8" t="s">
        <v>343</v>
      </c>
      <c r="J808" s="47">
        <v>0.38</v>
      </c>
      <c r="K808" s="4">
        <v>43555</v>
      </c>
      <c r="L808" s="3">
        <f t="shared" si="48"/>
        <v>2019</v>
      </c>
      <c r="M808" s="3">
        <f t="shared" si="49"/>
        <v>3</v>
      </c>
      <c r="P808" s="56">
        <f t="shared" si="50"/>
        <v>0</v>
      </c>
      <c r="Q808" s="56">
        <f t="shared" si="51"/>
        <v>-0.38</v>
      </c>
      <c r="R808" s="56">
        <f>IF(A808="INVERSION",-J808,0)</f>
        <v>0</v>
      </c>
      <c r="S808" s="56">
        <f>finanzas3[[#This Row],[INGRESO__NETO]]+finanzas3[[#This Row],[GASTO_NETO]]+finanzas3[[#This Row],[INVERSION_NETA]]</f>
        <v>-0.38</v>
      </c>
    </row>
    <row r="809" spans="1:19" x14ac:dyDescent="0.35">
      <c r="A809" s="3" t="s">
        <v>28</v>
      </c>
      <c r="B809" s="3" t="s">
        <v>16</v>
      </c>
      <c r="C809" s="3" t="s">
        <v>17</v>
      </c>
      <c r="D809" s="3" t="s">
        <v>18</v>
      </c>
      <c r="E809" s="8" t="s">
        <v>378</v>
      </c>
      <c r="F809" s="30" t="s">
        <v>215</v>
      </c>
      <c r="G809" s="8" t="s">
        <v>67</v>
      </c>
      <c r="H809" s="8" t="s">
        <v>306</v>
      </c>
      <c r="I809" s="8" t="s">
        <v>215</v>
      </c>
      <c r="J809" s="47">
        <v>0.53800000000000003</v>
      </c>
      <c r="K809" s="4">
        <v>43556</v>
      </c>
      <c r="L809" s="3">
        <f t="shared" si="48"/>
        <v>2019</v>
      </c>
      <c r="M809" s="3">
        <f t="shared" si="49"/>
        <v>4</v>
      </c>
      <c r="O809" t="s">
        <v>379</v>
      </c>
      <c r="P809" s="56">
        <f t="shared" si="50"/>
        <v>0</v>
      </c>
      <c r="Q809" s="56">
        <f t="shared" si="51"/>
        <v>-0.53800000000000003</v>
      </c>
      <c r="R809" s="56">
        <f>IF(A809="INVERSION",-J809,0)</f>
        <v>0</v>
      </c>
      <c r="S809" s="56">
        <f>finanzas3[[#This Row],[INGRESO__NETO]]+finanzas3[[#This Row],[GASTO_NETO]]+finanzas3[[#This Row],[INVERSION_NETA]]</f>
        <v>-0.53800000000000003</v>
      </c>
    </row>
    <row r="810" spans="1:19" x14ac:dyDescent="0.35">
      <c r="A810" s="3" t="s">
        <v>15</v>
      </c>
      <c r="B810" s="3" t="s">
        <v>16</v>
      </c>
      <c r="C810" s="3" t="s">
        <v>17</v>
      </c>
      <c r="D810" s="3" t="s">
        <v>18</v>
      </c>
      <c r="E810" s="8" t="s">
        <v>24</v>
      </c>
      <c r="F810" s="30" t="s">
        <v>25</v>
      </c>
      <c r="G810" s="3" t="s">
        <v>21</v>
      </c>
      <c r="H810" s="8" t="s">
        <v>26</v>
      </c>
      <c r="I810" s="8" t="s">
        <v>27</v>
      </c>
      <c r="J810" s="47">
        <v>210</v>
      </c>
      <c r="K810" s="4">
        <v>43556</v>
      </c>
      <c r="L810" s="3">
        <f t="shared" si="48"/>
        <v>2019</v>
      </c>
      <c r="M810" s="3">
        <f t="shared" si="49"/>
        <v>4</v>
      </c>
      <c r="O810" s="3"/>
      <c r="P810" s="56">
        <f t="shared" si="50"/>
        <v>210</v>
      </c>
      <c r="Q810" s="56">
        <f t="shared" si="51"/>
        <v>0</v>
      </c>
      <c r="R810" s="56">
        <f>IF(A810="INVERSION",-J810,0)</f>
        <v>0</v>
      </c>
      <c r="S810" s="56">
        <f>finanzas3[[#This Row],[INGRESO__NETO]]+finanzas3[[#This Row],[GASTO_NETO]]+finanzas3[[#This Row],[INVERSION_NETA]]</f>
        <v>210</v>
      </c>
    </row>
    <row r="811" spans="1:19" x14ac:dyDescent="0.35">
      <c r="A811" s="3" t="s">
        <v>28</v>
      </c>
      <c r="B811" s="3" t="s">
        <v>16</v>
      </c>
      <c r="C811" s="3" t="s">
        <v>29</v>
      </c>
      <c r="D811" s="3" t="s">
        <v>18</v>
      </c>
      <c r="E811" s="8" t="s">
        <v>293</v>
      </c>
      <c r="F811" s="30" t="s">
        <v>215</v>
      </c>
      <c r="G811" s="3" t="s">
        <v>1864</v>
      </c>
      <c r="H811" s="8" t="s">
        <v>293</v>
      </c>
      <c r="I811" s="8" t="s">
        <v>301</v>
      </c>
      <c r="J811" s="47">
        <v>40</v>
      </c>
      <c r="K811" s="4">
        <v>43556</v>
      </c>
      <c r="L811" s="3">
        <f t="shared" si="48"/>
        <v>2019</v>
      </c>
      <c r="M811" s="3">
        <f t="shared" si="49"/>
        <v>4</v>
      </c>
      <c r="O811" s="3"/>
      <c r="P811" s="56">
        <f t="shared" si="50"/>
        <v>0</v>
      </c>
      <c r="Q811" s="56">
        <f t="shared" si="51"/>
        <v>-40</v>
      </c>
      <c r="R811" s="56">
        <f>IF(A811="INVERSION",-J811,0)</f>
        <v>0</v>
      </c>
      <c r="S811" s="56">
        <f>finanzas3[[#This Row],[INGRESO__NETO]]+finanzas3[[#This Row],[GASTO_NETO]]+finanzas3[[#This Row],[INVERSION_NETA]]</f>
        <v>-40</v>
      </c>
    </row>
    <row r="812" spans="1:19" x14ac:dyDescent="0.35">
      <c r="A812" s="3" t="s">
        <v>28</v>
      </c>
      <c r="B812" s="3" t="s">
        <v>16</v>
      </c>
      <c r="C812" s="3" t="s">
        <v>17</v>
      </c>
      <c r="D812" s="3" t="s">
        <v>18</v>
      </c>
      <c r="E812" s="8" t="s">
        <v>303</v>
      </c>
      <c r="F812" s="30" t="s">
        <v>215</v>
      </c>
      <c r="G812" s="8" t="s">
        <v>48</v>
      </c>
      <c r="H812" s="8" t="s">
        <v>304</v>
      </c>
      <c r="I812" s="8" t="s">
        <v>49</v>
      </c>
      <c r="J812" s="47">
        <v>2.125</v>
      </c>
      <c r="K812" s="4">
        <v>43557</v>
      </c>
      <c r="L812" s="3">
        <f t="shared" si="48"/>
        <v>2019</v>
      </c>
      <c r="M812" s="3">
        <f t="shared" si="49"/>
        <v>4</v>
      </c>
      <c r="P812" s="56">
        <f t="shared" si="50"/>
        <v>0</v>
      </c>
      <c r="Q812" s="56">
        <f t="shared" si="51"/>
        <v>-2.125</v>
      </c>
      <c r="R812" s="56">
        <f>IF(A812="INVERSION",-J812,0)</f>
        <v>0</v>
      </c>
      <c r="S812" s="56">
        <f>finanzas3[[#This Row],[INGRESO__NETO]]+finanzas3[[#This Row],[GASTO_NETO]]+finanzas3[[#This Row],[INVERSION_NETA]]</f>
        <v>-2.125</v>
      </c>
    </row>
    <row r="813" spans="1:19" x14ac:dyDescent="0.35">
      <c r="A813" s="3" t="s">
        <v>28</v>
      </c>
      <c r="B813" s="3" t="s">
        <v>16</v>
      </c>
      <c r="C813" s="3" t="s">
        <v>17</v>
      </c>
      <c r="D813" s="3" t="s">
        <v>18</v>
      </c>
      <c r="E813" s="8" t="s">
        <v>40</v>
      </c>
      <c r="F813" s="30" t="s">
        <v>215</v>
      </c>
      <c r="G813" s="3" t="s">
        <v>21</v>
      </c>
      <c r="H813" s="8" t="s">
        <v>40</v>
      </c>
      <c r="I813" s="8" t="s">
        <v>40</v>
      </c>
      <c r="J813" s="47">
        <v>20</v>
      </c>
      <c r="K813" s="4">
        <v>43558</v>
      </c>
      <c r="L813" s="3">
        <f t="shared" si="48"/>
        <v>2019</v>
      </c>
      <c r="M813" s="3">
        <f t="shared" si="49"/>
        <v>4</v>
      </c>
      <c r="P813" s="56">
        <f t="shared" si="50"/>
        <v>0</v>
      </c>
      <c r="Q813" s="56">
        <f t="shared" si="51"/>
        <v>-20</v>
      </c>
      <c r="R813" s="56">
        <f>IF(A813="INVERSION",-J813,0)</f>
        <v>0</v>
      </c>
      <c r="S813" s="56">
        <f>finanzas3[[#This Row],[INGRESO__NETO]]+finanzas3[[#This Row],[GASTO_NETO]]+finanzas3[[#This Row],[INVERSION_NETA]]</f>
        <v>-20</v>
      </c>
    </row>
    <row r="814" spans="1:19" x14ac:dyDescent="0.35">
      <c r="A814" s="3" t="s">
        <v>28</v>
      </c>
      <c r="B814" s="3" t="s">
        <v>16</v>
      </c>
      <c r="C814" s="3" t="s">
        <v>17</v>
      </c>
      <c r="D814" s="3" t="s">
        <v>18</v>
      </c>
      <c r="E814" s="8" t="s">
        <v>343</v>
      </c>
      <c r="F814" s="30" t="s">
        <v>332</v>
      </c>
      <c r="G814" s="8" t="s">
        <v>53</v>
      </c>
      <c r="H814" s="8" t="s">
        <v>172</v>
      </c>
      <c r="I814" s="8" t="s">
        <v>173</v>
      </c>
      <c r="J814" s="47">
        <v>0.28500000000000003</v>
      </c>
      <c r="K814" s="4">
        <v>43562</v>
      </c>
      <c r="L814" s="3">
        <f t="shared" si="48"/>
        <v>2019</v>
      </c>
      <c r="M814" s="3">
        <f t="shared" si="49"/>
        <v>4</v>
      </c>
      <c r="O814" t="s">
        <v>380</v>
      </c>
      <c r="P814" s="56">
        <f t="shared" si="50"/>
        <v>0</v>
      </c>
      <c r="Q814" s="56">
        <f t="shared" si="51"/>
        <v>-0.28500000000000003</v>
      </c>
      <c r="R814" s="56">
        <f>IF(A814="INVERSION",-J814,0)</f>
        <v>0</v>
      </c>
      <c r="S814" s="56">
        <f>finanzas3[[#This Row],[INGRESO__NETO]]+finanzas3[[#This Row],[GASTO_NETO]]+finanzas3[[#This Row],[INVERSION_NETA]]</f>
        <v>-0.28500000000000003</v>
      </c>
    </row>
    <row r="815" spans="1:19" x14ac:dyDescent="0.35">
      <c r="A815" s="3" t="s">
        <v>28</v>
      </c>
      <c r="B815" s="3" t="s">
        <v>16</v>
      </c>
      <c r="C815" s="3" t="s">
        <v>17</v>
      </c>
      <c r="D815" s="3" t="s">
        <v>18</v>
      </c>
      <c r="E815" s="8" t="s">
        <v>303</v>
      </c>
      <c r="F815" s="30" t="s">
        <v>215</v>
      </c>
      <c r="G815" s="8" t="s">
        <v>48</v>
      </c>
      <c r="H815" s="8" t="s">
        <v>304</v>
      </c>
      <c r="I815" s="8" t="s">
        <v>49</v>
      </c>
      <c r="J815" s="47">
        <v>2.4580000000000002</v>
      </c>
      <c r="K815" s="4">
        <v>43562</v>
      </c>
      <c r="L815" s="3">
        <f t="shared" si="48"/>
        <v>2019</v>
      </c>
      <c r="M815" s="3">
        <f t="shared" si="49"/>
        <v>4</v>
      </c>
      <c r="P815" s="56">
        <f t="shared" si="50"/>
        <v>0</v>
      </c>
      <c r="Q815" s="56">
        <f t="shared" si="51"/>
        <v>-2.4580000000000002</v>
      </c>
      <c r="R815" s="56">
        <f>IF(A815="INVERSION",-J815,0)</f>
        <v>0</v>
      </c>
      <c r="S815" s="56">
        <f>finanzas3[[#This Row],[INGRESO__NETO]]+finanzas3[[#This Row],[GASTO_NETO]]+finanzas3[[#This Row],[INVERSION_NETA]]</f>
        <v>-2.4580000000000002</v>
      </c>
    </row>
    <row r="816" spans="1:19" x14ac:dyDescent="0.35">
      <c r="A816" s="3" t="s">
        <v>28</v>
      </c>
      <c r="B816" s="3" t="s">
        <v>16</v>
      </c>
      <c r="C816" s="3" t="s">
        <v>17</v>
      </c>
      <c r="D816" s="3" t="s">
        <v>18</v>
      </c>
      <c r="E816" s="8" t="s">
        <v>66</v>
      </c>
      <c r="F816" s="30" t="s">
        <v>25</v>
      </c>
      <c r="G816" s="3" t="s">
        <v>67</v>
      </c>
      <c r="H816" s="8" t="s">
        <v>66</v>
      </c>
      <c r="I816" s="8" t="s">
        <v>66</v>
      </c>
      <c r="J816" s="47">
        <v>0.60000000000000009</v>
      </c>
      <c r="K816" s="4">
        <v>43564</v>
      </c>
      <c r="L816" s="3">
        <f t="shared" si="48"/>
        <v>2019</v>
      </c>
      <c r="M816" s="3">
        <f t="shared" si="49"/>
        <v>4</v>
      </c>
      <c r="O816" t="s">
        <v>381</v>
      </c>
      <c r="P816" s="56">
        <f t="shared" si="50"/>
        <v>0</v>
      </c>
      <c r="Q816" s="56">
        <f t="shared" si="51"/>
        <v>-0.60000000000000009</v>
      </c>
      <c r="R816" s="56">
        <f>IF(A816="INVERSION",-J816,0)</f>
        <v>0</v>
      </c>
      <c r="S816" s="56">
        <f>finanzas3[[#This Row],[INGRESO__NETO]]+finanzas3[[#This Row],[GASTO_NETO]]+finanzas3[[#This Row],[INVERSION_NETA]]</f>
        <v>-0.60000000000000009</v>
      </c>
    </row>
    <row r="817" spans="1:19" x14ac:dyDescent="0.35">
      <c r="A817" s="3" t="s">
        <v>28</v>
      </c>
      <c r="B817" s="3" t="s">
        <v>16</v>
      </c>
      <c r="C817" s="3" t="s">
        <v>17</v>
      </c>
      <c r="D817" s="3" t="s">
        <v>18</v>
      </c>
      <c r="E817" s="8" t="s">
        <v>343</v>
      </c>
      <c r="F817" s="30" t="s">
        <v>332</v>
      </c>
      <c r="G817" s="8" t="s">
        <v>53</v>
      </c>
      <c r="H817" s="8" t="s">
        <v>172</v>
      </c>
      <c r="I817" s="8" t="s">
        <v>173</v>
      </c>
      <c r="J817" s="47">
        <v>0.47500000000000003</v>
      </c>
      <c r="K817" s="4">
        <v>43564</v>
      </c>
      <c r="L817" s="3">
        <f t="shared" si="48"/>
        <v>2019</v>
      </c>
      <c r="M817" s="3">
        <f t="shared" si="49"/>
        <v>4</v>
      </c>
      <c r="O817" t="s">
        <v>382</v>
      </c>
      <c r="P817" s="56">
        <f t="shared" si="50"/>
        <v>0</v>
      </c>
      <c r="Q817" s="56">
        <f t="shared" si="51"/>
        <v>-0.47500000000000003</v>
      </c>
      <c r="R817" s="56">
        <f>IF(A817="INVERSION",-J817,0)</f>
        <v>0</v>
      </c>
      <c r="S817" s="56">
        <f>finanzas3[[#This Row],[INGRESO__NETO]]+finanzas3[[#This Row],[GASTO_NETO]]+finanzas3[[#This Row],[INVERSION_NETA]]</f>
        <v>-0.47500000000000003</v>
      </c>
    </row>
    <row r="818" spans="1:19" x14ac:dyDescent="0.35">
      <c r="A818" s="3" t="s">
        <v>15</v>
      </c>
      <c r="B818" s="3" t="s">
        <v>16</v>
      </c>
      <c r="C818" s="3" t="s">
        <v>29</v>
      </c>
      <c r="D818" s="3" t="s">
        <v>18</v>
      </c>
      <c r="E818" s="8" t="s">
        <v>164</v>
      </c>
      <c r="F818" s="30"/>
      <c r="G818" s="8" t="s">
        <v>165</v>
      </c>
      <c r="H818" s="8" t="s">
        <v>165</v>
      </c>
      <c r="I818" s="8" t="s">
        <v>166</v>
      </c>
      <c r="J818" s="47">
        <v>337.416</v>
      </c>
      <c r="K818" s="4">
        <v>43566</v>
      </c>
      <c r="L818" s="3">
        <f t="shared" si="48"/>
        <v>2019</v>
      </c>
      <c r="M818" s="3">
        <f t="shared" si="49"/>
        <v>4</v>
      </c>
      <c r="O818" s="3"/>
      <c r="P818" s="56">
        <f t="shared" si="50"/>
        <v>337.416</v>
      </c>
      <c r="Q818" s="56">
        <f t="shared" si="51"/>
        <v>0</v>
      </c>
      <c r="R818" s="56">
        <f>IF(A818="INVERSION",-J818,0)</f>
        <v>0</v>
      </c>
      <c r="S818" s="56">
        <f>finanzas3[[#This Row],[INGRESO__NETO]]+finanzas3[[#This Row],[GASTO_NETO]]+finanzas3[[#This Row],[INVERSION_NETA]]</f>
        <v>337.416</v>
      </c>
    </row>
    <row r="819" spans="1:19" x14ac:dyDescent="0.35">
      <c r="A819" s="3" t="s">
        <v>28</v>
      </c>
      <c r="B819" s="3" t="s">
        <v>16</v>
      </c>
      <c r="C819" s="3" t="s">
        <v>17</v>
      </c>
      <c r="D819" s="3" t="s">
        <v>18</v>
      </c>
      <c r="E819" s="8" t="s">
        <v>317</v>
      </c>
      <c r="F819" s="30" t="s">
        <v>215</v>
      </c>
      <c r="G819" s="3" t="s">
        <v>67</v>
      </c>
      <c r="H819" s="8" t="s">
        <v>306</v>
      </c>
      <c r="I819" s="8" t="s">
        <v>215</v>
      </c>
      <c r="J819" s="47">
        <v>0.43</v>
      </c>
      <c r="K819" s="4">
        <v>43567</v>
      </c>
      <c r="L819" s="3">
        <f t="shared" si="48"/>
        <v>2019</v>
      </c>
      <c r="M819" s="3">
        <f t="shared" si="49"/>
        <v>4</v>
      </c>
      <c r="O819" t="s">
        <v>318</v>
      </c>
      <c r="P819" s="56">
        <f t="shared" si="50"/>
        <v>0</v>
      </c>
      <c r="Q819" s="56">
        <f t="shared" si="51"/>
        <v>-0.43</v>
      </c>
      <c r="R819" s="56">
        <f>IF(A819="INVERSION",-J819,0)</f>
        <v>0</v>
      </c>
      <c r="S819" s="56">
        <f>finanzas3[[#This Row],[INGRESO__NETO]]+finanzas3[[#This Row],[GASTO_NETO]]+finanzas3[[#This Row],[INVERSION_NETA]]</f>
        <v>-0.43</v>
      </c>
    </row>
    <row r="820" spans="1:19" x14ac:dyDescent="0.35">
      <c r="A820" s="3" t="s">
        <v>15</v>
      </c>
      <c r="B820" s="3" t="s">
        <v>16</v>
      </c>
      <c r="C820" s="3" t="s">
        <v>17</v>
      </c>
      <c r="D820" s="3" t="s">
        <v>18</v>
      </c>
      <c r="E820" s="8" t="s">
        <v>24</v>
      </c>
      <c r="F820" s="30" t="s">
        <v>25</v>
      </c>
      <c r="G820" s="3" t="s">
        <v>21</v>
      </c>
      <c r="H820" s="8" t="s">
        <v>26</v>
      </c>
      <c r="I820" s="8" t="s">
        <v>27</v>
      </c>
      <c r="J820" s="47">
        <v>150</v>
      </c>
      <c r="K820" s="4">
        <v>43570</v>
      </c>
      <c r="L820" s="3">
        <f t="shared" si="48"/>
        <v>2019</v>
      </c>
      <c r="M820" s="3">
        <f t="shared" si="49"/>
        <v>4</v>
      </c>
      <c r="O820" s="3"/>
      <c r="P820" s="56">
        <f t="shared" si="50"/>
        <v>150</v>
      </c>
      <c r="Q820" s="56">
        <f t="shared" si="51"/>
        <v>0</v>
      </c>
      <c r="R820" s="56">
        <f>IF(A820="INVERSION",-J820,0)</f>
        <v>0</v>
      </c>
      <c r="S820" s="56">
        <f>finanzas3[[#This Row],[INGRESO__NETO]]+finanzas3[[#This Row],[GASTO_NETO]]+finanzas3[[#This Row],[INVERSION_NETA]]</f>
        <v>150</v>
      </c>
    </row>
    <row r="821" spans="1:19" x14ac:dyDescent="0.35">
      <c r="A821" s="3" t="s">
        <v>28</v>
      </c>
      <c r="B821" s="3" t="s">
        <v>16</v>
      </c>
      <c r="C821" s="3" t="s">
        <v>17</v>
      </c>
      <c r="D821" s="3" t="s">
        <v>18</v>
      </c>
      <c r="E821" s="8" t="s">
        <v>303</v>
      </c>
      <c r="F821" s="30" t="s">
        <v>215</v>
      </c>
      <c r="G821" s="8" t="s">
        <v>48</v>
      </c>
      <c r="H821" s="8" t="s">
        <v>304</v>
      </c>
      <c r="I821" s="8" t="s">
        <v>49</v>
      </c>
      <c r="J821" s="47">
        <v>2.7460000000000004</v>
      </c>
      <c r="K821" s="4">
        <v>43571</v>
      </c>
      <c r="L821" s="3">
        <f t="shared" si="48"/>
        <v>2019</v>
      </c>
      <c r="M821" s="3">
        <f t="shared" si="49"/>
        <v>4</v>
      </c>
      <c r="P821" s="56">
        <f t="shared" si="50"/>
        <v>0</v>
      </c>
      <c r="Q821" s="56">
        <f t="shared" si="51"/>
        <v>-2.7460000000000004</v>
      </c>
      <c r="R821" s="56">
        <f>IF(A821="INVERSION",-J821,0)</f>
        <v>0</v>
      </c>
      <c r="S821" s="56">
        <f>finanzas3[[#This Row],[INGRESO__NETO]]+finanzas3[[#This Row],[GASTO_NETO]]+finanzas3[[#This Row],[INVERSION_NETA]]</f>
        <v>-2.7460000000000004</v>
      </c>
    </row>
    <row r="822" spans="1:19" x14ac:dyDescent="0.35">
      <c r="A822" s="3" t="s">
        <v>28</v>
      </c>
      <c r="B822" s="3" t="s">
        <v>16</v>
      </c>
      <c r="C822" s="3" t="s">
        <v>17</v>
      </c>
      <c r="D822" s="3" t="s">
        <v>18</v>
      </c>
      <c r="E822" s="8" t="s">
        <v>303</v>
      </c>
      <c r="F822" s="30" t="s">
        <v>215</v>
      </c>
      <c r="G822" s="8" t="s">
        <v>48</v>
      </c>
      <c r="H822" s="8" t="s">
        <v>304</v>
      </c>
      <c r="I822" s="8" t="s">
        <v>49</v>
      </c>
      <c r="J822" s="47">
        <v>2.4050000000000002</v>
      </c>
      <c r="K822" s="4">
        <v>43579</v>
      </c>
      <c r="L822" s="3">
        <f t="shared" si="48"/>
        <v>2019</v>
      </c>
      <c r="M822" s="3">
        <f t="shared" si="49"/>
        <v>4</v>
      </c>
      <c r="P822" s="56">
        <f t="shared" si="50"/>
        <v>0</v>
      </c>
      <c r="Q822" s="56">
        <f t="shared" si="51"/>
        <v>-2.4050000000000002</v>
      </c>
      <c r="R822" s="56">
        <f>IF(A822="INVERSION",-J822,0)</f>
        <v>0</v>
      </c>
      <c r="S822" s="56">
        <f>finanzas3[[#This Row],[INGRESO__NETO]]+finanzas3[[#This Row],[GASTO_NETO]]+finanzas3[[#This Row],[INVERSION_NETA]]</f>
        <v>-2.4050000000000002</v>
      </c>
    </row>
    <row r="823" spans="1:19" x14ac:dyDescent="0.35">
      <c r="A823" s="3" t="s">
        <v>28</v>
      </c>
      <c r="B823" s="3" t="s">
        <v>16</v>
      </c>
      <c r="C823" s="3" t="s">
        <v>29</v>
      </c>
      <c r="D823" s="3" t="s">
        <v>18</v>
      </c>
      <c r="E823" s="8" t="s">
        <v>336</v>
      </c>
      <c r="F823" s="30" t="s">
        <v>215</v>
      </c>
      <c r="G823" s="8" t="s">
        <v>59</v>
      </c>
      <c r="H823" s="8" t="s">
        <v>337</v>
      </c>
      <c r="I823" s="8" t="s">
        <v>2542</v>
      </c>
      <c r="J823" s="47">
        <v>1.5880000000000001</v>
      </c>
      <c r="K823" s="4">
        <v>43580</v>
      </c>
      <c r="L823" s="3">
        <f t="shared" si="48"/>
        <v>2019</v>
      </c>
      <c r="M823" s="3">
        <f t="shared" si="49"/>
        <v>4</v>
      </c>
      <c r="O823" s="3"/>
      <c r="P823" s="56">
        <f t="shared" si="50"/>
        <v>0</v>
      </c>
      <c r="Q823" s="56">
        <f t="shared" si="51"/>
        <v>-1.5880000000000001</v>
      </c>
      <c r="R823" s="56">
        <f>IF(A823="INVERSION",-J823,0)</f>
        <v>0</v>
      </c>
      <c r="S823" s="56">
        <f>finanzas3[[#This Row],[INGRESO__NETO]]+finanzas3[[#This Row],[GASTO_NETO]]+finanzas3[[#This Row],[INVERSION_NETA]]</f>
        <v>-1.5880000000000001</v>
      </c>
    </row>
    <row r="824" spans="1:19" x14ac:dyDescent="0.35">
      <c r="A824" s="3" t="s">
        <v>28</v>
      </c>
      <c r="B824" s="3" t="s">
        <v>16</v>
      </c>
      <c r="C824" s="3" t="s">
        <v>17</v>
      </c>
      <c r="D824" s="3" t="s">
        <v>18</v>
      </c>
      <c r="E824" s="8" t="s">
        <v>66</v>
      </c>
      <c r="F824" s="30" t="s">
        <v>25</v>
      </c>
      <c r="G824" s="3" t="s">
        <v>67</v>
      </c>
      <c r="H824" s="8" t="s">
        <v>66</v>
      </c>
      <c r="I824" s="8" t="s">
        <v>66</v>
      </c>
      <c r="J824" s="47">
        <v>0.8</v>
      </c>
      <c r="K824" s="4">
        <v>43583</v>
      </c>
      <c r="L824" s="3">
        <f t="shared" si="48"/>
        <v>2019</v>
      </c>
      <c r="M824" s="3">
        <f t="shared" si="49"/>
        <v>4</v>
      </c>
      <c r="O824" t="s">
        <v>381</v>
      </c>
      <c r="P824" s="56">
        <f t="shared" si="50"/>
        <v>0</v>
      </c>
      <c r="Q824" s="56">
        <f t="shared" si="51"/>
        <v>-0.8</v>
      </c>
      <c r="R824" s="56">
        <f>IF(A824="INVERSION",-J824,0)</f>
        <v>0</v>
      </c>
      <c r="S824" s="56">
        <f>finanzas3[[#This Row],[INGRESO__NETO]]+finanzas3[[#This Row],[GASTO_NETO]]+finanzas3[[#This Row],[INVERSION_NETA]]</f>
        <v>-0.8</v>
      </c>
    </row>
    <row r="825" spans="1:19" x14ac:dyDescent="0.35">
      <c r="A825" s="3" t="s">
        <v>28</v>
      </c>
      <c r="B825" s="3" t="s">
        <v>16</v>
      </c>
      <c r="C825" s="3" t="s">
        <v>17</v>
      </c>
      <c r="D825" s="3" t="s">
        <v>18</v>
      </c>
      <c r="E825" s="8" t="s">
        <v>343</v>
      </c>
      <c r="F825" s="30" t="s">
        <v>332</v>
      </c>
      <c r="G825" s="8" t="s">
        <v>53</v>
      </c>
      <c r="H825" s="8" t="s">
        <v>172</v>
      </c>
      <c r="I825" s="8" t="s">
        <v>173</v>
      </c>
      <c r="J825" s="47">
        <v>0.64000000000000012</v>
      </c>
      <c r="K825" s="4">
        <v>43585</v>
      </c>
      <c r="L825" s="3">
        <f t="shared" si="48"/>
        <v>2019</v>
      </c>
      <c r="M825" s="3">
        <f t="shared" si="49"/>
        <v>4</v>
      </c>
      <c r="O825" t="s">
        <v>383</v>
      </c>
      <c r="P825" s="56">
        <f t="shared" si="50"/>
        <v>0</v>
      </c>
      <c r="Q825" s="56">
        <f t="shared" si="51"/>
        <v>-0.64000000000000012</v>
      </c>
      <c r="R825" s="56">
        <f>IF(A825="INVERSION",-J825,0)</f>
        <v>0</v>
      </c>
      <c r="S825" s="56">
        <f>finanzas3[[#This Row],[INGRESO__NETO]]+finanzas3[[#This Row],[GASTO_NETO]]+finanzas3[[#This Row],[INVERSION_NETA]]</f>
        <v>-0.64000000000000012</v>
      </c>
    </row>
    <row r="826" spans="1:19" x14ac:dyDescent="0.35">
      <c r="A826" s="3" t="s">
        <v>28</v>
      </c>
      <c r="B826" s="3" t="s">
        <v>16</v>
      </c>
      <c r="C826" s="3" t="s">
        <v>29</v>
      </c>
      <c r="D826" s="3" t="s">
        <v>18</v>
      </c>
      <c r="E826" s="8" t="s">
        <v>293</v>
      </c>
      <c r="F826" s="30" t="s">
        <v>215</v>
      </c>
      <c r="G826" s="8" t="s">
        <v>1864</v>
      </c>
      <c r="H826" s="8" t="s">
        <v>293</v>
      </c>
      <c r="I826" s="8" t="s">
        <v>301</v>
      </c>
      <c r="J826" s="47">
        <v>40</v>
      </c>
      <c r="K826" s="4">
        <v>43586</v>
      </c>
      <c r="L826" s="3">
        <f t="shared" si="48"/>
        <v>2019</v>
      </c>
      <c r="M826" s="3">
        <f t="shared" si="49"/>
        <v>5</v>
      </c>
      <c r="O826" s="3"/>
      <c r="P826" s="56">
        <f t="shared" si="50"/>
        <v>0</v>
      </c>
      <c r="Q826" s="56">
        <f t="shared" si="51"/>
        <v>-40</v>
      </c>
      <c r="R826" s="56">
        <f>IF(A826="INVERSION",-J826,0)</f>
        <v>0</v>
      </c>
      <c r="S826" s="56">
        <f>finanzas3[[#This Row],[INGRESO__NETO]]+finanzas3[[#This Row],[GASTO_NETO]]+finanzas3[[#This Row],[INVERSION_NETA]]</f>
        <v>-40</v>
      </c>
    </row>
    <row r="827" spans="1:19" x14ac:dyDescent="0.35">
      <c r="A827" s="3" t="s">
        <v>28</v>
      </c>
      <c r="B827" s="3" t="s">
        <v>16</v>
      </c>
      <c r="C827" s="3" t="s">
        <v>17</v>
      </c>
      <c r="D827" s="3" t="s">
        <v>18</v>
      </c>
      <c r="E827" s="8" t="s">
        <v>369</v>
      </c>
      <c r="F827" s="30" t="s">
        <v>215</v>
      </c>
      <c r="G827" s="3" t="s">
        <v>67</v>
      </c>
      <c r="H827" s="8" t="s">
        <v>306</v>
      </c>
      <c r="I827" s="8" t="s">
        <v>215</v>
      </c>
      <c r="J827" s="47">
        <v>1.75</v>
      </c>
      <c r="K827" s="4">
        <v>43589</v>
      </c>
      <c r="L827" s="3">
        <f t="shared" si="48"/>
        <v>2019</v>
      </c>
      <c r="M827" s="3">
        <f t="shared" si="49"/>
        <v>5</v>
      </c>
      <c r="O827" t="s">
        <v>384</v>
      </c>
      <c r="P827" s="56">
        <f t="shared" si="50"/>
        <v>0</v>
      </c>
      <c r="Q827" s="56">
        <f t="shared" si="51"/>
        <v>-1.75</v>
      </c>
      <c r="R827" s="56">
        <f>IF(A827="INVERSION",-J827,0)</f>
        <v>0</v>
      </c>
      <c r="S827" s="56">
        <f>finanzas3[[#This Row],[INGRESO__NETO]]+finanzas3[[#This Row],[GASTO_NETO]]+finanzas3[[#This Row],[INVERSION_NETA]]</f>
        <v>-1.75</v>
      </c>
    </row>
    <row r="828" spans="1:19" x14ac:dyDescent="0.35">
      <c r="A828" s="3" t="s">
        <v>28</v>
      </c>
      <c r="B828" s="3" t="s">
        <v>16</v>
      </c>
      <c r="C828" s="3" t="s">
        <v>17</v>
      </c>
      <c r="D828" s="3" t="s">
        <v>18</v>
      </c>
      <c r="E828" s="8"/>
      <c r="F828" s="30" t="s">
        <v>215</v>
      </c>
      <c r="G828" s="8" t="s">
        <v>67</v>
      </c>
      <c r="H828" s="8" t="s">
        <v>306</v>
      </c>
      <c r="I828" s="8" t="s">
        <v>215</v>
      </c>
      <c r="J828" s="47">
        <v>0.2</v>
      </c>
      <c r="K828" s="4">
        <v>43592</v>
      </c>
      <c r="L828" s="3">
        <f t="shared" si="48"/>
        <v>2019</v>
      </c>
      <c r="M828" s="3">
        <f t="shared" si="49"/>
        <v>5</v>
      </c>
      <c r="O828" t="s">
        <v>361</v>
      </c>
      <c r="P828" s="56">
        <f t="shared" si="50"/>
        <v>0</v>
      </c>
      <c r="Q828" s="56">
        <f t="shared" si="51"/>
        <v>-0.2</v>
      </c>
      <c r="R828" s="56">
        <f>IF(A828="INVERSION",-J828,0)</f>
        <v>0</v>
      </c>
      <c r="S828" s="56">
        <f>finanzas3[[#This Row],[INGRESO__NETO]]+finanzas3[[#This Row],[GASTO_NETO]]+finanzas3[[#This Row],[INVERSION_NETA]]</f>
        <v>-0.2</v>
      </c>
    </row>
    <row r="829" spans="1:19" x14ac:dyDescent="0.35">
      <c r="A829" s="3" t="s">
        <v>28</v>
      </c>
      <c r="B829" s="3" t="s">
        <v>16</v>
      </c>
      <c r="C829" s="3" t="s">
        <v>17</v>
      </c>
      <c r="D829" s="3" t="s">
        <v>18</v>
      </c>
      <c r="E829" s="8" t="s">
        <v>367</v>
      </c>
      <c r="F829" s="30" t="s">
        <v>215</v>
      </c>
      <c r="G829" s="3" t="s">
        <v>1865</v>
      </c>
      <c r="H829" s="8" t="s">
        <v>42</v>
      </c>
      <c r="I829" s="8" t="s">
        <v>42</v>
      </c>
      <c r="J829" s="47">
        <v>14.9</v>
      </c>
      <c r="K829" s="4">
        <v>43592</v>
      </c>
      <c r="L829" s="3">
        <f t="shared" si="48"/>
        <v>2019</v>
      </c>
      <c r="M829" s="3">
        <f t="shared" si="49"/>
        <v>5</v>
      </c>
      <c r="O829" t="s">
        <v>368</v>
      </c>
      <c r="P829" s="56">
        <f t="shared" si="50"/>
        <v>0</v>
      </c>
      <c r="Q829" s="56">
        <f t="shared" si="51"/>
        <v>-14.9</v>
      </c>
      <c r="R829" s="56">
        <f>IF(A829="INVERSION",-J829,0)</f>
        <v>0</v>
      </c>
      <c r="S829" s="56">
        <f>finanzas3[[#This Row],[INGRESO__NETO]]+finanzas3[[#This Row],[GASTO_NETO]]+finanzas3[[#This Row],[INVERSION_NETA]]</f>
        <v>-14.9</v>
      </c>
    </row>
    <row r="830" spans="1:19" x14ac:dyDescent="0.35">
      <c r="A830" s="3" t="s">
        <v>28</v>
      </c>
      <c r="B830" s="3" t="s">
        <v>16</v>
      </c>
      <c r="C830" s="3" t="s">
        <v>17</v>
      </c>
      <c r="D830" s="3" t="s">
        <v>18</v>
      </c>
      <c r="E830" s="8" t="s">
        <v>385</v>
      </c>
      <c r="F830" s="30" t="s">
        <v>20</v>
      </c>
      <c r="G830" s="3" t="s">
        <v>81</v>
      </c>
      <c r="H830" s="3" t="s">
        <v>168</v>
      </c>
      <c r="I830" s="8" t="s">
        <v>169</v>
      </c>
      <c r="J830" s="47">
        <v>3.6</v>
      </c>
      <c r="K830" s="4">
        <v>43595</v>
      </c>
      <c r="L830" s="3">
        <f t="shared" si="48"/>
        <v>2019</v>
      </c>
      <c r="M830" s="3">
        <f t="shared" si="49"/>
        <v>5</v>
      </c>
      <c r="O830" t="s">
        <v>386</v>
      </c>
      <c r="P830" s="56">
        <f t="shared" si="50"/>
        <v>0</v>
      </c>
      <c r="Q830" s="56">
        <f t="shared" si="51"/>
        <v>-3.6</v>
      </c>
      <c r="R830" s="56">
        <f>IF(A830="INVERSION",-J830,0)</f>
        <v>0</v>
      </c>
      <c r="S830" s="56">
        <f>finanzas3[[#This Row],[INGRESO__NETO]]+finanzas3[[#This Row],[GASTO_NETO]]+finanzas3[[#This Row],[INVERSION_NETA]]</f>
        <v>-3.6</v>
      </c>
    </row>
    <row r="831" spans="1:19" x14ac:dyDescent="0.35">
      <c r="A831" s="3" t="s">
        <v>28</v>
      </c>
      <c r="B831" s="3" t="s">
        <v>16</v>
      </c>
      <c r="C831" s="3" t="s">
        <v>17</v>
      </c>
      <c r="D831" s="3" t="s">
        <v>18</v>
      </c>
      <c r="E831" s="8" t="s">
        <v>343</v>
      </c>
      <c r="F831" s="30" t="s">
        <v>332</v>
      </c>
      <c r="G831" s="8" t="s">
        <v>53</v>
      </c>
      <c r="H831" s="8" t="s">
        <v>172</v>
      </c>
      <c r="I831" s="8" t="s">
        <v>173</v>
      </c>
      <c r="J831" s="47">
        <v>0.28999999999999998</v>
      </c>
      <c r="K831" s="4">
        <v>43596</v>
      </c>
      <c r="L831" s="3">
        <f t="shared" si="48"/>
        <v>2019</v>
      </c>
      <c r="M831" s="3">
        <f t="shared" si="49"/>
        <v>5</v>
      </c>
      <c r="O831" t="s">
        <v>387</v>
      </c>
      <c r="P831" s="56">
        <f t="shared" si="50"/>
        <v>0</v>
      </c>
      <c r="Q831" s="56">
        <f t="shared" si="51"/>
        <v>-0.28999999999999998</v>
      </c>
      <c r="R831" s="56">
        <f>IF(A831="INVERSION",-J831,0)</f>
        <v>0</v>
      </c>
      <c r="S831" s="56">
        <f>finanzas3[[#This Row],[INGRESO__NETO]]+finanzas3[[#This Row],[GASTO_NETO]]+finanzas3[[#This Row],[INVERSION_NETA]]</f>
        <v>-0.28999999999999998</v>
      </c>
    </row>
    <row r="832" spans="1:19" x14ac:dyDescent="0.35">
      <c r="A832" s="3" t="s">
        <v>28</v>
      </c>
      <c r="B832" s="3" t="s">
        <v>16</v>
      </c>
      <c r="C832" s="3" t="s">
        <v>17</v>
      </c>
      <c r="D832" s="3" t="s">
        <v>18</v>
      </c>
      <c r="E832" s="8" t="s">
        <v>343</v>
      </c>
      <c r="F832" s="30" t="s">
        <v>332</v>
      </c>
      <c r="G832" s="8" t="s">
        <v>53</v>
      </c>
      <c r="H832" s="8" t="s">
        <v>172</v>
      </c>
      <c r="I832" s="8" t="s">
        <v>173</v>
      </c>
      <c r="J832" s="47">
        <v>0.41</v>
      </c>
      <c r="K832" s="4">
        <v>43597</v>
      </c>
      <c r="L832" s="3">
        <f t="shared" si="48"/>
        <v>2019</v>
      </c>
      <c r="M832" s="3">
        <f t="shared" si="49"/>
        <v>5</v>
      </c>
      <c r="O832" t="s">
        <v>388</v>
      </c>
      <c r="P832" s="56">
        <f t="shared" si="50"/>
        <v>0</v>
      </c>
      <c r="Q832" s="56">
        <f t="shared" si="51"/>
        <v>-0.41</v>
      </c>
      <c r="R832" s="56">
        <f>IF(A832="INVERSION",-J832,0)</f>
        <v>0</v>
      </c>
      <c r="S832" s="56">
        <f>finanzas3[[#This Row],[INGRESO__NETO]]+finanzas3[[#This Row],[GASTO_NETO]]+finanzas3[[#This Row],[INVERSION_NETA]]</f>
        <v>-0.41</v>
      </c>
    </row>
    <row r="833" spans="1:19" x14ac:dyDescent="0.35">
      <c r="A833" s="3" t="s">
        <v>28</v>
      </c>
      <c r="B833" s="3" t="s">
        <v>16</v>
      </c>
      <c r="C833" s="3" t="s">
        <v>17</v>
      </c>
      <c r="D833" s="3" t="s">
        <v>18</v>
      </c>
      <c r="E833" s="8" t="s">
        <v>40</v>
      </c>
      <c r="F833" s="30" t="s">
        <v>215</v>
      </c>
      <c r="G833" s="3" t="s">
        <v>21</v>
      </c>
      <c r="H833" s="8" t="s">
        <v>40</v>
      </c>
      <c r="I833" s="8" t="s">
        <v>40</v>
      </c>
      <c r="J833" s="47">
        <v>20</v>
      </c>
      <c r="K833" s="4">
        <v>43598</v>
      </c>
      <c r="L833" s="3">
        <f t="shared" si="48"/>
        <v>2019</v>
      </c>
      <c r="M833" s="3">
        <f t="shared" si="49"/>
        <v>5</v>
      </c>
      <c r="P833" s="56">
        <f t="shared" si="50"/>
        <v>0</v>
      </c>
      <c r="Q833" s="56">
        <f t="shared" si="51"/>
        <v>-20</v>
      </c>
      <c r="R833" s="56">
        <f>IF(A833="INVERSION",-J833,0)</f>
        <v>0</v>
      </c>
      <c r="S833" s="56">
        <f>finanzas3[[#This Row],[INGRESO__NETO]]+finanzas3[[#This Row],[GASTO_NETO]]+finanzas3[[#This Row],[INVERSION_NETA]]</f>
        <v>-20</v>
      </c>
    </row>
    <row r="834" spans="1:19" x14ac:dyDescent="0.35">
      <c r="A834" s="3" t="s">
        <v>28</v>
      </c>
      <c r="B834" s="3" t="s">
        <v>16</v>
      </c>
      <c r="C834" s="3" t="s">
        <v>17</v>
      </c>
      <c r="D834" s="3" t="s">
        <v>18</v>
      </c>
      <c r="E834" s="8" t="s">
        <v>348</v>
      </c>
      <c r="F834" s="30" t="s">
        <v>215</v>
      </c>
      <c r="G834" s="3" t="s">
        <v>67</v>
      </c>
      <c r="H834" s="8" t="s">
        <v>306</v>
      </c>
      <c r="I834" s="8" t="s">
        <v>215</v>
      </c>
      <c r="J834" s="47">
        <v>1.5350000000000001</v>
      </c>
      <c r="K834" s="4">
        <v>43599</v>
      </c>
      <c r="L834" s="3">
        <f t="shared" ref="L834:L897" si="52">YEAR(K834)</f>
        <v>2019</v>
      </c>
      <c r="M834" s="3">
        <f t="shared" ref="M834:M897" si="53">MONTH(K834)</f>
        <v>5</v>
      </c>
      <c r="O834" t="s">
        <v>349</v>
      </c>
      <c r="P834" s="56">
        <f t="shared" si="50"/>
        <v>0</v>
      </c>
      <c r="Q834" s="56">
        <f t="shared" si="51"/>
        <v>-1.5350000000000001</v>
      </c>
      <c r="R834" s="56">
        <f>IF(A834="INVERSION",-J834,0)</f>
        <v>0</v>
      </c>
      <c r="S834" s="56">
        <f>finanzas3[[#This Row],[INGRESO__NETO]]+finanzas3[[#This Row],[GASTO_NETO]]+finanzas3[[#This Row],[INVERSION_NETA]]</f>
        <v>-1.5350000000000001</v>
      </c>
    </row>
    <row r="835" spans="1:19" x14ac:dyDescent="0.35">
      <c r="A835" s="3" t="s">
        <v>15</v>
      </c>
      <c r="B835" s="3" t="s">
        <v>16</v>
      </c>
      <c r="C835" s="3" t="s">
        <v>17</v>
      </c>
      <c r="D835" s="3" t="s">
        <v>18</v>
      </c>
      <c r="E835" s="8" t="s">
        <v>24</v>
      </c>
      <c r="F835" s="30" t="s">
        <v>25</v>
      </c>
      <c r="G835" s="3" t="s">
        <v>21</v>
      </c>
      <c r="H835" s="8" t="s">
        <v>26</v>
      </c>
      <c r="I835" s="8" t="s">
        <v>27</v>
      </c>
      <c r="J835" s="47">
        <v>120</v>
      </c>
      <c r="K835" s="4">
        <v>43600</v>
      </c>
      <c r="L835" s="3">
        <f t="shared" si="52"/>
        <v>2019</v>
      </c>
      <c r="M835" s="3">
        <f t="shared" si="53"/>
        <v>5</v>
      </c>
      <c r="O835" s="3"/>
      <c r="P835" s="56">
        <f t="shared" ref="P835:P898" si="54">IF(A835="INGRESO",J835,0)</f>
        <v>120</v>
      </c>
      <c r="Q835" s="56">
        <f t="shared" ref="Q835:Q898" si="55">IF(A835="GASTO",-J835,0)</f>
        <v>0</v>
      </c>
      <c r="R835" s="56">
        <f>IF(A835="INVERSION",-J835,0)</f>
        <v>0</v>
      </c>
      <c r="S835" s="56">
        <f>finanzas3[[#This Row],[INGRESO__NETO]]+finanzas3[[#This Row],[GASTO_NETO]]+finanzas3[[#This Row],[INVERSION_NETA]]</f>
        <v>120</v>
      </c>
    </row>
    <row r="836" spans="1:19" x14ac:dyDescent="0.35">
      <c r="A836" s="3" t="s">
        <v>28</v>
      </c>
      <c r="B836" s="3" t="s">
        <v>16</v>
      </c>
      <c r="C836" s="3" t="s">
        <v>17</v>
      </c>
      <c r="D836" s="3" t="s">
        <v>18</v>
      </c>
      <c r="E836" s="8" t="s">
        <v>343</v>
      </c>
      <c r="F836" s="30" t="s">
        <v>332</v>
      </c>
      <c r="G836" s="8" t="s">
        <v>53</v>
      </c>
      <c r="H836" s="8" t="s">
        <v>172</v>
      </c>
      <c r="I836" s="8" t="s">
        <v>173</v>
      </c>
      <c r="J836" s="47">
        <v>0.60499999999999998</v>
      </c>
      <c r="K836" s="4">
        <v>43604</v>
      </c>
      <c r="L836" s="3">
        <f t="shared" si="52"/>
        <v>2019</v>
      </c>
      <c r="M836" s="3">
        <f t="shared" si="53"/>
        <v>5</v>
      </c>
      <c r="O836" t="s">
        <v>389</v>
      </c>
      <c r="P836" s="56">
        <f t="shared" si="54"/>
        <v>0</v>
      </c>
      <c r="Q836" s="56">
        <f t="shared" si="55"/>
        <v>-0.60499999999999998</v>
      </c>
      <c r="R836" s="56">
        <f>IF(A836="INVERSION",-J836,0)</f>
        <v>0</v>
      </c>
      <c r="S836" s="56">
        <f>finanzas3[[#This Row],[INGRESO__NETO]]+finanzas3[[#This Row],[GASTO_NETO]]+finanzas3[[#This Row],[INVERSION_NETA]]</f>
        <v>-0.60499999999999998</v>
      </c>
    </row>
    <row r="837" spans="1:19" x14ac:dyDescent="0.35">
      <c r="A837" s="3" t="s">
        <v>28</v>
      </c>
      <c r="B837" s="3" t="s">
        <v>16</v>
      </c>
      <c r="C837" s="3" t="s">
        <v>17</v>
      </c>
      <c r="D837" s="3" t="s">
        <v>18</v>
      </c>
      <c r="E837" s="8" t="s">
        <v>343</v>
      </c>
      <c r="F837" s="30" t="s">
        <v>332</v>
      </c>
      <c r="G837" s="8" t="s">
        <v>53</v>
      </c>
      <c r="H837" s="8" t="s">
        <v>172</v>
      </c>
      <c r="I837" s="8" t="s">
        <v>173</v>
      </c>
      <c r="J837" s="47">
        <v>0.57999999999999996</v>
      </c>
      <c r="K837" s="4">
        <v>43604</v>
      </c>
      <c r="L837" s="3">
        <f t="shared" si="52"/>
        <v>2019</v>
      </c>
      <c r="M837" s="3">
        <f t="shared" si="53"/>
        <v>5</v>
      </c>
      <c r="O837" t="s">
        <v>390</v>
      </c>
      <c r="P837" s="56">
        <f t="shared" si="54"/>
        <v>0</v>
      </c>
      <c r="Q837" s="56">
        <f t="shared" si="55"/>
        <v>-0.57999999999999996</v>
      </c>
      <c r="R837" s="56">
        <f>IF(A837="INVERSION",-J837,0)</f>
        <v>0</v>
      </c>
      <c r="S837" s="56">
        <f>finanzas3[[#This Row],[INGRESO__NETO]]+finanzas3[[#This Row],[GASTO_NETO]]+finanzas3[[#This Row],[INVERSION_NETA]]</f>
        <v>-0.57999999999999996</v>
      </c>
    </row>
    <row r="838" spans="1:19" x14ac:dyDescent="0.35">
      <c r="A838" s="3" t="s">
        <v>28</v>
      </c>
      <c r="B838" s="3" t="s">
        <v>16</v>
      </c>
      <c r="C838" s="3" t="s">
        <v>17</v>
      </c>
      <c r="D838" s="3" t="s">
        <v>18</v>
      </c>
      <c r="E838" s="8" t="s">
        <v>133</v>
      </c>
      <c r="F838" s="30" t="s">
        <v>25</v>
      </c>
      <c r="G838" s="3" t="s">
        <v>21</v>
      </c>
      <c r="H838" s="8" t="s">
        <v>134</v>
      </c>
      <c r="I838" s="8" t="s">
        <v>134</v>
      </c>
      <c r="J838" s="47">
        <v>3.5</v>
      </c>
      <c r="K838" s="4">
        <v>43606</v>
      </c>
      <c r="L838" s="3">
        <f t="shared" si="52"/>
        <v>2019</v>
      </c>
      <c r="M838" s="3">
        <f t="shared" si="53"/>
        <v>5</v>
      </c>
      <c r="O838" t="s">
        <v>135</v>
      </c>
      <c r="P838" s="56">
        <f t="shared" si="54"/>
        <v>0</v>
      </c>
      <c r="Q838" s="56">
        <f t="shared" si="55"/>
        <v>-3.5</v>
      </c>
      <c r="R838" s="56">
        <f>IF(A838="INVERSION",-J838,0)</f>
        <v>0</v>
      </c>
      <c r="S838" s="56">
        <f>finanzas3[[#This Row],[INGRESO__NETO]]+finanzas3[[#This Row],[GASTO_NETO]]+finanzas3[[#This Row],[INVERSION_NETA]]</f>
        <v>-3.5</v>
      </c>
    </row>
    <row r="839" spans="1:19" x14ac:dyDescent="0.35">
      <c r="A839" s="3" t="s">
        <v>28</v>
      </c>
      <c r="B839" s="3" t="s">
        <v>16</v>
      </c>
      <c r="C839" s="3" t="s">
        <v>17</v>
      </c>
      <c r="D839" s="3" t="s">
        <v>18</v>
      </c>
      <c r="E839" s="8" t="s">
        <v>391</v>
      </c>
      <c r="F839" s="30" t="s">
        <v>215</v>
      </c>
      <c r="G839" s="3" t="s">
        <v>67</v>
      </c>
      <c r="H839" s="8" t="s">
        <v>67</v>
      </c>
      <c r="I839" s="8" t="s">
        <v>216</v>
      </c>
      <c r="J839" s="47">
        <v>0.8</v>
      </c>
      <c r="K839" s="4">
        <v>43606</v>
      </c>
      <c r="L839" s="3">
        <f t="shared" si="52"/>
        <v>2019</v>
      </c>
      <c r="M839" s="3">
        <f t="shared" si="53"/>
        <v>5</v>
      </c>
      <c r="O839" t="s">
        <v>392</v>
      </c>
      <c r="P839" s="56">
        <f t="shared" si="54"/>
        <v>0</v>
      </c>
      <c r="Q839" s="56">
        <f t="shared" si="55"/>
        <v>-0.8</v>
      </c>
      <c r="R839" s="56">
        <f>IF(A839="INVERSION",-J839,0)</f>
        <v>0</v>
      </c>
      <c r="S839" s="56">
        <f>finanzas3[[#This Row],[INGRESO__NETO]]+finanzas3[[#This Row],[GASTO_NETO]]+finanzas3[[#This Row],[INVERSION_NETA]]</f>
        <v>-0.8</v>
      </c>
    </row>
    <row r="840" spans="1:19" x14ac:dyDescent="0.35">
      <c r="A840" s="3" t="s">
        <v>28</v>
      </c>
      <c r="B840" s="3" t="s">
        <v>16</v>
      </c>
      <c r="C840" s="3" t="s">
        <v>29</v>
      </c>
      <c r="D840" s="3" t="s">
        <v>18</v>
      </c>
      <c r="E840" s="8" t="s">
        <v>336</v>
      </c>
      <c r="F840" s="30" t="s">
        <v>215</v>
      </c>
      <c r="G840" s="8" t="s">
        <v>59</v>
      </c>
      <c r="H840" s="8" t="s">
        <v>337</v>
      </c>
      <c r="I840" s="8" t="s">
        <v>2542</v>
      </c>
      <c r="J840" s="47">
        <v>1.5880000000000001</v>
      </c>
      <c r="K840" s="4">
        <v>43608</v>
      </c>
      <c r="L840" s="3">
        <f t="shared" si="52"/>
        <v>2019</v>
      </c>
      <c r="M840" s="3">
        <f t="shared" si="53"/>
        <v>5</v>
      </c>
      <c r="O840" s="3"/>
      <c r="P840" s="56">
        <f t="shared" si="54"/>
        <v>0</v>
      </c>
      <c r="Q840" s="56">
        <f t="shared" si="55"/>
        <v>-1.5880000000000001</v>
      </c>
      <c r="R840" s="56">
        <f>IF(A840="INVERSION",-J840,0)</f>
        <v>0</v>
      </c>
      <c r="S840" s="56">
        <f>finanzas3[[#This Row],[INGRESO__NETO]]+finanzas3[[#This Row],[GASTO_NETO]]+finanzas3[[#This Row],[INVERSION_NETA]]</f>
        <v>-1.5880000000000001</v>
      </c>
    </row>
    <row r="841" spans="1:19" x14ac:dyDescent="0.35">
      <c r="A841" s="3" t="s">
        <v>28</v>
      </c>
      <c r="B841" s="3" t="s">
        <v>16</v>
      </c>
      <c r="C841" s="3" t="s">
        <v>17</v>
      </c>
      <c r="D841" s="3" t="s">
        <v>18</v>
      </c>
      <c r="E841" s="8" t="s">
        <v>133</v>
      </c>
      <c r="F841" s="30" t="s">
        <v>25</v>
      </c>
      <c r="G841" s="3" t="s">
        <v>21</v>
      </c>
      <c r="H841" s="8" t="s">
        <v>134</v>
      </c>
      <c r="I841" s="8" t="s">
        <v>134</v>
      </c>
      <c r="J841" s="47">
        <v>1.75</v>
      </c>
      <c r="K841" s="4">
        <v>43610</v>
      </c>
      <c r="L841" s="3">
        <f t="shared" si="52"/>
        <v>2019</v>
      </c>
      <c r="M841" s="3">
        <f t="shared" si="53"/>
        <v>5</v>
      </c>
      <c r="O841" t="s">
        <v>135</v>
      </c>
      <c r="P841" s="56">
        <f t="shared" si="54"/>
        <v>0</v>
      </c>
      <c r="Q841" s="56">
        <f t="shared" si="55"/>
        <v>-1.75</v>
      </c>
      <c r="R841" s="56">
        <f>IF(A841="INVERSION",-J841,0)</f>
        <v>0</v>
      </c>
      <c r="S841" s="56">
        <f>finanzas3[[#This Row],[INGRESO__NETO]]+finanzas3[[#This Row],[GASTO_NETO]]+finanzas3[[#This Row],[INVERSION_NETA]]</f>
        <v>-1.75</v>
      </c>
    </row>
    <row r="842" spans="1:19" x14ac:dyDescent="0.35">
      <c r="A842" s="3" t="s">
        <v>28</v>
      </c>
      <c r="B842" s="3" t="s">
        <v>16</v>
      </c>
      <c r="C842" s="3" t="s">
        <v>17</v>
      </c>
      <c r="D842" s="3" t="s">
        <v>18</v>
      </c>
      <c r="E842" s="8" t="s">
        <v>40</v>
      </c>
      <c r="F842" s="30" t="s">
        <v>215</v>
      </c>
      <c r="G842" s="3" t="s">
        <v>21</v>
      </c>
      <c r="H842" s="8" t="s">
        <v>40</v>
      </c>
      <c r="I842" s="8" t="s">
        <v>40</v>
      </c>
      <c r="J842" s="47">
        <v>20</v>
      </c>
      <c r="K842" s="4">
        <v>43612</v>
      </c>
      <c r="L842" s="3">
        <f t="shared" si="52"/>
        <v>2019</v>
      </c>
      <c r="M842" s="3">
        <f t="shared" si="53"/>
        <v>5</v>
      </c>
      <c r="P842" s="56">
        <f t="shared" si="54"/>
        <v>0</v>
      </c>
      <c r="Q842" s="56">
        <f t="shared" si="55"/>
        <v>-20</v>
      </c>
      <c r="R842" s="56">
        <f>IF(A842="INVERSION",-J842,0)</f>
        <v>0</v>
      </c>
      <c r="S842" s="56">
        <f>finanzas3[[#This Row],[INGRESO__NETO]]+finanzas3[[#This Row],[GASTO_NETO]]+finanzas3[[#This Row],[INVERSION_NETA]]</f>
        <v>-20</v>
      </c>
    </row>
    <row r="843" spans="1:19" x14ac:dyDescent="0.35">
      <c r="A843" s="3" t="s">
        <v>28</v>
      </c>
      <c r="B843" s="3" t="s">
        <v>16</v>
      </c>
      <c r="C843" s="3" t="s">
        <v>17</v>
      </c>
      <c r="D843" s="3" t="s">
        <v>18</v>
      </c>
      <c r="E843" s="8" t="s">
        <v>303</v>
      </c>
      <c r="F843" s="30" t="s">
        <v>215</v>
      </c>
      <c r="G843" s="8" t="s">
        <v>48</v>
      </c>
      <c r="H843" s="8" t="s">
        <v>304</v>
      </c>
      <c r="I843" s="8" t="s">
        <v>49</v>
      </c>
      <c r="J843" s="47">
        <v>1.7420000000000002</v>
      </c>
      <c r="K843" s="4">
        <v>43613</v>
      </c>
      <c r="L843" s="3">
        <f t="shared" si="52"/>
        <v>2019</v>
      </c>
      <c r="M843" s="3">
        <f t="shared" si="53"/>
        <v>5</v>
      </c>
      <c r="P843" s="56">
        <f t="shared" si="54"/>
        <v>0</v>
      </c>
      <c r="Q843" s="56">
        <f t="shared" si="55"/>
        <v>-1.7420000000000002</v>
      </c>
      <c r="R843" s="56">
        <f>IF(A843="INVERSION",-J843,0)</f>
        <v>0</v>
      </c>
      <c r="S843" s="56">
        <f>finanzas3[[#This Row],[INGRESO__NETO]]+finanzas3[[#This Row],[GASTO_NETO]]+finanzas3[[#This Row],[INVERSION_NETA]]</f>
        <v>-1.7420000000000002</v>
      </c>
    </row>
    <row r="844" spans="1:19" x14ac:dyDescent="0.35">
      <c r="A844" s="3" t="s">
        <v>28</v>
      </c>
      <c r="B844" s="3" t="s">
        <v>16</v>
      </c>
      <c r="C844" s="3" t="s">
        <v>17</v>
      </c>
      <c r="D844" s="3" t="s">
        <v>18</v>
      </c>
      <c r="E844" s="8" t="s">
        <v>215</v>
      </c>
      <c r="F844" s="30" t="s">
        <v>215</v>
      </c>
      <c r="G844" s="3" t="s">
        <v>67</v>
      </c>
      <c r="H844" s="8" t="s">
        <v>306</v>
      </c>
      <c r="I844" s="8" t="s">
        <v>215</v>
      </c>
      <c r="J844" s="47">
        <v>13.863</v>
      </c>
      <c r="K844" s="4">
        <v>43614</v>
      </c>
      <c r="L844" s="3">
        <f t="shared" si="52"/>
        <v>2019</v>
      </c>
      <c r="M844" s="3">
        <f t="shared" si="53"/>
        <v>5</v>
      </c>
      <c r="O844" t="s">
        <v>393</v>
      </c>
      <c r="P844" s="56">
        <f t="shared" si="54"/>
        <v>0</v>
      </c>
      <c r="Q844" s="56">
        <f t="shared" si="55"/>
        <v>-13.863</v>
      </c>
      <c r="R844" s="56">
        <f>IF(A844="INVERSION",-J844,0)</f>
        <v>0</v>
      </c>
      <c r="S844" s="56">
        <f>finanzas3[[#This Row],[INGRESO__NETO]]+finanzas3[[#This Row],[GASTO_NETO]]+finanzas3[[#This Row],[INVERSION_NETA]]</f>
        <v>-13.863</v>
      </c>
    </row>
    <row r="845" spans="1:19" x14ac:dyDescent="0.35">
      <c r="A845" s="3" t="s">
        <v>15</v>
      </c>
      <c r="B845" s="3" t="s">
        <v>16</v>
      </c>
      <c r="C845" s="3" t="s">
        <v>17</v>
      </c>
      <c r="D845" s="3" t="s">
        <v>18</v>
      </c>
      <c r="E845" s="8" t="s">
        <v>24</v>
      </c>
      <c r="F845" s="30" t="s">
        <v>25</v>
      </c>
      <c r="G845" s="3" t="s">
        <v>21</v>
      </c>
      <c r="H845" s="8" t="s">
        <v>26</v>
      </c>
      <c r="I845" s="8" t="s">
        <v>27</v>
      </c>
      <c r="J845" s="47">
        <v>120</v>
      </c>
      <c r="K845" s="4">
        <v>43615</v>
      </c>
      <c r="L845" s="3">
        <f t="shared" si="52"/>
        <v>2019</v>
      </c>
      <c r="M845" s="3">
        <f t="shared" si="53"/>
        <v>5</v>
      </c>
      <c r="O845" s="3"/>
      <c r="P845" s="56">
        <f t="shared" si="54"/>
        <v>120</v>
      </c>
      <c r="Q845" s="56">
        <f t="shared" si="55"/>
        <v>0</v>
      </c>
      <c r="R845" s="56">
        <f>IF(A845="INVERSION",-J845,0)</f>
        <v>0</v>
      </c>
      <c r="S845" s="56">
        <f>finanzas3[[#This Row],[INGRESO__NETO]]+finanzas3[[#This Row],[GASTO_NETO]]+finanzas3[[#This Row],[INVERSION_NETA]]</f>
        <v>120</v>
      </c>
    </row>
    <row r="846" spans="1:19" x14ac:dyDescent="0.35">
      <c r="A846" s="3" t="s">
        <v>28</v>
      </c>
      <c r="B846" s="3" t="s">
        <v>16</v>
      </c>
      <c r="C846" s="3" t="s">
        <v>17</v>
      </c>
      <c r="D846" s="3" t="s">
        <v>18</v>
      </c>
      <c r="E846" s="8" t="s">
        <v>394</v>
      </c>
      <c r="F846" s="30" t="s">
        <v>215</v>
      </c>
      <c r="G846" s="3" t="s">
        <v>67</v>
      </c>
      <c r="H846" s="8" t="s">
        <v>306</v>
      </c>
      <c r="I846" s="8" t="s">
        <v>215</v>
      </c>
      <c r="J846" s="47">
        <v>1</v>
      </c>
      <c r="K846" s="4">
        <v>43616</v>
      </c>
      <c r="L846" s="3">
        <f t="shared" si="52"/>
        <v>2019</v>
      </c>
      <c r="M846" s="3">
        <f t="shared" si="53"/>
        <v>5</v>
      </c>
      <c r="O846" t="s">
        <v>395</v>
      </c>
      <c r="P846" s="56">
        <f t="shared" si="54"/>
        <v>0</v>
      </c>
      <c r="Q846" s="56">
        <f t="shared" si="55"/>
        <v>-1</v>
      </c>
      <c r="R846" s="56">
        <f>IF(A846="INVERSION",-J846,0)</f>
        <v>0</v>
      </c>
      <c r="S846" s="56">
        <f>finanzas3[[#This Row],[INGRESO__NETO]]+finanzas3[[#This Row],[GASTO_NETO]]+finanzas3[[#This Row],[INVERSION_NETA]]</f>
        <v>-1</v>
      </c>
    </row>
    <row r="847" spans="1:19" x14ac:dyDescent="0.35">
      <c r="A847" s="3" t="s">
        <v>28</v>
      </c>
      <c r="B847" s="3" t="s">
        <v>16</v>
      </c>
      <c r="C847" s="3" t="s">
        <v>17</v>
      </c>
      <c r="D847" s="3" t="s">
        <v>18</v>
      </c>
      <c r="E847" s="8" t="s">
        <v>391</v>
      </c>
      <c r="F847" s="30" t="s">
        <v>215</v>
      </c>
      <c r="G847" s="3" t="s">
        <v>67</v>
      </c>
      <c r="H847" s="8" t="s">
        <v>67</v>
      </c>
      <c r="I847" s="8" t="s">
        <v>216</v>
      </c>
      <c r="J847" s="47">
        <v>0.30000000000000004</v>
      </c>
      <c r="K847" s="4">
        <v>43616</v>
      </c>
      <c r="L847" s="3">
        <f t="shared" si="52"/>
        <v>2019</v>
      </c>
      <c r="M847" s="3">
        <f t="shared" si="53"/>
        <v>5</v>
      </c>
      <c r="O847" t="s">
        <v>392</v>
      </c>
      <c r="P847" s="56">
        <f t="shared" si="54"/>
        <v>0</v>
      </c>
      <c r="Q847" s="56">
        <f t="shared" si="55"/>
        <v>-0.30000000000000004</v>
      </c>
      <c r="R847" s="56">
        <f>IF(A847="INVERSION",-J847,0)</f>
        <v>0</v>
      </c>
      <c r="S847" s="56">
        <f>finanzas3[[#This Row],[INGRESO__NETO]]+finanzas3[[#This Row],[GASTO_NETO]]+finanzas3[[#This Row],[INVERSION_NETA]]</f>
        <v>-0.30000000000000004</v>
      </c>
    </row>
    <row r="848" spans="1:19" x14ac:dyDescent="0.35">
      <c r="A848" s="3" t="s">
        <v>28</v>
      </c>
      <c r="B848" s="3" t="s">
        <v>16</v>
      </c>
      <c r="C848" s="3" t="s">
        <v>17</v>
      </c>
      <c r="D848" s="3" t="s">
        <v>18</v>
      </c>
      <c r="E848" s="8" t="s">
        <v>396</v>
      </c>
      <c r="F848" s="30" t="s">
        <v>215</v>
      </c>
      <c r="G848" s="8" t="s">
        <v>67</v>
      </c>
      <c r="H848" s="8" t="s">
        <v>306</v>
      </c>
      <c r="I848" s="8" t="s">
        <v>215</v>
      </c>
      <c r="J848" s="47">
        <v>0.27500000000000002</v>
      </c>
      <c r="K848" s="4">
        <v>43617</v>
      </c>
      <c r="L848" s="3">
        <f t="shared" si="52"/>
        <v>2019</v>
      </c>
      <c r="M848" s="3">
        <f t="shared" si="53"/>
        <v>6</v>
      </c>
      <c r="O848" t="s">
        <v>397</v>
      </c>
      <c r="P848" s="56">
        <f t="shared" si="54"/>
        <v>0</v>
      </c>
      <c r="Q848" s="56">
        <f t="shared" si="55"/>
        <v>-0.27500000000000002</v>
      </c>
      <c r="R848" s="56">
        <f>IF(A848="INVERSION",-J848,0)</f>
        <v>0</v>
      </c>
      <c r="S848" s="56">
        <f>finanzas3[[#This Row],[INGRESO__NETO]]+finanzas3[[#This Row],[GASTO_NETO]]+finanzas3[[#This Row],[INVERSION_NETA]]</f>
        <v>-0.27500000000000002</v>
      </c>
    </row>
    <row r="849" spans="1:19" x14ac:dyDescent="0.35">
      <c r="A849" s="3" t="s">
        <v>28</v>
      </c>
      <c r="B849" s="3" t="s">
        <v>16</v>
      </c>
      <c r="C849" s="3" t="s">
        <v>29</v>
      </c>
      <c r="D849" s="3" t="s">
        <v>18</v>
      </c>
      <c r="E849" s="8" t="s">
        <v>293</v>
      </c>
      <c r="F849" s="30" t="s">
        <v>215</v>
      </c>
      <c r="G849" s="3" t="s">
        <v>1864</v>
      </c>
      <c r="H849" s="8" t="s">
        <v>293</v>
      </c>
      <c r="I849" s="8" t="s">
        <v>301</v>
      </c>
      <c r="J849" s="47">
        <v>40</v>
      </c>
      <c r="K849" s="4">
        <v>43617</v>
      </c>
      <c r="L849" s="3">
        <f t="shared" si="52"/>
        <v>2019</v>
      </c>
      <c r="M849" s="3">
        <f t="shared" si="53"/>
        <v>6</v>
      </c>
      <c r="O849" s="3"/>
      <c r="P849" s="56">
        <f t="shared" si="54"/>
        <v>0</v>
      </c>
      <c r="Q849" s="56">
        <f t="shared" si="55"/>
        <v>-40</v>
      </c>
      <c r="R849" s="56">
        <f>IF(A849="INVERSION",-J849,0)</f>
        <v>0</v>
      </c>
      <c r="S849" s="56">
        <f>finanzas3[[#This Row],[INGRESO__NETO]]+finanzas3[[#This Row],[GASTO_NETO]]+finanzas3[[#This Row],[INVERSION_NETA]]</f>
        <v>-40</v>
      </c>
    </row>
    <row r="850" spans="1:19" x14ac:dyDescent="0.35">
      <c r="A850" s="3" t="s">
        <v>28</v>
      </c>
      <c r="B850" s="3" t="s">
        <v>16</v>
      </c>
      <c r="C850" s="3" t="s">
        <v>17</v>
      </c>
      <c r="D850" s="3" t="s">
        <v>18</v>
      </c>
      <c r="E850" s="8" t="s">
        <v>398</v>
      </c>
      <c r="F850" s="30" t="s">
        <v>215</v>
      </c>
      <c r="G850" s="3" t="s">
        <v>67</v>
      </c>
      <c r="H850" s="8" t="s">
        <v>306</v>
      </c>
      <c r="I850" s="8" t="s">
        <v>215</v>
      </c>
      <c r="J850" s="47">
        <v>1.1380000000000001</v>
      </c>
      <c r="K850" s="4">
        <v>43620</v>
      </c>
      <c r="L850" s="3">
        <f t="shared" si="52"/>
        <v>2019</v>
      </c>
      <c r="M850" s="3">
        <f t="shared" si="53"/>
        <v>6</v>
      </c>
      <c r="O850" t="s">
        <v>349</v>
      </c>
      <c r="P850" s="56">
        <f t="shared" si="54"/>
        <v>0</v>
      </c>
      <c r="Q850" s="56">
        <f t="shared" si="55"/>
        <v>-1.1380000000000001</v>
      </c>
      <c r="R850" s="56">
        <f>IF(A850="INVERSION",-J850,0)</f>
        <v>0</v>
      </c>
      <c r="S850" s="56">
        <f>finanzas3[[#This Row],[INGRESO__NETO]]+finanzas3[[#This Row],[GASTO_NETO]]+finanzas3[[#This Row],[INVERSION_NETA]]</f>
        <v>-1.1380000000000001</v>
      </c>
    </row>
    <row r="851" spans="1:19" x14ac:dyDescent="0.35">
      <c r="A851" s="3" t="s">
        <v>28</v>
      </c>
      <c r="B851" s="3" t="s">
        <v>16</v>
      </c>
      <c r="C851" s="3" t="s">
        <v>17</v>
      </c>
      <c r="D851" s="3" t="s">
        <v>18</v>
      </c>
      <c r="E851" s="8" t="s">
        <v>303</v>
      </c>
      <c r="F851" s="30" t="s">
        <v>215</v>
      </c>
      <c r="G851" s="8" t="s">
        <v>48</v>
      </c>
      <c r="H851" s="8" t="s">
        <v>304</v>
      </c>
      <c r="I851" s="8" t="s">
        <v>49</v>
      </c>
      <c r="J851" s="47">
        <v>2.97</v>
      </c>
      <c r="K851" s="4">
        <v>43621</v>
      </c>
      <c r="L851" s="3">
        <f t="shared" si="52"/>
        <v>2019</v>
      </c>
      <c r="M851" s="3">
        <f t="shared" si="53"/>
        <v>6</v>
      </c>
      <c r="P851" s="56">
        <f t="shared" si="54"/>
        <v>0</v>
      </c>
      <c r="Q851" s="56">
        <f t="shared" si="55"/>
        <v>-2.97</v>
      </c>
      <c r="R851" s="56">
        <f>IF(A851="INVERSION",-J851,0)</f>
        <v>0</v>
      </c>
      <c r="S851" s="56">
        <f>finanzas3[[#This Row],[INGRESO__NETO]]+finanzas3[[#This Row],[GASTO_NETO]]+finanzas3[[#This Row],[INVERSION_NETA]]</f>
        <v>-2.97</v>
      </c>
    </row>
    <row r="852" spans="1:19" x14ac:dyDescent="0.35">
      <c r="A852" s="3" t="s">
        <v>28</v>
      </c>
      <c r="B852" s="3" t="s">
        <v>16</v>
      </c>
      <c r="C852" s="3" t="s">
        <v>29</v>
      </c>
      <c r="D852" s="3" t="s">
        <v>18</v>
      </c>
      <c r="E852" s="8" t="s">
        <v>336</v>
      </c>
      <c r="F852" s="30" t="s">
        <v>215</v>
      </c>
      <c r="G852" s="8" t="s">
        <v>59</v>
      </c>
      <c r="H852" s="8" t="s">
        <v>337</v>
      </c>
      <c r="I852" s="8" t="s">
        <v>2542</v>
      </c>
      <c r="J852" s="47">
        <v>1.5880000000000001</v>
      </c>
      <c r="K852" s="4">
        <v>43622</v>
      </c>
      <c r="L852" s="3">
        <f t="shared" si="52"/>
        <v>2019</v>
      </c>
      <c r="M852" s="3">
        <f t="shared" si="53"/>
        <v>6</v>
      </c>
      <c r="O852" s="3"/>
      <c r="P852" s="56">
        <f t="shared" si="54"/>
        <v>0</v>
      </c>
      <c r="Q852" s="56">
        <f t="shared" si="55"/>
        <v>-1.5880000000000001</v>
      </c>
      <c r="R852" s="56">
        <f>IF(A852="INVERSION",-J852,0)</f>
        <v>0</v>
      </c>
      <c r="S852" s="56">
        <f>finanzas3[[#This Row],[INGRESO__NETO]]+finanzas3[[#This Row],[GASTO_NETO]]+finanzas3[[#This Row],[INVERSION_NETA]]</f>
        <v>-1.5880000000000001</v>
      </c>
    </row>
    <row r="853" spans="1:19" x14ac:dyDescent="0.35">
      <c r="A853" s="3" t="s">
        <v>28</v>
      </c>
      <c r="B853" s="3" t="s">
        <v>16</v>
      </c>
      <c r="C853" s="3" t="s">
        <v>17</v>
      </c>
      <c r="D853" s="3" t="s">
        <v>18</v>
      </c>
      <c r="E853" s="8" t="s">
        <v>399</v>
      </c>
      <c r="F853" s="30" t="s">
        <v>215</v>
      </c>
      <c r="G853" s="3" t="s">
        <v>67</v>
      </c>
      <c r="H853" s="8" t="s">
        <v>306</v>
      </c>
      <c r="I853" s="8" t="s">
        <v>215</v>
      </c>
      <c r="J853" s="47">
        <v>1</v>
      </c>
      <c r="K853" s="4">
        <v>43623</v>
      </c>
      <c r="L853" s="3">
        <f t="shared" si="52"/>
        <v>2019</v>
      </c>
      <c r="M853" s="3">
        <f t="shared" si="53"/>
        <v>6</v>
      </c>
      <c r="O853" t="s">
        <v>395</v>
      </c>
      <c r="P853" s="56">
        <f t="shared" si="54"/>
        <v>0</v>
      </c>
      <c r="Q853" s="56">
        <f t="shared" si="55"/>
        <v>-1</v>
      </c>
      <c r="R853" s="56">
        <f>IF(A853="INVERSION",-J853,0)</f>
        <v>0</v>
      </c>
      <c r="S853" s="56">
        <f>finanzas3[[#This Row],[INGRESO__NETO]]+finanzas3[[#This Row],[GASTO_NETO]]+finanzas3[[#This Row],[INVERSION_NETA]]</f>
        <v>-1</v>
      </c>
    </row>
    <row r="854" spans="1:19" x14ac:dyDescent="0.35">
      <c r="A854" s="3" t="s">
        <v>28</v>
      </c>
      <c r="B854" s="3" t="s">
        <v>16</v>
      </c>
      <c r="C854" s="3" t="s">
        <v>17</v>
      </c>
      <c r="D854" s="3" t="s">
        <v>18</v>
      </c>
      <c r="E854" s="8" t="s">
        <v>303</v>
      </c>
      <c r="F854" s="30" t="s">
        <v>215</v>
      </c>
      <c r="G854" s="8" t="s">
        <v>48</v>
      </c>
      <c r="H854" s="8" t="s">
        <v>304</v>
      </c>
      <c r="I854" s="8" t="s">
        <v>49</v>
      </c>
      <c r="J854" s="47">
        <v>1.6</v>
      </c>
      <c r="K854" s="4">
        <v>43627</v>
      </c>
      <c r="L854" s="3">
        <f t="shared" si="52"/>
        <v>2019</v>
      </c>
      <c r="M854" s="3">
        <f t="shared" si="53"/>
        <v>6</v>
      </c>
      <c r="P854" s="56">
        <f t="shared" si="54"/>
        <v>0</v>
      </c>
      <c r="Q854" s="56">
        <f t="shared" si="55"/>
        <v>-1.6</v>
      </c>
      <c r="R854" s="56">
        <f>IF(A854="INVERSION",-J854,0)</f>
        <v>0</v>
      </c>
      <c r="S854" s="56">
        <f>finanzas3[[#This Row],[INGRESO__NETO]]+finanzas3[[#This Row],[GASTO_NETO]]+finanzas3[[#This Row],[INVERSION_NETA]]</f>
        <v>-1.6</v>
      </c>
    </row>
    <row r="855" spans="1:19" x14ac:dyDescent="0.35">
      <c r="A855" s="3" t="s">
        <v>28</v>
      </c>
      <c r="B855" s="3" t="s">
        <v>16</v>
      </c>
      <c r="C855" s="3" t="s">
        <v>17</v>
      </c>
      <c r="D855" s="3" t="s">
        <v>18</v>
      </c>
      <c r="E855" s="8" t="s">
        <v>303</v>
      </c>
      <c r="F855" s="30" t="s">
        <v>215</v>
      </c>
      <c r="G855" s="8" t="s">
        <v>48</v>
      </c>
      <c r="H855" s="8" t="s">
        <v>304</v>
      </c>
      <c r="I855" s="8" t="s">
        <v>49</v>
      </c>
      <c r="J855" s="47">
        <v>1.4160000000000001</v>
      </c>
      <c r="K855" s="4">
        <v>43628</v>
      </c>
      <c r="L855" s="3">
        <f t="shared" si="52"/>
        <v>2019</v>
      </c>
      <c r="M855" s="3">
        <f t="shared" si="53"/>
        <v>6</v>
      </c>
      <c r="P855" s="56">
        <f t="shared" si="54"/>
        <v>0</v>
      </c>
      <c r="Q855" s="56">
        <f t="shared" si="55"/>
        <v>-1.4160000000000001</v>
      </c>
      <c r="R855" s="56">
        <f>IF(A855="INVERSION",-J855,0)</f>
        <v>0</v>
      </c>
      <c r="S855" s="56">
        <f>finanzas3[[#This Row],[INGRESO__NETO]]+finanzas3[[#This Row],[GASTO_NETO]]+finanzas3[[#This Row],[INVERSION_NETA]]</f>
        <v>-1.4160000000000001</v>
      </c>
    </row>
    <row r="856" spans="1:19" x14ac:dyDescent="0.35">
      <c r="A856" s="3" t="s">
        <v>28</v>
      </c>
      <c r="B856" s="3" t="s">
        <v>16</v>
      </c>
      <c r="C856" s="3" t="s">
        <v>17</v>
      </c>
      <c r="D856" s="3" t="s">
        <v>18</v>
      </c>
      <c r="E856" s="8" t="s">
        <v>133</v>
      </c>
      <c r="F856" s="30" t="s">
        <v>25</v>
      </c>
      <c r="G856" s="3" t="s">
        <v>21</v>
      </c>
      <c r="H856" s="8" t="s">
        <v>134</v>
      </c>
      <c r="I856" s="8" t="s">
        <v>134</v>
      </c>
      <c r="J856" s="47">
        <v>1</v>
      </c>
      <c r="K856" s="4">
        <v>43631</v>
      </c>
      <c r="L856" s="3">
        <f t="shared" si="52"/>
        <v>2019</v>
      </c>
      <c r="M856" s="3">
        <f t="shared" si="53"/>
        <v>6</v>
      </c>
      <c r="O856" t="s">
        <v>135</v>
      </c>
      <c r="P856" s="56">
        <f t="shared" si="54"/>
        <v>0</v>
      </c>
      <c r="Q856" s="56">
        <f t="shared" si="55"/>
        <v>-1</v>
      </c>
      <c r="R856" s="56">
        <f>IF(A856="INVERSION",-J856,0)</f>
        <v>0</v>
      </c>
      <c r="S856" s="56">
        <f>finanzas3[[#This Row],[INGRESO__NETO]]+finanzas3[[#This Row],[GASTO_NETO]]+finanzas3[[#This Row],[INVERSION_NETA]]</f>
        <v>-1</v>
      </c>
    </row>
    <row r="857" spans="1:19" x14ac:dyDescent="0.35">
      <c r="A857" s="3" t="s">
        <v>28</v>
      </c>
      <c r="B857" s="3" t="s">
        <v>16</v>
      </c>
      <c r="C857" s="3" t="s">
        <v>17</v>
      </c>
      <c r="D857" s="3" t="s">
        <v>18</v>
      </c>
      <c r="E857" s="8" t="s">
        <v>303</v>
      </c>
      <c r="F857" s="30" t="s">
        <v>215</v>
      </c>
      <c r="G857" s="3" t="s">
        <v>48</v>
      </c>
      <c r="H857" s="8" t="s">
        <v>304</v>
      </c>
      <c r="I857" s="8" t="s">
        <v>49</v>
      </c>
      <c r="J857" s="47">
        <v>1.0609999999999999</v>
      </c>
      <c r="K857" s="4">
        <v>43633</v>
      </c>
      <c r="L857" s="3">
        <f t="shared" si="52"/>
        <v>2019</v>
      </c>
      <c r="M857" s="3">
        <f t="shared" si="53"/>
        <v>6</v>
      </c>
      <c r="P857" s="56">
        <f t="shared" si="54"/>
        <v>0</v>
      </c>
      <c r="Q857" s="56">
        <f t="shared" si="55"/>
        <v>-1.0609999999999999</v>
      </c>
      <c r="R857" s="56">
        <f>IF(A857="INVERSION",-J857,0)</f>
        <v>0</v>
      </c>
      <c r="S857" s="56">
        <f>finanzas3[[#This Row],[INGRESO__NETO]]+finanzas3[[#This Row],[GASTO_NETO]]+finanzas3[[#This Row],[INVERSION_NETA]]</f>
        <v>-1.0609999999999999</v>
      </c>
    </row>
    <row r="858" spans="1:19" x14ac:dyDescent="0.35">
      <c r="A858" s="3" t="s">
        <v>28</v>
      </c>
      <c r="B858" s="3" t="s">
        <v>16</v>
      </c>
      <c r="C858" s="3" t="s">
        <v>17</v>
      </c>
      <c r="D858" s="3" t="s">
        <v>18</v>
      </c>
      <c r="E858" s="8" t="s">
        <v>303</v>
      </c>
      <c r="F858" s="30" t="s">
        <v>215</v>
      </c>
      <c r="G858" s="8" t="s">
        <v>48</v>
      </c>
      <c r="H858" s="8" t="s">
        <v>304</v>
      </c>
      <c r="I858" s="8" t="s">
        <v>49</v>
      </c>
      <c r="J858" s="47">
        <v>0.29100000000000004</v>
      </c>
      <c r="K858" s="4">
        <v>43633</v>
      </c>
      <c r="L858" s="3">
        <f t="shared" si="52"/>
        <v>2019</v>
      </c>
      <c r="M858" s="3">
        <f t="shared" si="53"/>
        <v>6</v>
      </c>
      <c r="P858" s="56">
        <f t="shared" si="54"/>
        <v>0</v>
      </c>
      <c r="Q858" s="56">
        <f t="shared" si="55"/>
        <v>-0.29100000000000004</v>
      </c>
      <c r="R858" s="56">
        <f>IF(A858="INVERSION",-J858,0)</f>
        <v>0</v>
      </c>
      <c r="S858" s="56">
        <f>finanzas3[[#This Row],[INGRESO__NETO]]+finanzas3[[#This Row],[GASTO_NETO]]+finanzas3[[#This Row],[INVERSION_NETA]]</f>
        <v>-0.29100000000000004</v>
      </c>
    </row>
    <row r="859" spans="1:19" x14ac:dyDescent="0.35">
      <c r="A859" s="3" t="s">
        <v>28</v>
      </c>
      <c r="B859" s="3" t="s">
        <v>16</v>
      </c>
      <c r="C859" s="3" t="s">
        <v>17</v>
      </c>
      <c r="D859" s="3" t="s">
        <v>18</v>
      </c>
      <c r="E859" s="8" t="s">
        <v>40</v>
      </c>
      <c r="F859" s="30" t="s">
        <v>215</v>
      </c>
      <c r="G859" s="8" t="s">
        <v>21</v>
      </c>
      <c r="H859" s="8" t="s">
        <v>40</v>
      </c>
      <c r="I859" s="8" t="s">
        <v>40</v>
      </c>
      <c r="J859" s="47">
        <v>5</v>
      </c>
      <c r="K859" s="4">
        <v>43633</v>
      </c>
      <c r="L859" s="3">
        <f t="shared" si="52"/>
        <v>2019</v>
      </c>
      <c r="M859" s="3">
        <f t="shared" si="53"/>
        <v>6</v>
      </c>
      <c r="P859" s="56">
        <f t="shared" si="54"/>
        <v>0</v>
      </c>
      <c r="Q859" s="56">
        <f t="shared" si="55"/>
        <v>-5</v>
      </c>
      <c r="R859" s="56">
        <f>IF(A859="INVERSION",-J859,0)</f>
        <v>0</v>
      </c>
      <c r="S859" s="56">
        <f>finanzas3[[#This Row],[INGRESO__NETO]]+finanzas3[[#This Row],[GASTO_NETO]]+finanzas3[[#This Row],[INVERSION_NETA]]</f>
        <v>-5</v>
      </c>
    </row>
    <row r="860" spans="1:19" x14ac:dyDescent="0.35">
      <c r="A860" s="3" t="s">
        <v>15</v>
      </c>
      <c r="B860" s="3" t="s">
        <v>16</v>
      </c>
      <c r="C860" s="3" t="s">
        <v>17</v>
      </c>
      <c r="D860" s="3" t="s">
        <v>18</v>
      </c>
      <c r="E860" s="8" t="s">
        <v>24</v>
      </c>
      <c r="F860" s="30" t="s">
        <v>25</v>
      </c>
      <c r="G860" s="3" t="s">
        <v>21</v>
      </c>
      <c r="H860" s="8" t="s">
        <v>26</v>
      </c>
      <c r="I860" s="8" t="s">
        <v>27</v>
      </c>
      <c r="J860" s="47">
        <v>90</v>
      </c>
      <c r="K860" s="4">
        <v>43633</v>
      </c>
      <c r="L860" s="3">
        <f t="shared" si="52"/>
        <v>2019</v>
      </c>
      <c r="M860" s="3">
        <f t="shared" si="53"/>
        <v>6</v>
      </c>
      <c r="O860" s="3"/>
      <c r="P860" s="56">
        <f t="shared" si="54"/>
        <v>90</v>
      </c>
      <c r="Q860" s="56">
        <f t="shared" si="55"/>
        <v>0</v>
      </c>
      <c r="R860" s="56">
        <f>IF(A860="INVERSION",-J860,0)</f>
        <v>0</v>
      </c>
      <c r="S860" s="56">
        <f>finanzas3[[#This Row],[INGRESO__NETO]]+finanzas3[[#This Row],[GASTO_NETO]]+finanzas3[[#This Row],[INVERSION_NETA]]</f>
        <v>90</v>
      </c>
    </row>
    <row r="861" spans="1:19" x14ac:dyDescent="0.35">
      <c r="A861" s="3" t="s">
        <v>28</v>
      </c>
      <c r="B861" s="3" t="s">
        <v>16</v>
      </c>
      <c r="C861" s="3" t="s">
        <v>17</v>
      </c>
      <c r="D861" s="3" t="s">
        <v>18</v>
      </c>
      <c r="E861" s="8" t="s">
        <v>58</v>
      </c>
      <c r="F861" s="30" t="s">
        <v>215</v>
      </c>
      <c r="G861" s="8" t="s">
        <v>1865</v>
      </c>
      <c r="H861" s="8" t="s">
        <v>262</v>
      </c>
      <c r="I861" s="8" t="s">
        <v>2323</v>
      </c>
      <c r="J861" s="47">
        <v>0.8</v>
      </c>
      <c r="K861" s="4">
        <v>43634</v>
      </c>
      <c r="L861" s="3">
        <f t="shared" si="52"/>
        <v>2019</v>
      </c>
      <c r="M861" s="3">
        <f t="shared" si="53"/>
        <v>6</v>
      </c>
      <c r="O861" t="s">
        <v>319</v>
      </c>
      <c r="P861" s="56">
        <f t="shared" si="54"/>
        <v>0</v>
      </c>
      <c r="Q861" s="56">
        <f t="shared" si="55"/>
        <v>-0.8</v>
      </c>
      <c r="R861" s="56">
        <f>IF(A861="INVERSION",-J861,0)</f>
        <v>0</v>
      </c>
      <c r="S861" s="56">
        <f>finanzas3[[#This Row],[INGRESO__NETO]]+finanzas3[[#This Row],[GASTO_NETO]]+finanzas3[[#This Row],[INVERSION_NETA]]</f>
        <v>-0.8</v>
      </c>
    </row>
    <row r="862" spans="1:19" x14ac:dyDescent="0.35">
      <c r="A862" s="3" t="s">
        <v>28</v>
      </c>
      <c r="B862" s="3" t="s">
        <v>16</v>
      </c>
      <c r="C862" s="3" t="s">
        <v>17</v>
      </c>
      <c r="D862" s="3" t="s">
        <v>18</v>
      </c>
      <c r="E862" s="8" t="s">
        <v>343</v>
      </c>
      <c r="F862" s="30" t="s">
        <v>332</v>
      </c>
      <c r="G862" s="3" t="s">
        <v>53</v>
      </c>
      <c r="H862" s="8" t="s">
        <v>172</v>
      </c>
      <c r="I862" s="8" t="s">
        <v>173</v>
      </c>
      <c r="J862" s="47">
        <v>0.625</v>
      </c>
      <c r="K862" s="4">
        <v>43636</v>
      </c>
      <c r="L862" s="3">
        <f t="shared" si="52"/>
        <v>2019</v>
      </c>
      <c r="M862" s="3">
        <f t="shared" si="53"/>
        <v>6</v>
      </c>
      <c r="O862" t="s">
        <v>400</v>
      </c>
      <c r="P862" s="56">
        <f t="shared" si="54"/>
        <v>0</v>
      </c>
      <c r="Q862" s="56">
        <f t="shared" si="55"/>
        <v>-0.625</v>
      </c>
      <c r="R862" s="56">
        <f>IF(A862="INVERSION",-J862,0)</f>
        <v>0</v>
      </c>
      <c r="S862" s="56">
        <f>finanzas3[[#This Row],[INGRESO__NETO]]+finanzas3[[#This Row],[GASTO_NETO]]+finanzas3[[#This Row],[INVERSION_NETA]]</f>
        <v>-0.625</v>
      </c>
    </row>
    <row r="863" spans="1:19" x14ac:dyDescent="0.35">
      <c r="A863" s="3" t="s">
        <v>28</v>
      </c>
      <c r="B863" s="3" t="s">
        <v>16</v>
      </c>
      <c r="C863" s="3" t="s">
        <v>17</v>
      </c>
      <c r="D863" s="3" t="s">
        <v>18</v>
      </c>
      <c r="E863" s="8" t="s">
        <v>19</v>
      </c>
      <c r="F863" s="30" t="s">
        <v>40</v>
      </c>
      <c r="G863" s="8" t="s">
        <v>21</v>
      </c>
      <c r="H863" s="8" t="s">
        <v>21</v>
      </c>
      <c r="I863" s="8" t="s">
        <v>21</v>
      </c>
      <c r="J863" s="47">
        <v>5.0560000000000009</v>
      </c>
      <c r="K863" s="4">
        <v>43636</v>
      </c>
      <c r="L863" s="3">
        <f t="shared" si="52"/>
        <v>2019</v>
      </c>
      <c r="M863" s="3">
        <f t="shared" si="53"/>
        <v>6</v>
      </c>
      <c r="O863" s="3"/>
      <c r="P863" s="56">
        <f t="shared" si="54"/>
        <v>0</v>
      </c>
      <c r="Q863" s="56">
        <f t="shared" si="55"/>
        <v>-5.0560000000000009</v>
      </c>
      <c r="R863" s="56">
        <f>IF(A863="INVERSION",-J863,0)</f>
        <v>0</v>
      </c>
      <c r="S863" s="56">
        <f>finanzas3[[#This Row],[INGRESO__NETO]]+finanzas3[[#This Row],[GASTO_NETO]]+finanzas3[[#This Row],[INVERSION_NETA]]</f>
        <v>-5.0560000000000009</v>
      </c>
    </row>
    <row r="864" spans="1:19" x14ac:dyDescent="0.35">
      <c r="A864" s="3" t="s">
        <v>28</v>
      </c>
      <c r="B864" s="3" t="s">
        <v>16</v>
      </c>
      <c r="C864" s="3" t="s">
        <v>17</v>
      </c>
      <c r="D864" s="3" t="s">
        <v>18</v>
      </c>
      <c r="E864" s="8" t="s">
        <v>343</v>
      </c>
      <c r="F864" s="30" t="s">
        <v>332</v>
      </c>
      <c r="G864" s="8" t="s">
        <v>53</v>
      </c>
      <c r="H864" s="8" t="s">
        <v>172</v>
      </c>
      <c r="I864" s="8" t="s">
        <v>173</v>
      </c>
      <c r="J864" s="47">
        <v>0.47000000000000003</v>
      </c>
      <c r="K864" s="4">
        <v>43639</v>
      </c>
      <c r="L864" s="3">
        <f t="shared" si="52"/>
        <v>2019</v>
      </c>
      <c r="M864" s="3">
        <f t="shared" si="53"/>
        <v>6</v>
      </c>
      <c r="O864" t="s">
        <v>401</v>
      </c>
      <c r="P864" s="56">
        <f t="shared" si="54"/>
        <v>0</v>
      </c>
      <c r="Q864" s="56">
        <f t="shared" si="55"/>
        <v>-0.47000000000000003</v>
      </c>
      <c r="R864" s="56">
        <f>IF(A864="INVERSION",-J864,0)</f>
        <v>0</v>
      </c>
      <c r="S864" s="56">
        <f>finanzas3[[#This Row],[INGRESO__NETO]]+finanzas3[[#This Row],[GASTO_NETO]]+finanzas3[[#This Row],[INVERSION_NETA]]</f>
        <v>-0.47000000000000003</v>
      </c>
    </row>
    <row r="865" spans="1:19" x14ac:dyDescent="0.35">
      <c r="A865" s="3" t="s">
        <v>28</v>
      </c>
      <c r="B865" s="3" t="s">
        <v>16</v>
      </c>
      <c r="C865" s="3" t="s">
        <v>17</v>
      </c>
      <c r="D865" s="3" t="s">
        <v>18</v>
      </c>
      <c r="E865" s="8" t="s">
        <v>40</v>
      </c>
      <c r="F865" s="30" t="s">
        <v>215</v>
      </c>
      <c r="G865" s="3" t="s">
        <v>21</v>
      </c>
      <c r="H865" s="8" t="s">
        <v>40</v>
      </c>
      <c r="I865" s="8" t="s">
        <v>40</v>
      </c>
      <c r="J865" s="47">
        <v>5</v>
      </c>
      <c r="K865" s="4">
        <v>43639</v>
      </c>
      <c r="L865" s="3">
        <f t="shared" si="52"/>
        <v>2019</v>
      </c>
      <c r="M865" s="3">
        <f t="shared" si="53"/>
        <v>6</v>
      </c>
      <c r="P865" s="56">
        <f t="shared" si="54"/>
        <v>0</v>
      </c>
      <c r="Q865" s="56">
        <f t="shared" si="55"/>
        <v>-5</v>
      </c>
      <c r="R865" s="56">
        <f>IF(A865="INVERSION",-J865,0)</f>
        <v>0</v>
      </c>
      <c r="S865" s="56">
        <f>finanzas3[[#This Row],[INGRESO__NETO]]+finanzas3[[#This Row],[GASTO_NETO]]+finanzas3[[#This Row],[INVERSION_NETA]]</f>
        <v>-5</v>
      </c>
    </row>
    <row r="866" spans="1:19" x14ac:dyDescent="0.35">
      <c r="A866" s="3" t="s">
        <v>28</v>
      </c>
      <c r="B866" s="3" t="s">
        <v>16</v>
      </c>
      <c r="C866" s="3" t="s">
        <v>17</v>
      </c>
      <c r="D866" s="3" t="s">
        <v>18</v>
      </c>
      <c r="E866" s="8" t="s">
        <v>303</v>
      </c>
      <c r="F866" s="30" t="s">
        <v>215</v>
      </c>
      <c r="G866" s="8" t="s">
        <v>48</v>
      </c>
      <c r="H866" s="8" t="s">
        <v>304</v>
      </c>
      <c r="I866" s="8" t="s">
        <v>49</v>
      </c>
      <c r="J866" s="47">
        <v>1.4730000000000001</v>
      </c>
      <c r="K866" s="4">
        <v>43641</v>
      </c>
      <c r="L866" s="3">
        <f t="shared" si="52"/>
        <v>2019</v>
      </c>
      <c r="M866" s="3">
        <f t="shared" si="53"/>
        <v>6</v>
      </c>
      <c r="P866" s="56">
        <f t="shared" si="54"/>
        <v>0</v>
      </c>
      <c r="Q866" s="56">
        <f t="shared" si="55"/>
        <v>-1.4730000000000001</v>
      </c>
      <c r="R866" s="56">
        <f>IF(A866="INVERSION",-J866,0)</f>
        <v>0</v>
      </c>
      <c r="S866" s="56">
        <f>finanzas3[[#This Row],[INGRESO__NETO]]+finanzas3[[#This Row],[GASTO_NETO]]+finanzas3[[#This Row],[INVERSION_NETA]]</f>
        <v>-1.4730000000000001</v>
      </c>
    </row>
    <row r="867" spans="1:19" x14ac:dyDescent="0.35">
      <c r="A867" s="3" t="s">
        <v>28</v>
      </c>
      <c r="B867" s="3" t="s">
        <v>16</v>
      </c>
      <c r="C867" s="3" t="s">
        <v>17</v>
      </c>
      <c r="D867" s="3" t="s">
        <v>18</v>
      </c>
      <c r="E867" s="8" t="s">
        <v>402</v>
      </c>
      <c r="F867" s="30" t="s">
        <v>215</v>
      </c>
      <c r="G867" s="3" t="s">
        <v>67</v>
      </c>
      <c r="H867" s="8" t="s">
        <v>402</v>
      </c>
      <c r="I867" s="8" t="s">
        <v>403</v>
      </c>
      <c r="J867" s="47">
        <v>0.67</v>
      </c>
      <c r="K867" s="4">
        <v>43643</v>
      </c>
      <c r="L867" s="3">
        <f t="shared" si="52"/>
        <v>2019</v>
      </c>
      <c r="M867" s="3">
        <f t="shared" si="53"/>
        <v>6</v>
      </c>
      <c r="P867" s="56">
        <f t="shared" si="54"/>
        <v>0</v>
      </c>
      <c r="Q867" s="56">
        <f t="shared" si="55"/>
        <v>-0.67</v>
      </c>
      <c r="R867" s="56">
        <f>IF(A867="INVERSION",-J867,0)</f>
        <v>0</v>
      </c>
      <c r="S867" s="56">
        <f>finanzas3[[#This Row],[INGRESO__NETO]]+finanzas3[[#This Row],[GASTO_NETO]]+finanzas3[[#This Row],[INVERSION_NETA]]</f>
        <v>-0.67</v>
      </c>
    </row>
    <row r="868" spans="1:19" x14ac:dyDescent="0.35">
      <c r="A868" s="3" t="s">
        <v>28</v>
      </c>
      <c r="B868" s="3" t="s">
        <v>16</v>
      </c>
      <c r="C868" s="3" t="s">
        <v>17</v>
      </c>
      <c r="D868" s="3" t="s">
        <v>18</v>
      </c>
      <c r="E868" s="8" t="s">
        <v>344</v>
      </c>
      <c r="F868" s="30" t="s">
        <v>215</v>
      </c>
      <c r="G868" s="3" t="s">
        <v>67</v>
      </c>
      <c r="H868" s="8" t="s">
        <v>306</v>
      </c>
      <c r="I868" s="8" t="s">
        <v>215</v>
      </c>
      <c r="J868" s="47">
        <v>0.61</v>
      </c>
      <c r="K868" s="4">
        <v>43644</v>
      </c>
      <c r="L868" s="3">
        <f t="shared" si="52"/>
        <v>2019</v>
      </c>
      <c r="M868" s="3">
        <f t="shared" si="53"/>
        <v>6</v>
      </c>
      <c r="O868" t="s">
        <v>345</v>
      </c>
      <c r="P868" s="56">
        <f t="shared" si="54"/>
        <v>0</v>
      </c>
      <c r="Q868" s="56">
        <f t="shared" si="55"/>
        <v>-0.61</v>
      </c>
      <c r="R868" s="56">
        <f>IF(A868="INVERSION",-J868,0)</f>
        <v>0</v>
      </c>
      <c r="S868" s="56">
        <f>finanzas3[[#This Row],[INGRESO__NETO]]+finanzas3[[#This Row],[GASTO_NETO]]+finanzas3[[#This Row],[INVERSION_NETA]]</f>
        <v>-0.61</v>
      </c>
    </row>
    <row r="869" spans="1:19" x14ac:dyDescent="0.35">
      <c r="A869" s="3" t="s">
        <v>28</v>
      </c>
      <c r="B869" s="3" t="s">
        <v>16</v>
      </c>
      <c r="C869" s="3" t="s">
        <v>17</v>
      </c>
      <c r="D869" s="3" t="s">
        <v>18</v>
      </c>
      <c r="E869" s="8" t="s">
        <v>404</v>
      </c>
      <c r="F869" s="30" t="s">
        <v>215</v>
      </c>
      <c r="G869" s="3" t="s">
        <v>67</v>
      </c>
      <c r="H869" s="8" t="s">
        <v>306</v>
      </c>
      <c r="I869" s="8" t="s">
        <v>215</v>
      </c>
      <c r="J869" s="47">
        <v>0.44000000000000006</v>
      </c>
      <c r="K869" s="4">
        <v>43645</v>
      </c>
      <c r="L869" s="3">
        <f t="shared" si="52"/>
        <v>2019</v>
      </c>
      <c r="M869" s="3">
        <f t="shared" si="53"/>
        <v>6</v>
      </c>
      <c r="O869" t="s">
        <v>405</v>
      </c>
      <c r="P869" s="56">
        <f t="shared" si="54"/>
        <v>0</v>
      </c>
      <c r="Q869" s="56">
        <f t="shared" si="55"/>
        <v>-0.44000000000000006</v>
      </c>
      <c r="R869" s="56">
        <f>IF(A869="INVERSION",-J869,0)</f>
        <v>0</v>
      </c>
      <c r="S869" s="56">
        <f>finanzas3[[#This Row],[INGRESO__NETO]]+finanzas3[[#This Row],[GASTO_NETO]]+finanzas3[[#This Row],[INVERSION_NETA]]</f>
        <v>-0.44000000000000006</v>
      </c>
    </row>
    <row r="870" spans="1:19" x14ac:dyDescent="0.35">
      <c r="A870" s="3" t="s">
        <v>15</v>
      </c>
      <c r="B870" s="3" t="s">
        <v>16</v>
      </c>
      <c r="C870" s="3" t="s">
        <v>17</v>
      </c>
      <c r="D870" s="3" t="s">
        <v>18</v>
      </c>
      <c r="E870" s="8" t="s">
        <v>24</v>
      </c>
      <c r="F870" s="30" t="s">
        <v>25</v>
      </c>
      <c r="G870" s="8" t="s">
        <v>21</v>
      </c>
      <c r="H870" s="8" t="s">
        <v>26</v>
      </c>
      <c r="I870" s="8" t="s">
        <v>27</v>
      </c>
      <c r="J870" s="47">
        <v>150</v>
      </c>
      <c r="K870" s="4">
        <v>43647</v>
      </c>
      <c r="L870" s="3">
        <f t="shared" si="52"/>
        <v>2019</v>
      </c>
      <c r="M870" s="3">
        <f t="shared" si="53"/>
        <v>7</v>
      </c>
      <c r="O870" s="3"/>
      <c r="P870" s="56">
        <f t="shared" si="54"/>
        <v>150</v>
      </c>
      <c r="Q870" s="56">
        <f t="shared" si="55"/>
        <v>0</v>
      </c>
      <c r="R870" s="56">
        <f>IF(A870="INVERSION",-J870,0)</f>
        <v>0</v>
      </c>
      <c r="S870" s="56">
        <f>finanzas3[[#This Row],[INGRESO__NETO]]+finanzas3[[#This Row],[GASTO_NETO]]+finanzas3[[#This Row],[INVERSION_NETA]]</f>
        <v>150</v>
      </c>
    </row>
    <row r="871" spans="1:19" x14ac:dyDescent="0.35">
      <c r="A871" s="3" t="s">
        <v>28</v>
      </c>
      <c r="B871" s="3" t="s">
        <v>16</v>
      </c>
      <c r="C871" s="3" t="s">
        <v>29</v>
      </c>
      <c r="D871" s="3" t="s">
        <v>18</v>
      </c>
      <c r="E871" s="8" t="s">
        <v>293</v>
      </c>
      <c r="F871" s="30" t="s">
        <v>215</v>
      </c>
      <c r="G871" s="3" t="s">
        <v>1864</v>
      </c>
      <c r="H871" s="8" t="s">
        <v>293</v>
      </c>
      <c r="I871" s="8" t="s">
        <v>301</v>
      </c>
      <c r="J871" s="47">
        <v>40</v>
      </c>
      <c r="K871" s="4">
        <v>43647</v>
      </c>
      <c r="L871" s="3">
        <f t="shared" si="52"/>
        <v>2019</v>
      </c>
      <c r="M871" s="3">
        <f t="shared" si="53"/>
        <v>7</v>
      </c>
      <c r="O871" s="3"/>
      <c r="P871" s="56">
        <f t="shared" si="54"/>
        <v>0</v>
      </c>
      <c r="Q871" s="56">
        <f t="shared" si="55"/>
        <v>-40</v>
      </c>
      <c r="R871" s="56">
        <f>IF(A871="INVERSION",-J871,0)</f>
        <v>0</v>
      </c>
      <c r="S871" s="56">
        <f>finanzas3[[#This Row],[INGRESO__NETO]]+finanzas3[[#This Row],[GASTO_NETO]]+finanzas3[[#This Row],[INVERSION_NETA]]</f>
        <v>-40</v>
      </c>
    </row>
    <row r="872" spans="1:19" x14ac:dyDescent="0.35">
      <c r="A872" s="3" t="s">
        <v>28</v>
      </c>
      <c r="B872" s="3" t="s">
        <v>16</v>
      </c>
      <c r="C872" s="3" t="s">
        <v>17</v>
      </c>
      <c r="D872" s="3" t="s">
        <v>18</v>
      </c>
      <c r="E872" s="8" t="s">
        <v>406</v>
      </c>
      <c r="F872" s="30" t="s">
        <v>215</v>
      </c>
      <c r="G872" s="3" t="s">
        <v>67</v>
      </c>
      <c r="H872" s="8" t="s">
        <v>306</v>
      </c>
      <c r="I872" s="8" t="s">
        <v>215</v>
      </c>
      <c r="J872" s="47">
        <v>2.19</v>
      </c>
      <c r="K872" s="4">
        <v>43648</v>
      </c>
      <c r="L872" s="3">
        <f t="shared" si="52"/>
        <v>2019</v>
      </c>
      <c r="M872" s="3">
        <f t="shared" si="53"/>
        <v>7</v>
      </c>
      <c r="O872" t="s">
        <v>407</v>
      </c>
      <c r="P872" s="56">
        <f t="shared" si="54"/>
        <v>0</v>
      </c>
      <c r="Q872" s="56">
        <f t="shared" si="55"/>
        <v>-2.19</v>
      </c>
      <c r="R872" s="56">
        <f>IF(A872="INVERSION",-J872,0)</f>
        <v>0</v>
      </c>
      <c r="S872" s="56">
        <f>finanzas3[[#This Row],[INGRESO__NETO]]+finanzas3[[#This Row],[GASTO_NETO]]+finanzas3[[#This Row],[INVERSION_NETA]]</f>
        <v>-2.19</v>
      </c>
    </row>
    <row r="873" spans="1:19" x14ac:dyDescent="0.35">
      <c r="A873" s="3" t="s">
        <v>28</v>
      </c>
      <c r="B873" s="3" t="s">
        <v>16</v>
      </c>
      <c r="C873" s="3" t="s">
        <v>29</v>
      </c>
      <c r="D873" s="3" t="s">
        <v>18</v>
      </c>
      <c r="E873" s="8" t="s">
        <v>336</v>
      </c>
      <c r="F873" s="30" t="s">
        <v>215</v>
      </c>
      <c r="G873" s="8" t="s">
        <v>59</v>
      </c>
      <c r="H873" s="8" t="s">
        <v>337</v>
      </c>
      <c r="I873" s="8" t="s">
        <v>2542</v>
      </c>
      <c r="J873" s="47">
        <v>1.5880000000000001</v>
      </c>
      <c r="K873" s="4">
        <v>43650</v>
      </c>
      <c r="L873" s="3">
        <f t="shared" si="52"/>
        <v>2019</v>
      </c>
      <c r="M873" s="3">
        <f t="shared" si="53"/>
        <v>7</v>
      </c>
      <c r="O873" s="3"/>
      <c r="P873" s="56">
        <f t="shared" si="54"/>
        <v>0</v>
      </c>
      <c r="Q873" s="56">
        <f t="shared" si="55"/>
        <v>-1.5880000000000001</v>
      </c>
      <c r="R873" s="56">
        <f>IF(A873="INVERSION",-J873,0)</f>
        <v>0</v>
      </c>
      <c r="S873" s="56">
        <f>finanzas3[[#This Row],[INGRESO__NETO]]+finanzas3[[#This Row],[GASTO_NETO]]+finanzas3[[#This Row],[INVERSION_NETA]]</f>
        <v>-1.5880000000000001</v>
      </c>
    </row>
    <row r="874" spans="1:19" x14ac:dyDescent="0.35">
      <c r="A874" s="3" t="s">
        <v>28</v>
      </c>
      <c r="B874" s="3" t="s">
        <v>16</v>
      </c>
      <c r="C874" s="3" t="s">
        <v>17</v>
      </c>
      <c r="D874" s="3" t="s">
        <v>18</v>
      </c>
      <c r="E874" s="8" t="s">
        <v>40</v>
      </c>
      <c r="F874" s="30" t="s">
        <v>215</v>
      </c>
      <c r="G874" s="3" t="s">
        <v>21</v>
      </c>
      <c r="H874" s="8" t="s">
        <v>40</v>
      </c>
      <c r="I874" s="8" t="s">
        <v>40</v>
      </c>
      <c r="J874" s="47">
        <v>10</v>
      </c>
      <c r="K874" s="4">
        <v>43651</v>
      </c>
      <c r="L874" s="3">
        <f t="shared" si="52"/>
        <v>2019</v>
      </c>
      <c r="M874" s="3">
        <f t="shared" si="53"/>
        <v>7</v>
      </c>
      <c r="P874" s="56">
        <f t="shared" si="54"/>
        <v>0</v>
      </c>
      <c r="Q874" s="56">
        <f t="shared" si="55"/>
        <v>-10</v>
      </c>
      <c r="R874" s="56">
        <f>IF(A874="INVERSION",-J874,0)</f>
        <v>0</v>
      </c>
      <c r="S874" s="56">
        <f>finanzas3[[#This Row],[INGRESO__NETO]]+finanzas3[[#This Row],[GASTO_NETO]]+finanzas3[[#This Row],[INVERSION_NETA]]</f>
        <v>-10</v>
      </c>
    </row>
    <row r="875" spans="1:19" x14ac:dyDescent="0.35">
      <c r="A875" s="3" t="s">
        <v>28</v>
      </c>
      <c r="B875" s="3" t="s">
        <v>16</v>
      </c>
      <c r="C875" s="3" t="s">
        <v>17</v>
      </c>
      <c r="D875" s="3" t="s">
        <v>18</v>
      </c>
      <c r="E875" s="8" t="s">
        <v>394</v>
      </c>
      <c r="F875" s="30" t="s">
        <v>215</v>
      </c>
      <c r="G875" s="3" t="s">
        <v>67</v>
      </c>
      <c r="H875" s="8" t="s">
        <v>306</v>
      </c>
      <c r="I875" s="8" t="s">
        <v>215</v>
      </c>
      <c r="J875" s="47">
        <v>1.5</v>
      </c>
      <c r="K875" s="4">
        <v>43651</v>
      </c>
      <c r="L875" s="3">
        <f t="shared" si="52"/>
        <v>2019</v>
      </c>
      <c r="M875" s="3">
        <f t="shared" si="53"/>
        <v>7</v>
      </c>
      <c r="O875" t="s">
        <v>395</v>
      </c>
      <c r="P875" s="56">
        <f t="shared" si="54"/>
        <v>0</v>
      </c>
      <c r="Q875" s="56">
        <f t="shared" si="55"/>
        <v>-1.5</v>
      </c>
      <c r="R875" s="56">
        <f>IF(A875="INVERSION",-J875,0)</f>
        <v>0</v>
      </c>
      <c r="S875" s="56">
        <f>finanzas3[[#This Row],[INGRESO__NETO]]+finanzas3[[#This Row],[GASTO_NETO]]+finanzas3[[#This Row],[INVERSION_NETA]]</f>
        <v>-1.5</v>
      </c>
    </row>
    <row r="876" spans="1:19" x14ac:dyDescent="0.35">
      <c r="A876" s="3" t="s">
        <v>28</v>
      </c>
      <c r="B876" s="3" t="s">
        <v>16</v>
      </c>
      <c r="C876" s="3" t="s">
        <v>17</v>
      </c>
      <c r="D876" s="3" t="s">
        <v>18</v>
      </c>
      <c r="E876" s="8" t="s">
        <v>404</v>
      </c>
      <c r="F876" s="30" t="s">
        <v>215</v>
      </c>
      <c r="G876" s="3" t="s">
        <v>67</v>
      </c>
      <c r="H876" s="8" t="s">
        <v>306</v>
      </c>
      <c r="I876" s="8" t="s">
        <v>215</v>
      </c>
      <c r="J876" s="47">
        <v>0.44000000000000006</v>
      </c>
      <c r="K876" s="4">
        <v>43655</v>
      </c>
      <c r="L876" s="3">
        <f t="shared" si="52"/>
        <v>2019</v>
      </c>
      <c r="M876" s="3">
        <f t="shared" si="53"/>
        <v>7</v>
      </c>
      <c r="O876" t="s">
        <v>405</v>
      </c>
      <c r="P876" s="56">
        <f t="shared" si="54"/>
        <v>0</v>
      </c>
      <c r="Q876" s="56">
        <f t="shared" si="55"/>
        <v>-0.44000000000000006</v>
      </c>
      <c r="R876" s="56">
        <f>IF(A876="INVERSION",-J876,0)</f>
        <v>0</v>
      </c>
      <c r="S876" s="56">
        <f>finanzas3[[#This Row],[INGRESO__NETO]]+finanzas3[[#This Row],[GASTO_NETO]]+finanzas3[[#This Row],[INVERSION_NETA]]</f>
        <v>-0.44000000000000006</v>
      </c>
    </row>
    <row r="877" spans="1:19" x14ac:dyDescent="0.35">
      <c r="A877" s="3" t="s">
        <v>28</v>
      </c>
      <c r="B877" s="3" t="s">
        <v>16</v>
      </c>
      <c r="C877" s="3" t="s">
        <v>17</v>
      </c>
      <c r="D877" s="3" t="s">
        <v>18</v>
      </c>
      <c r="E877" s="8" t="s">
        <v>402</v>
      </c>
      <c r="F877" s="30" t="s">
        <v>215</v>
      </c>
      <c r="G877" s="3" t="s">
        <v>67</v>
      </c>
      <c r="H877" s="8" t="s">
        <v>402</v>
      </c>
      <c r="I877" s="8" t="s">
        <v>403</v>
      </c>
      <c r="J877" s="47">
        <v>0.77</v>
      </c>
      <c r="K877" s="4">
        <v>43656</v>
      </c>
      <c r="L877" s="3">
        <f t="shared" si="52"/>
        <v>2019</v>
      </c>
      <c r="M877" s="3">
        <f t="shared" si="53"/>
        <v>7</v>
      </c>
      <c r="P877" s="56">
        <f t="shared" si="54"/>
        <v>0</v>
      </c>
      <c r="Q877" s="56">
        <f t="shared" si="55"/>
        <v>-0.77</v>
      </c>
      <c r="R877" s="56">
        <f>IF(A877="INVERSION",-J877,0)</f>
        <v>0</v>
      </c>
      <c r="S877" s="56">
        <f>finanzas3[[#This Row],[INGRESO__NETO]]+finanzas3[[#This Row],[GASTO_NETO]]+finanzas3[[#This Row],[INVERSION_NETA]]</f>
        <v>-0.77</v>
      </c>
    </row>
    <row r="878" spans="1:19" x14ac:dyDescent="0.35">
      <c r="A878" s="3" t="s">
        <v>28</v>
      </c>
      <c r="B878" s="3" t="s">
        <v>16</v>
      </c>
      <c r="C878" s="3" t="s">
        <v>17</v>
      </c>
      <c r="D878" s="3" t="s">
        <v>18</v>
      </c>
      <c r="E878" s="8"/>
      <c r="F878" s="30" t="s">
        <v>215</v>
      </c>
      <c r="G878" s="3" t="s">
        <v>67</v>
      </c>
      <c r="H878" s="8" t="s">
        <v>306</v>
      </c>
      <c r="I878" s="8" t="s">
        <v>215</v>
      </c>
      <c r="J878" s="47">
        <v>0.375</v>
      </c>
      <c r="K878" s="4">
        <v>43657</v>
      </c>
      <c r="L878" s="3">
        <f t="shared" si="52"/>
        <v>2019</v>
      </c>
      <c r="M878" s="3">
        <f t="shared" si="53"/>
        <v>7</v>
      </c>
      <c r="O878" t="s">
        <v>361</v>
      </c>
      <c r="P878" s="56">
        <f t="shared" si="54"/>
        <v>0</v>
      </c>
      <c r="Q878" s="56">
        <f t="shared" si="55"/>
        <v>-0.375</v>
      </c>
      <c r="R878" s="56">
        <f>IF(A878="INVERSION",-J878,0)</f>
        <v>0</v>
      </c>
      <c r="S878" s="56">
        <f>finanzas3[[#This Row],[INGRESO__NETO]]+finanzas3[[#This Row],[GASTO_NETO]]+finanzas3[[#This Row],[INVERSION_NETA]]</f>
        <v>-0.375</v>
      </c>
    </row>
    <row r="879" spans="1:19" x14ac:dyDescent="0.35">
      <c r="A879" s="3" t="s">
        <v>15</v>
      </c>
      <c r="B879" s="3" t="s">
        <v>16</v>
      </c>
      <c r="C879" s="3" t="s">
        <v>17</v>
      </c>
      <c r="D879" s="3" t="s">
        <v>18</v>
      </c>
      <c r="E879" s="8" t="s">
        <v>24</v>
      </c>
      <c r="F879" s="30" t="s">
        <v>25</v>
      </c>
      <c r="G879" s="3" t="s">
        <v>21</v>
      </c>
      <c r="H879" s="8" t="s">
        <v>26</v>
      </c>
      <c r="I879" s="8" t="s">
        <v>27</v>
      </c>
      <c r="J879" s="47">
        <v>1.5</v>
      </c>
      <c r="K879" s="4">
        <v>43661</v>
      </c>
      <c r="L879" s="3">
        <f t="shared" si="52"/>
        <v>2019</v>
      </c>
      <c r="M879" s="3">
        <f t="shared" si="53"/>
        <v>7</v>
      </c>
      <c r="O879" s="3"/>
      <c r="P879" s="56">
        <f t="shared" si="54"/>
        <v>1.5</v>
      </c>
      <c r="Q879" s="56">
        <f t="shared" si="55"/>
        <v>0</v>
      </c>
      <c r="R879" s="56">
        <f>IF(A879="INVERSION",-J879,0)</f>
        <v>0</v>
      </c>
      <c r="S879" s="56">
        <f>finanzas3[[#This Row],[INGRESO__NETO]]+finanzas3[[#This Row],[GASTO_NETO]]+finanzas3[[#This Row],[INVERSION_NETA]]</f>
        <v>1.5</v>
      </c>
    </row>
    <row r="880" spans="1:19" x14ac:dyDescent="0.35">
      <c r="A880" s="3" t="s">
        <v>28</v>
      </c>
      <c r="B880" s="3" t="s">
        <v>16</v>
      </c>
      <c r="C880" s="3" t="s">
        <v>17</v>
      </c>
      <c r="D880" s="3" t="s">
        <v>18</v>
      </c>
      <c r="E880" s="8" t="s">
        <v>303</v>
      </c>
      <c r="F880" s="30" t="s">
        <v>215</v>
      </c>
      <c r="G880" s="3" t="s">
        <v>48</v>
      </c>
      <c r="H880" s="8" t="s">
        <v>304</v>
      </c>
      <c r="I880" s="8" t="s">
        <v>49</v>
      </c>
      <c r="J880" s="47">
        <v>1.417</v>
      </c>
      <c r="K880" s="4">
        <v>43663</v>
      </c>
      <c r="L880" s="3">
        <f t="shared" si="52"/>
        <v>2019</v>
      </c>
      <c r="M880" s="3">
        <f t="shared" si="53"/>
        <v>7</v>
      </c>
      <c r="P880" s="56">
        <f t="shared" si="54"/>
        <v>0</v>
      </c>
      <c r="Q880" s="56">
        <f t="shared" si="55"/>
        <v>-1.417</v>
      </c>
      <c r="R880" s="56">
        <f>IF(A880="INVERSION",-J880,0)</f>
        <v>0</v>
      </c>
      <c r="S880" s="56">
        <f>finanzas3[[#This Row],[INGRESO__NETO]]+finanzas3[[#This Row],[GASTO_NETO]]+finanzas3[[#This Row],[INVERSION_NETA]]</f>
        <v>-1.417</v>
      </c>
    </row>
    <row r="881" spans="1:19" x14ac:dyDescent="0.35">
      <c r="A881" s="3" t="s">
        <v>28</v>
      </c>
      <c r="B881" s="3" t="s">
        <v>16</v>
      </c>
      <c r="C881" s="3" t="s">
        <v>17</v>
      </c>
      <c r="D881" s="3" t="s">
        <v>18</v>
      </c>
      <c r="E881" s="8" t="s">
        <v>133</v>
      </c>
      <c r="F881" s="30" t="s">
        <v>25</v>
      </c>
      <c r="G881" s="8" t="s">
        <v>21</v>
      </c>
      <c r="H881" s="8" t="s">
        <v>134</v>
      </c>
      <c r="I881" s="8" t="s">
        <v>134</v>
      </c>
      <c r="J881" s="47">
        <v>1</v>
      </c>
      <c r="K881" s="4">
        <v>43663</v>
      </c>
      <c r="L881" s="3">
        <f t="shared" si="52"/>
        <v>2019</v>
      </c>
      <c r="M881" s="3">
        <f t="shared" si="53"/>
        <v>7</v>
      </c>
      <c r="O881" t="s">
        <v>135</v>
      </c>
      <c r="P881" s="56">
        <f t="shared" si="54"/>
        <v>0</v>
      </c>
      <c r="Q881" s="56">
        <f t="shared" si="55"/>
        <v>-1</v>
      </c>
      <c r="R881" s="56">
        <f>IF(A881="INVERSION",-J881,0)</f>
        <v>0</v>
      </c>
      <c r="S881" s="56">
        <f>finanzas3[[#This Row],[INGRESO__NETO]]+finanzas3[[#This Row],[GASTO_NETO]]+finanzas3[[#This Row],[INVERSION_NETA]]</f>
        <v>-1</v>
      </c>
    </row>
    <row r="882" spans="1:19" x14ac:dyDescent="0.35">
      <c r="A882" s="3" t="s">
        <v>28</v>
      </c>
      <c r="B882" s="3" t="s">
        <v>16</v>
      </c>
      <c r="C882" s="3" t="s">
        <v>17</v>
      </c>
      <c r="D882" s="3" t="s">
        <v>18</v>
      </c>
      <c r="E882" s="8" t="s">
        <v>343</v>
      </c>
      <c r="F882" s="30" t="s">
        <v>332</v>
      </c>
      <c r="G882" s="3" t="s">
        <v>53</v>
      </c>
      <c r="H882" s="3" t="s">
        <v>172</v>
      </c>
      <c r="I882" s="3" t="s">
        <v>173</v>
      </c>
      <c r="J882" s="6">
        <v>0.23500000000000001</v>
      </c>
      <c r="K882" s="4">
        <v>43664</v>
      </c>
      <c r="L882" s="3">
        <f t="shared" si="52"/>
        <v>2019</v>
      </c>
      <c r="M882" s="3">
        <f t="shared" si="53"/>
        <v>7</v>
      </c>
      <c r="O882" t="s">
        <v>412</v>
      </c>
      <c r="P882" s="56">
        <f t="shared" si="54"/>
        <v>0</v>
      </c>
      <c r="Q882" s="56">
        <f t="shared" si="55"/>
        <v>-0.23500000000000001</v>
      </c>
      <c r="R882" s="56">
        <f>IF(A882="INVERSION",-J882,0)</f>
        <v>0</v>
      </c>
      <c r="S882" s="56">
        <f>finanzas3[[#This Row],[INGRESO__NETO]]+finanzas3[[#This Row],[GASTO_NETO]]+finanzas3[[#This Row],[INVERSION_NETA]]</f>
        <v>-0.23500000000000001</v>
      </c>
    </row>
    <row r="883" spans="1:19" x14ac:dyDescent="0.35">
      <c r="A883" s="3" t="s">
        <v>28</v>
      </c>
      <c r="B883" s="3" t="s">
        <v>16</v>
      </c>
      <c r="C883" s="3" t="s">
        <v>17</v>
      </c>
      <c r="D883" s="3" t="s">
        <v>18</v>
      </c>
      <c r="E883" s="8" t="s">
        <v>408</v>
      </c>
      <c r="F883" s="30"/>
      <c r="G883" s="3" t="s">
        <v>110</v>
      </c>
      <c r="H883" s="3" t="s">
        <v>375</v>
      </c>
      <c r="I883" s="3" t="s">
        <v>375</v>
      </c>
      <c r="J883" s="6">
        <v>8.9430000000000014</v>
      </c>
      <c r="K883" s="4">
        <v>43664</v>
      </c>
      <c r="L883" s="3">
        <f t="shared" si="52"/>
        <v>2019</v>
      </c>
      <c r="M883" s="3">
        <f t="shared" si="53"/>
        <v>7</v>
      </c>
      <c r="O883" t="s">
        <v>409</v>
      </c>
      <c r="P883" s="56">
        <f t="shared" si="54"/>
        <v>0</v>
      </c>
      <c r="Q883" s="56">
        <f t="shared" si="55"/>
        <v>-8.9430000000000014</v>
      </c>
      <c r="R883" s="56">
        <f>IF(A883="INVERSION",-J883,0)</f>
        <v>0</v>
      </c>
      <c r="S883" s="56">
        <f>finanzas3[[#This Row],[INGRESO__NETO]]+finanzas3[[#This Row],[GASTO_NETO]]+finanzas3[[#This Row],[INVERSION_NETA]]</f>
        <v>-8.9430000000000014</v>
      </c>
    </row>
    <row r="884" spans="1:19" x14ac:dyDescent="0.35">
      <c r="A884" s="3" t="s">
        <v>28</v>
      </c>
      <c r="B884" s="3" t="s">
        <v>16</v>
      </c>
      <c r="C884" s="3" t="s">
        <v>17</v>
      </c>
      <c r="D884" s="3" t="s">
        <v>18</v>
      </c>
      <c r="E884" s="8" t="s">
        <v>410</v>
      </c>
      <c r="F884" s="30"/>
      <c r="G884" s="8" t="s">
        <v>110</v>
      </c>
      <c r="H884" s="8" t="s">
        <v>375</v>
      </c>
      <c r="I884" s="8" t="s">
        <v>375</v>
      </c>
      <c r="J884" s="47">
        <v>7.2480000000000011</v>
      </c>
      <c r="K884" s="4">
        <v>43664</v>
      </c>
      <c r="L884" s="3">
        <f t="shared" si="52"/>
        <v>2019</v>
      </c>
      <c r="M884" s="3">
        <f t="shared" si="53"/>
        <v>7</v>
      </c>
      <c r="O884" t="s">
        <v>411</v>
      </c>
      <c r="P884" s="56">
        <f t="shared" si="54"/>
        <v>0</v>
      </c>
      <c r="Q884" s="56">
        <f t="shared" si="55"/>
        <v>-7.2480000000000011</v>
      </c>
      <c r="R884" s="56">
        <f>IF(A884="INVERSION",-J884,0)</f>
        <v>0</v>
      </c>
      <c r="S884" s="56">
        <f>finanzas3[[#This Row],[INGRESO__NETO]]+finanzas3[[#This Row],[GASTO_NETO]]+finanzas3[[#This Row],[INVERSION_NETA]]</f>
        <v>-7.2480000000000011</v>
      </c>
    </row>
    <row r="885" spans="1:19" x14ac:dyDescent="0.35">
      <c r="A885" s="3" t="s">
        <v>28</v>
      </c>
      <c r="B885" s="3" t="s">
        <v>16</v>
      </c>
      <c r="C885" s="3" t="s">
        <v>17</v>
      </c>
      <c r="D885" s="3" t="s">
        <v>18</v>
      </c>
      <c r="E885" s="8" t="s">
        <v>19</v>
      </c>
      <c r="F885" s="30" t="s">
        <v>40</v>
      </c>
      <c r="G885" s="3" t="s">
        <v>21</v>
      </c>
      <c r="H885" s="8" t="s">
        <v>21</v>
      </c>
      <c r="I885" s="8" t="s">
        <v>21</v>
      </c>
      <c r="J885" s="47">
        <v>5.0560000000000009</v>
      </c>
      <c r="K885" s="4">
        <v>43668</v>
      </c>
      <c r="L885" s="3">
        <f t="shared" si="52"/>
        <v>2019</v>
      </c>
      <c r="M885" s="3">
        <f t="shared" si="53"/>
        <v>7</v>
      </c>
      <c r="O885" s="3"/>
      <c r="P885" s="56">
        <f t="shared" si="54"/>
        <v>0</v>
      </c>
      <c r="Q885" s="56">
        <f t="shared" si="55"/>
        <v>-5.0560000000000009</v>
      </c>
      <c r="R885" s="56">
        <f>IF(A885="INVERSION",-J885,0)</f>
        <v>0</v>
      </c>
      <c r="S885" s="56">
        <f>finanzas3[[#This Row],[INGRESO__NETO]]+finanzas3[[#This Row],[GASTO_NETO]]+finanzas3[[#This Row],[INVERSION_NETA]]</f>
        <v>-5.0560000000000009</v>
      </c>
    </row>
    <row r="886" spans="1:19" x14ac:dyDescent="0.35">
      <c r="A886" s="3" t="s">
        <v>28</v>
      </c>
      <c r="B886" s="3" t="s">
        <v>16</v>
      </c>
      <c r="C886" s="3" t="s">
        <v>17</v>
      </c>
      <c r="D886" s="3" t="s">
        <v>18</v>
      </c>
      <c r="E886" s="8" t="s">
        <v>303</v>
      </c>
      <c r="F886" s="30" t="s">
        <v>215</v>
      </c>
      <c r="G886" s="8" t="s">
        <v>48</v>
      </c>
      <c r="H886" s="8" t="s">
        <v>304</v>
      </c>
      <c r="I886" s="8" t="s">
        <v>49</v>
      </c>
      <c r="J886" s="47">
        <v>1.5060000000000002</v>
      </c>
      <c r="K886" s="4">
        <v>43669</v>
      </c>
      <c r="L886" s="3">
        <f t="shared" si="52"/>
        <v>2019</v>
      </c>
      <c r="M886" s="3">
        <f t="shared" si="53"/>
        <v>7</v>
      </c>
      <c r="P886" s="56">
        <f t="shared" si="54"/>
        <v>0</v>
      </c>
      <c r="Q886" s="56">
        <f t="shared" si="55"/>
        <v>-1.5060000000000002</v>
      </c>
      <c r="R886" s="56">
        <f>IF(A886="INVERSION",-J886,0)</f>
        <v>0</v>
      </c>
      <c r="S886" s="56">
        <f>finanzas3[[#This Row],[INGRESO__NETO]]+finanzas3[[#This Row],[GASTO_NETO]]+finanzas3[[#This Row],[INVERSION_NETA]]</f>
        <v>-1.5060000000000002</v>
      </c>
    </row>
    <row r="887" spans="1:19" x14ac:dyDescent="0.35">
      <c r="A887" s="3" t="s">
        <v>28</v>
      </c>
      <c r="B887" s="3" t="s">
        <v>16</v>
      </c>
      <c r="C887" s="3" t="s">
        <v>17</v>
      </c>
      <c r="D887" s="3" t="s">
        <v>18</v>
      </c>
      <c r="E887" s="8" t="s">
        <v>394</v>
      </c>
      <c r="F887" s="30" t="s">
        <v>215</v>
      </c>
      <c r="G887" s="3" t="s">
        <v>67</v>
      </c>
      <c r="H887" s="8" t="s">
        <v>306</v>
      </c>
      <c r="I887" s="8" t="s">
        <v>215</v>
      </c>
      <c r="J887" s="47">
        <v>0.5</v>
      </c>
      <c r="K887" s="4">
        <v>43670</v>
      </c>
      <c r="L887" s="3">
        <f t="shared" si="52"/>
        <v>2019</v>
      </c>
      <c r="M887" s="3">
        <f t="shared" si="53"/>
        <v>7</v>
      </c>
      <c r="O887" t="s">
        <v>395</v>
      </c>
      <c r="P887" s="56">
        <f t="shared" si="54"/>
        <v>0</v>
      </c>
      <c r="Q887" s="56">
        <f t="shared" si="55"/>
        <v>-0.5</v>
      </c>
      <c r="R887" s="56">
        <f>IF(A887="INVERSION",-J887,0)</f>
        <v>0</v>
      </c>
      <c r="S887" s="56">
        <f>finanzas3[[#This Row],[INGRESO__NETO]]+finanzas3[[#This Row],[GASTO_NETO]]+finanzas3[[#This Row],[INVERSION_NETA]]</f>
        <v>-0.5</v>
      </c>
    </row>
    <row r="888" spans="1:19" x14ac:dyDescent="0.35">
      <c r="A888" s="3" t="s">
        <v>28</v>
      </c>
      <c r="B888" s="3" t="s">
        <v>16</v>
      </c>
      <c r="C888" s="3" t="s">
        <v>17</v>
      </c>
      <c r="D888" s="3" t="s">
        <v>18</v>
      </c>
      <c r="E888" s="8" t="s">
        <v>343</v>
      </c>
      <c r="F888" s="30" t="s">
        <v>332</v>
      </c>
      <c r="G888" s="8" t="s">
        <v>53</v>
      </c>
      <c r="H888" s="8" t="s">
        <v>172</v>
      </c>
      <c r="I888" s="8" t="s">
        <v>173</v>
      </c>
      <c r="J888" s="47">
        <v>0.05</v>
      </c>
      <c r="K888" s="4">
        <v>43673</v>
      </c>
      <c r="L888" s="3">
        <f t="shared" si="52"/>
        <v>2019</v>
      </c>
      <c r="M888" s="3">
        <f t="shared" si="53"/>
        <v>7</v>
      </c>
      <c r="O888" t="s">
        <v>413</v>
      </c>
      <c r="P888" s="56">
        <f t="shared" si="54"/>
        <v>0</v>
      </c>
      <c r="Q888" s="56">
        <f t="shared" si="55"/>
        <v>-0.05</v>
      </c>
      <c r="R888" s="56">
        <f>IF(A888="INVERSION",-J888,0)</f>
        <v>0</v>
      </c>
      <c r="S888" s="56">
        <f>finanzas3[[#This Row],[INGRESO__NETO]]+finanzas3[[#This Row],[GASTO_NETO]]+finanzas3[[#This Row],[INVERSION_NETA]]</f>
        <v>-0.05</v>
      </c>
    </row>
    <row r="889" spans="1:19" x14ac:dyDescent="0.35">
      <c r="A889" s="3" t="s">
        <v>28</v>
      </c>
      <c r="B889" s="3" t="s">
        <v>16</v>
      </c>
      <c r="C889" s="3" t="s">
        <v>17</v>
      </c>
      <c r="D889" s="3" t="s">
        <v>18</v>
      </c>
      <c r="E889" s="8" t="s">
        <v>343</v>
      </c>
      <c r="F889" s="30" t="s">
        <v>332</v>
      </c>
      <c r="G889" s="8" t="s">
        <v>53</v>
      </c>
      <c r="H889" s="8" t="s">
        <v>172</v>
      </c>
      <c r="I889" s="8" t="s">
        <v>173</v>
      </c>
      <c r="J889" s="47">
        <v>7.5000000000000011E-2</v>
      </c>
      <c r="K889" s="4">
        <v>43675</v>
      </c>
      <c r="L889" s="3">
        <f t="shared" si="52"/>
        <v>2019</v>
      </c>
      <c r="M889" s="3">
        <f t="shared" si="53"/>
        <v>7</v>
      </c>
      <c r="O889" t="s">
        <v>414</v>
      </c>
      <c r="P889" s="56">
        <f t="shared" si="54"/>
        <v>0</v>
      </c>
      <c r="Q889" s="56">
        <f t="shared" si="55"/>
        <v>-7.5000000000000011E-2</v>
      </c>
      <c r="R889" s="56">
        <f>IF(A889="INVERSION",-J889,0)</f>
        <v>0</v>
      </c>
      <c r="S889" s="56">
        <f>finanzas3[[#This Row],[INGRESO__NETO]]+finanzas3[[#This Row],[GASTO_NETO]]+finanzas3[[#This Row],[INVERSION_NETA]]</f>
        <v>-7.5000000000000011E-2</v>
      </c>
    </row>
    <row r="890" spans="1:19" x14ac:dyDescent="0.35">
      <c r="A890" s="3" t="s">
        <v>28</v>
      </c>
      <c r="B890" s="3" t="s">
        <v>16</v>
      </c>
      <c r="C890" s="3" t="s">
        <v>17</v>
      </c>
      <c r="D890" s="3" t="s">
        <v>18</v>
      </c>
      <c r="E890" s="8"/>
      <c r="F890" s="30" t="s">
        <v>25</v>
      </c>
      <c r="G890" s="8" t="s">
        <v>1865</v>
      </c>
      <c r="H890" s="8" t="s">
        <v>42</v>
      </c>
      <c r="I890" s="8" t="s">
        <v>269</v>
      </c>
      <c r="J890" s="47">
        <v>15.11</v>
      </c>
      <c r="K890" s="4">
        <v>43675</v>
      </c>
      <c r="L890" s="3">
        <f t="shared" si="52"/>
        <v>2019</v>
      </c>
      <c r="M890" s="3">
        <f t="shared" si="53"/>
        <v>7</v>
      </c>
      <c r="P890" s="56">
        <f t="shared" si="54"/>
        <v>0</v>
      </c>
      <c r="Q890" s="56">
        <f t="shared" si="55"/>
        <v>-15.11</v>
      </c>
      <c r="R890" s="56">
        <f>IF(A890="INVERSION",-J890,0)</f>
        <v>0</v>
      </c>
      <c r="S890" s="56">
        <f>finanzas3[[#This Row],[INGRESO__NETO]]+finanzas3[[#This Row],[GASTO_NETO]]+finanzas3[[#This Row],[INVERSION_NETA]]</f>
        <v>-15.11</v>
      </c>
    </row>
    <row r="891" spans="1:19" x14ac:dyDescent="0.35">
      <c r="A891" s="3" t="s">
        <v>28</v>
      </c>
      <c r="B891" s="3" t="s">
        <v>16</v>
      </c>
      <c r="C891" s="3" t="s">
        <v>17</v>
      </c>
      <c r="D891" s="3" t="s">
        <v>18</v>
      </c>
      <c r="E891" s="8"/>
      <c r="F891" s="30" t="s">
        <v>25</v>
      </c>
      <c r="G891" s="8" t="s">
        <v>48</v>
      </c>
      <c r="H891" s="8" t="s">
        <v>282</v>
      </c>
      <c r="I891" s="8" t="s">
        <v>283</v>
      </c>
      <c r="J891" s="47">
        <v>1.0390000000000001</v>
      </c>
      <c r="K891" s="4">
        <v>43676</v>
      </c>
      <c r="L891" s="3">
        <f t="shared" si="52"/>
        <v>2019</v>
      </c>
      <c r="M891" s="3">
        <f t="shared" si="53"/>
        <v>7</v>
      </c>
      <c r="P891" s="56">
        <f t="shared" si="54"/>
        <v>0</v>
      </c>
      <c r="Q891" s="56">
        <f t="shared" si="55"/>
        <v>-1.0390000000000001</v>
      </c>
      <c r="R891" s="56">
        <f>IF(A891="INVERSION",-J891,0)</f>
        <v>0</v>
      </c>
      <c r="S891" s="56">
        <f>finanzas3[[#This Row],[INGRESO__NETO]]+finanzas3[[#This Row],[GASTO_NETO]]+finanzas3[[#This Row],[INVERSION_NETA]]</f>
        <v>-1.0390000000000001</v>
      </c>
    </row>
    <row r="892" spans="1:19" x14ac:dyDescent="0.35">
      <c r="A892" s="3" t="s">
        <v>15</v>
      </c>
      <c r="B892" s="3" t="s">
        <v>16</v>
      </c>
      <c r="C892" s="3" t="s">
        <v>17</v>
      </c>
      <c r="D892" s="3" t="s">
        <v>18</v>
      </c>
      <c r="E892" s="8" t="s">
        <v>24</v>
      </c>
      <c r="F892" s="30" t="s">
        <v>25</v>
      </c>
      <c r="G892" s="3" t="s">
        <v>21</v>
      </c>
      <c r="H892" s="8" t="s">
        <v>26</v>
      </c>
      <c r="I892" s="8" t="s">
        <v>27</v>
      </c>
      <c r="J892" s="47">
        <v>45.33</v>
      </c>
      <c r="K892" s="4">
        <v>43676</v>
      </c>
      <c r="L892" s="3">
        <f t="shared" si="52"/>
        <v>2019</v>
      </c>
      <c r="M892" s="3">
        <f t="shared" si="53"/>
        <v>7</v>
      </c>
      <c r="O892" s="3"/>
      <c r="P892" s="56">
        <f t="shared" si="54"/>
        <v>45.33</v>
      </c>
      <c r="Q892" s="56">
        <f t="shared" si="55"/>
        <v>0</v>
      </c>
      <c r="R892" s="56">
        <f>IF(A892="INVERSION",-J892,0)</f>
        <v>0</v>
      </c>
      <c r="S892" s="56">
        <f>finanzas3[[#This Row],[INGRESO__NETO]]+finanzas3[[#This Row],[GASTO_NETO]]+finanzas3[[#This Row],[INVERSION_NETA]]</f>
        <v>45.33</v>
      </c>
    </row>
    <row r="893" spans="1:19" x14ac:dyDescent="0.35">
      <c r="A893" s="3" t="s">
        <v>15</v>
      </c>
      <c r="B893" s="3" t="s">
        <v>16</v>
      </c>
      <c r="C893" s="3" t="s">
        <v>17</v>
      </c>
      <c r="D893" s="3" t="s">
        <v>18</v>
      </c>
      <c r="E893" s="8" t="s">
        <v>24</v>
      </c>
      <c r="F893" s="30" t="s">
        <v>25</v>
      </c>
      <c r="G893" s="8" t="s">
        <v>21</v>
      </c>
      <c r="H893" s="8" t="s">
        <v>26</v>
      </c>
      <c r="I893" s="8" t="s">
        <v>27</v>
      </c>
      <c r="J893" s="47">
        <v>1.5</v>
      </c>
      <c r="K893" s="4">
        <v>43678</v>
      </c>
      <c r="L893" s="3">
        <f t="shared" si="52"/>
        <v>2019</v>
      </c>
      <c r="M893" s="3">
        <f t="shared" si="53"/>
        <v>8</v>
      </c>
      <c r="O893" s="3"/>
      <c r="P893" s="56">
        <f t="shared" si="54"/>
        <v>1.5</v>
      </c>
      <c r="Q893" s="56">
        <f t="shared" si="55"/>
        <v>0</v>
      </c>
      <c r="R893" s="56">
        <f>IF(A893="INVERSION",-J893,0)</f>
        <v>0</v>
      </c>
      <c r="S893" s="56">
        <f>finanzas3[[#This Row],[INGRESO__NETO]]+finanzas3[[#This Row],[GASTO_NETO]]+finanzas3[[#This Row],[INVERSION_NETA]]</f>
        <v>1.5</v>
      </c>
    </row>
    <row r="894" spans="1:19" x14ac:dyDescent="0.35">
      <c r="A894" s="3" t="s">
        <v>28</v>
      </c>
      <c r="B894" s="3" t="s">
        <v>16</v>
      </c>
      <c r="C894" s="3" t="s">
        <v>29</v>
      </c>
      <c r="D894" s="3" t="s">
        <v>18</v>
      </c>
      <c r="E894" s="8" t="s">
        <v>293</v>
      </c>
      <c r="F894" s="30" t="s">
        <v>215</v>
      </c>
      <c r="G894" s="3" t="s">
        <v>1864</v>
      </c>
      <c r="H894" s="8" t="s">
        <v>293</v>
      </c>
      <c r="I894" s="8" t="s">
        <v>301</v>
      </c>
      <c r="J894" s="47">
        <v>40</v>
      </c>
      <c r="K894" s="4">
        <v>43678</v>
      </c>
      <c r="L894" s="3">
        <f t="shared" si="52"/>
        <v>2019</v>
      </c>
      <c r="M894" s="3">
        <f t="shared" si="53"/>
        <v>8</v>
      </c>
      <c r="O894" s="3"/>
      <c r="P894" s="56">
        <f t="shared" si="54"/>
        <v>0</v>
      </c>
      <c r="Q894" s="56">
        <f t="shared" si="55"/>
        <v>-40</v>
      </c>
      <c r="R894" s="56">
        <f>IF(A894="INVERSION",-J894,0)</f>
        <v>0</v>
      </c>
      <c r="S894" s="56">
        <f>finanzas3[[#This Row],[INGRESO__NETO]]+finanzas3[[#This Row],[GASTO_NETO]]+finanzas3[[#This Row],[INVERSION_NETA]]</f>
        <v>-40</v>
      </c>
    </row>
    <row r="895" spans="1:19" x14ac:dyDescent="0.35">
      <c r="A895" s="3" t="s">
        <v>28</v>
      </c>
      <c r="B895" s="3" t="s">
        <v>16</v>
      </c>
      <c r="C895" s="3" t="s">
        <v>17</v>
      </c>
      <c r="D895" s="3" t="s">
        <v>18</v>
      </c>
      <c r="E895" s="8" t="s">
        <v>175</v>
      </c>
      <c r="F895" s="30" t="s">
        <v>25</v>
      </c>
      <c r="G895" s="8" t="s">
        <v>1865</v>
      </c>
      <c r="H895" s="8" t="s">
        <v>42</v>
      </c>
      <c r="I895" s="8" t="s">
        <v>42</v>
      </c>
      <c r="J895" s="47">
        <v>2.9950000000000001</v>
      </c>
      <c r="K895" s="4">
        <v>43682</v>
      </c>
      <c r="L895" s="3">
        <f t="shared" si="52"/>
        <v>2019</v>
      </c>
      <c r="M895" s="3">
        <f t="shared" si="53"/>
        <v>8</v>
      </c>
      <c r="O895" t="s">
        <v>415</v>
      </c>
      <c r="P895" s="56">
        <f t="shared" si="54"/>
        <v>0</v>
      </c>
      <c r="Q895" s="56">
        <f t="shared" si="55"/>
        <v>-2.9950000000000001</v>
      </c>
      <c r="R895" s="56">
        <f>IF(A895="INVERSION",-J895,0)</f>
        <v>0</v>
      </c>
      <c r="S895" s="56">
        <f>finanzas3[[#This Row],[INGRESO__NETO]]+finanzas3[[#This Row],[GASTO_NETO]]+finanzas3[[#This Row],[INVERSION_NETA]]</f>
        <v>-2.9950000000000001</v>
      </c>
    </row>
    <row r="896" spans="1:19" x14ac:dyDescent="0.35">
      <c r="A896" s="3" t="s">
        <v>28</v>
      </c>
      <c r="B896" s="3" t="s">
        <v>16</v>
      </c>
      <c r="C896" s="3" t="s">
        <v>17</v>
      </c>
      <c r="D896" s="3" t="s">
        <v>18</v>
      </c>
      <c r="E896" s="8" t="s">
        <v>173</v>
      </c>
      <c r="F896" s="30" t="s">
        <v>173</v>
      </c>
      <c r="G896" s="8" t="s">
        <v>53</v>
      </c>
      <c r="H896" s="8" t="s">
        <v>172</v>
      </c>
      <c r="I896" s="8" t="s">
        <v>173</v>
      </c>
      <c r="J896" s="47">
        <v>1.56</v>
      </c>
      <c r="K896" s="4">
        <v>43683</v>
      </c>
      <c r="L896" s="3">
        <f t="shared" si="52"/>
        <v>2019</v>
      </c>
      <c r="M896" s="3">
        <f t="shared" si="53"/>
        <v>8</v>
      </c>
      <c r="O896" t="s">
        <v>302</v>
      </c>
      <c r="P896" s="56">
        <f t="shared" si="54"/>
        <v>0</v>
      </c>
      <c r="Q896" s="56">
        <f t="shared" si="55"/>
        <v>-1.56</v>
      </c>
      <c r="R896" s="56">
        <f>IF(A896="INVERSION",-J896,0)</f>
        <v>0</v>
      </c>
      <c r="S896" s="56">
        <f>finanzas3[[#This Row],[INGRESO__NETO]]+finanzas3[[#This Row],[GASTO_NETO]]+finanzas3[[#This Row],[INVERSION_NETA]]</f>
        <v>-1.56</v>
      </c>
    </row>
    <row r="897" spans="1:19" x14ac:dyDescent="0.35">
      <c r="A897" s="3" t="s">
        <v>28</v>
      </c>
      <c r="B897" s="3" t="s">
        <v>16</v>
      </c>
      <c r="C897" s="3" t="s">
        <v>17</v>
      </c>
      <c r="D897" s="3" t="s">
        <v>18</v>
      </c>
      <c r="E897" s="8" t="s">
        <v>57</v>
      </c>
      <c r="F897" s="30" t="s">
        <v>416</v>
      </c>
      <c r="G897" s="8" t="s">
        <v>48</v>
      </c>
      <c r="H897" s="8" t="s">
        <v>49</v>
      </c>
      <c r="I897" s="8" t="s">
        <v>57</v>
      </c>
      <c r="J897" s="47">
        <v>6.133</v>
      </c>
      <c r="K897" s="4">
        <v>43683</v>
      </c>
      <c r="L897" s="3">
        <f t="shared" si="52"/>
        <v>2019</v>
      </c>
      <c r="M897" s="3">
        <f t="shared" si="53"/>
        <v>8</v>
      </c>
      <c r="O897" s="3"/>
      <c r="P897" s="56">
        <f t="shared" si="54"/>
        <v>0</v>
      </c>
      <c r="Q897" s="56">
        <f t="shared" si="55"/>
        <v>-6.133</v>
      </c>
      <c r="R897" s="56">
        <f>IF(A897="INVERSION",-J897,0)</f>
        <v>0</v>
      </c>
      <c r="S897" s="56">
        <f>finanzas3[[#This Row],[INGRESO__NETO]]+finanzas3[[#This Row],[GASTO_NETO]]+finanzas3[[#This Row],[INVERSION_NETA]]</f>
        <v>-6.133</v>
      </c>
    </row>
    <row r="898" spans="1:19" x14ac:dyDescent="0.35">
      <c r="A898" s="3" t="s">
        <v>28</v>
      </c>
      <c r="B898" s="3" t="s">
        <v>16</v>
      </c>
      <c r="C898" s="3" t="s">
        <v>17</v>
      </c>
      <c r="D898" s="3" t="s">
        <v>18</v>
      </c>
      <c r="E898" s="8"/>
      <c r="F898" s="30" t="s">
        <v>25</v>
      </c>
      <c r="G898" s="8" t="s">
        <v>1865</v>
      </c>
      <c r="H898" s="8" t="s">
        <v>42</v>
      </c>
      <c r="I898" s="8" t="s">
        <v>419</v>
      </c>
      <c r="J898" s="47">
        <v>4.1399999999999997</v>
      </c>
      <c r="K898" s="4">
        <v>43685</v>
      </c>
      <c r="L898" s="3">
        <f t="shared" ref="L898:L961" si="56">YEAR(K898)</f>
        <v>2019</v>
      </c>
      <c r="M898" s="3">
        <f t="shared" ref="M898:M961" si="57">MONTH(K898)</f>
        <v>8</v>
      </c>
      <c r="P898" s="56">
        <f t="shared" si="54"/>
        <v>0</v>
      </c>
      <c r="Q898" s="56">
        <f t="shared" si="55"/>
        <v>-4.1399999999999997</v>
      </c>
      <c r="R898" s="56">
        <f>IF(A898="INVERSION",-J898,0)</f>
        <v>0</v>
      </c>
      <c r="S898" s="56">
        <f>finanzas3[[#This Row],[INGRESO__NETO]]+finanzas3[[#This Row],[GASTO_NETO]]+finanzas3[[#This Row],[INVERSION_NETA]]</f>
        <v>-4.1399999999999997</v>
      </c>
    </row>
    <row r="899" spans="1:19" x14ac:dyDescent="0.35">
      <c r="A899" s="3" t="s">
        <v>28</v>
      </c>
      <c r="B899" s="3" t="s">
        <v>16</v>
      </c>
      <c r="C899" s="3" t="s">
        <v>17</v>
      </c>
      <c r="D899" s="3" t="s">
        <v>18</v>
      </c>
      <c r="E899" s="8" t="s">
        <v>58</v>
      </c>
      <c r="F899" s="30" t="s">
        <v>417</v>
      </c>
      <c r="G899" s="8" t="s">
        <v>59</v>
      </c>
      <c r="H899" s="8" t="s">
        <v>59</v>
      </c>
      <c r="I899" s="8"/>
      <c r="J899" s="47">
        <v>0.99900000000000011</v>
      </c>
      <c r="K899" s="4">
        <v>43685</v>
      </c>
      <c r="L899" s="3">
        <f t="shared" si="56"/>
        <v>2019</v>
      </c>
      <c r="M899" s="3">
        <f t="shared" si="57"/>
        <v>8</v>
      </c>
      <c r="O899" t="s">
        <v>418</v>
      </c>
      <c r="P899" s="56">
        <f t="shared" ref="P899:P962" si="58">IF(A899="INGRESO",J899,0)</f>
        <v>0</v>
      </c>
      <c r="Q899" s="56">
        <f t="shared" ref="Q899:Q962" si="59">IF(A899="GASTO",-J899,0)</f>
        <v>-0.99900000000000011</v>
      </c>
      <c r="R899" s="56">
        <f>IF(A899="INVERSION",-J899,0)</f>
        <v>0</v>
      </c>
      <c r="S899" s="56">
        <f>finanzas3[[#This Row],[INGRESO__NETO]]+finanzas3[[#This Row],[GASTO_NETO]]+finanzas3[[#This Row],[INVERSION_NETA]]</f>
        <v>-0.99900000000000011</v>
      </c>
    </row>
    <row r="900" spans="1:19" x14ac:dyDescent="0.35">
      <c r="A900" s="3" t="s">
        <v>28</v>
      </c>
      <c r="B900" s="3" t="s">
        <v>35</v>
      </c>
      <c r="C900" s="3" t="s">
        <v>29</v>
      </c>
      <c r="D900" s="3" t="s">
        <v>18</v>
      </c>
      <c r="E900" s="8" t="s">
        <v>420</v>
      </c>
      <c r="F900" s="30" t="s">
        <v>416</v>
      </c>
      <c r="G900" s="8" t="s">
        <v>1864</v>
      </c>
      <c r="H900" s="8" t="s">
        <v>421</v>
      </c>
      <c r="I900" s="8" t="s">
        <v>416</v>
      </c>
      <c r="J900" s="47">
        <v>50</v>
      </c>
      <c r="K900" s="4">
        <v>43698</v>
      </c>
      <c r="L900" s="3">
        <f t="shared" si="56"/>
        <v>2019</v>
      </c>
      <c r="M900" s="3">
        <f t="shared" si="57"/>
        <v>8</v>
      </c>
      <c r="O900" s="3"/>
      <c r="P900" s="56">
        <f t="shared" si="58"/>
        <v>0</v>
      </c>
      <c r="Q900" s="56">
        <f t="shared" si="59"/>
        <v>-50</v>
      </c>
      <c r="R900" s="56">
        <f>IF(A900="INVERSION",-J900,0)</f>
        <v>0</v>
      </c>
      <c r="S900" s="56">
        <f>finanzas3[[#This Row],[INGRESO__NETO]]+finanzas3[[#This Row],[GASTO_NETO]]+finanzas3[[#This Row],[INVERSION_NETA]]</f>
        <v>-50</v>
      </c>
    </row>
    <row r="901" spans="1:19" x14ac:dyDescent="0.35">
      <c r="A901" s="3" t="s">
        <v>28</v>
      </c>
      <c r="B901" s="3" t="s">
        <v>35</v>
      </c>
      <c r="C901" s="3" t="s">
        <v>29</v>
      </c>
      <c r="D901" s="3" t="s">
        <v>18</v>
      </c>
      <c r="E901" s="8" t="s">
        <v>420</v>
      </c>
      <c r="F901" s="30" t="s">
        <v>416</v>
      </c>
      <c r="G901" s="8" t="s">
        <v>1864</v>
      </c>
      <c r="H901" s="8" t="s">
        <v>184</v>
      </c>
      <c r="I901" s="8" t="s">
        <v>422</v>
      </c>
      <c r="J901" s="47">
        <v>10.5</v>
      </c>
      <c r="K901" s="4">
        <v>43698</v>
      </c>
      <c r="L901" s="3">
        <f t="shared" si="56"/>
        <v>2019</v>
      </c>
      <c r="M901" s="3">
        <f t="shared" si="57"/>
        <v>8</v>
      </c>
      <c r="O901" s="3"/>
      <c r="P901" s="56">
        <f t="shared" si="58"/>
        <v>0</v>
      </c>
      <c r="Q901" s="56">
        <f t="shared" si="59"/>
        <v>-10.5</v>
      </c>
      <c r="R901" s="56">
        <f>IF(A901="INVERSION",-J901,0)</f>
        <v>0</v>
      </c>
      <c r="S901" s="56">
        <f>finanzas3[[#This Row],[INGRESO__NETO]]+finanzas3[[#This Row],[GASTO_NETO]]+finanzas3[[#This Row],[INVERSION_NETA]]</f>
        <v>-10.5</v>
      </c>
    </row>
    <row r="902" spans="1:19" x14ac:dyDescent="0.35">
      <c r="A902" s="3" t="s">
        <v>28</v>
      </c>
      <c r="B902" s="3" t="s">
        <v>16</v>
      </c>
      <c r="C902" s="3" t="s">
        <v>17</v>
      </c>
      <c r="D902" s="3" t="s">
        <v>18</v>
      </c>
      <c r="E902" s="8" t="s">
        <v>404</v>
      </c>
      <c r="F902" s="30" t="s">
        <v>215</v>
      </c>
      <c r="G902" s="3" t="s">
        <v>67</v>
      </c>
      <c r="H902" s="8" t="s">
        <v>306</v>
      </c>
      <c r="I902" s="8" t="s">
        <v>215</v>
      </c>
      <c r="J902" s="47">
        <v>0.37000000000000005</v>
      </c>
      <c r="K902" s="4">
        <v>43701</v>
      </c>
      <c r="L902" s="3">
        <f t="shared" si="56"/>
        <v>2019</v>
      </c>
      <c r="M902" s="3">
        <f t="shared" si="57"/>
        <v>8</v>
      </c>
      <c r="O902" t="s">
        <v>405</v>
      </c>
      <c r="P902" s="56">
        <f t="shared" si="58"/>
        <v>0</v>
      </c>
      <c r="Q902" s="56">
        <f t="shared" si="59"/>
        <v>-0.37000000000000005</v>
      </c>
      <c r="R902" s="56">
        <f>IF(A902="INVERSION",-J902,0)</f>
        <v>0</v>
      </c>
      <c r="S902" s="56">
        <f>finanzas3[[#This Row],[INGRESO__NETO]]+finanzas3[[#This Row],[GASTO_NETO]]+finanzas3[[#This Row],[INVERSION_NETA]]</f>
        <v>-0.37000000000000005</v>
      </c>
    </row>
    <row r="903" spans="1:19" x14ac:dyDescent="0.35">
      <c r="A903" s="3" t="s">
        <v>28</v>
      </c>
      <c r="B903" s="3" t="s">
        <v>16</v>
      </c>
      <c r="C903" s="3" t="s">
        <v>17</v>
      </c>
      <c r="D903" s="3" t="s">
        <v>18</v>
      </c>
      <c r="E903" s="8" t="s">
        <v>423</v>
      </c>
      <c r="F903" s="30" t="s">
        <v>332</v>
      </c>
      <c r="G903" s="8" t="s">
        <v>53</v>
      </c>
      <c r="H903" s="8" t="s">
        <v>172</v>
      </c>
      <c r="I903" s="8" t="s">
        <v>173</v>
      </c>
      <c r="J903" s="47">
        <v>0.34</v>
      </c>
      <c r="K903" s="4">
        <v>43704</v>
      </c>
      <c r="L903" s="3">
        <f t="shared" si="56"/>
        <v>2019</v>
      </c>
      <c r="M903" s="3">
        <f t="shared" si="57"/>
        <v>8</v>
      </c>
      <c r="O903" t="s">
        <v>424</v>
      </c>
      <c r="P903" s="56">
        <f t="shared" si="58"/>
        <v>0</v>
      </c>
      <c r="Q903" s="56">
        <f t="shared" si="59"/>
        <v>-0.34</v>
      </c>
      <c r="R903" s="56">
        <f>IF(A903="INVERSION",-J903,0)</f>
        <v>0</v>
      </c>
      <c r="S903" s="56">
        <f>finanzas3[[#This Row],[INGRESO__NETO]]+finanzas3[[#This Row],[GASTO_NETO]]+finanzas3[[#This Row],[INVERSION_NETA]]</f>
        <v>-0.34</v>
      </c>
    </row>
    <row r="904" spans="1:19" x14ac:dyDescent="0.35">
      <c r="A904" s="3" t="s">
        <v>28</v>
      </c>
      <c r="B904" s="3" t="s">
        <v>16</v>
      </c>
      <c r="C904" s="3" t="s">
        <v>17</v>
      </c>
      <c r="D904" s="3" t="s">
        <v>18</v>
      </c>
      <c r="E904" s="8" t="s">
        <v>89</v>
      </c>
      <c r="F904" s="30" t="s">
        <v>171</v>
      </c>
      <c r="G904" s="8" t="s">
        <v>48</v>
      </c>
      <c r="H904" s="8" t="s">
        <v>49</v>
      </c>
      <c r="I904" s="8" t="s">
        <v>425</v>
      </c>
      <c r="J904" s="47">
        <v>2.67</v>
      </c>
      <c r="K904" s="4">
        <v>43710</v>
      </c>
      <c r="L904" s="3">
        <f t="shared" si="56"/>
        <v>2019</v>
      </c>
      <c r="M904" s="3">
        <f t="shared" si="57"/>
        <v>9</v>
      </c>
      <c r="O904" s="3"/>
      <c r="P904" s="56">
        <f t="shared" si="58"/>
        <v>0</v>
      </c>
      <c r="Q904" s="56">
        <f t="shared" si="59"/>
        <v>-2.67</v>
      </c>
      <c r="R904" s="56">
        <f>IF(A904="INVERSION",-J904,0)</f>
        <v>0</v>
      </c>
      <c r="S904" s="56">
        <f>finanzas3[[#This Row],[INGRESO__NETO]]+finanzas3[[#This Row],[GASTO_NETO]]+finanzas3[[#This Row],[INVERSION_NETA]]</f>
        <v>-2.67</v>
      </c>
    </row>
    <row r="905" spans="1:19" x14ac:dyDescent="0.35">
      <c r="A905" s="3" t="s">
        <v>28</v>
      </c>
      <c r="B905" s="3" t="s">
        <v>16</v>
      </c>
      <c r="C905" s="3" t="s">
        <v>17</v>
      </c>
      <c r="D905" s="3" t="s">
        <v>18</v>
      </c>
      <c r="E905" s="8" t="s">
        <v>425</v>
      </c>
      <c r="F905" s="30" t="s">
        <v>416</v>
      </c>
      <c r="G905" s="8" t="s">
        <v>48</v>
      </c>
      <c r="H905" s="8" t="s">
        <v>49</v>
      </c>
      <c r="I905" s="8" t="s">
        <v>425</v>
      </c>
      <c r="J905" s="47">
        <v>1.0860000000000001</v>
      </c>
      <c r="K905" s="4">
        <v>43711</v>
      </c>
      <c r="L905" s="3">
        <f t="shared" si="56"/>
        <v>2019</v>
      </c>
      <c r="M905" s="3">
        <f t="shared" si="57"/>
        <v>9</v>
      </c>
      <c r="O905" s="3"/>
      <c r="P905" s="56">
        <f t="shared" si="58"/>
        <v>0</v>
      </c>
      <c r="Q905" s="56">
        <f t="shared" si="59"/>
        <v>-1.0860000000000001</v>
      </c>
      <c r="R905" s="56">
        <f>IF(A905="INVERSION",-J905,0)</f>
        <v>0</v>
      </c>
      <c r="S905" s="56">
        <f>finanzas3[[#This Row],[INGRESO__NETO]]+finanzas3[[#This Row],[GASTO_NETO]]+finanzas3[[#This Row],[INVERSION_NETA]]</f>
        <v>-1.0860000000000001</v>
      </c>
    </row>
    <row r="906" spans="1:19" x14ac:dyDescent="0.35">
      <c r="A906" s="3" t="s">
        <v>28</v>
      </c>
      <c r="B906" s="3" t="s">
        <v>16</v>
      </c>
      <c r="C906" s="3" t="s">
        <v>17</v>
      </c>
      <c r="D906" s="3" t="s">
        <v>18</v>
      </c>
      <c r="E906" s="8" t="s">
        <v>40</v>
      </c>
      <c r="F906" s="30" t="s">
        <v>416</v>
      </c>
      <c r="G906" s="3" t="s">
        <v>21</v>
      </c>
      <c r="H906" s="8" t="s">
        <v>40</v>
      </c>
      <c r="I906" s="8" t="s">
        <v>40</v>
      </c>
      <c r="J906" s="47">
        <v>14</v>
      </c>
      <c r="K906" s="4">
        <v>43717</v>
      </c>
      <c r="L906" s="3">
        <f t="shared" si="56"/>
        <v>2019</v>
      </c>
      <c r="M906" s="3">
        <f t="shared" si="57"/>
        <v>9</v>
      </c>
      <c r="P906" s="56">
        <f t="shared" si="58"/>
        <v>0</v>
      </c>
      <c r="Q906" s="56">
        <f t="shared" si="59"/>
        <v>-14</v>
      </c>
      <c r="R906" s="56">
        <f>IF(A906="INVERSION",-J906,0)</f>
        <v>0</v>
      </c>
      <c r="S906" s="56">
        <f>finanzas3[[#This Row],[INGRESO__NETO]]+finanzas3[[#This Row],[GASTO_NETO]]+finanzas3[[#This Row],[INVERSION_NETA]]</f>
        <v>-14</v>
      </c>
    </row>
    <row r="907" spans="1:19" x14ac:dyDescent="0.35">
      <c r="A907" s="3" t="s">
        <v>28</v>
      </c>
      <c r="B907" s="3" t="s">
        <v>16</v>
      </c>
      <c r="C907" s="3" t="s">
        <v>17</v>
      </c>
      <c r="D907" s="3" t="s">
        <v>18</v>
      </c>
      <c r="E907" s="8" t="s">
        <v>425</v>
      </c>
      <c r="F907" s="30" t="s">
        <v>416</v>
      </c>
      <c r="G907" s="8" t="s">
        <v>48</v>
      </c>
      <c r="H907" s="8" t="s">
        <v>49</v>
      </c>
      <c r="I907" s="8" t="s">
        <v>425</v>
      </c>
      <c r="J907" s="47">
        <v>0.36000000000000004</v>
      </c>
      <c r="K907" s="4">
        <v>43719</v>
      </c>
      <c r="L907" s="3">
        <f t="shared" si="56"/>
        <v>2019</v>
      </c>
      <c r="M907" s="3">
        <f t="shared" si="57"/>
        <v>9</v>
      </c>
      <c r="O907" s="3"/>
      <c r="P907" s="56">
        <f t="shared" si="58"/>
        <v>0</v>
      </c>
      <c r="Q907" s="56">
        <f t="shared" si="59"/>
        <v>-0.36000000000000004</v>
      </c>
      <c r="R907" s="56">
        <f>IF(A907="INVERSION",-J907,0)</f>
        <v>0</v>
      </c>
      <c r="S907" s="56">
        <f>finanzas3[[#This Row],[INGRESO__NETO]]+finanzas3[[#This Row],[GASTO_NETO]]+finanzas3[[#This Row],[INVERSION_NETA]]</f>
        <v>-0.36000000000000004</v>
      </c>
    </row>
    <row r="908" spans="1:19" x14ac:dyDescent="0.35">
      <c r="A908" s="3" t="s">
        <v>28</v>
      </c>
      <c r="B908" s="3" t="s">
        <v>16</v>
      </c>
      <c r="C908" s="3" t="s">
        <v>17</v>
      </c>
      <c r="D908" s="3" t="s">
        <v>18</v>
      </c>
      <c r="E908" s="8" t="s">
        <v>58</v>
      </c>
      <c r="F908" s="30" t="s">
        <v>416</v>
      </c>
      <c r="G908" s="8" t="s">
        <v>1865</v>
      </c>
      <c r="H908" s="8" t="s">
        <v>262</v>
      </c>
      <c r="I908" s="8" t="s">
        <v>2098</v>
      </c>
      <c r="J908" s="47">
        <v>5.1460000000000008</v>
      </c>
      <c r="K908" s="4">
        <v>43724</v>
      </c>
      <c r="L908" s="3">
        <f t="shared" si="56"/>
        <v>2019</v>
      </c>
      <c r="M908" s="3">
        <f t="shared" si="57"/>
        <v>9</v>
      </c>
      <c r="O908" t="s">
        <v>426</v>
      </c>
      <c r="P908" s="56">
        <f t="shared" si="58"/>
        <v>0</v>
      </c>
      <c r="Q908" s="56">
        <f t="shared" si="59"/>
        <v>-5.1460000000000008</v>
      </c>
      <c r="R908" s="56">
        <f>IF(A908="INVERSION",-J908,0)</f>
        <v>0</v>
      </c>
      <c r="S908" s="56">
        <f>finanzas3[[#This Row],[INGRESO__NETO]]+finanzas3[[#This Row],[GASTO_NETO]]+finanzas3[[#This Row],[INVERSION_NETA]]</f>
        <v>-5.1460000000000008</v>
      </c>
    </row>
    <row r="909" spans="1:19" x14ac:dyDescent="0.35">
      <c r="A909" s="3" t="s">
        <v>28</v>
      </c>
      <c r="B909" s="3" t="s">
        <v>16</v>
      </c>
      <c r="C909" s="3" t="s">
        <v>17</v>
      </c>
      <c r="D909" s="3" t="s">
        <v>18</v>
      </c>
      <c r="E909" s="8" t="s">
        <v>58</v>
      </c>
      <c r="F909" s="30" t="s">
        <v>416</v>
      </c>
      <c r="G909" s="8" t="s">
        <v>1865</v>
      </c>
      <c r="H909" s="8" t="s">
        <v>262</v>
      </c>
      <c r="I909" s="8" t="s">
        <v>2099</v>
      </c>
      <c r="J909" s="47">
        <v>0.39900000000000002</v>
      </c>
      <c r="K909" s="4">
        <v>43725</v>
      </c>
      <c r="L909" s="3">
        <f t="shared" si="56"/>
        <v>2019</v>
      </c>
      <c r="M909" s="3">
        <f t="shared" si="57"/>
        <v>9</v>
      </c>
      <c r="O909" t="s">
        <v>426</v>
      </c>
      <c r="P909" s="56">
        <f t="shared" si="58"/>
        <v>0</v>
      </c>
      <c r="Q909" s="56">
        <f t="shared" si="59"/>
        <v>-0.39900000000000002</v>
      </c>
      <c r="R909" s="56">
        <f>IF(A909="INVERSION",-J909,0)</f>
        <v>0</v>
      </c>
      <c r="S909" s="56">
        <f>finanzas3[[#This Row],[INGRESO__NETO]]+finanzas3[[#This Row],[GASTO_NETO]]+finanzas3[[#This Row],[INVERSION_NETA]]</f>
        <v>-0.39900000000000002</v>
      </c>
    </row>
    <row r="910" spans="1:19" x14ac:dyDescent="0.35">
      <c r="A910" s="3" t="s">
        <v>28</v>
      </c>
      <c r="B910" s="3" t="s">
        <v>16</v>
      </c>
      <c r="C910" s="3" t="s">
        <v>29</v>
      </c>
      <c r="D910" s="3" t="s">
        <v>18</v>
      </c>
      <c r="E910" s="8" t="s">
        <v>427</v>
      </c>
      <c r="F910" s="30" t="s">
        <v>416</v>
      </c>
      <c r="G910" s="8" t="s">
        <v>59</v>
      </c>
      <c r="H910" s="8" t="s">
        <v>428</v>
      </c>
      <c r="I910" s="8" t="s">
        <v>428</v>
      </c>
      <c r="J910" s="47">
        <v>8.745000000000001</v>
      </c>
      <c r="K910" s="4">
        <v>43726</v>
      </c>
      <c r="L910" s="3">
        <f t="shared" si="56"/>
        <v>2019</v>
      </c>
      <c r="M910" s="3">
        <f t="shared" si="57"/>
        <v>9</v>
      </c>
      <c r="O910" s="3"/>
      <c r="P910" s="56">
        <f t="shared" si="58"/>
        <v>0</v>
      </c>
      <c r="Q910" s="56">
        <f t="shared" si="59"/>
        <v>-8.745000000000001</v>
      </c>
      <c r="R910" s="56">
        <f>IF(A910="INVERSION",-J910,0)</f>
        <v>0</v>
      </c>
      <c r="S910" s="56">
        <f>finanzas3[[#This Row],[INGRESO__NETO]]+finanzas3[[#This Row],[GASTO_NETO]]+finanzas3[[#This Row],[INVERSION_NETA]]</f>
        <v>-8.745000000000001</v>
      </c>
    </row>
    <row r="911" spans="1:19" x14ac:dyDescent="0.35">
      <c r="A911" s="3" t="s">
        <v>28</v>
      </c>
      <c r="B911" s="3" t="s">
        <v>16</v>
      </c>
      <c r="C911" s="3" t="s">
        <v>29</v>
      </c>
      <c r="D911" s="3" t="s">
        <v>18</v>
      </c>
      <c r="E911" s="8" t="s">
        <v>427</v>
      </c>
      <c r="F911" s="30" t="s">
        <v>416</v>
      </c>
      <c r="G911" s="8" t="s">
        <v>59</v>
      </c>
      <c r="H911" s="8" t="s">
        <v>428</v>
      </c>
      <c r="I911" s="8" t="s">
        <v>428</v>
      </c>
      <c r="J911" s="47">
        <v>8.745000000000001</v>
      </c>
      <c r="K911" s="4">
        <v>43726</v>
      </c>
      <c r="L911" s="3">
        <f t="shared" si="56"/>
        <v>2019</v>
      </c>
      <c r="M911" s="3">
        <f t="shared" si="57"/>
        <v>9</v>
      </c>
      <c r="O911" s="3"/>
      <c r="P911" s="56">
        <f t="shared" si="58"/>
        <v>0</v>
      </c>
      <c r="Q911" s="56">
        <f t="shared" si="59"/>
        <v>-8.745000000000001</v>
      </c>
      <c r="R911" s="56">
        <f>IF(A911="INVERSION",-J911,0)</f>
        <v>0</v>
      </c>
      <c r="S911" s="56">
        <f>finanzas3[[#This Row],[INGRESO__NETO]]+finanzas3[[#This Row],[GASTO_NETO]]+finanzas3[[#This Row],[INVERSION_NETA]]</f>
        <v>-8.745000000000001</v>
      </c>
    </row>
    <row r="912" spans="1:19" x14ac:dyDescent="0.35">
      <c r="A912" s="3" t="s">
        <v>28</v>
      </c>
      <c r="B912" s="3" t="s">
        <v>16</v>
      </c>
      <c r="C912" s="3" t="s">
        <v>17</v>
      </c>
      <c r="D912" s="3" t="s">
        <v>18</v>
      </c>
      <c r="E912" s="8" t="s">
        <v>429</v>
      </c>
      <c r="F912" s="30"/>
      <c r="G912" s="3" t="s">
        <v>67</v>
      </c>
      <c r="H912" s="8" t="s">
        <v>66</v>
      </c>
      <c r="I912" s="8" t="s">
        <v>430</v>
      </c>
      <c r="J912" s="47">
        <v>0.60499999999999998</v>
      </c>
      <c r="K912" s="4">
        <v>43727</v>
      </c>
      <c r="L912" s="3">
        <f t="shared" si="56"/>
        <v>2019</v>
      </c>
      <c r="M912" s="3">
        <f t="shared" si="57"/>
        <v>9</v>
      </c>
      <c r="O912" t="s">
        <v>431</v>
      </c>
      <c r="P912" s="56">
        <f t="shared" si="58"/>
        <v>0</v>
      </c>
      <c r="Q912" s="56">
        <f t="shared" si="59"/>
        <v>-0.60499999999999998</v>
      </c>
      <c r="R912" s="56">
        <f>IF(A912="INVERSION",-J912,0)</f>
        <v>0</v>
      </c>
      <c r="S912" s="56">
        <f>finanzas3[[#This Row],[INGRESO__NETO]]+finanzas3[[#This Row],[GASTO_NETO]]+finanzas3[[#This Row],[INVERSION_NETA]]</f>
        <v>-0.60499999999999998</v>
      </c>
    </row>
    <row r="913" spans="1:19" x14ac:dyDescent="0.35">
      <c r="A913" s="3" t="s">
        <v>28</v>
      </c>
      <c r="B913" s="3" t="s">
        <v>16</v>
      </c>
      <c r="C913" s="3" t="s">
        <v>17</v>
      </c>
      <c r="D913" s="3" t="s">
        <v>18</v>
      </c>
      <c r="E913" s="8" t="s">
        <v>425</v>
      </c>
      <c r="F913" s="30" t="s">
        <v>416</v>
      </c>
      <c r="G913" s="8" t="s">
        <v>48</v>
      </c>
      <c r="H913" s="8" t="s">
        <v>49</v>
      </c>
      <c r="I913" s="8" t="s">
        <v>425</v>
      </c>
      <c r="J913" s="47">
        <v>2.9790000000000001</v>
      </c>
      <c r="K913" s="4">
        <v>43728</v>
      </c>
      <c r="L913" s="3">
        <f t="shared" si="56"/>
        <v>2019</v>
      </c>
      <c r="M913" s="3">
        <f t="shared" si="57"/>
        <v>9</v>
      </c>
      <c r="O913" s="3"/>
      <c r="P913" s="56">
        <f t="shared" si="58"/>
        <v>0</v>
      </c>
      <c r="Q913" s="56">
        <f t="shared" si="59"/>
        <v>-2.9790000000000001</v>
      </c>
      <c r="R913" s="56">
        <f>IF(A913="INVERSION",-J913,0)</f>
        <v>0</v>
      </c>
      <c r="S913" s="56">
        <f>finanzas3[[#This Row],[INGRESO__NETO]]+finanzas3[[#This Row],[GASTO_NETO]]+finanzas3[[#This Row],[INVERSION_NETA]]</f>
        <v>-2.9790000000000001</v>
      </c>
    </row>
    <row r="914" spans="1:19" x14ac:dyDescent="0.35">
      <c r="A914" s="3" t="s">
        <v>28</v>
      </c>
      <c r="B914" s="3" t="s">
        <v>16</v>
      </c>
      <c r="C914" s="3" t="s">
        <v>17</v>
      </c>
      <c r="D914" s="3" t="s">
        <v>18</v>
      </c>
      <c r="E914" s="8" t="s">
        <v>425</v>
      </c>
      <c r="F914" s="30" t="s">
        <v>416</v>
      </c>
      <c r="G914" s="8" t="s">
        <v>48</v>
      </c>
      <c r="H914" s="8" t="s">
        <v>49</v>
      </c>
      <c r="I914" s="8" t="s">
        <v>425</v>
      </c>
      <c r="J914" s="47">
        <v>1.4080000000000001</v>
      </c>
      <c r="K914" s="4">
        <v>43731</v>
      </c>
      <c r="L914" s="3">
        <f t="shared" si="56"/>
        <v>2019</v>
      </c>
      <c r="M914" s="3">
        <f t="shared" si="57"/>
        <v>9</v>
      </c>
      <c r="O914" s="3"/>
      <c r="P914" s="56">
        <f t="shared" si="58"/>
        <v>0</v>
      </c>
      <c r="Q914" s="56">
        <f t="shared" si="59"/>
        <v>-1.4080000000000001</v>
      </c>
      <c r="R914" s="56">
        <f>IF(A914="INVERSION",-J914,0)</f>
        <v>0</v>
      </c>
      <c r="S914" s="56">
        <f>finanzas3[[#This Row],[INGRESO__NETO]]+finanzas3[[#This Row],[GASTO_NETO]]+finanzas3[[#This Row],[INVERSION_NETA]]</f>
        <v>-1.4080000000000001</v>
      </c>
    </row>
    <row r="915" spans="1:19" x14ac:dyDescent="0.35">
      <c r="A915" s="3" t="s">
        <v>28</v>
      </c>
      <c r="B915" s="3" t="s">
        <v>16</v>
      </c>
      <c r="C915" s="3" t="s">
        <v>29</v>
      </c>
      <c r="D915" s="3" t="s">
        <v>18</v>
      </c>
      <c r="E915" s="8" t="s">
        <v>427</v>
      </c>
      <c r="F915" s="30" t="s">
        <v>416</v>
      </c>
      <c r="G915" s="8" t="s">
        <v>59</v>
      </c>
      <c r="H915" s="8" t="s">
        <v>428</v>
      </c>
      <c r="I915" s="8" t="s">
        <v>428</v>
      </c>
      <c r="J915" s="47">
        <v>1</v>
      </c>
      <c r="K915" s="4">
        <v>43732</v>
      </c>
      <c r="L915" s="3">
        <f t="shared" si="56"/>
        <v>2019</v>
      </c>
      <c r="M915" s="3">
        <f t="shared" si="57"/>
        <v>9</v>
      </c>
      <c r="O915" s="3"/>
      <c r="P915" s="56">
        <f t="shared" si="58"/>
        <v>0</v>
      </c>
      <c r="Q915" s="56">
        <f t="shared" si="59"/>
        <v>-1</v>
      </c>
      <c r="R915" s="56">
        <f>IF(A915="INVERSION",-J915,0)</f>
        <v>0</v>
      </c>
      <c r="S915" s="56">
        <f>finanzas3[[#This Row],[INGRESO__NETO]]+finanzas3[[#This Row],[GASTO_NETO]]+finanzas3[[#This Row],[INVERSION_NETA]]</f>
        <v>-1</v>
      </c>
    </row>
    <row r="916" spans="1:19" x14ac:dyDescent="0.35">
      <c r="A916" s="3" t="s">
        <v>28</v>
      </c>
      <c r="B916" s="3" t="s">
        <v>16</v>
      </c>
      <c r="C916" s="3" t="s">
        <v>17</v>
      </c>
      <c r="D916" s="3" t="s">
        <v>18</v>
      </c>
      <c r="E916" s="8" t="s">
        <v>432</v>
      </c>
      <c r="F916" s="30" t="s">
        <v>25</v>
      </c>
      <c r="G916" s="8" t="s">
        <v>81</v>
      </c>
      <c r="H916" s="8" t="s">
        <v>168</v>
      </c>
      <c r="I916" s="8" t="s">
        <v>327</v>
      </c>
      <c r="J916" s="47">
        <v>2.16</v>
      </c>
      <c r="K916" s="4">
        <v>43733</v>
      </c>
      <c r="L916" s="3">
        <f t="shared" si="56"/>
        <v>2019</v>
      </c>
      <c r="M916" s="3">
        <f t="shared" si="57"/>
        <v>9</v>
      </c>
      <c r="O916" t="s">
        <v>433</v>
      </c>
      <c r="P916" s="56">
        <f t="shared" si="58"/>
        <v>0</v>
      </c>
      <c r="Q916" s="56">
        <f t="shared" si="59"/>
        <v>-2.16</v>
      </c>
      <c r="R916" s="56">
        <f>IF(A916="INVERSION",-J916,0)</f>
        <v>0</v>
      </c>
      <c r="S916" s="56">
        <f>finanzas3[[#This Row],[INGRESO__NETO]]+finanzas3[[#This Row],[GASTO_NETO]]+finanzas3[[#This Row],[INVERSION_NETA]]</f>
        <v>-2.16</v>
      </c>
    </row>
    <row r="917" spans="1:19" x14ac:dyDescent="0.35">
      <c r="A917" s="3" t="s">
        <v>28</v>
      </c>
      <c r="B917" s="3" t="s">
        <v>16</v>
      </c>
      <c r="C917" s="3" t="s">
        <v>17</v>
      </c>
      <c r="D917" s="3" t="s">
        <v>18</v>
      </c>
      <c r="E917" s="8" t="s">
        <v>425</v>
      </c>
      <c r="F917" s="30" t="s">
        <v>416</v>
      </c>
      <c r="G917" s="8" t="s">
        <v>48</v>
      </c>
      <c r="H917" s="8" t="s">
        <v>49</v>
      </c>
      <c r="I917" s="8" t="s">
        <v>425</v>
      </c>
      <c r="J917" s="47">
        <v>2.1550000000000002</v>
      </c>
      <c r="K917" s="4">
        <v>43735</v>
      </c>
      <c r="L917" s="3">
        <f t="shared" si="56"/>
        <v>2019</v>
      </c>
      <c r="M917" s="3">
        <f t="shared" si="57"/>
        <v>9</v>
      </c>
      <c r="O917" s="3"/>
      <c r="P917" s="56">
        <f t="shared" si="58"/>
        <v>0</v>
      </c>
      <c r="Q917" s="56">
        <f t="shared" si="59"/>
        <v>-2.1550000000000002</v>
      </c>
      <c r="R917" s="56">
        <f>IF(A917="INVERSION",-J917,0)</f>
        <v>0</v>
      </c>
      <c r="S917" s="56">
        <f>finanzas3[[#This Row],[INGRESO__NETO]]+finanzas3[[#This Row],[GASTO_NETO]]+finanzas3[[#This Row],[INVERSION_NETA]]</f>
        <v>-2.1550000000000002</v>
      </c>
    </row>
    <row r="918" spans="1:19" x14ac:dyDescent="0.35">
      <c r="A918" s="3" t="s">
        <v>28</v>
      </c>
      <c r="B918" s="3" t="s">
        <v>16</v>
      </c>
      <c r="C918" s="3" t="s">
        <v>17</v>
      </c>
      <c r="D918" s="3" t="s">
        <v>18</v>
      </c>
      <c r="E918" s="8" t="s">
        <v>425</v>
      </c>
      <c r="F918" s="30" t="s">
        <v>416</v>
      </c>
      <c r="G918" s="8" t="s">
        <v>48</v>
      </c>
      <c r="H918" s="8" t="s">
        <v>49</v>
      </c>
      <c r="I918" s="8" t="s">
        <v>425</v>
      </c>
      <c r="J918" s="47">
        <v>2.407</v>
      </c>
      <c r="K918" s="4">
        <v>43739</v>
      </c>
      <c r="L918" s="3">
        <f t="shared" si="56"/>
        <v>2019</v>
      </c>
      <c r="M918" s="3">
        <f t="shared" si="57"/>
        <v>10</v>
      </c>
      <c r="O918" s="3"/>
      <c r="P918" s="56">
        <f t="shared" si="58"/>
        <v>0</v>
      </c>
      <c r="Q918" s="56">
        <f t="shared" si="59"/>
        <v>-2.407</v>
      </c>
      <c r="R918" s="56">
        <f>IF(A918="INVERSION",-J918,0)</f>
        <v>0</v>
      </c>
      <c r="S918" s="56">
        <f>finanzas3[[#This Row],[INGRESO__NETO]]+finanzas3[[#This Row],[GASTO_NETO]]+finanzas3[[#This Row],[INVERSION_NETA]]</f>
        <v>-2.407</v>
      </c>
    </row>
    <row r="919" spans="1:19" x14ac:dyDescent="0.35">
      <c r="A919" s="3" t="s">
        <v>15</v>
      </c>
      <c r="B919" s="3" t="s">
        <v>16</v>
      </c>
      <c r="C919" s="3" t="s">
        <v>29</v>
      </c>
      <c r="D919" s="3" t="s">
        <v>18</v>
      </c>
      <c r="E919" s="8" t="s">
        <v>434</v>
      </c>
      <c r="F919" s="30" t="s">
        <v>416</v>
      </c>
      <c r="G919" s="3" t="s">
        <v>148</v>
      </c>
      <c r="H919" s="8" t="s">
        <v>435</v>
      </c>
      <c r="I919" s="8" t="s">
        <v>436</v>
      </c>
      <c r="J919" s="47">
        <v>588.43799999999999</v>
      </c>
      <c r="K919" s="4">
        <v>43739</v>
      </c>
      <c r="L919" s="3">
        <f t="shared" si="56"/>
        <v>2019</v>
      </c>
      <c r="M919" s="3">
        <f t="shared" si="57"/>
        <v>10</v>
      </c>
      <c r="O919" s="3"/>
      <c r="P919" s="56">
        <f t="shared" si="58"/>
        <v>588.43799999999999</v>
      </c>
      <c r="Q919" s="56">
        <f t="shared" si="59"/>
        <v>0</v>
      </c>
      <c r="R919" s="56">
        <f>IF(A919="INVERSION",-J919,0)</f>
        <v>0</v>
      </c>
      <c r="S919" s="56">
        <f>finanzas3[[#This Row],[INGRESO__NETO]]+finanzas3[[#This Row],[GASTO_NETO]]+finanzas3[[#This Row],[INVERSION_NETA]]</f>
        <v>588.43799999999999</v>
      </c>
    </row>
    <row r="920" spans="1:19" x14ac:dyDescent="0.35">
      <c r="A920" s="3" t="s">
        <v>28</v>
      </c>
      <c r="B920" s="3" t="s">
        <v>16</v>
      </c>
      <c r="C920" s="3" t="s">
        <v>17</v>
      </c>
      <c r="D920" s="3" t="s">
        <v>18</v>
      </c>
      <c r="E920" s="8" t="s">
        <v>40</v>
      </c>
      <c r="F920" s="30" t="s">
        <v>416</v>
      </c>
      <c r="G920" s="3" t="s">
        <v>21</v>
      </c>
      <c r="H920" s="8" t="s">
        <v>40</v>
      </c>
      <c r="I920" s="8" t="s">
        <v>40</v>
      </c>
      <c r="J920" s="47">
        <v>14</v>
      </c>
      <c r="K920" s="4">
        <v>43742</v>
      </c>
      <c r="L920" s="3">
        <f t="shared" si="56"/>
        <v>2019</v>
      </c>
      <c r="M920" s="3">
        <f t="shared" si="57"/>
        <v>10</v>
      </c>
      <c r="P920" s="56">
        <f t="shared" si="58"/>
        <v>0</v>
      </c>
      <c r="Q920" s="56">
        <f t="shared" si="59"/>
        <v>-14</v>
      </c>
      <c r="R920" s="56">
        <f>IF(A920="INVERSION",-J920,0)</f>
        <v>0</v>
      </c>
      <c r="S920" s="56">
        <f>finanzas3[[#This Row],[INGRESO__NETO]]+finanzas3[[#This Row],[GASTO_NETO]]+finanzas3[[#This Row],[INVERSION_NETA]]</f>
        <v>-14</v>
      </c>
    </row>
    <row r="921" spans="1:19" x14ac:dyDescent="0.35">
      <c r="A921" s="3" t="s">
        <v>28</v>
      </c>
      <c r="B921" s="3" t="s">
        <v>16</v>
      </c>
      <c r="C921" s="3" t="s">
        <v>17</v>
      </c>
      <c r="D921" s="3" t="s">
        <v>18</v>
      </c>
      <c r="E921" s="8" t="s">
        <v>57</v>
      </c>
      <c r="F921" s="30" t="s">
        <v>416</v>
      </c>
      <c r="G921" s="8" t="s">
        <v>48</v>
      </c>
      <c r="H921" s="8" t="s">
        <v>49</v>
      </c>
      <c r="I921" s="8" t="s">
        <v>57</v>
      </c>
      <c r="J921" s="47">
        <v>2.8670000000000004</v>
      </c>
      <c r="K921" s="4">
        <v>43743</v>
      </c>
      <c r="L921" s="3">
        <f t="shared" si="56"/>
        <v>2019</v>
      </c>
      <c r="M921" s="3">
        <f t="shared" si="57"/>
        <v>10</v>
      </c>
      <c r="O921" s="3"/>
      <c r="P921" s="56">
        <f t="shared" si="58"/>
        <v>0</v>
      </c>
      <c r="Q921" s="56">
        <f t="shared" si="59"/>
        <v>-2.8670000000000004</v>
      </c>
      <c r="R921" s="56">
        <f>IF(A921="INVERSION",-J921,0)</f>
        <v>0</v>
      </c>
      <c r="S921" s="56">
        <f>finanzas3[[#This Row],[INGRESO__NETO]]+finanzas3[[#This Row],[GASTO_NETO]]+finanzas3[[#This Row],[INVERSION_NETA]]</f>
        <v>-2.8670000000000004</v>
      </c>
    </row>
    <row r="922" spans="1:19" x14ac:dyDescent="0.35">
      <c r="A922" s="3" t="s">
        <v>28</v>
      </c>
      <c r="B922" s="3" t="s">
        <v>16</v>
      </c>
      <c r="C922" s="3" t="s">
        <v>17</v>
      </c>
      <c r="D922" s="3" t="s">
        <v>18</v>
      </c>
      <c r="E922" s="8" t="s">
        <v>58</v>
      </c>
      <c r="F922" s="30" t="s">
        <v>416</v>
      </c>
      <c r="G922" s="8" t="s">
        <v>59</v>
      </c>
      <c r="H922" s="8" t="s">
        <v>428</v>
      </c>
      <c r="I922" s="8" t="s">
        <v>437</v>
      </c>
      <c r="J922" s="47">
        <v>4.2969999999999997</v>
      </c>
      <c r="K922" s="4">
        <v>43745</v>
      </c>
      <c r="L922" s="3">
        <f t="shared" si="56"/>
        <v>2019</v>
      </c>
      <c r="M922" s="3">
        <f t="shared" si="57"/>
        <v>10</v>
      </c>
      <c r="O922" t="s">
        <v>426</v>
      </c>
      <c r="P922" s="56">
        <f t="shared" si="58"/>
        <v>0</v>
      </c>
      <c r="Q922" s="56">
        <f t="shared" si="59"/>
        <v>-4.2969999999999997</v>
      </c>
      <c r="R922" s="56">
        <f>IF(A922="INVERSION",-J922,0)</f>
        <v>0</v>
      </c>
      <c r="S922" s="56">
        <f>finanzas3[[#This Row],[INGRESO__NETO]]+finanzas3[[#This Row],[GASTO_NETO]]+finanzas3[[#This Row],[INVERSION_NETA]]</f>
        <v>-4.2969999999999997</v>
      </c>
    </row>
    <row r="923" spans="1:19" x14ac:dyDescent="0.35">
      <c r="A923" s="3" t="s">
        <v>28</v>
      </c>
      <c r="B923" s="3" t="s">
        <v>16</v>
      </c>
      <c r="C923" s="3" t="s">
        <v>17</v>
      </c>
      <c r="D923" s="3" t="s">
        <v>18</v>
      </c>
      <c r="E923" s="8" t="s">
        <v>438</v>
      </c>
      <c r="F923" s="30"/>
      <c r="G923" s="3" t="s">
        <v>67</v>
      </c>
      <c r="H923" s="8" t="s">
        <v>66</v>
      </c>
      <c r="I923" s="8" t="s">
        <v>430</v>
      </c>
      <c r="J923" s="47">
        <v>0.70000000000000007</v>
      </c>
      <c r="K923" s="4">
        <v>43746</v>
      </c>
      <c r="L923" s="3">
        <f t="shared" si="56"/>
        <v>2019</v>
      </c>
      <c r="M923" s="3">
        <f t="shared" si="57"/>
        <v>10</v>
      </c>
      <c r="O923" t="s">
        <v>439</v>
      </c>
      <c r="P923" s="56">
        <f t="shared" si="58"/>
        <v>0</v>
      </c>
      <c r="Q923" s="56">
        <f t="shared" si="59"/>
        <v>-0.70000000000000007</v>
      </c>
      <c r="R923" s="56">
        <f>IF(A923="INVERSION",-J923,0)</f>
        <v>0</v>
      </c>
      <c r="S923" s="56">
        <f>finanzas3[[#This Row],[INGRESO__NETO]]+finanzas3[[#This Row],[GASTO_NETO]]+finanzas3[[#This Row],[INVERSION_NETA]]</f>
        <v>-0.70000000000000007</v>
      </c>
    </row>
    <row r="924" spans="1:19" x14ac:dyDescent="0.35">
      <c r="A924" s="3" t="s">
        <v>28</v>
      </c>
      <c r="B924" s="3" t="s">
        <v>35</v>
      </c>
      <c r="C924" s="3" t="s">
        <v>29</v>
      </c>
      <c r="D924" s="3" t="s">
        <v>18</v>
      </c>
      <c r="E924" s="8" t="s">
        <v>420</v>
      </c>
      <c r="F924" s="30" t="s">
        <v>416</v>
      </c>
      <c r="G924" s="8" t="s">
        <v>1864</v>
      </c>
      <c r="H924" s="8" t="s">
        <v>421</v>
      </c>
      <c r="I924" s="8" t="s">
        <v>416</v>
      </c>
      <c r="J924" s="47">
        <v>50</v>
      </c>
      <c r="K924" s="4">
        <v>43747</v>
      </c>
      <c r="L924" s="3">
        <f t="shared" si="56"/>
        <v>2019</v>
      </c>
      <c r="M924" s="3">
        <f t="shared" si="57"/>
        <v>10</v>
      </c>
      <c r="O924" s="3"/>
      <c r="P924" s="56">
        <f t="shared" si="58"/>
        <v>0</v>
      </c>
      <c r="Q924" s="56">
        <f t="shared" si="59"/>
        <v>-50</v>
      </c>
      <c r="R924" s="56">
        <f>IF(A924="INVERSION",-J924,0)</f>
        <v>0</v>
      </c>
      <c r="S924" s="56">
        <f>finanzas3[[#This Row],[INGRESO__NETO]]+finanzas3[[#This Row],[GASTO_NETO]]+finanzas3[[#This Row],[INVERSION_NETA]]</f>
        <v>-50</v>
      </c>
    </row>
    <row r="925" spans="1:19" x14ac:dyDescent="0.35">
      <c r="A925" s="3" t="s">
        <v>28</v>
      </c>
      <c r="B925" s="3" t="s">
        <v>16</v>
      </c>
      <c r="C925" s="3" t="s">
        <v>17</v>
      </c>
      <c r="D925" s="3" t="s">
        <v>18</v>
      </c>
      <c r="E925" s="8" t="s">
        <v>429</v>
      </c>
      <c r="F925" s="30"/>
      <c r="G925" s="8" t="s">
        <v>67</v>
      </c>
      <c r="H925" s="8" t="s">
        <v>66</v>
      </c>
      <c r="I925" s="8" t="s">
        <v>430</v>
      </c>
      <c r="J925" s="47">
        <v>1.1300000000000001</v>
      </c>
      <c r="K925" s="4">
        <v>43747</v>
      </c>
      <c r="L925" s="3">
        <f t="shared" si="56"/>
        <v>2019</v>
      </c>
      <c r="M925" s="3">
        <f t="shared" si="57"/>
        <v>10</v>
      </c>
      <c r="O925" t="s">
        <v>431</v>
      </c>
      <c r="P925" s="56">
        <f t="shared" si="58"/>
        <v>0</v>
      </c>
      <c r="Q925" s="56">
        <f t="shared" si="59"/>
        <v>-1.1300000000000001</v>
      </c>
      <c r="R925" s="56">
        <f>IF(A925="INVERSION",-J925,0)</f>
        <v>0</v>
      </c>
      <c r="S925" s="56">
        <f>finanzas3[[#This Row],[INGRESO__NETO]]+finanzas3[[#This Row],[GASTO_NETO]]+finanzas3[[#This Row],[INVERSION_NETA]]</f>
        <v>-1.1300000000000001</v>
      </c>
    </row>
    <row r="926" spans="1:19" x14ac:dyDescent="0.35">
      <c r="A926" s="3" t="s">
        <v>28</v>
      </c>
      <c r="B926" s="3" t="s">
        <v>35</v>
      </c>
      <c r="C926" s="3" t="s">
        <v>29</v>
      </c>
      <c r="D926" s="3" t="s">
        <v>18</v>
      </c>
      <c r="E926" s="8" t="s">
        <v>420</v>
      </c>
      <c r="F926" s="3" t="s">
        <v>416</v>
      </c>
      <c r="G926" s="3" t="s">
        <v>1864</v>
      </c>
      <c r="H926" s="8" t="s">
        <v>184</v>
      </c>
      <c r="I926" s="8" t="s">
        <v>422</v>
      </c>
      <c r="J926" s="47">
        <v>10.5</v>
      </c>
      <c r="K926" s="4">
        <v>43747</v>
      </c>
      <c r="L926" s="3">
        <f t="shared" si="56"/>
        <v>2019</v>
      </c>
      <c r="M926" s="3">
        <f t="shared" si="57"/>
        <v>10</v>
      </c>
      <c r="O926" s="8"/>
      <c r="P926" s="56">
        <f t="shared" si="58"/>
        <v>0</v>
      </c>
      <c r="Q926" s="56">
        <f t="shared" si="59"/>
        <v>-10.5</v>
      </c>
      <c r="R926" s="56">
        <f>IF(A926="INVERSION",-J926,0)</f>
        <v>0</v>
      </c>
      <c r="S926" s="56">
        <f>finanzas3[[#This Row],[INGRESO__NETO]]+finanzas3[[#This Row],[GASTO_NETO]]+finanzas3[[#This Row],[INVERSION_NETA]]</f>
        <v>-10.5</v>
      </c>
    </row>
    <row r="927" spans="1:19" x14ac:dyDescent="0.35">
      <c r="A927" s="3" t="s">
        <v>28</v>
      </c>
      <c r="B927" s="3" t="s">
        <v>16</v>
      </c>
      <c r="C927" s="3" t="s">
        <v>17</v>
      </c>
      <c r="D927" s="3" t="s">
        <v>18</v>
      </c>
      <c r="E927" s="8" t="s">
        <v>425</v>
      </c>
      <c r="F927" s="3" t="s">
        <v>416</v>
      </c>
      <c r="G927" s="8" t="s">
        <v>48</v>
      </c>
      <c r="H927" s="8" t="s">
        <v>49</v>
      </c>
      <c r="I927" s="8" t="s">
        <v>425</v>
      </c>
      <c r="J927" s="47">
        <v>1.6</v>
      </c>
      <c r="K927" s="4">
        <v>43748</v>
      </c>
      <c r="L927" s="3">
        <f t="shared" si="56"/>
        <v>2019</v>
      </c>
      <c r="M927" s="3">
        <f t="shared" si="57"/>
        <v>10</v>
      </c>
      <c r="O927" s="8"/>
      <c r="P927" s="56">
        <f t="shared" si="58"/>
        <v>0</v>
      </c>
      <c r="Q927" s="56">
        <f t="shared" si="59"/>
        <v>-1.6</v>
      </c>
      <c r="R927" s="56">
        <f>IF(A927="INVERSION",-J927,0)</f>
        <v>0</v>
      </c>
      <c r="S927" s="56">
        <f>finanzas3[[#This Row],[INGRESO__NETO]]+finanzas3[[#This Row],[GASTO_NETO]]+finanzas3[[#This Row],[INVERSION_NETA]]</f>
        <v>-1.6</v>
      </c>
    </row>
    <row r="928" spans="1:19" x14ac:dyDescent="0.35">
      <c r="A928" s="3" t="s">
        <v>28</v>
      </c>
      <c r="B928" s="3" t="s">
        <v>16</v>
      </c>
      <c r="C928" s="3" t="s">
        <v>17</v>
      </c>
      <c r="D928" s="3" t="s">
        <v>18</v>
      </c>
      <c r="E928" s="8" t="s">
        <v>425</v>
      </c>
      <c r="F928" s="3" t="s">
        <v>171</v>
      </c>
      <c r="G928" s="8" t="s">
        <v>48</v>
      </c>
      <c r="H928" s="8" t="s">
        <v>49</v>
      </c>
      <c r="I928" s="8" t="s">
        <v>425</v>
      </c>
      <c r="J928" s="47">
        <v>1.8129999999999999</v>
      </c>
      <c r="K928" s="4">
        <v>43750</v>
      </c>
      <c r="L928" s="3">
        <f t="shared" si="56"/>
        <v>2019</v>
      </c>
      <c r="M928" s="3">
        <f t="shared" si="57"/>
        <v>10</v>
      </c>
      <c r="O928" s="8"/>
      <c r="P928" s="56">
        <f t="shared" si="58"/>
        <v>0</v>
      </c>
      <c r="Q928" s="56">
        <f t="shared" si="59"/>
        <v>-1.8129999999999999</v>
      </c>
      <c r="R928" s="56">
        <f>IF(A928="INVERSION",-J928,0)</f>
        <v>0</v>
      </c>
      <c r="S928" s="56">
        <f>finanzas3[[#This Row],[INGRESO__NETO]]+finanzas3[[#This Row],[GASTO_NETO]]+finanzas3[[#This Row],[INVERSION_NETA]]</f>
        <v>-1.8129999999999999</v>
      </c>
    </row>
    <row r="929" spans="1:19" x14ac:dyDescent="0.35">
      <c r="A929" s="3" t="s">
        <v>28</v>
      </c>
      <c r="B929" s="3" t="s">
        <v>16</v>
      </c>
      <c r="C929" s="3" t="s">
        <v>17</v>
      </c>
      <c r="D929" s="3" t="s">
        <v>18</v>
      </c>
      <c r="E929" s="8"/>
      <c r="G929" s="8" t="s">
        <v>81</v>
      </c>
      <c r="H929" s="8" t="s">
        <v>440</v>
      </c>
      <c r="I929" s="8" t="s">
        <v>441</v>
      </c>
      <c r="J929" s="47">
        <v>2</v>
      </c>
      <c r="K929" s="4">
        <v>43751</v>
      </c>
      <c r="L929" s="3">
        <f t="shared" si="56"/>
        <v>2019</v>
      </c>
      <c r="M929" s="3">
        <f t="shared" si="57"/>
        <v>10</v>
      </c>
      <c r="O929" s="31"/>
      <c r="P929" s="56">
        <f t="shared" si="58"/>
        <v>0</v>
      </c>
      <c r="Q929" s="56">
        <f t="shared" si="59"/>
        <v>-2</v>
      </c>
      <c r="R929" s="56">
        <f>IF(A929="INVERSION",-J929,0)</f>
        <v>0</v>
      </c>
      <c r="S929" s="56">
        <f>finanzas3[[#This Row],[INGRESO__NETO]]+finanzas3[[#This Row],[GASTO_NETO]]+finanzas3[[#This Row],[INVERSION_NETA]]</f>
        <v>-2</v>
      </c>
    </row>
    <row r="930" spans="1:19" x14ac:dyDescent="0.35">
      <c r="A930" s="3" t="s">
        <v>28</v>
      </c>
      <c r="B930" s="3" t="s">
        <v>16</v>
      </c>
      <c r="C930" s="3" t="s">
        <v>17</v>
      </c>
      <c r="D930" s="3" t="s">
        <v>18</v>
      </c>
      <c r="E930" s="8"/>
      <c r="G930" s="8" t="s">
        <v>81</v>
      </c>
      <c r="H930" s="8" t="s">
        <v>440</v>
      </c>
      <c r="I930" s="8" t="s">
        <v>441</v>
      </c>
      <c r="J930" s="47">
        <v>0.70000000000000007</v>
      </c>
      <c r="K930" s="4">
        <v>43751</v>
      </c>
      <c r="L930" s="3">
        <f t="shared" si="56"/>
        <v>2019</v>
      </c>
      <c r="M930" s="3">
        <f t="shared" si="57"/>
        <v>10</v>
      </c>
      <c r="O930" s="31"/>
      <c r="P930" s="56">
        <f t="shared" si="58"/>
        <v>0</v>
      </c>
      <c r="Q930" s="56">
        <f t="shared" si="59"/>
        <v>-0.70000000000000007</v>
      </c>
      <c r="R930" s="56">
        <f>IF(A930="INVERSION",-J930,0)</f>
        <v>0</v>
      </c>
      <c r="S930" s="56">
        <f>finanzas3[[#This Row],[INGRESO__NETO]]+finanzas3[[#This Row],[GASTO_NETO]]+finanzas3[[#This Row],[INVERSION_NETA]]</f>
        <v>-0.70000000000000007</v>
      </c>
    </row>
    <row r="931" spans="1:19" x14ac:dyDescent="0.35">
      <c r="A931" s="3" t="s">
        <v>28</v>
      </c>
      <c r="B931" s="3" t="s">
        <v>16</v>
      </c>
      <c r="C931" s="3" t="s">
        <v>17</v>
      </c>
      <c r="D931" s="3" t="s">
        <v>18</v>
      </c>
      <c r="E931" s="8"/>
      <c r="G931" s="8" t="s">
        <v>67</v>
      </c>
      <c r="H931" s="8" t="s">
        <v>66</v>
      </c>
      <c r="I931" s="8" t="s">
        <v>430</v>
      </c>
      <c r="J931" s="47">
        <v>1.1599999999999999</v>
      </c>
      <c r="K931" s="4">
        <v>43755</v>
      </c>
      <c r="L931" s="3">
        <f t="shared" si="56"/>
        <v>2019</v>
      </c>
      <c r="M931" s="3">
        <f t="shared" si="57"/>
        <v>10</v>
      </c>
      <c r="O931" s="31"/>
      <c r="P931" s="56">
        <f t="shared" si="58"/>
        <v>0</v>
      </c>
      <c r="Q931" s="56">
        <f t="shared" si="59"/>
        <v>-1.1599999999999999</v>
      </c>
      <c r="R931" s="56">
        <f>IF(A931="INVERSION",-J931,0)</f>
        <v>0</v>
      </c>
      <c r="S931" s="56">
        <f>finanzas3[[#This Row],[INGRESO__NETO]]+finanzas3[[#This Row],[GASTO_NETO]]+finanzas3[[#This Row],[INVERSION_NETA]]</f>
        <v>-1.1599999999999999</v>
      </c>
    </row>
    <row r="932" spans="1:19" x14ac:dyDescent="0.35">
      <c r="A932" s="3" t="s">
        <v>28</v>
      </c>
      <c r="B932" s="3" t="s">
        <v>16</v>
      </c>
      <c r="C932" s="3" t="s">
        <v>17</v>
      </c>
      <c r="D932" s="3" t="s">
        <v>18</v>
      </c>
      <c r="E932" s="8" t="s">
        <v>442</v>
      </c>
      <c r="G932" s="3" t="s">
        <v>110</v>
      </c>
      <c r="H932" s="8" t="s">
        <v>443</v>
      </c>
      <c r="I932" s="8" t="s">
        <v>444</v>
      </c>
      <c r="J932" s="47">
        <v>13.997999999999999</v>
      </c>
      <c r="K932" s="4">
        <v>43755</v>
      </c>
      <c r="L932" s="3">
        <f t="shared" si="56"/>
        <v>2019</v>
      </c>
      <c r="M932" s="3">
        <f t="shared" si="57"/>
        <v>10</v>
      </c>
      <c r="O932" s="31"/>
      <c r="P932" s="56">
        <f t="shared" si="58"/>
        <v>0</v>
      </c>
      <c r="Q932" s="56">
        <f t="shared" si="59"/>
        <v>-13.997999999999999</v>
      </c>
      <c r="R932" s="56">
        <f>IF(A932="INVERSION",-J932,0)</f>
        <v>0</v>
      </c>
      <c r="S932" s="56">
        <f>finanzas3[[#This Row],[INGRESO__NETO]]+finanzas3[[#This Row],[GASTO_NETO]]+finanzas3[[#This Row],[INVERSION_NETA]]</f>
        <v>-13.997999999999999</v>
      </c>
    </row>
    <row r="933" spans="1:19" x14ac:dyDescent="0.35">
      <c r="A933" s="3" t="s">
        <v>28</v>
      </c>
      <c r="B933" s="3" t="s">
        <v>16</v>
      </c>
      <c r="C933" s="3" t="s">
        <v>29</v>
      </c>
      <c r="D933" s="3" t="s">
        <v>18</v>
      </c>
      <c r="E933" s="8" t="s">
        <v>427</v>
      </c>
      <c r="F933" s="3" t="s">
        <v>416</v>
      </c>
      <c r="G933" s="8" t="s">
        <v>59</v>
      </c>
      <c r="H933" s="8" t="s">
        <v>428</v>
      </c>
      <c r="I933" s="8" t="s">
        <v>428</v>
      </c>
      <c r="J933" s="47">
        <v>8.745000000000001</v>
      </c>
      <c r="K933" s="4">
        <v>43756</v>
      </c>
      <c r="L933" s="3">
        <f t="shared" si="56"/>
        <v>2019</v>
      </c>
      <c r="M933" s="3">
        <f t="shared" si="57"/>
        <v>10</v>
      </c>
      <c r="O933" s="8"/>
      <c r="P933" s="56">
        <f t="shared" si="58"/>
        <v>0</v>
      </c>
      <c r="Q933" s="56">
        <f t="shared" si="59"/>
        <v>-8.745000000000001</v>
      </c>
      <c r="R933" s="56">
        <f>IF(A933="INVERSION",-J933,0)</f>
        <v>0</v>
      </c>
      <c r="S933" s="56">
        <f>finanzas3[[#This Row],[INGRESO__NETO]]+finanzas3[[#This Row],[GASTO_NETO]]+finanzas3[[#This Row],[INVERSION_NETA]]</f>
        <v>-8.745000000000001</v>
      </c>
    </row>
    <row r="934" spans="1:19" x14ac:dyDescent="0.35">
      <c r="A934" s="3" t="s">
        <v>28</v>
      </c>
      <c r="B934" s="3" t="s">
        <v>16</v>
      </c>
      <c r="C934" s="3" t="s">
        <v>17</v>
      </c>
      <c r="D934" s="3" t="s">
        <v>18</v>
      </c>
      <c r="E934" s="8" t="s">
        <v>57</v>
      </c>
      <c r="F934" s="3" t="s">
        <v>416</v>
      </c>
      <c r="G934" s="8" t="s">
        <v>48</v>
      </c>
      <c r="H934" s="8" t="s">
        <v>49</v>
      </c>
      <c r="I934" s="8" t="s">
        <v>57</v>
      </c>
      <c r="J934" s="47">
        <v>2.3510000000000004</v>
      </c>
      <c r="K934" s="4">
        <v>43757</v>
      </c>
      <c r="L934" s="3">
        <f t="shared" si="56"/>
        <v>2019</v>
      </c>
      <c r="M934" s="3">
        <f t="shared" si="57"/>
        <v>10</v>
      </c>
      <c r="O934" s="8"/>
      <c r="P934" s="56">
        <f t="shared" si="58"/>
        <v>0</v>
      </c>
      <c r="Q934" s="56">
        <f t="shared" si="59"/>
        <v>-2.3510000000000004</v>
      </c>
      <c r="R934" s="56">
        <f>IF(A934="INVERSION",-J934,0)</f>
        <v>0</v>
      </c>
      <c r="S934" s="56">
        <f>finanzas3[[#This Row],[INGRESO__NETO]]+finanzas3[[#This Row],[GASTO_NETO]]+finanzas3[[#This Row],[INVERSION_NETA]]</f>
        <v>-2.3510000000000004</v>
      </c>
    </row>
    <row r="935" spans="1:19" x14ac:dyDescent="0.35">
      <c r="A935" s="3" t="s">
        <v>28</v>
      </c>
      <c r="B935" s="3" t="s">
        <v>16</v>
      </c>
      <c r="C935" s="3" t="s">
        <v>17</v>
      </c>
      <c r="D935" s="3" t="s">
        <v>18</v>
      </c>
      <c r="E935" s="8"/>
      <c r="G935" s="3" t="s">
        <v>67</v>
      </c>
      <c r="H935" s="8" t="s">
        <v>66</v>
      </c>
      <c r="I935" s="8" t="s">
        <v>430</v>
      </c>
      <c r="J935" s="47">
        <v>0.70000000000000007</v>
      </c>
      <c r="K935" s="4">
        <v>43761</v>
      </c>
      <c r="L935" s="3">
        <f t="shared" si="56"/>
        <v>2019</v>
      </c>
      <c r="M935" s="3">
        <f t="shared" si="57"/>
        <v>10</v>
      </c>
      <c r="O935" s="31"/>
      <c r="P935" s="56">
        <f t="shared" si="58"/>
        <v>0</v>
      </c>
      <c r="Q935" s="56">
        <f t="shared" si="59"/>
        <v>-0.70000000000000007</v>
      </c>
      <c r="R935" s="56">
        <f>IF(A935="INVERSION",-J935,0)</f>
        <v>0</v>
      </c>
      <c r="S935" s="56">
        <f>finanzas3[[#This Row],[INGRESO__NETO]]+finanzas3[[#This Row],[GASTO_NETO]]+finanzas3[[#This Row],[INVERSION_NETA]]</f>
        <v>-0.70000000000000007</v>
      </c>
    </row>
    <row r="936" spans="1:19" x14ac:dyDescent="0.35">
      <c r="A936" s="3" t="s">
        <v>28</v>
      </c>
      <c r="B936" s="3" t="s">
        <v>16</v>
      </c>
      <c r="C936" s="3" t="s">
        <v>17</v>
      </c>
      <c r="D936" s="3" t="s">
        <v>18</v>
      </c>
      <c r="E936" s="8"/>
      <c r="G936" s="3" t="s">
        <v>67</v>
      </c>
      <c r="H936" s="8" t="s">
        <v>66</v>
      </c>
      <c r="I936" s="8" t="s">
        <v>430</v>
      </c>
      <c r="J936" s="47">
        <v>0.75</v>
      </c>
      <c r="K936" s="4">
        <v>43762</v>
      </c>
      <c r="L936" s="3">
        <f t="shared" si="56"/>
        <v>2019</v>
      </c>
      <c r="M936" s="3">
        <f t="shared" si="57"/>
        <v>10</v>
      </c>
      <c r="O936" s="31"/>
      <c r="P936" s="56">
        <f t="shared" si="58"/>
        <v>0</v>
      </c>
      <c r="Q936" s="56">
        <f t="shared" si="59"/>
        <v>-0.75</v>
      </c>
      <c r="R936" s="56">
        <f>IF(A936="INVERSION",-J936,0)</f>
        <v>0</v>
      </c>
      <c r="S936" s="56">
        <f>finanzas3[[#This Row],[INGRESO__NETO]]+finanzas3[[#This Row],[GASTO_NETO]]+finanzas3[[#This Row],[INVERSION_NETA]]</f>
        <v>-0.75</v>
      </c>
    </row>
    <row r="937" spans="1:19" x14ac:dyDescent="0.35">
      <c r="A937" s="3" t="s">
        <v>28</v>
      </c>
      <c r="B937" s="3" t="s">
        <v>16</v>
      </c>
      <c r="C937" s="3" t="s">
        <v>17</v>
      </c>
      <c r="D937" s="3" t="s">
        <v>18</v>
      </c>
      <c r="E937" s="8"/>
      <c r="F937" s="3" t="s">
        <v>25</v>
      </c>
      <c r="G937" s="8" t="s">
        <v>1865</v>
      </c>
      <c r="H937" s="8" t="s">
        <v>42</v>
      </c>
      <c r="I937" s="8" t="s">
        <v>445</v>
      </c>
      <c r="J937" s="47">
        <v>6.0250000000000004</v>
      </c>
      <c r="K937" s="4">
        <v>43763</v>
      </c>
      <c r="L937" s="3">
        <f t="shared" si="56"/>
        <v>2019</v>
      </c>
      <c r="M937" s="3">
        <f t="shared" si="57"/>
        <v>10</v>
      </c>
      <c r="O937" s="31"/>
      <c r="P937" s="56">
        <f t="shared" si="58"/>
        <v>0</v>
      </c>
      <c r="Q937" s="56">
        <f t="shared" si="59"/>
        <v>-6.0250000000000004</v>
      </c>
      <c r="R937" s="56">
        <f>IF(A937="INVERSION",-J937,0)</f>
        <v>0</v>
      </c>
      <c r="S937" s="56">
        <f>finanzas3[[#This Row],[INGRESO__NETO]]+finanzas3[[#This Row],[GASTO_NETO]]+finanzas3[[#This Row],[INVERSION_NETA]]</f>
        <v>-6.0250000000000004</v>
      </c>
    </row>
    <row r="938" spans="1:19" x14ac:dyDescent="0.35">
      <c r="A938" s="3" t="s">
        <v>28</v>
      </c>
      <c r="B938" s="3" t="s">
        <v>16</v>
      </c>
      <c r="C938" s="3" t="s">
        <v>17</v>
      </c>
      <c r="D938" s="3" t="s">
        <v>18</v>
      </c>
      <c r="E938" s="8"/>
      <c r="G938" s="3" t="s">
        <v>67</v>
      </c>
      <c r="H938" s="8" t="s">
        <v>66</v>
      </c>
      <c r="I938" s="8" t="s">
        <v>430</v>
      </c>
      <c r="J938" s="47">
        <v>0.70000000000000007</v>
      </c>
      <c r="K938" s="4">
        <v>43766</v>
      </c>
      <c r="L938" s="3">
        <f t="shared" si="56"/>
        <v>2019</v>
      </c>
      <c r="M938" s="3">
        <f t="shared" si="57"/>
        <v>10</v>
      </c>
      <c r="O938" s="31"/>
      <c r="P938" s="56">
        <f t="shared" si="58"/>
        <v>0</v>
      </c>
      <c r="Q938" s="56">
        <f t="shared" si="59"/>
        <v>-0.70000000000000007</v>
      </c>
      <c r="R938" s="56">
        <f>IF(A938="INVERSION",-J938,0)</f>
        <v>0</v>
      </c>
      <c r="S938" s="56">
        <f>finanzas3[[#This Row],[INGRESO__NETO]]+finanzas3[[#This Row],[GASTO_NETO]]+finanzas3[[#This Row],[INVERSION_NETA]]</f>
        <v>-0.70000000000000007</v>
      </c>
    </row>
    <row r="939" spans="1:19" x14ac:dyDescent="0.35">
      <c r="A939" s="3" t="s">
        <v>28</v>
      </c>
      <c r="B939" s="3" t="s">
        <v>16</v>
      </c>
      <c r="C939" s="3" t="s">
        <v>17</v>
      </c>
      <c r="D939" s="3" t="s">
        <v>18</v>
      </c>
      <c r="E939" s="8"/>
      <c r="G939" s="3" t="s">
        <v>67</v>
      </c>
      <c r="H939" s="8" t="s">
        <v>66</v>
      </c>
      <c r="I939" s="8" t="s">
        <v>430</v>
      </c>
      <c r="J939" s="47">
        <v>0.70000000000000007</v>
      </c>
      <c r="K939" s="4">
        <v>43769</v>
      </c>
      <c r="L939" s="3">
        <f t="shared" si="56"/>
        <v>2019</v>
      </c>
      <c r="M939" s="3">
        <f t="shared" si="57"/>
        <v>10</v>
      </c>
      <c r="O939" s="31"/>
      <c r="P939" s="56">
        <f t="shared" si="58"/>
        <v>0</v>
      </c>
      <c r="Q939" s="56">
        <f t="shared" si="59"/>
        <v>-0.70000000000000007</v>
      </c>
      <c r="R939" s="56">
        <f>IF(A939="INVERSION",-J939,0)</f>
        <v>0</v>
      </c>
      <c r="S939" s="56">
        <f>finanzas3[[#This Row],[INGRESO__NETO]]+finanzas3[[#This Row],[GASTO_NETO]]+finanzas3[[#This Row],[INVERSION_NETA]]</f>
        <v>-0.70000000000000007</v>
      </c>
    </row>
    <row r="940" spans="1:19" x14ac:dyDescent="0.35">
      <c r="A940" s="3" t="s">
        <v>15</v>
      </c>
      <c r="B940" s="3" t="s">
        <v>16</v>
      </c>
      <c r="C940" s="3" t="s">
        <v>29</v>
      </c>
      <c r="D940" s="3" t="s">
        <v>18</v>
      </c>
      <c r="E940" s="8" t="s">
        <v>434</v>
      </c>
      <c r="F940" s="3" t="s">
        <v>416</v>
      </c>
      <c r="G940" s="3" t="s">
        <v>148</v>
      </c>
      <c r="H940" s="8" t="s">
        <v>435</v>
      </c>
      <c r="I940" s="8" t="s">
        <v>436</v>
      </c>
      <c r="J940" s="47">
        <v>608.72699999999998</v>
      </c>
      <c r="K940" s="4">
        <v>43769</v>
      </c>
      <c r="L940" s="3">
        <f t="shared" si="56"/>
        <v>2019</v>
      </c>
      <c r="M940" s="3">
        <f t="shared" si="57"/>
        <v>10</v>
      </c>
      <c r="O940" s="8"/>
      <c r="P940" s="56">
        <f t="shared" si="58"/>
        <v>608.72699999999998</v>
      </c>
      <c r="Q940" s="56">
        <f t="shared" si="59"/>
        <v>0</v>
      </c>
      <c r="R940" s="56">
        <f>IF(A940="INVERSION",-J940,0)</f>
        <v>0</v>
      </c>
      <c r="S940" s="56">
        <f>finanzas3[[#This Row],[INGRESO__NETO]]+finanzas3[[#This Row],[GASTO_NETO]]+finanzas3[[#This Row],[INVERSION_NETA]]</f>
        <v>608.72699999999998</v>
      </c>
    </row>
    <row r="941" spans="1:19" x14ac:dyDescent="0.35">
      <c r="A941" s="3" t="s">
        <v>28</v>
      </c>
      <c r="B941" s="3" t="s">
        <v>16</v>
      </c>
      <c r="C941" s="3" t="s">
        <v>17</v>
      </c>
      <c r="D941" s="3" t="s">
        <v>18</v>
      </c>
      <c r="E941" s="8" t="s">
        <v>40</v>
      </c>
      <c r="F941" s="3" t="s">
        <v>416</v>
      </c>
      <c r="G941" s="8" t="s">
        <v>21</v>
      </c>
      <c r="H941" s="8" t="s">
        <v>40</v>
      </c>
      <c r="I941" s="8" t="s">
        <v>40</v>
      </c>
      <c r="J941" s="47">
        <v>20</v>
      </c>
      <c r="K941" s="4">
        <v>43771</v>
      </c>
      <c r="L941" s="3">
        <f t="shared" si="56"/>
        <v>2019</v>
      </c>
      <c r="M941" s="3">
        <f t="shared" si="57"/>
        <v>11</v>
      </c>
      <c r="O941" s="31"/>
      <c r="P941" s="56">
        <f t="shared" si="58"/>
        <v>0</v>
      </c>
      <c r="Q941" s="56">
        <f t="shared" si="59"/>
        <v>-20</v>
      </c>
      <c r="R941" s="56">
        <f>IF(A941="INVERSION",-J941,0)</f>
        <v>0</v>
      </c>
      <c r="S941" s="56">
        <f>finanzas3[[#This Row],[INGRESO__NETO]]+finanzas3[[#This Row],[GASTO_NETO]]+finanzas3[[#This Row],[INVERSION_NETA]]</f>
        <v>-20</v>
      </c>
    </row>
    <row r="942" spans="1:19" x14ac:dyDescent="0.35">
      <c r="A942" s="3" t="s">
        <v>28</v>
      </c>
      <c r="B942" s="3" t="s">
        <v>16</v>
      </c>
      <c r="C942" s="3" t="s">
        <v>17</v>
      </c>
      <c r="D942" s="3" t="s">
        <v>18</v>
      </c>
      <c r="E942" s="8" t="s">
        <v>446</v>
      </c>
      <c r="G942" s="3" t="s">
        <v>110</v>
      </c>
      <c r="H942" s="8" t="s">
        <v>443</v>
      </c>
      <c r="I942" s="8" t="s">
        <v>447</v>
      </c>
      <c r="J942" s="47">
        <v>7.65</v>
      </c>
      <c r="K942" s="4">
        <v>43771</v>
      </c>
      <c r="L942" s="3">
        <f t="shared" si="56"/>
        <v>2019</v>
      </c>
      <c r="M942" s="3">
        <f t="shared" si="57"/>
        <v>11</v>
      </c>
      <c r="O942" s="31" t="s">
        <v>448</v>
      </c>
      <c r="P942" s="56">
        <f t="shared" si="58"/>
        <v>0</v>
      </c>
      <c r="Q942" s="56">
        <f t="shared" si="59"/>
        <v>-7.65</v>
      </c>
      <c r="R942" s="56">
        <f>IF(A942="INVERSION",-J942,0)</f>
        <v>0</v>
      </c>
      <c r="S942" s="56">
        <f>finanzas3[[#This Row],[INGRESO__NETO]]+finanzas3[[#This Row],[GASTO_NETO]]+finanzas3[[#This Row],[INVERSION_NETA]]</f>
        <v>-7.65</v>
      </c>
    </row>
    <row r="943" spans="1:19" x14ac:dyDescent="0.35">
      <c r="A943" s="3" t="s">
        <v>28</v>
      </c>
      <c r="B943" s="3" t="s">
        <v>16</v>
      </c>
      <c r="C943" s="3" t="s">
        <v>17</v>
      </c>
      <c r="D943" s="3" t="s">
        <v>18</v>
      </c>
      <c r="E943" s="8" t="s">
        <v>57</v>
      </c>
      <c r="F943" s="3" t="s">
        <v>416</v>
      </c>
      <c r="G943" s="8" t="s">
        <v>48</v>
      </c>
      <c r="H943" s="8" t="s">
        <v>49</v>
      </c>
      <c r="I943" s="8" t="s">
        <v>57</v>
      </c>
      <c r="J943" s="47">
        <v>3.1780000000000004</v>
      </c>
      <c r="K943" s="4">
        <v>43771</v>
      </c>
      <c r="L943" s="3">
        <f t="shared" si="56"/>
        <v>2019</v>
      </c>
      <c r="M943" s="3">
        <f t="shared" si="57"/>
        <v>11</v>
      </c>
      <c r="O943" s="8"/>
      <c r="P943" s="56">
        <f t="shared" si="58"/>
        <v>0</v>
      </c>
      <c r="Q943" s="56">
        <f t="shared" si="59"/>
        <v>-3.1780000000000004</v>
      </c>
      <c r="R943" s="56">
        <f>IF(A943="INVERSION",-J943,0)</f>
        <v>0</v>
      </c>
      <c r="S943" s="56">
        <f>finanzas3[[#This Row],[INGRESO__NETO]]+finanzas3[[#This Row],[GASTO_NETO]]+finanzas3[[#This Row],[INVERSION_NETA]]</f>
        <v>-3.1780000000000004</v>
      </c>
    </row>
    <row r="944" spans="1:19" x14ac:dyDescent="0.35">
      <c r="A944" s="3" t="s">
        <v>28</v>
      </c>
      <c r="B944" s="3" t="s">
        <v>16</v>
      </c>
      <c r="C944" s="3" t="s">
        <v>17</v>
      </c>
      <c r="D944" s="3" t="s">
        <v>18</v>
      </c>
      <c r="E944" s="8"/>
      <c r="G944" s="3" t="s">
        <v>67</v>
      </c>
      <c r="H944" s="8" t="s">
        <v>66</v>
      </c>
      <c r="I944" s="8" t="s">
        <v>430</v>
      </c>
      <c r="J944" s="47">
        <v>0.60000000000000009</v>
      </c>
      <c r="K944" s="4">
        <v>43775</v>
      </c>
      <c r="L944" s="3">
        <f t="shared" si="56"/>
        <v>2019</v>
      </c>
      <c r="M944" s="3">
        <f t="shared" si="57"/>
        <v>11</v>
      </c>
      <c r="O944" s="31"/>
      <c r="P944" s="56">
        <f t="shared" si="58"/>
        <v>0</v>
      </c>
      <c r="Q944" s="56">
        <f t="shared" si="59"/>
        <v>-0.60000000000000009</v>
      </c>
      <c r="R944" s="56">
        <f>IF(A944="INVERSION",-J944,0)</f>
        <v>0</v>
      </c>
      <c r="S944" s="56">
        <f>finanzas3[[#This Row],[INGRESO__NETO]]+finanzas3[[#This Row],[GASTO_NETO]]+finanzas3[[#This Row],[INVERSION_NETA]]</f>
        <v>-0.60000000000000009</v>
      </c>
    </row>
    <row r="945" spans="1:19" x14ac:dyDescent="0.35">
      <c r="A945" s="3" t="s">
        <v>28</v>
      </c>
      <c r="B945" s="3" t="s">
        <v>16</v>
      </c>
      <c r="C945" s="3" t="s">
        <v>17</v>
      </c>
      <c r="D945" s="3" t="s">
        <v>18</v>
      </c>
      <c r="E945" s="8"/>
      <c r="G945" s="3" t="s">
        <v>67</v>
      </c>
      <c r="H945" s="8" t="s">
        <v>66</v>
      </c>
      <c r="I945" s="8" t="s">
        <v>430</v>
      </c>
      <c r="J945" s="47">
        <v>0.77</v>
      </c>
      <c r="K945" s="4">
        <v>43776</v>
      </c>
      <c r="L945" s="3">
        <f t="shared" si="56"/>
        <v>2019</v>
      </c>
      <c r="M945" s="3">
        <f t="shared" si="57"/>
        <v>11</v>
      </c>
      <c r="O945" s="31"/>
      <c r="P945" s="56">
        <f t="shared" si="58"/>
        <v>0</v>
      </c>
      <c r="Q945" s="56">
        <f t="shared" si="59"/>
        <v>-0.77</v>
      </c>
      <c r="R945" s="56">
        <f>IF(A945="INVERSION",-J945,0)</f>
        <v>0</v>
      </c>
      <c r="S945" s="56">
        <f>finanzas3[[#This Row],[INGRESO__NETO]]+finanzas3[[#This Row],[GASTO_NETO]]+finanzas3[[#This Row],[INVERSION_NETA]]</f>
        <v>-0.77</v>
      </c>
    </row>
    <row r="946" spans="1:19" x14ac:dyDescent="0.35">
      <c r="A946" s="3" t="s">
        <v>28</v>
      </c>
      <c r="B946" s="3" t="s">
        <v>35</v>
      </c>
      <c r="C946" s="3" t="s">
        <v>29</v>
      </c>
      <c r="D946" s="3" t="s">
        <v>18</v>
      </c>
      <c r="E946" s="8" t="s">
        <v>420</v>
      </c>
      <c r="F946" s="3" t="s">
        <v>416</v>
      </c>
      <c r="G946" s="8" t="s">
        <v>1864</v>
      </c>
      <c r="H946" s="8" t="s">
        <v>421</v>
      </c>
      <c r="I946" s="8" t="s">
        <v>416</v>
      </c>
      <c r="J946" s="47">
        <v>50</v>
      </c>
      <c r="K946" s="4">
        <v>43777</v>
      </c>
      <c r="L946" s="3">
        <f t="shared" si="56"/>
        <v>2019</v>
      </c>
      <c r="M946" s="3">
        <f t="shared" si="57"/>
        <v>11</v>
      </c>
      <c r="O946" s="8"/>
      <c r="P946" s="56">
        <f t="shared" si="58"/>
        <v>0</v>
      </c>
      <c r="Q946" s="56">
        <f t="shared" si="59"/>
        <v>-50</v>
      </c>
      <c r="R946" s="56">
        <f>IF(A946="INVERSION",-J946,0)</f>
        <v>0</v>
      </c>
      <c r="S946" s="56">
        <f>finanzas3[[#This Row],[INGRESO__NETO]]+finanzas3[[#This Row],[GASTO_NETO]]+finanzas3[[#This Row],[INVERSION_NETA]]</f>
        <v>-50</v>
      </c>
    </row>
    <row r="947" spans="1:19" x14ac:dyDescent="0.35">
      <c r="A947" s="3" t="s">
        <v>28</v>
      </c>
      <c r="B947" s="3" t="s">
        <v>35</v>
      </c>
      <c r="C947" s="3" t="s">
        <v>29</v>
      </c>
      <c r="D947" s="3" t="s">
        <v>18</v>
      </c>
      <c r="E947" s="8" t="s">
        <v>420</v>
      </c>
      <c r="F947" s="3" t="s">
        <v>416</v>
      </c>
      <c r="G947" s="8" t="s">
        <v>1864</v>
      </c>
      <c r="H947" s="8" t="s">
        <v>184</v>
      </c>
      <c r="I947" s="8" t="s">
        <v>422</v>
      </c>
      <c r="J947" s="47">
        <v>10.5</v>
      </c>
      <c r="K947" s="4">
        <v>43777</v>
      </c>
      <c r="L947" s="3">
        <f t="shared" si="56"/>
        <v>2019</v>
      </c>
      <c r="M947" s="3">
        <f t="shared" si="57"/>
        <v>11</v>
      </c>
      <c r="O947" s="8"/>
      <c r="P947" s="56">
        <f t="shared" si="58"/>
        <v>0</v>
      </c>
      <c r="Q947" s="56">
        <f t="shared" si="59"/>
        <v>-10.5</v>
      </c>
      <c r="R947" s="56">
        <f>IF(A947="INVERSION",-J947,0)</f>
        <v>0</v>
      </c>
      <c r="S947" s="56">
        <f>finanzas3[[#This Row],[INGRESO__NETO]]+finanzas3[[#This Row],[GASTO_NETO]]+finanzas3[[#This Row],[INVERSION_NETA]]</f>
        <v>-10.5</v>
      </c>
    </row>
    <row r="948" spans="1:19" x14ac:dyDescent="0.35">
      <c r="A948" s="3" t="s">
        <v>28</v>
      </c>
      <c r="B948" s="3" t="s">
        <v>16</v>
      </c>
      <c r="C948" s="3" t="s">
        <v>17</v>
      </c>
      <c r="D948" s="3" t="s">
        <v>18</v>
      </c>
      <c r="E948" s="8"/>
      <c r="G948" s="3" t="s">
        <v>67</v>
      </c>
      <c r="H948" s="8" t="s">
        <v>66</v>
      </c>
      <c r="I948" s="8" t="s">
        <v>430</v>
      </c>
      <c r="J948" s="47">
        <v>0.65</v>
      </c>
      <c r="K948" s="4">
        <v>43780</v>
      </c>
      <c r="L948" s="3">
        <f t="shared" si="56"/>
        <v>2019</v>
      </c>
      <c r="M948" s="3">
        <f t="shared" si="57"/>
        <v>11</v>
      </c>
      <c r="O948" s="31"/>
      <c r="P948" s="56">
        <f t="shared" si="58"/>
        <v>0</v>
      </c>
      <c r="Q948" s="56">
        <f t="shared" si="59"/>
        <v>-0.65</v>
      </c>
      <c r="R948" s="56">
        <f>IF(A948="INVERSION",-J948,0)</f>
        <v>0</v>
      </c>
      <c r="S948" s="56">
        <f>finanzas3[[#This Row],[INGRESO__NETO]]+finanzas3[[#This Row],[GASTO_NETO]]+finanzas3[[#This Row],[INVERSION_NETA]]</f>
        <v>-0.65</v>
      </c>
    </row>
    <row r="949" spans="1:19" x14ac:dyDescent="0.35">
      <c r="A949" s="3" t="s">
        <v>28</v>
      </c>
      <c r="B949" s="3" t="s">
        <v>16</v>
      </c>
      <c r="C949" s="3" t="s">
        <v>17</v>
      </c>
      <c r="D949" s="3" t="s">
        <v>18</v>
      </c>
      <c r="E949" s="8"/>
      <c r="G949" s="3" t="s">
        <v>67</v>
      </c>
      <c r="H949" s="8" t="s">
        <v>66</v>
      </c>
      <c r="I949" s="8" t="s">
        <v>430</v>
      </c>
      <c r="J949" s="47">
        <v>0.35000000000000003</v>
      </c>
      <c r="K949" s="4">
        <v>43782</v>
      </c>
      <c r="L949" s="3">
        <f t="shared" si="56"/>
        <v>2019</v>
      </c>
      <c r="M949" s="3">
        <f t="shared" si="57"/>
        <v>11</v>
      </c>
      <c r="O949" s="31"/>
      <c r="P949" s="56">
        <f t="shared" si="58"/>
        <v>0</v>
      </c>
      <c r="Q949" s="56">
        <f t="shared" si="59"/>
        <v>-0.35000000000000003</v>
      </c>
      <c r="R949" s="56">
        <f>IF(A949="INVERSION",-J949,0)</f>
        <v>0</v>
      </c>
      <c r="S949" s="56">
        <f>finanzas3[[#This Row],[INGRESO__NETO]]+finanzas3[[#This Row],[GASTO_NETO]]+finanzas3[[#This Row],[INVERSION_NETA]]</f>
        <v>-0.35000000000000003</v>
      </c>
    </row>
    <row r="950" spans="1:19" x14ac:dyDescent="0.35">
      <c r="A950" s="3" t="s">
        <v>28</v>
      </c>
      <c r="B950" s="3" t="s">
        <v>16</v>
      </c>
      <c r="C950" s="3" t="s">
        <v>17</v>
      </c>
      <c r="D950" s="3" t="s">
        <v>18</v>
      </c>
      <c r="E950" s="8"/>
      <c r="G950" s="3" t="s">
        <v>67</v>
      </c>
      <c r="H950" s="8" t="s">
        <v>66</v>
      </c>
      <c r="I950" s="8" t="s">
        <v>430</v>
      </c>
      <c r="J950" s="47">
        <v>0.1</v>
      </c>
      <c r="K950" s="4">
        <v>43783</v>
      </c>
      <c r="L950" s="3">
        <f t="shared" si="56"/>
        <v>2019</v>
      </c>
      <c r="M950" s="3">
        <f t="shared" si="57"/>
        <v>11</v>
      </c>
      <c r="O950" s="31"/>
      <c r="P950" s="56">
        <f t="shared" si="58"/>
        <v>0</v>
      </c>
      <c r="Q950" s="56">
        <f t="shared" si="59"/>
        <v>-0.1</v>
      </c>
      <c r="R950" s="56">
        <f>IF(A950="INVERSION",-J950,0)</f>
        <v>0</v>
      </c>
      <c r="S950" s="56">
        <f>finanzas3[[#This Row],[INGRESO__NETO]]+finanzas3[[#This Row],[GASTO_NETO]]+finanzas3[[#This Row],[INVERSION_NETA]]</f>
        <v>-0.1</v>
      </c>
    </row>
    <row r="951" spans="1:19" x14ac:dyDescent="0.35">
      <c r="A951" s="3" t="s">
        <v>28</v>
      </c>
      <c r="B951" s="3" t="s">
        <v>16</v>
      </c>
      <c r="C951" s="3" t="s">
        <v>17</v>
      </c>
      <c r="D951" s="3" t="s">
        <v>18</v>
      </c>
      <c r="E951" s="8" t="s">
        <v>57</v>
      </c>
      <c r="F951" s="3" t="s">
        <v>416</v>
      </c>
      <c r="G951" s="8" t="s">
        <v>48</v>
      </c>
      <c r="H951" s="8" t="s">
        <v>49</v>
      </c>
      <c r="I951" s="8" t="s">
        <v>57</v>
      </c>
      <c r="J951" s="47">
        <v>3.2149999999999999</v>
      </c>
      <c r="K951" s="4">
        <v>43785</v>
      </c>
      <c r="L951" s="3">
        <f t="shared" si="56"/>
        <v>2019</v>
      </c>
      <c r="M951" s="3">
        <f t="shared" si="57"/>
        <v>11</v>
      </c>
      <c r="O951" s="8"/>
      <c r="P951" s="56">
        <f t="shared" si="58"/>
        <v>0</v>
      </c>
      <c r="Q951" s="56">
        <f t="shared" si="59"/>
        <v>-3.2149999999999999</v>
      </c>
      <c r="R951" s="56">
        <f>IF(A951="INVERSION",-J951,0)</f>
        <v>0</v>
      </c>
      <c r="S951" s="56">
        <f>finanzas3[[#This Row],[INGRESO__NETO]]+finanzas3[[#This Row],[GASTO_NETO]]+finanzas3[[#This Row],[INVERSION_NETA]]</f>
        <v>-3.2149999999999999</v>
      </c>
    </row>
    <row r="952" spans="1:19" x14ac:dyDescent="0.35">
      <c r="A952" s="3" t="s">
        <v>28</v>
      </c>
      <c r="B952" s="3" t="s">
        <v>16</v>
      </c>
      <c r="C952" s="3" t="s">
        <v>29</v>
      </c>
      <c r="D952" s="3" t="s">
        <v>18</v>
      </c>
      <c r="E952" s="8" t="s">
        <v>427</v>
      </c>
      <c r="F952" s="3" t="s">
        <v>416</v>
      </c>
      <c r="G952" s="8" t="s">
        <v>59</v>
      </c>
      <c r="H952" s="8" t="s">
        <v>428</v>
      </c>
      <c r="I952" s="8" t="s">
        <v>428</v>
      </c>
      <c r="J952" s="47">
        <v>8.745000000000001</v>
      </c>
      <c r="K952" s="4">
        <v>43787</v>
      </c>
      <c r="L952" s="3">
        <f t="shared" si="56"/>
        <v>2019</v>
      </c>
      <c r="M952" s="3">
        <f t="shared" si="57"/>
        <v>11</v>
      </c>
      <c r="O952" s="8"/>
      <c r="P952" s="56">
        <f t="shared" si="58"/>
        <v>0</v>
      </c>
      <c r="Q952" s="56">
        <f t="shared" si="59"/>
        <v>-8.745000000000001</v>
      </c>
      <c r="R952" s="56">
        <f>IF(A952="INVERSION",-J952,0)</f>
        <v>0</v>
      </c>
      <c r="S952" s="56">
        <f>finanzas3[[#This Row],[INGRESO__NETO]]+finanzas3[[#This Row],[GASTO_NETO]]+finanzas3[[#This Row],[INVERSION_NETA]]</f>
        <v>-8.745000000000001</v>
      </c>
    </row>
    <row r="953" spans="1:19" x14ac:dyDescent="0.35">
      <c r="A953" s="3" t="s">
        <v>28</v>
      </c>
      <c r="B953" s="3" t="s">
        <v>16</v>
      </c>
      <c r="C953" s="3" t="s">
        <v>17</v>
      </c>
      <c r="D953" s="3" t="s">
        <v>18</v>
      </c>
      <c r="E953" s="8" t="s">
        <v>449</v>
      </c>
      <c r="F953" s="3" t="s">
        <v>25</v>
      </c>
      <c r="G953" s="3" t="s">
        <v>67</v>
      </c>
      <c r="H953" s="8" t="s">
        <v>67</v>
      </c>
      <c r="I953" s="8" t="s">
        <v>67</v>
      </c>
      <c r="J953" s="47">
        <v>1.9450000000000001</v>
      </c>
      <c r="K953" s="4">
        <v>43787</v>
      </c>
      <c r="L953" s="3">
        <f t="shared" si="56"/>
        <v>2019</v>
      </c>
      <c r="M953" s="3">
        <f t="shared" si="57"/>
        <v>11</v>
      </c>
      <c r="O953" s="31" t="s">
        <v>450</v>
      </c>
      <c r="P953" s="56">
        <f t="shared" si="58"/>
        <v>0</v>
      </c>
      <c r="Q953" s="56">
        <f t="shared" si="59"/>
        <v>-1.9450000000000001</v>
      </c>
      <c r="R953" s="56">
        <f>IF(A953="INVERSION",-J953,0)</f>
        <v>0</v>
      </c>
      <c r="S953" s="56">
        <f>finanzas3[[#This Row],[INGRESO__NETO]]+finanzas3[[#This Row],[GASTO_NETO]]+finanzas3[[#This Row],[INVERSION_NETA]]</f>
        <v>-1.9450000000000001</v>
      </c>
    </row>
    <row r="954" spans="1:19" x14ac:dyDescent="0.35">
      <c r="A954" s="3" t="s">
        <v>28</v>
      </c>
      <c r="B954" s="3" t="s">
        <v>16</v>
      </c>
      <c r="C954" s="3" t="s">
        <v>17</v>
      </c>
      <c r="D954" s="3" t="s">
        <v>18</v>
      </c>
      <c r="E954" s="8"/>
      <c r="G954" s="3" t="s">
        <v>67</v>
      </c>
      <c r="H954" s="8" t="s">
        <v>66</v>
      </c>
      <c r="I954" s="8" t="s">
        <v>430</v>
      </c>
      <c r="J954" s="47">
        <v>0.73</v>
      </c>
      <c r="K954" s="4">
        <v>43788</v>
      </c>
      <c r="L954" s="3">
        <f t="shared" si="56"/>
        <v>2019</v>
      </c>
      <c r="M954" s="3">
        <f t="shared" si="57"/>
        <v>11</v>
      </c>
      <c r="O954" s="31"/>
      <c r="P954" s="56">
        <f t="shared" si="58"/>
        <v>0</v>
      </c>
      <c r="Q954" s="56">
        <f t="shared" si="59"/>
        <v>-0.73</v>
      </c>
      <c r="R954" s="56">
        <f>IF(A954="INVERSION",-J954,0)</f>
        <v>0</v>
      </c>
      <c r="S954" s="56">
        <f>finanzas3[[#This Row],[INGRESO__NETO]]+finanzas3[[#This Row],[GASTO_NETO]]+finanzas3[[#This Row],[INVERSION_NETA]]</f>
        <v>-0.73</v>
      </c>
    </row>
    <row r="955" spans="1:19" x14ac:dyDescent="0.35">
      <c r="A955" s="3" t="s">
        <v>28</v>
      </c>
      <c r="B955" s="3" t="s">
        <v>16</v>
      </c>
      <c r="C955" s="3" t="s">
        <v>17</v>
      </c>
      <c r="D955" s="3" t="s">
        <v>18</v>
      </c>
      <c r="E955" s="8"/>
      <c r="G955" s="3" t="s">
        <v>67</v>
      </c>
      <c r="H955" s="8" t="s">
        <v>66</v>
      </c>
      <c r="I955" s="8" t="s">
        <v>430</v>
      </c>
      <c r="J955" s="47">
        <v>0.60000000000000009</v>
      </c>
      <c r="K955" s="4">
        <v>43791</v>
      </c>
      <c r="L955" s="3">
        <f t="shared" si="56"/>
        <v>2019</v>
      </c>
      <c r="M955" s="3">
        <f t="shared" si="57"/>
        <v>11</v>
      </c>
      <c r="O955" s="31"/>
      <c r="P955" s="56">
        <f t="shared" si="58"/>
        <v>0</v>
      </c>
      <c r="Q955" s="56">
        <f t="shared" si="59"/>
        <v>-0.60000000000000009</v>
      </c>
      <c r="R955" s="56">
        <f>IF(A955="INVERSION",-J955,0)</f>
        <v>0</v>
      </c>
      <c r="S955" s="56">
        <f>finanzas3[[#This Row],[INGRESO__NETO]]+finanzas3[[#This Row],[GASTO_NETO]]+finanzas3[[#This Row],[INVERSION_NETA]]</f>
        <v>-0.60000000000000009</v>
      </c>
    </row>
    <row r="956" spans="1:19" x14ac:dyDescent="0.35">
      <c r="A956" s="3" t="s">
        <v>28</v>
      </c>
      <c r="B956" s="3" t="s">
        <v>16</v>
      </c>
      <c r="C956" s="3" t="s">
        <v>17</v>
      </c>
      <c r="D956" s="3" t="s">
        <v>18</v>
      </c>
      <c r="E956" s="8"/>
      <c r="G956" s="3" t="s">
        <v>67</v>
      </c>
      <c r="H956" s="8" t="s">
        <v>66</v>
      </c>
      <c r="I956" s="8" t="s">
        <v>430</v>
      </c>
      <c r="J956" s="47">
        <v>0.35000000000000003</v>
      </c>
      <c r="K956" s="4">
        <v>43791</v>
      </c>
      <c r="L956" s="3">
        <f t="shared" si="56"/>
        <v>2019</v>
      </c>
      <c r="M956" s="3">
        <f t="shared" si="57"/>
        <v>11</v>
      </c>
      <c r="O956" s="31"/>
      <c r="P956" s="56">
        <f t="shared" si="58"/>
        <v>0</v>
      </c>
      <c r="Q956" s="56">
        <f t="shared" si="59"/>
        <v>-0.35000000000000003</v>
      </c>
      <c r="R956" s="56">
        <f>IF(A956="INVERSION",-J956,0)</f>
        <v>0</v>
      </c>
      <c r="S956" s="56">
        <f>finanzas3[[#This Row],[INGRESO__NETO]]+finanzas3[[#This Row],[GASTO_NETO]]+finanzas3[[#This Row],[INVERSION_NETA]]</f>
        <v>-0.35000000000000003</v>
      </c>
    </row>
    <row r="957" spans="1:19" x14ac:dyDescent="0.35">
      <c r="A957" s="3" t="s">
        <v>28</v>
      </c>
      <c r="B957" s="3" t="s">
        <v>16</v>
      </c>
      <c r="C957" s="3" t="s">
        <v>17</v>
      </c>
      <c r="D957" s="3" t="s">
        <v>18</v>
      </c>
      <c r="E957" s="8" t="s">
        <v>57</v>
      </c>
      <c r="F957" s="3" t="s">
        <v>416</v>
      </c>
      <c r="G957" s="8" t="s">
        <v>48</v>
      </c>
      <c r="H957" s="8" t="s">
        <v>49</v>
      </c>
      <c r="I957" s="8" t="s">
        <v>57</v>
      </c>
      <c r="J957" s="47">
        <v>1.9079999999999999</v>
      </c>
      <c r="K957" s="4">
        <v>43792</v>
      </c>
      <c r="L957" s="3">
        <f t="shared" si="56"/>
        <v>2019</v>
      </c>
      <c r="M957" s="3">
        <f t="shared" si="57"/>
        <v>11</v>
      </c>
      <c r="O957" s="8"/>
      <c r="P957" s="56">
        <f t="shared" si="58"/>
        <v>0</v>
      </c>
      <c r="Q957" s="56">
        <f t="shared" si="59"/>
        <v>-1.9079999999999999</v>
      </c>
      <c r="R957" s="56">
        <f>IF(A957="INVERSION",-J957,0)</f>
        <v>0</v>
      </c>
      <c r="S957" s="56">
        <f>finanzas3[[#This Row],[INGRESO__NETO]]+finanzas3[[#This Row],[GASTO_NETO]]+finanzas3[[#This Row],[INVERSION_NETA]]</f>
        <v>-1.9079999999999999</v>
      </c>
    </row>
    <row r="958" spans="1:19" x14ac:dyDescent="0.35">
      <c r="A958" s="3" t="s">
        <v>28</v>
      </c>
      <c r="B958" s="3" t="s">
        <v>16</v>
      </c>
      <c r="C958" s="3" t="s">
        <v>17</v>
      </c>
      <c r="D958" s="3" t="s">
        <v>18</v>
      </c>
      <c r="E958" s="8"/>
      <c r="F958" s="3" t="s">
        <v>25</v>
      </c>
      <c r="G958" s="8" t="s">
        <v>81</v>
      </c>
      <c r="H958" s="8" t="s">
        <v>126</v>
      </c>
      <c r="I958" s="8" t="s">
        <v>126</v>
      </c>
      <c r="J958" s="47">
        <v>0.68</v>
      </c>
      <c r="K958" s="4">
        <v>43794</v>
      </c>
      <c r="L958" s="3">
        <f t="shared" si="56"/>
        <v>2019</v>
      </c>
      <c r="M958" s="3">
        <f t="shared" si="57"/>
        <v>11</v>
      </c>
      <c r="O958" s="31"/>
      <c r="P958" s="56">
        <f t="shared" si="58"/>
        <v>0</v>
      </c>
      <c r="Q958" s="56">
        <f t="shared" si="59"/>
        <v>-0.68</v>
      </c>
      <c r="R958" s="56">
        <f>IF(A958="INVERSION",-J958,0)</f>
        <v>0</v>
      </c>
      <c r="S958" s="56">
        <f>finanzas3[[#This Row],[INGRESO__NETO]]+finanzas3[[#This Row],[GASTO_NETO]]+finanzas3[[#This Row],[INVERSION_NETA]]</f>
        <v>-0.68</v>
      </c>
    </row>
    <row r="959" spans="1:19" x14ac:dyDescent="0.35">
      <c r="A959" s="3" t="s">
        <v>28</v>
      </c>
      <c r="B959" s="3" t="s">
        <v>16</v>
      </c>
      <c r="C959" s="3" t="s">
        <v>17</v>
      </c>
      <c r="D959" s="3" t="s">
        <v>18</v>
      </c>
      <c r="E959" s="8"/>
      <c r="G959" s="3" t="s">
        <v>67</v>
      </c>
      <c r="H959" s="8" t="s">
        <v>66</v>
      </c>
      <c r="I959" s="8" t="s">
        <v>430</v>
      </c>
      <c r="J959" s="47">
        <v>1.2050000000000001</v>
      </c>
      <c r="K959" s="4">
        <v>43795</v>
      </c>
      <c r="L959" s="3">
        <f t="shared" si="56"/>
        <v>2019</v>
      </c>
      <c r="M959" s="3">
        <f t="shared" si="57"/>
        <v>11</v>
      </c>
      <c r="O959" s="31"/>
      <c r="P959" s="56">
        <f t="shared" si="58"/>
        <v>0</v>
      </c>
      <c r="Q959" s="56">
        <f t="shared" si="59"/>
        <v>-1.2050000000000001</v>
      </c>
      <c r="R959" s="56">
        <f>IF(A959="INVERSION",-J959,0)</f>
        <v>0</v>
      </c>
      <c r="S959" s="56">
        <f>finanzas3[[#This Row],[INGRESO__NETO]]+finanzas3[[#This Row],[GASTO_NETO]]+finanzas3[[#This Row],[INVERSION_NETA]]</f>
        <v>-1.2050000000000001</v>
      </c>
    </row>
    <row r="960" spans="1:19" x14ac:dyDescent="0.35">
      <c r="A960" s="3" t="s">
        <v>28</v>
      </c>
      <c r="B960" s="3" t="s">
        <v>16</v>
      </c>
      <c r="C960" s="3" t="s">
        <v>17</v>
      </c>
      <c r="D960" s="3" t="s">
        <v>18</v>
      </c>
      <c r="E960" s="8" t="s">
        <v>57</v>
      </c>
      <c r="F960" s="3" t="s">
        <v>416</v>
      </c>
      <c r="G960" s="8" t="s">
        <v>48</v>
      </c>
      <c r="H960" s="8" t="s">
        <v>49</v>
      </c>
      <c r="I960" s="8" t="s">
        <v>57</v>
      </c>
      <c r="J960" s="47">
        <v>2.331</v>
      </c>
      <c r="K960" s="4">
        <v>43799</v>
      </c>
      <c r="L960" s="3">
        <f t="shared" si="56"/>
        <v>2019</v>
      </c>
      <c r="M960" s="3">
        <f t="shared" si="57"/>
        <v>11</v>
      </c>
      <c r="O960" s="8"/>
      <c r="P960" s="56">
        <f t="shared" si="58"/>
        <v>0</v>
      </c>
      <c r="Q960" s="56">
        <f t="shared" si="59"/>
        <v>-2.331</v>
      </c>
      <c r="R960" s="56">
        <f>IF(A960="INVERSION",-J960,0)</f>
        <v>0</v>
      </c>
      <c r="S960" s="56">
        <f>finanzas3[[#This Row],[INGRESO__NETO]]+finanzas3[[#This Row],[GASTO_NETO]]+finanzas3[[#This Row],[INVERSION_NETA]]</f>
        <v>-2.331</v>
      </c>
    </row>
    <row r="961" spans="1:19" x14ac:dyDescent="0.35">
      <c r="A961" s="3" t="s">
        <v>15</v>
      </c>
      <c r="B961" s="3" t="s">
        <v>16</v>
      </c>
      <c r="C961" s="3" t="s">
        <v>17</v>
      </c>
      <c r="D961" s="3" t="s">
        <v>18</v>
      </c>
      <c r="E961" s="8" t="s">
        <v>24</v>
      </c>
      <c r="F961" s="3" t="s">
        <v>25</v>
      </c>
      <c r="G961" s="3" t="s">
        <v>21</v>
      </c>
      <c r="H961" s="8" t="s">
        <v>26</v>
      </c>
      <c r="I961" s="8" t="s">
        <v>27</v>
      </c>
      <c r="J961" s="47">
        <v>-30</v>
      </c>
      <c r="K961" s="4">
        <v>43799</v>
      </c>
      <c r="L961" s="3">
        <f t="shared" si="56"/>
        <v>2019</v>
      </c>
      <c r="M961" s="3">
        <f t="shared" si="57"/>
        <v>11</v>
      </c>
      <c r="O961" s="8"/>
      <c r="P961" s="56">
        <f t="shared" si="58"/>
        <v>-30</v>
      </c>
      <c r="Q961" s="56">
        <f t="shared" si="59"/>
        <v>0</v>
      </c>
      <c r="R961" s="56">
        <f>IF(A961="INVERSION",-J961,0)</f>
        <v>0</v>
      </c>
      <c r="S961" s="56">
        <f>finanzas3[[#This Row],[INGRESO__NETO]]+finanzas3[[#This Row],[GASTO_NETO]]+finanzas3[[#This Row],[INVERSION_NETA]]</f>
        <v>-30</v>
      </c>
    </row>
    <row r="962" spans="1:19" x14ac:dyDescent="0.35">
      <c r="A962" s="3" t="s">
        <v>28</v>
      </c>
      <c r="B962" s="3" t="s">
        <v>16</v>
      </c>
      <c r="C962" s="3" t="s">
        <v>17</v>
      </c>
      <c r="D962" s="3" t="s">
        <v>18</v>
      </c>
      <c r="E962" s="8"/>
      <c r="G962" s="3" t="s">
        <v>67</v>
      </c>
      <c r="H962" s="8" t="s">
        <v>66</v>
      </c>
      <c r="I962" s="8" t="s">
        <v>430</v>
      </c>
      <c r="J962" s="47">
        <v>0.65</v>
      </c>
      <c r="K962" s="4">
        <v>43801</v>
      </c>
      <c r="L962" s="3">
        <f t="shared" ref="L962:L1025" si="60">YEAR(K962)</f>
        <v>2019</v>
      </c>
      <c r="M962" s="3">
        <f t="shared" ref="M962:M1025" si="61">MONTH(K962)</f>
        <v>12</v>
      </c>
      <c r="O962" s="31"/>
      <c r="P962" s="56">
        <f t="shared" si="58"/>
        <v>0</v>
      </c>
      <c r="Q962" s="56">
        <f t="shared" si="59"/>
        <v>-0.65</v>
      </c>
      <c r="R962" s="56">
        <f>IF(A962="INVERSION",-J962,0)</f>
        <v>0</v>
      </c>
      <c r="S962" s="56">
        <f>finanzas3[[#This Row],[INGRESO__NETO]]+finanzas3[[#This Row],[GASTO_NETO]]+finanzas3[[#This Row],[INVERSION_NETA]]</f>
        <v>-0.65</v>
      </c>
    </row>
    <row r="963" spans="1:19" x14ac:dyDescent="0.35">
      <c r="A963" s="3" t="s">
        <v>15</v>
      </c>
      <c r="B963" s="3" t="s">
        <v>16</v>
      </c>
      <c r="C963" s="3" t="s">
        <v>29</v>
      </c>
      <c r="D963" s="3" t="s">
        <v>18</v>
      </c>
      <c r="E963" s="8" t="s">
        <v>434</v>
      </c>
      <c r="F963" s="3" t="s">
        <v>416</v>
      </c>
      <c r="G963" s="3" t="s">
        <v>148</v>
      </c>
      <c r="H963" s="8" t="s">
        <v>435</v>
      </c>
      <c r="I963" s="8" t="s">
        <v>436</v>
      </c>
      <c r="J963" s="47">
        <v>608.72699999999998</v>
      </c>
      <c r="K963" s="4">
        <v>43801</v>
      </c>
      <c r="L963" s="3">
        <f t="shared" si="60"/>
        <v>2019</v>
      </c>
      <c r="M963" s="3">
        <f t="shared" si="61"/>
        <v>12</v>
      </c>
      <c r="O963" s="8"/>
      <c r="P963" s="56">
        <f t="shared" ref="P963:P1026" si="62">IF(A963="INGRESO",J963,0)</f>
        <v>608.72699999999998</v>
      </c>
      <c r="Q963" s="56">
        <f t="shared" ref="Q963:Q1026" si="63">IF(A963="GASTO",-J963,0)</f>
        <v>0</v>
      </c>
      <c r="R963" s="56">
        <f>IF(A963="INVERSION",-J963,0)</f>
        <v>0</v>
      </c>
      <c r="S963" s="56">
        <f>finanzas3[[#This Row],[INGRESO__NETO]]+finanzas3[[#This Row],[GASTO_NETO]]+finanzas3[[#This Row],[INVERSION_NETA]]</f>
        <v>608.72699999999998</v>
      </c>
    </row>
    <row r="964" spans="1:19" x14ac:dyDescent="0.35">
      <c r="A964" s="3" t="s">
        <v>28</v>
      </c>
      <c r="B964" s="3" t="s">
        <v>16</v>
      </c>
      <c r="C964" s="3" t="s">
        <v>17</v>
      </c>
      <c r="D964" s="3" t="s">
        <v>18</v>
      </c>
      <c r="E964" s="8"/>
      <c r="G964" s="3" t="s">
        <v>67</v>
      </c>
      <c r="H964" s="8" t="s">
        <v>66</v>
      </c>
      <c r="I964" s="8" t="s">
        <v>430</v>
      </c>
      <c r="J964" s="47">
        <v>0.88500000000000001</v>
      </c>
      <c r="K964" s="4">
        <v>43803</v>
      </c>
      <c r="L964" s="3">
        <f t="shared" si="60"/>
        <v>2019</v>
      </c>
      <c r="M964" s="3">
        <f t="shared" si="61"/>
        <v>12</v>
      </c>
      <c r="O964" s="31"/>
      <c r="P964" s="56">
        <f t="shared" si="62"/>
        <v>0</v>
      </c>
      <c r="Q964" s="56">
        <f t="shared" si="63"/>
        <v>-0.88500000000000001</v>
      </c>
      <c r="R964" s="56">
        <f>IF(A964="INVERSION",-J964,0)</f>
        <v>0</v>
      </c>
      <c r="S964" s="56">
        <f>finanzas3[[#This Row],[INGRESO__NETO]]+finanzas3[[#This Row],[GASTO_NETO]]+finanzas3[[#This Row],[INVERSION_NETA]]</f>
        <v>-0.88500000000000001</v>
      </c>
    </row>
    <row r="965" spans="1:19" x14ac:dyDescent="0.35">
      <c r="A965" s="3" t="s">
        <v>28</v>
      </c>
      <c r="B965" s="3" t="s">
        <v>16</v>
      </c>
      <c r="C965" s="3" t="s">
        <v>17</v>
      </c>
      <c r="D965" s="3" t="s">
        <v>18</v>
      </c>
      <c r="E965" s="8"/>
      <c r="G965" s="3" t="s">
        <v>67</v>
      </c>
      <c r="H965" s="8" t="s">
        <v>66</v>
      </c>
      <c r="I965" s="8" t="s">
        <v>430</v>
      </c>
      <c r="J965" s="47">
        <v>0.60000000000000009</v>
      </c>
      <c r="K965" s="4">
        <v>43804</v>
      </c>
      <c r="L965" s="3">
        <f t="shared" si="60"/>
        <v>2019</v>
      </c>
      <c r="M965" s="3">
        <f t="shared" si="61"/>
        <v>12</v>
      </c>
      <c r="O965" s="31"/>
      <c r="P965" s="56">
        <f t="shared" si="62"/>
        <v>0</v>
      </c>
      <c r="Q965" s="56">
        <f t="shared" si="63"/>
        <v>-0.60000000000000009</v>
      </c>
      <c r="R965" s="56">
        <f>IF(A965="INVERSION",-J965,0)</f>
        <v>0</v>
      </c>
      <c r="S965" s="56">
        <f>finanzas3[[#This Row],[INGRESO__NETO]]+finanzas3[[#This Row],[GASTO_NETO]]+finanzas3[[#This Row],[INVERSION_NETA]]</f>
        <v>-0.60000000000000009</v>
      </c>
    </row>
    <row r="966" spans="1:19" x14ac:dyDescent="0.35">
      <c r="A966" s="3" t="s">
        <v>28</v>
      </c>
      <c r="B966" s="3" t="s">
        <v>35</v>
      </c>
      <c r="C966" s="3" t="s">
        <v>29</v>
      </c>
      <c r="D966" s="3" t="s">
        <v>18</v>
      </c>
      <c r="E966" s="8" t="s">
        <v>420</v>
      </c>
      <c r="F966" s="3" t="s">
        <v>416</v>
      </c>
      <c r="G966" s="8" t="s">
        <v>1864</v>
      </c>
      <c r="H966" s="8" t="s">
        <v>421</v>
      </c>
      <c r="I966" s="8" t="s">
        <v>416</v>
      </c>
      <c r="J966" s="47">
        <v>50</v>
      </c>
      <c r="K966" s="4">
        <v>43808</v>
      </c>
      <c r="L966" s="3">
        <f t="shared" si="60"/>
        <v>2019</v>
      </c>
      <c r="M966" s="3">
        <f t="shared" si="61"/>
        <v>12</v>
      </c>
      <c r="O966" s="8"/>
      <c r="P966" s="56">
        <f t="shared" si="62"/>
        <v>0</v>
      </c>
      <c r="Q966" s="56">
        <f t="shared" si="63"/>
        <v>-50</v>
      </c>
      <c r="R966" s="56">
        <f>IF(A966="INVERSION",-J966,0)</f>
        <v>0</v>
      </c>
      <c r="S966" s="56">
        <f>finanzas3[[#This Row],[INGRESO__NETO]]+finanzas3[[#This Row],[GASTO_NETO]]+finanzas3[[#This Row],[INVERSION_NETA]]</f>
        <v>-50</v>
      </c>
    </row>
    <row r="967" spans="1:19" x14ac:dyDescent="0.35">
      <c r="A967" s="3" t="s">
        <v>28</v>
      </c>
      <c r="B967" s="3" t="s">
        <v>35</v>
      </c>
      <c r="C967" s="3" t="s">
        <v>29</v>
      </c>
      <c r="D967" s="3" t="s">
        <v>18</v>
      </c>
      <c r="E967" s="8" t="s">
        <v>420</v>
      </c>
      <c r="F967" s="3" t="s">
        <v>416</v>
      </c>
      <c r="G967" s="8" t="s">
        <v>1864</v>
      </c>
      <c r="H967" s="8" t="s">
        <v>184</v>
      </c>
      <c r="I967" s="8" t="s">
        <v>422</v>
      </c>
      <c r="J967" s="47">
        <v>10.5</v>
      </c>
      <c r="K967" s="4">
        <v>43808</v>
      </c>
      <c r="L967" s="3">
        <f t="shared" si="60"/>
        <v>2019</v>
      </c>
      <c r="M967" s="3">
        <f t="shared" si="61"/>
        <v>12</v>
      </c>
      <c r="O967" s="8"/>
      <c r="P967" s="56">
        <f t="shared" si="62"/>
        <v>0</v>
      </c>
      <c r="Q967" s="56">
        <f t="shared" si="63"/>
        <v>-10.5</v>
      </c>
      <c r="R967" s="56">
        <f>IF(A967="INVERSION",-J967,0)</f>
        <v>0</v>
      </c>
      <c r="S967" s="56">
        <f>finanzas3[[#This Row],[INGRESO__NETO]]+finanzas3[[#This Row],[GASTO_NETO]]+finanzas3[[#This Row],[INVERSION_NETA]]</f>
        <v>-10.5</v>
      </c>
    </row>
    <row r="968" spans="1:19" x14ac:dyDescent="0.35">
      <c r="A968" s="3" t="s">
        <v>28</v>
      </c>
      <c r="B968" s="3" t="s">
        <v>16</v>
      </c>
      <c r="C968" s="3" t="s">
        <v>17</v>
      </c>
      <c r="D968" s="3" t="s">
        <v>18</v>
      </c>
      <c r="E968" s="8" t="s">
        <v>40</v>
      </c>
      <c r="F968" s="3" t="s">
        <v>416</v>
      </c>
      <c r="G968" s="3" t="s">
        <v>21</v>
      </c>
      <c r="H968" s="8" t="s">
        <v>40</v>
      </c>
      <c r="I968" s="8" t="s">
        <v>40</v>
      </c>
      <c r="J968" s="47">
        <v>9</v>
      </c>
      <c r="K968" s="4">
        <v>43810</v>
      </c>
      <c r="L968" s="3">
        <f t="shared" si="60"/>
        <v>2019</v>
      </c>
      <c r="M968" s="3">
        <f t="shared" si="61"/>
        <v>12</v>
      </c>
      <c r="O968" s="31"/>
      <c r="P968" s="56">
        <f t="shared" si="62"/>
        <v>0</v>
      </c>
      <c r="Q968" s="56">
        <f t="shared" si="63"/>
        <v>-9</v>
      </c>
      <c r="R968" s="56">
        <f>IF(A968="INVERSION",-J968,0)</f>
        <v>0</v>
      </c>
      <c r="S968" s="56">
        <f>finanzas3[[#This Row],[INGRESO__NETO]]+finanzas3[[#This Row],[GASTO_NETO]]+finanzas3[[#This Row],[INVERSION_NETA]]</f>
        <v>-9</v>
      </c>
    </row>
    <row r="969" spans="1:19" x14ac:dyDescent="0.35">
      <c r="A969" s="3" t="s">
        <v>28</v>
      </c>
      <c r="B969" s="3" t="s">
        <v>16</v>
      </c>
      <c r="C969" s="3" t="s">
        <v>17</v>
      </c>
      <c r="D969" s="3" t="s">
        <v>18</v>
      </c>
      <c r="E969" s="8" t="s">
        <v>113</v>
      </c>
      <c r="F969" s="3" t="s">
        <v>25</v>
      </c>
      <c r="G969" s="8" t="s">
        <v>73</v>
      </c>
      <c r="H969" s="8" t="s">
        <v>114</v>
      </c>
      <c r="I969" s="8" t="s">
        <v>114</v>
      </c>
      <c r="J969" s="47">
        <v>1.609</v>
      </c>
      <c r="K969" s="4">
        <v>43812</v>
      </c>
      <c r="L969" s="3">
        <f t="shared" si="60"/>
        <v>2019</v>
      </c>
      <c r="M969" s="3">
        <f t="shared" si="61"/>
        <v>12</v>
      </c>
      <c r="O969" s="31" t="s">
        <v>451</v>
      </c>
      <c r="P969" s="56">
        <f t="shared" si="62"/>
        <v>0</v>
      </c>
      <c r="Q969" s="56">
        <f t="shared" si="63"/>
        <v>-1.609</v>
      </c>
      <c r="R969" s="56">
        <f>IF(A969="INVERSION",-J969,0)</f>
        <v>0</v>
      </c>
      <c r="S969" s="56">
        <f>finanzas3[[#This Row],[INGRESO__NETO]]+finanzas3[[#This Row],[GASTO_NETO]]+finanzas3[[#This Row],[INVERSION_NETA]]</f>
        <v>-1.609</v>
      </c>
    </row>
    <row r="970" spans="1:19" x14ac:dyDescent="0.35">
      <c r="A970" s="3" t="s">
        <v>28</v>
      </c>
      <c r="B970" s="3" t="s">
        <v>16</v>
      </c>
      <c r="C970" s="3" t="s">
        <v>17</v>
      </c>
      <c r="D970" s="3" t="s">
        <v>18</v>
      </c>
      <c r="E970" s="8" t="s">
        <v>66</v>
      </c>
      <c r="F970" s="3" t="s">
        <v>25</v>
      </c>
      <c r="G970" s="3" t="s">
        <v>67</v>
      </c>
      <c r="H970" s="8" t="s">
        <v>66</v>
      </c>
      <c r="I970" s="8" t="s">
        <v>66</v>
      </c>
      <c r="J970" s="47">
        <v>0.57999999999999996</v>
      </c>
      <c r="K970" s="4">
        <v>43813</v>
      </c>
      <c r="L970" s="3">
        <f t="shared" si="60"/>
        <v>2019</v>
      </c>
      <c r="M970" s="3">
        <f t="shared" si="61"/>
        <v>12</v>
      </c>
      <c r="O970" s="31" t="s">
        <v>452</v>
      </c>
      <c r="P970" s="56">
        <f t="shared" si="62"/>
        <v>0</v>
      </c>
      <c r="Q970" s="56">
        <f t="shared" si="63"/>
        <v>-0.57999999999999996</v>
      </c>
      <c r="R970" s="56">
        <f>IF(A970="INVERSION",-J970,0)</f>
        <v>0</v>
      </c>
      <c r="S970" s="56">
        <f>finanzas3[[#This Row],[INGRESO__NETO]]+finanzas3[[#This Row],[GASTO_NETO]]+finanzas3[[#This Row],[INVERSION_NETA]]</f>
        <v>-0.57999999999999996</v>
      </c>
    </row>
    <row r="971" spans="1:19" x14ac:dyDescent="0.35">
      <c r="A971" s="3" t="s">
        <v>28</v>
      </c>
      <c r="B971" s="3" t="s">
        <v>16</v>
      </c>
      <c r="C971" s="3" t="s">
        <v>17</v>
      </c>
      <c r="D971" s="3" t="s">
        <v>18</v>
      </c>
      <c r="E971" s="8" t="s">
        <v>40</v>
      </c>
      <c r="F971" s="3" t="s">
        <v>416</v>
      </c>
      <c r="G971" s="3" t="s">
        <v>21</v>
      </c>
      <c r="H971" s="8" t="s">
        <v>40</v>
      </c>
      <c r="I971" s="8" t="s">
        <v>40</v>
      </c>
      <c r="J971" s="47">
        <v>4</v>
      </c>
      <c r="K971" s="4">
        <v>43813</v>
      </c>
      <c r="L971" s="3">
        <f t="shared" si="60"/>
        <v>2019</v>
      </c>
      <c r="M971" s="3">
        <f t="shared" si="61"/>
        <v>12</v>
      </c>
      <c r="O971" s="31"/>
      <c r="P971" s="56">
        <f t="shared" si="62"/>
        <v>0</v>
      </c>
      <c r="Q971" s="56">
        <f t="shared" si="63"/>
        <v>-4</v>
      </c>
      <c r="R971" s="56">
        <f>IF(A971="INVERSION",-J971,0)</f>
        <v>0</v>
      </c>
      <c r="S971" s="56">
        <f>finanzas3[[#This Row],[INGRESO__NETO]]+finanzas3[[#This Row],[GASTO_NETO]]+finanzas3[[#This Row],[INVERSION_NETA]]</f>
        <v>-4</v>
      </c>
    </row>
    <row r="972" spans="1:19" x14ac:dyDescent="0.35">
      <c r="A972" s="3" t="s">
        <v>28</v>
      </c>
      <c r="B972" s="3" t="s">
        <v>16</v>
      </c>
      <c r="C972" s="3" t="s">
        <v>17</v>
      </c>
      <c r="D972" s="3" t="s">
        <v>18</v>
      </c>
      <c r="E972" s="8" t="s">
        <v>57</v>
      </c>
      <c r="F972" s="3" t="s">
        <v>416</v>
      </c>
      <c r="G972" s="8" t="s">
        <v>48</v>
      </c>
      <c r="H972" s="8" t="s">
        <v>49</v>
      </c>
      <c r="I972" s="8" t="s">
        <v>57</v>
      </c>
      <c r="J972" s="47">
        <v>3.6310000000000002</v>
      </c>
      <c r="K972" s="4">
        <v>43815</v>
      </c>
      <c r="L972" s="3">
        <f t="shared" si="60"/>
        <v>2019</v>
      </c>
      <c r="M972" s="3">
        <f t="shared" si="61"/>
        <v>12</v>
      </c>
      <c r="O972" s="8"/>
      <c r="P972" s="56">
        <f t="shared" si="62"/>
        <v>0</v>
      </c>
      <c r="Q972" s="56">
        <f t="shared" si="63"/>
        <v>-3.6310000000000002</v>
      </c>
      <c r="R972" s="56">
        <f>IF(A972="INVERSION",-J972,0)</f>
        <v>0</v>
      </c>
      <c r="S972" s="56">
        <f>finanzas3[[#This Row],[INGRESO__NETO]]+finanzas3[[#This Row],[GASTO_NETO]]+finanzas3[[#This Row],[INVERSION_NETA]]</f>
        <v>-3.6310000000000002</v>
      </c>
    </row>
    <row r="973" spans="1:19" x14ac:dyDescent="0.35">
      <c r="A973" s="3" t="s">
        <v>28</v>
      </c>
      <c r="B973" s="3" t="s">
        <v>16</v>
      </c>
      <c r="C973" s="3" t="s">
        <v>29</v>
      </c>
      <c r="D973" s="3" t="s">
        <v>18</v>
      </c>
      <c r="E973" s="8" t="s">
        <v>427</v>
      </c>
      <c r="F973" s="3" t="s">
        <v>416</v>
      </c>
      <c r="G973" s="8" t="s">
        <v>59</v>
      </c>
      <c r="H973" s="8" t="s">
        <v>428</v>
      </c>
      <c r="I973" s="8" t="s">
        <v>428</v>
      </c>
      <c r="J973" s="47">
        <v>8.745000000000001</v>
      </c>
      <c r="K973" s="4">
        <v>43817</v>
      </c>
      <c r="L973" s="3">
        <f t="shared" si="60"/>
        <v>2019</v>
      </c>
      <c r="M973" s="3">
        <f t="shared" si="61"/>
        <v>12</v>
      </c>
      <c r="O973" s="8"/>
      <c r="P973" s="56">
        <f t="shared" si="62"/>
        <v>0</v>
      </c>
      <c r="Q973" s="56">
        <f t="shared" si="63"/>
        <v>-8.745000000000001</v>
      </c>
      <c r="R973" s="56">
        <f>IF(A973="INVERSION",-J973,0)</f>
        <v>0</v>
      </c>
      <c r="S973" s="56">
        <f>finanzas3[[#This Row],[INGRESO__NETO]]+finanzas3[[#This Row],[GASTO_NETO]]+finanzas3[[#This Row],[INVERSION_NETA]]</f>
        <v>-8.745000000000001</v>
      </c>
    </row>
    <row r="974" spans="1:19" x14ac:dyDescent="0.35">
      <c r="A974" s="3" t="s">
        <v>28</v>
      </c>
      <c r="B974" s="3" t="s">
        <v>16</v>
      </c>
      <c r="C974" s="3" t="s">
        <v>29</v>
      </c>
      <c r="D974" s="3" t="s">
        <v>18</v>
      </c>
      <c r="E974" s="8" t="s">
        <v>427</v>
      </c>
      <c r="F974" s="3" t="s">
        <v>416</v>
      </c>
      <c r="G974" s="8" t="s">
        <v>59</v>
      </c>
      <c r="H974" s="8" t="s">
        <v>428</v>
      </c>
      <c r="I974" s="8" t="s">
        <v>453</v>
      </c>
      <c r="J974" s="47">
        <v>4</v>
      </c>
      <c r="K974" s="4">
        <v>43817</v>
      </c>
      <c r="L974" s="3">
        <f t="shared" si="60"/>
        <v>2019</v>
      </c>
      <c r="M974" s="3">
        <f t="shared" si="61"/>
        <v>12</v>
      </c>
      <c r="O974" s="8"/>
      <c r="P974" s="56">
        <f t="shared" si="62"/>
        <v>0</v>
      </c>
      <c r="Q974" s="56">
        <f t="shared" si="63"/>
        <v>-4</v>
      </c>
      <c r="R974" s="56">
        <f>IF(A974="INVERSION",-J974,0)</f>
        <v>0</v>
      </c>
      <c r="S974" s="56">
        <f>finanzas3[[#This Row],[INGRESO__NETO]]+finanzas3[[#This Row],[GASTO_NETO]]+finanzas3[[#This Row],[INVERSION_NETA]]</f>
        <v>-4</v>
      </c>
    </row>
    <row r="975" spans="1:19" x14ac:dyDescent="0.35">
      <c r="A975" s="3" t="s">
        <v>28</v>
      </c>
      <c r="B975" s="3" t="s">
        <v>16</v>
      </c>
      <c r="C975" s="3" t="s">
        <v>17</v>
      </c>
      <c r="D975" s="3" t="s">
        <v>18</v>
      </c>
      <c r="E975" s="8"/>
      <c r="G975" s="3" t="s">
        <v>67</v>
      </c>
      <c r="H975" s="8" t="s">
        <v>66</v>
      </c>
      <c r="I975" s="8" t="s">
        <v>430</v>
      </c>
      <c r="J975" s="47">
        <v>0.55000000000000004</v>
      </c>
      <c r="K975" s="4">
        <v>43817</v>
      </c>
      <c r="L975" s="3">
        <f t="shared" si="60"/>
        <v>2019</v>
      </c>
      <c r="M975" s="3">
        <f t="shared" si="61"/>
        <v>12</v>
      </c>
      <c r="O975" s="31"/>
      <c r="P975" s="56">
        <f t="shared" si="62"/>
        <v>0</v>
      </c>
      <c r="Q975" s="56">
        <f t="shared" si="63"/>
        <v>-0.55000000000000004</v>
      </c>
      <c r="R975" s="56">
        <f>IF(A975="INVERSION",-J975,0)</f>
        <v>0</v>
      </c>
      <c r="S975" s="56">
        <f>finanzas3[[#This Row],[INGRESO__NETO]]+finanzas3[[#This Row],[GASTO_NETO]]+finanzas3[[#This Row],[INVERSION_NETA]]</f>
        <v>-0.55000000000000004</v>
      </c>
    </row>
    <row r="976" spans="1:19" x14ac:dyDescent="0.35">
      <c r="A976" s="3" t="s">
        <v>28</v>
      </c>
      <c r="B976" s="3" t="s">
        <v>16</v>
      </c>
      <c r="C976" s="3" t="s">
        <v>17</v>
      </c>
      <c r="D976" s="3" t="s">
        <v>18</v>
      </c>
      <c r="E976" s="8" t="s">
        <v>454</v>
      </c>
      <c r="F976" s="3" t="s">
        <v>25</v>
      </c>
      <c r="G976" s="3" t="s">
        <v>67</v>
      </c>
      <c r="H976" s="8" t="s">
        <v>67</v>
      </c>
      <c r="I976" s="8" t="s">
        <v>67</v>
      </c>
      <c r="J976" s="47">
        <v>2.121</v>
      </c>
      <c r="K976" s="4">
        <v>43817</v>
      </c>
      <c r="L976" s="3">
        <f t="shared" si="60"/>
        <v>2019</v>
      </c>
      <c r="M976" s="3">
        <f t="shared" si="61"/>
        <v>12</v>
      </c>
      <c r="O976" s="31" t="s">
        <v>455</v>
      </c>
      <c r="P976" s="56">
        <f t="shared" si="62"/>
        <v>0</v>
      </c>
      <c r="Q976" s="56">
        <f t="shared" si="63"/>
        <v>-2.121</v>
      </c>
      <c r="R976" s="56">
        <f>IF(A976="INVERSION",-J976,0)</f>
        <v>0</v>
      </c>
      <c r="S976" s="56">
        <f>finanzas3[[#This Row],[INGRESO__NETO]]+finanzas3[[#This Row],[GASTO_NETO]]+finanzas3[[#This Row],[INVERSION_NETA]]</f>
        <v>-2.121</v>
      </c>
    </row>
    <row r="977" spans="1:19" x14ac:dyDescent="0.35">
      <c r="A977" s="3" t="s">
        <v>28</v>
      </c>
      <c r="B977" s="3" t="s">
        <v>16</v>
      </c>
      <c r="C977" s="3" t="s">
        <v>17</v>
      </c>
      <c r="D977" s="3" t="s">
        <v>18</v>
      </c>
      <c r="E977" s="8"/>
      <c r="F977" s="3" t="s">
        <v>25</v>
      </c>
      <c r="G977" s="8" t="s">
        <v>81</v>
      </c>
      <c r="H977" s="8" t="s">
        <v>126</v>
      </c>
      <c r="I977" s="8" t="s">
        <v>126</v>
      </c>
      <c r="J977" s="47">
        <v>0.5</v>
      </c>
      <c r="K977" s="4">
        <v>43820</v>
      </c>
      <c r="L977" s="3">
        <f t="shared" si="60"/>
        <v>2019</v>
      </c>
      <c r="M977" s="3">
        <f t="shared" si="61"/>
        <v>12</v>
      </c>
      <c r="O977" s="31"/>
      <c r="P977" s="56">
        <f t="shared" si="62"/>
        <v>0</v>
      </c>
      <c r="Q977" s="56">
        <f t="shared" si="63"/>
        <v>-0.5</v>
      </c>
      <c r="R977" s="56">
        <f>IF(A977="INVERSION",-J977,0)</f>
        <v>0</v>
      </c>
      <c r="S977" s="56">
        <f>finanzas3[[#This Row],[INGRESO__NETO]]+finanzas3[[#This Row],[GASTO_NETO]]+finanzas3[[#This Row],[INVERSION_NETA]]</f>
        <v>-0.5</v>
      </c>
    </row>
    <row r="978" spans="1:19" x14ac:dyDescent="0.35">
      <c r="A978" s="3" t="s">
        <v>28</v>
      </c>
      <c r="B978" s="3" t="s">
        <v>16</v>
      </c>
      <c r="C978" s="3" t="s">
        <v>17</v>
      </c>
      <c r="D978" s="3" t="s">
        <v>18</v>
      </c>
      <c r="E978" s="8"/>
      <c r="G978" s="3" t="s">
        <v>67</v>
      </c>
      <c r="H978" s="8" t="s">
        <v>66</v>
      </c>
      <c r="I978" s="8" t="s">
        <v>430</v>
      </c>
      <c r="J978" s="47">
        <v>0.4</v>
      </c>
      <c r="K978" s="4">
        <v>43822</v>
      </c>
      <c r="L978" s="3">
        <f t="shared" si="60"/>
        <v>2019</v>
      </c>
      <c r="M978" s="3">
        <f t="shared" si="61"/>
        <v>12</v>
      </c>
      <c r="O978" s="31"/>
      <c r="P978" s="56">
        <f t="shared" si="62"/>
        <v>0</v>
      </c>
      <c r="Q978" s="56">
        <f t="shared" si="63"/>
        <v>-0.4</v>
      </c>
      <c r="R978" s="56">
        <f>IF(A978="INVERSION",-J978,0)</f>
        <v>0</v>
      </c>
      <c r="S978" s="56">
        <f>finanzas3[[#This Row],[INGRESO__NETO]]+finanzas3[[#This Row],[GASTO_NETO]]+finanzas3[[#This Row],[INVERSION_NETA]]</f>
        <v>-0.4</v>
      </c>
    </row>
    <row r="979" spans="1:19" x14ac:dyDescent="0.35">
      <c r="A979" s="3" t="s">
        <v>15</v>
      </c>
      <c r="B979" s="3" t="s">
        <v>16</v>
      </c>
      <c r="C979" s="3" t="s">
        <v>29</v>
      </c>
      <c r="D979" s="3" t="s">
        <v>18</v>
      </c>
      <c r="E979" s="8" t="s">
        <v>434</v>
      </c>
      <c r="F979" s="3" t="s">
        <v>416</v>
      </c>
      <c r="G979" s="3" t="s">
        <v>148</v>
      </c>
      <c r="H979" s="8" t="s">
        <v>435</v>
      </c>
      <c r="I979" s="8" t="s">
        <v>436</v>
      </c>
      <c r="J979" s="47">
        <v>608.72699999999998</v>
      </c>
      <c r="K979" s="4">
        <v>43825</v>
      </c>
      <c r="L979" s="3">
        <f t="shared" si="60"/>
        <v>2019</v>
      </c>
      <c r="M979" s="3">
        <f t="shared" si="61"/>
        <v>12</v>
      </c>
      <c r="O979" s="8"/>
      <c r="P979" s="56">
        <f t="shared" si="62"/>
        <v>608.72699999999998</v>
      </c>
      <c r="Q979" s="56">
        <f t="shared" si="63"/>
        <v>0</v>
      </c>
      <c r="R979" s="56">
        <f>IF(A979="INVERSION",-J979,0)</f>
        <v>0</v>
      </c>
      <c r="S979" s="56">
        <f>finanzas3[[#This Row],[INGRESO__NETO]]+finanzas3[[#This Row],[GASTO_NETO]]+finanzas3[[#This Row],[INVERSION_NETA]]</f>
        <v>608.72699999999998</v>
      </c>
    </row>
    <row r="980" spans="1:19" x14ac:dyDescent="0.35">
      <c r="A980" s="3" t="s">
        <v>15</v>
      </c>
      <c r="B980" s="3" t="s">
        <v>16</v>
      </c>
      <c r="C980" s="3" t="s">
        <v>17</v>
      </c>
      <c r="D980" s="3" t="s">
        <v>18</v>
      </c>
      <c r="E980" s="8" t="s">
        <v>456</v>
      </c>
      <c r="F980" s="3" t="s">
        <v>416</v>
      </c>
      <c r="G980" s="8" t="s">
        <v>265</v>
      </c>
      <c r="H980" s="8" t="s">
        <v>456</v>
      </c>
      <c r="I980" s="8" t="s">
        <v>457</v>
      </c>
      <c r="J980" s="47">
        <v>75</v>
      </c>
      <c r="K980" s="4">
        <v>43831</v>
      </c>
      <c r="L980" s="3">
        <f t="shared" si="60"/>
        <v>2020</v>
      </c>
      <c r="M980" s="3">
        <f t="shared" si="61"/>
        <v>1</v>
      </c>
      <c r="O980" s="8" t="s">
        <v>458</v>
      </c>
      <c r="P980" s="56">
        <f t="shared" si="62"/>
        <v>75</v>
      </c>
      <c r="Q980" s="56">
        <f t="shared" si="63"/>
        <v>0</v>
      </c>
      <c r="R980" s="56">
        <f>IF(A980="INVERSION",-J980,0)</f>
        <v>0</v>
      </c>
      <c r="S980" s="56">
        <f>finanzas3[[#This Row],[INGRESO__NETO]]+finanzas3[[#This Row],[GASTO_NETO]]+finanzas3[[#This Row],[INVERSION_NETA]]</f>
        <v>75</v>
      </c>
    </row>
    <row r="981" spans="1:19" x14ac:dyDescent="0.35">
      <c r="A981" s="3" t="s">
        <v>28</v>
      </c>
      <c r="B981" s="3" t="s">
        <v>16</v>
      </c>
      <c r="C981" s="3" t="s">
        <v>17</v>
      </c>
      <c r="D981" s="3" t="s">
        <v>18</v>
      </c>
      <c r="E981" s="8" t="s">
        <v>173</v>
      </c>
      <c r="F981" s="3" t="s">
        <v>173</v>
      </c>
      <c r="G981" s="8" t="s">
        <v>53</v>
      </c>
      <c r="H981" s="8" t="s">
        <v>172</v>
      </c>
      <c r="I981" s="8" t="s">
        <v>173</v>
      </c>
      <c r="J981" s="47">
        <v>2.516</v>
      </c>
      <c r="K981" s="4">
        <v>43833</v>
      </c>
      <c r="L981" s="3">
        <f t="shared" si="60"/>
        <v>2020</v>
      </c>
      <c r="M981" s="3">
        <f t="shared" si="61"/>
        <v>1</v>
      </c>
      <c r="O981" s="31" t="s">
        <v>302</v>
      </c>
      <c r="P981" s="56">
        <f t="shared" si="62"/>
        <v>0</v>
      </c>
      <c r="Q981" s="56">
        <f t="shared" si="63"/>
        <v>-2.516</v>
      </c>
      <c r="R981" s="56">
        <f>IF(A981="INVERSION",-J981,0)</f>
        <v>0</v>
      </c>
      <c r="S981" s="56">
        <f>finanzas3[[#This Row],[INGRESO__NETO]]+finanzas3[[#This Row],[GASTO_NETO]]+finanzas3[[#This Row],[INVERSION_NETA]]</f>
        <v>-2.516</v>
      </c>
    </row>
    <row r="982" spans="1:19" x14ac:dyDescent="0.35">
      <c r="A982" s="3" t="s">
        <v>28</v>
      </c>
      <c r="B982" s="3" t="s">
        <v>16</v>
      </c>
      <c r="C982" s="3" t="s">
        <v>17</v>
      </c>
      <c r="D982" s="3" t="s">
        <v>18</v>
      </c>
      <c r="E982" s="8" t="s">
        <v>40</v>
      </c>
      <c r="F982" s="3" t="s">
        <v>416</v>
      </c>
      <c r="G982" s="3" t="s">
        <v>21</v>
      </c>
      <c r="H982" s="8" t="s">
        <v>40</v>
      </c>
      <c r="I982" s="8" t="s">
        <v>40</v>
      </c>
      <c r="J982" s="47">
        <v>14</v>
      </c>
      <c r="K982" s="4">
        <v>43837</v>
      </c>
      <c r="L982" s="3">
        <f t="shared" si="60"/>
        <v>2020</v>
      </c>
      <c r="M982" s="3">
        <f t="shared" si="61"/>
        <v>1</v>
      </c>
      <c r="O982" s="31"/>
      <c r="P982" s="56">
        <f t="shared" si="62"/>
        <v>0</v>
      </c>
      <c r="Q982" s="56">
        <f t="shared" si="63"/>
        <v>-14</v>
      </c>
      <c r="R982" s="56">
        <f>IF(A982="INVERSION",-J982,0)</f>
        <v>0</v>
      </c>
      <c r="S982" s="56">
        <f>finanzas3[[#This Row],[INGRESO__NETO]]+finanzas3[[#This Row],[GASTO_NETO]]+finanzas3[[#This Row],[INVERSION_NETA]]</f>
        <v>-14</v>
      </c>
    </row>
    <row r="983" spans="1:19" x14ac:dyDescent="0.35">
      <c r="A983" s="3" t="s">
        <v>28</v>
      </c>
      <c r="B983" s="3" t="s">
        <v>16</v>
      </c>
      <c r="C983" s="3" t="s">
        <v>17</v>
      </c>
      <c r="D983" s="3" t="s">
        <v>18</v>
      </c>
      <c r="E983" s="8" t="s">
        <v>133</v>
      </c>
      <c r="F983" s="3" t="s">
        <v>25</v>
      </c>
      <c r="G983" s="3" t="s">
        <v>21</v>
      </c>
      <c r="H983" s="8" t="s">
        <v>134</v>
      </c>
      <c r="I983" s="8" t="s">
        <v>134</v>
      </c>
      <c r="J983" s="47">
        <v>2.6</v>
      </c>
      <c r="K983" s="4">
        <v>43838</v>
      </c>
      <c r="L983" s="3">
        <f t="shared" si="60"/>
        <v>2020</v>
      </c>
      <c r="M983" s="3">
        <f t="shared" si="61"/>
        <v>1</v>
      </c>
      <c r="O983" s="31" t="s">
        <v>135</v>
      </c>
      <c r="P983" s="56">
        <f t="shared" si="62"/>
        <v>0</v>
      </c>
      <c r="Q983" s="56">
        <f t="shared" si="63"/>
        <v>-2.6</v>
      </c>
      <c r="R983" s="56">
        <f>IF(A983="INVERSION",-J983,0)</f>
        <v>0</v>
      </c>
      <c r="S983" s="56">
        <f>finanzas3[[#This Row],[INGRESO__NETO]]+finanzas3[[#This Row],[GASTO_NETO]]+finanzas3[[#This Row],[INVERSION_NETA]]</f>
        <v>-2.6</v>
      </c>
    </row>
    <row r="984" spans="1:19" x14ac:dyDescent="0.35">
      <c r="A984" s="3" t="s">
        <v>28</v>
      </c>
      <c r="B984" s="3" t="s">
        <v>35</v>
      </c>
      <c r="C984" s="3" t="s">
        <v>29</v>
      </c>
      <c r="D984" s="3" t="s">
        <v>18</v>
      </c>
      <c r="E984" s="8" t="s">
        <v>420</v>
      </c>
      <c r="F984" s="3" t="s">
        <v>416</v>
      </c>
      <c r="G984" s="8" t="s">
        <v>1864</v>
      </c>
      <c r="H984" s="8" t="s">
        <v>421</v>
      </c>
      <c r="I984" s="8" t="s">
        <v>416</v>
      </c>
      <c r="J984" s="47">
        <v>50</v>
      </c>
      <c r="K984" s="4">
        <v>43839</v>
      </c>
      <c r="L984" s="3">
        <f t="shared" si="60"/>
        <v>2020</v>
      </c>
      <c r="M984" s="3">
        <f t="shared" si="61"/>
        <v>1</v>
      </c>
      <c r="O984" s="8"/>
      <c r="P984" s="56">
        <f t="shared" si="62"/>
        <v>0</v>
      </c>
      <c r="Q984" s="56">
        <f t="shared" si="63"/>
        <v>-50</v>
      </c>
      <c r="R984" s="56">
        <f>IF(A984="INVERSION",-J984,0)</f>
        <v>0</v>
      </c>
      <c r="S984" s="56">
        <f>finanzas3[[#This Row],[INGRESO__NETO]]+finanzas3[[#This Row],[GASTO_NETO]]+finanzas3[[#This Row],[INVERSION_NETA]]</f>
        <v>-50</v>
      </c>
    </row>
    <row r="985" spans="1:19" x14ac:dyDescent="0.35">
      <c r="A985" s="3" t="s">
        <v>28</v>
      </c>
      <c r="B985" s="3" t="s">
        <v>35</v>
      </c>
      <c r="C985" s="3" t="s">
        <v>29</v>
      </c>
      <c r="D985" s="3" t="s">
        <v>18</v>
      </c>
      <c r="E985" s="8" t="s">
        <v>420</v>
      </c>
      <c r="F985" s="3" t="s">
        <v>416</v>
      </c>
      <c r="G985" s="8" t="s">
        <v>1864</v>
      </c>
      <c r="H985" s="8" t="s">
        <v>184</v>
      </c>
      <c r="I985" s="8" t="s">
        <v>422</v>
      </c>
      <c r="J985" s="47">
        <v>10.5</v>
      </c>
      <c r="K985" s="4">
        <v>43839</v>
      </c>
      <c r="L985" s="3">
        <f t="shared" si="60"/>
        <v>2020</v>
      </c>
      <c r="M985" s="3">
        <f t="shared" si="61"/>
        <v>1</v>
      </c>
      <c r="O985" s="8"/>
      <c r="P985" s="56">
        <f t="shared" si="62"/>
        <v>0</v>
      </c>
      <c r="Q985" s="56">
        <f t="shared" si="63"/>
        <v>-10.5</v>
      </c>
      <c r="R985" s="56">
        <f>IF(A985="INVERSION",-J985,0)</f>
        <v>0</v>
      </c>
      <c r="S985" s="56">
        <f>finanzas3[[#This Row],[INGRESO__NETO]]+finanzas3[[#This Row],[GASTO_NETO]]+finanzas3[[#This Row],[INVERSION_NETA]]</f>
        <v>-10.5</v>
      </c>
    </row>
    <row r="986" spans="1:19" x14ac:dyDescent="0.35">
      <c r="A986" s="3" t="s">
        <v>28</v>
      </c>
      <c r="B986" s="3" t="s">
        <v>16</v>
      </c>
      <c r="C986" s="3" t="s">
        <v>17</v>
      </c>
      <c r="D986" s="3" t="s">
        <v>18</v>
      </c>
      <c r="E986" s="8" t="s">
        <v>57</v>
      </c>
      <c r="F986" s="3" t="s">
        <v>416</v>
      </c>
      <c r="G986" s="8" t="s">
        <v>48</v>
      </c>
      <c r="H986" s="8" t="s">
        <v>49</v>
      </c>
      <c r="I986" s="8" t="s">
        <v>57</v>
      </c>
      <c r="J986" s="47">
        <v>2.4930000000000003</v>
      </c>
      <c r="K986" s="4">
        <v>43839</v>
      </c>
      <c r="L986" s="3">
        <f t="shared" si="60"/>
        <v>2020</v>
      </c>
      <c r="M986" s="3">
        <f t="shared" si="61"/>
        <v>1</v>
      </c>
      <c r="O986" s="8"/>
      <c r="P986" s="56">
        <f t="shared" si="62"/>
        <v>0</v>
      </c>
      <c r="Q986" s="56">
        <f t="shared" si="63"/>
        <v>-2.4930000000000003</v>
      </c>
      <c r="R986" s="56">
        <f>IF(A986="INVERSION",-J986,0)</f>
        <v>0</v>
      </c>
      <c r="S986" s="56">
        <f>finanzas3[[#This Row],[INGRESO__NETO]]+finanzas3[[#This Row],[GASTO_NETO]]+finanzas3[[#This Row],[INVERSION_NETA]]</f>
        <v>-2.4930000000000003</v>
      </c>
    </row>
    <row r="987" spans="1:19" x14ac:dyDescent="0.35">
      <c r="A987" s="3" t="s">
        <v>28</v>
      </c>
      <c r="B987" s="3" t="s">
        <v>16</v>
      </c>
      <c r="C987" s="3" t="s">
        <v>17</v>
      </c>
      <c r="D987" s="3" t="s">
        <v>18</v>
      </c>
      <c r="E987" s="8" t="s">
        <v>58</v>
      </c>
      <c r="F987" s="3" t="s">
        <v>416</v>
      </c>
      <c r="G987" s="8" t="s">
        <v>59</v>
      </c>
      <c r="H987" s="8" t="s">
        <v>59</v>
      </c>
      <c r="I987" s="8"/>
      <c r="J987" s="47">
        <v>1.9989999999999999</v>
      </c>
      <c r="K987" s="4">
        <v>43839</v>
      </c>
      <c r="L987" s="3">
        <f t="shared" si="60"/>
        <v>2020</v>
      </c>
      <c r="M987" s="3">
        <f t="shared" si="61"/>
        <v>1</v>
      </c>
      <c r="O987" s="31" t="s">
        <v>426</v>
      </c>
      <c r="P987" s="56">
        <f t="shared" si="62"/>
        <v>0</v>
      </c>
      <c r="Q987" s="56">
        <f t="shared" si="63"/>
        <v>-1.9989999999999999</v>
      </c>
      <c r="R987" s="56">
        <f>IF(A987="INVERSION",-J987,0)</f>
        <v>0</v>
      </c>
      <c r="S987" s="56">
        <f>finanzas3[[#This Row],[INGRESO__NETO]]+finanzas3[[#This Row],[GASTO_NETO]]+finanzas3[[#This Row],[INVERSION_NETA]]</f>
        <v>-1.9989999999999999</v>
      </c>
    </row>
    <row r="988" spans="1:19" x14ac:dyDescent="0.35">
      <c r="A988" s="3" t="s">
        <v>28</v>
      </c>
      <c r="B988" s="3" t="s">
        <v>16</v>
      </c>
      <c r="C988" s="3" t="s">
        <v>17</v>
      </c>
      <c r="D988" s="3" t="s">
        <v>18</v>
      </c>
      <c r="E988" s="8" t="s">
        <v>133</v>
      </c>
      <c r="F988" s="3" t="s">
        <v>25</v>
      </c>
      <c r="G988" s="3" t="s">
        <v>21</v>
      </c>
      <c r="H988" s="8" t="s">
        <v>134</v>
      </c>
      <c r="I988" s="8" t="s">
        <v>134</v>
      </c>
      <c r="J988" s="47">
        <v>0.7400000000000001</v>
      </c>
      <c r="K988" s="4">
        <v>43840</v>
      </c>
      <c r="L988" s="3">
        <f t="shared" si="60"/>
        <v>2020</v>
      </c>
      <c r="M988" s="3">
        <f t="shared" si="61"/>
        <v>1</v>
      </c>
      <c r="O988" s="31" t="s">
        <v>135</v>
      </c>
      <c r="P988" s="56">
        <f t="shared" si="62"/>
        <v>0</v>
      </c>
      <c r="Q988" s="56">
        <f t="shared" si="63"/>
        <v>-0.7400000000000001</v>
      </c>
      <c r="R988" s="56">
        <f>IF(A988="INVERSION",-J988,0)</f>
        <v>0</v>
      </c>
      <c r="S988" s="56">
        <f>finanzas3[[#This Row],[INGRESO__NETO]]+finanzas3[[#This Row],[GASTO_NETO]]+finanzas3[[#This Row],[INVERSION_NETA]]</f>
        <v>-0.7400000000000001</v>
      </c>
    </row>
    <row r="989" spans="1:19" x14ac:dyDescent="0.35">
      <c r="A989" s="3" t="s">
        <v>28</v>
      </c>
      <c r="B989" s="3" t="s">
        <v>16</v>
      </c>
      <c r="C989" s="3" t="s">
        <v>17</v>
      </c>
      <c r="D989" s="3" t="s">
        <v>18</v>
      </c>
      <c r="E989" s="8" t="s">
        <v>57</v>
      </c>
      <c r="F989" s="3" t="s">
        <v>416</v>
      </c>
      <c r="G989" s="8" t="s">
        <v>48</v>
      </c>
      <c r="H989" s="8" t="s">
        <v>49</v>
      </c>
      <c r="I989" s="8" t="s">
        <v>57</v>
      </c>
      <c r="J989" s="47">
        <v>1.2890000000000001</v>
      </c>
      <c r="K989" s="4">
        <v>43843</v>
      </c>
      <c r="L989" s="3">
        <f t="shared" si="60"/>
        <v>2020</v>
      </c>
      <c r="M989" s="3">
        <f t="shared" si="61"/>
        <v>1</v>
      </c>
      <c r="O989" s="8"/>
      <c r="P989" s="56">
        <f t="shared" si="62"/>
        <v>0</v>
      </c>
      <c r="Q989" s="56">
        <f t="shared" si="63"/>
        <v>-1.2890000000000001</v>
      </c>
      <c r="R989" s="56">
        <f>IF(A989="INVERSION",-J989,0)</f>
        <v>0</v>
      </c>
      <c r="S989" s="56">
        <f>finanzas3[[#This Row],[INGRESO__NETO]]+finanzas3[[#This Row],[GASTO_NETO]]+finanzas3[[#This Row],[INVERSION_NETA]]</f>
        <v>-1.2890000000000001</v>
      </c>
    </row>
    <row r="990" spans="1:19" x14ac:dyDescent="0.35">
      <c r="A990" s="3" t="s">
        <v>28</v>
      </c>
      <c r="B990" s="3" t="s">
        <v>16</v>
      </c>
      <c r="C990" s="3" t="s">
        <v>17</v>
      </c>
      <c r="D990" s="3" t="s">
        <v>18</v>
      </c>
      <c r="E990" s="8"/>
      <c r="G990" s="3" t="s">
        <v>67</v>
      </c>
      <c r="H990" s="8" t="s">
        <v>66</v>
      </c>
      <c r="I990" s="8" t="s">
        <v>430</v>
      </c>
      <c r="J990" s="47">
        <v>0.97500000000000009</v>
      </c>
      <c r="K990" s="4">
        <v>43846</v>
      </c>
      <c r="L990" s="3">
        <f t="shared" si="60"/>
        <v>2020</v>
      </c>
      <c r="M990" s="3">
        <f t="shared" si="61"/>
        <v>1</v>
      </c>
      <c r="O990" s="31"/>
      <c r="P990" s="56">
        <f t="shared" si="62"/>
        <v>0</v>
      </c>
      <c r="Q990" s="56">
        <f t="shared" si="63"/>
        <v>-0.97500000000000009</v>
      </c>
      <c r="R990" s="56">
        <f>IF(A990="INVERSION",-J990,0)</f>
        <v>0</v>
      </c>
      <c r="S990" s="56">
        <f>finanzas3[[#This Row],[INGRESO__NETO]]+finanzas3[[#This Row],[GASTO_NETO]]+finanzas3[[#This Row],[INVERSION_NETA]]</f>
        <v>-0.97500000000000009</v>
      </c>
    </row>
    <row r="991" spans="1:19" x14ac:dyDescent="0.35">
      <c r="A991" s="3" t="s">
        <v>28</v>
      </c>
      <c r="B991" s="3" t="s">
        <v>16</v>
      </c>
      <c r="C991" s="3" t="s">
        <v>17</v>
      </c>
      <c r="D991" s="3" t="s">
        <v>18</v>
      </c>
      <c r="E991" s="8" t="s">
        <v>57</v>
      </c>
      <c r="F991" s="3" t="s">
        <v>416</v>
      </c>
      <c r="G991" s="8" t="s">
        <v>48</v>
      </c>
      <c r="H991" s="8" t="s">
        <v>49</v>
      </c>
      <c r="I991" s="8" t="s">
        <v>57</v>
      </c>
      <c r="J991" s="47">
        <v>3.6090000000000004</v>
      </c>
      <c r="K991" s="4">
        <v>43848</v>
      </c>
      <c r="L991" s="3">
        <f t="shared" si="60"/>
        <v>2020</v>
      </c>
      <c r="M991" s="3">
        <f t="shared" si="61"/>
        <v>1</v>
      </c>
      <c r="O991" s="8"/>
      <c r="P991" s="56">
        <f t="shared" si="62"/>
        <v>0</v>
      </c>
      <c r="Q991" s="56">
        <f t="shared" si="63"/>
        <v>-3.6090000000000004</v>
      </c>
      <c r="R991" s="56">
        <f>IF(A991="INVERSION",-J991,0)</f>
        <v>0</v>
      </c>
      <c r="S991" s="56">
        <f>finanzas3[[#This Row],[INGRESO__NETO]]+finanzas3[[#This Row],[GASTO_NETO]]+finanzas3[[#This Row],[INVERSION_NETA]]</f>
        <v>-3.6090000000000004</v>
      </c>
    </row>
    <row r="992" spans="1:19" x14ac:dyDescent="0.35">
      <c r="A992" s="3" t="s">
        <v>28</v>
      </c>
      <c r="B992" s="3" t="s">
        <v>16</v>
      </c>
      <c r="C992" s="3" t="s">
        <v>17</v>
      </c>
      <c r="D992" s="3" t="s">
        <v>18</v>
      </c>
      <c r="E992" s="8"/>
      <c r="F992" s="3" t="s">
        <v>25</v>
      </c>
      <c r="G992" s="8" t="s">
        <v>81</v>
      </c>
      <c r="H992" s="8" t="s">
        <v>126</v>
      </c>
      <c r="I992" s="8" t="s">
        <v>126</v>
      </c>
      <c r="J992" s="47">
        <v>1</v>
      </c>
      <c r="K992" s="4">
        <v>43850</v>
      </c>
      <c r="L992" s="3">
        <f t="shared" si="60"/>
        <v>2020</v>
      </c>
      <c r="M992" s="3">
        <f t="shared" si="61"/>
        <v>1</v>
      </c>
      <c r="O992" s="31"/>
      <c r="P992" s="56">
        <f t="shared" si="62"/>
        <v>0</v>
      </c>
      <c r="Q992" s="56">
        <f t="shared" si="63"/>
        <v>-1</v>
      </c>
      <c r="R992" s="56">
        <f>IF(A992="INVERSION",-J992,0)</f>
        <v>0</v>
      </c>
      <c r="S992" s="56">
        <f>finanzas3[[#This Row],[INGRESO__NETO]]+finanzas3[[#This Row],[GASTO_NETO]]+finanzas3[[#This Row],[INVERSION_NETA]]</f>
        <v>-1</v>
      </c>
    </row>
    <row r="993" spans="1:19" x14ac:dyDescent="0.35">
      <c r="A993" s="3" t="s">
        <v>28</v>
      </c>
      <c r="B993" s="3" t="s">
        <v>16</v>
      </c>
      <c r="C993" s="3" t="s">
        <v>17</v>
      </c>
      <c r="D993" s="3" t="s">
        <v>18</v>
      </c>
      <c r="E993" s="8"/>
      <c r="F993" s="3" t="s">
        <v>25</v>
      </c>
      <c r="G993" s="3" t="s">
        <v>81</v>
      </c>
      <c r="H993" s="8" t="s">
        <v>126</v>
      </c>
      <c r="I993" s="8" t="s">
        <v>126</v>
      </c>
      <c r="J993" s="47">
        <v>0.55000000000000004</v>
      </c>
      <c r="K993" s="4">
        <v>43852</v>
      </c>
      <c r="L993" s="3">
        <f t="shared" si="60"/>
        <v>2020</v>
      </c>
      <c r="M993" s="3">
        <f t="shared" si="61"/>
        <v>1</v>
      </c>
      <c r="O993" s="31"/>
      <c r="P993" s="56">
        <f t="shared" si="62"/>
        <v>0</v>
      </c>
      <c r="Q993" s="56">
        <f t="shared" si="63"/>
        <v>-0.55000000000000004</v>
      </c>
      <c r="R993" s="56">
        <f>IF(A993="INVERSION",-J993,0)</f>
        <v>0</v>
      </c>
      <c r="S993" s="56">
        <f>finanzas3[[#This Row],[INGRESO__NETO]]+finanzas3[[#This Row],[GASTO_NETO]]+finanzas3[[#This Row],[INVERSION_NETA]]</f>
        <v>-0.55000000000000004</v>
      </c>
    </row>
    <row r="994" spans="1:19" x14ac:dyDescent="0.35">
      <c r="A994" s="3" t="s">
        <v>28</v>
      </c>
      <c r="B994" s="3" t="s">
        <v>16</v>
      </c>
      <c r="C994" s="3" t="s">
        <v>17</v>
      </c>
      <c r="D994" s="3" t="s">
        <v>18</v>
      </c>
      <c r="E994" s="8"/>
      <c r="G994" s="8" t="s">
        <v>67</v>
      </c>
      <c r="H994" s="8" t="s">
        <v>66</v>
      </c>
      <c r="I994" s="8" t="s">
        <v>430</v>
      </c>
      <c r="J994" s="47">
        <v>0.05</v>
      </c>
      <c r="K994" s="4">
        <v>43852</v>
      </c>
      <c r="L994" s="3">
        <f t="shared" si="60"/>
        <v>2020</v>
      </c>
      <c r="M994" s="3">
        <f t="shared" si="61"/>
        <v>1</v>
      </c>
      <c r="O994" s="31"/>
      <c r="P994" s="56">
        <f t="shared" si="62"/>
        <v>0</v>
      </c>
      <c r="Q994" s="56">
        <f t="shared" si="63"/>
        <v>-0.05</v>
      </c>
      <c r="R994" s="56">
        <f>IF(A994="INVERSION",-J994,0)</f>
        <v>0</v>
      </c>
      <c r="S994" s="56">
        <f>finanzas3[[#This Row],[INGRESO__NETO]]+finanzas3[[#This Row],[GASTO_NETO]]+finanzas3[[#This Row],[INVERSION_NETA]]</f>
        <v>-0.05</v>
      </c>
    </row>
    <row r="995" spans="1:19" x14ac:dyDescent="0.35">
      <c r="A995" s="3" t="s">
        <v>28</v>
      </c>
      <c r="B995" s="3" t="s">
        <v>16</v>
      </c>
      <c r="C995" s="3" t="s">
        <v>17</v>
      </c>
      <c r="D995" s="3" t="s">
        <v>18</v>
      </c>
      <c r="E995" s="8" t="s">
        <v>57</v>
      </c>
      <c r="F995" s="3" t="s">
        <v>416</v>
      </c>
      <c r="G995" s="8" t="s">
        <v>48</v>
      </c>
      <c r="H995" s="8" t="s">
        <v>49</v>
      </c>
      <c r="I995" s="8" t="s">
        <v>57</v>
      </c>
      <c r="J995" s="47">
        <v>2.875</v>
      </c>
      <c r="K995" s="4">
        <v>43855</v>
      </c>
      <c r="L995" s="3">
        <f t="shared" si="60"/>
        <v>2020</v>
      </c>
      <c r="M995" s="3">
        <f t="shared" si="61"/>
        <v>1</v>
      </c>
      <c r="O995" s="8"/>
      <c r="P995" s="56">
        <f t="shared" si="62"/>
        <v>0</v>
      </c>
      <c r="Q995" s="56">
        <f t="shared" si="63"/>
        <v>-2.875</v>
      </c>
      <c r="R995" s="56">
        <f>IF(A995="INVERSION",-J995,0)</f>
        <v>0</v>
      </c>
      <c r="S995" s="56">
        <f>finanzas3[[#This Row],[INGRESO__NETO]]+finanzas3[[#This Row],[GASTO_NETO]]+finanzas3[[#This Row],[INVERSION_NETA]]</f>
        <v>-2.875</v>
      </c>
    </row>
    <row r="996" spans="1:19" x14ac:dyDescent="0.35">
      <c r="A996" s="3" t="s">
        <v>28</v>
      </c>
      <c r="B996" s="3" t="s">
        <v>16</v>
      </c>
      <c r="C996" s="3" t="s">
        <v>17</v>
      </c>
      <c r="D996" s="3" t="s">
        <v>18</v>
      </c>
      <c r="E996" s="8" t="s">
        <v>416</v>
      </c>
      <c r="F996" s="3" t="s">
        <v>416</v>
      </c>
      <c r="G996" s="8" t="s">
        <v>416</v>
      </c>
      <c r="H996" s="8" t="s">
        <v>416</v>
      </c>
      <c r="I996" s="8" t="s">
        <v>416</v>
      </c>
      <c r="J996" s="47">
        <v>1.1000000000000001</v>
      </c>
      <c r="K996" s="4">
        <v>43864</v>
      </c>
      <c r="L996" s="3">
        <f t="shared" si="60"/>
        <v>2020</v>
      </c>
      <c r="M996" s="3">
        <f t="shared" si="61"/>
        <v>2</v>
      </c>
      <c r="O996" s="31" t="s">
        <v>459</v>
      </c>
      <c r="P996" s="56">
        <f t="shared" si="62"/>
        <v>0</v>
      </c>
      <c r="Q996" s="56">
        <f t="shared" si="63"/>
        <v>-1.1000000000000001</v>
      </c>
      <c r="R996" s="56">
        <f>IF(A996="INVERSION",-J996,0)</f>
        <v>0</v>
      </c>
      <c r="S996" s="56">
        <f>finanzas3[[#This Row],[INGRESO__NETO]]+finanzas3[[#This Row],[GASTO_NETO]]+finanzas3[[#This Row],[INVERSION_NETA]]</f>
        <v>-1.1000000000000001</v>
      </c>
    </row>
    <row r="997" spans="1:19" x14ac:dyDescent="0.35">
      <c r="A997" s="3" t="s">
        <v>28</v>
      </c>
      <c r="B997" s="3" t="s">
        <v>16</v>
      </c>
      <c r="C997" s="3" t="s">
        <v>17</v>
      </c>
      <c r="D997" s="3" t="s">
        <v>18</v>
      </c>
      <c r="E997" s="8" t="s">
        <v>57</v>
      </c>
      <c r="F997" s="3" t="s">
        <v>171</v>
      </c>
      <c r="G997" s="8" t="s">
        <v>48</v>
      </c>
      <c r="H997" s="8" t="s">
        <v>49</v>
      </c>
      <c r="I997" s="8" t="s">
        <v>57</v>
      </c>
      <c r="J997" s="47">
        <v>3.1020000000000003</v>
      </c>
      <c r="K997" s="4">
        <v>43864</v>
      </c>
      <c r="L997" s="3">
        <f t="shared" si="60"/>
        <v>2020</v>
      </c>
      <c r="M997" s="3">
        <f t="shared" si="61"/>
        <v>2</v>
      </c>
      <c r="O997" s="8"/>
      <c r="P997" s="56">
        <f t="shared" si="62"/>
        <v>0</v>
      </c>
      <c r="Q997" s="56">
        <f t="shared" si="63"/>
        <v>-3.1020000000000003</v>
      </c>
      <c r="R997" s="56">
        <f>IF(A997="INVERSION",-J997,0)</f>
        <v>0</v>
      </c>
      <c r="S997" s="56">
        <f>finanzas3[[#This Row],[INGRESO__NETO]]+finanzas3[[#This Row],[GASTO_NETO]]+finanzas3[[#This Row],[INVERSION_NETA]]</f>
        <v>-3.1020000000000003</v>
      </c>
    </row>
    <row r="998" spans="1:19" x14ac:dyDescent="0.35">
      <c r="A998" s="3" t="s">
        <v>15</v>
      </c>
      <c r="B998" s="3" t="s">
        <v>16</v>
      </c>
      <c r="C998" s="3" t="s">
        <v>29</v>
      </c>
      <c r="D998" s="3" t="s">
        <v>18</v>
      </c>
      <c r="E998" s="8" t="s">
        <v>434</v>
      </c>
      <c r="F998" s="3" t="s">
        <v>416</v>
      </c>
      <c r="G998" s="3" t="s">
        <v>148</v>
      </c>
      <c r="H998" s="8" t="s">
        <v>435</v>
      </c>
      <c r="I998" s="8" t="s">
        <v>436</v>
      </c>
      <c r="J998" s="47">
        <v>513.37199999999996</v>
      </c>
      <c r="K998" s="4">
        <v>43864</v>
      </c>
      <c r="L998" s="3">
        <f t="shared" si="60"/>
        <v>2020</v>
      </c>
      <c r="M998" s="3">
        <f t="shared" si="61"/>
        <v>2</v>
      </c>
      <c r="O998" s="8"/>
      <c r="P998" s="56">
        <f t="shared" si="62"/>
        <v>513.37199999999996</v>
      </c>
      <c r="Q998" s="56">
        <f t="shared" si="63"/>
        <v>0</v>
      </c>
      <c r="R998" s="56">
        <f>IF(A998="INVERSION",-J998,0)</f>
        <v>0</v>
      </c>
      <c r="S998" s="56">
        <f>finanzas3[[#This Row],[INGRESO__NETO]]+finanzas3[[#This Row],[GASTO_NETO]]+finanzas3[[#This Row],[INVERSION_NETA]]</f>
        <v>513.37199999999996</v>
      </c>
    </row>
    <row r="999" spans="1:19" x14ac:dyDescent="0.35">
      <c r="A999" s="3" t="s">
        <v>28</v>
      </c>
      <c r="B999" s="3" t="s">
        <v>35</v>
      </c>
      <c r="C999" s="3" t="s">
        <v>29</v>
      </c>
      <c r="D999" s="3" t="s">
        <v>18</v>
      </c>
      <c r="E999" s="8" t="s">
        <v>420</v>
      </c>
      <c r="F999" s="3" t="s">
        <v>416</v>
      </c>
      <c r="G999" s="8" t="s">
        <v>1864</v>
      </c>
      <c r="H999" s="8" t="s">
        <v>184</v>
      </c>
      <c r="I999" s="8" t="s">
        <v>422</v>
      </c>
      <c r="J999" s="47">
        <v>3.1</v>
      </c>
      <c r="K999" s="4">
        <v>43867</v>
      </c>
      <c r="L999" s="3">
        <f t="shared" si="60"/>
        <v>2020</v>
      </c>
      <c r="M999" s="3">
        <f t="shared" si="61"/>
        <v>2</v>
      </c>
      <c r="O999" s="8"/>
      <c r="P999" s="56">
        <f t="shared" si="62"/>
        <v>0</v>
      </c>
      <c r="Q999" s="56">
        <f t="shared" si="63"/>
        <v>-3.1</v>
      </c>
      <c r="R999" s="56">
        <f>IF(A999="INVERSION",-J999,0)</f>
        <v>0</v>
      </c>
      <c r="S999" s="56">
        <f>finanzas3[[#This Row],[INGRESO__NETO]]+finanzas3[[#This Row],[GASTO_NETO]]+finanzas3[[#This Row],[INVERSION_NETA]]</f>
        <v>-3.1</v>
      </c>
    </row>
    <row r="1000" spans="1:19" x14ac:dyDescent="0.35">
      <c r="A1000" s="3" t="s">
        <v>15</v>
      </c>
      <c r="B1000" s="3" t="s">
        <v>16</v>
      </c>
      <c r="C1000" s="3" t="s">
        <v>29</v>
      </c>
      <c r="D1000" s="3" t="s">
        <v>18</v>
      </c>
      <c r="E1000" s="8" t="s">
        <v>434</v>
      </c>
      <c r="F1000" s="3" t="s">
        <v>416</v>
      </c>
      <c r="G1000" s="8" t="s">
        <v>148</v>
      </c>
      <c r="H1000" s="8" t="s">
        <v>435</v>
      </c>
      <c r="I1000" s="8" t="s">
        <v>436</v>
      </c>
      <c r="J1000" s="47">
        <v>177.339</v>
      </c>
      <c r="K1000" s="4">
        <v>43871</v>
      </c>
      <c r="L1000" s="3">
        <f t="shared" si="60"/>
        <v>2020</v>
      </c>
      <c r="M1000" s="3">
        <f t="shared" si="61"/>
        <v>2</v>
      </c>
      <c r="O1000" s="8"/>
      <c r="P1000" s="56">
        <f t="shared" si="62"/>
        <v>177.339</v>
      </c>
      <c r="Q1000" s="56">
        <f t="shared" si="63"/>
        <v>0</v>
      </c>
      <c r="R1000" s="56">
        <f>IF(A1000="INVERSION",-J1000,0)</f>
        <v>0</v>
      </c>
      <c r="S1000" s="56">
        <f>finanzas3[[#This Row],[INGRESO__NETO]]+finanzas3[[#This Row],[GASTO_NETO]]+finanzas3[[#This Row],[INVERSION_NETA]]</f>
        <v>177.339</v>
      </c>
    </row>
    <row r="1001" spans="1:19" x14ac:dyDescent="0.35">
      <c r="A1001" s="3" t="s">
        <v>28</v>
      </c>
      <c r="B1001" s="3" t="s">
        <v>16</v>
      </c>
      <c r="C1001" s="3" t="s">
        <v>17</v>
      </c>
      <c r="D1001" s="3" t="s">
        <v>18</v>
      </c>
      <c r="E1001" s="8" t="s">
        <v>460</v>
      </c>
      <c r="F1001" s="3" t="s">
        <v>25</v>
      </c>
      <c r="G1001" s="3" t="s">
        <v>53</v>
      </c>
      <c r="H1001" s="8" t="s">
        <v>199</v>
      </c>
      <c r="I1001" s="8" t="s">
        <v>200</v>
      </c>
      <c r="J1001" s="47">
        <v>0.91500000000000004</v>
      </c>
      <c r="K1001" s="4">
        <v>43871</v>
      </c>
      <c r="L1001" s="3">
        <f t="shared" si="60"/>
        <v>2020</v>
      </c>
      <c r="M1001" s="3">
        <f t="shared" si="61"/>
        <v>2</v>
      </c>
      <c r="O1001" s="31" t="s">
        <v>461</v>
      </c>
      <c r="P1001" s="56">
        <f t="shared" si="62"/>
        <v>0</v>
      </c>
      <c r="Q1001" s="56">
        <f t="shared" si="63"/>
        <v>-0.91500000000000004</v>
      </c>
      <c r="R1001" s="56">
        <f>IF(A1001="INVERSION",-J1001,0)</f>
        <v>0</v>
      </c>
      <c r="S1001" s="56">
        <f>finanzas3[[#This Row],[INGRESO__NETO]]+finanzas3[[#This Row],[GASTO_NETO]]+finanzas3[[#This Row],[INVERSION_NETA]]</f>
        <v>-0.91500000000000004</v>
      </c>
    </row>
    <row r="1002" spans="1:19" x14ac:dyDescent="0.35">
      <c r="A1002" s="3" t="s">
        <v>15</v>
      </c>
      <c r="B1002" s="3" t="s">
        <v>16</v>
      </c>
      <c r="C1002" s="3" t="s">
        <v>17</v>
      </c>
      <c r="D1002" s="3" t="s">
        <v>18</v>
      </c>
      <c r="E1002" s="8" t="s">
        <v>24</v>
      </c>
      <c r="F1002" s="3" t="s">
        <v>25</v>
      </c>
      <c r="G1002" s="3" t="s">
        <v>21</v>
      </c>
      <c r="H1002" s="8" t="s">
        <v>26</v>
      </c>
      <c r="I1002" s="8" t="s">
        <v>27</v>
      </c>
      <c r="J1002" s="47">
        <v>45.399000000000001</v>
      </c>
      <c r="K1002" s="4">
        <v>43873</v>
      </c>
      <c r="L1002" s="3">
        <f t="shared" si="60"/>
        <v>2020</v>
      </c>
      <c r="M1002" s="3">
        <f t="shared" si="61"/>
        <v>2</v>
      </c>
      <c r="O1002" s="8"/>
      <c r="P1002" s="56">
        <f t="shared" si="62"/>
        <v>45.399000000000001</v>
      </c>
      <c r="Q1002" s="56">
        <f t="shared" si="63"/>
        <v>0</v>
      </c>
      <c r="R1002" s="56">
        <f>IF(A1002="INVERSION",-J1002,0)</f>
        <v>0</v>
      </c>
      <c r="S1002" s="56">
        <f>finanzas3[[#This Row],[INGRESO__NETO]]+finanzas3[[#This Row],[GASTO_NETO]]+finanzas3[[#This Row],[INVERSION_NETA]]</f>
        <v>45.399000000000001</v>
      </c>
    </row>
    <row r="1003" spans="1:19" x14ac:dyDescent="0.35">
      <c r="A1003" s="3" t="s">
        <v>28</v>
      </c>
      <c r="B1003" s="3" t="s">
        <v>16</v>
      </c>
      <c r="C1003" s="3" t="s">
        <v>17</v>
      </c>
      <c r="D1003" s="3" t="s">
        <v>18</v>
      </c>
      <c r="E1003" s="3" t="s">
        <v>58</v>
      </c>
      <c r="F1003" s="3" t="s">
        <v>171</v>
      </c>
      <c r="G1003" s="8" t="s">
        <v>59</v>
      </c>
      <c r="H1003" s="8" t="s">
        <v>59</v>
      </c>
      <c r="I1003" s="8"/>
      <c r="J1003" s="47">
        <v>1.2990000000000002</v>
      </c>
      <c r="K1003" s="4">
        <v>43874</v>
      </c>
      <c r="L1003" s="3">
        <f t="shared" si="60"/>
        <v>2020</v>
      </c>
      <c r="M1003" s="3">
        <f t="shared" si="61"/>
        <v>2</v>
      </c>
      <c r="O1003" s="31" t="s">
        <v>462</v>
      </c>
      <c r="P1003" s="56">
        <f t="shared" si="62"/>
        <v>0</v>
      </c>
      <c r="Q1003" s="56">
        <f t="shared" si="63"/>
        <v>-1.2990000000000002</v>
      </c>
      <c r="R1003" s="56">
        <f>IF(A1003="INVERSION",-J1003,0)</f>
        <v>0</v>
      </c>
      <c r="S1003" s="56">
        <f>finanzas3[[#This Row],[INGRESO__NETO]]+finanzas3[[#This Row],[GASTO_NETO]]+finanzas3[[#This Row],[INVERSION_NETA]]</f>
        <v>-1.2990000000000002</v>
      </c>
    </row>
    <row r="1004" spans="1:19" x14ac:dyDescent="0.35">
      <c r="A1004" s="3" t="s">
        <v>28</v>
      </c>
      <c r="B1004" s="3" t="s">
        <v>16</v>
      </c>
      <c r="C1004" s="3" t="s">
        <v>17</v>
      </c>
      <c r="D1004" s="3" t="s">
        <v>18</v>
      </c>
      <c r="E1004" s="8" t="s">
        <v>463</v>
      </c>
      <c r="F1004" s="3" t="s">
        <v>25</v>
      </c>
      <c r="G1004" s="3" t="s">
        <v>67</v>
      </c>
      <c r="H1004" s="8" t="s">
        <v>67</v>
      </c>
      <c r="I1004" s="8" t="s">
        <v>67</v>
      </c>
      <c r="J1004" s="47">
        <v>1.1800000000000002</v>
      </c>
      <c r="K1004" s="4">
        <v>43880</v>
      </c>
      <c r="L1004" s="3">
        <f t="shared" si="60"/>
        <v>2020</v>
      </c>
      <c r="M1004" s="3">
        <f t="shared" si="61"/>
        <v>2</v>
      </c>
      <c r="O1004" s="31" t="s">
        <v>464</v>
      </c>
      <c r="P1004" s="56">
        <f t="shared" si="62"/>
        <v>0</v>
      </c>
      <c r="Q1004" s="56">
        <f t="shared" si="63"/>
        <v>-1.1800000000000002</v>
      </c>
      <c r="R1004" s="56">
        <f>IF(A1004="INVERSION",-J1004,0)</f>
        <v>0</v>
      </c>
      <c r="S1004" s="56">
        <f>finanzas3[[#This Row],[INGRESO__NETO]]+finanzas3[[#This Row],[GASTO_NETO]]+finanzas3[[#This Row],[INVERSION_NETA]]</f>
        <v>-1.1800000000000002</v>
      </c>
    </row>
    <row r="1005" spans="1:19" x14ac:dyDescent="0.35">
      <c r="A1005" s="3" t="s">
        <v>15</v>
      </c>
      <c r="B1005" s="3" t="s">
        <v>16</v>
      </c>
      <c r="C1005" s="3" t="s">
        <v>29</v>
      </c>
      <c r="D1005" s="3" t="s">
        <v>18</v>
      </c>
      <c r="E1005" s="8" t="s">
        <v>465</v>
      </c>
      <c r="F1005" s="3" t="s">
        <v>171</v>
      </c>
      <c r="G1005" s="3" t="s">
        <v>148</v>
      </c>
      <c r="H1005" s="3" t="s">
        <v>466</v>
      </c>
      <c r="I1005" s="3" t="s">
        <v>465</v>
      </c>
      <c r="J1005" s="6">
        <v>228.15599999999998</v>
      </c>
      <c r="K1005" s="4">
        <v>43885</v>
      </c>
      <c r="L1005" s="3">
        <f t="shared" si="60"/>
        <v>2020</v>
      </c>
      <c r="M1005" s="3">
        <f t="shared" si="61"/>
        <v>2</v>
      </c>
      <c r="O1005" s="8" t="s">
        <v>467</v>
      </c>
      <c r="P1005" s="56">
        <f t="shared" si="62"/>
        <v>228.15599999999998</v>
      </c>
      <c r="Q1005" s="56">
        <f t="shared" si="63"/>
        <v>0</v>
      </c>
      <c r="R1005" s="56">
        <f>IF(A1005="INVERSION",-J1005,0)</f>
        <v>0</v>
      </c>
      <c r="S1005" s="56">
        <f>finanzas3[[#This Row],[INGRESO__NETO]]+finanzas3[[#This Row],[GASTO_NETO]]+finanzas3[[#This Row],[INVERSION_NETA]]</f>
        <v>228.15599999999998</v>
      </c>
    </row>
    <row r="1006" spans="1:19" x14ac:dyDescent="0.35">
      <c r="A1006" s="3" t="s">
        <v>28</v>
      </c>
      <c r="B1006" s="3" t="s">
        <v>16</v>
      </c>
      <c r="C1006" s="3" t="s">
        <v>17</v>
      </c>
      <c r="D1006" s="3" t="s">
        <v>18</v>
      </c>
      <c r="E1006" s="8" t="s">
        <v>468</v>
      </c>
      <c r="F1006" s="3" t="s">
        <v>25</v>
      </c>
      <c r="G1006" s="3" t="s">
        <v>67</v>
      </c>
      <c r="H1006" s="8" t="s">
        <v>67</v>
      </c>
      <c r="I1006" s="8" t="s">
        <v>67</v>
      </c>
      <c r="J1006" s="47">
        <v>0.79</v>
      </c>
      <c r="K1006" s="4">
        <v>43892</v>
      </c>
      <c r="L1006" s="3">
        <f t="shared" si="60"/>
        <v>2020</v>
      </c>
      <c r="M1006" s="3">
        <f t="shared" si="61"/>
        <v>3</v>
      </c>
      <c r="O1006" s="31" t="s">
        <v>469</v>
      </c>
      <c r="P1006" s="56">
        <f t="shared" si="62"/>
        <v>0</v>
      </c>
      <c r="Q1006" s="56">
        <f t="shared" si="63"/>
        <v>-0.79</v>
      </c>
      <c r="R1006" s="56">
        <f>IF(A1006="INVERSION",-J1006,0)</f>
        <v>0</v>
      </c>
      <c r="S1006" s="56">
        <f>finanzas3[[#This Row],[INGRESO__NETO]]+finanzas3[[#This Row],[GASTO_NETO]]+finanzas3[[#This Row],[INVERSION_NETA]]</f>
        <v>-0.79</v>
      </c>
    </row>
    <row r="1007" spans="1:19" x14ac:dyDescent="0.35">
      <c r="A1007" s="3" t="s">
        <v>28</v>
      </c>
      <c r="B1007" s="3" t="s">
        <v>16</v>
      </c>
      <c r="C1007" s="3" t="s">
        <v>17</v>
      </c>
      <c r="D1007" s="3" t="s">
        <v>18</v>
      </c>
      <c r="E1007" s="8" t="s">
        <v>40</v>
      </c>
      <c r="F1007" s="3" t="s">
        <v>171</v>
      </c>
      <c r="G1007" s="3" t="s">
        <v>21</v>
      </c>
      <c r="H1007" s="8" t="s">
        <v>40</v>
      </c>
      <c r="I1007" s="8" t="s">
        <v>40</v>
      </c>
      <c r="J1007" s="47">
        <v>2</v>
      </c>
      <c r="K1007" s="4">
        <v>43896</v>
      </c>
      <c r="L1007" s="3">
        <f t="shared" si="60"/>
        <v>2020</v>
      </c>
      <c r="M1007" s="3">
        <f t="shared" si="61"/>
        <v>3</v>
      </c>
      <c r="O1007" s="31"/>
      <c r="P1007" s="56">
        <f t="shared" si="62"/>
        <v>0</v>
      </c>
      <c r="Q1007" s="56">
        <f t="shared" si="63"/>
        <v>-2</v>
      </c>
      <c r="R1007" s="56">
        <f>IF(A1007="INVERSION",-J1007,0)</f>
        <v>0</v>
      </c>
      <c r="S1007" s="56">
        <f>finanzas3[[#This Row],[INGRESO__NETO]]+finanzas3[[#This Row],[GASTO_NETO]]+finanzas3[[#This Row],[INVERSION_NETA]]</f>
        <v>-2</v>
      </c>
    </row>
    <row r="1008" spans="1:19" x14ac:dyDescent="0.35">
      <c r="A1008" s="3" t="s">
        <v>28</v>
      </c>
      <c r="B1008" s="3" t="s">
        <v>16</v>
      </c>
      <c r="C1008" s="3" t="s">
        <v>17</v>
      </c>
      <c r="D1008" s="3" t="s">
        <v>18</v>
      </c>
      <c r="E1008" s="8" t="s">
        <v>40</v>
      </c>
      <c r="F1008" s="3" t="s">
        <v>171</v>
      </c>
      <c r="G1008" s="3" t="s">
        <v>21</v>
      </c>
      <c r="H1008" s="3" t="s">
        <v>40</v>
      </c>
      <c r="I1008" s="3" t="s">
        <v>40</v>
      </c>
      <c r="J1008" s="6">
        <v>10</v>
      </c>
      <c r="K1008" s="4">
        <v>43896</v>
      </c>
      <c r="L1008" s="3">
        <f t="shared" si="60"/>
        <v>2020</v>
      </c>
      <c r="M1008" s="3">
        <f t="shared" si="61"/>
        <v>3</v>
      </c>
      <c r="P1008" s="56">
        <f t="shared" si="62"/>
        <v>0</v>
      </c>
      <c r="Q1008" s="56">
        <f t="shared" si="63"/>
        <v>-10</v>
      </c>
      <c r="R1008" s="56">
        <f>IF(A1008="INVERSION",-J1008,0)</f>
        <v>0</v>
      </c>
      <c r="S1008" s="56">
        <f>finanzas3[[#This Row],[INGRESO__NETO]]+finanzas3[[#This Row],[GASTO_NETO]]+finanzas3[[#This Row],[INVERSION_NETA]]</f>
        <v>-10</v>
      </c>
    </row>
    <row r="1009" spans="1:19" x14ac:dyDescent="0.35">
      <c r="A1009" s="3" t="s">
        <v>28</v>
      </c>
      <c r="B1009" s="3" t="s">
        <v>16</v>
      </c>
      <c r="C1009" s="3" t="s">
        <v>17</v>
      </c>
      <c r="D1009" s="3" t="s">
        <v>18</v>
      </c>
      <c r="E1009" s="8"/>
      <c r="F1009" s="3" t="s">
        <v>25</v>
      </c>
      <c r="G1009" s="3" t="s">
        <v>67</v>
      </c>
      <c r="H1009" s="3" t="s">
        <v>66</v>
      </c>
      <c r="I1009" s="3" t="s">
        <v>185</v>
      </c>
      <c r="J1009" s="6">
        <v>1.1900000000000002</v>
      </c>
      <c r="K1009" s="4">
        <v>43897</v>
      </c>
      <c r="L1009" s="3">
        <f t="shared" si="60"/>
        <v>2020</v>
      </c>
      <c r="M1009" s="3">
        <f t="shared" si="61"/>
        <v>3</v>
      </c>
      <c r="P1009" s="56">
        <f t="shared" si="62"/>
        <v>0</v>
      </c>
      <c r="Q1009" s="56">
        <f t="shared" si="63"/>
        <v>-1.1900000000000002</v>
      </c>
      <c r="R1009" s="56">
        <f>IF(A1009="INVERSION",-J1009,0)</f>
        <v>0</v>
      </c>
      <c r="S1009" s="56">
        <f>finanzas3[[#This Row],[INGRESO__NETO]]+finanzas3[[#This Row],[GASTO_NETO]]+finanzas3[[#This Row],[INVERSION_NETA]]</f>
        <v>-1.1900000000000002</v>
      </c>
    </row>
    <row r="1010" spans="1:19" x14ac:dyDescent="0.35">
      <c r="A1010" s="3" t="s">
        <v>28</v>
      </c>
      <c r="B1010" s="3" t="s">
        <v>16</v>
      </c>
      <c r="C1010" s="3" t="s">
        <v>17</v>
      </c>
      <c r="D1010" s="3" t="s">
        <v>18</v>
      </c>
      <c r="E1010" s="8" t="s">
        <v>425</v>
      </c>
      <c r="F1010" s="3" t="s">
        <v>171</v>
      </c>
      <c r="G1010" s="3" t="s">
        <v>48</v>
      </c>
      <c r="H1010" s="3" t="s">
        <v>49</v>
      </c>
      <c r="I1010" s="3" t="s">
        <v>425</v>
      </c>
      <c r="J1010" s="6">
        <v>3.3380000000000005</v>
      </c>
      <c r="K1010" s="4">
        <v>43898</v>
      </c>
      <c r="L1010" s="3">
        <f t="shared" si="60"/>
        <v>2020</v>
      </c>
      <c r="M1010" s="3">
        <f t="shared" si="61"/>
        <v>3</v>
      </c>
      <c r="O1010" s="3"/>
      <c r="P1010" s="56">
        <f t="shared" si="62"/>
        <v>0</v>
      </c>
      <c r="Q1010" s="56">
        <f t="shared" si="63"/>
        <v>-3.3380000000000005</v>
      </c>
      <c r="R1010" s="56">
        <f>IF(A1010="INVERSION",-J1010,0)</f>
        <v>0</v>
      </c>
      <c r="S1010" s="56">
        <f>finanzas3[[#This Row],[INGRESO__NETO]]+finanzas3[[#This Row],[GASTO_NETO]]+finanzas3[[#This Row],[INVERSION_NETA]]</f>
        <v>-3.3380000000000005</v>
      </c>
    </row>
    <row r="1011" spans="1:19" x14ac:dyDescent="0.35">
      <c r="A1011" s="3" t="s">
        <v>28</v>
      </c>
      <c r="B1011" s="3" t="s">
        <v>16</v>
      </c>
      <c r="C1011" s="3" t="s">
        <v>17</v>
      </c>
      <c r="D1011" s="3" t="s">
        <v>18</v>
      </c>
      <c r="E1011" s="8" t="s">
        <v>173</v>
      </c>
      <c r="F1011" s="3" t="s">
        <v>173</v>
      </c>
      <c r="G1011" s="3" t="s">
        <v>53</v>
      </c>
      <c r="H1011" s="3" t="s">
        <v>172</v>
      </c>
      <c r="I1011" s="3" t="s">
        <v>173</v>
      </c>
      <c r="J1011" s="6">
        <v>2.29</v>
      </c>
      <c r="K1011" s="4">
        <v>43898</v>
      </c>
      <c r="L1011" s="3">
        <f t="shared" si="60"/>
        <v>2020</v>
      </c>
      <c r="M1011" s="3">
        <f t="shared" si="61"/>
        <v>3</v>
      </c>
      <c r="O1011" t="s">
        <v>302</v>
      </c>
      <c r="P1011" s="56">
        <f t="shared" si="62"/>
        <v>0</v>
      </c>
      <c r="Q1011" s="56">
        <f t="shared" si="63"/>
        <v>-2.29</v>
      </c>
      <c r="R1011" s="56">
        <f>IF(A1011="INVERSION",-J1011,0)</f>
        <v>0</v>
      </c>
      <c r="S1011" s="56">
        <f>finanzas3[[#This Row],[INGRESO__NETO]]+finanzas3[[#This Row],[GASTO_NETO]]+finanzas3[[#This Row],[INVERSION_NETA]]</f>
        <v>-2.29</v>
      </c>
    </row>
    <row r="1012" spans="1:19" x14ac:dyDescent="0.35">
      <c r="A1012" s="3" t="s">
        <v>28</v>
      </c>
      <c r="B1012" s="3" t="s">
        <v>16</v>
      </c>
      <c r="C1012" s="3" t="s">
        <v>17</v>
      </c>
      <c r="D1012" s="3" t="s">
        <v>18</v>
      </c>
      <c r="E1012" s="8" t="s">
        <v>471</v>
      </c>
      <c r="F1012" s="3" t="s">
        <v>470</v>
      </c>
      <c r="G1012" s="3" t="s">
        <v>84</v>
      </c>
      <c r="H1012" s="3" t="s">
        <v>139</v>
      </c>
      <c r="I1012" s="3" t="s">
        <v>139</v>
      </c>
      <c r="J1012" s="6">
        <v>0.751</v>
      </c>
      <c r="K1012" s="4">
        <v>43899</v>
      </c>
      <c r="L1012" s="3">
        <f t="shared" si="60"/>
        <v>2020</v>
      </c>
      <c r="M1012" s="3">
        <f t="shared" si="61"/>
        <v>3</v>
      </c>
      <c r="O1012" t="s">
        <v>472</v>
      </c>
      <c r="P1012" s="56">
        <f t="shared" si="62"/>
        <v>0</v>
      </c>
      <c r="Q1012" s="56">
        <f t="shared" si="63"/>
        <v>-0.751</v>
      </c>
      <c r="R1012" s="56">
        <f>IF(A1012="INVERSION",-J1012,0)</f>
        <v>0</v>
      </c>
      <c r="S1012" s="56">
        <f>finanzas3[[#This Row],[INGRESO__NETO]]+finanzas3[[#This Row],[GASTO_NETO]]+finanzas3[[#This Row],[INVERSION_NETA]]</f>
        <v>-0.751</v>
      </c>
    </row>
    <row r="1013" spans="1:19" x14ac:dyDescent="0.35">
      <c r="A1013" s="3" t="s">
        <v>28</v>
      </c>
      <c r="B1013" s="3" t="s">
        <v>16</v>
      </c>
      <c r="C1013" s="3" t="s">
        <v>17</v>
      </c>
      <c r="D1013" s="3" t="s">
        <v>18</v>
      </c>
      <c r="E1013" s="8" t="s">
        <v>425</v>
      </c>
      <c r="F1013" s="3" t="s">
        <v>171</v>
      </c>
      <c r="G1013" s="3" t="s">
        <v>48</v>
      </c>
      <c r="H1013" s="3" t="s">
        <v>49</v>
      </c>
      <c r="I1013" s="3" t="s">
        <v>425</v>
      </c>
      <c r="J1013" s="6">
        <v>4.6749999999999998</v>
      </c>
      <c r="K1013" s="4">
        <v>43903</v>
      </c>
      <c r="L1013" s="3">
        <f t="shared" si="60"/>
        <v>2020</v>
      </c>
      <c r="M1013" s="3">
        <f t="shared" si="61"/>
        <v>3</v>
      </c>
      <c r="O1013" s="3"/>
      <c r="P1013" s="56">
        <f t="shared" si="62"/>
        <v>0</v>
      </c>
      <c r="Q1013" s="56">
        <f t="shared" si="63"/>
        <v>-4.6749999999999998</v>
      </c>
      <c r="R1013" s="56">
        <f>IF(A1013="INVERSION",-J1013,0)</f>
        <v>0</v>
      </c>
      <c r="S1013" s="56">
        <f>finanzas3[[#This Row],[INGRESO__NETO]]+finanzas3[[#This Row],[GASTO_NETO]]+finanzas3[[#This Row],[INVERSION_NETA]]</f>
        <v>-4.6749999999999998</v>
      </c>
    </row>
    <row r="1014" spans="1:19" x14ac:dyDescent="0.35">
      <c r="A1014" s="3" t="s">
        <v>28</v>
      </c>
      <c r="B1014" s="3" t="s">
        <v>16</v>
      </c>
      <c r="C1014" s="3" t="s">
        <v>17</v>
      </c>
      <c r="D1014" s="3" t="s">
        <v>18</v>
      </c>
      <c r="E1014" s="8" t="s">
        <v>425</v>
      </c>
      <c r="F1014" s="3" t="s">
        <v>171</v>
      </c>
      <c r="G1014" s="3" t="s">
        <v>48</v>
      </c>
      <c r="H1014" s="3" t="s">
        <v>49</v>
      </c>
      <c r="I1014" s="3" t="s">
        <v>425</v>
      </c>
      <c r="J1014" s="6">
        <v>4.1500000000000004</v>
      </c>
      <c r="K1014" s="4">
        <v>43907</v>
      </c>
      <c r="L1014" s="3">
        <f t="shared" si="60"/>
        <v>2020</v>
      </c>
      <c r="M1014" s="3">
        <f t="shared" si="61"/>
        <v>3</v>
      </c>
      <c r="O1014" s="3"/>
      <c r="P1014" s="56">
        <f t="shared" si="62"/>
        <v>0</v>
      </c>
      <c r="Q1014" s="56">
        <f t="shared" si="63"/>
        <v>-4.1500000000000004</v>
      </c>
      <c r="R1014" s="56">
        <f>IF(A1014="INVERSION",-J1014,0)</f>
        <v>0</v>
      </c>
      <c r="S1014" s="56">
        <f>finanzas3[[#This Row],[INGRESO__NETO]]+finanzas3[[#This Row],[GASTO_NETO]]+finanzas3[[#This Row],[INVERSION_NETA]]</f>
        <v>-4.1500000000000004</v>
      </c>
    </row>
    <row r="1015" spans="1:19" x14ac:dyDescent="0.35">
      <c r="A1015" s="3" t="s">
        <v>28</v>
      </c>
      <c r="B1015" s="3" t="s">
        <v>16</v>
      </c>
      <c r="C1015" s="3" t="s">
        <v>17</v>
      </c>
      <c r="D1015" s="3" t="s">
        <v>18</v>
      </c>
      <c r="E1015" s="8" t="s">
        <v>57</v>
      </c>
      <c r="F1015" s="3" t="s">
        <v>171</v>
      </c>
      <c r="G1015" s="3" t="s">
        <v>48</v>
      </c>
      <c r="H1015" s="3" t="s">
        <v>49</v>
      </c>
      <c r="I1015" s="8" t="s">
        <v>57</v>
      </c>
      <c r="J1015" s="47">
        <v>5.0390000000000006</v>
      </c>
      <c r="K1015" s="4">
        <v>43911</v>
      </c>
      <c r="L1015" s="3">
        <f t="shared" si="60"/>
        <v>2020</v>
      </c>
      <c r="M1015" s="3">
        <f t="shared" si="61"/>
        <v>3</v>
      </c>
      <c r="O1015" s="3"/>
      <c r="P1015" s="56">
        <f t="shared" si="62"/>
        <v>0</v>
      </c>
      <c r="Q1015" s="56">
        <f t="shared" si="63"/>
        <v>-5.0390000000000006</v>
      </c>
      <c r="R1015" s="56">
        <f>IF(A1015="INVERSION",-J1015,0)</f>
        <v>0</v>
      </c>
      <c r="S1015" s="56">
        <f>finanzas3[[#This Row],[INGRESO__NETO]]+finanzas3[[#This Row],[GASTO_NETO]]+finanzas3[[#This Row],[INVERSION_NETA]]</f>
        <v>-5.0390000000000006</v>
      </c>
    </row>
    <row r="1016" spans="1:19" x14ac:dyDescent="0.35">
      <c r="A1016" s="3" t="s">
        <v>28</v>
      </c>
      <c r="B1016" s="3" t="s">
        <v>16</v>
      </c>
      <c r="C1016" s="3" t="s">
        <v>17</v>
      </c>
      <c r="D1016" s="3" t="s">
        <v>18</v>
      </c>
      <c r="E1016" s="8" t="s">
        <v>473</v>
      </c>
      <c r="F1016" s="3" t="s">
        <v>470</v>
      </c>
      <c r="G1016" s="3" t="s">
        <v>84</v>
      </c>
      <c r="H1016" s="3" t="s">
        <v>139</v>
      </c>
      <c r="I1016" s="8" t="s">
        <v>139</v>
      </c>
      <c r="J1016" s="47">
        <v>2.0760000000000001</v>
      </c>
      <c r="K1016" s="4">
        <v>43913</v>
      </c>
      <c r="L1016" s="3">
        <f t="shared" si="60"/>
        <v>2020</v>
      </c>
      <c r="M1016" s="3">
        <f t="shared" si="61"/>
        <v>3</v>
      </c>
      <c r="O1016" t="s">
        <v>474</v>
      </c>
      <c r="P1016" s="56">
        <f t="shared" si="62"/>
        <v>0</v>
      </c>
      <c r="Q1016" s="56">
        <f t="shared" si="63"/>
        <v>-2.0760000000000001</v>
      </c>
      <c r="R1016" s="56">
        <f>IF(A1016="INVERSION",-J1016,0)</f>
        <v>0</v>
      </c>
      <c r="S1016" s="56">
        <f>finanzas3[[#This Row],[INGRESO__NETO]]+finanzas3[[#This Row],[GASTO_NETO]]+finanzas3[[#This Row],[INVERSION_NETA]]</f>
        <v>-2.0760000000000001</v>
      </c>
    </row>
    <row r="1017" spans="1:19" x14ac:dyDescent="0.35">
      <c r="A1017" s="3" t="s">
        <v>15</v>
      </c>
      <c r="B1017" s="3" t="s">
        <v>16</v>
      </c>
      <c r="C1017" s="3" t="s">
        <v>29</v>
      </c>
      <c r="D1017" s="3" t="s">
        <v>18</v>
      </c>
      <c r="E1017" s="3" t="s">
        <v>465</v>
      </c>
      <c r="F1017" s="3" t="s">
        <v>171</v>
      </c>
      <c r="G1017" s="3" t="s">
        <v>148</v>
      </c>
      <c r="H1017" s="3" t="s">
        <v>466</v>
      </c>
      <c r="I1017" s="3" t="s">
        <v>465</v>
      </c>
      <c r="J1017" s="6">
        <v>487.20899999999995</v>
      </c>
      <c r="K1017" s="4">
        <v>43914</v>
      </c>
      <c r="L1017" s="3">
        <f t="shared" si="60"/>
        <v>2020</v>
      </c>
      <c r="M1017" s="3">
        <f t="shared" si="61"/>
        <v>3</v>
      </c>
      <c r="O1017" s="3" t="s">
        <v>475</v>
      </c>
      <c r="P1017" s="56">
        <f t="shared" si="62"/>
        <v>487.20899999999995</v>
      </c>
      <c r="Q1017" s="56">
        <f t="shared" si="63"/>
        <v>0</v>
      </c>
      <c r="R1017" s="56">
        <f>IF(A1017="INVERSION",-J1017,0)</f>
        <v>0</v>
      </c>
      <c r="S1017" s="56">
        <f>finanzas3[[#This Row],[INGRESO__NETO]]+finanzas3[[#This Row],[GASTO_NETO]]+finanzas3[[#This Row],[INVERSION_NETA]]</f>
        <v>487.20899999999995</v>
      </c>
    </row>
    <row r="1018" spans="1:19" x14ac:dyDescent="0.35">
      <c r="A1018" s="3" t="s">
        <v>28</v>
      </c>
      <c r="B1018" s="3" t="s">
        <v>16</v>
      </c>
      <c r="C1018" s="3" t="s">
        <v>17</v>
      </c>
      <c r="D1018" s="3" t="s">
        <v>18</v>
      </c>
      <c r="E1018" s="3" t="s">
        <v>57</v>
      </c>
      <c r="F1018" s="3" t="s">
        <v>171</v>
      </c>
      <c r="G1018" s="8" t="s">
        <v>48</v>
      </c>
      <c r="H1018" s="8" t="s">
        <v>49</v>
      </c>
      <c r="I1018" s="8" t="s">
        <v>57</v>
      </c>
      <c r="J1018" s="47">
        <v>5.9130000000000003</v>
      </c>
      <c r="K1018" s="4">
        <v>43917</v>
      </c>
      <c r="L1018" s="3">
        <f t="shared" si="60"/>
        <v>2020</v>
      </c>
      <c r="M1018" s="3">
        <f t="shared" si="61"/>
        <v>3</v>
      </c>
      <c r="O1018" s="3"/>
      <c r="P1018" s="56">
        <f t="shared" si="62"/>
        <v>0</v>
      </c>
      <c r="Q1018" s="56">
        <f t="shared" si="63"/>
        <v>-5.9130000000000003</v>
      </c>
      <c r="R1018" s="56">
        <f>IF(A1018="INVERSION",-J1018,0)</f>
        <v>0</v>
      </c>
      <c r="S1018" s="56">
        <f>finanzas3[[#This Row],[INGRESO__NETO]]+finanzas3[[#This Row],[GASTO_NETO]]+finanzas3[[#This Row],[INVERSION_NETA]]</f>
        <v>-5.9130000000000003</v>
      </c>
    </row>
    <row r="1019" spans="1:19" x14ac:dyDescent="0.35">
      <c r="A1019" s="3" t="s">
        <v>28</v>
      </c>
      <c r="B1019" s="3" t="s">
        <v>16</v>
      </c>
      <c r="C1019" s="3" t="s">
        <v>17</v>
      </c>
      <c r="D1019" s="3" t="s">
        <v>18</v>
      </c>
      <c r="E1019" s="3" t="s">
        <v>167</v>
      </c>
      <c r="F1019" s="3" t="s">
        <v>20</v>
      </c>
      <c r="G1019" s="8" t="s">
        <v>73</v>
      </c>
      <c r="H1019" s="8" t="s">
        <v>73</v>
      </c>
      <c r="I1019" s="8" t="s">
        <v>476</v>
      </c>
      <c r="J1019" s="47">
        <v>4.399</v>
      </c>
      <c r="K1019" s="4">
        <v>43920</v>
      </c>
      <c r="L1019" s="3">
        <f t="shared" si="60"/>
        <v>2020</v>
      </c>
      <c r="M1019" s="3">
        <f t="shared" si="61"/>
        <v>3</v>
      </c>
      <c r="O1019" s="3" t="s">
        <v>477</v>
      </c>
      <c r="P1019" s="56">
        <f t="shared" si="62"/>
        <v>0</v>
      </c>
      <c r="Q1019" s="56">
        <f t="shared" si="63"/>
        <v>-4.399</v>
      </c>
      <c r="R1019" s="56">
        <f>IF(A1019="INVERSION",-J1019,0)</f>
        <v>0</v>
      </c>
      <c r="S1019" s="56">
        <f>finanzas3[[#This Row],[INGRESO__NETO]]+finanzas3[[#This Row],[GASTO_NETO]]+finanzas3[[#This Row],[INVERSION_NETA]]</f>
        <v>-4.399</v>
      </c>
    </row>
    <row r="1020" spans="1:19" x14ac:dyDescent="0.35">
      <c r="A1020" s="3" t="s">
        <v>28</v>
      </c>
      <c r="B1020" s="3" t="s">
        <v>16</v>
      </c>
      <c r="C1020" s="3" t="s">
        <v>17</v>
      </c>
      <c r="D1020" s="3" t="s">
        <v>18</v>
      </c>
      <c r="E1020" s="3" t="s">
        <v>57</v>
      </c>
      <c r="F1020" s="3" t="s">
        <v>171</v>
      </c>
      <c r="G1020" s="8" t="s">
        <v>48</v>
      </c>
      <c r="H1020" s="8" t="s">
        <v>49</v>
      </c>
      <c r="I1020" s="8" t="s">
        <v>57</v>
      </c>
      <c r="J1020" s="47">
        <v>2.8450000000000002</v>
      </c>
      <c r="K1020" s="4">
        <v>43924</v>
      </c>
      <c r="L1020" s="3">
        <f t="shared" si="60"/>
        <v>2020</v>
      </c>
      <c r="M1020" s="3">
        <f t="shared" si="61"/>
        <v>4</v>
      </c>
      <c r="O1020" s="3"/>
      <c r="P1020" s="56">
        <f t="shared" si="62"/>
        <v>0</v>
      </c>
      <c r="Q1020" s="56">
        <f t="shared" si="63"/>
        <v>-2.8450000000000002</v>
      </c>
      <c r="R1020" s="56">
        <f>IF(A1020="INVERSION",-J1020,0)</f>
        <v>0</v>
      </c>
      <c r="S1020" s="56">
        <f>finanzas3[[#This Row],[INGRESO__NETO]]+finanzas3[[#This Row],[GASTO_NETO]]+finanzas3[[#This Row],[INVERSION_NETA]]</f>
        <v>-2.8450000000000002</v>
      </c>
    </row>
    <row r="1021" spans="1:19" x14ac:dyDescent="0.35">
      <c r="A1021" s="3" t="s">
        <v>28</v>
      </c>
      <c r="B1021" s="3" t="s">
        <v>16</v>
      </c>
      <c r="C1021" s="3" t="s">
        <v>17</v>
      </c>
      <c r="D1021" s="3" t="s">
        <v>18</v>
      </c>
      <c r="E1021" s="3" t="s">
        <v>425</v>
      </c>
      <c r="F1021" s="3" t="s">
        <v>171</v>
      </c>
      <c r="G1021" s="8" t="s">
        <v>48</v>
      </c>
      <c r="H1021" s="8" t="s">
        <v>49</v>
      </c>
      <c r="I1021" s="8" t="s">
        <v>425</v>
      </c>
      <c r="J1021" s="47">
        <v>1.6600000000000001</v>
      </c>
      <c r="K1021" s="4">
        <v>43927</v>
      </c>
      <c r="L1021" s="3">
        <f t="shared" si="60"/>
        <v>2020</v>
      </c>
      <c r="M1021" s="3">
        <f t="shared" si="61"/>
        <v>4</v>
      </c>
      <c r="O1021" s="3"/>
      <c r="P1021" s="56">
        <f t="shared" si="62"/>
        <v>0</v>
      </c>
      <c r="Q1021" s="56">
        <f t="shared" si="63"/>
        <v>-1.6600000000000001</v>
      </c>
      <c r="R1021" s="56">
        <f>IF(A1021="INVERSION",-J1021,0)</f>
        <v>0</v>
      </c>
      <c r="S1021" s="56">
        <f>finanzas3[[#This Row],[INGRESO__NETO]]+finanzas3[[#This Row],[GASTO_NETO]]+finanzas3[[#This Row],[INVERSION_NETA]]</f>
        <v>-1.6600000000000001</v>
      </c>
    </row>
    <row r="1022" spans="1:19" x14ac:dyDescent="0.35">
      <c r="A1022" s="3" t="s">
        <v>15</v>
      </c>
      <c r="B1022" s="3" t="s">
        <v>16</v>
      </c>
      <c r="C1022" s="3" t="s">
        <v>17</v>
      </c>
      <c r="D1022" s="3" t="s">
        <v>18</v>
      </c>
      <c r="E1022" s="3" t="s">
        <v>24</v>
      </c>
      <c r="F1022" s="3" t="s">
        <v>25</v>
      </c>
      <c r="G1022" s="3" t="s">
        <v>21</v>
      </c>
      <c r="H1022" s="8" t="s">
        <v>26</v>
      </c>
      <c r="I1022" s="8" t="s">
        <v>27</v>
      </c>
      <c r="J1022" s="47">
        <v>2.9940000000000002</v>
      </c>
      <c r="K1022" s="4">
        <v>43927</v>
      </c>
      <c r="L1022" s="3">
        <f t="shared" si="60"/>
        <v>2020</v>
      </c>
      <c r="M1022" s="3">
        <f t="shared" si="61"/>
        <v>4</v>
      </c>
      <c r="O1022" s="3"/>
      <c r="P1022" s="56">
        <f t="shared" si="62"/>
        <v>2.9940000000000002</v>
      </c>
      <c r="Q1022" s="56">
        <f t="shared" si="63"/>
        <v>0</v>
      </c>
      <c r="R1022" s="56">
        <f>IF(A1022="INVERSION",-J1022,0)</f>
        <v>0</v>
      </c>
      <c r="S1022" s="56">
        <f>finanzas3[[#This Row],[INGRESO__NETO]]+finanzas3[[#This Row],[GASTO_NETO]]+finanzas3[[#This Row],[INVERSION_NETA]]</f>
        <v>2.9940000000000002</v>
      </c>
    </row>
    <row r="1023" spans="1:19" x14ac:dyDescent="0.35">
      <c r="A1023" s="3" t="s">
        <v>28</v>
      </c>
      <c r="B1023" s="3" t="s">
        <v>16</v>
      </c>
      <c r="C1023" s="3" t="s">
        <v>17</v>
      </c>
      <c r="D1023" s="3" t="s">
        <v>18</v>
      </c>
      <c r="E1023" s="3" t="s">
        <v>425</v>
      </c>
      <c r="F1023" s="3" t="s">
        <v>171</v>
      </c>
      <c r="G1023" s="8" t="s">
        <v>48</v>
      </c>
      <c r="H1023" s="8" t="s">
        <v>49</v>
      </c>
      <c r="I1023" s="8" t="s">
        <v>425</v>
      </c>
      <c r="J1023" s="47">
        <v>2.4160000000000004</v>
      </c>
      <c r="K1023" s="4">
        <v>43930</v>
      </c>
      <c r="L1023" s="3">
        <f t="shared" si="60"/>
        <v>2020</v>
      </c>
      <c r="M1023" s="3">
        <f t="shared" si="61"/>
        <v>4</v>
      </c>
      <c r="O1023" s="3"/>
      <c r="P1023" s="56">
        <f t="shared" si="62"/>
        <v>0</v>
      </c>
      <c r="Q1023" s="56">
        <f t="shared" si="63"/>
        <v>-2.4160000000000004</v>
      </c>
      <c r="R1023" s="56">
        <f>IF(A1023="INVERSION",-J1023,0)</f>
        <v>0</v>
      </c>
      <c r="S1023" s="56">
        <f>finanzas3[[#This Row],[INGRESO__NETO]]+finanzas3[[#This Row],[GASTO_NETO]]+finanzas3[[#This Row],[INVERSION_NETA]]</f>
        <v>-2.4160000000000004</v>
      </c>
    </row>
    <row r="1024" spans="1:19" x14ac:dyDescent="0.35">
      <c r="A1024" s="3" t="s">
        <v>28</v>
      </c>
      <c r="B1024" s="3" t="s">
        <v>16</v>
      </c>
      <c r="C1024" s="3" t="s">
        <v>17</v>
      </c>
      <c r="D1024" s="3" t="s">
        <v>18</v>
      </c>
      <c r="E1024" s="3" t="s">
        <v>425</v>
      </c>
      <c r="F1024" s="3" t="s">
        <v>171</v>
      </c>
      <c r="G1024" s="8" t="s">
        <v>48</v>
      </c>
      <c r="H1024" s="8" t="s">
        <v>49</v>
      </c>
      <c r="I1024" s="8" t="s">
        <v>425</v>
      </c>
      <c r="J1024" s="47">
        <v>3.1070000000000002</v>
      </c>
      <c r="K1024" s="4">
        <v>43934</v>
      </c>
      <c r="L1024" s="3">
        <f t="shared" si="60"/>
        <v>2020</v>
      </c>
      <c r="M1024" s="3">
        <f t="shared" si="61"/>
        <v>4</v>
      </c>
      <c r="O1024" s="3"/>
      <c r="P1024" s="56">
        <f t="shared" si="62"/>
        <v>0</v>
      </c>
      <c r="Q1024" s="56">
        <f t="shared" si="63"/>
        <v>-3.1070000000000002</v>
      </c>
      <c r="R1024" s="56">
        <f>IF(A1024="INVERSION",-J1024,0)</f>
        <v>0</v>
      </c>
      <c r="S1024" s="56">
        <f>finanzas3[[#This Row],[INGRESO__NETO]]+finanzas3[[#This Row],[GASTO_NETO]]+finanzas3[[#This Row],[INVERSION_NETA]]</f>
        <v>-3.1070000000000002</v>
      </c>
    </row>
    <row r="1025" spans="1:19" x14ac:dyDescent="0.35">
      <c r="A1025" s="3" t="s">
        <v>28</v>
      </c>
      <c r="B1025" s="3" t="s">
        <v>16</v>
      </c>
      <c r="C1025" s="3" t="s">
        <v>17</v>
      </c>
      <c r="D1025" s="3" t="s">
        <v>18</v>
      </c>
      <c r="E1025" s="3" t="s">
        <v>425</v>
      </c>
      <c r="F1025" s="3" t="s">
        <v>171</v>
      </c>
      <c r="G1025" s="8" t="s">
        <v>48</v>
      </c>
      <c r="H1025" s="8" t="s">
        <v>49</v>
      </c>
      <c r="I1025" s="8" t="s">
        <v>425</v>
      </c>
      <c r="J1025" s="47">
        <v>1.3660000000000001</v>
      </c>
      <c r="K1025" s="4">
        <v>43940</v>
      </c>
      <c r="L1025" s="3">
        <f t="shared" si="60"/>
        <v>2020</v>
      </c>
      <c r="M1025" s="3">
        <f t="shared" si="61"/>
        <v>4</v>
      </c>
      <c r="O1025" s="3"/>
      <c r="P1025" s="56">
        <f t="shared" si="62"/>
        <v>0</v>
      </c>
      <c r="Q1025" s="56">
        <f t="shared" si="63"/>
        <v>-1.3660000000000001</v>
      </c>
      <c r="R1025" s="56">
        <f>IF(A1025="INVERSION",-J1025,0)</f>
        <v>0</v>
      </c>
      <c r="S1025" s="56">
        <f>finanzas3[[#This Row],[INGRESO__NETO]]+finanzas3[[#This Row],[GASTO_NETO]]+finanzas3[[#This Row],[INVERSION_NETA]]</f>
        <v>-1.3660000000000001</v>
      </c>
    </row>
    <row r="1026" spans="1:19" x14ac:dyDescent="0.35">
      <c r="A1026" s="3" t="s">
        <v>28</v>
      </c>
      <c r="B1026" s="3" t="s">
        <v>16</v>
      </c>
      <c r="C1026" s="3" t="s">
        <v>17</v>
      </c>
      <c r="D1026" s="3" t="s">
        <v>18</v>
      </c>
      <c r="E1026" s="3" t="s">
        <v>57</v>
      </c>
      <c r="F1026" s="3" t="s">
        <v>171</v>
      </c>
      <c r="G1026" s="8" t="s">
        <v>48</v>
      </c>
      <c r="H1026" s="8" t="s">
        <v>49</v>
      </c>
      <c r="I1026" s="8" t="s">
        <v>57</v>
      </c>
      <c r="J1026" s="47">
        <v>3.1880000000000002</v>
      </c>
      <c r="K1026" s="4">
        <v>43941</v>
      </c>
      <c r="L1026" s="3">
        <f t="shared" ref="L1026:L1089" si="64">YEAR(K1026)</f>
        <v>2020</v>
      </c>
      <c r="M1026" s="3">
        <f t="shared" ref="M1026:M1089" si="65">MONTH(K1026)</f>
        <v>4</v>
      </c>
      <c r="O1026" s="3"/>
      <c r="P1026" s="56">
        <f t="shared" si="62"/>
        <v>0</v>
      </c>
      <c r="Q1026" s="56">
        <f t="shared" si="63"/>
        <v>-3.1880000000000002</v>
      </c>
      <c r="R1026" s="56">
        <f>IF(A1026="INVERSION",-J1026,0)</f>
        <v>0</v>
      </c>
      <c r="S1026" s="56">
        <f>finanzas3[[#This Row],[INGRESO__NETO]]+finanzas3[[#This Row],[GASTO_NETO]]+finanzas3[[#This Row],[INVERSION_NETA]]</f>
        <v>-3.1880000000000002</v>
      </c>
    </row>
    <row r="1027" spans="1:19" x14ac:dyDescent="0.35">
      <c r="A1027" s="3" t="s">
        <v>15</v>
      </c>
      <c r="B1027" s="3" t="s">
        <v>16</v>
      </c>
      <c r="C1027" s="3" t="s">
        <v>17</v>
      </c>
      <c r="D1027" s="3" t="s">
        <v>18</v>
      </c>
      <c r="E1027" s="3" t="s">
        <v>24</v>
      </c>
      <c r="F1027" s="3" t="s">
        <v>25</v>
      </c>
      <c r="G1027" s="3" t="s">
        <v>21</v>
      </c>
      <c r="H1027" s="8" t="s">
        <v>26</v>
      </c>
      <c r="I1027" s="8" t="s">
        <v>27</v>
      </c>
      <c r="J1027" s="47">
        <v>2.4</v>
      </c>
      <c r="K1027" s="4">
        <v>43942</v>
      </c>
      <c r="L1027" s="3">
        <f t="shared" si="64"/>
        <v>2020</v>
      </c>
      <c r="M1027" s="3">
        <f t="shared" si="65"/>
        <v>4</v>
      </c>
      <c r="O1027" s="3"/>
      <c r="P1027" s="56">
        <f t="shared" ref="P1027:P1090" si="66">IF(A1027="INGRESO",J1027,0)</f>
        <v>2.4</v>
      </c>
      <c r="Q1027" s="56">
        <f t="shared" ref="Q1027:Q1090" si="67">IF(A1027="GASTO",-J1027,0)</f>
        <v>0</v>
      </c>
      <c r="R1027" s="56">
        <f>IF(A1027="INVERSION",-J1027,0)</f>
        <v>0</v>
      </c>
      <c r="S1027" s="56">
        <f>finanzas3[[#This Row],[INGRESO__NETO]]+finanzas3[[#This Row],[GASTO_NETO]]+finanzas3[[#This Row],[INVERSION_NETA]]</f>
        <v>2.4</v>
      </c>
    </row>
    <row r="1028" spans="1:19" x14ac:dyDescent="0.35">
      <c r="A1028" s="3" t="s">
        <v>15</v>
      </c>
      <c r="B1028" s="3" t="s">
        <v>16</v>
      </c>
      <c r="C1028" s="3" t="s">
        <v>29</v>
      </c>
      <c r="D1028" s="3" t="s">
        <v>18</v>
      </c>
      <c r="E1028" s="3" t="s">
        <v>465</v>
      </c>
      <c r="F1028" s="3" t="s">
        <v>171</v>
      </c>
      <c r="G1028" s="3" t="s">
        <v>148</v>
      </c>
      <c r="H1028" s="3" t="s">
        <v>466</v>
      </c>
      <c r="I1028" s="3" t="s">
        <v>465</v>
      </c>
      <c r="J1028" s="6">
        <v>487.37699999999995</v>
      </c>
      <c r="K1028" s="4">
        <v>43944</v>
      </c>
      <c r="L1028" s="3">
        <f t="shared" si="64"/>
        <v>2020</v>
      </c>
      <c r="M1028" s="3">
        <f t="shared" si="65"/>
        <v>4</v>
      </c>
      <c r="O1028" s="3" t="s">
        <v>478</v>
      </c>
      <c r="P1028" s="56">
        <f t="shared" si="66"/>
        <v>487.37699999999995</v>
      </c>
      <c r="Q1028" s="56">
        <f t="shared" si="67"/>
        <v>0</v>
      </c>
      <c r="R1028" s="56">
        <f>IF(A1028="INVERSION",-J1028,0)</f>
        <v>0</v>
      </c>
      <c r="S1028" s="56">
        <f>finanzas3[[#This Row],[INGRESO__NETO]]+finanzas3[[#This Row],[GASTO_NETO]]+finanzas3[[#This Row],[INVERSION_NETA]]</f>
        <v>487.37699999999995</v>
      </c>
    </row>
    <row r="1029" spans="1:19" x14ac:dyDescent="0.35">
      <c r="A1029" s="3" t="s">
        <v>28</v>
      </c>
      <c r="B1029" s="3" t="s">
        <v>16</v>
      </c>
      <c r="C1029" s="3" t="s">
        <v>17</v>
      </c>
      <c r="D1029" s="3" t="s">
        <v>18</v>
      </c>
      <c r="E1029" s="3" t="s">
        <v>57</v>
      </c>
      <c r="F1029" s="3" t="s">
        <v>171</v>
      </c>
      <c r="G1029" s="8" t="s">
        <v>48</v>
      </c>
      <c r="H1029" s="8" t="s">
        <v>49</v>
      </c>
      <c r="I1029" s="8" t="s">
        <v>57</v>
      </c>
      <c r="J1029" s="47">
        <v>3.6350000000000002</v>
      </c>
      <c r="K1029" s="4">
        <v>43946</v>
      </c>
      <c r="L1029" s="3">
        <f t="shared" si="64"/>
        <v>2020</v>
      </c>
      <c r="M1029" s="3">
        <f t="shared" si="65"/>
        <v>4</v>
      </c>
      <c r="O1029" s="3"/>
      <c r="P1029" s="56">
        <f t="shared" si="66"/>
        <v>0</v>
      </c>
      <c r="Q1029" s="56">
        <f t="shared" si="67"/>
        <v>-3.6350000000000002</v>
      </c>
      <c r="R1029" s="56">
        <f>IF(A1029="INVERSION",-J1029,0)</f>
        <v>0</v>
      </c>
      <c r="S1029" s="56">
        <f>finanzas3[[#This Row],[INGRESO__NETO]]+finanzas3[[#This Row],[GASTO_NETO]]+finanzas3[[#This Row],[INVERSION_NETA]]</f>
        <v>-3.6350000000000002</v>
      </c>
    </row>
    <row r="1030" spans="1:19" x14ac:dyDescent="0.35">
      <c r="A1030" s="3" t="s">
        <v>28</v>
      </c>
      <c r="B1030" s="3" t="s">
        <v>16</v>
      </c>
      <c r="C1030" s="3" t="s">
        <v>17</v>
      </c>
      <c r="D1030" s="3" t="s">
        <v>18</v>
      </c>
      <c r="E1030" s="3" t="s">
        <v>57</v>
      </c>
      <c r="F1030" s="3" t="s">
        <v>171</v>
      </c>
      <c r="G1030" s="3" t="s">
        <v>48</v>
      </c>
      <c r="H1030" s="3" t="s">
        <v>49</v>
      </c>
      <c r="I1030" s="3" t="s">
        <v>57</v>
      </c>
      <c r="J1030" s="6">
        <v>4.9450000000000003</v>
      </c>
      <c r="K1030" s="4">
        <v>43955</v>
      </c>
      <c r="L1030" s="3">
        <f t="shared" si="64"/>
        <v>2020</v>
      </c>
      <c r="M1030" s="3">
        <f t="shared" si="65"/>
        <v>5</v>
      </c>
      <c r="O1030" s="3"/>
      <c r="P1030" s="56">
        <f t="shared" si="66"/>
        <v>0</v>
      </c>
      <c r="Q1030" s="56">
        <f t="shared" si="67"/>
        <v>-4.9450000000000003</v>
      </c>
      <c r="R1030" s="56">
        <f>IF(A1030="INVERSION",-J1030,0)</f>
        <v>0</v>
      </c>
      <c r="S1030" s="56">
        <f>finanzas3[[#This Row],[INGRESO__NETO]]+finanzas3[[#This Row],[GASTO_NETO]]+finanzas3[[#This Row],[INVERSION_NETA]]</f>
        <v>-4.9450000000000003</v>
      </c>
    </row>
    <row r="1031" spans="1:19" x14ac:dyDescent="0.35">
      <c r="A1031" s="3" t="s">
        <v>15</v>
      </c>
      <c r="B1031" s="3" t="s">
        <v>16</v>
      </c>
      <c r="C1031" s="3" t="s">
        <v>17</v>
      </c>
      <c r="D1031" s="3" t="s">
        <v>18</v>
      </c>
      <c r="E1031" s="3" t="s">
        <v>24</v>
      </c>
      <c r="F1031" s="3" t="s">
        <v>25</v>
      </c>
      <c r="G1031" s="3" t="s">
        <v>21</v>
      </c>
      <c r="H1031" s="3" t="s">
        <v>26</v>
      </c>
      <c r="I1031" s="3" t="s">
        <v>27</v>
      </c>
      <c r="J1031" s="6">
        <v>-19.29</v>
      </c>
      <c r="K1031" s="4">
        <v>43957</v>
      </c>
      <c r="L1031" s="3">
        <f t="shared" si="64"/>
        <v>2020</v>
      </c>
      <c r="M1031" s="3">
        <f t="shared" si="65"/>
        <v>5</v>
      </c>
      <c r="O1031" s="3"/>
      <c r="P1031" s="56">
        <f t="shared" si="66"/>
        <v>-19.29</v>
      </c>
      <c r="Q1031" s="56">
        <f t="shared" si="67"/>
        <v>0</v>
      </c>
      <c r="R1031" s="56">
        <f>IF(A1031="INVERSION",-J1031,0)</f>
        <v>0</v>
      </c>
      <c r="S1031" s="56">
        <f>finanzas3[[#This Row],[INGRESO__NETO]]+finanzas3[[#This Row],[GASTO_NETO]]+finanzas3[[#This Row],[INVERSION_NETA]]</f>
        <v>-19.29</v>
      </c>
    </row>
    <row r="1032" spans="1:19" x14ac:dyDescent="0.35">
      <c r="A1032" s="3" t="s">
        <v>15</v>
      </c>
      <c r="B1032" s="3" t="s">
        <v>16</v>
      </c>
      <c r="C1032" s="3" t="s">
        <v>17</v>
      </c>
      <c r="D1032" s="3" t="s">
        <v>18</v>
      </c>
      <c r="E1032" s="3" t="s">
        <v>24</v>
      </c>
      <c r="F1032" s="3" t="s">
        <v>25</v>
      </c>
      <c r="G1032" s="3" t="s">
        <v>21</v>
      </c>
      <c r="H1032" s="3" t="s">
        <v>26</v>
      </c>
      <c r="I1032" s="3" t="s">
        <v>27</v>
      </c>
      <c r="J1032" s="6">
        <v>19.29</v>
      </c>
      <c r="K1032" s="4">
        <v>43957</v>
      </c>
      <c r="L1032" s="3">
        <f t="shared" si="64"/>
        <v>2020</v>
      </c>
      <c r="M1032" s="3">
        <f t="shared" si="65"/>
        <v>5</v>
      </c>
      <c r="O1032" s="3"/>
      <c r="P1032" s="56">
        <f t="shared" si="66"/>
        <v>19.29</v>
      </c>
      <c r="Q1032" s="56">
        <f t="shared" si="67"/>
        <v>0</v>
      </c>
      <c r="R1032" s="56">
        <f>IF(A1032="INVERSION",-J1032,0)</f>
        <v>0</v>
      </c>
      <c r="S1032" s="56">
        <f>finanzas3[[#This Row],[INGRESO__NETO]]+finanzas3[[#This Row],[GASTO_NETO]]+finanzas3[[#This Row],[INVERSION_NETA]]</f>
        <v>19.29</v>
      </c>
    </row>
    <row r="1033" spans="1:19" x14ac:dyDescent="0.35">
      <c r="A1033" s="3" t="s">
        <v>28</v>
      </c>
      <c r="B1033" s="3" t="s">
        <v>16</v>
      </c>
      <c r="C1033" s="3" t="s">
        <v>17</v>
      </c>
      <c r="D1033" s="3" t="s">
        <v>18</v>
      </c>
      <c r="E1033" s="3" t="s">
        <v>479</v>
      </c>
      <c r="F1033" s="3" t="s">
        <v>20</v>
      </c>
      <c r="G1033" s="3" t="s">
        <v>81</v>
      </c>
      <c r="H1033" s="3" t="s">
        <v>168</v>
      </c>
      <c r="I1033" s="3" t="s">
        <v>169</v>
      </c>
      <c r="J1033" s="6">
        <v>3.6</v>
      </c>
      <c r="K1033" s="4">
        <v>43961</v>
      </c>
      <c r="L1033" s="3">
        <f t="shared" si="64"/>
        <v>2020</v>
      </c>
      <c r="M1033" s="3">
        <f t="shared" si="65"/>
        <v>5</v>
      </c>
      <c r="O1033" t="s">
        <v>480</v>
      </c>
      <c r="P1033" s="56">
        <f t="shared" si="66"/>
        <v>0</v>
      </c>
      <c r="Q1033" s="56">
        <f t="shared" si="67"/>
        <v>-3.6</v>
      </c>
      <c r="R1033" s="56">
        <f>IF(A1033="INVERSION",-J1033,0)</f>
        <v>0</v>
      </c>
      <c r="S1033" s="56">
        <f>finanzas3[[#This Row],[INGRESO__NETO]]+finanzas3[[#This Row],[GASTO_NETO]]+finanzas3[[#This Row],[INVERSION_NETA]]</f>
        <v>-3.6</v>
      </c>
    </row>
    <row r="1034" spans="1:19" x14ac:dyDescent="0.35">
      <c r="A1034" s="3" t="s">
        <v>28</v>
      </c>
      <c r="B1034" s="3" t="s">
        <v>16</v>
      </c>
      <c r="C1034" s="3" t="s">
        <v>17</v>
      </c>
      <c r="D1034" s="3" t="s">
        <v>18</v>
      </c>
      <c r="E1034" s="3" t="s">
        <v>425</v>
      </c>
      <c r="F1034" s="3" t="s">
        <v>171</v>
      </c>
      <c r="G1034" s="3" t="s">
        <v>48</v>
      </c>
      <c r="H1034" s="3" t="s">
        <v>49</v>
      </c>
      <c r="I1034" s="3" t="s">
        <v>425</v>
      </c>
      <c r="J1034" s="6">
        <v>2.9940000000000002</v>
      </c>
      <c r="K1034" s="4">
        <v>43962</v>
      </c>
      <c r="L1034" s="3">
        <f t="shared" si="64"/>
        <v>2020</v>
      </c>
      <c r="M1034" s="3">
        <f t="shared" si="65"/>
        <v>5</v>
      </c>
      <c r="O1034" s="3"/>
      <c r="P1034" s="56">
        <f t="shared" si="66"/>
        <v>0</v>
      </c>
      <c r="Q1034" s="56">
        <f t="shared" si="67"/>
        <v>-2.9940000000000002</v>
      </c>
      <c r="R1034" s="56">
        <f>IF(A1034="INVERSION",-J1034,0)</f>
        <v>0</v>
      </c>
      <c r="S1034" s="56">
        <f>finanzas3[[#This Row],[INGRESO__NETO]]+finanzas3[[#This Row],[GASTO_NETO]]+finanzas3[[#This Row],[INVERSION_NETA]]</f>
        <v>-2.9940000000000002</v>
      </c>
    </row>
    <row r="1035" spans="1:19" x14ac:dyDescent="0.35">
      <c r="A1035" s="3" t="s">
        <v>28</v>
      </c>
      <c r="B1035" s="3" t="s">
        <v>16</v>
      </c>
      <c r="C1035" s="3" t="s">
        <v>17</v>
      </c>
      <c r="D1035" s="3" t="s">
        <v>18</v>
      </c>
      <c r="E1035" s="3" t="s">
        <v>425</v>
      </c>
      <c r="F1035" s="3" t="s">
        <v>171</v>
      </c>
      <c r="G1035" s="3" t="s">
        <v>48</v>
      </c>
      <c r="H1035" s="3" t="s">
        <v>49</v>
      </c>
      <c r="I1035" s="3" t="s">
        <v>425</v>
      </c>
      <c r="J1035" s="6">
        <v>3.415</v>
      </c>
      <c r="K1035" s="4">
        <v>43966</v>
      </c>
      <c r="L1035" s="3">
        <f t="shared" si="64"/>
        <v>2020</v>
      </c>
      <c r="M1035" s="3">
        <f t="shared" si="65"/>
        <v>5</v>
      </c>
      <c r="O1035" s="3"/>
      <c r="P1035" s="56">
        <f t="shared" si="66"/>
        <v>0</v>
      </c>
      <c r="Q1035" s="56">
        <f t="shared" si="67"/>
        <v>-3.415</v>
      </c>
      <c r="R1035" s="56">
        <f>IF(A1035="INVERSION",-J1035,0)</f>
        <v>0</v>
      </c>
      <c r="S1035" s="56">
        <f>finanzas3[[#This Row],[INGRESO__NETO]]+finanzas3[[#This Row],[GASTO_NETO]]+finanzas3[[#This Row],[INVERSION_NETA]]</f>
        <v>-3.415</v>
      </c>
    </row>
    <row r="1036" spans="1:19" x14ac:dyDescent="0.35">
      <c r="A1036" s="3" t="s">
        <v>28</v>
      </c>
      <c r="B1036" s="3" t="s">
        <v>16</v>
      </c>
      <c r="C1036" s="3" t="s">
        <v>17</v>
      </c>
      <c r="D1036" s="3" t="s">
        <v>18</v>
      </c>
      <c r="E1036" s="3" t="s">
        <v>40</v>
      </c>
      <c r="F1036" s="3" t="s">
        <v>171</v>
      </c>
      <c r="G1036" s="3" t="s">
        <v>21</v>
      </c>
      <c r="H1036" s="3" t="s">
        <v>40</v>
      </c>
      <c r="I1036" s="3" t="s">
        <v>40</v>
      </c>
      <c r="J1036" s="6">
        <v>7</v>
      </c>
      <c r="K1036" s="4">
        <v>43968</v>
      </c>
      <c r="L1036" s="3">
        <f t="shared" si="64"/>
        <v>2020</v>
      </c>
      <c r="M1036" s="3">
        <f t="shared" si="65"/>
        <v>5</v>
      </c>
      <c r="P1036" s="56">
        <f t="shared" si="66"/>
        <v>0</v>
      </c>
      <c r="Q1036" s="56">
        <f t="shared" si="67"/>
        <v>-7</v>
      </c>
      <c r="R1036" s="56">
        <f>IF(A1036="INVERSION",-J1036,0)</f>
        <v>0</v>
      </c>
      <c r="S1036" s="56">
        <f>finanzas3[[#This Row],[INGRESO__NETO]]+finanzas3[[#This Row],[GASTO_NETO]]+finanzas3[[#This Row],[INVERSION_NETA]]</f>
        <v>-7</v>
      </c>
    </row>
    <row r="1037" spans="1:19" x14ac:dyDescent="0.35">
      <c r="A1037" s="3" t="s">
        <v>28</v>
      </c>
      <c r="B1037" s="3" t="s">
        <v>16</v>
      </c>
      <c r="C1037" s="3" t="s">
        <v>17</v>
      </c>
      <c r="D1037" s="3" t="s">
        <v>18</v>
      </c>
      <c r="E1037" s="3" t="s">
        <v>425</v>
      </c>
      <c r="F1037" s="3" t="s">
        <v>171</v>
      </c>
      <c r="G1037" s="3" t="s">
        <v>48</v>
      </c>
      <c r="H1037" s="3" t="s">
        <v>49</v>
      </c>
      <c r="I1037" s="3" t="s">
        <v>425</v>
      </c>
      <c r="J1037" s="6">
        <v>1.3</v>
      </c>
      <c r="K1037" s="4">
        <v>43969</v>
      </c>
      <c r="L1037" s="3">
        <f t="shared" si="64"/>
        <v>2020</v>
      </c>
      <c r="M1037" s="3">
        <f t="shared" si="65"/>
        <v>5</v>
      </c>
      <c r="O1037" s="3"/>
      <c r="P1037" s="56">
        <f t="shared" si="66"/>
        <v>0</v>
      </c>
      <c r="Q1037" s="56">
        <f t="shared" si="67"/>
        <v>-1.3</v>
      </c>
      <c r="R1037" s="56">
        <f>IF(A1037="INVERSION",-J1037,0)</f>
        <v>0</v>
      </c>
      <c r="S1037" s="56">
        <f>finanzas3[[#This Row],[INGRESO__NETO]]+finanzas3[[#This Row],[GASTO_NETO]]+finanzas3[[#This Row],[INVERSION_NETA]]</f>
        <v>-1.3</v>
      </c>
    </row>
    <row r="1038" spans="1:19" x14ac:dyDescent="0.35">
      <c r="A1038" s="3" t="s">
        <v>15</v>
      </c>
      <c r="B1038" s="3" t="s">
        <v>16</v>
      </c>
      <c r="C1038" s="3" t="s">
        <v>29</v>
      </c>
      <c r="D1038" s="3" t="s">
        <v>18</v>
      </c>
      <c r="E1038" s="3" t="s">
        <v>465</v>
      </c>
      <c r="F1038" s="3" t="s">
        <v>171</v>
      </c>
      <c r="G1038" s="3" t="s">
        <v>148</v>
      </c>
      <c r="H1038" s="3" t="s">
        <v>466</v>
      </c>
      <c r="I1038" s="3" t="s">
        <v>465</v>
      </c>
      <c r="J1038" s="6">
        <v>487.548</v>
      </c>
      <c r="K1038" s="4">
        <v>43973</v>
      </c>
      <c r="L1038" s="3">
        <f t="shared" si="64"/>
        <v>2020</v>
      </c>
      <c r="M1038" s="3">
        <f t="shared" si="65"/>
        <v>5</v>
      </c>
      <c r="O1038" s="3" t="s">
        <v>481</v>
      </c>
      <c r="P1038" s="56">
        <f t="shared" si="66"/>
        <v>487.548</v>
      </c>
      <c r="Q1038" s="56">
        <f t="shared" si="67"/>
        <v>0</v>
      </c>
      <c r="R1038" s="56">
        <f>IF(A1038="INVERSION",-J1038,0)</f>
        <v>0</v>
      </c>
      <c r="S1038" s="56">
        <f>finanzas3[[#This Row],[INGRESO__NETO]]+finanzas3[[#This Row],[GASTO_NETO]]+finanzas3[[#This Row],[INVERSION_NETA]]</f>
        <v>487.548</v>
      </c>
    </row>
    <row r="1039" spans="1:19" x14ac:dyDescent="0.35">
      <c r="A1039" s="3" t="s">
        <v>28</v>
      </c>
      <c r="B1039" s="3" t="s">
        <v>16</v>
      </c>
      <c r="C1039" s="3" t="s">
        <v>17</v>
      </c>
      <c r="D1039" s="3" t="s">
        <v>18</v>
      </c>
      <c r="E1039" s="3" t="s">
        <v>425</v>
      </c>
      <c r="F1039" s="3" t="s">
        <v>171</v>
      </c>
      <c r="G1039" s="3" t="s">
        <v>48</v>
      </c>
      <c r="H1039" s="3" t="s">
        <v>49</v>
      </c>
      <c r="I1039" s="3" t="s">
        <v>425</v>
      </c>
      <c r="J1039" s="6">
        <v>2.2520000000000002</v>
      </c>
      <c r="K1039" s="4">
        <v>43976</v>
      </c>
      <c r="L1039" s="3">
        <f t="shared" si="64"/>
        <v>2020</v>
      </c>
      <c r="M1039" s="3">
        <f t="shared" si="65"/>
        <v>5</v>
      </c>
      <c r="O1039" s="3"/>
      <c r="P1039" s="56">
        <f t="shared" si="66"/>
        <v>0</v>
      </c>
      <c r="Q1039" s="56">
        <f t="shared" si="67"/>
        <v>-2.2520000000000002</v>
      </c>
      <c r="R1039" s="56">
        <f>IF(A1039="INVERSION",-J1039,0)</f>
        <v>0</v>
      </c>
      <c r="S1039" s="56">
        <f>finanzas3[[#This Row],[INGRESO__NETO]]+finanzas3[[#This Row],[GASTO_NETO]]+finanzas3[[#This Row],[INVERSION_NETA]]</f>
        <v>-2.2520000000000002</v>
      </c>
    </row>
    <row r="1040" spans="1:19" x14ac:dyDescent="0.35">
      <c r="A1040" s="3" t="s">
        <v>28</v>
      </c>
      <c r="B1040" s="3" t="s">
        <v>16</v>
      </c>
      <c r="C1040" s="3" t="s">
        <v>17</v>
      </c>
      <c r="D1040" s="3" t="s">
        <v>18</v>
      </c>
      <c r="F1040" s="3" t="s">
        <v>25</v>
      </c>
      <c r="G1040" s="3" t="s">
        <v>48</v>
      </c>
      <c r="H1040" s="3" t="s">
        <v>282</v>
      </c>
      <c r="I1040" s="3" t="s">
        <v>482</v>
      </c>
      <c r="J1040" s="6">
        <v>1.9039999999999999</v>
      </c>
      <c r="K1040" s="4">
        <v>43981</v>
      </c>
      <c r="L1040" s="3">
        <f t="shared" si="64"/>
        <v>2020</v>
      </c>
      <c r="M1040" s="3">
        <f t="shared" si="65"/>
        <v>5</v>
      </c>
      <c r="P1040" s="56">
        <f t="shared" si="66"/>
        <v>0</v>
      </c>
      <c r="Q1040" s="56">
        <f t="shared" si="67"/>
        <v>-1.9039999999999999</v>
      </c>
      <c r="R1040" s="56">
        <f>IF(A1040="INVERSION",-J1040,0)</f>
        <v>0</v>
      </c>
      <c r="S1040" s="56">
        <f>finanzas3[[#This Row],[INGRESO__NETO]]+finanzas3[[#This Row],[GASTO_NETO]]+finanzas3[[#This Row],[INVERSION_NETA]]</f>
        <v>-1.9039999999999999</v>
      </c>
    </row>
    <row r="1041" spans="1:19" x14ac:dyDescent="0.35">
      <c r="A1041" s="3" t="s">
        <v>28</v>
      </c>
      <c r="B1041" s="3" t="s">
        <v>16</v>
      </c>
      <c r="C1041" s="3" t="s">
        <v>29</v>
      </c>
      <c r="D1041" s="3" t="s">
        <v>18</v>
      </c>
      <c r="E1041" s="3" t="s">
        <v>37</v>
      </c>
      <c r="F1041" s="3" t="s">
        <v>171</v>
      </c>
      <c r="G1041" s="3" t="s">
        <v>1864</v>
      </c>
      <c r="H1041" s="3" t="s">
        <v>1861</v>
      </c>
      <c r="I1041" s="3" t="s">
        <v>487</v>
      </c>
      <c r="J1041" s="6">
        <v>22.5</v>
      </c>
      <c r="K1041" s="4">
        <v>43983</v>
      </c>
      <c r="L1041" s="3">
        <f t="shared" si="64"/>
        <v>2020</v>
      </c>
      <c r="M1041" s="3">
        <f t="shared" si="65"/>
        <v>6</v>
      </c>
      <c r="O1041" s="3" t="s">
        <v>39</v>
      </c>
      <c r="P1041" s="56">
        <f t="shared" si="66"/>
        <v>0</v>
      </c>
      <c r="Q1041" s="56">
        <f t="shared" si="67"/>
        <v>-22.5</v>
      </c>
      <c r="R1041" s="56">
        <f>IF(A1041="INVERSION",-J1041,0)</f>
        <v>0</v>
      </c>
      <c r="S1041" s="56">
        <f>finanzas3[[#This Row],[INGRESO__NETO]]+finanzas3[[#This Row],[GASTO_NETO]]+finanzas3[[#This Row],[INVERSION_NETA]]</f>
        <v>-22.5</v>
      </c>
    </row>
    <row r="1042" spans="1:19" x14ac:dyDescent="0.35">
      <c r="A1042" s="3" t="s">
        <v>28</v>
      </c>
      <c r="B1042" s="3" t="s">
        <v>16</v>
      </c>
      <c r="C1042" s="3" t="s">
        <v>29</v>
      </c>
      <c r="D1042" s="3" t="s">
        <v>18</v>
      </c>
      <c r="E1042" s="3" t="s">
        <v>37</v>
      </c>
      <c r="F1042" s="3" t="s">
        <v>171</v>
      </c>
      <c r="G1042" s="3" t="s">
        <v>1864</v>
      </c>
      <c r="H1042" s="3" t="s">
        <v>1861</v>
      </c>
      <c r="I1042" s="3" t="s">
        <v>487</v>
      </c>
      <c r="J1042" s="6">
        <v>50</v>
      </c>
      <c r="K1042" s="4">
        <v>43983</v>
      </c>
      <c r="L1042" s="3">
        <f t="shared" si="64"/>
        <v>2020</v>
      </c>
      <c r="M1042" s="3">
        <f t="shared" si="65"/>
        <v>6</v>
      </c>
      <c r="O1042" s="3" t="s">
        <v>484</v>
      </c>
      <c r="P1042" s="56">
        <f t="shared" si="66"/>
        <v>0</v>
      </c>
      <c r="Q1042" s="56">
        <f t="shared" si="67"/>
        <v>-50</v>
      </c>
      <c r="R1042" s="56">
        <f>IF(A1042="INVERSION",-J1042,0)</f>
        <v>0</v>
      </c>
      <c r="S1042" s="56">
        <f>finanzas3[[#This Row],[INGRESO__NETO]]+finanzas3[[#This Row],[GASTO_NETO]]+finanzas3[[#This Row],[INVERSION_NETA]]</f>
        <v>-50</v>
      </c>
    </row>
    <row r="1043" spans="1:19" x14ac:dyDescent="0.35">
      <c r="A1043" s="3" t="s">
        <v>28</v>
      </c>
      <c r="B1043" s="3" t="s">
        <v>16</v>
      </c>
      <c r="C1043" s="3" t="s">
        <v>29</v>
      </c>
      <c r="D1043" s="3" t="s">
        <v>18</v>
      </c>
      <c r="E1043" s="3" t="s">
        <v>483</v>
      </c>
      <c r="F1043" s="3" t="s">
        <v>171</v>
      </c>
      <c r="G1043" s="3" t="s">
        <v>59</v>
      </c>
      <c r="H1043" s="3" t="s">
        <v>428</v>
      </c>
      <c r="I1043" s="3" t="s">
        <v>428</v>
      </c>
      <c r="J1043" s="6">
        <v>6</v>
      </c>
      <c r="K1043" s="4">
        <v>43983</v>
      </c>
      <c r="L1043" s="3">
        <f t="shared" si="64"/>
        <v>2020</v>
      </c>
      <c r="M1043" s="3">
        <f t="shared" si="65"/>
        <v>6</v>
      </c>
      <c r="O1043" s="3" t="s">
        <v>39</v>
      </c>
      <c r="P1043" s="56">
        <f t="shared" si="66"/>
        <v>0</v>
      </c>
      <c r="Q1043" s="56">
        <f t="shared" si="67"/>
        <v>-6</v>
      </c>
      <c r="R1043" s="56">
        <f>IF(A1043="INVERSION",-J1043,0)</f>
        <v>0</v>
      </c>
      <c r="S1043" s="56">
        <f>finanzas3[[#This Row],[INGRESO__NETO]]+finanzas3[[#This Row],[GASTO_NETO]]+finanzas3[[#This Row],[INVERSION_NETA]]</f>
        <v>-6</v>
      </c>
    </row>
    <row r="1044" spans="1:19" x14ac:dyDescent="0.35">
      <c r="A1044" s="3" t="s">
        <v>28</v>
      </c>
      <c r="B1044" s="3" t="s">
        <v>16</v>
      </c>
      <c r="C1044" s="3" t="s">
        <v>29</v>
      </c>
      <c r="D1044" s="3" t="s">
        <v>18</v>
      </c>
      <c r="E1044" s="3" t="s">
        <v>483</v>
      </c>
      <c r="F1044" s="3" t="s">
        <v>171</v>
      </c>
      <c r="G1044" s="3" t="s">
        <v>59</v>
      </c>
      <c r="H1044" s="3" t="s">
        <v>428</v>
      </c>
      <c r="I1044" s="3" t="s">
        <v>428</v>
      </c>
      <c r="J1044" s="6">
        <v>6</v>
      </c>
      <c r="K1044" s="4">
        <v>43983</v>
      </c>
      <c r="L1044" s="3">
        <f t="shared" si="64"/>
        <v>2020</v>
      </c>
      <c r="M1044" s="3">
        <f t="shared" si="65"/>
        <v>6</v>
      </c>
      <c r="O1044" s="3" t="s">
        <v>484</v>
      </c>
      <c r="P1044" s="56">
        <f t="shared" si="66"/>
        <v>0</v>
      </c>
      <c r="Q1044" s="56">
        <f t="shared" si="67"/>
        <v>-6</v>
      </c>
      <c r="R1044" s="56">
        <f>IF(A1044="INVERSION",-J1044,0)</f>
        <v>0</v>
      </c>
      <c r="S1044" s="56">
        <f>finanzas3[[#This Row],[INGRESO__NETO]]+finanzas3[[#This Row],[GASTO_NETO]]+finanzas3[[#This Row],[INVERSION_NETA]]</f>
        <v>-6</v>
      </c>
    </row>
    <row r="1045" spans="1:19" x14ac:dyDescent="0.35">
      <c r="A1045" s="3" t="s">
        <v>28</v>
      </c>
      <c r="B1045" s="3" t="s">
        <v>16</v>
      </c>
      <c r="C1045" s="3" t="s">
        <v>17</v>
      </c>
      <c r="D1045" s="3" t="s">
        <v>18</v>
      </c>
      <c r="E1045" s="3" t="s">
        <v>173</v>
      </c>
      <c r="F1045" s="3" t="s">
        <v>173</v>
      </c>
      <c r="G1045" s="3" t="s">
        <v>53</v>
      </c>
      <c r="H1045" s="3" t="s">
        <v>172</v>
      </c>
      <c r="I1045" s="3" t="s">
        <v>173</v>
      </c>
      <c r="J1045" s="6">
        <v>1.847</v>
      </c>
      <c r="K1045" s="4">
        <v>43983</v>
      </c>
      <c r="L1045" s="3">
        <f t="shared" si="64"/>
        <v>2020</v>
      </c>
      <c r="M1045" s="3">
        <f t="shared" si="65"/>
        <v>6</v>
      </c>
      <c r="O1045" t="s">
        <v>302</v>
      </c>
      <c r="P1045" s="56">
        <f t="shared" si="66"/>
        <v>0</v>
      </c>
      <c r="Q1045" s="56">
        <f t="shared" si="67"/>
        <v>-1.847</v>
      </c>
      <c r="R1045" s="56">
        <f>IF(A1045="INVERSION",-J1045,0)</f>
        <v>0</v>
      </c>
      <c r="S1045" s="56">
        <f>finanzas3[[#This Row],[INGRESO__NETO]]+finanzas3[[#This Row],[GASTO_NETO]]+finanzas3[[#This Row],[INVERSION_NETA]]</f>
        <v>-1.847</v>
      </c>
    </row>
    <row r="1046" spans="1:19" x14ac:dyDescent="0.35">
      <c r="A1046" s="3" t="s">
        <v>28</v>
      </c>
      <c r="B1046" s="3" t="s">
        <v>16</v>
      </c>
      <c r="C1046" s="3" t="s">
        <v>29</v>
      </c>
      <c r="D1046" s="3" t="s">
        <v>18</v>
      </c>
      <c r="E1046" s="3" t="s">
        <v>485</v>
      </c>
      <c r="F1046" s="3" t="s">
        <v>171</v>
      </c>
      <c r="G1046" s="3" t="s">
        <v>1864</v>
      </c>
      <c r="H1046" s="3" t="s">
        <v>679</v>
      </c>
      <c r="I1046" s="3" t="s">
        <v>2197</v>
      </c>
      <c r="J1046" s="6">
        <v>8.5</v>
      </c>
      <c r="K1046" s="4">
        <v>43983</v>
      </c>
      <c r="L1046" s="3">
        <f t="shared" si="64"/>
        <v>2020</v>
      </c>
      <c r="M1046" s="3">
        <f t="shared" si="65"/>
        <v>6</v>
      </c>
      <c r="O1046" s="3" t="s">
        <v>39</v>
      </c>
      <c r="P1046" s="56">
        <f t="shared" si="66"/>
        <v>0</v>
      </c>
      <c r="Q1046" s="56">
        <f t="shared" si="67"/>
        <v>-8.5</v>
      </c>
      <c r="R1046" s="56">
        <f>IF(A1046="INVERSION",-J1046,0)</f>
        <v>0</v>
      </c>
      <c r="S1046" s="56">
        <f>finanzas3[[#This Row],[INGRESO__NETO]]+finanzas3[[#This Row],[GASTO_NETO]]+finanzas3[[#This Row],[INVERSION_NETA]]</f>
        <v>-8.5</v>
      </c>
    </row>
    <row r="1047" spans="1:19" x14ac:dyDescent="0.35">
      <c r="A1047" s="3" t="s">
        <v>28</v>
      </c>
      <c r="B1047" s="3" t="s">
        <v>16</v>
      </c>
      <c r="C1047" s="3" t="s">
        <v>29</v>
      </c>
      <c r="D1047" s="3" t="s">
        <v>18</v>
      </c>
      <c r="E1047" s="3" t="s">
        <v>485</v>
      </c>
      <c r="F1047" s="3" t="s">
        <v>171</v>
      </c>
      <c r="G1047" s="3" t="s">
        <v>1864</v>
      </c>
      <c r="H1047" s="3" t="s">
        <v>679</v>
      </c>
      <c r="I1047" s="3" t="s">
        <v>2197</v>
      </c>
      <c r="J1047" s="6">
        <v>8.5</v>
      </c>
      <c r="K1047" s="4">
        <v>43983</v>
      </c>
      <c r="L1047" s="3">
        <f t="shared" si="64"/>
        <v>2020</v>
      </c>
      <c r="M1047" s="3">
        <f t="shared" si="65"/>
        <v>6</v>
      </c>
      <c r="O1047" s="3" t="s">
        <v>484</v>
      </c>
      <c r="P1047" s="56">
        <f t="shared" si="66"/>
        <v>0</v>
      </c>
      <c r="Q1047" s="56">
        <f t="shared" si="67"/>
        <v>-8.5</v>
      </c>
      <c r="R1047" s="56">
        <f>IF(A1047="INVERSION",-J1047,0)</f>
        <v>0</v>
      </c>
      <c r="S1047" s="56">
        <f>finanzas3[[#This Row],[INGRESO__NETO]]+finanzas3[[#This Row],[GASTO_NETO]]+finanzas3[[#This Row],[INVERSION_NETA]]</f>
        <v>-8.5</v>
      </c>
    </row>
    <row r="1048" spans="1:19" x14ac:dyDescent="0.35">
      <c r="A1048" s="3" t="s">
        <v>28</v>
      </c>
      <c r="B1048" s="3" t="s">
        <v>16</v>
      </c>
      <c r="C1048" s="3" t="s">
        <v>17</v>
      </c>
      <c r="D1048" s="3" t="s">
        <v>18</v>
      </c>
      <c r="E1048" s="3" t="s">
        <v>425</v>
      </c>
      <c r="F1048" s="3" t="s">
        <v>171</v>
      </c>
      <c r="G1048" s="3" t="s">
        <v>48</v>
      </c>
      <c r="H1048" s="3" t="s">
        <v>49</v>
      </c>
      <c r="I1048" s="3" t="s">
        <v>425</v>
      </c>
      <c r="J1048" s="6">
        <v>3.4159999999999999</v>
      </c>
      <c r="K1048" s="4">
        <v>43988</v>
      </c>
      <c r="L1048" s="3">
        <f t="shared" si="64"/>
        <v>2020</v>
      </c>
      <c r="M1048" s="3">
        <f t="shared" si="65"/>
        <v>6</v>
      </c>
      <c r="O1048" s="3"/>
      <c r="P1048" s="56">
        <f t="shared" si="66"/>
        <v>0</v>
      </c>
      <c r="Q1048" s="56">
        <f t="shared" si="67"/>
        <v>-3.4159999999999999</v>
      </c>
      <c r="R1048" s="56">
        <f>IF(A1048="INVERSION",-J1048,0)</f>
        <v>0</v>
      </c>
      <c r="S1048" s="56">
        <f>finanzas3[[#This Row],[INGRESO__NETO]]+finanzas3[[#This Row],[GASTO_NETO]]+finanzas3[[#This Row],[INVERSION_NETA]]</f>
        <v>-3.4159999999999999</v>
      </c>
    </row>
    <row r="1049" spans="1:19" x14ac:dyDescent="0.35">
      <c r="A1049" s="3" t="s">
        <v>28</v>
      </c>
      <c r="B1049" s="3" t="s">
        <v>16</v>
      </c>
      <c r="C1049" s="3" t="s">
        <v>17</v>
      </c>
      <c r="D1049" s="3" t="s">
        <v>18</v>
      </c>
      <c r="E1049" s="3" t="s">
        <v>40</v>
      </c>
      <c r="F1049" s="3" t="s">
        <v>171</v>
      </c>
      <c r="G1049" s="3" t="s">
        <v>21</v>
      </c>
      <c r="H1049" s="3" t="s">
        <v>40</v>
      </c>
      <c r="I1049" s="3" t="s">
        <v>40</v>
      </c>
      <c r="J1049" s="6">
        <v>5</v>
      </c>
      <c r="K1049" s="4">
        <v>43989</v>
      </c>
      <c r="L1049" s="3">
        <f t="shared" si="64"/>
        <v>2020</v>
      </c>
      <c r="M1049" s="3">
        <f t="shared" si="65"/>
        <v>6</v>
      </c>
      <c r="P1049" s="56">
        <f t="shared" si="66"/>
        <v>0</v>
      </c>
      <c r="Q1049" s="56">
        <f t="shared" si="67"/>
        <v>-5</v>
      </c>
      <c r="R1049" s="56">
        <f>IF(A1049="INVERSION",-J1049,0)</f>
        <v>0</v>
      </c>
      <c r="S1049" s="56">
        <f>finanzas3[[#This Row],[INGRESO__NETO]]+finanzas3[[#This Row],[GASTO_NETO]]+finanzas3[[#This Row],[INVERSION_NETA]]</f>
        <v>-5</v>
      </c>
    </row>
    <row r="1050" spans="1:19" x14ac:dyDescent="0.35">
      <c r="A1050" s="3" t="s">
        <v>28</v>
      </c>
      <c r="B1050" s="3" t="s">
        <v>16</v>
      </c>
      <c r="C1050" s="3" t="s">
        <v>17</v>
      </c>
      <c r="D1050" s="3" t="s">
        <v>18</v>
      </c>
      <c r="F1050" s="3" t="s">
        <v>25</v>
      </c>
      <c r="G1050" s="3" t="s">
        <v>67</v>
      </c>
      <c r="H1050" s="3" t="s">
        <v>66</v>
      </c>
      <c r="I1050" s="3" t="s">
        <v>185</v>
      </c>
      <c r="J1050" s="6">
        <v>0.22500000000000001</v>
      </c>
      <c r="K1050" s="4">
        <v>43990</v>
      </c>
      <c r="L1050" s="3">
        <f t="shared" si="64"/>
        <v>2020</v>
      </c>
      <c r="M1050" s="3">
        <f t="shared" si="65"/>
        <v>6</v>
      </c>
      <c r="P1050" s="56">
        <f t="shared" si="66"/>
        <v>0</v>
      </c>
      <c r="Q1050" s="56">
        <f t="shared" si="67"/>
        <v>-0.22500000000000001</v>
      </c>
      <c r="R1050" s="56">
        <f>IF(A1050="INVERSION",-J1050,0)</f>
        <v>0</v>
      </c>
      <c r="S1050" s="56">
        <f>finanzas3[[#This Row],[INGRESO__NETO]]+finanzas3[[#This Row],[GASTO_NETO]]+finanzas3[[#This Row],[INVERSION_NETA]]</f>
        <v>-0.22500000000000001</v>
      </c>
    </row>
    <row r="1051" spans="1:19" x14ac:dyDescent="0.35">
      <c r="A1051" s="3" t="s">
        <v>28</v>
      </c>
      <c r="B1051" s="3" t="s">
        <v>16</v>
      </c>
      <c r="C1051" s="3" t="s">
        <v>17</v>
      </c>
      <c r="D1051" s="3" t="s">
        <v>18</v>
      </c>
      <c r="E1051" s="3" t="s">
        <v>425</v>
      </c>
      <c r="F1051" s="3" t="s">
        <v>171</v>
      </c>
      <c r="G1051" s="3" t="s">
        <v>48</v>
      </c>
      <c r="H1051" s="3" t="s">
        <v>49</v>
      </c>
      <c r="I1051" s="3" t="s">
        <v>425</v>
      </c>
      <c r="J1051" s="6">
        <v>5.09</v>
      </c>
      <c r="K1051" s="4">
        <v>43996</v>
      </c>
      <c r="L1051" s="3">
        <f t="shared" si="64"/>
        <v>2020</v>
      </c>
      <c r="M1051" s="3">
        <f t="shared" si="65"/>
        <v>6</v>
      </c>
      <c r="O1051" s="3"/>
      <c r="P1051" s="56">
        <f t="shared" si="66"/>
        <v>0</v>
      </c>
      <c r="Q1051" s="56">
        <f t="shared" si="67"/>
        <v>-5.09</v>
      </c>
      <c r="R1051" s="56">
        <f>IF(A1051="INVERSION",-J1051,0)</f>
        <v>0</v>
      </c>
      <c r="S1051" s="56">
        <f>finanzas3[[#This Row],[INGRESO__NETO]]+finanzas3[[#This Row],[GASTO_NETO]]+finanzas3[[#This Row],[INVERSION_NETA]]</f>
        <v>-5.09</v>
      </c>
    </row>
    <row r="1052" spans="1:19" x14ac:dyDescent="0.35">
      <c r="A1052" s="3" t="s">
        <v>28</v>
      </c>
      <c r="B1052" s="3" t="s">
        <v>16</v>
      </c>
      <c r="C1052" s="3" t="s">
        <v>17</v>
      </c>
      <c r="D1052" s="3" t="s">
        <v>18</v>
      </c>
      <c r="E1052" s="3" t="s">
        <v>425</v>
      </c>
      <c r="F1052" s="3" t="s">
        <v>171</v>
      </c>
      <c r="G1052" s="3" t="s">
        <v>48</v>
      </c>
      <c r="H1052" s="3" t="s">
        <v>49</v>
      </c>
      <c r="I1052" s="3" t="s">
        <v>425</v>
      </c>
      <c r="J1052" s="6">
        <v>3.2250000000000001</v>
      </c>
      <c r="K1052" s="4">
        <v>44002</v>
      </c>
      <c r="L1052" s="3">
        <f t="shared" si="64"/>
        <v>2020</v>
      </c>
      <c r="M1052" s="3">
        <f t="shared" si="65"/>
        <v>6</v>
      </c>
      <c r="O1052" s="3"/>
      <c r="P1052" s="56">
        <f t="shared" si="66"/>
        <v>0</v>
      </c>
      <c r="Q1052" s="56">
        <f t="shared" si="67"/>
        <v>-3.2250000000000001</v>
      </c>
      <c r="R1052" s="56">
        <f>IF(A1052="INVERSION",-J1052,0)</f>
        <v>0</v>
      </c>
      <c r="S1052" s="56">
        <f>finanzas3[[#This Row],[INGRESO__NETO]]+finanzas3[[#This Row],[GASTO_NETO]]+finanzas3[[#This Row],[INVERSION_NETA]]</f>
        <v>-3.2250000000000001</v>
      </c>
    </row>
    <row r="1053" spans="1:19" x14ac:dyDescent="0.35">
      <c r="A1053" s="3" t="s">
        <v>28</v>
      </c>
      <c r="B1053" s="3" t="s">
        <v>16</v>
      </c>
      <c r="C1053" s="3" t="s">
        <v>17</v>
      </c>
      <c r="D1053" s="3" t="s">
        <v>18</v>
      </c>
      <c r="E1053" s="3" t="s">
        <v>425</v>
      </c>
      <c r="F1053" s="3" t="s">
        <v>171</v>
      </c>
      <c r="G1053" s="3" t="s">
        <v>48</v>
      </c>
      <c r="H1053" s="3" t="s">
        <v>49</v>
      </c>
      <c r="I1053" s="3" t="s">
        <v>425</v>
      </c>
      <c r="J1053" s="6">
        <v>2.3370000000000002</v>
      </c>
      <c r="K1053" s="4">
        <v>44003</v>
      </c>
      <c r="L1053" s="3">
        <f t="shared" si="64"/>
        <v>2020</v>
      </c>
      <c r="M1053" s="3">
        <f t="shared" si="65"/>
        <v>6</v>
      </c>
      <c r="O1053" s="3"/>
      <c r="P1053" s="56">
        <f t="shared" si="66"/>
        <v>0</v>
      </c>
      <c r="Q1053" s="56">
        <f t="shared" si="67"/>
        <v>-2.3370000000000002</v>
      </c>
      <c r="R1053" s="56">
        <f>IF(A1053="INVERSION",-J1053,0)</f>
        <v>0</v>
      </c>
      <c r="S1053" s="56">
        <f>finanzas3[[#This Row],[INGRESO__NETO]]+finanzas3[[#This Row],[GASTO_NETO]]+finanzas3[[#This Row],[INVERSION_NETA]]</f>
        <v>-2.3370000000000002</v>
      </c>
    </row>
    <row r="1054" spans="1:19" x14ac:dyDescent="0.35">
      <c r="A1054" s="3" t="s">
        <v>28</v>
      </c>
      <c r="B1054" s="3" t="s">
        <v>16</v>
      </c>
      <c r="C1054" s="3" t="s">
        <v>17</v>
      </c>
      <c r="D1054" s="3" t="s">
        <v>18</v>
      </c>
      <c r="G1054" s="3" t="s">
        <v>67</v>
      </c>
      <c r="H1054" s="3" t="s">
        <v>66</v>
      </c>
      <c r="I1054" s="3" t="s">
        <v>430</v>
      </c>
      <c r="J1054" s="6">
        <v>0.36000000000000004</v>
      </c>
      <c r="K1054" s="4">
        <v>44004</v>
      </c>
      <c r="L1054" s="3">
        <f t="shared" si="64"/>
        <v>2020</v>
      </c>
      <c r="M1054" s="3">
        <f t="shared" si="65"/>
        <v>6</v>
      </c>
      <c r="P1054" s="56">
        <f t="shared" si="66"/>
        <v>0</v>
      </c>
      <c r="Q1054" s="56">
        <f t="shared" si="67"/>
        <v>-0.36000000000000004</v>
      </c>
      <c r="R1054" s="56">
        <f>IF(A1054="INVERSION",-J1054,0)</f>
        <v>0</v>
      </c>
      <c r="S1054" s="56">
        <f>finanzas3[[#This Row],[INGRESO__NETO]]+finanzas3[[#This Row],[GASTO_NETO]]+finanzas3[[#This Row],[INVERSION_NETA]]</f>
        <v>-0.36000000000000004</v>
      </c>
    </row>
    <row r="1055" spans="1:19" x14ac:dyDescent="0.35">
      <c r="A1055" s="3" t="s">
        <v>15</v>
      </c>
      <c r="B1055" s="3" t="s">
        <v>16</v>
      </c>
      <c r="C1055" s="3" t="s">
        <v>29</v>
      </c>
      <c r="D1055" s="3" t="s">
        <v>18</v>
      </c>
      <c r="E1055" s="3" t="s">
        <v>465</v>
      </c>
      <c r="F1055" s="3" t="s">
        <v>171</v>
      </c>
      <c r="G1055" s="3" t="s">
        <v>148</v>
      </c>
      <c r="H1055" s="3" t="s">
        <v>466</v>
      </c>
      <c r="I1055" s="3" t="s">
        <v>465</v>
      </c>
      <c r="J1055" s="6">
        <v>491.35499999999996</v>
      </c>
      <c r="K1055" s="4">
        <v>44006</v>
      </c>
      <c r="L1055" s="3">
        <f t="shared" si="64"/>
        <v>2020</v>
      </c>
      <c r="M1055" s="3">
        <f t="shared" si="65"/>
        <v>6</v>
      </c>
      <c r="O1055" s="3" t="s">
        <v>488</v>
      </c>
      <c r="P1055" s="56">
        <f t="shared" si="66"/>
        <v>491.35499999999996</v>
      </c>
      <c r="Q1055" s="56">
        <f t="shared" si="67"/>
        <v>0</v>
      </c>
      <c r="R1055" s="56">
        <f>IF(A1055="INVERSION",-J1055,0)</f>
        <v>0</v>
      </c>
      <c r="S1055" s="56">
        <f>finanzas3[[#This Row],[INGRESO__NETO]]+finanzas3[[#This Row],[GASTO_NETO]]+finanzas3[[#This Row],[INVERSION_NETA]]</f>
        <v>491.35499999999996</v>
      </c>
    </row>
    <row r="1056" spans="1:19" x14ac:dyDescent="0.35">
      <c r="A1056" s="3" t="s">
        <v>15</v>
      </c>
      <c r="B1056" s="3" t="s">
        <v>16</v>
      </c>
      <c r="C1056" s="3" t="s">
        <v>29</v>
      </c>
      <c r="D1056" s="3" t="s">
        <v>18</v>
      </c>
      <c r="E1056" s="3" t="s">
        <v>465</v>
      </c>
      <c r="F1056" s="3" t="s">
        <v>171</v>
      </c>
      <c r="G1056" s="3" t="s">
        <v>148</v>
      </c>
      <c r="H1056" s="3" t="s">
        <v>466</v>
      </c>
      <c r="I1056" s="3" t="s">
        <v>465</v>
      </c>
      <c r="J1056" s="6">
        <v>401.37</v>
      </c>
      <c r="K1056" s="4">
        <v>44006</v>
      </c>
      <c r="L1056" s="3">
        <f t="shared" si="64"/>
        <v>2020</v>
      </c>
      <c r="M1056" s="3">
        <f t="shared" si="65"/>
        <v>6</v>
      </c>
      <c r="O1056" s="3" t="s">
        <v>489</v>
      </c>
      <c r="P1056" s="56">
        <f t="shared" si="66"/>
        <v>401.37</v>
      </c>
      <c r="Q1056" s="56">
        <f t="shared" si="67"/>
        <v>0</v>
      </c>
      <c r="R1056" s="56">
        <f>IF(A1056="INVERSION",-J1056,0)</f>
        <v>0</v>
      </c>
      <c r="S1056" s="56">
        <f>finanzas3[[#This Row],[INGRESO__NETO]]+finanzas3[[#This Row],[GASTO_NETO]]+finanzas3[[#This Row],[INVERSION_NETA]]</f>
        <v>401.37</v>
      </c>
    </row>
    <row r="1057" spans="1:19" x14ac:dyDescent="0.35">
      <c r="A1057" s="3" t="s">
        <v>28</v>
      </c>
      <c r="B1057" s="3" t="s">
        <v>16</v>
      </c>
      <c r="C1057" s="3" t="s">
        <v>17</v>
      </c>
      <c r="D1057" s="3" t="s">
        <v>18</v>
      </c>
      <c r="E1057" s="3" t="s">
        <v>425</v>
      </c>
      <c r="F1057" s="3" t="s">
        <v>171</v>
      </c>
      <c r="G1057" s="3" t="s">
        <v>48</v>
      </c>
      <c r="H1057" s="3" t="s">
        <v>49</v>
      </c>
      <c r="I1057" s="3" t="s">
        <v>425</v>
      </c>
      <c r="J1057" s="6">
        <v>2.1430000000000002</v>
      </c>
      <c r="K1057" s="4">
        <v>44010</v>
      </c>
      <c r="L1057" s="3">
        <f t="shared" si="64"/>
        <v>2020</v>
      </c>
      <c r="M1057" s="3">
        <f t="shared" si="65"/>
        <v>6</v>
      </c>
      <c r="O1057" s="3"/>
      <c r="P1057" s="56">
        <f t="shared" si="66"/>
        <v>0</v>
      </c>
      <c r="Q1057" s="56">
        <f t="shared" si="67"/>
        <v>-2.1430000000000002</v>
      </c>
      <c r="R1057" s="56">
        <f>IF(A1057="INVERSION",-J1057,0)</f>
        <v>0</v>
      </c>
      <c r="S1057" s="56">
        <f>finanzas3[[#This Row],[INGRESO__NETO]]+finanzas3[[#This Row],[GASTO_NETO]]+finanzas3[[#This Row],[INVERSION_NETA]]</f>
        <v>-2.1430000000000002</v>
      </c>
    </row>
    <row r="1058" spans="1:19" x14ac:dyDescent="0.35">
      <c r="A1058" s="3" t="s">
        <v>28</v>
      </c>
      <c r="B1058" s="3" t="s">
        <v>16</v>
      </c>
      <c r="C1058" s="3" t="s">
        <v>17</v>
      </c>
      <c r="D1058" s="3" t="s">
        <v>18</v>
      </c>
      <c r="E1058" s="3" t="s">
        <v>175</v>
      </c>
      <c r="F1058" s="3" t="s">
        <v>171</v>
      </c>
      <c r="G1058" s="3" t="s">
        <v>1865</v>
      </c>
      <c r="H1058" s="3" t="s">
        <v>42</v>
      </c>
      <c r="I1058" s="3" t="s">
        <v>42</v>
      </c>
      <c r="J1058" s="6">
        <v>0.99900000000000011</v>
      </c>
      <c r="K1058" s="4">
        <v>44010</v>
      </c>
      <c r="L1058" s="3">
        <f t="shared" si="64"/>
        <v>2020</v>
      </c>
      <c r="M1058" s="3">
        <f t="shared" si="65"/>
        <v>6</v>
      </c>
      <c r="O1058" t="s">
        <v>490</v>
      </c>
      <c r="P1058" s="56">
        <f t="shared" si="66"/>
        <v>0</v>
      </c>
      <c r="Q1058" s="56">
        <f t="shared" si="67"/>
        <v>-0.99900000000000011</v>
      </c>
      <c r="R1058" s="56">
        <f>IF(A1058="INVERSION",-J1058,0)</f>
        <v>0</v>
      </c>
      <c r="S1058" s="56">
        <f>finanzas3[[#This Row],[INGRESO__NETO]]+finanzas3[[#This Row],[GASTO_NETO]]+finanzas3[[#This Row],[INVERSION_NETA]]</f>
        <v>-0.99900000000000011</v>
      </c>
    </row>
    <row r="1059" spans="1:19" x14ac:dyDescent="0.35">
      <c r="A1059" s="3" t="s">
        <v>28</v>
      </c>
      <c r="B1059" s="3" t="s">
        <v>16</v>
      </c>
      <c r="C1059" s="3" t="s">
        <v>29</v>
      </c>
      <c r="D1059" s="3" t="s">
        <v>18</v>
      </c>
      <c r="E1059" s="3" t="s">
        <v>37</v>
      </c>
      <c r="F1059" s="3" t="s">
        <v>171</v>
      </c>
      <c r="G1059" s="3" t="s">
        <v>1864</v>
      </c>
      <c r="H1059" s="3" t="s">
        <v>1861</v>
      </c>
      <c r="I1059" s="3" t="s">
        <v>487</v>
      </c>
      <c r="J1059" s="6">
        <v>45</v>
      </c>
      <c r="K1059" s="4">
        <v>44013</v>
      </c>
      <c r="L1059" s="3">
        <f t="shared" si="64"/>
        <v>2020</v>
      </c>
      <c r="M1059" s="3">
        <f t="shared" si="65"/>
        <v>7</v>
      </c>
      <c r="O1059" s="3" t="s">
        <v>491</v>
      </c>
      <c r="P1059" s="56">
        <f t="shared" si="66"/>
        <v>0</v>
      </c>
      <c r="Q1059" s="56">
        <f t="shared" si="67"/>
        <v>-45</v>
      </c>
      <c r="R1059" s="56">
        <f>IF(A1059="INVERSION",-J1059,0)</f>
        <v>0</v>
      </c>
      <c r="S1059" s="56">
        <f>finanzas3[[#This Row],[INGRESO__NETO]]+finanzas3[[#This Row],[GASTO_NETO]]+finanzas3[[#This Row],[INVERSION_NETA]]</f>
        <v>-45</v>
      </c>
    </row>
    <row r="1060" spans="1:19" x14ac:dyDescent="0.35">
      <c r="A1060" s="3" t="s">
        <v>28</v>
      </c>
      <c r="B1060" s="3" t="s">
        <v>16</v>
      </c>
      <c r="C1060" s="3" t="s">
        <v>29</v>
      </c>
      <c r="D1060" s="3" t="s">
        <v>18</v>
      </c>
      <c r="E1060" s="3" t="s">
        <v>483</v>
      </c>
      <c r="F1060" s="3" t="s">
        <v>171</v>
      </c>
      <c r="G1060" s="3" t="s">
        <v>59</v>
      </c>
      <c r="H1060" s="3" t="s">
        <v>428</v>
      </c>
      <c r="I1060" s="3" t="s">
        <v>428</v>
      </c>
      <c r="J1060" s="6">
        <v>3.5</v>
      </c>
      <c r="K1060" s="4">
        <v>44013</v>
      </c>
      <c r="L1060" s="3">
        <f t="shared" si="64"/>
        <v>2020</v>
      </c>
      <c r="M1060" s="3">
        <f t="shared" si="65"/>
        <v>7</v>
      </c>
      <c r="O1060" s="3" t="s">
        <v>491</v>
      </c>
      <c r="P1060" s="56">
        <f t="shared" si="66"/>
        <v>0</v>
      </c>
      <c r="Q1060" s="56">
        <f t="shared" si="67"/>
        <v>-3.5</v>
      </c>
      <c r="R1060" s="56">
        <f>IF(A1060="INVERSION",-J1060,0)</f>
        <v>0</v>
      </c>
      <c r="S1060" s="56">
        <f>finanzas3[[#This Row],[INGRESO__NETO]]+finanzas3[[#This Row],[GASTO_NETO]]+finanzas3[[#This Row],[INVERSION_NETA]]</f>
        <v>-3.5</v>
      </c>
    </row>
    <row r="1061" spans="1:19" x14ac:dyDescent="0.35">
      <c r="A1061" s="3" t="s">
        <v>28</v>
      </c>
      <c r="B1061" s="3" t="s">
        <v>16</v>
      </c>
      <c r="C1061" s="3" t="s">
        <v>29</v>
      </c>
      <c r="D1061" s="3" t="s">
        <v>18</v>
      </c>
      <c r="E1061" s="3" t="s">
        <v>485</v>
      </c>
      <c r="F1061" s="3" t="s">
        <v>171</v>
      </c>
      <c r="G1061" s="3" t="s">
        <v>1864</v>
      </c>
      <c r="H1061" s="3" t="s">
        <v>679</v>
      </c>
      <c r="I1061" s="3" t="s">
        <v>2197</v>
      </c>
      <c r="J1061" s="6">
        <v>8.5</v>
      </c>
      <c r="K1061" s="4">
        <v>44013</v>
      </c>
      <c r="L1061" s="3">
        <f t="shared" si="64"/>
        <v>2020</v>
      </c>
      <c r="M1061" s="3">
        <f t="shared" si="65"/>
        <v>7</v>
      </c>
      <c r="O1061" s="3" t="s">
        <v>491</v>
      </c>
      <c r="P1061" s="56">
        <f t="shared" si="66"/>
        <v>0</v>
      </c>
      <c r="Q1061" s="56">
        <f t="shared" si="67"/>
        <v>-8.5</v>
      </c>
      <c r="R1061" s="56">
        <f>IF(A1061="INVERSION",-J1061,0)</f>
        <v>0</v>
      </c>
      <c r="S1061" s="56">
        <f>finanzas3[[#This Row],[INGRESO__NETO]]+finanzas3[[#This Row],[GASTO_NETO]]+finanzas3[[#This Row],[INVERSION_NETA]]</f>
        <v>-8.5</v>
      </c>
    </row>
    <row r="1062" spans="1:19" x14ac:dyDescent="0.35">
      <c r="A1062" s="3" t="s">
        <v>28</v>
      </c>
      <c r="B1062" s="3" t="s">
        <v>16</v>
      </c>
      <c r="C1062" s="3" t="s">
        <v>17</v>
      </c>
      <c r="D1062" s="3" t="s">
        <v>18</v>
      </c>
      <c r="E1062" s="3" t="s">
        <v>492</v>
      </c>
      <c r="F1062" s="3" t="s">
        <v>25</v>
      </c>
      <c r="G1062" s="3" t="s">
        <v>67</v>
      </c>
      <c r="H1062" s="3" t="s">
        <v>67</v>
      </c>
      <c r="I1062" s="3" t="s">
        <v>67</v>
      </c>
      <c r="J1062" s="6">
        <v>0.25</v>
      </c>
      <c r="K1062" s="4">
        <v>44017</v>
      </c>
      <c r="L1062" s="3">
        <f t="shared" si="64"/>
        <v>2020</v>
      </c>
      <c r="M1062" s="3">
        <f t="shared" si="65"/>
        <v>7</v>
      </c>
      <c r="O1062" t="s">
        <v>493</v>
      </c>
      <c r="P1062" s="56">
        <f t="shared" si="66"/>
        <v>0</v>
      </c>
      <c r="Q1062" s="56">
        <f t="shared" si="67"/>
        <v>-0.25</v>
      </c>
      <c r="R1062" s="56">
        <f>IF(A1062="INVERSION",-J1062,0)</f>
        <v>0</v>
      </c>
      <c r="S1062" s="56">
        <f>finanzas3[[#This Row],[INGRESO__NETO]]+finanzas3[[#This Row],[GASTO_NETO]]+finanzas3[[#This Row],[INVERSION_NETA]]</f>
        <v>-0.25</v>
      </c>
    </row>
    <row r="1063" spans="1:19" x14ac:dyDescent="0.35">
      <c r="A1063" s="3" t="s">
        <v>28</v>
      </c>
      <c r="B1063" s="3" t="s">
        <v>16</v>
      </c>
      <c r="C1063" s="3" t="s">
        <v>17</v>
      </c>
      <c r="D1063" s="3" t="s">
        <v>18</v>
      </c>
      <c r="E1063" s="3" t="s">
        <v>494</v>
      </c>
      <c r="F1063" s="3" t="s">
        <v>25</v>
      </c>
      <c r="G1063" s="3" t="s">
        <v>67</v>
      </c>
      <c r="H1063" s="3" t="s">
        <v>67</v>
      </c>
      <c r="I1063" s="3" t="s">
        <v>67</v>
      </c>
      <c r="J1063" s="6">
        <v>1.08</v>
      </c>
      <c r="K1063" s="4">
        <v>44021</v>
      </c>
      <c r="L1063" s="3">
        <f t="shared" si="64"/>
        <v>2020</v>
      </c>
      <c r="M1063" s="3">
        <f t="shared" si="65"/>
        <v>7</v>
      </c>
      <c r="O1063" t="s">
        <v>495</v>
      </c>
      <c r="P1063" s="56">
        <f t="shared" si="66"/>
        <v>0</v>
      </c>
      <c r="Q1063" s="56">
        <f t="shared" si="67"/>
        <v>-1.08</v>
      </c>
      <c r="R1063" s="56">
        <f>IF(A1063="INVERSION",-J1063,0)</f>
        <v>0</v>
      </c>
      <c r="S1063" s="56">
        <f>finanzas3[[#This Row],[INGRESO__NETO]]+finanzas3[[#This Row],[GASTO_NETO]]+finanzas3[[#This Row],[INVERSION_NETA]]</f>
        <v>-1.08</v>
      </c>
    </row>
    <row r="1064" spans="1:19" x14ac:dyDescent="0.35">
      <c r="A1064" s="3" t="s">
        <v>28</v>
      </c>
      <c r="B1064" s="3" t="s">
        <v>16</v>
      </c>
      <c r="C1064" s="3" t="s">
        <v>17</v>
      </c>
      <c r="D1064" s="3" t="s">
        <v>18</v>
      </c>
      <c r="E1064" s="3" t="s">
        <v>410</v>
      </c>
      <c r="G1064" s="3" t="s">
        <v>110</v>
      </c>
      <c r="H1064" s="3" t="s">
        <v>375</v>
      </c>
      <c r="I1064" s="3" t="s">
        <v>375</v>
      </c>
      <c r="J1064" s="6">
        <v>17.868000000000002</v>
      </c>
      <c r="K1064" s="4">
        <v>44022</v>
      </c>
      <c r="L1064" s="3">
        <f t="shared" si="64"/>
        <v>2020</v>
      </c>
      <c r="M1064" s="3">
        <f t="shared" si="65"/>
        <v>7</v>
      </c>
      <c r="O1064" t="s">
        <v>496</v>
      </c>
      <c r="P1064" s="56">
        <f t="shared" si="66"/>
        <v>0</v>
      </c>
      <c r="Q1064" s="56">
        <f t="shared" si="67"/>
        <v>-17.868000000000002</v>
      </c>
      <c r="R1064" s="56">
        <f>IF(A1064="INVERSION",-J1064,0)</f>
        <v>0</v>
      </c>
      <c r="S1064" s="56">
        <f>finanzas3[[#This Row],[INGRESO__NETO]]+finanzas3[[#This Row],[GASTO_NETO]]+finanzas3[[#This Row],[INVERSION_NETA]]</f>
        <v>-17.868000000000002</v>
      </c>
    </row>
    <row r="1065" spans="1:19" x14ac:dyDescent="0.35">
      <c r="A1065" s="3" t="s">
        <v>28</v>
      </c>
      <c r="B1065" s="3" t="s">
        <v>16</v>
      </c>
      <c r="C1065" s="3" t="s">
        <v>17</v>
      </c>
      <c r="D1065" s="3" t="s">
        <v>18</v>
      </c>
      <c r="E1065" s="3" t="s">
        <v>66</v>
      </c>
      <c r="F1065" s="3" t="s">
        <v>25</v>
      </c>
      <c r="G1065" s="3" t="s">
        <v>67</v>
      </c>
      <c r="H1065" s="3" t="s">
        <v>66</v>
      </c>
      <c r="I1065" s="3" t="s">
        <v>66</v>
      </c>
      <c r="J1065" s="6">
        <v>0.52</v>
      </c>
      <c r="K1065" s="4">
        <v>44023</v>
      </c>
      <c r="L1065" s="3">
        <f t="shared" si="64"/>
        <v>2020</v>
      </c>
      <c r="M1065" s="3">
        <f t="shared" si="65"/>
        <v>7</v>
      </c>
      <c r="O1065" t="s">
        <v>497</v>
      </c>
      <c r="P1065" s="56">
        <f t="shared" si="66"/>
        <v>0</v>
      </c>
      <c r="Q1065" s="56">
        <f t="shared" si="67"/>
        <v>-0.52</v>
      </c>
      <c r="R1065" s="56">
        <f>IF(A1065="INVERSION",-J1065,0)</f>
        <v>0</v>
      </c>
      <c r="S1065" s="56">
        <f>finanzas3[[#This Row],[INGRESO__NETO]]+finanzas3[[#This Row],[GASTO_NETO]]+finanzas3[[#This Row],[INVERSION_NETA]]</f>
        <v>-0.52</v>
      </c>
    </row>
    <row r="1066" spans="1:19" x14ac:dyDescent="0.35">
      <c r="A1066" s="3" t="s">
        <v>15</v>
      </c>
      <c r="B1066" s="3" t="s">
        <v>16</v>
      </c>
      <c r="C1066" s="3" t="s">
        <v>17</v>
      </c>
      <c r="D1066" s="3" t="s">
        <v>18</v>
      </c>
      <c r="E1066" s="3" t="s">
        <v>24</v>
      </c>
      <c r="F1066" s="3" t="s">
        <v>25</v>
      </c>
      <c r="G1066" s="3" t="s">
        <v>21</v>
      </c>
      <c r="H1066" s="3" t="s">
        <v>26</v>
      </c>
      <c r="I1066" s="3" t="s">
        <v>27</v>
      </c>
      <c r="J1066" s="6">
        <v>40.799999999999997</v>
      </c>
      <c r="K1066" s="4">
        <v>44025</v>
      </c>
      <c r="L1066" s="3">
        <f t="shared" si="64"/>
        <v>2020</v>
      </c>
      <c r="M1066" s="3">
        <f t="shared" si="65"/>
        <v>7</v>
      </c>
      <c r="O1066" s="3"/>
      <c r="P1066" s="56">
        <f t="shared" si="66"/>
        <v>40.799999999999997</v>
      </c>
      <c r="Q1066" s="56">
        <f t="shared" si="67"/>
        <v>0</v>
      </c>
      <c r="R1066" s="56">
        <f>IF(A1066="INVERSION",-J1066,0)</f>
        <v>0</v>
      </c>
      <c r="S1066" s="56">
        <f>finanzas3[[#This Row],[INGRESO__NETO]]+finanzas3[[#This Row],[GASTO_NETO]]+finanzas3[[#This Row],[INVERSION_NETA]]</f>
        <v>40.799999999999997</v>
      </c>
    </row>
    <row r="1067" spans="1:19" x14ac:dyDescent="0.35">
      <c r="A1067" s="3" t="s">
        <v>28</v>
      </c>
      <c r="B1067" s="3" t="s">
        <v>16</v>
      </c>
      <c r="C1067" s="3" t="s">
        <v>17</v>
      </c>
      <c r="D1067" s="3" t="s">
        <v>18</v>
      </c>
      <c r="E1067" s="3" t="s">
        <v>40</v>
      </c>
      <c r="F1067" s="3" t="s">
        <v>171</v>
      </c>
      <c r="G1067" s="3" t="s">
        <v>21</v>
      </c>
      <c r="H1067" s="3" t="s">
        <v>40</v>
      </c>
      <c r="I1067" s="3" t="s">
        <v>40</v>
      </c>
      <c r="J1067" s="6">
        <v>10</v>
      </c>
      <c r="K1067" s="4">
        <v>44030</v>
      </c>
      <c r="L1067" s="3">
        <f t="shared" si="64"/>
        <v>2020</v>
      </c>
      <c r="M1067" s="3">
        <f t="shared" si="65"/>
        <v>7</v>
      </c>
      <c r="P1067" s="56">
        <f t="shared" si="66"/>
        <v>0</v>
      </c>
      <c r="Q1067" s="56">
        <f t="shared" si="67"/>
        <v>-10</v>
      </c>
      <c r="R1067" s="56">
        <f>IF(A1067="INVERSION",-J1067,0)</f>
        <v>0</v>
      </c>
      <c r="S1067" s="56">
        <f>finanzas3[[#This Row],[INGRESO__NETO]]+finanzas3[[#This Row],[GASTO_NETO]]+finanzas3[[#This Row],[INVERSION_NETA]]</f>
        <v>-10</v>
      </c>
    </row>
    <row r="1068" spans="1:19" x14ac:dyDescent="0.35">
      <c r="A1068" s="3" t="s">
        <v>28</v>
      </c>
      <c r="B1068" s="3" t="s">
        <v>16</v>
      </c>
      <c r="C1068" s="3" t="s">
        <v>17</v>
      </c>
      <c r="D1068" s="3" t="s">
        <v>18</v>
      </c>
      <c r="E1068" s="3" t="s">
        <v>425</v>
      </c>
      <c r="F1068" s="3" t="s">
        <v>171</v>
      </c>
      <c r="G1068" s="3" t="s">
        <v>48</v>
      </c>
      <c r="H1068" s="3" t="s">
        <v>49</v>
      </c>
      <c r="I1068" s="3" t="s">
        <v>425</v>
      </c>
      <c r="J1068" s="6">
        <v>2.2570000000000001</v>
      </c>
      <c r="K1068" s="4">
        <v>44031</v>
      </c>
      <c r="L1068" s="3">
        <f t="shared" si="64"/>
        <v>2020</v>
      </c>
      <c r="M1068" s="3">
        <f t="shared" si="65"/>
        <v>7</v>
      </c>
      <c r="O1068" s="3"/>
      <c r="P1068" s="56">
        <f t="shared" si="66"/>
        <v>0</v>
      </c>
      <c r="Q1068" s="56">
        <f t="shared" si="67"/>
        <v>-2.2570000000000001</v>
      </c>
      <c r="R1068" s="56">
        <f>IF(A1068="INVERSION",-J1068,0)</f>
        <v>0</v>
      </c>
      <c r="S1068" s="56">
        <f>finanzas3[[#This Row],[INGRESO__NETO]]+finanzas3[[#This Row],[GASTO_NETO]]+finanzas3[[#This Row],[INVERSION_NETA]]</f>
        <v>-2.2570000000000001</v>
      </c>
    </row>
    <row r="1069" spans="1:19" x14ac:dyDescent="0.35">
      <c r="A1069" s="3" t="s">
        <v>15</v>
      </c>
      <c r="B1069" s="3" t="s">
        <v>16</v>
      </c>
      <c r="C1069" s="3" t="s">
        <v>29</v>
      </c>
      <c r="D1069" s="3" t="s">
        <v>18</v>
      </c>
      <c r="E1069" s="3" t="s">
        <v>465</v>
      </c>
      <c r="F1069" s="3" t="s">
        <v>171</v>
      </c>
      <c r="G1069" s="3" t="s">
        <v>148</v>
      </c>
      <c r="H1069" s="3" t="s">
        <v>466</v>
      </c>
      <c r="I1069" s="3" t="s">
        <v>465</v>
      </c>
      <c r="J1069" s="6">
        <v>487.60499999999996</v>
      </c>
      <c r="K1069" s="4">
        <v>44035</v>
      </c>
      <c r="L1069" s="3">
        <f t="shared" si="64"/>
        <v>2020</v>
      </c>
      <c r="M1069" s="3">
        <f t="shared" si="65"/>
        <v>7</v>
      </c>
      <c r="O1069" s="3" t="s">
        <v>489</v>
      </c>
      <c r="P1069" s="56">
        <f t="shared" si="66"/>
        <v>487.60499999999996</v>
      </c>
      <c r="Q1069" s="56">
        <f t="shared" si="67"/>
        <v>0</v>
      </c>
      <c r="R1069" s="56">
        <f>IF(A1069="INVERSION",-J1069,0)</f>
        <v>0</v>
      </c>
      <c r="S1069" s="56">
        <f>finanzas3[[#This Row],[INGRESO__NETO]]+finanzas3[[#This Row],[GASTO_NETO]]+finanzas3[[#This Row],[INVERSION_NETA]]</f>
        <v>487.60499999999996</v>
      </c>
    </row>
    <row r="1070" spans="1:19" x14ac:dyDescent="0.35">
      <c r="A1070" s="3" t="s">
        <v>15</v>
      </c>
      <c r="B1070" s="3" t="s">
        <v>16</v>
      </c>
      <c r="C1070" s="3" t="s">
        <v>17</v>
      </c>
      <c r="D1070" s="3" t="s">
        <v>18</v>
      </c>
      <c r="E1070" s="3" t="s">
        <v>19</v>
      </c>
      <c r="F1070" s="3" t="s">
        <v>20</v>
      </c>
      <c r="G1070" s="3" t="s">
        <v>21</v>
      </c>
      <c r="H1070" s="3" t="s">
        <v>22</v>
      </c>
      <c r="I1070" s="3" t="s">
        <v>23</v>
      </c>
      <c r="J1070" s="6">
        <v>8.1509999999999998</v>
      </c>
      <c r="K1070" s="4">
        <v>44036</v>
      </c>
      <c r="L1070" s="3">
        <f t="shared" si="64"/>
        <v>2020</v>
      </c>
      <c r="M1070" s="3">
        <f t="shared" si="65"/>
        <v>7</v>
      </c>
      <c r="O1070" s="3"/>
      <c r="P1070" s="56">
        <f t="shared" si="66"/>
        <v>8.1509999999999998</v>
      </c>
      <c r="Q1070" s="56">
        <f t="shared" si="67"/>
        <v>0</v>
      </c>
      <c r="R1070" s="56">
        <f>IF(A1070="INVERSION",-J1070,0)</f>
        <v>0</v>
      </c>
      <c r="S1070" s="56">
        <f>finanzas3[[#This Row],[INGRESO__NETO]]+finanzas3[[#This Row],[GASTO_NETO]]+finanzas3[[#This Row],[INVERSION_NETA]]</f>
        <v>8.1509999999999998</v>
      </c>
    </row>
    <row r="1071" spans="1:19" x14ac:dyDescent="0.35">
      <c r="A1071" s="3" t="s">
        <v>28</v>
      </c>
      <c r="B1071" s="3" t="s">
        <v>16</v>
      </c>
      <c r="C1071" s="3" t="s">
        <v>17</v>
      </c>
      <c r="D1071" s="3" t="s">
        <v>18</v>
      </c>
      <c r="F1071" s="3" t="s">
        <v>25</v>
      </c>
      <c r="G1071" s="3" t="s">
        <v>67</v>
      </c>
      <c r="H1071" s="3" t="s">
        <v>66</v>
      </c>
      <c r="I1071" s="3" t="s">
        <v>185</v>
      </c>
      <c r="J1071" s="6">
        <v>0.44000000000000006</v>
      </c>
      <c r="K1071" s="4">
        <v>44037</v>
      </c>
      <c r="L1071" s="3">
        <f t="shared" si="64"/>
        <v>2020</v>
      </c>
      <c r="M1071" s="3">
        <f t="shared" si="65"/>
        <v>7</v>
      </c>
      <c r="P1071" s="56">
        <f t="shared" si="66"/>
        <v>0</v>
      </c>
      <c r="Q1071" s="56">
        <f t="shared" si="67"/>
        <v>-0.44000000000000006</v>
      </c>
      <c r="R1071" s="56">
        <f>IF(A1071="INVERSION",-J1071,0)</f>
        <v>0</v>
      </c>
      <c r="S1071" s="56">
        <f>finanzas3[[#This Row],[INGRESO__NETO]]+finanzas3[[#This Row],[GASTO_NETO]]+finanzas3[[#This Row],[INVERSION_NETA]]</f>
        <v>-0.44000000000000006</v>
      </c>
    </row>
    <row r="1072" spans="1:19" x14ac:dyDescent="0.35">
      <c r="A1072" s="3" t="s">
        <v>28</v>
      </c>
      <c r="B1072" s="3" t="s">
        <v>16</v>
      </c>
      <c r="C1072" s="3" t="s">
        <v>17</v>
      </c>
      <c r="D1072" s="3" t="s">
        <v>18</v>
      </c>
      <c r="E1072" s="3" t="s">
        <v>498</v>
      </c>
      <c r="F1072" s="3" t="s">
        <v>25</v>
      </c>
      <c r="G1072" s="3" t="s">
        <v>67</v>
      </c>
      <c r="H1072" s="3" t="s">
        <v>67</v>
      </c>
      <c r="I1072" s="3" t="s">
        <v>67</v>
      </c>
      <c r="J1072" s="6">
        <v>0.65</v>
      </c>
      <c r="K1072" s="4">
        <v>44037</v>
      </c>
      <c r="L1072" s="3">
        <f t="shared" si="64"/>
        <v>2020</v>
      </c>
      <c r="M1072" s="3">
        <f t="shared" si="65"/>
        <v>7</v>
      </c>
      <c r="O1072" t="s">
        <v>499</v>
      </c>
      <c r="P1072" s="56">
        <f t="shared" si="66"/>
        <v>0</v>
      </c>
      <c r="Q1072" s="56">
        <f t="shared" si="67"/>
        <v>-0.65</v>
      </c>
      <c r="R1072" s="56">
        <f>IF(A1072="INVERSION",-J1072,0)</f>
        <v>0</v>
      </c>
      <c r="S1072" s="56">
        <f>finanzas3[[#This Row],[INGRESO__NETO]]+finanzas3[[#This Row],[GASTO_NETO]]+finanzas3[[#This Row],[INVERSION_NETA]]</f>
        <v>-0.65</v>
      </c>
    </row>
    <row r="1073" spans="1:19" x14ac:dyDescent="0.35">
      <c r="A1073" s="3" t="s">
        <v>28</v>
      </c>
      <c r="B1073" s="3" t="s">
        <v>16</v>
      </c>
      <c r="C1073" s="3" t="s">
        <v>29</v>
      </c>
      <c r="D1073" s="3" t="s">
        <v>18</v>
      </c>
      <c r="E1073" s="3" t="s">
        <v>37</v>
      </c>
      <c r="F1073" s="3" t="s">
        <v>171</v>
      </c>
      <c r="G1073" s="3" t="s">
        <v>1864</v>
      </c>
      <c r="H1073" s="3" t="s">
        <v>1861</v>
      </c>
      <c r="I1073" s="3" t="s">
        <v>487</v>
      </c>
      <c r="J1073" s="6">
        <v>45</v>
      </c>
      <c r="K1073" s="4">
        <v>44044</v>
      </c>
      <c r="L1073" s="3">
        <f t="shared" si="64"/>
        <v>2020</v>
      </c>
      <c r="M1073" s="3">
        <f t="shared" si="65"/>
        <v>8</v>
      </c>
      <c r="O1073" s="3" t="s">
        <v>500</v>
      </c>
      <c r="P1073" s="56">
        <f t="shared" si="66"/>
        <v>0</v>
      </c>
      <c r="Q1073" s="56">
        <f t="shared" si="67"/>
        <v>-45</v>
      </c>
      <c r="R1073" s="56">
        <f>IF(A1073="INVERSION",-J1073,0)</f>
        <v>0</v>
      </c>
      <c r="S1073" s="56">
        <f>finanzas3[[#This Row],[INGRESO__NETO]]+finanzas3[[#This Row],[GASTO_NETO]]+finanzas3[[#This Row],[INVERSION_NETA]]</f>
        <v>-45</v>
      </c>
    </row>
    <row r="1074" spans="1:19" x14ac:dyDescent="0.35">
      <c r="A1074" s="3" t="s">
        <v>28</v>
      </c>
      <c r="B1074" s="3" t="s">
        <v>16</v>
      </c>
      <c r="C1074" s="3" t="s">
        <v>29</v>
      </c>
      <c r="D1074" s="3" t="s">
        <v>18</v>
      </c>
      <c r="E1074" s="3" t="s">
        <v>483</v>
      </c>
      <c r="F1074" s="3" t="s">
        <v>171</v>
      </c>
      <c r="G1074" s="3" t="s">
        <v>59</v>
      </c>
      <c r="H1074" s="3" t="s">
        <v>428</v>
      </c>
      <c r="I1074" s="3" t="s">
        <v>428</v>
      </c>
      <c r="J1074" s="6">
        <v>6</v>
      </c>
      <c r="K1074" s="4">
        <v>44044</v>
      </c>
      <c r="L1074" s="3">
        <f t="shared" si="64"/>
        <v>2020</v>
      </c>
      <c r="M1074" s="3">
        <f t="shared" si="65"/>
        <v>8</v>
      </c>
      <c r="O1074" s="3" t="s">
        <v>500</v>
      </c>
      <c r="P1074" s="56">
        <f t="shared" si="66"/>
        <v>0</v>
      </c>
      <c r="Q1074" s="56">
        <f t="shared" si="67"/>
        <v>-6</v>
      </c>
      <c r="R1074" s="56">
        <f>IF(A1074="INVERSION",-J1074,0)</f>
        <v>0</v>
      </c>
      <c r="S1074" s="56">
        <f>finanzas3[[#This Row],[INGRESO__NETO]]+finanzas3[[#This Row],[GASTO_NETO]]+finanzas3[[#This Row],[INVERSION_NETA]]</f>
        <v>-6</v>
      </c>
    </row>
    <row r="1075" spans="1:19" x14ac:dyDescent="0.35">
      <c r="A1075" s="3" t="s">
        <v>28</v>
      </c>
      <c r="B1075" s="3" t="s">
        <v>16</v>
      </c>
      <c r="C1075" s="3" t="s">
        <v>17</v>
      </c>
      <c r="D1075" s="3" t="s">
        <v>18</v>
      </c>
      <c r="E1075" s="3" t="s">
        <v>173</v>
      </c>
      <c r="F1075" s="3" t="s">
        <v>470</v>
      </c>
      <c r="G1075" s="3" t="s">
        <v>53</v>
      </c>
      <c r="H1075" s="3" t="s">
        <v>172</v>
      </c>
      <c r="I1075" s="3" t="s">
        <v>173</v>
      </c>
      <c r="J1075" s="6">
        <v>1.8370000000000002</v>
      </c>
      <c r="K1075" s="4">
        <v>44044</v>
      </c>
      <c r="L1075" s="3">
        <f t="shared" si="64"/>
        <v>2020</v>
      </c>
      <c r="M1075" s="3">
        <f t="shared" si="65"/>
        <v>8</v>
      </c>
      <c r="O1075" t="s">
        <v>501</v>
      </c>
      <c r="P1075" s="56">
        <f t="shared" si="66"/>
        <v>0</v>
      </c>
      <c r="Q1075" s="56">
        <f t="shared" si="67"/>
        <v>-1.8370000000000002</v>
      </c>
      <c r="R1075" s="56">
        <f>IF(A1075="INVERSION",-J1075,0)</f>
        <v>0</v>
      </c>
      <c r="S1075" s="56">
        <f>finanzas3[[#This Row],[INGRESO__NETO]]+finanzas3[[#This Row],[GASTO_NETO]]+finanzas3[[#This Row],[INVERSION_NETA]]</f>
        <v>-1.8370000000000002</v>
      </c>
    </row>
    <row r="1076" spans="1:19" x14ac:dyDescent="0.35">
      <c r="A1076" s="3" t="s">
        <v>28</v>
      </c>
      <c r="B1076" s="3" t="s">
        <v>16</v>
      </c>
      <c r="C1076" s="3" t="s">
        <v>29</v>
      </c>
      <c r="D1076" s="3" t="s">
        <v>18</v>
      </c>
      <c r="E1076" s="3" t="s">
        <v>485</v>
      </c>
      <c r="F1076" s="3" t="s">
        <v>171</v>
      </c>
      <c r="G1076" s="3" t="s">
        <v>1864</v>
      </c>
      <c r="H1076" s="3" t="s">
        <v>679</v>
      </c>
      <c r="I1076" s="3" t="s">
        <v>2197</v>
      </c>
      <c r="J1076" s="6">
        <v>8.5</v>
      </c>
      <c r="K1076" s="4">
        <v>44044</v>
      </c>
      <c r="L1076" s="3">
        <f t="shared" si="64"/>
        <v>2020</v>
      </c>
      <c r="M1076" s="3">
        <f t="shared" si="65"/>
        <v>8</v>
      </c>
      <c r="O1076" s="3" t="s">
        <v>500</v>
      </c>
      <c r="P1076" s="56">
        <f t="shared" si="66"/>
        <v>0</v>
      </c>
      <c r="Q1076" s="56">
        <f t="shared" si="67"/>
        <v>-8.5</v>
      </c>
      <c r="R1076" s="56">
        <f>IF(A1076="INVERSION",-J1076,0)</f>
        <v>0</v>
      </c>
      <c r="S1076" s="56">
        <f>finanzas3[[#This Row],[INGRESO__NETO]]+finanzas3[[#This Row],[GASTO_NETO]]+finanzas3[[#This Row],[INVERSION_NETA]]</f>
        <v>-8.5</v>
      </c>
    </row>
    <row r="1077" spans="1:19" x14ac:dyDescent="0.35">
      <c r="A1077" s="3" t="s">
        <v>28</v>
      </c>
      <c r="B1077" s="3" t="s">
        <v>16</v>
      </c>
      <c r="C1077" s="3" t="s">
        <v>17</v>
      </c>
      <c r="D1077" s="3" t="s">
        <v>18</v>
      </c>
      <c r="F1077" s="3" t="s">
        <v>25</v>
      </c>
      <c r="G1077" s="3" t="s">
        <v>67</v>
      </c>
      <c r="H1077" s="3" t="s">
        <v>66</v>
      </c>
      <c r="I1077" s="3" t="s">
        <v>185</v>
      </c>
      <c r="J1077" s="6">
        <v>0.30000000000000004</v>
      </c>
      <c r="K1077" s="4">
        <v>44049</v>
      </c>
      <c r="L1077" s="3">
        <f t="shared" si="64"/>
        <v>2020</v>
      </c>
      <c r="M1077" s="3">
        <f t="shared" si="65"/>
        <v>8</v>
      </c>
      <c r="P1077" s="56">
        <f t="shared" si="66"/>
        <v>0</v>
      </c>
      <c r="Q1077" s="56">
        <f t="shared" si="67"/>
        <v>-0.30000000000000004</v>
      </c>
      <c r="R1077" s="56">
        <f>IF(A1077="INVERSION",-J1077,0)</f>
        <v>0</v>
      </c>
      <c r="S1077" s="56">
        <f>finanzas3[[#This Row],[INGRESO__NETO]]+finanzas3[[#This Row],[GASTO_NETO]]+finanzas3[[#This Row],[INVERSION_NETA]]</f>
        <v>-0.30000000000000004</v>
      </c>
    </row>
    <row r="1078" spans="1:19" x14ac:dyDescent="0.35">
      <c r="A1078" s="3" t="s">
        <v>28</v>
      </c>
      <c r="B1078" s="3" t="s">
        <v>16</v>
      </c>
      <c r="C1078" s="3" t="s">
        <v>17</v>
      </c>
      <c r="D1078" s="3" t="s">
        <v>18</v>
      </c>
      <c r="G1078" s="3" t="s">
        <v>59</v>
      </c>
      <c r="H1078" s="3" t="s">
        <v>250</v>
      </c>
      <c r="I1078" s="3" t="s">
        <v>250</v>
      </c>
      <c r="J1078" s="6">
        <v>5.6000000000000005</v>
      </c>
      <c r="K1078" s="4">
        <v>44050</v>
      </c>
      <c r="L1078" s="3">
        <f t="shared" si="64"/>
        <v>2020</v>
      </c>
      <c r="M1078" s="3">
        <f t="shared" si="65"/>
        <v>8</v>
      </c>
      <c r="P1078" s="56">
        <f t="shared" si="66"/>
        <v>0</v>
      </c>
      <c r="Q1078" s="56">
        <f t="shared" si="67"/>
        <v>-5.6000000000000005</v>
      </c>
      <c r="R1078" s="56">
        <f>IF(A1078="INVERSION",-J1078,0)</f>
        <v>0</v>
      </c>
      <c r="S1078" s="56">
        <f>finanzas3[[#This Row],[INGRESO__NETO]]+finanzas3[[#This Row],[GASTO_NETO]]+finanzas3[[#This Row],[INVERSION_NETA]]</f>
        <v>-5.6000000000000005</v>
      </c>
    </row>
    <row r="1079" spans="1:19" x14ac:dyDescent="0.35">
      <c r="A1079" s="3" t="s">
        <v>28</v>
      </c>
      <c r="B1079" s="3" t="s">
        <v>16</v>
      </c>
      <c r="C1079" s="3" t="s">
        <v>17</v>
      </c>
      <c r="D1079" s="3" t="s">
        <v>18</v>
      </c>
      <c r="E1079" s="3" t="s">
        <v>410</v>
      </c>
      <c r="F1079" s="3" t="s">
        <v>215</v>
      </c>
      <c r="G1079" s="3" t="s">
        <v>53</v>
      </c>
      <c r="H1079" s="3" t="s">
        <v>410</v>
      </c>
      <c r="I1079" s="3" t="s">
        <v>375</v>
      </c>
      <c r="J1079" s="6">
        <v>17.868000000000002</v>
      </c>
      <c r="K1079" s="4">
        <v>44054</v>
      </c>
      <c r="L1079" s="3">
        <f t="shared" si="64"/>
        <v>2020</v>
      </c>
      <c r="M1079" s="3">
        <f t="shared" si="65"/>
        <v>8</v>
      </c>
      <c r="O1079" s="3" t="s">
        <v>502</v>
      </c>
      <c r="P1079" s="56">
        <f t="shared" si="66"/>
        <v>0</v>
      </c>
      <c r="Q1079" s="56">
        <f t="shared" si="67"/>
        <v>-17.868000000000002</v>
      </c>
      <c r="R1079" s="56">
        <f>IF(A1079="INVERSION",-J1079,0)</f>
        <v>0</v>
      </c>
      <c r="S1079" s="56">
        <f>finanzas3[[#This Row],[INGRESO__NETO]]+finanzas3[[#This Row],[GASTO_NETO]]+finanzas3[[#This Row],[INVERSION_NETA]]</f>
        <v>-17.868000000000002</v>
      </c>
    </row>
    <row r="1080" spans="1:19" x14ac:dyDescent="0.35">
      <c r="A1080" s="3" t="s">
        <v>28</v>
      </c>
      <c r="B1080" s="3" t="s">
        <v>16</v>
      </c>
      <c r="C1080" s="3" t="s">
        <v>17</v>
      </c>
      <c r="D1080" s="3" t="s">
        <v>18</v>
      </c>
      <c r="F1080" s="3" t="s">
        <v>25</v>
      </c>
      <c r="G1080" s="3" t="s">
        <v>67</v>
      </c>
      <c r="H1080" s="3" t="s">
        <v>66</v>
      </c>
      <c r="I1080" s="3" t="s">
        <v>185</v>
      </c>
      <c r="J1080" s="6">
        <v>2.4500000000000002</v>
      </c>
      <c r="K1080" s="4">
        <v>44055</v>
      </c>
      <c r="L1080" s="3">
        <f t="shared" si="64"/>
        <v>2020</v>
      </c>
      <c r="M1080" s="3">
        <f t="shared" si="65"/>
        <v>8</v>
      </c>
      <c r="P1080" s="56">
        <f t="shared" si="66"/>
        <v>0</v>
      </c>
      <c r="Q1080" s="56">
        <f t="shared" si="67"/>
        <v>-2.4500000000000002</v>
      </c>
      <c r="R1080" s="56">
        <f>IF(A1080="INVERSION",-J1080,0)</f>
        <v>0</v>
      </c>
      <c r="S1080" s="56">
        <f>finanzas3[[#This Row],[INGRESO__NETO]]+finanzas3[[#This Row],[GASTO_NETO]]+finanzas3[[#This Row],[INVERSION_NETA]]</f>
        <v>-2.4500000000000002</v>
      </c>
    </row>
    <row r="1081" spans="1:19" x14ac:dyDescent="0.35">
      <c r="A1081" s="3" t="s">
        <v>15</v>
      </c>
      <c r="B1081" s="3" t="s">
        <v>16</v>
      </c>
      <c r="C1081" s="3" t="s">
        <v>17</v>
      </c>
      <c r="D1081" s="3" t="s">
        <v>18</v>
      </c>
      <c r="E1081" s="3" t="s">
        <v>24</v>
      </c>
      <c r="F1081" s="3" t="s">
        <v>25</v>
      </c>
      <c r="G1081" s="3" t="s">
        <v>21</v>
      </c>
      <c r="H1081" s="3" t="s">
        <v>26</v>
      </c>
      <c r="I1081" s="3" t="s">
        <v>27</v>
      </c>
      <c r="J1081" s="6">
        <v>-15</v>
      </c>
      <c r="K1081" s="4">
        <v>44055</v>
      </c>
      <c r="L1081" s="3">
        <f t="shared" si="64"/>
        <v>2020</v>
      </c>
      <c r="M1081" s="3">
        <f t="shared" si="65"/>
        <v>8</v>
      </c>
      <c r="O1081" s="3"/>
      <c r="P1081" s="56">
        <f t="shared" si="66"/>
        <v>-15</v>
      </c>
      <c r="Q1081" s="56">
        <f t="shared" si="67"/>
        <v>0</v>
      </c>
      <c r="R1081" s="56">
        <f>IF(A1081="INVERSION",-J1081,0)</f>
        <v>0</v>
      </c>
      <c r="S1081" s="56">
        <f>finanzas3[[#This Row],[INGRESO__NETO]]+finanzas3[[#This Row],[GASTO_NETO]]+finanzas3[[#This Row],[INVERSION_NETA]]</f>
        <v>-15</v>
      </c>
    </row>
    <row r="1082" spans="1:19" x14ac:dyDescent="0.35">
      <c r="A1082" s="3" t="s">
        <v>28</v>
      </c>
      <c r="B1082" s="3" t="s">
        <v>16</v>
      </c>
      <c r="C1082" s="3" t="s">
        <v>17</v>
      </c>
      <c r="D1082" s="3" t="s">
        <v>18</v>
      </c>
      <c r="E1082" s="3" t="s">
        <v>503</v>
      </c>
      <c r="F1082" s="3" t="s">
        <v>25</v>
      </c>
      <c r="G1082" s="3" t="s">
        <v>67</v>
      </c>
      <c r="H1082" s="3" t="s">
        <v>67</v>
      </c>
      <c r="I1082" s="3" t="s">
        <v>67</v>
      </c>
      <c r="J1082" s="6">
        <v>0.45</v>
      </c>
      <c r="K1082" s="4">
        <v>44055</v>
      </c>
      <c r="L1082" s="3">
        <f t="shared" si="64"/>
        <v>2020</v>
      </c>
      <c r="M1082" s="3">
        <f t="shared" si="65"/>
        <v>8</v>
      </c>
      <c r="O1082" t="s">
        <v>504</v>
      </c>
      <c r="P1082" s="56">
        <f t="shared" si="66"/>
        <v>0</v>
      </c>
      <c r="Q1082" s="56">
        <f t="shared" si="67"/>
        <v>-0.45</v>
      </c>
      <c r="R1082" s="56">
        <f>IF(A1082="INVERSION",-J1082,0)</f>
        <v>0</v>
      </c>
      <c r="S1082" s="56">
        <f>finanzas3[[#This Row],[INGRESO__NETO]]+finanzas3[[#This Row],[GASTO_NETO]]+finanzas3[[#This Row],[INVERSION_NETA]]</f>
        <v>-0.45</v>
      </c>
    </row>
    <row r="1083" spans="1:19" x14ac:dyDescent="0.35">
      <c r="A1083" s="3" t="s">
        <v>28</v>
      </c>
      <c r="B1083" s="3" t="s">
        <v>16</v>
      </c>
      <c r="C1083" s="3" t="s">
        <v>17</v>
      </c>
      <c r="D1083" s="3" t="s">
        <v>18</v>
      </c>
      <c r="F1083" s="3" t="s">
        <v>25</v>
      </c>
      <c r="G1083" s="3" t="s">
        <v>67</v>
      </c>
      <c r="H1083" s="3" t="s">
        <v>66</v>
      </c>
      <c r="I1083" s="3" t="s">
        <v>185</v>
      </c>
      <c r="J1083" s="6">
        <v>1.04</v>
      </c>
      <c r="K1083" s="4">
        <v>44057</v>
      </c>
      <c r="L1083" s="3">
        <f t="shared" si="64"/>
        <v>2020</v>
      </c>
      <c r="M1083" s="3">
        <f t="shared" si="65"/>
        <v>8</v>
      </c>
      <c r="P1083" s="56">
        <f t="shared" si="66"/>
        <v>0</v>
      </c>
      <c r="Q1083" s="56">
        <f t="shared" si="67"/>
        <v>-1.04</v>
      </c>
      <c r="R1083" s="56">
        <f>IF(A1083="INVERSION",-J1083,0)</f>
        <v>0</v>
      </c>
      <c r="S1083" s="56">
        <f>finanzas3[[#This Row],[INGRESO__NETO]]+finanzas3[[#This Row],[GASTO_NETO]]+finanzas3[[#This Row],[INVERSION_NETA]]</f>
        <v>-1.04</v>
      </c>
    </row>
    <row r="1084" spans="1:19" x14ac:dyDescent="0.35">
      <c r="A1084" s="3" t="s">
        <v>28</v>
      </c>
      <c r="B1084" s="3" t="s">
        <v>16</v>
      </c>
      <c r="C1084" s="3" t="s">
        <v>17</v>
      </c>
      <c r="D1084" s="3" t="s">
        <v>18</v>
      </c>
      <c r="E1084" s="3" t="s">
        <v>66</v>
      </c>
      <c r="F1084" s="3" t="s">
        <v>25</v>
      </c>
      <c r="G1084" s="3" t="s">
        <v>67</v>
      </c>
      <c r="H1084" s="3" t="s">
        <v>66</v>
      </c>
      <c r="I1084" s="3" t="s">
        <v>66</v>
      </c>
      <c r="J1084" s="6">
        <v>0.48</v>
      </c>
      <c r="K1084" s="4">
        <v>44060</v>
      </c>
      <c r="L1084" s="3">
        <f t="shared" si="64"/>
        <v>2020</v>
      </c>
      <c r="M1084" s="3">
        <f t="shared" si="65"/>
        <v>8</v>
      </c>
      <c r="O1084" t="s">
        <v>505</v>
      </c>
      <c r="P1084" s="56">
        <f t="shared" si="66"/>
        <v>0</v>
      </c>
      <c r="Q1084" s="56">
        <f t="shared" si="67"/>
        <v>-0.48</v>
      </c>
      <c r="R1084" s="56">
        <f>IF(A1084="INVERSION",-J1084,0)</f>
        <v>0</v>
      </c>
      <c r="S1084" s="56">
        <f>finanzas3[[#This Row],[INGRESO__NETO]]+finanzas3[[#This Row],[GASTO_NETO]]+finanzas3[[#This Row],[INVERSION_NETA]]</f>
        <v>-0.48</v>
      </c>
    </row>
    <row r="1085" spans="1:19" x14ac:dyDescent="0.35">
      <c r="A1085" s="3" t="s">
        <v>28</v>
      </c>
      <c r="B1085" s="3" t="s">
        <v>16</v>
      </c>
      <c r="C1085" s="3" t="s">
        <v>17</v>
      </c>
      <c r="D1085" s="3" t="s">
        <v>18</v>
      </c>
      <c r="E1085" s="3" t="s">
        <v>425</v>
      </c>
      <c r="F1085" s="3" t="s">
        <v>171</v>
      </c>
      <c r="G1085" s="3" t="s">
        <v>48</v>
      </c>
      <c r="H1085" s="3" t="s">
        <v>49</v>
      </c>
      <c r="I1085" s="3" t="s">
        <v>425</v>
      </c>
      <c r="J1085" s="6">
        <v>5.7680000000000007</v>
      </c>
      <c r="K1085" s="4">
        <v>44061</v>
      </c>
      <c r="L1085" s="3">
        <f t="shared" si="64"/>
        <v>2020</v>
      </c>
      <c r="M1085" s="3">
        <f t="shared" si="65"/>
        <v>8</v>
      </c>
      <c r="O1085" s="3"/>
      <c r="P1085" s="56">
        <f t="shared" si="66"/>
        <v>0</v>
      </c>
      <c r="Q1085" s="56">
        <f t="shared" si="67"/>
        <v>-5.7680000000000007</v>
      </c>
      <c r="R1085" s="56">
        <f>IF(A1085="INVERSION",-J1085,0)</f>
        <v>0</v>
      </c>
      <c r="S1085" s="56">
        <f>finanzas3[[#This Row],[INGRESO__NETO]]+finanzas3[[#This Row],[GASTO_NETO]]+finanzas3[[#This Row],[INVERSION_NETA]]</f>
        <v>-5.7680000000000007</v>
      </c>
    </row>
    <row r="1086" spans="1:19" x14ac:dyDescent="0.35">
      <c r="A1086" s="3" t="s">
        <v>28</v>
      </c>
      <c r="B1086" s="3" t="s">
        <v>16</v>
      </c>
      <c r="C1086" s="3" t="s">
        <v>17</v>
      </c>
      <c r="D1086" s="3" t="s">
        <v>18</v>
      </c>
      <c r="E1086" s="3" t="s">
        <v>19</v>
      </c>
      <c r="F1086" s="3" t="s">
        <v>40</v>
      </c>
      <c r="G1086" s="3" t="s">
        <v>21</v>
      </c>
      <c r="H1086" s="3" t="s">
        <v>21</v>
      </c>
      <c r="I1086" s="3" t="s">
        <v>21</v>
      </c>
      <c r="J1086" s="6">
        <v>7</v>
      </c>
      <c r="K1086" s="4">
        <v>44061</v>
      </c>
      <c r="L1086" s="3">
        <f t="shared" si="64"/>
        <v>2020</v>
      </c>
      <c r="M1086" s="3">
        <f t="shared" si="65"/>
        <v>8</v>
      </c>
      <c r="O1086" s="3"/>
      <c r="P1086" s="56">
        <f t="shared" si="66"/>
        <v>0</v>
      </c>
      <c r="Q1086" s="56">
        <f t="shared" si="67"/>
        <v>-7</v>
      </c>
      <c r="R1086" s="56">
        <f>IF(A1086="INVERSION",-J1086,0)</f>
        <v>0</v>
      </c>
      <c r="S1086" s="56">
        <f>finanzas3[[#This Row],[INGRESO__NETO]]+finanzas3[[#This Row],[GASTO_NETO]]+finanzas3[[#This Row],[INVERSION_NETA]]</f>
        <v>-7</v>
      </c>
    </row>
    <row r="1087" spans="1:19" x14ac:dyDescent="0.35">
      <c r="A1087" s="3" t="s">
        <v>28</v>
      </c>
      <c r="B1087" s="3" t="s">
        <v>16</v>
      </c>
      <c r="C1087" s="3" t="s">
        <v>17</v>
      </c>
      <c r="D1087" s="3" t="s">
        <v>18</v>
      </c>
      <c r="E1087" s="3" t="s">
        <v>506</v>
      </c>
      <c r="F1087" s="3" t="s">
        <v>171</v>
      </c>
      <c r="G1087" s="3" t="s">
        <v>59</v>
      </c>
      <c r="H1087" s="3" t="s">
        <v>59</v>
      </c>
      <c r="J1087" s="6">
        <v>2.4980000000000002</v>
      </c>
      <c r="K1087" s="4">
        <v>44063</v>
      </c>
      <c r="L1087" s="3">
        <f t="shared" si="64"/>
        <v>2020</v>
      </c>
      <c r="M1087" s="3">
        <f t="shared" si="65"/>
        <v>8</v>
      </c>
      <c r="O1087" t="s">
        <v>507</v>
      </c>
      <c r="P1087" s="56">
        <f t="shared" si="66"/>
        <v>0</v>
      </c>
      <c r="Q1087" s="56">
        <f t="shared" si="67"/>
        <v>-2.4980000000000002</v>
      </c>
      <c r="R1087" s="56">
        <f>IF(A1087="INVERSION",-J1087,0)</f>
        <v>0</v>
      </c>
      <c r="S1087" s="56">
        <f>finanzas3[[#This Row],[INGRESO__NETO]]+finanzas3[[#This Row],[GASTO_NETO]]+finanzas3[[#This Row],[INVERSION_NETA]]</f>
        <v>-2.4980000000000002</v>
      </c>
    </row>
    <row r="1088" spans="1:19" x14ac:dyDescent="0.35">
      <c r="A1088" s="3" t="s">
        <v>28</v>
      </c>
      <c r="B1088" s="3" t="s">
        <v>16</v>
      </c>
      <c r="C1088" s="3" t="s">
        <v>17</v>
      </c>
      <c r="D1088" s="3" t="s">
        <v>18</v>
      </c>
      <c r="E1088" s="3" t="s">
        <v>425</v>
      </c>
      <c r="F1088" s="3" t="s">
        <v>171</v>
      </c>
      <c r="G1088" s="3" t="s">
        <v>48</v>
      </c>
      <c r="H1088" s="3" t="s">
        <v>49</v>
      </c>
      <c r="I1088" s="3" t="s">
        <v>425</v>
      </c>
      <c r="J1088" s="6">
        <v>3.09</v>
      </c>
      <c r="K1088" s="4">
        <v>44066</v>
      </c>
      <c r="L1088" s="3">
        <f t="shared" si="64"/>
        <v>2020</v>
      </c>
      <c r="M1088" s="3">
        <f t="shared" si="65"/>
        <v>8</v>
      </c>
      <c r="O1088" s="3"/>
      <c r="P1088" s="56">
        <f t="shared" si="66"/>
        <v>0</v>
      </c>
      <c r="Q1088" s="56">
        <f t="shared" si="67"/>
        <v>-3.09</v>
      </c>
      <c r="R1088" s="56">
        <f>IF(A1088="INVERSION",-J1088,0)</f>
        <v>0</v>
      </c>
      <c r="S1088" s="56">
        <f>finanzas3[[#This Row],[INGRESO__NETO]]+finanzas3[[#This Row],[GASTO_NETO]]+finanzas3[[#This Row],[INVERSION_NETA]]</f>
        <v>-3.09</v>
      </c>
    </row>
    <row r="1089" spans="1:19" x14ac:dyDescent="0.35">
      <c r="A1089" s="3" t="s">
        <v>28</v>
      </c>
      <c r="B1089" s="3" t="s">
        <v>16</v>
      </c>
      <c r="C1089" s="3" t="s">
        <v>17</v>
      </c>
      <c r="D1089" s="3" t="s">
        <v>18</v>
      </c>
      <c r="E1089" s="3" t="s">
        <v>63</v>
      </c>
      <c r="F1089" s="3" t="s">
        <v>171</v>
      </c>
      <c r="G1089" s="3" t="s">
        <v>48</v>
      </c>
      <c r="H1089" s="3" t="s">
        <v>49</v>
      </c>
      <c r="I1089" s="3" t="s">
        <v>63</v>
      </c>
      <c r="J1089" s="6">
        <v>0.41900000000000004</v>
      </c>
      <c r="K1089" s="4">
        <v>44066</v>
      </c>
      <c r="L1089" s="3">
        <f t="shared" si="64"/>
        <v>2020</v>
      </c>
      <c r="M1089" s="3">
        <f t="shared" si="65"/>
        <v>8</v>
      </c>
      <c r="O1089" s="3"/>
      <c r="P1089" s="56">
        <f t="shared" si="66"/>
        <v>0</v>
      </c>
      <c r="Q1089" s="56">
        <f t="shared" si="67"/>
        <v>-0.41900000000000004</v>
      </c>
      <c r="R1089" s="56">
        <f>IF(A1089="INVERSION",-J1089,0)</f>
        <v>0</v>
      </c>
      <c r="S1089" s="56">
        <f>finanzas3[[#This Row],[INGRESO__NETO]]+finanzas3[[#This Row],[GASTO_NETO]]+finanzas3[[#This Row],[INVERSION_NETA]]</f>
        <v>-0.41900000000000004</v>
      </c>
    </row>
    <row r="1090" spans="1:19" x14ac:dyDescent="0.35">
      <c r="A1090" s="3" t="s">
        <v>15</v>
      </c>
      <c r="B1090" s="3" t="s">
        <v>16</v>
      </c>
      <c r="C1090" s="3" t="s">
        <v>29</v>
      </c>
      <c r="D1090" s="3" t="s">
        <v>18</v>
      </c>
      <c r="E1090" s="3" t="s">
        <v>465</v>
      </c>
      <c r="F1090" s="3" t="s">
        <v>171</v>
      </c>
      <c r="G1090" s="3" t="s">
        <v>148</v>
      </c>
      <c r="H1090" s="3" t="s">
        <v>466</v>
      </c>
      <c r="I1090" s="3" t="s">
        <v>465</v>
      </c>
      <c r="J1090" s="6">
        <v>488.84699999999998</v>
      </c>
      <c r="K1090" s="4">
        <v>44067</v>
      </c>
      <c r="L1090" s="3">
        <f t="shared" ref="L1090:L1153" si="68">YEAR(K1090)</f>
        <v>2020</v>
      </c>
      <c r="M1090" s="3">
        <f t="shared" ref="M1090:M1153" si="69">MONTH(K1090)</f>
        <v>8</v>
      </c>
      <c r="O1090" s="3" t="s">
        <v>508</v>
      </c>
      <c r="P1090" s="56">
        <f t="shared" si="66"/>
        <v>488.84699999999998</v>
      </c>
      <c r="Q1090" s="56">
        <f t="shared" si="67"/>
        <v>0</v>
      </c>
      <c r="R1090" s="56">
        <f>IF(A1090="INVERSION",-J1090,0)</f>
        <v>0</v>
      </c>
      <c r="S1090" s="56">
        <f>finanzas3[[#This Row],[INGRESO__NETO]]+finanzas3[[#This Row],[GASTO_NETO]]+finanzas3[[#This Row],[INVERSION_NETA]]</f>
        <v>488.84699999999998</v>
      </c>
    </row>
    <row r="1091" spans="1:19" x14ac:dyDescent="0.35">
      <c r="A1091" s="3" t="s">
        <v>28</v>
      </c>
      <c r="B1091" s="3" t="s">
        <v>16</v>
      </c>
      <c r="C1091" s="3" t="s">
        <v>17</v>
      </c>
      <c r="D1091" s="3" t="s">
        <v>18</v>
      </c>
      <c r="E1091" s="3" t="s">
        <v>425</v>
      </c>
      <c r="F1091" s="3" t="s">
        <v>171</v>
      </c>
      <c r="G1091" s="3" t="s">
        <v>48</v>
      </c>
      <c r="H1091" s="3" t="s">
        <v>49</v>
      </c>
      <c r="I1091" s="3" t="s">
        <v>425</v>
      </c>
      <c r="J1091" s="6">
        <v>2.8070000000000004</v>
      </c>
      <c r="K1091" s="4">
        <v>44070</v>
      </c>
      <c r="L1091" s="3">
        <f t="shared" si="68"/>
        <v>2020</v>
      </c>
      <c r="M1091" s="3">
        <f t="shared" si="69"/>
        <v>8</v>
      </c>
      <c r="O1091" s="3"/>
      <c r="P1091" s="56">
        <f t="shared" ref="P1091:P1154" si="70">IF(A1091="INGRESO",J1091,0)</f>
        <v>0</v>
      </c>
      <c r="Q1091" s="56">
        <f t="shared" ref="Q1091:Q1154" si="71">IF(A1091="GASTO",-J1091,0)</f>
        <v>-2.8070000000000004</v>
      </c>
      <c r="R1091" s="56">
        <f>IF(A1091="INVERSION",-J1091,0)</f>
        <v>0</v>
      </c>
      <c r="S1091" s="56">
        <f>finanzas3[[#This Row],[INGRESO__NETO]]+finanzas3[[#This Row],[GASTO_NETO]]+finanzas3[[#This Row],[INVERSION_NETA]]</f>
        <v>-2.8070000000000004</v>
      </c>
    </row>
    <row r="1092" spans="1:19" x14ac:dyDescent="0.35">
      <c r="A1092" s="3" t="s">
        <v>28</v>
      </c>
      <c r="B1092" s="3" t="s">
        <v>16</v>
      </c>
      <c r="C1092" s="3" t="s">
        <v>29</v>
      </c>
      <c r="D1092" s="3" t="s">
        <v>18</v>
      </c>
      <c r="E1092" s="3" t="s">
        <v>37</v>
      </c>
      <c r="F1092" s="3" t="s">
        <v>171</v>
      </c>
      <c r="G1092" s="3" t="s">
        <v>1864</v>
      </c>
      <c r="H1092" s="3" t="s">
        <v>1861</v>
      </c>
      <c r="I1092" s="3" t="s">
        <v>487</v>
      </c>
      <c r="J1092" s="6">
        <v>45</v>
      </c>
      <c r="K1092" s="4">
        <v>44075</v>
      </c>
      <c r="L1092" s="3">
        <f t="shared" si="68"/>
        <v>2020</v>
      </c>
      <c r="M1092" s="3">
        <f t="shared" si="69"/>
        <v>9</v>
      </c>
      <c r="O1092" s="3" t="s">
        <v>509</v>
      </c>
      <c r="P1092" s="56">
        <f t="shared" si="70"/>
        <v>0</v>
      </c>
      <c r="Q1092" s="56">
        <f t="shared" si="71"/>
        <v>-45</v>
      </c>
      <c r="R1092" s="56">
        <f>IF(A1092="INVERSION",-J1092,0)</f>
        <v>0</v>
      </c>
      <c r="S1092" s="56">
        <f>finanzas3[[#This Row],[INGRESO__NETO]]+finanzas3[[#This Row],[GASTO_NETO]]+finanzas3[[#This Row],[INVERSION_NETA]]</f>
        <v>-45</v>
      </c>
    </row>
    <row r="1093" spans="1:19" x14ac:dyDescent="0.35">
      <c r="A1093" s="3" t="s">
        <v>28</v>
      </c>
      <c r="B1093" s="3" t="s">
        <v>16</v>
      </c>
      <c r="C1093" s="3" t="s">
        <v>29</v>
      </c>
      <c r="D1093" s="3" t="s">
        <v>18</v>
      </c>
      <c r="E1093" s="3" t="s">
        <v>483</v>
      </c>
      <c r="F1093" s="3" t="s">
        <v>171</v>
      </c>
      <c r="G1093" s="3" t="s">
        <v>59</v>
      </c>
      <c r="H1093" s="3" t="s">
        <v>428</v>
      </c>
      <c r="I1093" s="3" t="s">
        <v>428</v>
      </c>
      <c r="J1093" s="6">
        <v>6</v>
      </c>
      <c r="K1093" s="4">
        <v>44075</v>
      </c>
      <c r="L1093" s="3">
        <f t="shared" si="68"/>
        <v>2020</v>
      </c>
      <c r="M1093" s="3">
        <f t="shared" si="69"/>
        <v>9</v>
      </c>
      <c r="O1093" s="3" t="s">
        <v>509</v>
      </c>
      <c r="P1093" s="56">
        <f t="shared" si="70"/>
        <v>0</v>
      </c>
      <c r="Q1093" s="56">
        <f t="shared" si="71"/>
        <v>-6</v>
      </c>
      <c r="R1093" s="56">
        <f>IF(A1093="INVERSION",-J1093,0)</f>
        <v>0</v>
      </c>
      <c r="S1093" s="56">
        <f>finanzas3[[#This Row],[INGRESO__NETO]]+finanzas3[[#This Row],[GASTO_NETO]]+finanzas3[[#This Row],[INVERSION_NETA]]</f>
        <v>-6</v>
      </c>
    </row>
    <row r="1094" spans="1:19" x14ac:dyDescent="0.35">
      <c r="A1094" s="3" t="s">
        <v>28</v>
      </c>
      <c r="B1094" s="3" t="s">
        <v>16</v>
      </c>
      <c r="C1094" s="3" t="s">
        <v>29</v>
      </c>
      <c r="D1094" s="3" t="s">
        <v>18</v>
      </c>
      <c r="E1094" s="3" t="s">
        <v>485</v>
      </c>
      <c r="F1094" s="3" t="s">
        <v>171</v>
      </c>
      <c r="G1094" s="3" t="s">
        <v>1864</v>
      </c>
      <c r="H1094" s="3" t="s">
        <v>679</v>
      </c>
      <c r="I1094" s="3" t="s">
        <v>2197</v>
      </c>
      <c r="J1094" s="6">
        <v>8.5</v>
      </c>
      <c r="K1094" s="4">
        <v>44075</v>
      </c>
      <c r="L1094" s="3">
        <f t="shared" si="68"/>
        <v>2020</v>
      </c>
      <c r="M1094" s="3">
        <f t="shared" si="69"/>
        <v>9</v>
      </c>
      <c r="O1094" s="3" t="s">
        <v>509</v>
      </c>
      <c r="P1094" s="56">
        <f t="shared" si="70"/>
        <v>0</v>
      </c>
      <c r="Q1094" s="56">
        <f t="shared" si="71"/>
        <v>-8.5</v>
      </c>
      <c r="R1094" s="56">
        <f>IF(A1094="INVERSION",-J1094,0)</f>
        <v>0</v>
      </c>
      <c r="S1094" s="56">
        <f>finanzas3[[#This Row],[INGRESO__NETO]]+finanzas3[[#This Row],[GASTO_NETO]]+finanzas3[[#This Row],[INVERSION_NETA]]</f>
        <v>-8.5</v>
      </c>
    </row>
    <row r="1095" spans="1:19" x14ac:dyDescent="0.35">
      <c r="A1095" s="3" t="s">
        <v>28</v>
      </c>
      <c r="B1095" s="3" t="s">
        <v>16</v>
      </c>
      <c r="C1095" s="3" t="s">
        <v>17</v>
      </c>
      <c r="D1095" s="3" t="s">
        <v>18</v>
      </c>
      <c r="E1095" s="3" t="s">
        <v>352</v>
      </c>
      <c r="F1095" s="3" t="s">
        <v>352</v>
      </c>
      <c r="G1095" s="3" t="s">
        <v>67</v>
      </c>
      <c r="H1095" s="3" t="s">
        <v>67</v>
      </c>
      <c r="I1095" s="3" t="s">
        <v>510</v>
      </c>
      <c r="J1095" s="6">
        <v>1.4590000000000001</v>
      </c>
      <c r="K1095" s="4">
        <v>44077</v>
      </c>
      <c r="L1095" s="3">
        <f t="shared" si="68"/>
        <v>2020</v>
      </c>
      <c r="M1095" s="3">
        <f t="shared" si="69"/>
        <v>9</v>
      </c>
      <c r="O1095" t="s">
        <v>511</v>
      </c>
      <c r="P1095" s="56">
        <f t="shared" si="70"/>
        <v>0</v>
      </c>
      <c r="Q1095" s="56">
        <f t="shared" si="71"/>
        <v>-1.4590000000000001</v>
      </c>
      <c r="R1095" s="56">
        <f>IF(A1095="INVERSION",-J1095,0)</f>
        <v>0</v>
      </c>
      <c r="S1095" s="56">
        <f>finanzas3[[#This Row],[INGRESO__NETO]]+finanzas3[[#This Row],[GASTO_NETO]]+finanzas3[[#This Row],[INVERSION_NETA]]</f>
        <v>-1.4590000000000001</v>
      </c>
    </row>
    <row r="1096" spans="1:19" x14ac:dyDescent="0.35">
      <c r="A1096" s="3" t="s">
        <v>28</v>
      </c>
      <c r="B1096" s="3" t="s">
        <v>16</v>
      </c>
      <c r="C1096" s="3" t="s">
        <v>17</v>
      </c>
      <c r="D1096" s="3" t="s">
        <v>18</v>
      </c>
      <c r="E1096" s="3" t="s">
        <v>173</v>
      </c>
      <c r="F1096" s="3" t="s">
        <v>470</v>
      </c>
      <c r="G1096" s="3" t="s">
        <v>53</v>
      </c>
      <c r="H1096" s="3" t="s">
        <v>172</v>
      </c>
      <c r="I1096" s="3" t="s">
        <v>173</v>
      </c>
      <c r="J1096" s="6">
        <v>0.80299999999999994</v>
      </c>
      <c r="K1096" s="4">
        <v>44078</v>
      </c>
      <c r="L1096" s="3">
        <f t="shared" si="68"/>
        <v>2020</v>
      </c>
      <c r="M1096" s="3">
        <f t="shared" si="69"/>
        <v>9</v>
      </c>
      <c r="O1096" t="s">
        <v>501</v>
      </c>
      <c r="P1096" s="56">
        <f t="shared" si="70"/>
        <v>0</v>
      </c>
      <c r="Q1096" s="56">
        <f t="shared" si="71"/>
        <v>-0.80299999999999994</v>
      </c>
      <c r="R1096" s="56">
        <f>IF(A1096="INVERSION",-J1096,0)</f>
        <v>0</v>
      </c>
      <c r="S1096" s="56">
        <f>finanzas3[[#This Row],[INGRESO__NETO]]+finanzas3[[#This Row],[GASTO_NETO]]+finanzas3[[#This Row],[INVERSION_NETA]]</f>
        <v>-0.80299999999999994</v>
      </c>
    </row>
    <row r="1097" spans="1:19" x14ac:dyDescent="0.35">
      <c r="A1097" s="3" t="s">
        <v>28</v>
      </c>
      <c r="B1097" s="3" t="s">
        <v>16</v>
      </c>
      <c r="C1097" s="3" t="s">
        <v>17</v>
      </c>
      <c r="D1097" s="3" t="s">
        <v>18</v>
      </c>
      <c r="E1097" s="3" t="s">
        <v>425</v>
      </c>
      <c r="F1097" s="3" t="s">
        <v>171</v>
      </c>
      <c r="G1097" s="3" t="s">
        <v>48</v>
      </c>
      <c r="H1097" s="3" t="s">
        <v>49</v>
      </c>
      <c r="I1097" s="3" t="s">
        <v>425</v>
      </c>
      <c r="J1097" s="6">
        <v>3.16</v>
      </c>
      <c r="K1097" s="4">
        <v>44079</v>
      </c>
      <c r="L1097" s="3">
        <f t="shared" si="68"/>
        <v>2020</v>
      </c>
      <c r="M1097" s="3">
        <f t="shared" si="69"/>
        <v>9</v>
      </c>
      <c r="O1097" s="3"/>
      <c r="P1097" s="56">
        <f t="shared" si="70"/>
        <v>0</v>
      </c>
      <c r="Q1097" s="56">
        <f t="shared" si="71"/>
        <v>-3.16</v>
      </c>
      <c r="R1097" s="56">
        <f>IF(A1097="INVERSION",-J1097,0)</f>
        <v>0</v>
      </c>
      <c r="S1097" s="56">
        <f>finanzas3[[#This Row],[INGRESO__NETO]]+finanzas3[[#This Row],[GASTO_NETO]]+finanzas3[[#This Row],[INVERSION_NETA]]</f>
        <v>-3.16</v>
      </c>
    </row>
    <row r="1098" spans="1:19" x14ac:dyDescent="0.35">
      <c r="A1098" s="3" t="s">
        <v>28</v>
      </c>
      <c r="B1098" s="3" t="s">
        <v>16</v>
      </c>
      <c r="C1098" s="3" t="s">
        <v>17</v>
      </c>
      <c r="D1098" s="3" t="s">
        <v>18</v>
      </c>
      <c r="E1098" s="3" t="s">
        <v>173</v>
      </c>
      <c r="F1098" s="3" t="s">
        <v>470</v>
      </c>
      <c r="G1098" s="3" t="s">
        <v>53</v>
      </c>
      <c r="H1098" s="3" t="s">
        <v>172</v>
      </c>
      <c r="I1098" s="3" t="s">
        <v>173</v>
      </c>
      <c r="J1098" s="6">
        <v>0.58700000000000008</v>
      </c>
      <c r="K1098" s="4">
        <v>44079</v>
      </c>
      <c r="L1098" s="3">
        <f t="shared" si="68"/>
        <v>2020</v>
      </c>
      <c r="M1098" s="3">
        <f t="shared" si="69"/>
        <v>9</v>
      </c>
      <c r="O1098" t="s">
        <v>501</v>
      </c>
      <c r="P1098" s="56">
        <f t="shared" si="70"/>
        <v>0</v>
      </c>
      <c r="Q1098" s="56">
        <f t="shared" si="71"/>
        <v>-0.58700000000000008</v>
      </c>
      <c r="R1098" s="56">
        <f>IF(A1098="INVERSION",-J1098,0)</f>
        <v>0</v>
      </c>
      <c r="S1098" s="56">
        <f>finanzas3[[#This Row],[INGRESO__NETO]]+finanzas3[[#This Row],[GASTO_NETO]]+finanzas3[[#This Row],[INVERSION_NETA]]</f>
        <v>-0.58700000000000008</v>
      </c>
    </row>
    <row r="1099" spans="1:19" x14ac:dyDescent="0.35">
      <c r="A1099" s="3" t="s">
        <v>28</v>
      </c>
      <c r="B1099" s="3" t="s">
        <v>16</v>
      </c>
      <c r="C1099" s="3" t="s">
        <v>17</v>
      </c>
      <c r="D1099" s="3" t="s">
        <v>18</v>
      </c>
      <c r="E1099" s="3" t="s">
        <v>173</v>
      </c>
      <c r="F1099" s="3" t="s">
        <v>470</v>
      </c>
      <c r="G1099" s="3" t="s">
        <v>53</v>
      </c>
      <c r="H1099" s="3" t="s">
        <v>172</v>
      </c>
      <c r="I1099" s="3" t="s">
        <v>173</v>
      </c>
      <c r="J1099" s="6">
        <v>0.35299999999999998</v>
      </c>
      <c r="K1099" s="4">
        <v>44082</v>
      </c>
      <c r="L1099" s="3">
        <f t="shared" si="68"/>
        <v>2020</v>
      </c>
      <c r="M1099" s="3">
        <f t="shared" si="69"/>
        <v>9</v>
      </c>
      <c r="O1099" t="s">
        <v>501</v>
      </c>
      <c r="P1099" s="56">
        <f t="shared" si="70"/>
        <v>0</v>
      </c>
      <c r="Q1099" s="56">
        <f t="shared" si="71"/>
        <v>-0.35299999999999998</v>
      </c>
      <c r="R1099" s="56">
        <f>IF(A1099="INVERSION",-J1099,0)</f>
        <v>0</v>
      </c>
      <c r="S1099" s="56">
        <f>finanzas3[[#This Row],[INGRESO__NETO]]+finanzas3[[#This Row],[GASTO_NETO]]+finanzas3[[#This Row],[INVERSION_NETA]]</f>
        <v>-0.35299999999999998</v>
      </c>
    </row>
    <row r="1100" spans="1:19" x14ac:dyDescent="0.35">
      <c r="A1100" s="3" t="s">
        <v>28</v>
      </c>
      <c r="B1100" s="3" t="s">
        <v>16</v>
      </c>
      <c r="C1100" s="3" t="s">
        <v>17</v>
      </c>
      <c r="D1100" s="3" t="s">
        <v>18</v>
      </c>
      <c r="E1100" s="3" t="s">
        <v>173</v>
      </c>
      <c r="F1100" s="3" t="s">
        <v>470</v>
      </c>
      <c r="G1100" s="3" t="s">
        <v>53</v>
      </c>
      <c r="H1100" s="3" t="s">
        <v>172</v>
      </c>
      <c r="I1100" s="3" t="s">
        <v>173</v>
      </c>
      <c r="J1100" s="6">
        <v>0.85600000000000009</v>
      </c>
      <c r="K1100" s="4">
        <v>44088</v>
      </c>
      <c r="L1100" s="3">
        <f t="shared" si="68"/>
        <v>2020</v>
      </c>
      <c r="M1100" s="3">
        <f t="shared" si="69"/>
        <v>9</v>
      </c>
      <c r="O1100" t="s">
        <v>501</v>
      </c>
      <c r="P1100" s="56">
        <f t="shared" si="70"/>
        <v>0</v>
      </c>
      <c r="Q1100" s="56">
        <f t="shared" si="71"/>
        <v>-0.85600000000000009</v>
      </c>
      <c r="R1100" s="56">
        <f>IF(A1100="INVERSION",-J1100,0)</f>
        <v>0</v>
      </c>
      <c r="S1100" s="56">
        <f>finanzas3[[#This Row],[INGRESO__NETO]]+finanzas3[[#This Row],[GASTO_NETO]]+finanzas3[[#This Row],[INVERSION_NETA]]</f>
        <v>-0.85600000000000009</v>
      </c>
    </row>
    <row r="1101" spans="1:19" x14ac:dyDescent="0.35">
      <c r="A1101" s="3" t="s">
        <v>28</v>
      </c>
      <c r="B1101" s="3" t="s">
        <v>16</v>
      </c>
      <c r="C1101" s="3" t="s">
        <v>17</v>
      </c>
      <c r="D1101" s="3" t="s">
        <v>18</v>
      </c>
      <c r="E1101" s="3" t="s">
        <v>425</v>
      </c>
      <c r="F1101" s="3" t="s">
        <v>171</v>
      </c>
      <c r="G1101" s="3" t="s">
        <v>48</v>
      </c>
      <c r="H1101" s="3" t="s">
        <v>49</v>
      </c>
      <c r="I1101" s="3" t="s">
        <v>425</v>
      </c>
      <c r="J1101" s="6">
        <v>3.4850000000000003</v>
      </c>
      <c r="K1101" s="4">
        <v>44089</v>
      </c>
      <c r="L1101" s="3">
        <f t="shared" si="68"/>
        <v>2020</v>
      </c>
      <c r="M1101" s="3">
        <f t="shared" si="69"/>
        <v>9</v>
      </c>
      <c r="O1101" s="3"/>
      <c r="P1101" s="56">
        <f t="shared" si="70"/>
        <v>0</v>
      </c>
      <c r="Q1101" s="56">
        <f t="shared" si="71"/>
        <v>-3.4850000000000003</v>
      </c>
      <c r="R1101" s="56">
        <f>IF(A1101="INVERSION",-J1101,0)</f>
        <v>0</v>
      </c>
      <c r="S1101" s="56">
        <f>finanzas3[[#This Row],[INGRESO__NETO]]+finanzas3[[#This Row],[GASTO_NETO]]+finanzas3[[#This Row],[INVERSION_NETA]]</f>
        <v>-3.4850000000000003</v>
      </c>
    </row>
    <row r="1102" spans="1:19" x14ac:dyDescent="0.35">
      <c r="A1102" s="3" t="s">
        <v>28</v>
      </c>
      <c r="B1102" s="3" t="s">
        <v>16</v>
      </c>
      <c r="C1102" s="3" t="s">
        <v>17</v>
      </c>
      <c r="D1102" s="3" t="s">
        <v>18</v>
      </c>
      <c r="E1102" s="3" t="s">
        <v>425</v>
      </c>
      <c r="F1102" s="3" t="s">
        <v>171</v>
      </c>
      <c r="G1102" s="3" t="s">
        <v>48</v>
      </c>
      <c r="H1102" s="3" t="s">
        <v>49</v>
      </c>
      <c r="I1102" s="3" t="s">
        <v>425</v>
      </c>
      <c r="J1102" s="6">
        <v>1.0000000000000002E-2</v>
      </c>
      <c r="K1102" s="4">
        <v>44089</v>
      </c>
      <c r="L1102" s="3">
        <f t="shared" si="68"/>
        <v>2020</v>
      </c>
      <c r="M1102" s="3">
        <f t="shared" si="69"/>
        <v>9</v>
      </c>
      <c r="O1102" s="3"/>
      <c r="P1102" s="56">
        <f t="shared" si="70"/>
        <v>0</v>
      </c>
      <c r="Q1102" s="56">
        <f t="shared" si="71"/>
        <v>-1.0000000000000002E-2</v>
      </c>
      <c r="R1102" s="56">
        <f>IF(A1102="INVERSION",-J1102,0)</f>
        <v>0</v>
      </c>
      <c r="S1102" s="56">
        <f>finanzas3[[#This Row],[INGRESO__NETO]]+finanzas3[[#This Row],[GASTO_NETO]]+finanzas3[[#This Row],[INVERSION_NETA]]</f>
        <v>-1.0000000000000002E-2</v>
      </c>
    </row>
    <row r="1103" spans="1:19" x14ac:dyDescent="0.35">
      <c r="A1103" s="3" t="s">
        <v>28</v>
      </c>
      <c r="B1103" s="3" t="s">
        <v>16</v>
      </c>
      <c r="C1103" s="3" t="s">
        <v>29</v>
      </c>
      <c r="D1103" s="3" t="s">
        <v>18</v>
      </c>
      <c r="E1103" s="3" t="s">
        <v>427</v>
      </c>
      <c r="F1103" s="3" t="s">
        <v>416</v>
      </c>
      <c r="G1103" s="3" t="s">
        <v>59</v>
      </c>
      <c r="H1103" s="3" t="s">
        <v>428</v>
      </c>
      <c r="I1103" s="3" t="s">
        <v>428</v>
      </c>
      <c r="J1103" s="6">
        <v>8.745000000000001</v>
      </c>
      <c r="K1103" s="4">
        <v>44092</v>
      </c>
      <c r="L1103" s="3">
        <f t="shared" si="68"/>
        <v>2020</v>
      </c>
      <c r="M1103" s="3">
        <f t="shared" si="69"/>
        <v>9</v>
      </c>
      <c r="O1103" s="3"/>
      <c r="P1103" s="56">
        <f t="shared" si="70"/>
        <v>0</v>
      </c>
      <c r="Q1103" s="56">
        <f t="shared" si="71"/>
        <v>-8.745000000000001</v>
      </c>
      <c r="R1103" s="56">
        <f>IF(A1103="INVERSION",-J1103,0)</f>
        <v>0</v>
      </c>
      <c r="S1103" s="56">
        <f>finanzas3[[#This Row],[INGRESO__NETO]]+finanzas3[[#This Row],[GASTO_NETO]]+finanzas3[[#This Row],[INVERSION_NETA]]</f>
        <v>-8.745000000000001</v>
      </c>
    </row>
    <row r="1104" spans="1:19" x14ac:dyDescent="0.35">
      <c r="A1104" s="3" t="s">
        <v>28</v>
      </c>
      <c r="B1104" s="3" t="s">
        <v>16</v>
      </c>
      <c r="C1104" s="3" t="s">
        <v>29</v>
      </c>
      <c r="D1104" s="3" t="s">
        <v>18</v>
      </c>
      <c r="E1104" s="3" t="s">
        <v>427</v>
      </c>
      <c r="F1104" s="3" t="s">
        <v>416</v>
      </c>
      <c r="G1104" s="3" t="s">
        <v>59</v>
      </c>
      <c r="H1104" s="3" t="s">
        <v>428</v>
      </c>
      <c r="I1104" s="3" t="s">
        <v>453</v>
      </c>
      <c r="J1104" s="6">
        <v>4</v>
      </c>
      <c r="K1104" s="4">
        <v>44092</v>
      </c>
      <c r="L1104" s="3">
        <f t="shared" si="68"/>
        <v>2020</v>
      </c>
      <c r="M1104" s="3">
        <f t="shared" si="69"/>
        <v>9</v>
      </c>
      <c r="O1104" s="3"/>
      <c r="P1104" s="56">
        <f t="shared" si="70"/>
        <v>0</v>
      </c>
      <c r="Q1104" s="56">
        <f t="shared" si="71"/>
        <v>-4</v>
      </c>
      <c r="R1104" s="56">
        <f>IF(A1104="INVERSION",-J1104,0)</f>
        <v>0</v>
      </c>
      <c r="S1104" s="56">
        <f>finanzas3[[#This Row],[INGRESO__NETO]]+finanzas3[[#This Row],[GASTO_NETO]]+finanzas3[[#This Row],[INVERSION_NETA]]</f>
        <v>-4</v>
      </c>
    </row>
    <row r="1105" spans="1:19" x14ac:dyDescent="0.35">
      <c r="A1105" s="3" t="s">
        <v>28</v>
      </c>
      <c r="B1105" s="3" t="s">
        <v>16</v>
      </c>
      <c r="C1105" s="3" t="s">
        <v>17</v>
      </c>
      <c r="D1105" s="3" t="s">
        <v>18</v>
      </c>
      <c r="E1105" s="3" t="s">
        <v>425</v>
      </c>
      <c r="F1105" s="3" t="s">
        <v>171</v>
      </c>
      <c r="G1105" s="3" t="s">
        <v>48</v>
      </c>
      <c r="H1105" s="3" t="s">
        <v>49</v>
      </c>
      <c r="I1105" s="3" t="s">
        <v>425</v>
      </c>
      <c r="J1105" s="6">
        <v>3.7420000000000004</v>
      </c>
      <c r="K1105" s="4">
        <v>44093</v>
      </c>
      <c r="L1105" s="3">
        <f t="shared" si="68"/>
        <v>2020</v>
      </c>
      <c r="M1105" s="3">
        <f t="shared" si="69"/>
        <v>9</v>
      </c>
      <c r="O1105" s="3"/>
      <c r="P1105" s="56">
        <f t="shared" si="70"/>
        <v>0</v>
      </c>
      <c r="Q1105" s="56">
        <f t="shared" si="71"/>
        <v>-3.7420000000000004</v>
      </c>
      <c r="R1105" s="56">
        <f>IF(A1105="INVERSION",-J1105,0)</f>
        <v>0</v>
      </c>
      <c r="S1105" s="56">
        <f>finanzas3[[#This Row],[INGRESO__NETO]]+finanzas3[[#This Row],[GASTO_NETO]]+finanzas3[[#This Row],[INVERSION_NETA]]</f>
        <v>-3.7420000000000004</v>
      </c>
    </row>
    <row r="1106" spans="1:19" x14ac:dyDescent="0.35">
      <c r="A1106" s="3" t="s">
        <v>28</v>
      </c>
      <c r="B1106" s="3" t="s">
        <v>16</v>
      </c>
      <c r="C1106" s="3" t="s">
        <v>17</v>
      </c>
      <c r="D1106" s="3" t="s">
        <v>18</v>
      </c>
      <c r="E1106" s="3" t="s">
        <v>512</v>
      </c>
      <c r="F1106" s="3" t="s">
        <v>171</v>
      </c>
      <c r="G1106" s="3" t="s">
        <v>84</v>
      </c>
      <c r="H1106" s="3" t="s">
        <v>513</v>
      </c>
      <c r="I1106" s="3" t="s">
        <v>512</v>
      </c>
      <c r="J1106" s="6">
        <v>4.3</v>
      </c>
      <c r="K1106" s="4">
        <v>44097</v>
      </c>
      <c r="L1106" s="3">
        <f t="shared" si="68"/>
        <v>2020</v>
      </c>
      <c r="M1106" s="3">
        <f t="shared" si="69"/>
        <v>9</v>
      </c>
      <c r="O1106" s="3" t="s">
        <v>514</v>
      </c>
      <c r="P1106" s="56">
        <f t="shared" si="70"/>
        <v>0</v>
      </c>
      <c r="Q1106" s="56">
        <f t="shared" si="71"/>
        <v>-4.3</v>
      </c>
      <c r="R1106" s="56">
        <f>IF(A1106="INVERSION",-J1106,0)</f>
        <v>0</v>
      </c>
      <c r="S1106" s="56">
        <f>finanzas3[[#This Row],[INGRESO__NETO]]+finanzas3[[#This Row],[GASTO_NETO]]+finanzas3[[#This Row],[INVERSION_NETA]]</f>
        <v>-4.3</v>
      </c>
    </row>
    <row r="1107" spans="1:19" x14ac:dyDescent="0.35">
      <c r="A1107" s="3" t="s">
        <v>28</v>
      </c>
      <c r="B1107" s="3" t="s">
        <v>16</v>
      </c>
      <c r="C1107" s="3" t="s">
        <v>17</v>
      </c>
      <c r="D1107" s="3" t="s">
        <v>18</v>
      </c>
      <c r="E1107" s="3" t="s">
        <v>167</v>
      </c>
      <c r="F1107" s="3" t="s">
        <v>20</v>
      </c>
      <c r="G1107" s="3" t="s">
        <v>1865</v>
      </c>
      <c r="H1107" s="3" t="s">
        <v>515</v>
      </c>
      <c r="I1107" s="3" t="s">
        <v>516</v>
      </c>
      <c r="J1107" s="6">
        <v>1.4990000000000001</v>
      </c>
      <c r="K1107" s="4">
        <v>44097</v>
      </c>
      <c r="L1107" s="3">
        <f t="shared" si="68"/>
        <v>2020</v>
      </c>
      <c r="M1107" s="3">
        <f t="shared" si="69"/>
        <v>9</v>
      </c>
      <c r="O1107" s="3" t="s">
        <v>517</v>
      </c>
      <c r="P1107" s="56">
        <f t="shared" si="70"/>
        <v>0</v>
      </c>
      <c r="Q1107" s="56">
        <f t="shared" si="71"/>
        <v>-1.4990000000000001</v>
      </c>
      <c r="R1107" s="56">
        <f>IF(A1107="INVERSION",-J1107,0)</f>
        <v>0</v>
      </c>
      <c r="S1107" s="56">
        <f>finanzas3[[#This Row],[INGRESO__NETO]]+finanzas3[[#This Row],[GASTO_NETO]]+finanzas3[[#This Row],[INVERSION_NETA]]</f>
        <v>-1.4990000000000001</v>
      </c>
    </row>
    <row r="1108" spans="1:19" x14ac:dyDescent="0.35">
      <c r="A1108" s="3" t="s">
        <v>28</v>
      </c>
      <c r="B1108" s="3" t="s">
        <v>16</v>
      </c>
      <c r="C1108" s="3" t="s">
        <v>17</v>
      </c>
      <c r="D1108" s="3" t="s">
        <v>18</v>
      </c>
      <c r="E1108" s="3" t="s">
        <v>63</v>
      </c>
      <c r="F1108" s="3" t="s">
        <v>171</v>
      </c>
      <c r="G1108" s="3" t="s">
        <v>48</v>
      </c>
      <c r="H1108" s="3" t="s">
        <v>49</v>
      </c>
      <c r="I1108" s="3" t="s">
        <v>63</v>
      </c>
      <c r="J1108" s="6">
        <v>3.7520000000000007</v>
      </c>
      <c r="K1108" s="4">
        <v>44097</v>
      </c>
      <c r="L1108" s="3">
        <f t="shared" si="68"/>
        <v>2020</v>
      </c>
      <c r="M1108" s="3">
        <f t="shared" si="69"/>
        <v>9</v>
      </c>
      <c r="O1108" s="3"/>
      <c r="P1108" s="56">
        <f t="shared" si="70"/>
        <v>0</v>
      </c>
      <c r="Q1108" s="56">
        <f t="shared" si="71"/>
        <v>-3.7520000000000007</v>
      </c>
      <c r="R1108" s="56">
        <f>IF(A1108="INVERSION",-J1108,0)</f>
        <v>0</v>
      </c>
      <c r="S1108" s="56">
        <f>finanzas3[[#This Row],[INGRESO__NETO]]+finanzas3[[#This Row],[GASTO_NETO]]+finanzas3[[#This Row],[INVERSION_NETA]]</f>
        <v>-3.7520000000000007</v>
      </c>
    </row>
    <row r="1109" spans="1:19" x14ac:dyDescent="0.35">
      <c r="A1109" s="3" t="s">
        <v>15</v>
      </c>
      <c r="B1109" s="3" t="s">
        <v>16</v>
      </c>
      <c r="C1109" s="3" t="s">
        <v>29</v>
      </c>
      <c r="D1109" s="3" t="s">
        <v>18</v>
      </c>
      <c r="E1109" s="3" t="s">
        <v>465</v>
      </c>
      <c r="F1109" s="3" t="s">
        <v>171</v>
      </c>
      <c r="G1109" s="3" t="s">
        <v>148</v>
      </c>
      <c r="H1109" s="3" t="s">
        <v>466</v>
      </c>
      <c r="I1109" s="3" t="s">
        <v>465</v>
      </c>
      <c r="J1109" s="6">
        <v>487.779</v>
      </c>
      <c r="K1109" s="4">
        <v>44098</v>
      </c>
      <c r="L1109" s="3">
        <f t="shared" si="68"/>
        <v>2020</v>
      </c>
      <c r="M1109" s="3">
        <f t="shared" si="69"/>
        <v>9</v>
      </c>
      <c r="O1109" s="3" t="s">
        <v>518</v>
      </c>
      <c r="P1109" s="56">
        <f t="shared" si="70"/>
        <v>487.779</v>
      </c>
      <c r="Q1109" s="56">
        <f t="shared" si="71"/>
        <v>0</v>
      </c>
      <c r="R1109" s="56">
        <f>IF(A1109="INVERSION",-J1109,0)</f>
        <v>0</v>
      </c>
      <c r="S1109" s="56">
        <f>finanzas3[[#This Row],[INGRESO__NETO]]+finanzas3[[#This Row],[GASTO_NETO]]+finanzas3[[#This Row],[INVERSION_NETA]]</f>
        <v>487.779</v>
      </c>
    </row>
    <row r="1110" spans="1:19" x14ac:dyDescent="0.35">
      <c r="A1110" s="3" t="s">
        <v>28</v>
      </c>
      <c r="B1110" s="3" t="s">
        <v>16</v>
      </c>
      <c r="C1110" s="3" t="s">
        <v>17</v>
      </c>
      <c r="D1110" s="3" t="s">
        <v>18</v>
      </c>
      <c r="E1110" s="3" t="s">
        <v>167</v>
      </c>
      <c r="F1110" s="3" t="s">
        <v>20</v>
      </c>
      <c r="G1110" s="3" t="s">
        <v>1865</v>
      </c>
      <c r="H1110" s="3" t="s">
        <v>519</v>
      </c>
      <c r="I1110" s="3" t="s">
        <v>520</v>
      </c>
      <c r="J1110" s="6">
        <v>0.63800000000000001</v>
      </c>
      <c r="K1110" s="4">
        <v>44099</v>
      </c>
      <c r="L1110" s="3">
        <f t="shared" si="68"/>
        <v>2020</v>
      </c>
      <c r="M1110" s="3">
        <f t="shared" si="69"/>
        <v>9</v>
      </c>
      <c r="O1110" s="3" t="s">
        <v>521</v>
      </c>
      <c r="P1110" s="56">
        <f t="shared" si="70"/>
        <v>0</v>
      </c>
      <c r="Q1110" s="56">
        <f t="shared" si="71"/>
        <v>-0.63800000000000001</v>
      </c>
      <c r="R1110" s="56">
        <f>IF(A1110="INVERSION",-J1110,0)</f>
        <v>0</v>
      </c>
      <c r="S1110" s="56">
        <f>finanzas3[[#This Row],[INGRESO__NETO]]+finanzas3[[#This Row],[GASTO_NETO]]+finanzas3[[#This Row],[INVERSION_NETA]]</f>
        <v>-0.63800000000000001</v>
      </c>
    </row>
    <row r="1111" spans="1:19" x14ac:dyDescent="0.35">
      <c r="A1111" s="3" t="s">
        <v>28</v>
      </c>
      <c r="B1111" s="3" t="s">
        <v>16</v>
      </c>
      <c r="C1111" s="3" t="s">
        <v>17</v>
      </c>
      <c r="D1111" s="3" t="s">
        <v>18</v>
      </c>
      <c r="E1111" s="3" t="s">
        <v>167</v>
      </c>
      <c r="F1111" s="3" t="s">
        <v>20</v>
      </c>
      <c r="G1111" s="3" t="s">
        <v>1865</v>
      </c>
      <c r="H1111" s="3" t="s">
        <v>262</v>
      </c>
      <c r="I1111" s="3" t="s">
        <v>523</v>
      </c>
      <c r="J1111" s="6">
        <v>0.59900000000000009</v>
      </c>
      <c r="K1111" s="4">
        <v>44099</v>
      </c>
      <c r="L1111" s="3">
        <f t="shared" si="68"/>
        <v>2020</v>
      </c>
      <c r="M1111" s="3">
        <f t="shared" si="69"/>
        <v>9</v>
      </c>
      <c r="O1111" s="3" t="s">
        <v>524</v>
      </c>
      <c r="P1111" s="56">
        <f t="shared" si="70"/>
        <v>0</v>
      </c>
      <c r="Q1111" s="56">
        <f t="shared" si="71"/>
        <v>-0.59900000000000009</v>
      </c>
      <c r="R1111" s="56">
        <f>IF(A1111="INVERSION",-J1111,0)</f>
        <v>0</v>
      </c>
      <c r="S1111" s="56">
        <f>finanzas3[[#This Row],[INGRESO__NETO]]+finanzas3[[#This Row],[GASTO_NETO]]+finanzas3[[#This Row],[INVERSION_NETA]]</f>
        <v>-0.59900000000000009</v>
      </c>
    </row>
    <row r="1112" spans="1:19" x14ac:dyDescent="0.35">
      <c r="A1112" s="3" t="s">
        <v>28</v>
      </c>
      <c r="B1112" s="3" t="s">
        <v>16</v>
      </c>
      <c r="C1112" s="3" t="s">
        <v>17</v>
      </c>
      <c r="D1112" s="3" t="s">
        <v>18</v>
      </c>
      <c r="E1112" s="3" t="s">
        <v>167</v>
      </c>
      <c r="F1112" s="3" t="s">
        <v>20</v>
      </c>
      <c r="G1112" s="3" t="s">
        <v>1865</v>
      </c>
      <c r="H1112" s="3" t="s">
        <v>519</v>
      </c>
      <c r="I1112" s="3" t="s">
        <v>523</v>
      </c>
      <c r="J1112" s="6">
        <v>0.89900000000000002</v>
      </c>
      <c r="K1112" s="4">
        <v>44099</v>
      </c>
      <c r="L1112" s="3">
        <f t="shared" si="68"/>
        <v>2020</v>
      </c>
      <c r="M1112" s="3">
        <f t="shared" si="69"/>
        <v>9</v>
      </c>
      <c r="O1112" s="3" t="s">
        <v>525</v>
      </c>
      <c r="P1112" s="56">
        <f t="shared" si="70"/>
        <v>0</v>
      </c>
      <c r="Q1112" s="56">
        <f t="shared" si="71"/>
        <v>-0.89900000000000002</v>
      </c>
      <c r="R1112" s="56">
        <f>IF(A1112="INVERSION",-J1112,0)</f>
        <v>0</v>
      </c>
      <c r="S1112" s="56">
        <f>finanzas3[[#This Row],[INGRESO__NETO]]+finanzas3[[#This Row],[GASTO_NETO]]+finanzas3[[#This Row],[INVERSION_NETA]]</f>
        <v>-0.89900000000000002</v>
      </c>
    </row>
    <row r="1113" spans="1:19" x14ac:dyDescent="0.35">
      <c r="A1113" s="3" t="s">
        <v>28</v>
      </c>
      <c r="B1113" s="3" t="s">
        <v>16</v>
      </c>
      <c r="C1113" s="3" t="s">
        <v>17</v>
      </c>
      <c r="D1113" s="3" t="s">
        <v>18</v>
      </c>
      <c r="E1113" s="3" t="s">
        <v>102</v>
      </c>
      <c r="F1113" s="3" t="s">
        <v>25</v>
      </c>
      <c r="G1113" s="3" t="s">
        <v>1865</v>
      </c>
      <c r="H1113" s="3" t="s">
        <v>42</v>
      </c>
      <c r="I1113" s="3" t="s">
        <v>42</v>
      </c>
      <c r="J1113" s="6">
        <v>7.5970000000000004</v>
      </c>
      <c r="K1113" s="4">
        <v>44100</v>
      </c>
      <c r="L1113" s="3">
        <f t="shared" si="68"/>
        <v>2020</v>
      </c>
      <c r="M1113" s="3">
        <f t="shared" si="69"/>
        <v>9</v>
      </c>
      <c r="P1113" s="56">
        <f t="shared" si="70"/>
        <v>0</v>
      </c>
      <c r="Q1113" s="56">
        <f t="shared" si="71"/>
        <v>-7.5970000000000004</v>
      </c>
      <c r="R1113" s="56">
        <f>IF(A1113="INVERSION",-J1113,0)</f>
        <v>0</v>
      </c>
      <c r="S1113" s="56">
        <f>finanzas3[[#This Row],[INGRESO__NETO]]+finanzas3[[#This Row],[GASTO_NETO]]+finanzas3[[#This Row],[INVERSION_NETA]]</f>
        <v>-7.5970000000000004</v>
      </c>
    </row>
    <row r="1114" spans="1:19" x14ac:dyDescent="0.35">
      <c r="A1114" s="3" t="s">
        <v>28</v>
      </c>
      <c r="B1114" s="3" t="s">
        <v>16</v>
      </c>
      <c r="C1114" s="3" t="s">
        <v>17</v>
      </c>
      <c r="D1114" s="3" t="s">
        <v>18</v>
      </c>
      <c r="E1114" s="3" t="s">
        <v>175</v>
      </c>
      <c r="F1114" s="3" t="s">
        <v>171</v>
      </c>
      <c r="G1114" s="3" t="s">
        <v>1865</v>
      </c>
      <c r="H1114" s="3" t="s">
        <v>42</v>
      </c>
      <c r="I1114" s="3" t="s">
        <v>42</v>
      </c>
      <c r="J1114" s="6">
        <v>1.7949999999999999</v>
      </c>
      <c r="K1114" s="4">
        <v>44102</v>
      </c>
      <c r="L1114" s="3">
        <f t="shared" si="68"/>
        <v>2020</v>
      </c>
      <c r="M1114" s="3">
        <f t="shared" si="69"/>
        <v>9</v>
      </c>
      <c r="O1114" t="s">
        <v>526</v>
      </c>
      <c r="P1114" s="56">
        <f t="shared" si="70"/>
        <v>0</v>
      </c>
      <c r="Q1114" s="56">
        <f t="shared" si="71"/>
        <v>-1.7949999999999999</v>
      </c>
      <c r="R1114" s="56">
        <f>IF(A1114="INVERSION",-J1114,0)</f>
        <v>0</v>
      </c>
      <c r="S1114" s="56">
        <f>finanzas3[[#This Row],[INGRESO__NETO]]+finanzas3[[#This Row],[GASTO_NETO]]+finanzas3[[#This Row],[INVERSION_NETA]]</f>
        <v>-1.7949999999999999</v>
      </c>
    </row>
    <row r="1115" spans="1:19" x14ac:dyDescent="0.35">
      <c r="A1115" s="3" t="s">
        <v>28</v>
      </c>
      <c r="B1115" s="3" t="s">
        <v>16</v>
      </c>
      <c r="C1115" s="3" t="s">
        <v>17</v>
      </c>
      <c r="D1115" s="3" t="s">
        <v>18</v>
      </c>
      <c r="E1115" s="3" t="s">
        <v>512</v>
      </c>
      <c r="F1115" s="3" t="s">
        <v>171</v>
      </c>
      <c r="G1115" s="3" t="s">
        <v>84</v>
      </c>
      <c r="H1115" s="3" t="s">
        <v>513</v>
      </c>
      <c r="I1115" s="3" t="s">
        <v>512</v>
      </c>
      <c r="J1115" s="6">
        <v>13.65</v>
      </c>
      <c r="K1115" s="4">
        <v>44103</v>
      </c>
      <c r="L1115" s="3">
        <f t="shared" si="68"/>
        <v>2020</v>
      </c>
      <c r="M1115" s="3">
        <f t="shared" si="69"/>
        <v>9</v>
      </c>
      <c r="O1115" s="3" t="s">
        <v>527</v>
      </c>
      <c r="P1115" s="56">
        <f t="shared" si="70"/>
        <v>0</v>
      </c>
      <c r="Q1115" s="56">
        <f t="shared" si="71"/>
        <v>-13.65</v>
      </c>
      <c r="R1115" s="56">
        <f>IF(A1115="INVERSION",-J1115,0)</f>
        <v>0</v>
      </c>
      <c r="S1115" s="56">
        <f>finanzas3[[#This Row],[INGRESO__NETO]]+finanzas3[[#This Row],[GASTO_NETO]]+finanzas3[[#This Row],[INVERSION_NETA]]</f>
        <v>-13.65</v>
      </c>
    </row>
    <row r="1116" spans="1:19" x14ac:dyDescent="0.35">
      <c r="A1116" s="3" t="s">
        <v>28</v>
      </c>
      <c r="B1116" s="3" t="s">
        <v>16</v>
      </c>
      <c r="C1116" s="3" t="s">
        <v>17</v>
      </c>
      <c r="D1116" s="3" t="s">
        <v>18</v>
      </c>
      <c r="E1116" s="3" t="s">
        <v>528</v>
      </c>
      <c r="G1116" s="3" t="s">
        <v>110</v>
      </c>
      <c r="H1116" s="3" t="s">
        <v>375</v>
      </c>
      <c r="I1116" s="3" t="s">
        <v>375</v>
      </c>
      <c r="J1116" s="6">
        <v>6.3960000000000008</v>
      </c>
      <c r="K1116" s="4">
        <v>44104</v>
      </c>
      <c r="L1116" s="3">
        <f t="shared" si="68"/>
        <v>2020</v>
      </c>
      <c r="M1116" s="3">
        <f t="shared" si="69"/>
        <v>9</v>
      </c>
      <c r="O1116" t="s">
        <v>529</v>
      </c>
      <c r="P1116" s="56">
        <f t="shared" si="70"/>
        <v>0</v>
      </c>
      <c r="Q1116" s="56">
        <f t="shared" si="71"/>
        <v>-6.3960000000000008</v>
      </c>
      <c r="R1116" s="56">
        <f>IF(A1116="INVERSION",-J1116,0)</f>
        <v>0</v>
      </c>
      <c r="S1116" s="56">
        <f>finanzas3[[#This Row],[INGRESO__NETO]]+finanzas3[[#This Row],[GASTO_NETO]]+finanzas3[[#This Row],[INVERSION_NETA]]</f>
        <v>-6.3960000000000008</v>
      </c>
    </row>
    <row r="1117" spans="1:19" x14ac:dyDescent="0.35">
      <c r="A1117" s="3" t="s">
        <v>28</v>
      </c>
      <c r="B1117" s="3" t="s">
        <v>16</v>
      </c>
      <c r="C1117" s="3" t="s">
        <v>29</v>
      </c>
      <c r="D1117" s="3" t="s">
        <v>18</v>
      </c>
      <c r="E1117" s="3" t="s">
        <v>37</v>
      </c>
      <c r="F1117" s="3" t="s">
        <v>171</v>
      </c>
      <c r="G1117" s="3" t="s">
        <v>1864</v>
      </c>
      <c r="H1117" s="3" t="s">
        <v>1861</v>
      </c>
      <c r="I1117" s="3" t="s">
        <v>487</v>
      </c>
      <c r="J1117" s="6">
        <v>45</v>
      </c>
      <c r="K1117" s="4">
        <v>44105</v>
      </c>
      <c r="L1117" s="3">
        <f t="shared" si="68"/>
        <v>2020</v>
      </c>
      <c r="M1117" s="3">
        <f t="shared" si="69"/>
        <v>10</v>
      </c>
      <c r="O1117" s="3" t="s">
        <v>530</v>
      </c>
      <c r="P1117" s="56">
        <f t="shared" si="70"/>
        <v>0</v>
      </c>
      <c r="Q1117" s="56">
        <f t="shared" si="71"/>
        <v>-45</v>
      </c>
      <c r="R1117" s="56">
        <f>IF(A1117="INVERSION",-J1117,0)</f>
        <v>0</v>
      </c>
      <c r="S1117" s="56">
        <f>finanzas3[[#This Row],[INGRESO__NETO]]+finanzas3[[#This Row],[GASTO_NETO]]+finanzas3[[#This Row],[INVERSION_NETA]]</f>
        <v>-45</v>
      </c>
    </row>
    <row r="1118" spans="1:19" x14ac:dyDescent="0.35">
      <c r="A1118" s="3" t="s">
        <v>28</v>
      </c>
      <c r="B1118" s="3" t="s">
        <v>16</v>
      </c>
      <c r="C1118" s="3" t="s">
        <v>29</v>
      </c>
      <c r="D1118" s="3" t="s">
        <v>18</v>
      </c>
      <c r="E1118" s="3" t="s">
        <v>483</v>
      </c>
      <c r="F1118" s="3" t="s">
        <v>171</v>
      </c>
      <c r="G1118" s="3" t="s">
        <v>59</v>
      </c>
      <c r="H1118" s="3" t="s">
        <v>428</v>
      </c>
      <c r="I1118" s="3" t="s">
        <v>428</v>
      </c>
      <c r="J1118" s="6">
        <v>6</v>
      </c>
      <c r="K1118" s="4">
        <v>44105</v>
      </c>
      <c r="L1118" s="3">
        <f t="shared" si="68"/>
        <v>2020</v>
      </c>
      <c r="M1118" s="3">
        <f t="shared" si="69"/>
        <v>10</v>
      </c>
      <c r="O1118" s="3" t="s">
        <v>530</v>
      </c>
      <c r="P1118" s="56">
        <f t="shared" si="70"/>
        <v>0</v>
      </c>
      <c r="Q1118" s="56">
        <f t="shared" si="71"/>
        <v>-6</v>
      </c>
      <c r="R1118" s="56">
        <f>IF(A1118="INVERSION",-J1118,0)</f>
        <v>0</v>
      </c>
      <c r="S1118" s="56">
        <f>finanzas3[[#This Row],[INGRESO__NETO]]+finanzas3[[#This Row],[GASTO_NETO]]+finanzas3[[#This Row],[INVERSION_NETA]]</f>
        <v>-6</v>
      </c>
    </row>
    <row r="1119" spans="1:19" x14ac:dyDescent="0.35">
      <c r="A1119" s="3" t="s">
        <v>28</v>
      </c>
      <c r="B1119" s="3" t="s">
        <v>16</v>
      </c>
      <c r="C1119" s="3" t="s">
        <v>29</v>
      </c>
      <c r="D1119" s="3" t="s">
        <v>18</v>
      </c>
      <c r="E1119" s="3" t="s">
        <v>485</v>
      </c>
      <c r="F1119" s="3" t="s">
        <v>171</v>
      </c>
      <c r="G1119" s="3" t="s">
        <v>1864</v>
      </c>
      <c r="H1119" s="3" t="s">
        <v>679</v>
      </c>
      <c r="I1119" s="3" t="s">
        <v>2197</v>
      </c>
      <c r="J1119" s="6">
        <v>8.5</v>
      </c>
      <c r="K1119" s="4">
        <v>44105</v>
      </c>
      <c r="L1119" s="3">
        <f t="shared" si="68"/>
        <v>2020</v>
      </c>
      <c r="M1119" s="3">
        <f t="shared" si="69"/>
        <v>10</v>
      </c>
      <c r="O1119" s="3" t="s">
        <v>530</v>
      </c>
      <c r="P1119" s="56">
        <f t="shared" si="70"/>
        <v>0</v>
      </c>
      <c r="Q1119" s="56">
        <f t="shared" si="71"/>
        <v>-8.5</v>
      </c>
      <c r="R1119" s="56">
        <f>IF(A1119="INVERSION",-J1119,0)</f>
        <v>0</v>
      </c>
      <c r="S1119" s="56">
        <f>finanzas3[[#This Row],[INGRESO__NETO]]+finanzas3[[#This Row],[GASTO_NETO]]+finanzas3[[#This Row],[INVERSION_NETA]]</f>
        <v>-8.5</v>
      </c>
    </row>
    <row r="1120" spans="1:19" x14ac:dyDescent="0.35">
      <c r="A1120" s="3" t="s">
        <v>28</v>
      </c>
      <c r="B1120" s="3" t="s">
        <v>16</v>
      </c>
      <c r="C1120" s="3" t="s">
        <v>17</v>
      </c>
      <c r="D1120" s="3" t="s">
        <v>18</v>
      </c>
      <c r="E1120" s="3" t="s">
        <v>425</v>
      </c>
      <c r="F1120" s="3" t="s">
        <v>171</v>
      </c>
      <c r="G1120" s="3" t="s">
        <v>48</v>
      </c>
      <c r="H1120" s="3" t="s">
        <v>49</v>
      </c>
      <c r="I1120" s="3" t="s">
        <v>425</v>
      </c>
      <c r="J1120" s="6">
        <v>3.3439999999999999</v>
      </c>
      <c r="K1120" s="4">
        <v>44108</v>
      </c>
      <c r="L1120" s="3">
        <f t="shared" si="68"/>
        <v>2020</v>
      </c>
      <c r="M1120" s="3">
        <f t="shared" si="69"/>
        <v>10</v>
      </c>
      <c r="O1120" s="3"/>
      <c r="P1120" s="56">
        <f t="shared" si="70"/>
        <v>0</v>
      </c>
      <c r="Q1120" s="56">
        <f t="shared" si="71"/>
        <v>-3.3439999999999999</v>
      </c>
      <c r="R1120" s="56">
        <f>IF(A1120="INVERSION",-J1120,0)</f>
        <v>0</v>
      </c>
      <c r="S1120" s="56">
        <f>finanzas3[[#This Row],[INGRESO__NETO]]+finanzas3[[#This Row],[GASTO_NETO]]+finanzas3[[#This Row],[INVERSION_NETA]]</f>
        <v>-3.3439999999999999</v>
      </c>
    </row>
    <row r="1121" spans="1:19" x14ac:dyDescent="0.35">
      <c r="A1121" s="3" t="s">
        <v>531</v>
      </c>
      <c r="B1121" s="3" t="s">
        <v>16</v>
      </c>
      <c r="C1121" s="3" t="s">
        <v>17</v>
      </c>
      <c r="D1121" s="3" t="s">
        <v>18</v>
      </c>
      <c r="E1121" s="3" t="s">
        <v>532</v>
      </c>
      <c r="F1121" s="3" t="s">
        <v>20</v>
      </c>
      <c r="G1121" s="3" t="s">
        <v>533</v>
      </c>
      <c r="H1121" s="3" t="s">
        <v>533</v>
      </c>
      <c r="I1121" s="3" t="s">
        <v>533</v>
      </c>
      <c r="J1121" s="6">
        <v>2250</v>
      </c>
      <c r="K1121" s="4">
        <v>44108</v>
      </c>
      <c r="L1121" s="3">
        <f t="shared" si="68"/>
        <v>2020</v>
      </c>
      <c r="M1121" s="3">
        <f t="shared" si="69"/>
        <v>10</v>
      </c>
      <c r="O1121" s="3"/>
      <c r="P1121" s="56">
        <f t="shared" si="70"/>
        <v>0</v>
      </c>
      <c r="Q1121" s="56">
        <f t="shared" si="71"/>
        <v>0</v>
      </c>
      <c r="R1121" s="56">
        <f>IF(A1121="INVERSION",-J1121,0)</f>
        <v>-2250</v>
      </c>
      <c r="S1121" s="56">
        <f>finanzas3[[#This Row],[INGRESO__NETO]]+finanzas3[[#This Row],[GASTO_NETO]]+finanzas3[[#This Row],[INVERSION_NETA]]</f>
        <v>-2250</v>
      </c>
    </row>
    <row r="1122" spans="1:19" x14ac:dyDescent="0.35">
      <c r="A1122" s="3" t="s">
        <v>28</v>
      </c>
      <c r="B1122" s="3" t="s">
        <v>16</v>
      </c>
      <c r="C1122" s="3" t="s">
        <v>17</v>
      </c>
      <c r="D1122" s="3" t="s">
        <v>18</v>
      </c>
      <c r="F1122" s="3" t="s">
        <v>25</v>
      </c>
      <c r="G1122" s="3" t="s">
        <v>67</v>
      </c>
      <c r="H1122" s="3" t="s">
        <v>66</v>
      </c>
      <c r="I1122" s="3" t="s">
        <v>185</v>
      </c>
      <c r="J1122" s="6">
        <v>0.33</v>
      </c>
      <c r="K1122" s="4">
        <v>44108</v>
      </c>
      <c r="L1122" s="3">
        <f t="shared" si="68"/>
        <v>2020</v>
      </c>
      <c r="M1122" s="3">
        <f t="shared" si="69"/>
        <v>10</v>
      </c>
      <c r="P1122" s="56">
        <f t="shared" si="70"/>
        <v>0</v>
      </c>
      <c r="Q1122" s="56">
        <f t="shared" si="71"/>
        <v>-0.33</v>
      </c>
      <c r="R1122" s="56">
        <f>IF(A1122="INVERSION",-J1122,0)</f>
        <v>0</v>
      </c>
      <c r="S1122" s="56">
        <f>finanzas3[[#This Row],[INGRESO__NETO]]+finanzas3[[#This Row],[GASTO_NETO]]+finanzas3[[#This Row],[INVERSION_NETA]]</f>
        <v>-0.33</v>
      </c>
    </row>
    <row r="1123" spans="1:19" x14ac:dyDescent="0.35">
      <c r="A1123" s="3" t="s">
        <v>28</v>
      </c>
      <c r="B1123" s="3" t="s">
        <v>16</v>
      </c>
      <c r="C1123" s="3" t="s">
        <v>17</v>
      </c>
      <c r="D1123" s="3" t="s">
        <v>18</v>
      </c>
      <c r="E1123" s="3" t="s">
        <v>173</v>
      </c>
      <c r="F1123" s="3" t="s">
        <v>470</v>
      </c>
      <c r="G1123" s="3" t="s">
        <v>53</v>
      </c>
      <c r="H1123" s="3" t="s">
        <v>172</v>
      </c>
      <c r="I1123" s="3" t="s">
        <v>173</v>
      </c>
      <c r="J1123" s="6">
        <v>0.89300000000000002</v>
      </c>
      <c r="K1123" s="4">
        <v>44110</v>
      </c>
      <c r="L1123" s="3">
        <f t="shared" si="68"/>
        <v>2020</v>
      </c>
      <c r="M1123" s="3">
        <f t="shared" si="69"/>
        <v>10</v>
      </c>
      <c r="O1123" t="s">
        <v>501</v>
      </c>
      <c r="P1123" s="56">
        <f t="shared" si="70"/>
        <v>0</v>
      </c>
      <c r="Q1123" s="56">
        <f t="shared" si="71"/>
        <v>-0.89300000000000002</v>
      </c>
      <c r="R1123" s="56">
        <f>IF(A1123="INVERSION",-J1123,0)</f>
        <v>0</v>
      </c>
      <c r="S1123" s="56">
        <f>finanzas3[[#This Row],[INGRESO__NETO]]+finanzas3[[#This Row],[GASTO_NETO]]+finanzas3[[#This Row],[INVERSION_NETA]]</f>
        <v>-0.89300000000000002</v>
      </c>
    </row>
    <row r="1124" spans="1:19" x14ac:dyDescent="0.35">
      <c r="A1124" s="3" t="s">
        <v>28</v>
      </c>
      <c r="B1124" s="3" t="s">
        <v>16</v>
      </c>
      <c r="C1124" s="3" t="s">
        <v>17</v>
      </c>
      <c r="D1124" s="3" t="s">
        <v>18</v>
      </c>
      <c r="E1124" s="3" t="s">
        <v>19</v>
      </c>
      <c r="F1124" s="3" t="s">
        <v>20</v>
      </c>
      <c r="G1124" s="3" t="s">
        <v>21</v>
      </c>
      <c r="H1124" s="3" t="s">
        <v>534</v>
      </c>
      <c r="I1124" s="3" t="s">
        <v>535</v>
      </c>
      <c r="J1124" s="6">
        <v>0.43700000000000006</v>
      </c>
      <c r="K1124" s="4">
        <v>44112</v>
      </c>
      <c r="L1124" s="3">
        <f t="shared" si="68"/>
        <v>2020</v>
      </c>
      <c r="M1124" s="3">
        <f t="shared" si="69"/>
        <v>10</v>
      </c>
      <c r="O1124" s="3"/>
      <c r="P1124" s="56">
        <f t="shared" si="70"/>
        <v>0</v>
      </c>
      <c r="Q1124" s="56">
        <f t="shared" si="71"/>
        <v>-0.43700000000000006</v>
      </c>
      <c r="R1124" s="56">
        <f>IF(A1124="INVERSION",-J1124,0)</f>
        <v>0</v>
      </c>
      <c r="S1124" s="56">
        <f>finanzas3[[#This Row],[INGRESO__NETO]]+finanzas3[[#This Row],[GASTO_NETO]]+finanzas3[[#This Row],[INVERSION_NETA]]</f>
        <v>-0.43700000000000006</v>
      </c>
    </row>
    <row r="1125" spans="1:19" x14ac:dyDescent="0.35">
      <c r="A1125" s="3" t="s">
        <v>28</v>
      </c>
      <c r="B1125" s="3" t="s">
        <v>16</v>
      </c>
      <c r="C1125" s="3" t="s">
        <v>17</v>
      </c>
      <c r="D1125" s="3" t="s">
        <v>18</v>
      </c>
      <c r="E1125" s="3" t="s">
        <v>173</v>
      </c>
      <c r="F1125" s="3" t="s">
        <v>470</v>
      </c>
      <c r="G1125" s="3" t="s">
        <v>53</v>
      </c>
      <c r="H1125" s="3" t="s">
        <v>172</v>
      </c>
      <c r="I1125" s="3" t="s">
        <v>173</v>
      </c>
      <c r="J1125" s="6">
        <v>0.55100000000000005</v>
      </c>
      <c r="K1125" s="4">
        <v>44113</v>
      </c>
      <c r="L1125" s="3">
        <f t="shared" si="68"/>
        <v>2020</v>
      </c>
      <c r="M1125" s="3">
        <f t="shared" si="69"/>
        <v>10</v>
      </c>
      <c r="O1125" t="s">
        <v>501</v>
      </c>
      <c r="P1125" s="56">
        <f t="shared" si="70"/>
        <v>0</v>
      </c>
      <c r="Q1125" s="56">
        <f t="shared" si="71"/>
        <v>-0.55100000000000005</v>
      </c>
      <c r="R1125" s="56">
        <f>IF(A1125="INVERSION",-J1125,0)</f>
        <v>0</v>
      </c>
      <c r="S1125" s="56">
        <f>finanzas3[[#This Row],[INGRESO__NETO]]+finanzas3[[#This Row],[GASTO_NETO]]+finanzas3[[#This Row],[INVERSION_NETA]]</f>
        <v>-0.55100000000000005</v>
      </c>
    </row>
    <row r="1126" spans="1:19" x14ac:dyDescent="0.35">
      <c r="A1126" s="3" t="s">
        <v>28</v>
      </c>
      <c r="B1126" s="3" t="s">
        <v>16</v>
      </c>
      <c r="C1126" s="3" t="s">
        <v>17</v>
      </c>
      <c r="D1126" s="3" t="s">
        <v>18</v>
      </c>
      <c r="E1126" s="3" t="s">
        <v>512</v>
      </c>
      <c r="F1126" s="3" t="s">
        <v>171</v>
      </c>
      <c r="G1126" s="3" t="s">
        <v>84</v>
      </c>
      <c r="H1126" s="3" t="s">
        <v>513</v>
      </c>
      <c r="I1126" s="3" t="s">
        <v>512</v>
      </c>
      <c r="J1126" s="6">
        <v>7.5</v>
      </c>
      <c r="K1126" s="4">
        <v>44117</v>
      </c>
      <c r="L1126" s="3">
        <f t="shared" si="68"/>
        <v>2020</v>
      </c>
      <c r="M1126" s="3">
        <f t="shared" si="69"/>
        <v>10</v>
      </c>
      <c r="O1126" s="3" t="s">
        <v>536</v>
      </c>
      <c r="P1126" s="56">
        <f t="shared" si="70"/>
        <v>0</v>
      </c>
      <c r="Q1126" s="56">
        <f t="shared" si="71"/>
        <v>-7.5</v>
      </c>
      <c r="R1126" s="56">
        <f>IF(A1126="INVERSION",-J1126,0)</f>
        <v>0</v>
      </c>
      <c r="S1126" s="56">
        <f>finanzas3[[#This Row],[INGRESO__NETO]]+finanzas3[[#This Row],[GASTO_NETO]]+finanzas3[[#This Row],[INVERSION_NETA]]</f>
        <v>-7.5</v>
      </c>
    </row>
    <row r="1127" spans="1:19" x14ac:dyDescent="0.35">
      <c r="A1127" s="3" t="s">
        <v>28</v>
      </c>
      <c r="B1127" s="3" t="s">
        <v>16</v>
      </c>
      <c r="C1127" s="3" t="s">
        <v>17</v>
      </c>
      <c r="D1127" s="3" t="s">
        <v>18</v>
      </c>
      <c r="E1127" s="3" t="s">
        <v>19</v>
      </c>
      <c r="F1127" s="3" t="s">
        <v>20</v>
      </c>
      <c r="G1127" s="3" t="s">
        <v>21</v>
      </c>
      <c r="H1127" s="3" t="s">
        <v>534</v>
      </c>
      <c r="I1127" s="3" t="s">
        <v>535</v>
      </c>
      <c r="J1127" s="6">
        <v>0.68200000000000005</v>
      </c>
      <c r="K1127" s="4">
        <v>44120</v>
      </c>
      <c r="L1127" s="3">
        <f t="shared" si="68"/>
        <v>2020</v>
      </c>
      <c r="M1127" s="3">
        <f t="shared" si="69"/>
        <v>10</v>
      </c>
      <c r="O1127" s="3"/>
      <c r="P1127" s="56">
        <f t="shared" si="70"/>
        <v>0</v>
      </c>
      <c r="Q1127" s="56">
        <f t="shared" si="71"/>
        <v>-0.68200000000000005</v>
      </c>
      <c r="R1127" s="56">
        <f>IF(A1127="INVERSION",-J1127,0)</f>
        <v>0</v>
      </c>
      <c r="S1127" s="56">
        <f>finanzas3[[#This Row],[INGRESO__NETO]]+finanzas3[[#This Row],[GASTO_NETO]]+finanzas3[[#This Row],[INVERSION_NETA]]</f>
        <v>-0.68200000000000005</v>
      </c>
    </row>
    <row r="1128" spans="1:19" x14ac:dyDescent="0.35">
      <c r="A1128" s="3" t="s">
        <v>28</v>
      </c>
      <c r="B1128" s="3" t="s">
        <v>16</v>
      </c>
      <c r="C1128" s="3" t="s">
        <v>17</v>
      </c>
      <c r="D1128" s="3" t="s">
        <v>18</v>
      </c>
      <c r="E1128" s="3" t="s">
        <v>40</v>
      </c>
      <c r="F1128" s="3" t="s">
        <v>171</v>
      </c>
      <c r="G1128" s="3" t="s">
        <v>21</v>
      </c>
      <c r="H1128" s="3" t="s">
        <v>40</v>
      </c>
      <c r="I1128" s="3" t="s">
        <v>40</v>
      </c>
      <c r="J1128" s="6">
        <v>30</v>
      </c>
      <c r="K1128" s="4">
        <v>44120</v>
      </c>
      <c r="L1128" s="3">
        <f t="shared" si="68"/>
        <v>2020</v>
      </c>
      <c r="M1128" s="3">
        <f t="shared" si="69"/>
        <v>10</v>
      </c>
      <c r="P1128" s="56">
        <f t="shared" si="70"/>
        <v>0</v>
      </c>
      <c r="Q1128" s="56">
        <f t="shared" si="71"/>
        <v>-30</v>
      </c>
      <c r="R1128" s="56">
        <f>IF(A1128="INVERSION",-J1128,0)</f>
        <v>0</v>
      </c>
      <c r="S1128" s="56">
        <f>finanzas3[[#This Row],[INGRESO__NETO]]+finanzas3[[#This Row],[GASTO_NETO]]+finanzas3[[#This Row],[INVERSION_NETA]]</f>
        <v>-30</v>
      </c>
    </row>
    <row r="1129" spans="1:19" x14ac:dyDescent="0.35">
      <c r="A1129" s="3" t="s">
        <v>28</v>
      </c>
      <c r="B1129" s="3" t="s">
        <v>16</v>
      </c>
      <c r="C1129" s="3" t="s">
        <v>17</v>
      </c>
      <c r="D1129" s="3" t="s">
        <v>18</v>
      </c>
      <c r="E1129" s="3" t="s">
        <v>173</v>
      </c>
      <c r="F1129" s="3" t="s">
        <v>470</v>
      </c>
      <c r="G1129" s="3" t="s">
        <v>53</v>
      </c>
      <c r="H1129" s="3" t="s">
        <v>172</v>
      </c>
      <c r="I1129" s="3" t="s">
        <v>173</v>
      </c>
      <c r="J1129" s="6">
        <v>0.93500000000000005</v>
      </c>
      <c r="K1129" s="4">
        <v>44121</v>
      </c>
      <c r="L1129" s="3">
        <f t="shared" si="68"/>
        <v>2020</v>
      </c>
      <c r="M1129" s="3">
        <f t="shared" si="69"/>
        <v>10</v>
      </c>
      <c r="O1129" t="s">
        <v>501</v>
      </c>
      <c r="P1129" s="56">
        <f t="shared" si="70"/>
        <v>0</v>
      </c>
      <c r="Q1129" s="56">
        <f t="shared" si="71"/>
        <v>-0.93500000000000005</v>
      </c>
      <c r="R1129" s="56">
        <f>IF(A1129="INVERSION",-J1129,0)</f>
        <v>0</v>
      </c>
      <c r="S1129" s="56">
        <f>finanzas3[[#This Row],[INGRESO__NETO]]+finanzas3[[#This Row],[GASTO_NETO]]+finanzas3[[#This Row],[INVERSION_NETA]]</f>
        <v>-0.93500000000000005</v>
      </c>
    </row>
    <row r="1130" spans="1:19" x14ac:dyDescent="0.35">
      <c r="A1130" s="3" t="s">
        <v>28</v>
      </c>
      <c r="B1130" s="3" t="s">
        <v>16</v>
      </c>
      <c r="C1130" s="3" t="s">
        <v>17</v>
      </c>
      <c r="D1130" s="3" t="s">
        <v>18</v>
      </c>
      <c r="E1130" s="3" t="s">
        <v>425</v>
      </c>
      <c r="F1130" s="3" t="s">
        <v>171</v>
      </c>
      <c r="G1130" s="3" t="s">
        <v>48</v>
      </c>
      <c r="H1130" s="3" t="s">
        <v>49</v>
      </c>
      <c r="I1130" s="3" t="s">
        <v>425</v>
      </c>
      <c r="J1130" s="6">
        <v>4.0920000000000005</v>
      </c>
      <c r="K1130" s="4">
        <v>44122</v>
      </c>
      <c r="L1130" s="3">
        <f t="shared" si="68"/>
        <v>2020</v>
      </c>
      <c r="M1130" s="3">
        <f t="shared" si="69"/>
        <v>10</v>
      </c>
      <c r="O1130" s="3"/>
      <c r="P1130" s="56">
        <f t="shared" si="70"/>
        <v>0</v>
      </c>
      <c r="Q1130" s="56">
        <f t="shared" si="71"/>
        <v>-4.0920000000000005</v>
      </c>
      <c r="R1130" s="56">
        <f>IF(A1130="INVERSION",-J1130,0)</f>
        <v>0</v>
      </c>
      <c r="S1130" s="56">
        <f>finanzas3[[#This Row],[INGRESO__NETO]]+finanzas3[[#This Row],[GASTO_NETO]]+finanzas3[[#This Row],[INVERSION_NETA]]</f>
        <v>-4.0920000000000005</v>
      </c>
    </row>
    <row r="1131" spans="1:19" x14ac:dyDescent="0.35">
      <c r="A1131" s="3" t="s">
        <v>28</v>
      </c>
      <c r="B1131" s="3" t="s">
        <v>16</v>
      </c>
      <c r="C1131" s="3" t="s">
        <v>17</v>
      </c>
      <c r="D1131" s="3" t="s">
        <v>18</v>
      </c>
      <c r="E1131" s="3" t="s">
        <v>167</v>
      </c>
      <c r="F1131" s="3" t="s">
        <v>20</v>
      </c>
      <c r="G1131" s="3" t="s">
        <v>59</v>
      </c>
      <c r="H1131" s="3" t="s">
        <v>59</v>
      </c>
      <c r="I1131" s="3" t="s">
        <v>428</v>
      </c>
      <c r="J1131" s="6">
        <v>0.89900000000000002</v>
      </c>
      <c r="K1131" s="4">
        <v>44125</v>
      </c>
      <c r="L1131" s="3">
        <f t="shared" si="68"/>
        <v>2020</v>
      </c>
      <c r="M1131" s="3">
        <f t="shared" si="69"/>
        <v>10</v>
      </c>
      <c r="O1131" s="3" t="s">
        <v>537</v>
      </c>
      <c r="P1131" s="56">
        <f t="shared" si="70"/>
        <v>0</v>
      </c>
      <c r="Q1131" s="56">
        <f t="shared" si="71"/>
        <v>-0.89900000000000002</v>
      </c>
      <c r="R1131" s="56">
        <f>IF(A1131="INVERSION",-J1131,0)</f>
        <v>0</v>
      </c>
      <c r="S1131" s="56">
        <f>finanzas3[[#This Row],[INGRESO__NETO]]+finanzas3[[#This Row],[GASTO_NETO]]+finanzas3[[#This Row],[INVERSION_NETA]]</f>
        <v>-0.89900000000000002</v>
      </c>
    </row>
    <row r="1132" spans="1:19" x14ac:dyDescent="0.35">
      <c r="A1132" s="3" t="s">
        <v>28</v>
      </c>
      <c r="B1132" s="3" t="s">
        <v>16</v>
      </c>
      <c r="C1132" s="3" t="s">
        <v>17</v>
      </c>
      <c r="D1132" s="3" t="s">
        <v>18</v>
      </c>
      <c r="E1132" s="3" t="s">
        <v>512</v>
      </c>
      <c r="F1132" s="3" t="s">
        <v>171</v>
      </c>
      <c r="G1132" s="3" t="s">
        <v>84</v>
      </c>
      <c r="H1132" s="3" t="s">
        <v>513</v>
      </c>
      <c r="I1132" s="3" t="s">
        <v>512</v>
      </c>
      <c r="J1132" s="6">
        <v>8.6</v>
      </c>
      <c r="K1132" s="4">
        <v>44126</v>
      </c>
      <c r="L1132" s="3">
        <f t="shared" si="68"/>
        <v>2020</v>
      </c>
      <c r="M1132" s="3">
        <f t="shared" si="69"/>
        <v>10</v>
      </c>
      <c r="O1132" s="3" t="s">
        <v>514</v>
      </c>
      <c r="P1132" s="56">
        <f t="shared" si="70"/>
        <v>0</v>
      </c>
      <c r="Q1132" s="56">
        <f t="shared" si="71"/>
        <v>-8.6</v>
      </c>
      <c r="R1132" s="56">
        <f>IF(A1132="INVERSION",-J1132,0)</f>
        <v>0</v>
      </c>
      <c r="S1132" s="56">
        <f>finanzas3[[#This Row],[INGRESO__NETO]]+finanzas3[[#This Row],[GASTO_NETO]]+finanzas3[[#This Row],[INVERSION_NETA]]</f>
        <v>-8.6</v>
      </c>
    </row>
    <row r="1133" spans="1:19" x14ac:dyDescent="0.35">
      <c r="A1133" s="3" t="s">
        <v>28</v>
      </c>
      <c r="B1133" s="3" t="s">
        <v>16</v>
      </c>
      <c r="C1133" s="3" t="s">
        <v>17</v>
      </c>
      <c r="D1133" s="3" t="s">
        <v>18</v>
      </c>
      <c r="E1133" s="3" t="s">
        <v>167</v>
      </c>
      <c r="F1133" s="3" t="s">
        <v>20</v>
      </c>
      <c r="G1133" s="3" t="s">
        <v>84</v>
      </c>
      <c r="H1133" s="3" t="s">
        <v>538</v>
      </c>
      <c r="I1133" s="3" t="s">
        <v>538</v>
      </c>
      <c r="J1133" s="6">
        <v>1.5990000000000002</v>
      </c>
      <c r="K1133" s="4">
        <v>44128</v>
      </c>
      <c r="L1133" s="3">
        <f t="shared" si="68"/>
        <v>2020</v>
      </c>
      <c r="M1133" s="3">
        <f t="shared" si="69"/>
        <v>10</v>
      </c>
      <c r="O1133" s="3" t="s">
        <v>539</v>
      </c>
      <c r="P1133" s="56">
        <f t="shared" si="70"/>
        <v>0</v>
      </c>
      <c r="Q1133" s="56">
        <f t="shared" si="71"/>
        <v>-1.5990000000000002</v>
      </c>
      <c r="R1133" s="56">
        <f>IF(A1133="INVERSION",-J1133,0)</f>
        <v>0</v>
      </c>
      <c r="S1133" s="56">
        <f>finanzas3[[#This Row],[INGRESO__NETO]]+finanzas3[[#This Row],[GASTO_NETO]]+finanzas3[[#This Row],[INVERSION_NETA]]</f>
        <v>-1.5990000000000002</v>
      </c>
    </row>
    <row r="1134" spans="1:19" x14ac:dyDescent="0.35">
      <c r="A1134" s="3" t="s">
        <v>28</v>
      </c>
      <c r="B1134" s="3" t="s">
        <v>16</v>
      </c>
      <c r="C1134" s="3" t="s">
        <v>17</v>
      </c>
      <c r="D1134" s="3" t="s">
        <v>18</v>
      </c>
      <c r="E1134" s="3" t="s">
        <v>167</v>
      </c>
      <c r="F1134" s="3" t="s">
        <v>20</v>
      </c>
      <c r="G1134" s="3" t="s">
        <v>73</v>
      </c>
      <c r="H1134" s="3" t="s">
        <v>73</v>
      </c>
      <c r="I1134" s="3" t="s">
        <v>59</v>
      </c>
      <c r="J1134" s="6">
        <v>2.6170000000000004</v>
      </c>
      <c r="K1134" s="4">
        <v>44128</v>
      </c>
      <c r="L1134" s="3">
        <f t="shared" si="68"/>
        <v>2020</v>
      </c>
      <c r="M1134" s="3">
        <f t="shared" si="69"/>
        <v>10</v>
      </c>
      <c r="O1134" s="3" t="s">
        <v>540</v>
      </c>
      <c r="P1134" s="56">
        <f t="shared" si="70"/>
        <v>0</v>
      </c>
      <c r="Q1134" s="56">
        <f t="shared" si="71"/>
        <v>-2.6170000000000004</v>
      </c>
      <c r="R1134" s="56">
        <f>IF(A1134="INVERSION",-J1134,0)</f>
        <v>0</v>
      </c>
      <c r="S1134" s="56">
        <f>finanzas3[[#This Row],[INGRESO__NETO]]+finanzas3[[#This Row],[GASTO_NETO]]+finanzas3[[#This Row],[INVERSION_NETA]]</f>
        <v>-2.6170000000000004</v>
      </c>
    </row>
    <row r="1135" spans="1:19" x14ac:dyDescent="0.35">
      <c r="A1135" s="3" t="s">
        <v>28</v>
      </c>
      <c r="B1135" s="3" t="s">
        <v>16</v>
      </c>
      <c r="C1135" s="3" t="s">
        <v>17</v>
      </c>
      <c r="D1135" s="3" t="s">
        <v>18</v>
      </c>
      <c r="E1135" s="3" t="s">
        <v>425</v>
      </c>
      <c r="F1135" s="3" t="s">
        <v>171</v>
      </c>
      <c r="G1135" s="3" t="s">
        <v>48</v>
      </c>
      <c r="H1135" s="3" t="s">
        <v>49</v>
      </c>
      <c r="I1135" s="3" t="s">
        <v>425</v>
      </c>
      <c r="J1135" s="6">
        <v>3.1710000000000003</v>
      </c>
      <c r="K1135" s="4">
        <v>44129</v>
      </c>
      <c r="L1135" s="3">
        <f t="shared" si="68"/>
        <v>2020</v>
      </c>
      <c r="M1135" s="3">
        <f t="shared" si="69"/>
        <v>10</v>
      </c>
      <c r="O1135" s="3"/>
      <c r="P1135" s="56">
        <f t="shared" si="70"/>
        <v>0</v>
      </c>
      <c r="Q1135" s="56">
        <f t="shared" si="71"/>
        <v>-3.1710000000000003</v>
      </c>
      <c r="R1135" s="56">
        <f>IF(A1135="INVERSION",-J1135,0)</f>
        <v>0</v>
      </c>
      <c r="S1135" s="56">
        <f>finanzas3[[#This Row],[INGRESO__NETO]]+finanzas3[[#This Row],[GASTO_NETO]]+finanzas3[[#This Row],[INVERSION_NETA]]</f>
        <v>-3.1710000000000003</v>
      </c>
    </row>
    <row r="1136" spans="1:19" x14ac:dyDescent="0.35">
      <c r="A1136" s="3" t="s">
        <v>28</v>
      </c>
      <c r="B1136" s="3" t="s">
        <v>16</v>
      </c>
      <c r="C1136" s="3" t="s">
        <v>17</v>
      </c>
      <c r="D1136" s="3" t="s">
        <v>18</v>
      </c>
      <c r="E1136" s="3" t="s">
        <v>167</v>
      </c>
      <c r="F1136" s="3" t="s">
        <v>20</v>
      </c>
      <c r="G1136" s="3" t="s">
        <v>59</v>
      </c>
      <c r="H1136" s="3" t="s">
        <v>59</v>
      </c>
      <c r="I1136" s="3" t="s">
        <v>59</v>
      </c>
      <c r="J1136" s="6">
        <v>1.6989999999999998</v>
      </c>
      <c r="K1136" s="4">
        <v>44130</v>
      </c>
      <c r="L1136" s="3">
        <f t="shared" si="68"/>
        <v>2020</v>
      </c>
      <c r="M1136" s="3">
        <f t="shared" si="69"/>
        <v>10</v>
      </c>
      <c r="O1136" s="32" t="s">
        <v>541</v>
      </c>
      <c r="P1136" s="56">
        <f t="shared" si="70"/>
        <v>0</v>
      </c>
      <c r="Q1136" s="56">
        <f t="shared" si="71"/>
        <v>-1.6989999999999998</v>
      </c>
      <c r="R1136" s="56">
        <f>IF(A1136="INVERSION",-J1136,0)</f>
        <v>0</v>
      </c>
      <c r="S1136" s="56">
        <f>finanzas3[[#This Row],[INGRESO__NETO]]+finanzas3[[#This Row],[GASTO_NETO]]+finanzas3[[#This Row],[INVERSION_NETA]]</f>
        <v>-1.6989999999999998</v>
      </c>
    </row>
    <row r="1137" spans="1:19" x14ac:dyDescent="0.35">
      <c r="A1137" s="3" t="s">
        <v>15</v>
      </c>
      <c r="B1137" s="3" t="s">
        <v>16</v>
      </c>
      <c r="C1137" s="3" t="s">
        <v>29</v>
      </c>
      <c r="D1137" s="3" t="s">
        <v>18</v>
      </c>
      <c r="E1137" s="3" t="s">
        <v>465</v>
      </c>
      <c r="F1137" s="3" t="s">
        <v>171</v>
      </c>
      <c r="G1137" s="3" t="s">
        <v>148</v>
      </c>
      <c r="H1137" s="3" t="s">
        <v>466</v>
      </c>
      <c r="I1137" s="3" t="s">
        <v>465</v>
      </c>
      <c r="J1137" s="6">
        <v>488.76599999999996</v>
      </c>
      <c r="K1137" s="4">
        <v>44133</v>
      </c>
      <c r="L1137" s="3">
        <f t="shared" si="68"/>
        <v>2020</v>
      </c>
      <c r="M1137" s="3">
        <f t="shared" si="69"/>
        <v>10</v>
      </c>
      <c r="O1137" s="3" t="s">
        <v>1019</v>
      </c>
      <c r="P1137" s="56">
        <f t="shared" si="70"/>
        <v>488.76599999999996</v>
      </c>
      <c r="Q1137" s="56">
        <f t="shared" si="71"/>
        <v>0</v>
      </c>
      <c r="R1137" s="56">
        <f>IF(A1137="INVERSION",-J1137,0)</f>
        <v>0</v>
      </c>
      <c r="S1137" s="56">
        <f>finanzas3[[#This Row],[INGRESO__NETO]]+finanzas3[[#This Row],[GASTO_NETO]]+finanzas3[[#This Row],[INVERSION_NETA]]</f>
        <v>488.76599999999996</v>
      </c>
    </row>
    <row r="1138" spans="1:19" x14ac:dyDescent="0.35">
      <c r="A1138" s="3" t="s">
        <v>28</v>
      </c>
      <c r="B1138" s="3" t="s">
        <v>16</v>
      </c>
      <c r="C1138" s="3" t="s">
        <v>17</v>
      </c>
      <c r="D1138" s="3" t="s">
        <v>18</v>
      </c>
      <c r="E1138" s="3" t="s">
        <v>542</v>
      </c>
      <c r="F1138" s="3" t="s">
        <v>25</v>
      </c>
      <c r="G1138" s="3" t="s">
        <v>67</v>
      </c>
      <c r="H1138" s="3" t="s">
        <v>67</v>
      </c>
      <c r="I1138" s="3" t="s">
        <v>67</v>
      </c>
      <c r="J1138" s="6">
        <v>3.6500000000000004</v>
      </c>
      <c r="K1138" s="4">
        <v>44135</v>
      </c>
      <c r="L1138" s="3">
        <f t="shared" si="68"/>
        <v>2020</v>
      </c>
      <c r="M1138" s="3">
        <f t="shared" si="69"/>
        <v>10</v>
      </c>
      <c r="O1138" t="s">
        <v>543</v>
      </c>
      <c r="P1138" s="56">
        <f t="shared" si="70"/>
        <v>0</v>
      </c>
      <c r="Q1138" s="56">
        <f t="shared" si="71"/>
        <v>-3.6500000000000004</v>
      </c>
      <c r="R1138" s="56">
        <f>IF(A1138="INVERSION",-J1138,0)</f>
        <v>0</v>
      </c>
      <c r="S1138" s="56">
        <f>finanzas3[[#This Row],[INGRESO__NETO]]+finanzas3[[#This Row],[GASTO_NETO]]+finanzas3[[#This Row],[INVERSION_NETA]]</f>
        <v>-3.6500000000000004</v>
      </c>
    </row>
    <row r="1139" spans="1:19" x14ac:dyDescent="0.35">
      <c r="A1139" s="3" t="s">
        <v>28</v>
      </c>
      <c r="B1139" s="3" t="s">
        <v>16</v>
      </c>
      <c r="C1139" s="3" t="s">
        <v>17</v>
      </c>
      <c r="D1139" s="3" t="s">
        <v>18</v>
      </c>
      <c r="E1139" s="3" t="s">
        <v>425</v>
      </c>
      <c r="F1139" s="3" t="s">
        <v>171</v>
      </c>
      <c r="G1139" s="3" t="s">
        <v>48</v>
      </c>
      <c r="H1139" s="3" t="s">
        <v>49</v>
      </c>
      <c r="I1139" s="3" t="s">
        <v>425</v>
      </c>
      <c r="J1139" s="6">
        <v>1.72</v>
      </c>
      <c r="K1139" s="4">
        <v>44136</v>
      </c>
      <c r="L1139" s="3">
        <f t="shared" si="68"/>
        <v>2020</v>
      </c>
      <c r="M1139" s="3">
        <f t="shared" si="69"/>
        <v>11</v>
      </c>
      <c r="O1139" s="3"/>
      <c r="P1139" s="56">
        <f t="shared" si="70"/>
        <v>0</v>
      </c>
      <c r="Q1139" s="56">
        <f t="shared" si="71"/>
        <v>-1.72</v>
      </c>
      <c r="R1139" s="56">
        <f>IF(A1139="INVERSION",-J1139,0)</f>
        <v>0</v>
      </c>
      <c r="S1139" s="56">
        <f>finanzas3[[#This Row],[INGRESO__NETO]]+finanzas3[[#This Row],[GASTO_NETO]]+finanzas3[[#This Row],[INVERSION_NETA]]</f>
        <v>-1.72</v>
      </c>
    </row>
    <row r="1140" spans="1:19" x14ac:dyDescent="0.35">
      <c r="A1140" s="3" t="s">
        <v>28</v>
      </c>
      <c r="B1140" s="3" t="s">
        <v>16</v>
      </c>
      <c r="C1140" s="3" t="s">
        <v>29</v>
      </c>
      <c r="D1140" s="3" t="s">
        <v>18</v>
      </c>
      <c r="E1140" s="3" t="s">
        <v>37</v>
      </c>
      <c r="F1140" s="3" t="s">
        <v>171</v>
      </c>
      <c r="G1140" s="3" t="s">
        <v>1864</v>
      </c>
      <c r="H1140" s="3" t="s">
        <v>1861</v>
      </c>
      <c r="I1140" s="3" t="s">
        <v>487</v>
      </c>
      <c r="J1140" s="6">
        <v>45</v>
      </c>
      <c r="K1140" s="4">
        <v>44136</v>
      </c>
      <c r="L1140" s="3">
        <f t="shared" si="68"/>
        <v>2020</v>
      </c>
      <c r="M1140" s="3">
        <f t="shared" si="69"/>
        <v>11</v>
      </c>
      <c r="O1140" s="3" t="s">
        <v>544</v>
      </c>
      <c r="P1140" s="56">
        <f t="shared" si="70"/>
        <v>0</v>
      </c>
      <c r="Q1140" s="56">
        <f t="shared" si="71"/>
        <v>-45</v>
      </c>
      <c r="R1140" s="56">
        <f>IF(A1140="INVERSION",-J1140,0)</f>
        <v>0</v>
      </c>
      <c r="S1140" s="56">
        <f>finanzas3[[#This Row],[INGRESO__NETO]]+finanzas3[[#This Row],[GASTO_NETO]]+finanzas3[[#This Row],[INVERSION_NETA]]</f>
        <v>-45</v>
      </c>
    </row>
    <row r="1141" spans="1:19" x14ac:dyDescent="0.35">
      <c r="A1141" s="3" t="s">
        <v>28</v>
      </c>
      <c r="B1141" s="3" t="s">
        <v>16</v>
      </c>
      <c r="C1141" s="3" t="s">
        <v>29</v>
      </c>
      <c r="D1141" s="3" t="s">
        <v>18</v>
      </c>
      <c r="E1141" s="3" t="s">
        <v>483</v>
      </c>
      <c r="F1141" s="3" t="s">
        <v>171</v>
      </c>
      <c r="G1141" s="3" t="s">
        <v>59</v>
      </c>
      <c r="H1141" s="3" t="s">
        <v>428</v>
      </c>
      <c r="I1141" s="3" t="s">
        <v>428</v>
      </c>
      <c r="J1141" s="6">
        <v>6</v>
      </c>
      <c r="K1141" s="4">
        <v>44136</v>
      </c>
      <c r="L1141" s="3">
        <f t="shared" si="68"/>
        <v>2020</v>
      </c>
      <c r="M1141" s="3">
        <f t="shared" si="69"/>
        <v>11</v>
      </c>
      <c r="O1141" s="3" t="s">
        <v>544</v>
      </c>
      <c r="P1141" s="56">
        <f t="shared" si="70"/>
        <v>0</v>
      </c>
      <c r="Q1141" s="56">
        <f t="shared" si="71"/>
        <v>-6</v>
      </c>
      <c r="R1141" s="56">
        <f>IF(A1141="INVERSION",-J1141,0)</f>
        <v>0</v>
      </c>
      <c r="S1141" s="56">
        <f>finanzas3[[#This Row],[INGRESO__NETO]]+finanzas3[[#This Row],[GASTO_NETO]]+finanzas3[[#This Row],[INVERSION_NETA]]</f>
        <v>-6</v>
      </c>
    </row>
    <row r="1142" spans="1:19" x14ac:dyDescent="0.35">
      <c r="A1142" s="3" t="s">
        <v>28</v>
      </c>
      <c r="B1142" s="3" t="s">
        <v>16</v>
      </c>
      <c r="C1142" s="3" t="s">
        <v>29</v>
      </c>
      <c r="D1142" s="3" t="s">
        <v>18</v>
      </c>
      <c r="E1142" s="3" t="s">
        <v>485</v>
      </c>
      <c r="F1142" s="3" t="s">
        <v>171</v>
      </c>
      <c r="G1142" s="3" t="s">
        <v>1864</v>
      </c>
      <c r="H1142" s="3" t="s">
        <v>679</v>
      </c>
      <c r="I1142" s="3" t="s">
        <v>2197</v>
      </c>
      <c r="J1142" s="6">
        <v>8.5</v>
      </c>
      <c r="K1142" s="4">
        <v>44136</v>
      </c>
      <c r="L1142" s="3">
        <f t="shared" si="68"/>
        <v>2020</v>
      </c>
      <c r="M1142" s="3">
        <f t="shared" si="69"/>
        <v>11</v>
      </c>
      <c r="O1142" s="3" t="s">
        <v>544</v>
      </c>
      <c r="P1142" s="56">
        <f t="shared" si="70"/>
        <v>0</v>
      </c>
      <c r="Q1142" s="56">
        <f t="shared" si="71"/>
        <v>-8.5</v>
      </c>
      <c r="R1142" s="56">
        <f>IF(A1142="INVERSION",-J1142,0)</f>
        <v>0</v>
      </c>
      <c r="S1142" s="56">
        <f>finanzas3[[#This Row],[INGRESO__NETO]]+finanzas3[[#This Row],[GASTO_NETO]]+finanzas3[[#This Row],[INVERSION_NETA]]</f>
        <v>-8.5</v>
      </c>
    </row>
    <row r="1143" spans="1:19" x14ac:dyDescent="0.35">
      <c r="A1143" s="3" t="s">
        <v>28</v>
      </c>
      <c r="B1143" s="3" t="s">
        <v>16</v>
      </c>
      <c r="C1143" s="3" t="s">
        <v>17</v>
      </c>
      <c r="D1143" s="3" t="s">
        <v>18</v>
      </c>
      <c r="E1143" s="3" t="s">
        <v>425</v>
      </c>
      <c r="F1143" s="3" t="s">
        <v>171</v>
      </c>
      <c r="G1143" s="3" t="s">
        <v>48</v>
      </c>
      <c r="H1143" s="3" t="s">
        <v>49</v>
      </c>
      <c r="I1143" s="3" t="s">
        <v>425</v>
      </c>
      <c r="J1143" s="6">
        <v>1.2690000000000001</v>
      </c>
      <c r="K1143" s="4">
        <v>44137</v>
      </c>
      <c r="L1143" s="3">
        <f t="shared" si="68"/>
        <v>2020</v>
      </c>
      <c r="M1143" s="3">
        <f t="shared" si="69"/>
        <v>11</v>
      </c>
      <c r="O1143" s="3"/>
      <c r="P1143" s="56">
        <f t="shared" si="70"/>
        <v>0</v>
      </c>
      <c r="Q1143" s="56">
        <f t="shared" si="71"/>
        <v>-1.2690000000000001</v>
      </c>
      <c r="R1143" s="56">
        <f>IF(A1143="INVERSION",-J1143,0)</f>
        <v>0</v>
      </c>
      <c r="S1143" s="56">
        <f>finanzas3[[#This Row],[INGRESO__NETO]]+finanzas3[[#This Row],[GASTO_NETO]]+finanzas3[[#This Row],[INVERSION_NETA]]</f>
        <v>-1.2690000000000001</v>
      </c>
    </row>
    <row r="1144" spans="1:19" x14ac:dyDescent="0.35">
      <c r="A1144" s="3" t="s">
        <v>28</v>
      </c>
      <c r="B1144" s="3" t="s">
        <v>16</v>
      </c>
      <c r="C1144" s="3" t="s">
        <v>17</v>
      </c>
      <c r="D1144" s="3" t="s">
        <v>18</v>
      </c>
      <c r="E1144" s="3" t="s">
        <v>167</v>
      </c>
      <c r="F1144" s="3" t="s">
        <v>20</v>
      </c>
      <c r="G1144" s="3" t="s">
        <v>59</v>
      </c>
      <c r="H1144" s="3" t="s">
        <v>59</v>
      </c>
      <c r="I1144" s="3" t="s">
        <v>428</v>
      </c>
      <c r="J1144" s="6">
        <v>0.99900000000000011</v>
      </c>
      <c r="K1144" s="4">
        <v>44137</v>
      </c>
      <c r="L1144" s="3">
        <f t="shared" si="68"/>
        <v>2020</v>
      </c>
      <c r="M1144" s="3">
        <f t="shared" si="69"/>
        <v>11</v>
      </c>
      <c r="O1144" s="3" t="s">
        <v>545</v>
      </c>
      <c r="P1144" s="56">
        <f t="shared" si="70"/>
        <v>0</v>
      </c>
      <c r="Q1144" s="56">
        <f t="shared" si="71"/>
        <v>-0.99900000000000011</v>
      </c>
      <c r="R1144" s="56">
        <f>IF(A1144="INVERSION",-J1144,0)</f>
        <v>0</v>
      </c>
      <c r="S1144" s="56">
        <f>finanzas3[[#This Row],[INGRESO__NETO]]+finanzas3[[#This Row],[GASTO_NETO]]+finanzas3[[#This Row],[INVERSION_NETA]]</f>
        <v>-0.99900000000000011</v>
      </c>
    </row>
    <row r="1145" spans="1:19" x14ac:dyDescent="0.35">
      <c r="A1145" s="3" t="s">
        <v>28</v>
      </c>
      <c r="B1145" s="3" t="s">
        <v>16</v>
      </c>
      <c r="C1145" s="3" t="s">
        <v>17</v>
      </c>
      <c r="D1145" s="3" t="s">
        <v>18</v>
      </c>
      <c r="E1145" s="3" t="s">
        <v>133</v>
      </c>
      <c r="F1145" s="3" t="s">
        <v>25</v>
      </c>
      <c r="G1145" s="3" t="s">
        <v>21</v>
      </c>
      <c r="H1145" s="3" t="s">
        <v>134</v>
      </c>
      <c r="I1145" s="3" t="s">
        <v>134</v>
      </c>
      <c r="J1145" s="6">
        <v>0.91999999999999993</v>
      </c>
      <c r="K1145" s="4">
        <v>44141</v>
      </c>
      <c r="L1145" s="3">
        <f t="shared" si="68"/>
        <v>2020</v>
      </c>
      <c r="M1145" s="3">
        <f t="shared" si="69"/>
        <v>11</v>
      </c>
      <c r="O1145" t="s">
        <v>135</v>
      </c>
      <c r="P1145" s="56">
        <f t="shared" si="70"/>
        <v>0</v>
      </c>
      <c r="Q1145" s="56">
        <f t="shared" si="71"/>
        <v>-0.91999999999999993</v>
      </c>
      <c r="R1145" s="56">
        <f>IF(A1145="INVERSION",-J1145,0)</f>
        <v>0</v>
      </c>
      <c r="S1145" s="56">
        <f>finanzas3[[#This Row],[INGRESO__NETO]]+finanzas3[[#This Row],[GASTO_NETO]]+finanzas3[[#This Row],[INVERSION_NETA]]</f>
        <v>-0.91999999999999993</v>
      </c>
    </row>
    <row r="1146" spans="1:19" x14ac:dyDescent="0.35">
      <c r="A1146" s="3" t="s">
        <v>28</v>
      </c>
      <c r="B1146" s="3" t="s">
        <v>16</v>
      </c>
      <c r="C1146" s="3" t="s">
        <v>17</v>
      </c>
      <c r="D1146" s="3" t="s">
        <v>18</v>
      </c>
      <c r="E1146" s="3" t="s">
        <v>425</v>
      </c>
      <c r="F1146" s="3" t="s">
        <v>171</v>
      </c>
      <c r="G1146" s="3" t="s">
        <v>48</v>
      </c>
      <c r="H1146" s="3" t="s">
        <v>49</v>
      </c>
      <c r="I1146" s="3" t="s">
        <v>425</v>
      </c>
      <c r="J1146" s="6">
        <v>3.1820000000000004</v>
      </c>
      <c r="K1146" s="4">
        <v>44144</v>
      </c>
      <c r="L1146" s="3">
        <f t="shared" si="68"/>
        <v>2020</v>
      </c>
      <c r="M1146" s="3">
        <f t="shared" si="69"/>
        <v>11</v>
      </c>
      <c r="O1146" s="3"/>
      <c r="P1146" s="56">
        <f t="shared" si="70"/>
        <v>0</v>
      </c>
      <c r="Q1146" s="56">
        <f t="shared" si="71"/>
        <v>-3.1820000000000004</v>
      </c>
      <c r="R1146" s="56">
        <f>IF(A1146="INVERSION",-J1146,0)</f>
        <v>0</v>
      </c>
      <c r="S1146" s="56">
        <f>finanzas3[[#This Row],[INGRESO__NETO]]+finanzas3[[#This Row],[GASTO_NETO]]+finanzas3[[#This Row],[INVERSION_NETA]]</f>
        <v>-3.1820000000000004</v>
      </c>
    </row>
    <row r="1147" spans="1:19" x14ac:dyDescent="0.35">
      <c r="A1147" s="3" t="s">
        <v>28</v>
      </c>
      <c r="B1147" s="3" t="s">
        <v>16</v>
      </c>
      <c r="C1147" s="3" t="s">
        <v>17</v>
      </c>
      <c r="D1147" s="3" t="s">
        <v>18</v>
      </c>
      <c r="E1147" s="3" t="s">
        <v>63</v>
      </c>
      <c r="F1147" s="3" t="s">
        <v>171</v>
      </c>
      <c r="G1147" s="3" t="s">
        <v>48</v>
      </c>
      <c r="H1147" s="3" t="s">
        <v>49</v>
      </c>
      <c r="I1147" s="3" t="s">
        <v>63</v>
      </c>
      <c r="J1147" s="6">
        <v>2.6930000000000001</v>
      </c>
      <c r="K1147" s="4">
        <v>44144</v>
      </c>
      <c r="L1147" s="3">
        <f t="shared" si="68"/>
        <v>2020</v>
      </c>
      <c r="M1147" s="3">
        <f t="shared" si="69"/>
        <v>11</v>
      </c>
      <c r="O1147" s="3"/>
      <c r="P1147" s="56">
        <f t="shared" si="70"/>
        <v>0</v>
      </c>
      <c r="Q1147" s="56">
        <f t="shared" si="71"/>
        <v>-2.6930000000000001</v>
      </c>
      <c r="R1147" s="56">
        <f>IF(A1147="INVERSION",-J1147,0)</f>
        <v>0</v>
      </c>
      <c r="S1147" s="56">
        <f>finanzas3[[#This Row],[INGRESO__NETO]]+finanzas3[[#This Row],[GASTO_NETO]]+finanzas3[[#This Row],[INVERSION_NETA]]</f>
        <v>-2.6930000000000001</v>
      </c>
    </row>
    <row r="1148" spans="1:19" x14ac:dyDescent="0.35">
      <c r="A1148" s="3" t="s">
        <v>531</v>
      </c>
      <c r="B1148" s="3" t="s">
        <v>16</v>
      </c>
      <c r="C1148" s="3" t="s">
        <v>17</v>
      </c>
      <c r="D1148" s="3" t="s">
        <v>18</v>
      </c>
      <c r="E1148" s="3" t="s">
        <v>546</v>
      </c>
      <c r="F1148" s="3" t="s">
        <v>20</v>
      </c>
      <c r="G1148" s="3" t="s">
        <v>547</v>
      </c>
      <c r="H1148" s="3" t="s">
        <v>547</v>
      </c>
      <c r="I1148" s="3" t="s">
        <v>547</v>
      </c>
      <c r="J1148" s="6">
        <v>4.5</v>
      </c>
      <c r="K1148" s="4">
        <v>44145</v>
      </c>
      <c r="L1148" s="3">
        <f t="shared" si="68"/>
        <v>2020</v>
      </c>
      <c r="M1148" s="3">
        <f t="shared" si="69"/>
        <v>11</v>
      </c>
      <c r="O1148" s="3"/>
      <c r="P1148" s="56">
        <f t="shared" si="70"/>
        <v>0</v>
      </c>
      <c r="Q1148" s="56">
        <f t="shared" si="71"/>
        <v>0</v>
      </c>
      <c r="R1148" s="56">
        <f>IF(A1148="INVERSION",-J1148,0)</f>
        <v>-4.5</v>
      </c>
      <c r="S1148" s="56">
        <f>finanzas3[[#This Row],[INGRESO__NETO]]+finanzas3[[#This Row],[GASTO_NETO]]+finanzas3[[#This Row],[INVERSION_NETA]]</f>
        <v>-4.5</v>
      </c>
    </row>
    <row r="1149" spans="1:19" x14ac:dyDescent="0.35">
      <c r="A1149" s="3" t="s">
        <v>531</v>
      </c>
      <c r="B1149" s="3" t="s">
        <v>16</v>
      </c>
      <c r="C1149" s="3" t="s">
        <v>17</v>
      </c>
      <c r="D1149" s="3" t="s">
        <v>18</v>
      </c>
      <c r="E1149" s="3" t="s">
        <v>546</v>
      </c>
      <c r="F1149" s="3" t="s">
        <v>20</v>
      </c>
      <c r="G1149" s="3" t="s">
        <v>547</v>
      </c>
      <c r="H1149" s="3" t="s">
        <v>547</v>
      </c>
      <c r="I1149" s="3" t="s">
        <v>547</v>
      </c>
      <c r="J1149" s="6">
        <v>1350</v>
      </c>
      <c r="K1149" s="4">
        <v>44146</v>
      </c>
      <c r="L1149" s="3">
        <f t="shared" si="68"/>
        <v>2020</v>
      </c>
      <c r="M1149" s="3">
        <f t="shared" si="69"/>
        <v>11</v>
      </c>
      <c r="O1149" s="3"/>
      <c r="P1149" s="56">
        <f t="shared" si="70"/>
        <v>0</v>
      </c>
      <c r="Q1149" s="56">
        <f t="shared" si="71"/>
        <v>0</v>
      </c>
      <c r="R1149" s="56">
        <f>IF(A1149="INVERSION",-J1149,0)</f>
        <v>-1350</v>
      </c>
      <c r="S1149" s="56">
        <f>finanzas3[[#This Row],[INGRESO__NETO]]+finanzas3[[#This Row],[GASTO_NETO]]+finanzas3[[#This Row],[INVERSION_NETA]]</f>
        <v>-1350</v>
      </c>
    </row>
    <row r="1150" spans="1:19" x14ac:dyDescent="0.35">
      <c r="A1150" s="3" t="s">
        <v>28</v>
      </c>
      <c r="B1150" s="3" t="s">
        <v>16</v>
      </c>
      <c r="C1150" s="3" t="s">
        <v>17</v>
      </c>
      <c r="D1150" s="3" t="s">
        <v>18</v>
      </c>
      <c r="F1150" s="3" t="s">
        <v>25</v>
      </c>
      <c r="G1150" s="3" t="s">
        <v>67</v>
      </c>
      <c r="H1150" s="3" t="s">
        <v>66</v>
      </c>
      <c r="I1150" s="3" t="s">
        <v>185</v>
      </c>
      <c r="J1150" s="6">
        <v>3.1640000000000001</v>
      </c>
      <c r="K1150" s="4">
        <v>44149</v>
      </c>
      <c r="L1150" s="3">
        <f t="shared" si="68"/>
        <v>2020</v>
      </c>
      <c r="M1150" s="3">
        <f t="shared" si="69"/>
        <v>11</v>
      </c>
      <c r="P1150" s="56">
        <f t="shared" si="70"/>
        <v>0</v>
      </c>
      <c r="Q1150" s="56">
        <f t="shared" si="71"/>
        <v>-3.1640000000000001</v>
      </c>
      <c r="R1150" s="56">
        <f>IF(A1150="INVERSION",-J1150,0)</f>
        <v>0</v>
      </c>
      <c r="S1150" s="56">
        <f>finanzas3[[#This Row],[INGRESO__NETO]]+finanzas3[[#This Row],[GASTO_NETO]]+finanzas3[[#This Row],[INVERSION_NETA]]</f>
        <v>-3.1640000000000001</v>
      </c>
    </row>
    <row r="1151" spans="1:19" x14ac:dyDescent="0.35">
      <c r="A1151" s="3" t="s">
        <v>28</v>
      </c>
      <c r="B1151" s="3" t="s">
        <v>16</v>
      </c>
      <c r="C1151" s="3" t="s">
        <v>17</v>
      </c>
      <c r="D1151" s="3" t="s">
        <v>18</v>
      </c>
      <c r="F1151" s="3" t="s">
        <v>25</v>
      </c>
      <c r="G1151" s="3" t="s">
        <v>67</v>
      </c>
      <c r="H1151" s="3" t="s">
        <v>66</v>
      </c>
      <c r="I1151" s="3" t="s">
        <v>185</v>
      </c>
      <c r="J1151" s="6">
        <v>1.9800000000000002</v>
      </c>
      <c r="K1151" s="4">
        <v>44149</v>
      </c>
      <c r="L1151" s="3">
        <f t="shared" si="68"/>
        <v>2020</v>
      </c>
      <c r="M1151" s="3">
        <f t="shared" si="69"/>
        <v>11</v>
      </c>
      <c r="P1151" s="56">
        <f t="shared" si="70"/>
        <v>0</v>
      </c>
      <c r="Q1151" s="56">
        <f t="shared" si="71"/>
        <v>-1.9800000000000002</v>
      </c>
      <c r="R1151" s="56">
        <f>IF(A1151="INVERSION",-J1151,0)</f>
        <v>0</v>
      </c>
      <c r="S1151" s="56">
        <f>finanzas3[[#This Row],[INGRESO__NETO]]+finanzas3[[#This Row],[GASTO_NETO]]+finanzas3[[#This Row],[INVERSION_NETA]]</f>
        <v>-1.9800000000000002</v>
      </c>
    </row>
    <row r="1152" spans="1:19" x14ac:dyDescent="0.35">
      <c r="A1152" s="3" t="s">
        <v>28</v>
      </c>
      <c r="B1152" s="3" t="s">
        <v>16</v>
      </c>
      <c r="C1152" s="3" t="s">
        <v>17</v>
      </c>
      <c r="D1152" s="3" t="s">
        <v>18</v>
      </c>
      <c r="E1152" s="3" t="s">
        <v>425</v>
      </c>
      <c r="F1152" s="3" t="s">
        <v>171</v>
      </c>
      <c r="G1152" s="3" t="s">
        <v>48</v>
      </c>
      <c r="H1152" s="3" t="s">
        <v>49</v>
      </c>
      <c r="I1152" s="3" t="s">
        <v>425</v>
      </c>
      <c r="J1152" s="6">
        <v>3.8560000000000003</v>
      </c>
      <c r="K1152" s="4">
        <v>44150</v>
      </c>
      <c r="L1152" s="3">
        <f t="shared" si="68"/>
        <v>2020</v>
      </c>
      <c r="M1152" s="3">
        <f t="shared" si="69"/>
        <v>11</v>
      </c>
      <c r="O1152" s="3"/>
      <c r="P1152" s="56">
        <f t="shared" si="70"/>
        <v>0</v>
      </c>
      <c r="Q1152" s="56">
        <f t="shared" si="71"/>
        <v>-3.8560000000000003</v>
      </c>
      <c r="R1152" s="56">
        <f>IF(A1152="INVERSION",-J1152,0)</f>
        <v>0</v>
      </c>
      <c r="S1152" s="56">
        <f>finanzas3[[#This Row],[INGRESO__NETO]]+finanzas3[[#This Row],[GASTO_NETO]]+finanzas3[[#This Row],[INVERSION_NETA]]</f>
        <v>-3.8560000000000003</v>
      </c>
    </row>
    <row r="1153" spans="1:19" x14ac:dyDescent="0.35">
      <c r="A1153" s="3" t="s">
        <v>28</v>
      </c>
      <c r="B1153" s="3" t="s">
        <v>16</v>
      </c>
      <c r="C1153" s="3" t="s">
        <v>17</v>
      </c>
      <c r="D1153" s="3" t="s">
        <v>18</v>
      </c>
      <c r="E1153" s="3" t="s">
        <v>173</v>
      </c>
      <c r="F1153" s="3" t="s">
        <v>470</v>
      </c>
      <c r="G1153" s="3" t="s">
        <v>53</v>
      </c>
      <c r="H1153" s="3" t="s">
        <v>172</v>
      </c>
      <c r="I1153" s="3" t="s">
        <v>173</v>
      </c>
      <c r="J1153" s="6">
        <v>0.70000000000000007</v>
      </c>
      <c r="K1153" s="4">
        <v>44152</v>
      </c>
      <c r="L1153" s="3">
        <f t="shared" si="68"/>
        <v>2020</v>
      </c>
      <c r="M1153" s="3">
        <f t="shared" si="69"/>
        <v>11</v>
      </c>
      <c r="O1153" t="s">
        <v>501</v>
      </c>
      <c r="P1153" s="56">
        <f t="shared" si="70"/>
        <v>0</v>
      </c>
      <c r="Q1153" s="56">
        <f t="shared" si="71"/>
        <v>-0.70000000000000007</v>
      </c>
      <c r="R1153" s="56">
        <f>IF(A1153="INVERSION",-J1153,0)</f>
        <v>0</v>
      </c>
      <c r="S1153" s="56">
        <f>finanzas3[[#This Row],[INGRESO__NETO]]+finanzas3[[#This Row],[GASTO_NETO]]+finanzas3[[#This Row],[INVERSION_NETA]]</f>
        <v>-0.70000000000000007</v>
      </c>
    </row>
    <row r="1154" spans="1:19" x14ac:dyDescent="0.35">
      <c r="A1154" s="3" t="s">
        <v>28</v>
      </c>
      <c r="B1154" s="3" t="s">
        <v>16</v>
      </c>
      <c r="C1154" s="3" t="s">
        <v>17</v>
      </c>
      <c r="D1154" s="3" t="s">
        <v>18</v>
      </c>
      <c r="E1154" s="3" t="s">
        <v>19</v>
      </c>
      <c r="F1154" s="3" t="s">
        <v>20</v>
      </c>
      <c r="G1154" s="3" t="s">
        <v>21</v>
      </c>
      <c r="H1154" s="3" t="s">
        <v>534</v>
      </c>
      <c r="I1154" s="3" t="s">
        <v>535</v>
      </c>
      <c r="J1154" s="6">
        <v>0.252</v>
      </c>
      <c r="K1154" s="4">
        <v>44154</v>
      </c>
      <c r="L1154" s="3">
        <f t="shared" ref="L1154:L1217" si="72">YEAR(K1154)</f>
        <v>2020</v>
      </c>
      <c r="M1154" s="3">
        <f t="shared" ref="M1154:M1217" si="73">MONTH(K1154)</f>
        <v>11</v>
      </c>
      <c r="O1154" s="3"/>
      <c r="P1154" s="56">
        <f t="shared" si="70"/>
        <v>0</v>
      </c>
      <c r="Q1154" s="56">
        <f t="shared" si="71"/>
        <v>-0.252</v>
      </c>
      <c r="R1154" s="56">
        <f>IF(A1154="INVERSION",-J1154,0)</f>
        <v>0</v>
      </c>
      <c r="S1154" s="56">
        <f>finanzas3[[#This Row],[INGRESO__NETO]]+finanzas3[[#This Row],[GASTO_NETO]]+finanzas3[[#This Row],[INVERSION_NETA]]</f>
        <v>-0.252</v>
      </c>
    </row>
    <row r="1155" spans="1:19" x14ac:dyDescent="0.35">
      <c r="A1155" s="3" t="s">
        <v>15</v>
      </c>
      <c r="B1155" s="3" t="s">
        <v>16</v>
      </c>
      <c r="C1155" s="3" t="s">
        <v>29</v>
      </c>
      <c r="D1155" s="3" t="s">
        <v>18</v>
      </c>
      <c r="E1155" s="3" t="s">
        <v>465</v>
      </c>
      <c r="F1155" s="3" t="s">
        <v>171</v>
      </c>
      <c r="G1155" s="3" t="s">
        <v>148</v>
      </c>
      <c r="H1155" s="3" t="s">
        <v>466</v>
      </c>
      <c r="I1155" s="3" t="s">
        <v>465</v>
      </c>
      <c r="J1155" s="6">
        <v>489.25499999999994</v>
      </c>
      <c r="K1155" s="4">
        <v>44159</v>
      </c>
      <c r="L1155" s="3">
        <f t="shared" si="72"/>
        <v>2020</v>
      </c>
      <c r="M1155" s="3">
        <f t="shared" si="73"/>
        <v>11</v>
      </c>
      <c r="O1155" s="3" t="s">
        <v>1077</v>
      </c>
      <c r="P1155" s="56">
        <f t="shared" ref="P1155:P1218" si="74">IF(A1155="INGRESO",J1155,0)</f>
        <v>489.25499999999994</v>
      </c>
      <c r="Q1155" s="56">
        <f t="shared" ref="Q1155:Q1218" si="75">IF(A1155="GASTO",-J1155,0)</f>
        <v>0</v>
      </c>
      <c r="R1155" s="56">
        <f>IF(A1155="INVERSION",-J1155,0)</f>
        <v>0</v>
      </c>
      <c r="S1155" s="56">
        <f>finanzas3[[#This Row],[INGRESO__NETO]]+finanzas3[[#This Row],[GASTO_NETO]]+finanzas3[[#This Row],[INVERSION_NETA]]</f>
        <v>489.25499999999994</v>
      </c>
    </row>
    <row r="1156" spans="1:19" x14ac:dyDescent="0.35">
      <c r="A1156" s="3" t="s">
        <v>28</v>
      </c>
      <c r="B1156" s="3" t="s">
        <v>16</v>
      </c>
      <c r="C1156" s="3" t="s">
        <v>17</v>
      </c>
      <c r="D1156" s="3" t="s">
        <v>18</v>
      </c>
      <c r="E1156" s="3" t="s">
        <v>548</v>
      </c>
      <c r="F1156" s="3" t="s">
        <v>25</v>
      </c>
      <c r="G1156" s="3" t="s">
        <v>67</v>
      </c>
      <c r="H1156" s="3" t="s">
        <v>67</v>
      </c>
      <c r="I1156" s="3" t="s">
        <v>67</v>
      </c>
      <c r="J1156" s="6">
        <v>2.0500000000000003</v>
      </c>
      <c r="K1156" s="4">
        <v>44162</v>
      </c>
      <c r="L1156" s="3">
        <f t="shared" si="72"/>
        <v>2020</v>
      </c>
      <c r="M1156" s="3">
        <f t="shared" si="73"/>
        <v>11</v>
      </c>
      <c r="O1156" t="s">
        <v>549</v>
      </c>
      <c r="P1156" s="56">
        <f t="shared" si="74"/>
        <v>0</v>
      </c>
      <c r="Q1156" s="56">
        <f t="shared" si="75"/>
        <v>-2.0500000000000003</v>
      </c>
      <c r="R1156" s="56">
        <f>IF(A1156="INVERSION",-J1156,0)</f>
        <v>0</v>
      </c>
      <c r="S1156" s="56">
        <f>finanzas3[[#This Row],[INGRESO__NETO]]+finanzas3[[#This Row],[GASTO_NETO]]+finanzas3[[#This Row],[INVERSION_NETA]]</f>
        <v>-2.0500000000000003</v>
      </c>
    </row>
    <row r="1157" spans="1:19" x14ac:dyDescent="0.35">
      <c r="A1157" s="3" t="s">
        <v>28</v>
      </c>
      <c r="B1157" s="3" t="s">
        <v>16</v>
      </c>
      <c r="C1157" s="3" t="s">
        <v>17</v>
      </c>
      <c r="D1157" s="3" t="s">
        <v>18</v>
      </c>
      <c r="E1157" s="3" t="s">
        <v>425</v>
      </c>
      <c r="F1157" s="3" t="s">
        <v>171</v>
      </c>
      <c r="G1157" s="3" t="s">
        <v>48</v>
      </c>
      <c r="H1157" s="3" t="s">
        <v>49</v>
      </c>
      <c r="I1157" s="3" t="s">
        <v>425</v>
      </c>
      <c r="J1157" s="6">
        <v>5.2710000000000008</v>
      </c>
      <c r="K1157" s="4">
        <v>44164</v>
      </c>
      <c r="L1157" s="3">
        <f t="shared" si="72"/>
        <v>2020</v>
      </c>
      <c r="M1157" s="3">
        <f t="shared" si="73"/>
        <v>11</v>
      </c>
      <c r="O1157" s="3"/>
      <c r="P1157" s="56">
        <f t="shared" si="74"/>
        <v>0</v>
      </c>
      <c r="Q1157" s="56">
        <f t="shared" si="75"/>
        <v>-5.2710000000000008</v>
      </c>
      <c r="R1157" s="56">
        <f>IF(A1157="INVERSION",-J1157,0)</f>
        <v>0</v>
      </c>
      <c r="S1157" s="56">
        <f>finanzas3[[#This Row],[INGRESO__NETO]]+finanzas3[[#This Row],[GASTO_NETO]]+finanzas3[[#This Row],[INVERSION_NETA]]</f>
        <v>-5.2710000000000008</v>
      </c>
    </row>
    <row r="1158" spans="1:19" x14ac:dyDescent="0.35">
      <c r="A1158" s="3" t="s">
        <v>28</v>
      </c>
      <c r="B1158" s="3" t="s">
        <v>16</v>
      </c>
      <c r="C1158" s="3" t="s">
        <v>17</v>
      </c>
      <c r="D1158" s="3" t="s">
        <v>18</v>
      </c>
      <c r="E1158" s="3" t="s">
        <v>167</v>
      </c>
      <c r="F1158" s="3" t="s">
        <v>20</v>
      </c>
      <c r="G1158" s="3" t="s">
        <v>73</v>
      </c>
      <c r="H1158" s="3" t="s">
        <v>73</v>
      </c>
      <c r="I1158" s="3" t="s">
        <v>553</v>
      </c>
      <c r="J1158" s="6">
        <v>2.2269999999999999</v>
      </c>
      <c r="K1158" s="4">
        <v>44164</v>
      </c>
      <c r="L1158" s="3">
        <f t="shared" si="72"/>
        <v>2020</v>
      </c>
      <c r="M1158" s="3">
        <f t="shared" si="73"/>
        <v>11</v>
      </c>
      <c r="O1158" s="3" t="s">
        <v>554</v>
      </c>
      <c r="P1158" s="56">
        <f t="shared" si="74"/>
        <v>0</v>
      </c>
      <c r="Q1158" s="56">
        <f t="shared" si="75"/>
        <v>-2.2269999999999999</v>
      </c>
      <c r="R1158" s="56">
        <f>IF(A1158="INVERSION",-J1158,0)</f>
        <v>0</v>
      </c>
      <c r="S1158" s="56">
        <f>finanzas3[[#This Row],[INGRESO__NETO]]+finanzas3[[#This Row],[GASTO_NETO]]+finanzas3[[#This Row],[INVERSION_NETA]]</f>
        <v>-2.2269999999999999</v>
      </c>
    </row>
    <row r="1159" spans="1:19" x14ac:dyDescent="0.35">
      <c r="A1159" s="3" t="s">
        <v>28</v>
      </c>
      <c r="B1159" s="3" t="s">
        <v>16</v>
      </c>
      <c r="C1159" s="3" t="s">
        <v>17</v>
      </c>
      <c r="D1159" s="3" t="s">
        <v>18</v>
      </c>
      <c r="E1159" s="3" t="s">
        <v>167</v>
      </c>
      <c r="F1159" s="3" t="s">
        <v>20</v>
      </c>
      <c r="G1159" s="3" t="s">
        <v>1865</v>
      </c>
      <c r="H1159" s="3" t="s">
        <v>262</v>
      </c>
      <c r="I1159" s="3" t="s">
        <v>555</v>
      </c>
      <c r="J1159" s="6">
        <v>0.49900000000000005</v>
      </c>
      <c r="K1159" s="4">
        <v>44164</v>
      </c>
      <c r="L1159" s="3">
        <f t="shared" si="72"/>
        <v>2020</v>
      </c>
      <c r="M1159" s="3">
        <f t="shared" si="73"/>
        <v>11</v>
      </c>
      <c r="O1159" s="3" t="s">
        <v>556</v>
      </c>
      <c r="P1159" s="56">
        <f t="shared" si="74"/>
        <v>0</v>
      </c>
      <c r="Q1159" s="56">
        <f t="shared" si="75"/>
        <v>-0.49900000000000005</v>
      </c>
      <c r="R1159" s="56">
        <f>IF(A1159="INVERSION",-J1159,0)</f>
        <v>0</v>
      </c>
      <c r="S1159" s="56">
        <f>finanzas3[[#This Row],[INGRESO__NETO]]+finanzas3[[#This Row],[GASTO_NETO]]+finanzas3[[#This Row],[INVERSION_NETA]]</f>
        <v>-0.49900000000000005</v>
      </c>
    </row>
    <row r="1160" spans="1:19" x14ac:dyDescent="0.35">
      <c r="A1160" s="3" t="s">
        <v>28</v>
      </c>
      <c r="B1160" s="3" t="s">
        <v>16</v>
      </c>
      <c r="C1160" s="3" t="s">
        <v>17</v>
      </c>
      <c r="D1160" s="3" t="s">
        <v>18</v>
      </c>
      <c r="E1160" s="3" t="s">
        <v>167</v>
      </c>
      <c r="F1160" s="3" t="s">
        <v>20</v>
      </c>
      <c r="G1160" s="3" t="s">
        <v>21</v>
      </c>
      <c r="H1160" s="3" t="s">
        <v>550</v>
      </c>
      <c r="I1160" s="3" t="s">
        <v>551</v>
      </c>
      <c r="J1160" s="6">
        <v>1.5990000000000002</v>
      </c>
      <c r="K1160" s="4">
        <v>44164</v>
      </c>
      <c r="L1160" s="3">
        <f t="shared" si="72"/>
        <v>2020</v>
      </c>
      <c r="M1160" s="3">
        <f t="shared" si="73"/>
        <v>11</v>
      </c>
      <c r="O1160" s="3" t="s">
        <v>552</v>
      </c>
      <c r="P1160" s="56">
        <f t="shared" si="74"/>
        <v>0</v>
      </c>
      <c r="Q1160" s="56">
        <f t="shared" si="75"/>
        <v>-1.5990000000000002</v>
      </c>
      <c r="R1160" s="56">
        <f>IF(A1160="INVERSION",-J1160,0)</f>
        <v>0</v>
      </c>
      <c r="S1160" s="56">
        <f>finanzas3[[#This Row],[INGRESO__NETO]]+finanzas3[[#This Row],[GASTO_NETO]]+finanzas3[[#This Row],[INVERSION_NETA]]</f>
        <v>-1.5990000000000002</v>
      </c>
    </row>
    <row r="1161" spans="1:19" x14ac:dyDescent="0.35">
      <c r="A1161" s="3" t="s">
        <v>28</v>
      </c>
      <c r="B1161" s="3" t="s">
        <v>16</v>
      </c>
      <c r="C1161" s="3" t="s">
        <v>29</v>
      </c>
      <c r="D1161" s="3" t="s">
        <v>18</v>
      </c>
      <c r="E1161" s="3" t="s">
        <v>37</v>
      </c>
      <c r="F1161" s="3" t="s">
        <v>171</v>
      </c>
      <c r="G1161" s="3" t="s">
        <v>1864</v>
      </c>
      <c r="H1161" s="3" t="s">
        <v>1861</v>
      </c>
      <c r="I1161" s="3" t="s">
        <v>487</v>
      </c>
      <c r="J1161" s="6">
        <v>45</v>
      </c>
      <c r="K1161" s="4">
        <v>44166</v>
      </c>
      <c r="L1161" s="3">
        <f t="shared" si="72"/>
        <v>2020</v>
      </c>
      <c r="M1161" s="3">
        <f t="shared" si="73"/>
        <v>12</v>
      </c>
      <c r="O1161" s="3" t="s">
        <v>557</v>
      </c>
      <c r="P1161" s="56">
        <f t="shared" si="74"/>
        <v>0</v>
      </c>
      <c r="Q1161" s="56">
        <f t="shared" si="75"/>
        <v>-45</v>
      </c>
      <c r="R1161" s="56">
        <f>IF(A1161="INVERSION",-J1161,0)</f>
        <v>0</v>
      </c>
      <c r="S1161" s="56">
        <f>finanzas3[[#This Row],[INGRESO__NETO]]+finanzas3[[#This Row],[GASTO_NETO]]+finanzas3[[#This Row],[INVERSION_NETA]]</f>
        <v>-45</v>
      </c>
    </row>
    <row r="1162" spans="1:19" x14ac:dyDescent="0.35">
      <c r="A1162" s="3" t="s">
        <v>28</v>
      </c>
      <c r="B1162" s="3" t="s">
        <v>16</v>
      </c>
      <c r="C1162" s="3" t="s">
        <v>29</v>
      </c>
      <c r="D1162" s="3" t="s">
        <v>18</v>
      </c>
      <c r="E1162" s="3" t="s">
        <v>483</v>
      </c>
      <c r="F1162" s="3" t="s">
        <v>171</v>
      </c>
      <c r="G1162" s="3" t="s">
        <v>59</v>
      </c>
      <c r="H1162" s="3" t="s">
        <v>428</v>
      </c>
      <c r="I1162" s="3" t="s">
        <v>428</v>
      </c>
      <c r="J1162" s="6">
        <v>3.5</v>
      </c>
      <c r="K1162" s="4">
        <v>44166</v>
      </c>
      <c r="L1162" s="3">
        <f t="shared" si="72"/>
        <v>2020</v>
      </c>
      <c r="M1162" s="3">
        <f t="shared" si="73"/>
        <v>12</v>
      </c>
      <c r="O1162" s="3" t="s">
        <v>557</v>
      </c>
      <c r="P1162" s="56">
        <f t="shared" si="74"/>
        <v>0</v>
      </c>
      <c r="Q1162" s="56">
        <f t="shared" si="75"/>
        <v>-3.5</v>
      </c>
      <c r="R1162" s="56">
        <f>IF(A1162="INVERSION",-J1162,0)</f>
        <v>0</v>
      </c>
      <c r="S1162" s="56">
        <f>finanzas3[[#This Row],[INGRESO__NETO]]+finanzas3[[#This Row],[GASTO_NETO]]+finanzas3[[#This Row],[INVERSION_NETA]]</f>
        <v>-3.5</v>
      </c>
    </row>
    <row r="1163" spans="1:19" x14ac:dyDescent="0.35">
      <c r="A1163" s="3" t="s">
        <v>531</v>
      </c>
      <c r="B1163" s="3" t="s">
        <v>16</v>
      </c>
      <c r="C1163" s="3" t="s">
        <v>17</v>
      </c>
      <c r="D1163" s="3" t="s">
        <v>18</v>
      </c>
      <c r="E1163" s="3" t="s">
        <v>546</v>
      </c>
      <c r="F1163" s="3" t="s">
        <v>20</v>
      </c>
      <c r="G1163" s="3" t="s">
        <v>547</v>
      </c>
      <c r="H1163" s="3" t="s">
        <v>547</v>
      </c>
      <c r="I1163" s="3" t="s">
        <v>547</v>
      </c>
      <c r="J1163" s="6">
        <v>1350</v>
      </c>
      <c r="K1163" s="4">
        <v>44166</v>
      </c>
      <c r="L1163" s="3">
        <f t="shared" si="72"/>
        <v>2020</v>
      </c>
      <c r="M1163" s="3">
        <f t="shared" si="73"/>
        <v>12</v>
      </c>
      <c r="O1163" s="3"/>
      <c r="P1163" s="56">
        <f t="shared" si="74"/>
        <v>0</v>
      </c>
      <c r="Q1163" s="56">
        <f t="shared" si="75"/>
        <v>0</v>
      </c>
      <c r="R1163" s="56">
        <f>IF(A1163="INVERSION",-J1163,0)</f>
        <v>-1350</v>
      </c>
      <c r="S1163" s="56">
        <f>finanzas3[[#This Row],[INGRESO__NETO]]+finanzas3[[#This Row],[GASTO_NETO]]+finanzas3[[#This Row],[INVERSION_NETA]]</f>
        <v>-1350</v>
      </c>
    </row>
    <row r="1164" spans="1:19" x14ac:dyDescent="0.35">
      <c r="A1164" s="3" t="s">
        <v>28</v>
      </c>
      <c r="B1164" s="3" t="s">
        <v>16</v>
      </c>
      <c r="C1164" s="3" t="s">
        <v>29</v>
      </c>
      <c r="D1164" s="3" t="s">
        <v>18</v>
      </c>
      <c r="E1164" s="3" t="s">
        <v>485</v>
      </c>
      <c r="F1164" s="3" t="s">
        <v>171</v>
      </c>
      <c r="G1164" s="3" t="s">
        <v>1864</v>
      </c>
      <c r="H1164" s="3" t="s">
        <v>679</v>
      </c>
      <c r="I1164" s="3" t="s">
        <v>2197</v>
      </c>
      <c r="J1164" s="6">
        <v>8.5</v>
      </c>
      <c r="K1164" s="4">
        <v>44166</v>
      </c>
      <c r="L1164" s="3">
        <f t="shared" si="72"/>
        <v>2020</v>
      </c>
      <c r="M1164" s="3">
        <f t="shared" si="73"/>
        <v>12</v>
      </c>
      <c r="O1164" s="3" t="s">
        <v>557</v>
      </c>
      <c r="P1164" s="56">
        <f t="shared" si="74"/>
        <v>0</v>
      </c>
      <c r="Q1164" s="56">
        <f t="shared" si="75"/>
        <v>-8.5</v>
      </c>
      <c r="R1164" s="56">
        <f>IF(A1164="INVERSION",-J1164,0)</f>
        <v>0</v>
      </c>
      <c r="S1164" s="56">
        <f>finanzas3[[#This Row],[INGRESO__NETO]]+finanzas3[[#This Row],[GASTO_NETO]]+finanzas3[[#This Row],[INVERSION_NETA]]</f>
        <v>-8.5</v>
      </c>
    </row>
    <row r="1165" spans="1:19" x14ac:dyDescent="0.35">
      <c r="A1165" s="3" t="s">
        <v>28</v>
      </c>
      <c r="B1165" s="3" t="s">
        <v>16</v>
      </c>
      <c r="C1165" s="3" t="s">
        <v>17</v>
      </c>
      <c r="D1165" s="3" t="s">
        <v>18</v>
      </c>
      <c r="F1165" s="3" t="s">
        <v>25</v>
      </c>
      <c r="G1165" s="3" t="s">
        <v>1865</v>
      </c>
      <c r="H1165" s="3" t="s">
        <v>42</v>
      </c>
      <c r="I1165" s="3" t="s">
        <v>269</v>
      </c>
      <c r="J1165" s="6">
        <v>3.1</v>
      </c>
      <c r="K1165" s="4">
        <v>44170</v>
      </c>
      <c r="L1165" s="3">
        <f t="shared" si="72"/>
        <v>2020</v>
      </c>
      <c r="M1165" s="3">
        <f t="shared" si="73"/>
        <v>12</v>
      </c>
      <c r="P1165" s="56">
        <f t="shared" si="74"/>
        <v>0</v>
      </c>
      <c r="Q1165" s="56">
        <f t="shared" si="75"/>
        <v>-3.1</v>
      </c>
      <c r="R1165" s="56">
        <f>IF(A1165="INVERSION",-J1165,0)</f>
        <v>0</v>
      </c>
      <c r="S1165" s="56">
        <f>finanzas3[[#This Row],[INGRESO__NETO]]+finanzas3[[#This Row],[GASTO_NETO]]+finanzas3[[#This Row],[INVERSION_NETA]]</f>
        <v>-3.1</v>
      </c>
    </row>
    <row r="1166" spans="1:19" x14ac:dyDescent="0.35">
      <c r="A1166" s="3" t="s">
        <v>28</v>
      </c>
      <c r="B1166" s="3" t="s">
        <v>16</v>
      </c>
      <c r="C1166" s="3" t="s">
        <v>17</v>
      </c>
      <c r="D1166" s="3" t="s">
        <v>18</v>
      </c>
      <c r="E1166" s="3" t="s">
        <v>425</v>
      </c>
      <c r="F1166" s="3" t="s">
        <v>171</v>
      </c>
      <c r="G1166" s="3" t="s">
        <v>48</v>
      </c>
      <c r="H1166" s="3" t="s">
        <v>49</v>
      </c>
      <c r="I1166" s="3" t="s">
        <v>425</v>
      </c>
      <c r="J1166" s="6">
        <v>4.5990000000000002</v>
      </c>
      <c r="K1166" s="4">
        <v>44171</v>
      </c>
      <c r="L1166" s="3">
        <f t="shared" si="72"/>
        <v>2020</v>
      </c>
      <c r="M1166" s="3">
        <f t="shared" si="73"/>
        <v>12</v>
      </c>
      <c r="O1166" s="3"/>
      <c r="P1166" s="56">
        <f t="shared" si="74"/>
        <v>0</v>
      </c>
      <c r="Q1166" s="56">
        <f t="shared" si="75"/>
        <v>-4.5990000000000002</v>
      </c>
      <c r="R1166" s="56">
        <f>IF(A1166="INVERSION",-J1166,0)</f>
        <v>0</v>
      </c>
      <c r="S1166" s="56">
        <f>finanzas3[[#This Row],[INGRESO__NETO]]+finanzas3[[#This Row],[GASTO_NETO]]+finanzas3[[#This Row],[INVERSION_NETA]]</f>
        <v>-4.5990000000000002</v>
      </c>
    </row>
    <row r="1167" spans="1:19" x14ac:dyDescent="0.35">
      <c r="A1167" s="3" t="s">
        <v>28</v>
      </c>
      <c r="B1167" s="3" t="s">
        <v>16</v>
      </c>
      <c r="C1167" s="3" t="s">
        <v>17</v>
      </c>
      <c r="D1167" s="3" t="s">
        <v>18</v>
      </c>
      <c r="E1167" s="3" t="s">
        <v>548</v>
      </c>
      <c r="F1167" s="3" t="s">
        <v>25</v>
      </c>
      <c r="G1167" s="3" t="s">
        <v>67</v>
      </c>
      <c r="H1167" s="3" t="s">
        <v>67</v>
      </c>
      <c r="I1167" s="3" t="s">
        <v>67</v>
      </c>
      <c r="J1167" s="6">
        <v>1.5</v>
      </c>
      <c r="K1167" s="4">
        <v>44171</v>
      </c>
      <c r="L1167" s="3">
        <f t="shared" si="72"/>
        <v>2020</v>
      </c>
      <c r="M1167" s="3">
        <f t="shared" si="73"/>
        <v>12</v>
      </c>
      <c r="O1167" t="s">
        <v>558</v>
      </c>
      <c r="P1167" s="56">
        <f t="shared" si="74"/>
        <v>0</v>
      </c>
      <c r="Q1167" s="56">
        <f t="shared" si="75"/>
        <v>-1.5</v>
      </c>
      <c r="R1167" s="56">
        <f>IF(A1167="INVERSION",-J1167,0)</f>
        <v>0</v>
      </c>
      <c r="S1167" s="56">
        <f>finanzas3[[#This Row],[INGRESO__NETO]]+finanzas3[[#This Row],[GASTO_NETO]]+finanzas3[[#This Row],[INVERSION_NETA]]</f>
        <v>-1.5</v>
      </c>
    </row>
    <row r="1168" spans="1:19" x14ac:dyDescent="0.35">
      <c r="A1168" s="3" t="s">
        <v>28</v>
      </c>
      <c r="B1168" s="3" t="s">
        <v>16</v>
      </c>
      <c r="C1168" s="3" t="s">
        <v>17</v>
      </c>
      <c r="D1168" s="3" t="s">
        <v>18</v>
      </c>
      <c r="E1168" s="3" t="s">
        <v>173</v>
      </c>
      <c r="F1168" s="3" t="s">
        <v>470</v>
      </c>
      <c r="G1168" s="3" t="s">
        <v>53</v>
      </c>
      <c r="H1168" s="3" t="s">
        <v>172</v>
      </c>
      <c r="I1168" s="3" t="s">
        <v>173</v>
      </c>
      <c r="J1168" s="6">
        <v>0.84200000000000008</v>
      </c>
      <c r="K1168" s="4">
        <v>44172</v>
      </c>
      <c r="L1168" s="3">
        <f t="shared" si="72"/>
        <v>2020</v>
      </c>
      <c r="M1168" s="3">
        <f t="shared" si="73"/>
        <v>12</v>
      </c>
      <c r="O1168" t="s">
        <v>501</v>
      </c>
      <c r="P1168" s="56">
        <f t="shared" si="74"/>
        <v>0</v>
      </c>
      <c r="Q1168" s="56">
        <f t="shared" si="75"/>
        <v>-0.84200000000000008</v>
      </c>
      <c r="R1168" s="56">
        <f>IF(A1168="INVERSION",-J1168,0)</f>
        <v>0</v>
      </c>
      <c r="S1168" s="56">
        <f>finanzas3[[#This Row],[INGRESO__NETO]]+finanzas3[[#This Row],[GASTO_NETO]]+finanzas3[[#This Row],[INVERSION_NETA]]</f>
        <v>-0.84200000000000008</v>
      </c>
    </row>
    <row r="1169" spans="1:19" x14ac:dyDescent="0.35">
      <c r="A1169" s="3" t="s">
        <v>28</v>
      </c>
      <c r="B1169" s="3" t="s">
        <v>16</v>
      </c>
      <c r="C1169" s="3" t="s">
        <v>17</v>
      </c>
      <c r="D1169" s="3" t="s">
        <v>18</v>
      </c>
      <c r="E1169" s="3" t="s">
        <v>175</v>
      </c>
      <c r="F1169" s="3" t="s">
        <v>171</v>
      </c>
      <c r="G1169" s="3" t="s">
        <v>1865</v>
      </c>
      <c r="H1169" s="3" t="s">
        <v>42</v>
      </c>
      <c r="I1169" s="3" t="s">
        <v>42</v>
      </c>
      <c r="J1169" s="6">
        <v>3.5</v>
      </c>
      <c r="K1169" s="4">
        <v>44173</v>
      </c>
      <c r="L1169" s="3">
        <f t="shared" si="72"/>
        <v>2020</v>
      </c>
      <c r="M1169" s="3">
        <f t="shared" si="73"/>
        <v>12</v>
      </c>
      <c r="O1169" t="s">
        <v>559</v>
      </c>
      <c r="P1169" s="56">
        <f t="shared" si="74"/>
        <v>0</v>
      </c>
      <c r="Q1169" s="56">
        <f t="shared" si="75"/>
        <v>-3.5</v>
      </c>
      <c r="R1169" s="56">
        <f>IF(A1169="INVERSION",-J1169,0)</f>
        <v>0</v>
      </c>
      <c r="S1169" s="56">
        <f>finanzas3[[#This Row],[INGRESO__NETO]]+finanzas3[[#This Row],[GASTO_NETO]]+finanzas3[[#This Row],[INVERSION_NETA]]</f>
        <v>-3.5</v>
      </c>
    </row>
    <row r="1170" spans="1:19" x14ac:dyDescent="0.35">
      <c r="A1170" s="3" t="s">
        <v>28</v>
      </c>
      <c r="B1170" s="3" t="s">
        <v>16</v>
      </c>
      <c r="C1170" s="3" t="s">
        <v>17</v>
      </c>
      <c r="D1170" s="3" t="s">
        <v>18</v>
      </c>
      <c r="E1170" s="3" t="s">
        <v>560</v>
      </c>
      <c r="F1170" s="3" t="s">
        <v>171</v>
      </c>
      <c r="G1170" s="8" t="s">
        <v>53</v>
      </c>
      <c r="H1170" s="3" t="s">
        <v>561</v>
      </c>
      <c r="I1170" s="3" t="s">
        <v>561</v>
      </c>
      <c r="J1170" s="6">
        <v>0.15600000000000003</v>
      </c>
      <c r="K1170" s="4">
        <v>44174</v>
      </c>
      <c r="L1170" s="3">
        <f t="shared" si="72"/>
        <v>2020</v>
      </c>
      <c r="M1170" s="3">
        <f t="shared" si="73"/>
        <v>12</v>
      </c>
      <c r="O1170" s="3"/>
      <c r="P1170" s="56">
        <f t="shared" si="74"/>
        <v>0</v>
      </c>
      <c r="Q1170" s="56">
        <f t="shared" si="75"/>
        <v>-0.15600000000000003</v>
      </c>
      <c r="R1170" s="56">
        <f>IF(A1170="INVERSION",-J1170,0)</f>
        <v>0</v>
      </c>
      <c r="S1170" s="56">
        <f>finanzas3[[#This Row],[INGRESO__NETO]]+finanzas3[[#This Row],[GASTO_NETO]]+finanzas3[[#This Row],[INVERSION_NETA]]</f>
        <v>-0.15600000000000003</v>
      </c>
    </row>
    <row r="1171" spans="1:19" x14ac:dyDescent="0.35">
      <c r="A1171" s="3" t="s">
        <v>28</v>
      </c>
      <c r="B1171" s="3" t="s">
        <v>16</v>
      </c>
      <c r="C1171" s="3" t="s">
        <v>17</v>
      </c>
      <c r="D1171" s="3" t="s">
        <v>18</v>
      </c>
      <c r="E1171" s="3" t="s">
        <v>542</v>
      </c>
      <c r="F1171" s="3" t="s">
        <v>25</v>
      </c>
      <c r="G1171" s="3" t="s">
        <v>67</v>
      </c>
      <c r="H1171" s="3" t="s">
        <v>67</v>
      </c>
      <c r="I1171" s="3" t="s">
        <v>67</v>
      </c>
      <c r="J1171" s="6">
        <v>2.5920000000000005</v>
      </c>
      <c r="K1171" s="4">
        <v>44174</v>
      </c>
      <c r="L1171" s="3">
        <f t="shared" si="72"/>
        <v>2020</v>
      </c>
      <c r="M1171" s="3">
        <f t="shared" si="73"/>
        <v>12</v>
      </c>
      <c r="O1171" t="s">
        <v>543</v>
      </c>
      <c r="P1171" s="56">
        <f t="shared" si="74"/>
        <v>0</v>
      </c>
      <c r="Q1171" s="56">
        <f t="shared" si="75"/>
        <v>-2.5920000000000005</v>
      </c>
      <c r="R1171" s="56">
        <f>IF(A1171="INVERSION",-J1171,0)</f>
        <v>0</v>
      </c>
      <c r="S1171" s="56">
        <f>finanzas3[[#This Row],[INGRESO__NETO]]+finanzas3[[#This Row],[GASTO_NETO]]+finanzas3[[#This Row],[INVERSION_NETA]]</f>
        <v>-2.5920000000000005</v>
      </c>
    </row>
    <row r="1172" spans="1:19" x14ac:dyDescent="0.35">
      <c r="A1172" s="3" t="s">
        <v>28</v>
      </c>
      <c r="B1172" s="3" t="s">
        <v>16</v>
      </c>
      <c r="C1172" s="3" t="s">
        <v>17</v>
      </c>
      <c r="D1172" s="3" t="s">
        <v>18</v>
      </c>
      <c r="E1172" s="3" t="s">
        <v>485</v>
      </c>
      <c r="G1172" s="3" t="s">
        <v>81</v>
      </c>
      <c r="H1172" s="8" t="s">
        <v>168</v>
      </c>
      <c r="I1172" s="3" t="s">
        <v>327</v>
      </c>
      <c r="J1172" s="6">
        <v>4.8000000000000007</v>
      </c>
      <c r="K1172" s="4">
        <v>44175</v>
      </c>
      <c r="L1172" s="3">
        <f t="shared" si="72"/>
        <v>2020</v>
      </c>
      <c r="M1172" s="3">
        <f t="shared" si="73"/>
        <v>12</v>
      </c>
      <c r="O1172" s="3" t="s">
        <v>562</v>
      </c>
      <c r="P1172" s="56">
        <f t="shared" si="74"/>
        <v>0</v>
      </c>
      <c r="Q1172" s="56">
        <f t="shared" si="75"/>
        <v>-4.8000000000000007</v>
      </c>
      <c r="R1172" s="56">
        <f>IF(A1172="INVERSION",-J1172,0)</f>
        <v>0</v>
      </c>
      <c r="S1172" s="56">
        <f>finanzas3[[#This Row],[INGRESO__NETO]]+finanzas3[[#This Row],[GASTO_NETO]]+finanzas3[[#This Row],[INVERSION_NETA]]</f>
        <v>-4.8000000000000007</v>
      </c>
    </row>
    <row r="1173" spans="1:19" x14ac:dyDescent="0.35">
      <c r="A1173" s="3" t="s">
        <v>28</v>
      </c>
      <c r="B1173" s="3" t="s">
        <v>16</v>
      </c>
      <c r="C1173" s="3" t="s">
        <v>17</v>
      </c>
      <c r="D1173" s="3" t="s">
        <v>18</v>
      </c>
      <c r="E1173" s="3" t="s">
        <v>352</v>
      </c>
      <c r="F1173" s="3" t="s">
        <v>563</v>
      </c>
      <c r="G1173" s="3" t="s">
        <v>53</v>
      </c>
      <c r="H1173" s="3" t="s">
        <v>172</v>
      </c>
      <c r="I1173" s="3" t="s">
        <v>173</v>
      </c>
      <c r="J1173" s="6">
        <v>0.60499999999999998</v>
      </c>
      <c r="K1173" s="4">
        <v>44176</v>
      </c>
      <c r="L1173" s="3">
        <f t="shared" si="72"/>
        <v>2020</v>
      </c>
      <c r="M1173" s="3">
        <f t="shared" si="73"/>
        <v>12</v>
      </c>
      <c r="O1173" t="s">
        <v>564</v>
      </c>
      <c r="P1173" s="56">
        <f t="shared" si="74"/>
        <v>0</v>
      </c>
      <c r="Q1173" s="56">
        <f t="shared" si="75"/>
        <v>-0.60499999999999998</v>
      </c>
      <c r="R1173" s="56">
        <f>IF(A1173="INVERSION",-J1173,0)</f>
        <v>0</v>
      </c>
      <c r="S1173" s="56">
        <f>finanzas3[[#This Row],[INGRESO__NETO]]+finanzas3[[#This Row],[GASTO_NETO]]+finanzas3[[#This Row],[INVERSION_NETA]]</f>
        <v>-0.60499999999999998</v>
      </c>
    </row>
    <row r="1174" spans="1:19" x14ac:dyDescent="0.35">
      <c r="A1174" s="3" t="s">
        <v>28</v>
      </c>
      <c r="B1174" s="3" t="s">
        <v>16</v>
      </c>
      <c r="C1174" s="3" t="s">
        <v>17</v>
      </c>
      <c r="D1174" s="3" t="s">
        <v>18</v>
      </c>
      <c r="E1174" s="3" t="s">
        <v>352</v>
      </c>
      <c r="F1174" s="3" t="s">
        <v>565</v>
      </c>
      <c r="G1174" s="3" t="s">
        <v>53</v>
      </c>
      <c r="H1174" s="3" t="s">
        <v>172</v>
      </c>
      <c r="I1174" s="3" t="s">
        <v>173</v>
      </c>
      <c r="J1174" s="6">
        <v>0.62000000000000011</v>
      </c>
      <c r="K1174" s="4">
        <v>44176</v>
      </c>
      <c r="L1174" s="3">
        <f t="shared" si="72"/>
        <v>2020</v>
      </c>
      <c r="M1174" s="3">
        <f t="shared" si="73"/>
        <v>12</v>
      </c>
      <c r="O1174" t="s">
        <v>566</v>
      </c>
      <c r="P1174" s="56">
        <f t="shared" si="74"/>
        <v>0</v>
      </c>
      <c r="Q1174" s="56">
        <f t="shared" si="75"/>
        <v>-0.62000000000000011</v>
      </c>
      <c r="R1174" s="56">
        <f>IF(A1174="INVERSION",-J1174,0)</f>
        <v>0</v>
      </c>
      <c r="S1174" s="56">
        <f>finanzas3[[#This Row],[INGRESO__NETO]]+finanzas3[[#This Row],[GASTO_NETO]]+finanzas3[[#This Row],[INVERSION_NETA]]</f>
        <v>-0.62000000000000011</v>
      </c>
    </row>
    <row r="1175" spans="1:19" x14ac:dyDescent="0.35">
      <c r="A1175" s="3" t="s">
        <v>28</v>
      </c>
      <c r="B1175" s="3" t="s">
        <v>16</v>
      </c>
      <c r="C1175" s="3" t="s">
        <v>17</v>
      </c>
      <c r="D1175" s="3" t="s">
        <v>18</v>
      </c>
      <c r="E1175" s="3" t="s">
        <v>425</v>
      </c>
      <c r="F1175" s="3" t="s">
        <v>171</v>
      </c>
      <c r="G1175" s="3" t="s">
        <v>48</v>
      </c>
      <c r="H1175" s="3" t="s">
        <v>49</v>
      </c>
      <c r="I1175" s="3" t="s">
        <v>425</v>
      </c>
      <c r="J1175" s="6">
        <v>1.8690000000000002</v>
      </c>
      <c r="K1175" s="4">
        <v>44178</v>
      </c>
      <c r="L1175" s="3">
        <f t="shared" si="72"/>
        <v>2020</v>
      </c>
      <c r="M1175" s="3">
        <f t="shared" si="73"/>
        <v>12</v>
      </c>
      <c r="O1175" s="3"/>
      <c r="P1175" s="56">
        <f t="shared" si="74"/>
        <v>0</v>
      </c>
      <c r="Q1175" s="56">
        <f t="shared" si="75"/>
        <v>-1.8690000000000002</v>
      </c>
      <c r="R1175" s="56">
        <f>IF(A1175="INVERSION",-J1175,0)</f>
        <v>0</v>
      </c>
      <c r="S1175" s="56">
        <f>finanzas3[[#This Row],[INGRESO__NETO]]+finanzas3[[#This Row],[GASTO_NETO]]+finanzas3[[#This Row],[INVERSION_NETA]]</f>
        <v>-1.8690000000000002</v>
      </c>
    </row>
    <row r="1176" spans="1:19" x14ac:dyDescent="0.35">
      <c r="A1176" s="3" t="s">
        <v>28</v>
      </c>
      <c r="B1176" s="3" t="s">
        <v>16</v>
      </c>
      <c r="C1176" s="3" t="s">
        <v>17</v>
      </c>
      <c r="D1176" s="3" t="s">
        <v>18</v>
      </c>
      <c r="E1176" s="3" t="s">
        <v>560</v>
      </c>
      <c r="F1176" s="3" t="s">
        <v>171</v>
      </c>
      <c r="G1176" s="3" t="s">
        <v>53</v>
      </c>
      <c r="H1176" s="3" t="s">
        <v>561</v>
      </c>
      <c r="I1176" s="3" t="s">
        <v>561</v>
      </c>
      <c r="J1176" s="6">
        <v>0.67900000000000005</v>
      </c>
      <c r="K1176" s="4">
        <v>44179</v>
      </c>
      <c r="L1176" s="3">
        <f t="shared" si="72"/>
        <v>2020</v>
      </c>
      <c r="M1176" s="3">
        <f t="shared" si="73"/>
        <v>12</v>
      </c>
      <c r="O1176" s="3"/>
      <c r="P1176" s="56">
        <f t="shared" si="74"/>
        <v>0</v>
      </c>
      <c r="Q1176" s="56">
        <f t="shared" si="75"/>
        <v>-0.67900000000000005</v>
      </c>
      <c r="R1176" s="56">
        <f>IF(A1176="INVERSION",-J1176,0)</f>
        <v>0</v>
      </c>
      <c r="S1176" s="56">
        <f>finanzas3[[#This Row],[INGRESO__NETO]]+finanzas3[[#This Row],[GASTO_NETO]]+finanzas3[[#This Row],[INVERSION_NETA]]</f>
        <v>-0.67900000000000005</v>
      </c>
    </row>
    <row r="1177" spans="1:19" x14ac:dyDescent="0.35">
      <c r="A1177" s="3" t="s">
        <v>28</v>
      </c>
      <c r="B1177" s="3" t="s">
        <v>16</v>
      </c>
      <c r="C1177" s="3" t="s">
        <v>17</v>
      </c>
      <c r="D1177" s="3" t="s">
        <v>18</v>
      </c>
      <c r="E1177" s="3" t="s">
        <v>560</v>
      </c>
      <c r="F1177" s="3" t="s">
        <v>171</v>
      </c>
      <c r="G1177" s="3" t="s">
        <v>53</v>
      </c>
      <c r="H1177" s="3" t="s">
        <v>561</v>
      </c>
      <c r="I1177" s="3" t="s">
        <v>561</v>
      </c>
      <c r="J1177" s="6">
        <v>2.5000000000000001E-2</v>
      </c>
      <c r="K1177" s="4">
        <v>44179</v>
      </c>
      <c r="L1177" s="3">
        <f t="shared" si="72"/>
        <v>2020</v>
      </c>
      <c r="M1177" s="3">
        <f t="shared" si="73"/>
        <v>12</v>
      </c>
      <c r="O1177" s="3"/>
      <c r="P1177" s="56">
        <f t="shared" si="74"/>
        <v>0</v>
      </c>
      <c r="Q1177" s="56">
        <f t="shared" si="75"/>
        <v>-2.5000000000000001E-2</v>
      </c>
      <c r="R1177" s="56">
        <f>IF(A1177="INVERSION",-J1177,0)</f>
        <v>0</v>
      </c>
      <c r="S1177" s="56">
        <f>finanzas3[[#This Row],[INGRESO__NETO]]+finanzas3[[#This Row],[GASTO_NETO]]+finanzas3[[#This Row],[INVERSION_NETA]]</f>
        <v>-2.5000000000000001E-2</v>
      </c>
    </row>
    <row r="1178" spans="1:19" x14ac:dyDescent="0.35">
      <c r="A1178" s="3" t="s">
        <v>28</v>
      </c>
      <c r="B1178" s="3" t="s">
        <v>16</v>
      </c>
      <c r="C1178" s="3" t="s">
        <v>17</v>
      </c>
      <c r="D1178" s="3" t="s">
        <v>18</v>
      </c>
      <c r="E1178" s="3" t="s">
        <v>560</v>
      </c>
      <c r="F1178" s="3" t="s">
        <v>171</v>
      </c>
      <c r="G1178" s="3" t="s">
        <v>53</v>
      </c>
      <c r="H1178" s="3" t="s">
        <v>561</v>
      </c>
      <c r="I1178" s="3" t="s">
        <v>561</v>
      </c>
      <c r="J1178" s="6">
        <v>0.80700000000000005</v>
      </c>
      <c r="K1178" s="4">
        <v>44179</v>
      </c>
      <c r="L1178" s="3">
        <f t="shared" si="72"/>
        <v>2020</v>
      </c>
      <c r="M1178" s="3">
        <f t="shared" si="73"/>
        <v>12</v>
      </c>
      <c r="O1178" s="3"/>
      <c r="P1178" s="56">
        <f t="shared" si="74"/>
        <v>0</v>
      </c>
      <c r="Q1178" s="56">
        <f t="shared" si="75"/>
        <v>-0.80700000000000005</v>
      </c>
      <c r="R1178" s="56">
        <f>IF(A1178="INVERSION",-J1178,0)</f>
        <v>0</v>
      </c>
      <c r="S1178" s="56">
        <f>finanzas3[[#This Row],[INGRESO__NETO]]+finanzas3[[#This Row],[GASTO_NETO]]+finanzas3[[#This Row],[INVERSION_NETA]]</f>
        <v>-0.80700000000000005</v>
      </c>
    </row>
    <row r="1179" spans="1:19" x14ac:dyDescent="0.35">
      <c r="A1179" s="3" t="s">
        <v>28</v>
      </c>
      <c r="B1179" s="3" t="s">
        <v>16</v>
      </c>
      <c r="C1179" s="3" t="s">
        <v>17</v>
      </c>
      <c r="D1179" s="3" t="s">
        <v>18</v>
      </c>
      <c r="E1179" s="3" t="s">
        <v>352</v>
      </c>
      <c r="G1179" s="3" t="s">
        <v>53</v>
      </c>
      <c r="H1179" s="3" t="s">
        <v>352</v>
      </c>
      <c r="I1179" s="3" t="s">
        <v>352</v>
      </c>
      <c r="J1179" s="6">
        <v>0.60499999999999998</v>
      </c>
      <c r="K1179" s="4">
        <v>44179</v>
      </c>
      <c r="L1179" s="3">
        <f t="shared" si="72"/>
        <v>2020</v>
      </c>
      <c r="M1179" s="3">
        <f t="shared" si="73"/>
        <v>12</v>
      </c>
      <c r="O1179" s="3"/>
      <c r="P1179" s="56">
        <f t="shared" si="74"/>
        <v>0</v>
      </c>
      <c r="Q1179" s="56">
        <f t="shared" si="75"/>
        <v>-0.60499999999999998</v>
      </c>
      <c r="R1179" s="56">
        <f>IF(A1179="INVERSION",-J1179,0)</f>
        <v>0</v>
      </c>
      <c r="S1179" s="56">
        <f>finanzas3[[#This Row],[INGRESO__NETO]]+finanzas3[[#This Row],[GASTO_NETO]]+finanzas3[[#This Row],[INVERSION_NETA]]</f>
        <v>-0.60499999999999998</v>
      </c>
    </row>
    <row r="1180" spans="1:19" x14ac:dyDescent="0.35">
      <c r="A1180" s="3" t="s">
        <v>28</v>
      </c>
      <c r="B1180" s="3" t="s">
        <v>16</v>
      </c>
      <c r="C1180" s="3" t="s">
        <v>17</v>
      </c>
      <c r="D1180" s="3" t="s">
        <v>18</v>
      </c>
      <c r="E1180" s="3" t="s">
        <v>352</v>
      </c>
      <c r="G1180" s="3" t="s">
        <v>53</v>
      </c>
      <c r="H1180" s="3" t="s">
        <v>352</v>
      </c>
      <c r="I1180" s="3" t="s">
        <v>352</v>
      </c>
      <c r="J1180" s="6">
        <v>0.62000000000000011</v>
      </c>
      <c r="K1180" s="4">
        <v>44179</v>
      </c>
      <c r="L1180" s="3">
        <f t="shared" si="72"/>
        <v>2020</v>
      </c>
      <c r="M1180" s="3">
        <f t="shared" si="73"/>
        <v>12</v>
      </c>
      <c r="O1180" s="3"/>
      <c r="P1180" s="56">
        <f t="shared" si="74"/>
        <v>0</v>
      </c>
      <c r="Q1180" s="56">
        <f t="shared" si="75"/>
        <v>-0.62000000000000011</v>
      </c>
      <c r="R1180" s="56">
        <f>IF(A1180="INVERSION",-J1180,0)</f>
        <v>0</v>
      </c>
      <c r="S1180" s="56">
        <f>finanzas3[[#This Row],[INGRESO__NETO]]+finanzas3[[#This Row],[GASTO_NETO]]+finanzas3[[#This Row],[INVERSION_NETA]]</f>
        <v>-0.62000000000000011</v>
      </c>
    </row>
    <row r="1181" spans="1:19" x14ac:dyDescent="0.35">
      <c r="A1181" s="3" t="s">
        <v>15</v>
      </c>
      <c r="B1181" s="3" t="s">
        <v>16</v>
      </c>
      <c r="C1181" s="3" t="s">
        <v>17</v>
      </c>
      <c r="D1181" s="3" t="s">
        <v>18</v>
      </c>
      <c r="E1181" s="3" t="s">
        <v>567</v>
      </c>
      <c r="F1181" s="3" t="s">
        <v>20</v>
      </c>
      <c r="G1181" s="3" t="s">
        <v>568</v>
      </c>
      <c r="H1181" s="3" t="s">
        <v>569</v>
      </c>
      <c r="I1181" s="3" t="s">
        <v>567</v>
      </c>
      <c r="J1181" s="6">
        <v>4.5</v>
      </c>
      <c r="K1181" s="4">
        <v>44179</v>
      </c>
      <c r="L1181" s="3">
        <f t="shared" si="72"/>
        <v>2020</v>
      </c>
      <c r="M1181" s="3">
        <f t="shared" si="73"/>
        <v>12</v>
      </c>
      <c r="O1181" s="3" t="s">
        <v>570</v>
      </c>
      <c r="P1181" s="56">
        <f t="shared" si="74"/>
        <v>4.5</v>
      </c>
      <c r="Q1181" s="56">
        <f t="shared" si="75"/>
        <v>0</v>
      </c>
      <c r="R1181" s="56">
        <f>IF(A1181="INVERSION",-J1181,0)</f>
        <v>0</v>
      </c>
      <c r="S1181" s="56">
        <f>finanzas3[[#This Row],[INGRESO__NETO]]+finanzas3[[#This Row],[GASTO_NETO]]+finanzas3[[#This Row],[INVERSION_NETA]]</f>
        <v>4.5</v>
      </c>
    </row>
    <row r="1182" spans="1:19" x14ac:dyDescent="0.35">
      <c r="A1182" s="3" t="s">
        <v>15</v>
      </c>
      <c r="B1182" s="3" t="s">
        <v>16</v>
      </c>
      <c r="C1182" s="3" t="s">
        <v>29</v>
      </c>
      <c r="D1182" s="3" t="s">
        <v>18</v>
      </c>
      <c r="E1182" s="3" t="s">
        <v>465</v>
      </c>
      <c r="F1182" s="3" t="s">
        <v>171</v>
      </c>
      <c r="G1182" s="3" t="s">
        <v>148</v>
      </c>
      <c r="H1182" s="3" t="s">
        <v>466</v>
      </c>
      <c r="I1182" s="3" t="s">
        <v>465</v>
      </c>
      <c r="J1182" s="6">
        <v>540.47699999999998</v>
      </c>
      <c r="K1182" s="4">
        <v>44180</v>
      </c>
      <c r="L1182" s="3">
        <f t="shared" si="72"/>
        <v>2020</v>
      </c>
      <c r="M1182" s="3">
        <f t="shared" si="73"/>
        <v>12</v>
      </c>
      <c r="O1182" s="3" t="s">
        <v>1676</v>
      </c>
      <c r="P1182" s="56">
        <f t="shared" si="74"/>
        <v>540.47699999999998</v>
      </c>
      <c r="Q1182" s="56">
        <f t="shared" si="75"/>
        <v>0</v>
      </c>
      <c r="R1182" s="56">
        <f>IF(A1182="INVERSION",-J1182,0)</f>
        <v>0</v>
      </c>
      <c r="S1182" s="56">
        <f>finanzas3[[#This Row],[INGRESO__NETO]]+finanzas3[[#This Row],[GASTO_NETO]]+finanzas3[[#This Row],[INVERSION_NETA]]</f>
        <v>540.47699999999998</v>
      </c>
    </row>
    <row r="1183" spans="1:19" x14ac:dyDescent="0.35">
      <c r="A1183" s="3" t="s">
        <v>28</v>
      </c>
      <c r="B1183" s="3" t="s">
        <v>16</v>
      </c>
      <c r="C1183" s="3" t="s">
        <v>17</v>
      </c>
      <c r="D1183" s="3" t="s">
        <v>18</v>
      </c>
      <c r="E1183" s="3" t="s">
        <v>173</v>
      </c>
      <c r="F1183" s="3" t="s">
        <v>470</v>
      </c>
      <c r="G1183" s="3" t="s">
        <v>53</v>
      </c>
      <c r="H1183" s="3" t="s">
        <v>172</v>
      </c>
      <c r="I1183" s="3" t="s">
        <v>173</v>
      </c>
      <c r="J1183" s="6">
        <v>0.91800000000000004</v>
      </c>
      <c r="K1183" s="4">
        <v>44184</v>
      </c>
      <c r="L1183" s="3">
        <f t="shared" si="72"/>
        <v>2020</v>
      </c>
      <c r="M1183" s="3">
        <f t="shared" si="73"/>
        <v>12</v>
      </c>
      <c r="O1183" t="s">
        <v>501</v>
      </c>
      <c r="P1183" s="56">
        <f t="shared" si="74"/>
        <v>0</v>
      </c>
      <c r="Q1183" s="56">
        <f t="shared" si="75"/>
        <v>-0.91800000000000004</v>
      </c>
      <c r="R1183" s="56">
        <f>IF(A1183="INVERSION",-J1183,0)</f>
        <v>0</v>
      </c>
      <c r="S1183" s="56">
        <f>finanzas3[[#This Row],[INGRESO__NETO]]+finanzas3[[#This Row],[GASTO_NETO]]+finanzas3[[#This Row],[INVERSION_NETA]]</f>
        <v>-0.91800000000000004</v>
      </c>
    </row>
    <row r="1184" spans="1:19" x14ac:dyDescent="0.35">
      <c r="A1184" s="3" t="s">
        <v>28</v>
      </c>
      <c r="B1184" s="3" t="s">
        <v>16</v>
      </c>
      <c r="C1184" s="3" t="s">
        <v>17</v>
      </c>
      <c r="D1184" s="3" t="s">
        <v>18</v>
      </c>
      <c r="F1184" s="3" t="s">
        <v>25</v>
      </c>
      <c r="G1184" s="3" t="s">
        <v>67</v>
      </c>
      <c r="H1184" s="3" t="s">
        <v>66</v>
      </c>
      <c r="I1184" s="3" t="s">
        <v>185</v>
      </c>
      <c r="J1184" s="6">
        <v>0.75</v>
      </c>
      <c r="K1184" s="4">
        <v>44184</v>
      </c>
      <c r="L1184" s="3">
        <f t="shared" si="72"/>
        <v>2020</v>
      </c>
      <c r="M1184" s="3">
        <f t="shared" si="73"/>
        <v>12</v>
      </c>
      <c r="P1184" s="56">
        <f t="shared" si="74"/>
        <v>0</v>
      </c>
      <c r="Q1184" s="56">
        <f t="shared" si="75"/>
        <v>-0.75</v>
      </c>
      <c r="R1184" s="56">
        <f>IF(A1184="INVERSION",-J1184,0)</f>
        <v>0</v>
      </c>
      <c r="S1184" s="56">
        <f>finanzas3[[#This Row],[INGRESO__NETO]]+finanzas3[[#This Row],[GASTO_NETO]]+finanzas3[[#This Row],[INVERSION_NETA]]</f>
        <v>-0.75</v>
      </c>
    </row>
    <row r="1185" spans="1:19" x14ac:dyDescent="0.35">
      <c r="A1185" s="3" t="s">
        <v>28</v>
      </c>
      <c r="B1185" s="3" t="s">
        <v>16</v>
      </c>
      <c r="C1185" s="3" t="s">
        <v>17</v>
      </c>
      <c r="D1185" s="3" t="s">
        <v>18</v>
      </c>
      <c r="E1185" s="3" t="s">
        <v>571</v>
      </c>
      <c r="G1185" s="3" t="s">
        <v>81</v>
      </c>
      <c r="H1185" s="3" t="s">
        <v>168</v>
      </c>
      <c r="I1185" s="3" t="s">
        <v>571</v>
      </c>
      <c r="J1185" s="6">
        <v>0.16600000000000001</v>
      </c>
      <c r="K1185" s="4">
        <v>44187</v>
      </c>
      <c r="L1185" s="3">
        <f t="shared" si="72"/>
        <v>2020</v>
      </c>
      <c r="M1185" s="3">
        <f t="shared" si="73"/>
        <v>12</v>
      </c>
      <c r="O1185" s="3" t="s">
        <v>572</v>
      </c>
      <c r="P1185" s="56">
        <f t="shared" si="74"/>
        <v>0</v>
      </c>
      <c r="Q1185" s="56">
        <f t="shared" si="75"/>
        <v>-0.16600000000000001</v>
      </c>
      <c r="R1185" s="56">
        <f>IF(A1185="INVERSION",-J1185,0)</f>
        <v>0</v>
      </c>
      <c r="S1185" s="56">
        <f>finanzas3[[#This Row],[INGRESO__NETO]]+finanzas3[[#This Row],[GASTO_NETO]]+finanzas3[[#This Row],[INVERSION_NETA]]</f>
        <v>-0.16600000000000001</v>
      </c>
    </row>
    <row r="1186" spans="1:19" x14ac:dyDescent="0.35">
      <c r="A1186" s="3" t="s">
        <v>28</v>
      </c>
      <c r="B1186" s="3" t="s">
        <v>16</v>
      </c>
      <c r="C1186" s="3" t="s">
        <v>17</v>
      </c>
      <c r="D1186" s="3" t="s">
        <v>18</v>
      </c>
      <c r="E1186" s="3" t="s">
        <v>498</v>
      </c>
      <c r="F1186" s="3" t="s">
        <v>25</v>
      </c>
      <c r="G1186" s="3" t="s">
        <v>67</v>
      </c>
      <c r="H1186" s="3" t="s">
        <v>67</v>
      </c>
      <c r="I1186" s="3" t="s">
        <v>67</v>
      </c>
      <c r="J1186" s="6">
        <v>0.35000000000000003</v>
      </c>
      <c r="K1186" s="4">
        <v>44190</v>
      </c>
      <c r="L1186" s="3">
        <f t="shared" si="72"/>
        <v>2020</v>
      </c>
      <c r="M1186" s="3">
        <f t="shared" si="73"/>
        <v>12</v>
      </c>
      <c r="O1186" t="s">
        <v>499</v>
      </c>
      <c r="P1186" s="56">
        <f t="shared" si="74"/>
        <v>0</v>
      </c>
      <c r="Q1186" s="56">
        <f t="shared" si="75"/>
        <v>-0.35000000000000003</v>
      </c>
      <c r="R1186" s="56">
        <f>IF(A1186="INVERSION",-J1186,0)</f>
        <v>0</v>
      </c>
      <c r="S1186" s="56">
        <f>finanzas3[[#This Row],[INGRESO__NETO]]+finanzas3[[#This Row],[GASTO_NETO]]+finanzas3[[#This Row],[INVERSION_NETA]]</f>
        <v>-0.35000000000000003</v>
      </c>
    </row>
    <row r="1187" spans="1:19" x14ac:dyDescent="0.35">
      <c r="A1187" s="3" t="s">
        <v>28</v>
      </c>
      <c r="B1187" s="3" t="s">
        <v>16</v>
      </c>
      <c r="C1187" s="3" t="s">
        <v>17</v>
      </c>
      <c r="D1187" s="3" t="s">
        <v>18</v>
      </c>
      <c r="E1187" s="3" t="s">
        <v>573</v>
      </c>
      <c r="F1187" s="3" t="s">
        <v>47</v>
      </c>
      <c r="G1187" s="3" t="s">
        <v>48</v>
      </c>
      <c r="H1187" s="3" t="s">
        <v>49</v>
      </c>
      <c r="I1187" s="3" t="s">
        <v>573</v>
      </c>
      <c r="J1187" s="6">
        <v>0.41700000000000004</v>
      </c>
      <c r="K1187" s="4">
        <v>44191</v>
      </c>
      <c r="L1187" s="3">
        <f t="shared" si="72"/>
        <v>2020</v>
      </c>
      <c r="M1187" s="3">
        <f t="shared" si="73"/>
        <v>12</v>
      </c>
      <c r="O1187" s="3"/>
      <c r="P1187" s="56">
        <f t="shared" si="74"/>
        <v>0</v>
      </c>
      <c r="Q1187" s="56">
        <f t="shared" si="75"/>
        <v>-0.41700000000000004</v>
      </c>
      <c r="R1187" s="56">
        <f>IF(A1187="INVERSION",-J1187,0)</f>
        <v>0</v>
      </c>
      <c r="S1187" s="56">
        <f>finanzas3[[#This Row],[INGRESO__NETO]]+finanzas3[[#This Row],[GASTO_NETO]]+finanzas3[[#This Row],[INVERSION_NETA]]</f>
        <v>-0.41700000000000004</v>
      </c>
    </row>
    <row r="1188" spans="1:19" x14ac:dyDescent="0.35">
      <c r="A1188" s="3" t="s">
        <v>28</v>
      </c>
      <c r="B1188" s="3" t="s">
        <v>16</v>
      </c>
      <c r="C1188" s="3" t="s">
        <v>17</v>
      </c>
      <c r="D1188" s="3" t="s">
        <v>18</v>
      </c>
      <c r="E1188" s="3" t="s">
        <v>66</v>
      </c>
      <c r="F1188" s="3" t="s">
        <v>25</v>
      </c>
      <c r="G1188" s="3" t="s">
        <v>67</v>
      </c>
      <c r="H1188" s="3" t="s">
        <v>66</v>
      </c>
      <c r="I1188" s="3" t="s">
        <v>66</v>
      </c>
      <c r="J1188" s="6">
        <v>0.13999999999999999</v>
      </c>
      <c r="K1188" s="4">
        <v>44192</v>
      </c>
      <c r="L1188" s="3">
        <f t="shared" si="72"/>
        <v>2020</v>
      </c>
      <c r="M1188" s="3">
        <f t="shared" si="73"/>
        <v>12</v>
      </c>
      <c r="O1188" t="s">
        <v>497</v>
      </c>
      <c r="P1188" s="56">
        <f t="shared" si="74"/>
        <v>0</v>
      </c>
      <c r="Q1188" s="56">
        <f t="shared" si="75"/>
        <v>-0.13999999999999999</v>
      </c>
      <c r="R1188" s="56">
        <f>IF(A1188="INVERSION",-J1188,0)</f>
        <v>0</v>
      </c>
      <c r="S1188" s="56">
        <f>finanzas3[[#This Row],[INGRESO__NETO]]+finanzas3[[#This Row],[GASTO_NETO]]+finanzas3[[#This Row],[INVERSION_NETA]]</f>
        <v>-0.13999999999999999</v>
      </c>
    </row>
    <row r="1189" spans="1:19" x14ac:dyDescent="0.35">
      <c r="A1189" s="3" t="s">
        <v>28</v>
      </c>
      <c r="B1189" s="3" t="s">
        <v>16</v>
      </c>
      <c r="C1189" s="3" t="s">
        <v>17</v>
      </c>
      <c r="D1189" s="3" t="s">
        <v>18</v>
      </c>
      <c r="E1189" s="3" t="s">
        <v>66</v>
      </c>
      <c r="F1189" s="3" t="s">
        <v>25</v>
      </c>
      <c r="G1189" s="3" t="s">
        <v>67</v>
      </c>
      <c r="H1189" s="3" t="s">
        <v>66</v>
      </c>
      <c r="I1189" s="3" t="s">
        <v>66</v>
      </c>
      <c r="J1189" s="6">
        <v>0.55999999999999994</v>
      </c>
      <c r="K1189" s="4">
        <v>44193</v>
      </c>
      <c r="L1189" s="3">
        <f t="shared" si="72"/>
        <v>2020</v>
      </c>
      <c r="M1189" s="3">
        <f t="shared" si="73"/>
        <v>12</v>
      </c>
      <c r="O1189" t="s">
        <v>574</v>
      </c>
      <c r="P1189" s="56">
        <f t="shared" si="74"/>
        <v>0</v>
      </c>
      <c r="Q1189" s="56">
        <f t="shared" si="75"/>
        <v>-0.55999999999999994</v>
      </c>
      <c r="R1189" s="56">
        <f>IF(A1189="INVERSION",-J1189,0)</f>
        <v>0</v>
      </c>
      <c r="S1189" s="56">
        <f>finanzas3[[#This Row],[INGRESO__NETO]]+finanzas3[[#This Row],[GASTO_NETO]]+finanzas3[[#This Row],[INVERSION_NETA]]</f>
        <v>-0.55999999999999994</v>
      </c>
    </row>
    <row r="1190" spans="1:19" x14ac:dyDescent="0.35">
      <c r="A1190" s="3" t="s">
        <v>28</v>
      </c>
      <c r="B1190" s="3" t="s">
        <v>16</v>
      </c>
      <c r="C1190" s="3" t="s">
        <v>17</v>
      </c>
      <c r="D1190" s="3" t="s">
        <v>18</v>
      </c>
      <c r="E1190" s="3" t="s">
        <v>126</v>
      </c>
      <c r="G1190" s="3" t="s">
        <v>81</v>
      </c>
      <c r="H1190" s="3" t="s">
        <v>126</v>
      </c>
      <c r="I1190" s="3" t="s">
        <v>208</v>
      </c>
      <c r="J1190" s="6">
        <v>0.61</v>
      </c>
      <c r="K1190" s="4">
        <v>44193</v>
      </c>
      <c r="L1190" s="3">
        <f t="shared" si="72"/>
        <v>2020</v>
      </c>
      <c r="M1190" s="3">
        <f t="shared" si="73"/>
        <v>12</v>
      </c>
      <c r="O1190" t="s">
        <v>209</v>
      </c>
      <c r="P1190" s="56">
        <f t="shared" si="74"/>
        <v>0</v>
      </c>
      <c r="Q1190" s="56">
        <f t="shared" si="75"/>
        <v>-0.61</v>
      </c>
      <c r="R1190" s="56">
        <f>IF(A1190="INVERSION",-J1190,0)</f>
        <v>0</v>
      </c>
      <c r="S1190" s="56">
        <f>finanzas3[[#This Row],[INGRESO__NETO]]+finanzas3[[#This Row],[GASTO_NETO]]+finanzas3[[#This Row],[INVERSION_NETA]]</f>
        <v>-0.61</v>
      </c>
    </row>
    <row r="1191" spans="1:19" x14ac:dyDescent="0.35">
      <c r="A1191" s="3" t="s">
        <v>28</v>
      </c>
      <c r="B1191" s="3" t="s">
        <v>16</v>
      </c>
      <c r="C1191" s="3" t="s">
        <v>17</v>
      </c>
      <c r="D1191" s="3" t="s">
        <v>18</v>
      </c>
      <c r="E1191" s="3" t="s">
        <v>58</v>
      </c>
      <c r="F1191" s="3" t="s">
        <v>47</v>
      </c>
      <c r="G1191" s="3" t="s">
        <v>59</v>
      </c>
      <c r="H1191" s="3" t="s">
        <v>59</v>
      </c>
      <c r="J1191" s="6">
        <v>3.0990000000000002</v>
      </c>
      <c r="K1191" s="4">
        <v>44195</v>
      </c>
      <c r="L1191" s="3">
        <f t="shared" si="72"/>
        <v>2020</v>
      </c>
      <c r="M1191" s="3">
        <f t="shared" si="73"/>
        <v>12</v>
      </c>
      <c r="O1191" t="s">
        <v>575</v>
      </c>
      <c r="P1191" s="56">
        <f t="shared" si="74"/>
        <v>0</v>
      </c>
      <c r="Q1191" s="56">
        <f t="shared" si="75"/>
        <v>-3.0990000000000002</v>
      </c>
      <c r="R1191" s="56">
        <f>IF(A1191="INVERSION",-J1191,0)</f>
        <v>0</v>
      </c>
      <c r="S1191" s="56">
        <f>finanzas3[[#This Row],[INGRESO__NETO]]+finanzas3[[#This Row],[GASTO_NETO]]+finanzas3[[#This Row],[INVERSION_NETA]]</f>
        <v>-3.0990000000000002</v>
      </c>
    </row>
    <row r="1192" spans="1:19" x14ac:dyDescent="0.35">
      <c r="A1192" s="3" t="s">
        <v>28</v>
      </c>
      <c r="B1192" s="3" t="s">
        <v>16</v>
      </c>
      <c r="C1192" s="3" t="s">
        <v>17</v>
      </c>
      <c r="D1192" s="3" t="s">
        <v>18</v>
      </c>
      <c r="E1192" s="3" t="s">
        <v>19</v>
      </c>
      <c r="F1192" s="3" t="s">
        <v>20</v>
      </c>
      <c r="G1192" s="3" t="s">
        <v>21</v>
      </c>
      <c r="H1192" s="3" t="s">
        <v>534</v>
      </c>
      <c r="I1192" s="3" t="s">
        <v>535</v>
      </c>
      <c r="J1192" s="6">
        <v>1.6829999999999998</v>
      </c>
      <c r="K1192" s="4">
        <v>44196</v>
      </c>
      <c r="L1192" s="3">
        <f t="shared" si="72"/>
        <v>2020</v>
      </c>
      <c r="M1192" s="3">
        <f t="shared" si="73"/>
        <v>12</v>
      </c>
      <c r="O1192" s="3"/>
      <c r="P1192" s="56">
        <f t="shared" si="74"/>
        <v>0</v>
      </c>
      <c r="Q1192" s="56">
        <f t="shared" si="75"/>
        <v>-1.6829999999999998</v>
      </c>
      <c r="R1192" s="56">
        <f>IF(A1192="INVERSION",-J1192,0)</f>
        <v>0</v>
      </c>
      <c r="S1192" s="56">
        <f>finanzas3[[#This Row],[INGRESO__NETO]]+finanzas3[[#This Row],[GASTO_NETO]]+finanzas3[[#This Row],[INVERSION_NETA]]</f>
        <v>-1.6829999999999998</v>
      </c>
    </row>
    <row r="1193" spans="1:19" x14ac:dyDescent="0.35">
      <c r="A1193" s="3" t="s">
        <v>28</v>
      </c>
      <c r="B1193" s="3" t="s">
        <v>16</v>
      </c>
      <c r="C1193" s="3" t="s">
        <v>29</v>
      </c>
      <c r="D1193" s="3" t="s">
        <v>18</v>
      </c>
      <c r="E1193" s="3" t="s">
        <v>37</v>
      </c>
      <c r="F1193" s="3" t="s">
        <v>171</v>
      </c>
      <c r="G1193" s="3" t="s">
        <v>1864</v>
      </c>
      <c r="H1193" s="3" t="s">
        <v>1861</v>
      </c>
      <c r="I1193" s="3" t="s">
        <v>487</v>
      </c>
      <c r="J1193" s="6">
        <v>45</v>
      </c>
      <c r="K1193" s="4">
        <v>44197</v>
      </c>
      <c r="L1193" s="3">
        <f t="shared" si="72"/>
        <v>2021</v>
      </c>
      <c r="M1193" s="3">
        <f t="shared" si="73"/>
        <v>1</v>
      </c>
      <c r="O1193" s="3" t="s">
        <v>576</v>
      </c>
      <c r="P1193" s="56">
        <f t="shared" si="74"/>
        <v>0</v>
      </c>
      <c r="Q1193" s="56">
        <f t="shared" si="75"/>
        <v>-45</v>
      </c>
      <c r="R1193" s="56">
        <f>IF(A1193="INVERSION",-J1193,0)</f>
        <v>0</v>
      </c>
      <c r="S1193" s="56">
        <f>finanzas3[[#This Row],[INGRESO__NETO]]+finanzas3[[#This Row],[GASTO_NETO]]+finanzas3[[#This Row],[INVERSION_NETA]]</f>
        <v>-45</v>
      </c>
    </row>
    <row r="1194" spans="1:19" x14ac:dyDescent="0.35">
      <c r="A1194" s="3" t="s">
        <v>28</v>
      </c>
      <c r="B1194" s="3" t="s">
        <v>16</v>
      </c>
      <c r="C1194" s="3" t="s">
        <v>29</v>
      </c>
      <c r="D1194" s="3" t="s">
        <v>18</v>
      </c>
      <c r="E1194" s="3" t="s">
        <v>483</v>
      </c>
      <c r="F1194" s="3" t="s">
        <v>171</v>
      </c>
      <c r="G1194" s="3" t="s">
        <v>59</v>
      </c>
      <c r="H1194" s="3" t="s">
        <v>428</v>
      </c>
      <c r="I1194" s="3" t="s">
        <v>428</v>
      </c>
      <c r="J1194" s="6">
        <v>3.5</v>
      </c>
      <c r="K1194" s="4">
        <v>44197</v>
      </c>
      <c r="L1194" s="3">
        <f t="shared" si="72"/>
        <v>2021</v>
      </c>
      <c r="M1194" s="3">
        <f t="shared" si="73"/>
        <v>1</v>
      </c>
      <c r="O1194" s="3" t="s">
        <v>576</v>
      </c>
      <c r="P1194" s="56">
        <f t="shared" si="74"/>
        <v>0</v>
      </c>
      <c r="Q1194" s="56">
        <f t="shared" si="75"/>
        <v>-3.5</v>
      </c>
      <c r="R1194" s="56">
        <f>IF(A1194="INVERSION",-J1194,0)</f>
        <v>0</v>
      </c>
      <c r="S1194" s="56">
        <f>finanzas3[[#This Row],[INGRESO__NETO]]+finanzas3[[#This Row],[GASTO_NETO]]+finanzas3[[#This Row],[INVERSION_NETA]]</f>
        <v>-3.5</v>
      </c>
    </row>
    <row r="1195" spans="1:19" x14ac:dyDescent="0.35">
      <c r="A1195" s="3" t="s">
        <v>28</v>
      </c>
      <c r="B1195" s="3" t="s">
        <v>16</v>
      </c>
      <c r="C1195" s="3" t="s">
        <v>29</v>
      </c>
      <c r="D1195" s="3" t="s">
        <v>18</v>
      </c>
      <c r="E1195" s="3" t="s">
        <v>485</v>
      </c>
      <c r="F1195" s="3" t="s">
        <v>171</v>
      </c>
      <c r="G1195" s="3" t="s">
        <v>1864</v>
      </c>
      <c r="H1195" s="3" t="s">
        <v>679</v>
      </c>
      <c r="I1195" s="3" t="s">
        <v>2197</v>
      </c>
      <c r="J1195" s="6">
        <v>8.5</v>
      </c>
      <c r="K1195" s="4">
        <v>44197</v>
      </c>
      <c r="L1195" s="3">
        <f t="shared" si="72"/>
        <v>2021</v>
      </c>
      <c r="M1195" s="3">
        <f t="shared" si="73"/>
        <v>1</v>
      </c>
      <c r="O1195" s="3" t="s">
        <v>576</v>
      </c>
      <c r="P1195" s="56">
        <f t="shared" si="74"/>
        <v>0</v>
      </c>
      <c r="Q1195" s="56">
        <f t="shared" si="75"/>
        <v>-8.5</v>
      </c>
      <c r="R1195" s="56">
        <f>IF(A1195="INVERSION",-J1195,0)</f>
        <v>0</v>
      </c>
      <c r="S1195" s="56">
        <f>finanzas3[[#This Row],[INGRESO__NETO]]+finanzas3[[#This Row],[GASTO_NETO]]+finanzas3[[#This Row],[INVERSION_NETA]]</f>
        <v>-8.5</v>
      </c>
    </row>
    <row r="1196" spans="1:19" x14ac:dyDescent="0.35">
      <c r="A1196" s="3" t="s">
        <v>28</v>
      </c>
      <c r="B1196" s="3" t="s">
        <v>16</v>
      </c>
      <c r="C1196" s="3" t="s">
        <v>17</v>
      </c>
      <c r="D1196" s="3" t="s">
        <v>18</v>
      </c>
      <c r="E1196" s="3" t="s">
        <v>66</v>
      </c>
      <c r="F1196" s="3" t="s">
        <v>25</v>
      </c>
      <c r="G1196" s="3" t="s">
        <v>67</v>
      </c>
      <c r="H1196" s="3" t="s">
        <v>66</v>
      </c>
      <c r="I1196" s="3" t="s">
        <v>66</v>
      </c>
      <c r="J1196" s="6">
        <v>0.88000000000000012</v>
      </c>
      <c r="K1196" s="4">
        <v>44200</v>
      </c>
      <c r="L1196" s="3">
        <f t="shared" si="72"/>
        <v>2021</v>
      </c>
      <c r="M1196" s="3">
        <f t="shared" si="73"/>
        <v>1</v>
      </c>
      <c r="O1196" t="s">
        <v>497</v>
      </c>
      <c r="P1196" s="56">
        <f t="shared" si="74"/>
        <v>0</v>
      </c>
      <c r="Q1196" s="56">
        <f t="shared" si="75"/>
        <v>-0.88000000000000012</v>
      </c>
      <c r="R1196" s="56">
        <f>IF(A1196="INVERSION",-J1196,0)</f>
        <v>0</v>
      </c>
      <c r="S1196" s="56">
        <f>finanzas3[[#This Row],[INGRESO__NETO]]+finanzas3[[#This Row],[GASTO_NETO]]+finanzas3[[#This Row],[INVERSION_NETA]]</f>
        <v>-0.88000000000000012</v>
      </c>
    </row>
    <row r="1197" spans="1:19" x14ac:dyDescent="0.35">
      <c r="A1197" s="3" t="s">
        <v>15</v>
      </c>
      <c r="B1197" s="3" t="s">
        <v>16</v>
      </c>
      <c r="C1197" s="3" t="s">
        <v>17</v>
      </c>
      <c r="D1197" s="3" t="s">
        <v>18</v>
      </c>
      <c r="E1197" s="3" t="s">
        <v>24</v>
      </c>
      <c r="F1197" s="3" t="s">
        <v>25</v>
      </c>
      <c r="G1197" s="3" t="s">
        <v>21</v>
      </c>
      <c r="H1197" s="3" t="s">
        <v>26</v>
      </c>
      <c r="I1197" s="3" t="s">
        <v>27</v>
      </c>
      <c r="J1197" s="6">
        <v>27</v>
      </c>
      <c r="K1197" s="4">
        <v>44200</v>
      </c>
      <c r="L1197" s="3">
        <f t="shared" si="72"/>
        <v>2021</v>
      </c>
      <c r="M1197" s="3">
        <f t="shared" si="73"/>
        <v>1</v>
      </c>
      <c r="O1197" s="3"/>
      <c r="P1197" s="56">
        <f t="shared" si="74"/>
        <v>27</v>
      </c>
      <c r="Q1197" s="56">
        <f t="shared" si="75"/>
        <v>0</v>
      </c>
      <c r="R1197" s="56">
        <f>IF(A1197="INVERSION",-J1197,0)</f>
        <v>0</v>
      </c>
      <c r="S1197" s="56">
        <f>finanzas3[[#This Row],[INGRESO__NETO]]+finanzas3[[#This Row],[GASTO_NETO]]+finanzas3[[#This Row],[INVERSION_NETA]]</f>
        <v>27</v>
      </c>
    </row>
    <row r="1198" spans="1:19" x14ac:dyDescent="0.35">
      <c r="A1198" s="3" t="s">
        <v>531</v>
      </c>
      <c r="B1198" s="3" t="s">
        <v>16</v>
      </c>
      <c r="C1198" s="3" t="s">
        <v>17</v>
      </c>
      <c r="D1198" s="3" t="s">
        <v>18</v>
      </c>
      <c r="E1198" s="3" t="s">
        <v>546</v>
      </c>
      <c r="F1198" s="3" t="s">
        <v>20</v>
      </c>
      <c r="G1198" s="3" t="s">
        <v>547</v>
      </c>
      <c r="H1198" s="3" t="s">
        <v>547</v>
      </c>
      <c r="I1198" s="3" t="s">
        <v>547</v>
      </c>
      <c r="J1198" s="6">
        <v>900</v>
      </c>
      <c r="K1198" s="4">
        <v>44201</v>
      </c>
      <c r="L1198" s="3">
        <f t="shared" si="72"/>
        <v>2021</v>
      </c>
      <c r="M1198" s="3">
        <f t="shared" si="73"/>
        <v>1</v>
      </c>
      <c r="O1198" s="3"/>
      <c r="P1198" s="56">
        <f t="shared" si="74"/>
        <v>0</v>
      </c>
      <c r="Q1198" s="56">
        <f t="shared" si="75"/>
        <v>0</v>
      </c>
      <c r="R1198" s="56">
        <f>IF(A1198="INVERSION",-J1198,0)</f>
        <v>-900</v>
      </c>
      <c r="S1198" s="56">
        <f>finanzas3[[#This Row],[INGRESO__NETO]]+finanzas3[[#This Row],[GASTO_NETO]]+finanzas3[[#This Row],[INVERSION_NETA]]</f>
        <v>-900</v>
      </c>
    </row>
    <row r="1199" spans="1:19" x14ac:dyDescent="0.35">
      <c r="A1199" s="3" t="s">
        <v>15</v>
      </c>
      <c r="B1199" s="3" t="s">
        <v>16</v>
      </c>
      <c r="C1199" s="3" t="s">
        <v>17</v>
      </c>
      <c r="D1199" s="3" t="s">
        <v>18</v>
      </c>
      <c r="E1199" s="3" t="s">
        <v>24</v>
      </c>
      <c r="F1199" s="3" t="s">
        <v>25</v>
      </c>
      <c r="G1199" s="3" t="s">
        <v>21</v>
      </c>
      <c r="H1199" s="3" t="s">
        <v>26</v>
      </c>
      <c r="I1199" s="3" t="s">
        <v>27</v>
      </c>
      <c r="J1199" s="6">
        <v>19.8</v>
      </c>
      <c r="K1199" s="4">
        <v>44206</v>
      </c>
      <c r="L1199" s="3">
        <f t="shared" si="72"/>
        <v>2021</v>
      </c>
      <c r="M1199" s="3">
        <f t="shared" si="73"/>
        <v>1</v>
      </c>
      <c r="O1199" s="3"/>
      <c r="P1199" s="56">
        <f t="shared" si="74"/>
        <v>19.8</v>
      </c>
      <c r="Q1199" s="56">
        <f t="shared" si="75"/>
        <v>0</v>
      </c>
      <c r="R1199" s="56">
        <f>IF(A1199="INVERSION",-J1199,0)</f>
        <v>0</v>
      </c>
      <c r="S1199" s="56">
        <f>finanzas3[[#This Row],[INGRESO__NETO]]+finanzas3[[#This Row],[GASTO_NETO]]+finanzas3[[#This Row],[INVERSION_NETA]]</f>
        <v>19.8</v>
      </c>
    </row>
    <row r="1200" spans="1:19" x14ac:dyDescent="0.35">
      <c r="A1200" s="3" t="s">
        <v>531</v>
      </c>
      <c r="B1200" s="3" t="s">
        <v>16</v>
      </c>
      <c r="C1200" s="3" t="s">
        <v>17</v>
      </c>
      <c r="D1200" s="3" t="s">
        <v>18</v>
      </c>
      <c r="E1200" s="3" t="s">
        <v>546</v>
      </c>
      <c r="F1200" s="3" t="s">
        <v>20</v>
      </c>
      <c r="G1200" s="3" t="s">
        <v>547</v>
      </c>
      <c r="H1200" s="3" t="s">
        <v>547</v>
      </c>
      <c r="I1200" s="3" t="s">
        <v>547</v>
      </c>
      <c r="J1200" s="6">
        <v>1350</v>
      </c>
      <c r="K1200" s="4">
        <v>44208</v>
      </c>
      <c r="L1200" s="3">
        <f t="shared" si="72"/>
        <v>2021</v>
      </c>
      <c r="M1200" s="3">
        <f t="shared" si="73"/>
        <v>1</v>
      </c>
      <c r="O1200" s="3"/>
      <c r="P1200" s="56">
        <f t="shared" si="74"/>
        <v>0</v>
      </c>
      <c r="Q1200" s="56">
        <f t="shared" si="75"/>
        <v>0</v>
      </c>
      <c r="R1200" s="56">
        <f>IF(A1200="INVERSION",-J1200,0)</f>
        <v>-1350</v>
      </c>
      <c r="S1200" s="56">
        <f>finanzas3[[#This Row],[INGRESO__NETO]]+finanzas3[[#This Row],[GASTO_NETO]]+finanzas3[[#This Row],[INVERSION_NETA]]</f>
        <v>-1350</v>
      </c>
    </row>
    <row r="1201" spans="1:19" x14ac:dyDescent="0.35">
      <c r="A1201" s="3" t="s">
        <v>28</v>
      </c>
      <c r="B1201" s="3" t="s">
        <v>16</v>
      </c>
      <c r="C1201" s="3" t="s">
        <v>17</v>
      </c>
      <c r="D1201" s="3" t="s">
        <v>18</v>
      </c>
      <c r="E1201" s="3" t="s">
        <v>577</v>
      </c>
      <c r="F1201" s="3" t="s">
        <v>25</v>
      </c>
      <c r="G1201" s="3" t="s">
        <v>67</v>
      </c>
      <c r="H1201" s="3" t="s">
        <v>67</v>
      </c>
      <c r="I1201" s="3" t="s">
        <v>67</v>
      </c>
      <c r="J1201" s="6">
        <v>0.30000000000000004</v>
      </c>
      <c r="K1201" s="4">
        <v>44214</v>
      </c>
      <c r="L1201" s="3">
        <f t="shared" si="72"/>
        <v>2021</v>
      </c>
      <c r="M1201" s="3">
        <f t="shared" si="73"/>
        <v>1</v>
      </c>
      <c r="O1201" t="s">
        <v>578</v>
      </c>
      <c r="P1201" s="56">
        <f t="shared" si="74"/>
        <v>0</v>
      </c>
      <c r="Q1201" s="56">
        <f t="shared" si="75"/>
        <v>-0.30000000000000004</v>
      </c>
      <c r="R1201" s="56">
        <f>IF(A1201="INVERSION",-J1201,0)</f>
        <v>0</v>
      </c>
      <c r="S1201" s="56">
        <f>finanzas3[[#This Row],[INGRESO__NETO]]+finanzas3[[#This Row],[GASTO_NETO]]+finanzas3[[#This Row],[INVERSION_NETA]]</f>
        <v>-0.30000000000000004</v>
      </c>
    </row>
    <row r="1202" spans="1:19" x14ac:dyDescent="0.35">
      <c r="A1202" s="3" t="s">
        <v>15</v>
      </c>
      <c r="B1202" s="3" t="s">
        <v>16</v>
      </c>
      <c r="C1202" s="3" t="s">
        <v>29</v>
      </c>
      <c r="D1202" s="3" t="s">
        <v>18</v>
      </c>
      <c r="E1202" s="3" t="s">
        <v>465</v>
      </c>
      <c r="F1202" s="3" t="s">
        <v>171</v>
      </c>
      <c r="G1202" s="3" t="s">
        <v>148</v>
      </c>
      <c r="H1202" s="3" t="s">
        <v>466</v>
      </c>
      <c r="I1202" s="3" t="s">
        <v>465</v>
      </c>
      <c r="J1202" s="6">
        <v>481.06199999999995</v>
      </c>
      <c r="K1202" s="4">
        <v>44218</v>
      </c>
      <c r="L1202" s="3">
        <f t="shared" si="72"/>
        <v>2021</v>
      </c>
      <c r="M1202" s="3">
        <f t="shared" si="73"/>
        <v>1</v>
      </c>
      <c r="O1202" s="3" t="s">
        <v>579</v>
      </c>
      <c r="P1202" s="56">
        <f t="shared" si="74"/>
        <v>481.06199999999995</v>
      </c>
      <c r="Q1202" s="56">
        <f t="shared" si="75"/>
        <v>0</v>
      </c>
      <c r="R1202" s="56">
        <f>IF(A1202="INVERSION",-J1202,0)</f>
        <v>0</v>
      </c>
      <c r="S1202" s="56">
        <f>finanzas3[[#This Row],[INGRESO__NETO]]+finanzas3[[#This Row],[GASTO_NETO]]+finanzas3[[#This Row],[INVERSION_NETA]]</f>
        <v>481.06199999999995</v>
      </c>
    </row>
    <row r="1203" spans="1:19" x14ac:dyDescent="0.35">
      <c r="A1203" s="3" t="s">
        <v>28</v>
      </c>
      <c r="B1203" s="3" t="s">
        <v>16</v>
      </c>
      <c r="C1203" s="3" t="s">
        <v>29</v>
      </c>
      <c r="D1203" s="3" t="s">
        <v>18</v>
      </c>
      <c r="E1203" s="3" t="s">
        <v>37</v>
      </c>
      <c r="F1203" s="3" t="s">
        <v>171</v>
      </c>
      <c r="G1203" s="3" t="s">
        <v>1864</v>
      </c>
      <c r="H1203" s="3" t="s">
        <v>679</v>
      </c>
      <c r="I1203" s="3" t="s">
        <v>2197</v>
      </c>
      <c r="J1203" s="6">
        <v>3</v>
      </c>
      <c r="K1203" s="4">
        <v>44221</v>
      </c>
      <c r="L1203" s="3">
        <f t="shared" si="72"/>
        <v>2021</v>
      </c>
      <c r="M1203" s="3">
        <f t="shared" si="73"/>
        <v>1</v>
      </c>
      <c r="O1203" s="3" t="s">
        <v>580</v>
      </c>
      <c r="P1203" s="56">
        <f t="shared" si="74"/>
        <v>0</v>
      </c>
      <c r="Q1203" s="56">
        <f t="shared" si="75"/>
        <v>-3</v>
      </c>
      <c r="R1203" s="56">
        <f>IF(A1203="INVERSION",-J1203,0)</f>
        <v>0</v>
      </c>
      <c r="S1203" s="56">
        <f>finanzas3[[#This Row],[INGRESO__NETO]]+finanzas3[[#This Row],[GASTO_NETO]]+finanzas3[[#This Row],[INVERSION_NETA]]</f>
        <v>-3</v>
      </c>
    </row>
    <row r="1204" spans="1:19" x14ac:dyDescent="0.35">
      <c r="A1204" s="3" t="s">
        <v>28</v>
      </c>
      <c r="B1204" s="3" t="s">
        <v>16</v>
      </c>
      <c r="C1204" s="3" t="s">
        <v>17</v>
      </c>
      <c r="D1204" s="3" t="s">
        <v>18</v>
      </c>
      <c r="E1204" s="3" t="s">
        <v>581</v>
      </c>
      <c r="F1204" s="3" t="s">
        <v>25</v>
      </c>
      <c r="G1204" s="3" t="s">
        <v>1864</v>
      </c>
      <c r="H1204" s="3" t="s">
        <v>486</v>
      </c>
      <c r="I1204" s="3" t="s">
        <v>582</v>
      </c>
      <c r="J1204" s="6">
        <v>3</v>
      </c>
      <c r="K1204" s="4">
        <v>44221</v>
      </c>
      <c r="L1204" s="3">
        <f t="shared" si="72"/>
        <v>2021</v>
      </c>
      <c r="M1204" s="3">
        <f t="shared" si="73"/>
        <v>1</v>
      </c>
      <c r="O1204" t="s">
        <v>583</v>
      </c>
      <c r="P1204" s="56">
        <f t="shared" si="74"/>
        <v>0</v>
      </c>
      <c r="Q1204" s="56">
        <f t="shared" si="75"/>
        <v>-3</v>
      </c>
      <c r="R1204" s="56">
        <f>IF(A1204="INVERSION",-J1204,0)</f>
        <v>0</v>
      </c>
      <c r="S1204" s="56">
        <f>finanzas3[[#This Row],[INGRESO__NETO]]+finanzas3[[#This Row],[GASTO_NETO]]+finanzas3[[#This Row],[INVERSION_NETA]]</f>
        <v>-3</v>
      </c>
    </row>
    <row r="1205" spans="1:19" x14ac:dyDescent="0.35">
      <c r="A1205" s="3" t="s">
        <v>28</v>
      </c>
      <c r="B1205" s="3" t="s">
        <v>16</v>
      </c>
      <c r="C1205" s="3" t="s">
        <v>17</v>
      </c>
      <c r="D1205" s="3" t="s">
        <v>18</v>
      </c>
      <c r="E1205" s="3" t="s">
        <v>352</v>
      </c>
      <c r="F1205" s="3" t="s">
        <v>352</v>
      </c>
      <c r="G1205" s="3" t="s">
        <v>67</v>
      </c>
      <c r="H1205" s="3" t="s">
        <v>67</v>
      </c>
      <c r="I1205" s="3" t="s">
        <v>510</v>
      </c>
      <c r="J1205" s="6">
        <v>1.2610000000000001</v>
      </c>
      <c r="K1205" s="4">
        <v>44226</v>
      </c>
      <c r="L1205" s="3">
        <f t="shared" si="72"/>
        <v>2021</v>
      </c>
      <c r="M1205" s="3">
        <f t="shared" si="73"/>
        <v>1</v>
      </c>
      <c r="O1205" t="s">
        <v>511</v>
      </c>
      <c r="P1205" s="56">
        <f t="shared" si="74"/>
        <v>0</v>
      </c>
      <c r="Q1205" s="56">
        <f t="shared" si="75"/>
        <v>-1.2610000000000001</v>
      </c>
      <c r="R1205" s="56">
        <f>IF(A1205="INVERSION",-J1205,0)</f>
        <v>0</v>
      </c>
      <c r="S1205" s="56">
        <f>finanzas3[[#This Row],[INGRESO__NETO]]+finanzas3[[#This Row],[GASTO_NETO]]+finanzas3[[#This Row],[INVERSION_NETA]]</f>
        <v>-1.2610000000000001</v>
      </c>
    </row>
    <row r="1206" spans="1:19" x14ac:dyDescent="0.35">
      <c r="A1206" s="3" t="s">
        <v>28</v>
      </c>
      <c r="B1206" s="3" t="s">
        <v>16</v>
      </c>
      <c r="C1206" s="3" t="s">
        <v>29</v>
      </c>
      <c r="D1206" s="3" t="s">
        <v>18</v>
      </c>
      <c r="E1206" s="3" t="s">
        <v>37</v>
      </c>
      <c r="F1206" s="3" t="s">
        <v>171</v>
      </c>
      <c r="G1206" s="3" t="s">
        <v>1864</v>
      </c>
      <c r="H1206" s="3" t="s">
        <v>1861</v>
      </c>
      <c r="I1206" s="3" t="s">
        <v>487</v>
      </c>
      <c r="J1206" s="6">
        <v>45</v>
      </c>
      <c r="K1206" s="4">
        <v>44228</v>
      </c>
      <c r="L1206" s="3">
        <f t="shared" si="72"/>
        <v>2021</v>
      </c>
      <c r="M1206" s="3">
        <f t="shared" si="73"/>
        <v>2</v>
      </c>
      <c r="O1206" s="3" t="s">
        <v>584</v>
      </c>
      <c r="P1206" s="56">
        <f t="shared" si="74"/>
        <v>0</v>
      </c>
      <c r="Q1206" s="56">
        <f t="shared" si="75"/>
        <v>-45</v>
      </c>
      <c r="R1206" s="56">
        <f>IF(A1206="INVERSION",-J1206,0)</f>
        <v>0</v>
      </c>
      <c r="S1206" s="56">
        <f>finanzas3[[#This Row],[INGRESO__NETO]]+finanzas3[[#This Row],[GASTO_NETO]]+finanzas3[[#This Row],[INVERSION_NETA]]</f>
        <v>-45</v>
      </c>
    </row>
    <row r="1207" spans="1:19" x14ac:dyDescent="0.35">
      <c r="A1207" s="3" t="s">
        <v>28</v>
      </c>
      <c r="B1207" s="3" t="s">
        <v>16</v>
      </c>
      <c r="C1207" s="3" t="s">
        <v>29</v>
      </c>
      <c r="D1207" s="3" t="s">
        <v>18</v>
      </c>
      <c r="E1207" s="3" t="s">
        <v>483</v>
      </c>
      <c r="F1207" s="3" t="s">
        <v>171</v>
      </c>
      <c r="G1207" s="3" t="s">
        <v>59</v>
      </c>
      <c r="H1207" s="3" t="s">
        <v>428</v>
      </c>
      <c r="I1207" s="3" t="s">
        <v>428</v>
      </c>
      <c r="J1207" s="6">
        <v>6</v>
      </c>
      <c r="K1207" s="4">
        <v>44228</v>
      </c>
      <c r="L1207" s="3">
        <f t="shared" si="72"/>
        <v>2021</v>
      </c>
      <c r="M1207" s="3">
        <f t="shared" si="73"/>
        <v>2</v>
      </c>
      <c r="O1207" s="3" t="s">
        <v>584</v>
      </c>
      <c r="P1207" s="56">
        <f t="shared" si="74"/>
        <v>0</v>
      </c>
      <c r="Q1207" s="56">
        <f t="shared" si="75"/>
        <v>-6</v>
      </c>
      <c r="R1207" s="56">
        <f>IF(A1207="INVERSION",-J1207,0)</f>
        <v>0</v>
      </c>
      <c r="S1207" s="56">
        <f>finanzas3[[#This Row],[INGRESO__NETO]]+finanzas3[[#This Row],[GASTO_NETO]]+finanzas3[[#This Row],[INVERSION_NETA]]</f>
        <v>-6</v>
      </c>
    </row>
    <row r="1208" spans="1:19" x14ac:dyDescent="0.35">
      <c r="A1208" s="3" t="s">
        <v>28</v>
      </c>
      <c r="B1208" s="3" t="s">
        <v>16</v>
      </c>
      <c r="C1208" s="3" t="s">
        <v>29</v>
      </c>
      <c r="D1208" s="3" t="s">
        <v>18</v>
      </c>
      <c r="E1208" s="3" t="s">
        <v>485</v>
      </c>
      <c r="F1208" s="3" t="s">
        <v>171</v>
      </c>
      <c r="G1208" s="3" t="s">
        <v>1864</v>
      </c>
      <c r="H1208" s="3" t="s">
        <v>679</v>
      </c>
      <c r="I1208" s="3" t="s">
        <v>2197</v>
      </c>
      <c r="J1208" s="6">
        <v>8.5</v>
      </c>
      <c r="K1208" s="4">
        <v>44228</v>
      </c>
      <c r="L1208" s="3">
        <f t="shared" si="72"/>
        <v>2021</v>
      </c>
      <c r="M1208" s="3">
        <f t="shared" si="73"/>
        <v>2</v>
      </c>
      <c r="O1208" s="3" t="s">
        <v>584</v>
      </c>
      <c r="P1208" s="56">
        <f t="shared" si="74"/>
        <v>0</v>
      </c>
      <c r="Q1208" s="56">
        <f t="shared" si="75"/>
        <v>-8.5</v>
      </c>
      <c r="R1208" s="56">
        <f>IF(A1208="INVERSION",-J1208,0)</f>
        <v>0</v>
      </c>
      <c r="S1208" s="56">
        <f>finanzas3[[#This Row],[INGRESO__NETO]]+finanzas3[[#This Row],[GASTO_NETO]]+finanzas3[[#This Row],[INVERSION_NETA]]</f>
        <v>-8.5</v>
      </c>
    </row>
    <row r="1209" spans="1:19" x14ac:dyDescent="0.35">
      <c r="A1209" s="3" t="s">
        <v>28</v>
      </c>
      <c r="B1209" s="3" t="s">
        <v>16</v>
      </c>
      <c r="C1209" s="3" t="s">
        <v>17</v>
      </c>
      <c r="D1209" s="3" t="s">
        <v>18</v>
      </c>
      <c r="E1209" s="3" t="s">
        <v>352</v>
      </c>
      <c r="F1209" s="3" t="s">
        <v>352</v>
      </c>
      <c r="G1209" s="3" t="s">
        <v>67</v>
      </c>
      <c r="H1209" s="3" t="s">
        <v>67</v>
      </c>
      <c r="I1209" s="3" t="s">
        <v>510</v>
      </c>
      <c r="J1209" s="6">
        <v>1.2610000000000001</v>
      </c>
      <c r="K1209" s="4">
        <v>44229</v>
      </c>
      <c r="L1209" s="3">
        <f t="shared" si="72"/>
        <v>2021</v>
      </c>
      <c r="M1209" s="3">
        <f t="shared" si="73"/>
        <v>2</v>
      </c>
      <c r="O1209" t="s">
        <v>511</v>
      </c>
      <c r="P1209" s="56">
        <f t="shared" si="74"/>
        <v>0</v>
      </c>
      <c r="Q1209" s="56">
        <f t="shared" si="75"/>
        <v>-1.2610000000000001</v>
      </c>
      <c r="R1209" s="56">
        <f>IF(A1209="INVERSION",-J1209,0)</f>
        <v>0</v>
      </c>
      <c r="S1209" s="56">
        <f>finanzas3[[#This Row],[INGRESO__NETO]]+finanzas3[[#This Row],[GASTO_NETO]]+finanzas3[[#This Row],[INVERSION_NETA]]</f>
        <v>-1.2610000000000001</v>
      </c>
    </row>
    <row r="1210" spans="1:19" x14ac:dyDescent="0.35">
      <c r="A1210" s="3" t="s">
        <v>28</v>
      </c>
      <c r="B1210" s="3" t="s">
        <v>16</v>
      </c>
      <c r="C1210" s="3" t="s">
        <v>17</v>
      </c>
      <c r="D1210" s="3" t="s">
        <v>18</v>
      </c>
      <c r="E1210" s="3" t="s">
        <v>511</v>
      </c>
      <c r="G1210" s="3" t="s">
        <v>67</v>
      </c>
      <c r="H1210" s="3" t="s">
        <v>66</v>
      </c>
      <c r="I1210" s="3" t="s">
        <v>585</v>
      </c>
      <c r="J1210" s="6">
        <v>1.2610000000000001</v>
      </c>
      <c r="K1210" s="4">
        <v>44229</v>
      </c>
      <c r="L1210" s="3">
        <f t="shared" si="72"/>
        <v>2021</v>
      </c>
      <c r="M1210" s="3">
        <f t="shared" si="73"/>
        <v>2</v>
      </c>
      <c r="O1210" s="3"/>
      <c r="P1210" s="56">
        <f t="shared" si="74"/>
        <v>0</v>
      </c>
      <c r="Q1210" s="56">
        <f t="shared" si="75"/>
        <v>-1.2610000000000001</v>
      </c>
      <c r="R1210" s="56">
        <f>IF(A1210="INVERSION",-J1210,0)</f>
        <v>0</v>
      </c>
      <c r="S1210" s="56">
        <f>finanzas3[[#This Row],[INGRESO__NETO]]+finanzas3[[#This Row],[GASTO_NETO]]+finanzas3[[#This Row],[INVERSION_NETA]]</f>
        <v>-1.2610000000000001</v>
      </c>
    </row>
    <row r="1211" spans="1:19" x14ac:dyDescent="0.35">
      <c r="A1211" s="3" t="s">
        <v>28</v>
      </c>
      <c r="B1211" s="3" t="s">
        <v>16</v>
      </c>
      <c r="C1211" s="3" t="s">
        <v>17</v>
      </c>
      <c r="D1211" s="3" t="s">
        <v>18</v>
      </c>
      <c r="E1211" s="3" t="s">
        <v>167</v>
      </c>
      <c r="F1211" s="3" t="s">
        <v>20</v>
      </c>
      <c r="G1211" s="3" t="s">
        <v>1865</v>
      </c>
      <c r="H1211" s="3" t="s">
        <v>586</v>
      </c>
      <c r="I1211" s="3" t="s">
        <v>587</v>
      </c>
      <c r="J1211" s="6">
        <v>1.1990000000000001</v>
      </c>
      <c r="K1211" s="4">
        <v>44229</v>
      </c>
      <c r="L1211" s="3">
        <f t="shared" si="72"/>
        <v>2021</v>
      </c>
      <c r="M1211" s="3">
        <f t="shared" si="73"/>
        <v>2</v>
      </c>
      <c r="O1211" s="3" t="s">
        <v>588</v>
      </c>
      <c r="P1211" s="56">
        <f t="shared" si="74"/>
        <v>0</v>
      </c>
      <c r="Q1211" s="56">
        <f t="shared" si="75"/>
        <v>-1.1990000000000001</v>
      </c>
      <c r="R1211" s="56">
        <f>IF(A1211="INVERSION",-J1211,0)</f>
        <v>0</v>
      </c>
      <c r="S1211" s="56">
        <f>finanzas3[[#This Row],[INGRESO__NETO]]+finanzas3[[#This Row],[GASTO_NETO]]+finanzas3[[#This Row],[INVERSION_NETA]]</f>
        <v>-1.1990000000000001</v>
      </c>
    </row>
    <row r="1212" spans="1:19" x14ac:dyDescent="0.35">
      <c r="A1212" s="3" t="s">
        <v>531</v>
      </c>
      <c r="B1212" s="3" t="s">
        <v>16</v>
      </c>
      <c r="C1212" s="3" t="s">
        <v>17</v>
      </c>
      <c r="D1212" s="3" t="s">
        <v>18</v>
      </c>
      <c r="E1212" s="3" t="s">
        <v>546</v>
      </c>
      <c r="F1212" s="3" t="s">
        <v>20</v>
      </c>
      <c r="G1212" s="3" t="s">
        <v>547</v>
      </c>
      <c r="H1212" s="3" t="s">
        <v>547</v>
      </c>
      <c r="I1212" s="3" t="s">
        <v>547</v>
      </c>
      <c r="J1212" s="6">
        <v>450</v>
      </c>
      <c r="K1212" s="4">
        <v>44229</v>
      </c>
      <c r="L1212" s="3">
        <f t="shared" si="72"/>
        <v>2021</v>
      </c>
      <c r="M1212" s="3">
        <f t="shared" si="73"/>
        <v>2</v>
      </c>
      <c r="O1212" s="3"/>
      <c r="P1212" s="56">
        <f t="shared" si="74"/>
        <v>0</v>
      </c>
      <c r="Q1212" s="56">
        <f t="shared" si="75"/>
        <v>0</v>
      </c>
      <c r="R1212" s="56">
        <f>IF(A1212="INVERSION",-J1212,0)</f>
        <v>-450</v>
      </c>
      <c r="S1212" s="56">
        <f>finanzas3[[#This Row],[INGRESO__NETO]]+finanzas3[[#This Row],[GASTO_NETO]]+finanzas3[[#This Row],[INVERSION_NETA]]</f>
        <v>-450</v>
      </c>
    </row>
    <row r="1213" spans="1:19" x14ac:dyDescent="0.35">
      <c r="A1213" s="3" t="s">
        <v>28</v>
      </c>
      <c r="B1213" s="3" t="s">
        <v>16</v>
      </c>
      <c r="C1213" s="3" t="s">
        <v>17</v>
      </c>
      <c r="D1213" s="3" t="s">
        <v>18</v>
      </c>
      <c r="E1213" s="3" t="s">
        <v>571</v>
      </c>
      <c r="G1213" s="3" t="s">
        <v>81</v>
      </c>
      <c r="H1213" s="3" t="s">
        <v>168</v>
      </c>
      <c r="I1213" s="3" t="s">
        <v>571</v>
      </c>
      <c r="J1213" s="6">
        <v>3.2</v>
      </c>
      <c r="K1213" s="4">
        <v>44229</v>
      </c>
      <c r="L1213" s="3">
        <f t="shared" si="72"/>
        <v>2021</v>
      </c>
      <c r="M1213" s="3">
        <f t="shared" si="73"/>
        <v>2</v>
      </c>
      <c r="O1213" s="3" t="s">
        <v>572</v>
      </c>
      <c r="P1213" s="56">
        <f t="shared" si="74"/>
        <v>0</v>
      </c>
      <c r="Q1213" s="56">
        <f t="shared" si="75"/>
        <v>-3.2</v>
      </c>
      <c r="R1213" s="56">
        <f>IF(A1213="INVERSION",-J1213,0)</f>
        <v>0</v>
      </c>
      <c r="S1213" s="56">
        <f>finanzas3[[#This Row],[INGRESO__NETO]]+finanzas3[[#This Row],[GASTO_NETO]]+finanzas3[[#This Row],[INVERSION_NETA]]</f>
        <v>-3.2</v>
      </c>
    </row>
    <row r="1214" spans="1:19" x14ac:dyDescent="0.35">
      <c r="A1214" s="3" t="s">
        <v>28</v>
      </c>
      <c r="B1214" s="3" t="s">
        <v>16</v>
      </c>
      <c r="C1214" s="3" t="s">
        <v>17</v>
      </c>
      <c r="D1214" s="3" t="s">
        <v>18</v>
      </c>
      <c r="E1214" s="3" t="s">
        <v>57</v>
      </c>
      <c r="F1214" s="3" t="s">
        <v>171</v>
      </c>
      <c r="G1214" s="3" t="s">
        <v>48</v>
      </c>
      <c r="H1214" s="3" t="s">
        <v>49</v>
      </c>
      <c r="I1214" s="3" t="s">
        <v>57</v>
      </c>
      <c r="J1214" s="6">
        <v>5.8010000000000002</v>
      </c>
      <c r="K1214" s="4">
        <v>44230</v>
      </c>
      <c r="L1214" s="3">
        <f t="shared" si="72"/>
        <v>2021</v>
      </c>
      <c r="M1214" s="3">
        <f t="shared" si="73"/>
        <v>2</v>
      </c>
      <c r="O1214" s="3"/>
      <c r="P1214" s="56">
        <f t="shared" si="74"/>
        <v>0</v>
      </c>
      <c r="Q1214" s="56">
        <f t="shared" si="75"/>
        <v>-5.8010000000000002</v>
      </c>
      <c r="R1214" s="56">
        <f>IF(A1214="INVERSION",-J1214,0)</f>
        <v>0</v>
      </c>
      <c r="S1214" s="56">
        <f>finanzas3[[#This Row],[INGRESO__NETO]]+finanzas3[[#This Row],[GASTO_NETO]]+finanzas3[[#This Row],[INVERSION_NETA]]</f>
        <v>-5.8010000000000002</v>
      </c>
    </row>
    <row r="1215" spans="1:19" x14ac:dyDescent="0.35">
      <c r="A1215" s="3" t="s">
        <v>28</v>
      </c>
      <c r="B1215" s="3" t="s">
        <v>16</v>
      </c>
      <c r="C1215" s="3" t="s">
        <v>17</v>
      </c>
      <c r="D1215" s="3" t="s">
        <v>18</v>
      </c>
      <c r="E1215" s="3" t="s">
        <v>511</v>
      </c>
      <c r="G1215" s="3" t="s">
        <v>67</v>
      </c>
      <c r="H1215" s="3" t="s">
        <v>66</v>
      </c>
      <c r="I1215" s="3" t="s">
        <v>585</v>
      </c>
      <c r="J1215" s="6">
        <v>1.2610000000000001</v>
      </c>
      <c r="K1215" s="4">
        <v>44231</v>
      </c>
      <c r="L1215" s="3">
        <f t="shared" si="72"/>
        <v>2021</v>
      </c>
      <c r="M1215" s="3">
        <f t="shared" si="73"/>
        <v>2</v>
      </c>
      <c r="O1215" s="3"/>
      <c r="P1215" s="56">
        <f t="shared" si="74"/>
        <v>0</v>
      </c>
      <c r="Q1215" s="56">
        <f t="shared" si="75"/>
        <v>-1.2610000000000001</v>
      </c>
      <c r="R1215" s="56">
        <f>IF(A1215="INVERSION",-J1215,0)</f>
        <v>0</v>
      </c>
      <c r="S1215" s="56">
        <f>finanzas3[[#This Row],[INGRESO__NETO]]+finanzas3[[#This Row],[GASTO_NETO]]+finanzas3[[#This Row],[INVERSION_NETA]]</f>
        <v>-1.2610000000000001</v>
      </c>
    </row>
    <row r="1216" spans="1:19" x14ac:dyDescent="0.35">
      <c r="A1216" s="3" t="s">
        <v>28</v>
      </c>
      <c r="B1216" s="3" t="s">
        <v>16</v>
      </c>
      <c r="C1216" s="3" t="s">
        <v>17</v>
      </c>
      <c r="D1216" s="3" t="s">
        <v>18</v>
      </c>
      <c r="E1216" s="3" t="s">
        <v>425</v>
      </c>
      <c r="F1216" s="3" t="s">
        <v>171</v>
      </c>
      <c r="G1216" s="3" t="s">
        <v>48</v>
      </c>
      <c r="H1216" s="3" t="s">
        <v>49</v>
      </c>
      <c r="I1216" s="3" t="s">
        <v>425</v>
      </c>
      <c r="J1216" s="6">
        <v>5.2650000000000006</v>
      </c>
      <c r="K1216" s="4">
        <v>44234</v>
      </c>
      <c r="L1216" s="3">
        <f t="shared" si="72"/>
        <v>2021</v>
      </c>
      <c r="M1216" s="3">
        <f t="shared" si="73"/>
        <v>2</v>
      </c>
      <c r="O1216" s="3"/>
      <c r="P1216" s="56">
        <f t="shared" si="74"/>
        <v>0</v>
      </c>
      <c r="Q1216" s="56">
        <f t="shared" si="75"/>
        <v>-5.2650000000000006</v>
      </c>
      <c r="R1216" s="56">
        <f>IF(A1216="INVERSION",-J1216,0)</f>
        <v>0</v>
      </c>
      <c r="S1216" s="56">
        <f>finanzas3[[#This Row],[INGRESO__NETO]]+finanzas3[[#This Row],[GASTO_NETO]]+finanzas3[[#This Row],[INVERSION_NETA]]</f>
        <v>-5.2650000000000006</v>
      </c>
    </row>
    <row r="1217" spans="1:19" x14ac:dyDescent="0.35">
      <c r="A1217" s="3" t="s">
        <v>28</v>
      </c>
      <c r="B1217" s="3" t="s">
        <v>16</v>
      </c>
      <c r="C1217" s="3" t="s">
        <v>29</v>
      </c>
      <c r="D1217" s="3" t="s">
        <v>18</v>
      </c>
      <c r="E1217" s="3" t="s">
        <v>37</v>
      </c>
      <c r="F1217" s="3" t="s">
        <v>171</v>
      </c>
      <c r="G1217" s="3" t="s">
        <v>1864</v>
      </c>
      <c r="H1217" s="3" t="s">
        <v>679</v>
      </c>
      <c r="I1217" s="3" t="s">
        <v>2197</v>
      </c>
      <c r="J1217" s="6">
        <v>1</v>
      </c>
      <c r="K1217" s="4">
        <v>44235</v>
      </c>
      <c r="L1217" s="3">
        <f t="shared" si="72"/>
        <v>2021</v>
      </c>
      <c r="M1217" s="3">
        <f t="shared" si="73"/>
        <v>2</v>
      </c>
      <c r="O1217" s="3" t="s">
        <v>580</v>
      </c>
      <c r="P1217" s="56">
        <f t="shared" si="74"/>
        <v>0</v>
      </c>
      <c r="Q1217" s="56">
        <f t="shared" si="75"/>
        <v>-1</v>
      </c>
      <c r="R1217" s="56">
        <f>IF(A1217="INVERSION",-J1217,0)</f>
        <v>0</v>
      </c>
      <c r="S1217" s="56">
        <f>finanzas3[[#This Row],[INGRESO__NETO]]+finanzas3[[#This Row],[GASTO_NETO]]+finanzas3[[#This Row],[INVERSION_NETA]]</f>
        <v>-1</v>
      </c>
    </row>
    <row r="1218" spans="1:19" x14ac:dyDescent="0.35">
      <c r="A1218" s="3" t="s">
        <v>28</v>
      </c>
      <c r="B1218" s="3" t="s">
        <v>16</v>
      </c>
      <c r="C1218" s="3" t="s">
        <v>17</v>
      </c>
      <c r="D1218" s="3" t="s">
        <v>18</v>
      </c>
      <c r="E1218" s="3" t="s">
        <v>581</v>
      </c>
      <c r="F1218" s="3" t="s">
        <v>25</v>
      </c>
      <c r="G1218" s="3" t="s">
        <v>1864</v>
      </c>
      <c r="H1218" s="3" t="s">
        <v>486</v>
      </c>
      <c r="I1218" s="3" t="s">
        <v>582</v>
      </c>
      <c r="J1218" s="6">
        <v>1</v>
      </c>
      <c r="K1218" s="4">
        <v>44235</v>
      </c>
      <c r="L1218" s="3">
        <f t="shared" ref="L1218:L1281" si="76">YEAR(K1218)</f>
        <v>2021</v>
      </c>
      <c r="M1218" s="3">
        <f t="shared" ref="M1218:M1281" si="77">MONTH(K1218)</f>
        <v>2</v>
      </c>
      <c r="O1218" t="s">
        <v>583</v>
      </c>
      <c r="P1218" s="56">
        <f t="shared" si="74"/>
        <v>0</v>
      </c>
      <c r="Q1218" s="56">
        <f t="shared" si="75"/>
        <v>-1</v>
      </c>
      <c r="R1218" s="56">
        <f>IF(A1218="INVERSION",-J1218,0)</f>
        <v>0</v>
      </c>
      <c r="S1218" s="56">
        <f>finanzas3[[#This Row],[INGRESO__NETO]]+finanzas3[[#This Row],[GASTO_NETO]]+finanzas3[[#This Row],[INVERSION_NETA]]</f>
        <v>-1</v>
      </c>
    </row>
    <row r="1219" spans="1:19" x14ac:dyDescent="0.35">
      <c r="A1219" s="3" t="s">
        <v>28</v>
      </c>
      <c r="B1219" s="3" t="s">
        <v>16</v>
      </c>
      <c r="C1219" s="3" t="s">
        <v>17</v>
      </c>
      <c r="D1219" s="3" t="s">
        <v>18</v>
      </c>
      <c r="F1219" s="3" t="s">
        <v>589</v>
      </c>
      <c r="G1219" s="3" t="s">
        <v>110</v>
      </c>
      <c r="H1219" s="3" t="s">
        <v>590</v>
      </c>
      <c r="I1219" s="3" t="s">
        <v>590</v>
      </c>
      <c r="J1219" s="6">
        <v>12.200000000000001</v>
      </c>
      <c r="K1219" s="4">
        <v>44237</v>
      </c>
      <c r="L1219" s="3">
        <f t="shared" si="76"/>
        <v>2021</v>
      </c>
      <c r="M1219" s="3">
        <f t="shared" si="77"/>
        <v>2</v>
      </c>
      <c r="P1219" s="56">
        <f t="shared" ref="P1219:P1282" si="78">IF(A1219="INGRESO",J1219,0)</f>
        <v>0</v>
      </c>
      <c r="Q1219" s="56">
        <f t="shared" ref="Q1219:Q1282" si="79">IF(A1219="GASTO",-J1219,0)</f>
        <v>-12.200000000000001</v>
      </c>
      <c r="R1219" s="56">
        <f>IF(A1219="INVERSION",-J1219,0)</f>
        <v>0</v>
      </c>
      <c r="S1219" s="56">
        <f>finanzas3[[#This Row],[INGRESO__NETO]]+finanzas3[[#This Row],[GASTO_NETO]]+finanzas3[[#This Row],[INVERSION_NETA]]</f>
        <v>-12.200000000000001</v>
      </c>
    </row>
    <row r="1220" spans="1:19" x14ac:dyDescent="0.35">
      <c r="A1220" s="3" t="s">
        <v>28</v>
      </c>
      <c r="B1220" s="3" t="s">
        <v>16</v>
      </c>
      <c r="C1220" s="3" t="s">
        <v>17</v>
      </c>
      <c r="D1220" s="3" t="s">
        <v>18</v>
      </c>
      <c r="F1220" s="3" t="s">
        <v>25</v>
      </c>
      <c r="G1220" s="3" t="s">
        <v>48</v>
      </c>
      <c r="H1220" s="3" t="s">
        <v>282</v>
      </c>
      <c r="I1220" s="3" t="s">
        <v>482</v>
      </c>
      <c r="J1220" s="6">
        <v>1.042</v>
      </c>
      <c r="K1220" s="4">
        <v>44240</v>
      </c>
      <c r="L1220" s="3">
        <f t="shared" si="76"/>
        <v>2021</v>
      </c>
      <c r="M1220" s="3">
        <f t="shared" si="77"/>
        <v>2</v>
      </c>
      <c r="O1220" t="s">
        <v>593</v>
      </c>
      <c r="P1220" s="56">
        <f t="shared" si="78"/>
        <v>0</v>
      </c>
      <c r="Q1220" s="56">
        <f t="shared" si="79"/>
        <v>-1.042</v>
      </c>
      <c r="R1220" s="56">
        <f>IF(A1220="INVERSION",-J1220,0)</f>
        <v>0</v>
      </c>
      <c r="S1220" s="56">
        <f>finanzas3[[#This Row],[INGRESO__NETO]]+finanzas3[[#This Row],[GASTO_NETO]]+finanzas3[[#This Row],[INVERSION_NETA]]</f>
        <v>-1.042</v>
      </c>
    </row>
    <row r="1221" spans="1:19" x14ac:dyDescent="0.35">
      <c r="A1221" s="3" t="s">
        <v>28</v>
      </c>
      <c r="B1221" s="3" t="s">
        <v>16</v>
      </c>
      <c r="C1221" s="3" t="s">
        <v>17</v>
      </c>
      <c r="D1221" s="3" t="s">
        <v>18</v>
      </c>
      <c r="E1221" s="3" t="s">
        <v>591</v>
      </c>
      <c r="F1221" s="3" t="s">
        <v>470</v>
      </c>
      <c r="G1221" s="3" t="s">
        <v>84</v>
      </c>
      <c r="H1221" s="3" t="s">
        <v>139</v>
      </c>
      <c r="I1221" s="3" t="s">
        <v>139</v>
      </c>
      <c r="J1221" s="6">
        <v>0.65600000000000003</v>
      </c>
      <c r="K1221" s="4">
        <v>44240</v>
      </c>
      <c r="L1221" s="3">
        <f t="shared" si="76"/>
        <v>2021</v>
      </c>
      <c r="M1221" s="3">
        <f t="shared" si="77"/>
        <v>2</v>
      </c>
      <c r="O1221" t="s">
        <v>592</v>
      </c>
      <c r="P1221" s="56">
        <f t="shared" si="78"/>
        <v>0</v>
      </c>
      <c r="Q1221" s="56">
        <f t="shared" si="79"/>
        <v>-0.65600000000000003</v>
      </c>
      <c r="R1221" s="56">
        <f>IF(A1221="INVERSION",-J1221,0)</f>
        <v>0</v>
      </c>
      <c r="S1221" s="56">
        <f>finanzas3[[#This Row],[INGRESO__NETO]]+finanzas3[[#This Row],[GASTO_NETO]]+finanzas3[[#This Row],[INVERSION_NETA]]</f>
        <v>-0.65600000000000003</v>
      </c>
    </row>
    <row r="1222" spans="1:19" x14ac:dyDescent="0.35">
      <c r="A1222" s="3" t="s">
        <v>28</v>
      </c>
      <c r="B1222" s="3" t="s">
        <v>16</v>
      </c>
      <c r="C1222" s="3" t="s">
        <v>29</v>
      </c>
      <c r="D1222" s="3" t="s">
        <v>18</v>
      </c>
      <c r="E1222" s="3" t="s">
        <v>37</v>
      </c>
      <c r="F1222" s="3" t="s">
        <v>171</v>
      </c>
      <c r="G1222" s="3" t="s">
        <v>1864</v>
      </c>
      <c r="H1222" s="3" t="s">
        <v>679</v>
      </c>
      <c r="I1222" s="3" t="s">
        <v>2197</v>
      </c>
      <c r="J1222" s="6">
        <v>1</v>
      </c>
      <c r="K1222" s="4">
        <v>44242</v>
      </c>
      <c r="L1222" s="3">
        <f t="shared" si="76"/>
        <v>2021</v>
      </c>
      <c r="M1222" s="3">
        <f t="shared" si="77"/>
        <v>2</v>
      </c>
      <c r="O1222" s="3" t="s">
        <v>580</v>
      </c>
      <c r="P1222" s="56">
        <f t="shared" si="78"/>
        <v>0</v>
      </c>
      <c r="Q1222" s="56">
        <f t="shared" si="79"/>
        <v>-1</v>
      </c>
      <c r="R1222" s="56">
        <f>IF(A1222="INVERSION",-J1222,0)</f>
        <v>0</v>
      </c>
      <c r="S1222" s="56">
        <f>finanzas3[[#This Row],[INGRESO__NETO]]+finanzas3[[#This Row],[GASTO_NETO]]+finanzas3[[#This Row],[INVERSION_NETA]]</f>
        <v>-1</v>
      </c>
    </row>
    <row r="1223" spans="1:19" x14ac:dyDescent="0.35">
      <c r="A1223" s="3" t="s">
        <v>28</v>
      </c>
      <c r="B1223" s="3" t="s">
        <v>16</v>
      </c>
      <c r="C1223" s="3" t="s">
        <v>17</v>
      </c>
      <c r="D1223" s="3" t="s">
        <v>18</v>
      </c>
      <c r="E1223" s="3" t="s">
        <v>581</v>
      </c>
      <c r="F1223" s="3" t="s">
        <v>25</v>
      </c>
      <c r="G1223" s="3" t="s">
        <v>1864</v>
      </c>
      <c r="H1223" s="3" t="s">
        <v>486</v>
      </c>
      <c r="I1223" s="3" t="s">
        <v>582</v>
      </c>
      <c r="J1223" s="6">
        <v>1</v>
      </c>
      <c r="K1223" s="4">
        <v>44242</v>
      </c>
      <c r="L1223" s="3">
        <f t="shared" si="76"/>
        <v>2021</v>
      </c>
      <c r="M1223" s="3">
        <f t="shared" si="77"/>
        <v>2</v>
      </c>
      <c r="O1223" t="s">
        <v>583</v>
      </c>
      <c r="P1223" s="56">
        <f t="shared" si="78"/>
        <v>0</v>
      </c>
      <c r="Q1223" s="56">
        <f t="shared" si="79"/>
        <v>-1</v>
      </c>
      <c r="R1223" s="56">
        <f>IF(A1223="INVERSION",-J1223,0)</f>
        <v>0</v>
      </c>
      <c r="S1223" s="56">
        <f>finanzas3[[#This Row],[INGRESO__NETO]]+finanzas3[[#This Row],[GASTO_NETO]]+finanzas3[[#This Row],[INVERSION_NETA]]</f>
        <v>-1</v>
      </c>
    </row>
    <row r="1224" spans="1:19" x14ac:dyDescent="0.35">
      <c r="A1224" s="3" t="s">
        <v>531</v>
      </c>
      <c r="B1224" s="3" t="s">
        <v>16</v>
      </c>
      <c r="C1224" s="3" t="s">
        <v>17</v>
      </c>
      <c r="D1224" s="3" t="s">
        <v>18</v>
      </c>
      <c r="E1224" s="3" t="s">
        <v>546</v>
      </c>
      <c r="F1224" s="3" t="s">
        <v>20</v>
      </c>
      <c r="G1224" s="3" t="s">
        <v>547</v>
      </c>
      <c r="H1224" s="3" t="s">
        <v>547</v>
      </c>
      <c r="I1224" s="3" t="s">
        <v>547</v>
      </c>
      <c r="J1224" s="6">
        <v>900</v>
      </c>
      <c r="K1224" s="4">
        <v>44244</v>
      </c>
      <c r="L1224" s="3">
        <f t="shared" si="76"/>
        <v>2021</v>
      </c>
      <c r="M1224" s="3">
        <f t="shared" si="77"/>
        <v>2</v>
      </c>
      <c r="O1224" s="3"/>
      <c r="P1224" s="56">
        <f t="shared" si="78"/>
        <v>0</v>
      </c>
      <c r="Q1224" s="56">
        <f t="shared" si="79"/>
        <v>0</v>
      </c>
      <c r="R1224" s="56">
        <f>IF(A1224="INVERSION",-J1224,0)</f>
        <v>-900</v>
      </c>
      <c r="S1224" s="56">
        <f>finanzas3[[#This Row],[INGRESO__NETO]]+finanzas3[[#This Row],[GASTO_NETO]]+finanzas3[[#This Row],[INVERSION_NETA]]</f>
        <v>-900</v>
      </c>
    </row>
    <row r="1225" spans="1:19" x14ac:dyDescent="0.35">
      <c r="A1225" s="3" t="s">
        <v>28</v>
      </c>
      <c r="B1225" s="3" t="s">
        <v>16</v>
      </c>
      <c r="C1225" s="3" t="s">
        <v>17</v>
      </c>
      <c r="D1225" s="3" t="s">
        <v>18</v>
      </c>
      <c r="E1225" s="3" t="s">
        <v>425</v>
      </c>
      <c r="F1225" s="3" t="s">
        <v>171</v>
      </c>
      <c r="G1225" s="3" t="s">
        <v>48</v>
      </c>
      <c r="H1225" s="3" t="s">
        <v>49</v>
      </c>
      <c r="I1225" s="3" t="s">
        <v>425</v>
      </c>
      <c r="J1225" s="6">
        <v>6.0770000000000008</v>
      </c>
      <c r="K1225" s="4">
        <v>44247</v>
      </c>
      <c r="L1225" s="3">
        <f t="shared" si="76"/>
        <v>2021</v>
      </c>
      <c r="M1225" s="3">
        <f t="shared" si="77"/>
        <v>2</v>
      </c>
      <c r="O1225" s="3"/>
      <c r="P1225" s="56">
        <f t="shared" si="78"/>
        <v>0</v>
      </c>
      <c r="Q1225" s="56">
        <f t="shared" si="79"/>
        <v>-6.0770000000000008</v>
      </c>
      <c r="R1225" s="56">
        <f>IF(A1225="INVERSION",-J1225,0)</f>
        <v>0</v>
      </c>
      <c r="S1225" s="56">
        <f>finanzas3[[#This Row],[INGRESO__NETO]]+finanzas3[[#This Row],[GASTO_NETO]]+finanzas3[[#This Row],[INVERSION_NETA]]</f>
        <v>-6.0770000000000008</v>
      </c>
    </row>
    <row r="1226" spans="1:19" x14ac:dyDescent="0.35">
      <c r="A1226" s="3" t="s">
        <v>28</v>
      </c>
      <c r="B1226" s="3" t="s">
        <v>16</v>
      </c>
      <c r="C1226" s="3" t="s">
        <v>17</v>
      </c>
      <c r="D1226" s="3" t="s">
        <v>18</v>
      </c>
      <c r="E1226" s="3" t="s">
        <v>425</v>
      </c>
      <c r="F1226" s="3" t="s">
        <v>171</v>
      </c>
      <c r="G1226" s="3" t="s">
        <v>48</v>
      </c>
      <c r="H1226" s="3" t="s">
        <v>49</v>
      </c>
      <c r="I1226" s="3" t="s">
        <v>425</v>
      </c>
      <c r="J1226" s="6">
        <v>0.94300000000000006</v>
      </c>
      <c r="K1226" s="4">
        <v>44248</v>
      </c>
      <c r="L1226" s="3">
        <f t="shared" si="76"/>
        <v>2021</v>
      </c>
      <c r="M1226" s="3">
        <f t="shared" si="77"/>
        <v>2</v>
      </c>
      <c r="O1226" s="3"/>
      <c r="P1226" s="56">
        <f t="shared" si="78"/>
        <v>0</v>
      </c>
      <c r="Q1226" s="56">
        <f t="shared" si="79"/>
        <v>-0.94300000000000006</v>
      </c>
      <c r="R1226" s="56">
        <f>IF(A1226="INVERSION",-J1226,0)</f>
        <v>0</v>
      </c>
      <c r="S1226" s="56">
        <f>finanzas3[[#This Row],[INGRESO__NETO]]+finanzas3[[#This Row],[GASTO_NETO]]+finanzas3[[#This Row],[INVERSION_NETA]]</f>
        <v>-0.94300000000000006</v>
      </c>
    </row>
    <row r="1227" spans="1:19" x14ac:dyDescent="0.35">
      <c r="A1227" s="3" t="s">
        <v>28</v>
      </c>
      <c r="B1227" s="3" t="s">
        <v>16</v>
      </c>
      <c r="C1227" s="3" t="s">
        <v>17</v>
      </c>
      <c r="D1227" s="3" t="s">
        <v>18</v>
      </c>
      <c r="E1227" s="3" t="s">
        <v>506</v>
      </c>
      <c r="F1227" s="3" t="s">
        <v>171</v>
      </c>
      <c r="G1227" s="3" t="s">
        <v>59</v>
      </c>
      <c r="H1227" s="3" t="s">
        <v>59</v>
      </c>
      <c r="J1227" s="6">
        <v>1.4990000000000001</v>
      </c>
      <c r="K1227" s="4">
        <v>44248</v>
      </c>
      <c r="L1227" s="3">
        <f t="shared" si="76"/>
        <v>2021</v>
      </c>
      <c r="M1227" s="3">
        <f t="shared" si="77"/>
        <v>2</v>
      </c>
      <c r="O1227" t="s">
        <v>507</v>
      </c>
      <c r="P1227" s="56">
        <f t="shared" si="78"/>
        <v>0</v>
      </c>
      <c r="Q1227" s="56">
        <f t="shared" si="79"/>
        <v>-1.4990000000000001</v>
      </c>
      <c r="R1227" s="56">
        <f>IF(A1227="INVERSION",-J1227,0)</f>
        <v>0</v>
      </c>
      <c r="S1227" s="56">
        <f>finanzas3[[#This Row],[INGRESO__NETO]]+finanzas3[[#This Row],[GASTO_NETO]]+finanzas3[[#This Row],[INVERSION_NETA]]</f>
        <v>-1.4990000000000001</v>
      </c>
    </row>
    <row r="1228" spans="1:19" x14ac:dyDescent="0.35">
      <c r="A1228" s="3" t="s">
        <v>28</v>
      </c>
      <c r="B1228" s="3" t="s">
        <v>16</v>
      </c>
      <c r="C1228" s="3" t="s">
        <v>17</v>
      </c>
      <c r="D1228" s="3" t="s">
        <v>18</v>
      </c>
      <c r="E1228" s="3" t="s">
        <v>19</v>
      </c>
      <c r="F1228" s="3" t="s">
        <v>20</v>
      </c>
      <c r="G1228" s="3" t="s">
        <v>21</v>
      </c>
      <c r="H1228" s="3" t="s">
        <v>534</v>
      </c>
      <c r="I1228" s="3" t="s">
        <v>535</v>
      </c>
      <c r="J1228" s="6">
        <v>0.30499999999999999</v>
      </c>
      <c r="K1228" s="4">
        <v>44249</v>
      </c>
      <c r="L1228" s="3">
        <f t="shared" si="76"/>
        <v>2021</v>
      </c>
      <c r="M1228" s="3">
        <f t="shared" si="77"/>
        <v>2</v>
      </c>
      <c r="O1228" s="3"/>
      <c r="P1228" s="56">
        <f t="shared" si="78"/>
        <v>0</v>
      </c>
      <c r="Q1228" s="56">
        <f t="shared" si="79"/>
        <v>-0.30499999999999999</v>
      </c>
      <c r="R1228" s="56">
        <f>IF(A1228="INVERSION",-J1228,0)</f>
        <v>0</v>
      </c>
      <c r="S1228" s="56">
        <f>finanzas3[[#This Row],[INGRESO__NETO]]+finanzas3[[#This Row],[GASTO_NETO]]+finanzas3[[#This Row],[INVERSION_NETA]]</f>
        <v>-0.30499999999999999</v>
      </c>
    </row>
    <row r="1229" spans="1:19" x14ac:dyDescent="0.35">
      <c r="A1229" s="3" t="s">
        <v>15</v>
      </c>
      <c r="B1229" s="3" t="s">
        <v>16</v>
      </c>
      <c r="C1229" s="3" t="s">
        <v>29</v>
      </c>
      <c r="D1229" s="3" t="s">
        <v>18</v>
      </c>
      <c r="E1229" s="3" t="s">
        <v>465</v>
      </c>
      <c r="F1229" s="3" t="s">
        <v>171</v>
      </c>
      <c r="G1229" s="3" t="s">
        <v>148</v>
      </c>
      <c r="H1229" s="3" t="s">
        <v>466</v>
      </c>
      <c r="I1229" s="3" t="s">
        <v>465</v>
      </c>
      <c r="J1229" s="6">
        <v>480.76499999999999</v>
      </c>
      <c r="K1229" s="4">
        <v>44251</v>
      </c>
      <c r="L1229" s="3">
        <f t="shared" si="76"/>
        <v>2021</v>
      </c>
      <c r="M1229" s="3">
        <f t="shared" si="77"/>
        <v>2</v>
      </c>
      <c r="O1229" s="3" t="s">
        <v>594</v>
      </c>
      <c r="P1229" s="56">
        <f t="shared" si="78"/>
        <v>480.76499999999999</v>
      </c>
      <c r="Q1229" s="56">
        <f t="shared" si="79"/>
        <v>0</v>
      </c>
      <c r="R1229" s="56">
        <f>IF(A1229="INVERSION",-J1229,0)</f>
        <v>0</v>
      </c>
      <c r="S1229" s="56">
        <f>finanzas3[[#This Row],[INGRESO__NETO]]+finanzas3[[#This Row],[GASTO_NETO]]+finanzas3[[#This Row],[INVERSION_NETA]]</f>
        <v>480.76499999999999</v>
      </c>
    </row>
    <row r="1230" spans="1:19" x14ac:dyDescent="0.35">
      <c r="A1230" s="3" t="s">
        <v>28</v>
      </c>
      <c r="B1230" s="3" t="s">
        <v>16</v>
      </c>
      <c r="C1230" s="3" t="s">
        <v>29</v>
      </c>
      <c r="D1230" s="3" t="s">
        <v>18</v>
      </c>
      <c r="E1230" s="3" t="s">
        <v>37</v>
      </c>
      <c r="F1230" s="3" t="s">
        <v>171</v>
      </c>
      <c r="G1230" s="3" t="s">
        <v>1864</v>
      </c>
      <c r="H1230" s="3" t="s">
        <v>1861</v>
      </c>
      <c r="I1230" s="3" t="s">
        <v>487</v>
      </c>
      <c r="J1230" s="6">
        <v>45</v>
      </c>
      <c r="K1230" s="4">
        <v>44256</v>
      </c>
      <c r="L1230" s="3">
        <f t="shared" si="76"/>
        <v>2021</v>
      </c>
      <c r="M1230" s="3">
        <f t="shared" si="77"/>
        <v>3</v>
      </c>
      <c r="O1230" s="3" t="s">
        <v>595</v>
      </c>
      <c r="P1230" s="56">
        <f t="shared" si="78"/>
        <v>0</v>
      </c>
      <c r="Q1230" s="56">
        <f t="shared" si="79"/>
        <v>-45</v>
      </c>
      <c r="R1230" s="56">
        <f>IF(A1230="INVERSION",-J1230,0)</f>
        <v>0</v>
      </c>
      <c r="S1230" s="56">
        <f>finanzas3[[#This Row],[INGRESO__NETO]]+finanzas3[[#This Row],[GASTO_NETO]]+finanzas3[[#This Row],[INVERSION_NETA]]</f>
        <v>-45</v>
      </c>
    </row>
    <row r="1231" spans="1:19" x14ac:dyDescent="0.35">
      <c r="A1231" s="3" t="s">
        <v>28</v>
      </c>
      <c r="B1231" s="3" t="s">
        <v>16</v>
      </c>
      <c r="C1231" s="3" t="s">
        <v>29</v>
      </c>
      <c r="D1231" s="3" t="s">
        <v>18</v>
      </c>
      <c r="E1231" s="3" t="s">
        <v>483</v>
      </c>
      <c r="F1231" s="3" t="s">
        <v>171</v>
      </c>
      <c r="G1231" s="3" t="s">
        <v>59</v>
      </c>
      <c r="H1231" s="3" t="s">
        <v>428</v>
      </c>
      <c r="I1231" s="3" t="s">
        <v>428</v>
      </c>
      <c r="J1231" s="6">
        <v>6</v>
      </c>
      <c r="K1231" s="4">
        <v>44256</v>
      </c>
      <c r="L1231" s="3">
        <f t="shared" si="76"/>
        <v>2021</v>
      </c>
      <c r="M1231" s="3">
        <f t="shared" si="77"/>
        <v>3</v>
      </c>
      <c r="O1231" s="3" t="s">
        <v>595</v>
      </c>
      <c r="P1231" s="56">
        <f t="shared" si="78"/>
        <v>0</v>
      </c>
      <c r="Q1231" s="56">
        <f t="shared" si="79"/>
        <v>-6</v>
      </c>
      <c r="R1231" s="56">
        <f>IF(A1231="INVERSION",-J1231,0)</f>
        <v>0</v>
      </c>
      <c r="S1231" s="56">
        <f>finanzas3[[#This Row],[INGRESO__NETO]]+finanzas3[[#This Row],[GASTO_NETO]]+finanzas3[[#This Row],[INVERSION_NETA]]</f>
        <v>-6</v>
      </c>
    </row>
    <row r="1232" spans="1:19" x14ac:dyDescent="0.35">
      <c r="A1232" s="3" t="s">
        <v>28</v>
      </c>
      <c r="B1232" s="3" t="s">
        <v>16</v>
      </c>
      <c r="C1232" s="3" t="s">
        <v>29</v>
      </c>
      <c r="D1232" s="3" t="s">
        <v>18</v>
      </c>
      <c r="E1232" s="3" t="s">
        <v>485</v>
      </c>
      <c r="F1232" s="3" t="s">
        <v>171</v>
      </c>
      <c r="G1232" s="3" t="s">
        <v>1864</v>
      </c>
      <c r="H1232" s="3" t="s">
        <v>679</v>
      </c>
      <c r="I1232" s="3" t="s">
        <v>2197</v>
      </c>
      <c r="J1232" s="6">
        <v>8.5</v>
      </c>
      <c r="K1232" s="4">
        <v>44256</v>
      </c>
      <c r="L1232" s="3">
        <f t="shared" si="76"/>
        <v>2021</v>
      </c>
      <c r="M1232" s="3">
        <f t="shared" si="77"/>
        <v>3</v>
      </c>
      <c r="O1232" s="3" t="s">
        <v>595</v>
      </c>
      <c r="P1232" s="56">
        <f t="shared" si="78"/>
        <v>0</v>
      </c>
      <c r="Q1232" s="56">
        <f t="shared" si="79"/>
        <v>-8.5</v>
      </c>
      <c r="R1232" s="56">
        <f>IF(A1232="INVERSION",-J1232,0)</f>
        <v>0</v>
      </c>
      <c r="S1232" s="56">
        <f>finanzas3[[#This Row],[INGRESO__NETO]]+finanzas3[[#This Row],[GASTO_NETO]]+finanzas3[[#This Row],[INVERSION_NETA]]</f>
        <v>-8.5</v>
      </c>
    </row>
    <row r="1233" spans="1:19" x14ac:dyDescent="0.35">
      <c r="A1233" s="3" t="s">
        <v>531</v>
      </c>
      <c r="B1233" s="3" t="s">
        <v>16</v>
      </c>
      <c r="C1233" s="3" t="s">
        <v>17</v>
      </c>
      <c r="D1233" s="3" t="s">
        <v>18</v>
      </c>
      <c r="E1233" s="3" t="s">
        <v>546</v>
      </c>
      <c r="F1233" s="3" t="s">
        <v>20</v>
      </c>
      <c r="G1233" s="3" t="s">
        <v>547</v>
      </c>
      <c r="H1233" s="3" t="s">
        <v>547</v>
      </c>
      <c r="I1233" s="3" t="s">
        <v>547</v>
      </c>
      <c r="J1233" s="6">
        <v>900</v>
      </c>
      <c r="K1233" s="4">
        <v>44258</v>
      </c>
      <c r="L1233" s="3">
        <f t="shared" si="76"/>
        <v>2021</v>
      </c>
      <c r="M1233" s="3">
        <f t="shared" si="77"/>
        <v>3</v>
      </c>
      <c r="O1233" s="3"/>
      <c r="P1233" s="56">
        <f t="shared" si="78"/>
        <v>0</v>
      </c>
      <c r="Q1233" s="56">
        <f t="shared" si="79"/>
        <v>0</v>
      </c>
      <c r="R1233" s="56">
        <f>IF(A1233="INVERSION",-J1233,0)</f>
        <v>-900</v>
      </c>
      <c r="S1233" s="56">
        <f>finanzas3[[#This Row],[INGRESO__NETO]]+finanzas3[[#This Row],[GASTO_NETO]]+finanzas3[[#This Row],[INVERSION_NETA]]</f>
        <v>-900</v>
      </c>
    </row>
    <row r="1234" spans="1:19" x14ac:dyDescent="0.35">
      <c r="A1234" s="3" t="s">
        <v>28</v>
      </c>
      <c r="B1234" s="3" t="s">
        <v>16</v>
      </c>
      <c r="C1234" s="3" t="s">
        <v>17</v>
      </c>
      <c r="D1234" s="3" t="s">
        <v>18</v>
      </c>
      <c r="E1234" s="3" t="s">
        <v>126</v>
      </c>
      <c r="G1234" s="3" t="s">
        <v>81</v>
      </c>
      <c r="H1234" s="3" t="s">
        <v>126</v>
      </c>
      <c r="I1234" s="3" t="s">
        <v>596</v>
      </c>
      <c r="J1234" s="6">
        <v>0.63</v>
      </c>
      <c r="K1234" s="4">
        <v>44261</v>
      </c>
      <c r="L1234" s="3">
        <f t="shared" si="76"/>
        <v>2021</v>
      </c>
      <c r="M1234" s="3">
        <f t="shared" si="77"/>
        <v>3</v>
      </c>
      <c r="O1234" t="s">
        <v>597</v>
      </c>
      <c r="P1234" s="56">
        <f t="shared" si="78"/>
        <v>0</v>
      </c>
      <c r="Q1234" s="56">
        <f t="shared" si="79"/>
        <v>-0.63</v>
      </c>
      <c r="R1234" s="56">
        <f>IF(A1234="INVERSION",-J1234,0)</f>
        <v>0</v>
      </c>
      <c r="S1234" s="56">
        <f>finanzas3[[#This Row],[INGRESO__NETO]]+finanzas3[[#This Row],[GASTO_NETO]]+finanzas3[[#This Row],[INVERSION_NETA]]</f>
        <v>-0.63</v>
      </c>
    </row>
    <row r="1235" spans="1:19" x14ac:dyDescent="0.35">
      <c r="A1235" s="3" t="s">
        <v>28</v>
      </c>
      <c r="B1235" s="3" t="s">
        <v>16</v>
      </c>
      <c r="C1235" s="3" t="s">
        <v>17</v>
      </c>
      <c r="D1235" s="3" t="s">
        <v>18</v>
      </c>
      <c r="F1235" s="3" t="s">
        <v>25</v>
      </c>
      <c r="G1235" s="3" t="s">
        <v>67</v>
      </c>
      <c r="H1235" s="3" t="s">
        <v>66</v>
      </c>
      <c r="I1235" s="3" t="s">
        <v>185</v>
      </c>
      <c r="J1235" s="6">
        <v>0.25</v>
      </c>
      <c r="K1235" s="4">
        <v>44262</v>
      </c>
      <c r="L1235" s="3">
        <f t="shared" si="76"/>
        <v>2021</v>
      </c>
      <c r="M1235" s="3">
        <f t="shared" si="77"/>
        <v>3</v>
      </c>
      <c r="P1235" s="56">
        <f t="shared" si="78"/>
        <v>0</v>
      </c>
      <c r="Q1235" s="56">
        <f t="shared" si="79"/>
        <v>-0.25</v>
      </c>
      <c r="R1235" s="56">
        <f>IF(A1235="INVERSION",-J1235,0)</f>
        <v>0</v>
      </c>
      <c r="S1235" s="56">
        <f>finanzas3[[#This Row],[INGRESO__NETO]]+finanzas3[[#This Row],[GASTO_NETO]]+finanzas3[[#This Row],[INVERSION_NETA]]</f>
        <v>-0.25</v>
      </c>
    </row>
    <row r="1236" spans="1:19" x14ac:dyDescent="0.35">
      <c r="A1236" s="3" t="s">
        <v>28</v>
      </c>
      <c r="B1236" s="3" t="s">
        <v>16</v>
      </c>
      <c r="C1236" s="3" t="s">
        <v>17</v>
      </c>
      <c r="D1236" s="3" t="s">
        <v>18</v>
      </c>
      <c r="E1236" s="3" t="s">
        <v>352</v>
      </c>
      <c r="F1236" s="3" t="s">
        <v>563</v>
      </c>
      <c r="G1236" s="3" t="s">
        <v>53</v>
      </c>
      <c r="H1236" s="3" t="s">
        <v>172</v>
      </c>
      <c r="I1236" s="3" t="s">
        <v>173</v>
      </c>
      <c r="J1236" s="6">
        <v>0.72599999999999998</v>
      </c>
      <c r="K1236" s="4">
        <v>44264</v>
      </c>
      <c r="L1236" s="3">
        <f t="shared" si="76"/>
        <v>2021</v>
      </c>
      <c r="M1236" s="3">
        <f t="shared" si="77"/>
        <v>3</v>
      </c>
      <c r="O1236" t="s">
        <v>564</v>
      </c>
      <c r="P1236" s="56">
        <f t="shared" si="78"/>
        <v>0</v>
      </c>
      <c r="Q1236" s="56">
        <f t="shared" si="79"/>
        <v>-0.72599999999999998</v>
      </c>
      <c r="R1236" s="56">
        <f>IF(A1236="INVERSION",-J1236,0)</f>
        <v>0</v>
      </c>
      <c r="S1236" s="56">
        <f>finanzas3[[#This Row],[INGRESO__NETO]]+finanzas3[[#This Row],[GASTO_NETO]]+finanzas3[[#This Row],[INVERSION_NETA]]</f>
        <v>-0.72599999999999998</v>
      </c>
    </row>
    <row r="1237" spans="1:19" x14ac:dyDescent="0.35">
      <c r="A1237" s="3" t="s">
        <v>28</v>
      </c>
      <c r="B1237" s="3" t="s">
        <v>16</v>
      </c>
      <c r="C1237" s="3" t="s">
        <v>17</v>
      </c>
      <c r="D1237" s="3" t="s">
        <v>18</v>
      </c>
      <c r="E1237" s="3" t="s">
        <v>598</v>
      </c>
      <c r="F1237" s="3" t="s">
        <v>470</v>
      </c>
      <c r="G1237" s="3" t="s">
        <v>84</v>
      </c>
      <c r="H1237" s="3" t="s">
        <v>139</v>
      </c>
      <c r="I1237" s="3" t="s">
        <v>139</v>
      </c>
      <c r="J1237" s="6">
        <v>1.4850000000000001</v>
      </c>
      <c r="K1237" s="4">
        <v>44266</v>
      </c>
      <c r="L1237" s="3">
        <f t="shared" si="76"/>
        <v>2021</v>
      </c>
      <c r="M1237" s="3">
        <f t="shared" si="77"/>
        <v>3</v>
      </c>
      <c r="O1237" t="s">
        <v>599</v>
      </c>
      <c r="P1237" s="56">
        <f t="shared" si="78"/>
        <v>0</v>
      </c>
      <c r="Q1237" s="56">
        <f t="shared" si="79"/>
        <v>-1.4850000000000001</v>
      </c>
      <c r="R1237" s="56">
        <f>IF(A1237="INVERSION",-J1237,0)</f>
        <v>0</v>
      </c>
      <c r="S1237" s="56">
        <f>finanzas3[[#This Row],[INGRESO__NETO]]+finanzas3[[#This Row],[GASTO_NETO]]+finanzas3[[#This Row],[INVERSION_NETA]]</f>
        <v>-1.4850000000000001</v>
      </c>
    </row>
    <row r="1238" spans="1:19" x14ac:dyDescent="0.35">
      <c r="A1238" s="3" t="s">
        <v>28</v>
      </c>
      <c r="B1238" s="3" t="s">
        <v>16</v>
      </c>
      <c r="C1238" s="3" t="s">
        <v>17</v>
      </c>
      <c r="D1238" s="3" t="s">
        <v>18</v>
      </c>
      <c r="E1238" s="3" t="s">
        <v>425</v>
      </c>
      <c r="F1238" s="3" t="s">
        <v>171</v>
      </c>
      <c r="G1238" s="3" t="s">
        <v>48</v>
      </c>
      <c r="H1238" s="3" t="s">
        <v>49</v>
      </c>
      <c r="I1238" s="3" t="s">
        <v>425</v>
      </c>
      <c r="J1238" s="6">
        <v>6.2950000000000008</v>
      </c>
      <c r="K1238" s="4">
        <v>44269</v>
      </c>
      <c r="L1238" s="3">
        <f t="shared" si="76"/>
        <v>2021</v>
      </c>
      <c r="M1238" s="3">
        <f t="shared" si="77"/>
        <v>3</v>
      </c>
      <c r="O1238" s="3"/>
      <c r="P1238" s="56">
        <f t="shared" si="78"/>
        <v>0</v>
      </c>
      <c r="Q1238" s="56">
        <f t="shared" si="79"/>
        <v>-6.2950000000000008</v>
      </c>
      <c r="R1238" s="56">
        <f>IF(A1238="INVERSION",-J1238,0)</f>
        <v>0</v>
      </c>
      <c r="S1238" s="56">
        <f>finanzas3[[#This Row],[INGRESO__NETO]]+finanzas3[[#This Row],[GASTO_NETO]]+finanzas3[[#This Row],[INVERSION_NETA]]</f>
        <v>-6.2950000000000008</v>
      </c>
    </row>
    <row r="1239" spans="1:19" x14ac:dyDescent="0.35">
      <c r="A1239" s="3" t="s">
        <v>28</v>
      </c>
      <c r="B1239" s="3" t="s">
        <v>16</v>
      </c>
      <c r="C1239" s="3" t="s">
        <v>17</v>
      </c>
      <c r="D1239" s="3" t="s">
        <v>18</v>
      </c>
      <c r="F1239" s="3" t="s">
        <v>25</v>
      </c>
      <c r="G1239" s="3" t="s">
        <v>67</v>
      </c>
      <c r="H1239" s="3" t="s">
        <v>66</v>
      </c>
      <c r="I1239" s="3" t="s">
        <v>185</v>
      </c>
      <c r="J1239" s="6">
        <v>0.63</v>
      </c>
      <c r="K1239" s="4">
        <v>44275</v>
      </c>
      <c r="L1239" s="3">
        <f t="shared" si="76"/>
        <v>2021</v>
      </c>
      <c r="M1239" s="3">
        <f t="shared" si="77"/>
        <v>3</v>
      </c>
      <c r="P1239" s="56">
        <f t="shared" si="78"/>
        <v>0</v>
      </c>
      <c r="Q1239" s="56">
        <f t="shared" si="79"/>
        <v>-0.63</v>
      </c>
      <c r="R1239" s="56">
        <f>IF(A1239="INVERSION",-J1239,0)</f>
        <v>0</v>
      </c>
      <c r="S1239" s="56">
        <f>finanzas3[[#This Row],[INGRESO__NETO]]+finanzas3[[#This Row],[GASTO_NETO]]+finanzas3[[#This Row],[INVERSION_NETA]]</f>
        <v>-0.63</v>
      </c>
    </row>
    <row r="1240" spans="1:19" x14ac:dyDescent="0.35">
      <c r="A1240" s="3" t="s">
        <v>28</v>
      </c>
      <c r="B1240" s="3" t="s">
        <v>16</v>
      </c>
      <c r="C1240" s="3" t="s">
        <v>17</v>
      </c>
      <c r="D1240" s="3" t="s">
        <v>18</v>
      </c>
      <c r="E1240" s="3" t="s">
        <v>352</v>
      </c>
      <c r="F1240" s="3" t="s">
        <v>470</v>
      </c>
      <c r="G1240" s="3" t="s">
        <v>53</v>
      </c>
      <c r="H1240" s="3" t="s">
        <v>172</v>
      </c>
      <c r="I1240" s="3" t="s">
        <v>173</v>
      </c>
      <c r="J1240" s="6">
        <v>0.68</v>
      </c>
      <c r="K1240" s="4">
        <v>44276</v>
      </c>
      <c r="L1240" s="3">
        <f t="shared" si="76"/>
        <v>2021</v>
      </c>
      <c r="M1240" s="3">
        <f t="shared" si="77"/>
        <v>3</v>
      </c>
      <c r="O1240" t="s">
        <v>501</v>
      </c>
      <c r="P1240" s="56">
        <f t="shared" si="78"/>
        <v>0</v>
      </c>
      <c r="Q1240" s="56">
        <f t="shared" si="79"/>
        <v>-0.68</v>
      </c>
      <c r="R1240" s="56">
        <f>IF(A1240="INVERSION",-J1240,0)</f>
        <v>0</v>
      </c>
      <c r="S1240" s="56">
        <f>finanzas3[[#This Row],[INGRESO__NETO]]+finanzas3[[#This Row],[GASTO_NETO]]+finanzas3[[#This Row],[INVERSION_NETA]]</f>
        <v>-0.68</v>
      </c>
    </row>
    <row r="1241" spans="1:19" x14ac:dyDescent="0.35">
      <c r="A1241" s="3" t="s">
        <v>28</v>
      </c>
      <c r="B1241" s="3" t="s">
        <v>16</v>
      </c>
      <c r="C1241" s="3" t="s">
        <v>17</v>
      </c>
      <c r="D1241" s="3" t="s">
        <v>18</v>
      </c>
      <c r="E1241" s="3" t="s">
        <v>173</v>
      </c>
      <c r="F1241" s="3" t="s">
        <v>470</v>
      </c>
      <c r="G1241" s="3" t="s">
        <v>53</v>
      </c>
      <c r="H1241" s="3" t="s">
        <v>172</v>
      </c>
      <c r="I1241" s="3" t="s">
        <v>173</v>
      </c>
      <c r="J1241" s="6">
        <v>0.71399999999999997</v>
      </c>
      <c r="K1241" s="4">
        <v>44277</v>
      </c>
      <c r="L1241" s="3">
        <f t="shared" si="76"/>
        <v>2021</v>
      </c>
      <c r="M1241" s="3">
        <f t="shared" si="77"/>
        <v>3</v>
      </c>
      <c r="O1241" t="s">
        <v>501</v>
      </c>
      <c r="P1241" s="56">
        <f t="shared" si="78"/>
        <v>0</v>
      </c>
      <c r="Q1241" s="56">
        <f t="shared" si="79"/>
        <v>-0.71399999999999997</v>
      </c>
      <c r="R1241" s="56">
        <f>IF(A1241="INVERSION",-J1241,0)</f>
        <v>0</v>
      </c>
      <c r="S1241" s="56">
        <f>finanzas3[[#This Row],[INGRESO__NETO]]+finanzas3[[#This Row],[GASTO_NETO]]+finanzas3[[#This Row],[INVERSION_NETA]]</f>
        <v>-0.71399999999999997</v>
      </c>
    </row>
    <row r="1242" spans="1:19" x14ac:dyDescent="0.35">
      <c r="A1242" s="3" t="s">
        <v>28</v>
      </c>
      <c r="B1242" s="3" t="s">
        <v>16</v>
      </c>
      <c r="C1242" s="3" t="s">
        <v>17</v>
      </c>
      <c r="D1242" s="3" t="s">
        <v>18</v>
      </c>
      <c r="E1242" s="3" t="s">
        <v>63</v>
      </c>
      <c r="F1242" s="3" t="s">
        <v>171</v>
      </c>
      <c r="G1242" s="3" t="s">
        <v>48</v>
      </c>
      <c r="H1242" s="3" t="s">
        <v>49</v>
      </c>
      <c r="I1242" s="3" t="s">
        <v>63</v>
      </c>
      <c r="J1242" s="6">
        <v>2.2690000000000001</v>
      </c>
      <c r="K1242" s="4">
        <v>44277</v>
      </c>
      <c r="L1242" s="3">
        <f t="shared" si="76"/>
        <v>2021</v>
      </c>
      <c r="M1242" s="3">
        <f t="shared" si="77"/>
        <v>3</v>
      </c>
      <c r="O1242" s="3"/>
      <c r="P1242" s="56">
        <f t="shared" si="78"/>
        <v>0</v>
      </c>
      <c r="Q1242" s="56">
        <f t="shared" si="79"/>
        <v>-2.2690000000000001</v>
      </c>
      <c r="R1242" s="56">
        <f>IF(A1242="INVERSION",-J1242,0)</f>
        <v>0</v>
      </c>
      <c r="S1242" s="56">
        <f>finanzas3[[#This Row],[INGRESO__NETO]]+finanzas3[[#This Row],[GASTO_NETO]]+finanzas3[[#This Row],[INVERSION_NETA]]</f>
        <v>-2.2690000000000001</v>
      </c>
    </row>
    <row r="1243" spans="1:19" x14ac:dyDescent="0.35">
      <c r="A1243" s="3" t="s">
        <v>15</v>
      </c>
      <c r="B1243" s="3" t="s">
        <v>16</v>
      </c>
      <c r="C1243" s="3" t="s">
        <v>29</v>
      </c>
      <c r="D1243" s="3" t="s">
        <v>18</v>
      </c>
      <c r="E1243" s="3" t="s">
        <v>465</v>
      </c>
      <c r="F1243" s="3" t="s">
        <v>171</v>
      </c>
      <c r="G1243" s="3" t="s">
        <v>148</v>
      </c>
      <c r="H1243" s="3" t="s">
        <v>466</v>
      </c>
      <c r="I1243" s="3" t="s">
        <v>465</v>
      </c>
      <c r="J1243" s="6">
        <v>480.10499999999996</v>
      </c>
      <c r="K1243" s="4">
        <v>44279</v>
      </c>
      <c r="L1243" s="3">
        <f t="shared" si="76"/>
        <v>2021</v>
      </c>
      <c r="M1243" s="3">
        <f t="shared" si="77"/>
        <v>3</v>
      </c>
      <c r="O1243" s="3" t="s">
        <v>600</v>
      </c>
      <c r="P1243" s="56">
        <f t="shared" si="78"/>
        <v>480.10499999999996</v>
      </c>
      <c r="Q1243" s="56">
        <f t="shared" si="79"/>
        <v>0</v>
      </c>
      <c r="R1243" s="56">
        <f>IF(A1243="INVERSION",-J1243,0)</f>
        <v>0</v>
      </c>
      <c r="S1243" s="56">
        <f>finanzas3[[#This Row],[INGRESO__NETO]]+finanzas3[[#This Row],[GASTO_NETO]]+finanzas3[[#This Row],[INVERSION_NETA]]</f>
        <v>480.10499999999996</v>
      </c>
    </row>
    <row r="1244" spans="1:19" x14ac:dyDescent="0.35">
      <c r="A1244" s="3" t="s">
        <v>28</v>
      </c>
      <c r="B1244" s="3" t="s">
        <v>16</v>
      </c>
      <c r="C1244" s="3" t="s">
        <v>29</v>
      </c>
      <c r="D1244" s="3" t="s">
        <v>18</v>
      </c>
      <c r="E1244" s="3" t="s">
        <v>37</v>
      </c>
      <c r="F1244" s="3" t="s">
        <v>171</v>
      </c>
      <c r="G1244" s="3" t="s">
        <v>1864</v>
      </c>
      <c r="H1244" s="3" t="s">
        <v>1861</v>
      </c>
      <c r="I1244" s="3" t="s">
        <v>487</v>
      </c>
      <c r="J1244" s="6">
        <v>45</v>
      </c>
      <c r="K1244" s="4">
        <v>44287</v>
      </c>
      <c r="L1244" s="3">
        <f t="shared" si="76"/>
        <v>2021</v>
      </c>
      <c r="M1244" s="3">
        <f t="shared" si="77"/>
        <v>4</v>
      </c>
      <c r="O1244" s="3" t="s">
        <v>601</v>
      </c>
      <c r="P1244" s="56">
        <f t="shared" si="78"/>
        <v>0</v>
      </c>
      <c r="Q1244" s="56">
        <f t="shared" si="79"/>
        <v>-45</v>
      </c>
      <c r="R1244" s="56">
        <f>IF(A1244="INVERSION",-J1244,0)</f>
        <v>0</v>
      </c>
      <c r="S1244" s="56">
        <f>finanzas3[[#This Row],[INGRESO__NETO]]+finanzas3[[#This Row],[GASTO_NETO]]+finanzas3[[#This Row],[INVERSION_NETA]]</f>
        <v>-45</v>
      </c>
    </row>
    <row r="1245" spans="1:19" x14ac:dyDescent="0.35">
      <c r="A1245" s="3" t="s">
        <v>28</v>
      </c>
      <c r="B1245" s="3" t="s">
        <v>16</v>
      </c>
      <c r="C1245" s="3" t="s">
        <v>29</v>
      </c>
      <c r="D1245" s="3" t="s">
        <v>18</v>
      </c>
      <c r="E1245" s="3" t="s">
        <v>483</v>
      </c>
      <c r="F1245" s="3" t="s">
        <v>171</v>
      </c>
      <c r="G1245" s="3" t="s">
        <v>59</v>
      </c>
      <c r="H1245" s="3" t="s">
        <v>428</v>
      </c>
      <c r="I1245" s="3" t="s">
        <v>428</v>
      </c>
      <c r="J1245" s="6">
        <v>6</v>
      </c>
      <c r="K1245" s="4">
        <v>44287</v>
      </c>
      <c r="L1245" s="3">
        <f t="shared" si="76"/>
        <v>2021</v>
      </c>
      <c r="M1245" s="3">
        <f t="shared" si="77"/>
        <v>4</v>
      </c>
      <c r="O1245" s="3" t="s">
        <v>601</v>
      </c>
      <c r="P1245" s="56">
        <f t="shared" si="78"/>
        <v>0</v>
      </c>
      <c r="Q1245" s="56">
        <f t="shared" si="79"/>
        <v>-6</v>
      </c>
      <c r="R1245" s="56">
        <f>IF(A1245="INVERSION",-J1245,0)</f>
        <v>0</v>
      </c>
      <c r="S1245" s="56">
        <f>finanzas3[[#This Row],[INGRESO__NETO]]+finanzas3[[#This Row],[GASTO_NETO]]+finanzas3[[#This Row],[INVERSION_NETA]]</f>
        <v>-6</v>
      </c>
    </row>
    <row r="1246" spans="1:19" x14ac:dyDescent="0.35">
      <c r="A1246" s="3" t="s">
        <v>531</v>
      </c>
      <c r="B1246" s="3" t="s">
        <v>16</v>
      </c>
      <c r="C1246" s="3" t="s">
        <v>17</v>
      </c>
      <c r="D1246" s="3" t="s">
        <v>18</v>
      </c>
      <c r="E1246" s="3" t="s">
        <v>546</v>
      </c>
      <c r="F1246" s="3" t="s">
        <v>20</v>
      </c>
      <c r="G1246" s="3" t="s">
        <v>547</v>
      </c>
      <c r="H1246" s="3" t="s">
        <v>547</v>
      </c>
      <c r="I1246" s="3" t="s">
        <v>547</v>
      </c>
      <c r="J1246" s="6">
        <v>900</v>
      </c>
      <c r="K1246" s="4">
        <v>44287</v>
      </c>
      <c r="L1246" s="3">
        <f t="shared" si="76"/>
        <v>2021</v>
      </c>
      <c r="M1246" s="3">
        <f t="shared" si="77"/>
        <v>4</v>
      </c>
      <c r="O1246" s="3"/>
      <c r="P1246" s="56">
        <f t="shared" si="78"/>
        <v>0</v>
      </c>
      <c r="Q1246" s="56">
        <f t="shared" si="79"/>
        <v>0</v>
      </c>
      <c r="R1246" s="56">
        <f>IF(A1246="INVERSION",-J1246,0)</f>
        <v>-900</v>
      </c>
      <c r="S1246" s="56">
        <f>finanzas3[[#This Row],[INGRESO__NETO]]+finanzas3[[#This Row],[GASTO_NETO]]+finanzas3[[#This Row],[INVERSION_NETA]]</f>
        <v>-900</v>
      </c>
    </row>
    <row r="1247" spans="1:19" x14ac:dyDescent="0.35">
      <c r="A1247" s="3" t="s">
        <v>28</v>
      </c>
      <c r="B1247" s="3" t="s">
        <v>16</v>
      </c>
      <c r="C1247" s="3" t="s">
        <v>29</v>
      </c>
      <c r="D1247" s="3" t="s">
        <v>18</v>
      </c>
      <c r="E1247" s="3" t="s">
        <v>485</v>
      </c>
      <c r="F1247" s="3" t="s">
        <v>171</v>
      </c>
      <c r="G1247" s="3" t="s">
        <v>1864</v>
      </c>
      <c r="H1247" s="3" t="s">
        <v>679</v>
      </c>
      <c r="I1247" s="3" t="s">
        <v>2197</v>
      </c>
      <c r="J1247" s="6">
        <v>8.5</v>
      </c>
      <c r="K1247" s="4">
        <v>44287</v>
      </c>
      <c r="L1247" s="3">
        <f t="shared" si="76"/>
        <v>2021</v>
      </c>
      <c r="M1247" s="3">
        <f t="shared" si="77"/>
        <v>4</v>
      </c>
      <c r="O1247" s="3" t="s">
        <v>601</v>
      </c>
      <c r="P1247" s="56">
        <f t="shared" si="78"/>
        <v>0</v>
      </c>
      <c r="Q1247" s="56">
        <f t="shared" si="79"/>
        <v>-8.5</v>
      </c>
      <c r="R1247" s="56">
        <f>IF(A1247="INVERSION",-J1247,0)</f>
        <v>0</v>
      </c>
      <c r="S1247" s="56">
        <f>finanzas3[[#This Row],[INGRESO__NETO]]+finanzas3[[#This Row],[GASTO_NETO]]+finanzas3[[#This Row],[INVERSION_NETA]]</f>
        <v>-8.5</v>
      </c>
    </row>
    <row r="1248" spans="1:19" x14ac:dyDescent="0.35">
      <c r="A1248" s="3" t="s">
        <v>15</v>
      </c>
      <c r="B1248" s="3" t="s">
        <v>16</v>
      </c>
      <c r="C1248" s="3" t="s">
        <v>17</v>
      </c>
      <c r="D1248" s="3" t="s">
        <v>18</v>
      </c>
      <c r="E1248" s="3" t="s">
        <v>24</v>
      </c>
      <c r="F1248" s="3" t="s">
        <v>25</v>
      </c>
      <c r="G1248" s="3" t="s">
        <v>21</v>
      </c>
      <c r="H1248" s="3" t="s">
        <v>26</v>
      </c>
      <c r="I1248" s="3" t="s">
        <v>27</v>
      </c>
      <c r="J1248" s="6">
        <v>8.0699999999999985</v>
      </c>
      <c r="K1248" s="4">
        <v>44289</v>
      </c>
      <c r="L1248" s="3">
        <f t="shared" si="76"/>
        <v>2021</v>
      </c>
      <c r="M1248" s="3">
        <f t="shared" si="77"/>
        <v>4</v>
      </c>
      <c r="O1248" s="3"/>
      <c r="P1248" s="56">
        <f t="shared" si="78"/>
        <v>8.0699999999999985</v>
      </c>
      <c r="Q1248" s="56">
        <f t="shared" si="79"/>
        <v>0</v>
      </c>
      <c r="R1248" s="56">
        <f>IF(A1248="INVERSION",-J1248,0)</f>
        <v>0</v>
      </c>
      <c r="S1248" s="56">
        <f>finanzas3[[#This Row],[INGRESO__NETO]]+finanzas3[[#This Row],[GASTO_NETO]]+finanzas3[[#This Row],[INVERSION_NETA]]</f>
        <v>8.0699999999999985</v>
      </c>
    </row>
    <row r="1249" spans="1:19" x14ac:dyDescent="0.35">
      <c r="A1249" s="3" t="s">
        <v>28</v>
      </c>
      <c r="B1249" s="3" t="s">
        <v>16</v>
      </c>
      <c r="C1249" s="3" t="s">
        <v>17</v>
      </c>
      <c r="D1249" s="3" t="s">
        <v>18</v>
      </c>
      <c r="F1249" s="3" t="s">
        <v>25</v>
      </c>
      <c r="G1249" s="3" t="s">
        <v>67</v>
      </c>
      <c r="H1249" s="3" t="s">
        <v>66</v>
      </c>
      <c r="I1249" s="3" t="s">
        <v>185</v>
      </c>
      <c r="J1249" s="6">
        <v>0.45999999999999996</v>
      </c>
      <c r="K1249" s="4">
        <v>44290</v>
      </c>
      <c r="L1249" s="3">
        <f t="shared" si="76"/>
        <v>2021</v>
      </c>
      <c r="M1249" s="3">
        <f t="shared" si="77"/>
        <v>4</v>
      </c>
      <c r="P1249" s="56">
        <f t="shared" si="78"/>
        <v>0</v>
      </c>
      <c r="Q1249" s="56">
        <f t="shared" si="79"/>
        <v>-0.45999999999999996</v>
      </c>
      <c r="R1249" s="56">
        <f>IF(A1249="INVERSION",-J1249,0)</f>
        <v>0</v>
      </c>
      <c r="S1249" s="56">
        <f>finanzas3[[#This Row],[INGRESO__NETO]]+finanzas3[[#This Row],[GASTO_NETO]]+finanzas3[[#This Row],[INVERSION_NETA]]</f>
        <v>-0.45999999999999996</v>
      </c>
    </row>
    <row r="1250" spans="1:19" x14ac:dyDescent="0.35">
      <c r="A1250" s="3" t="s">
        <v>28</v>
      </c>
      <c r="B1250" s="3" t="s">
        <v>16</v>
      </c>
      <c r="C1250" s="3" t="s">
        <v>17</v>
      </c>
      <c r="D1250" s="3" t="s">
        <v>18</v>
      </c>
      <c r="E1250" s="3" t="s">
        <v>40</v>
      </c>
      <c r="F1250" s="3" t="s">
        <v>171</v>
      </c>
      <c r="G1250" s="3" t="s">
        <v>21</v>
      </c>
      <c r="H1250" s="3" t="s">
        <v>40</v>
      </c>
      <c r="I1250" s="3" t="s">
        <v>40</v>
      </c>
      <c r="J1250" s="6">
        <v>7</v>
      </c>
      <c r="K1250" s="4">
        <v>44290</v>
      </c>
      <c r="L1250" s="3">
        <f t="shared" si="76"/>
        <v>2021</v>
      </c>
      <c r="M1250" s="3">
        <f t="shared" si="77"/>
        <v>4</v>
      </c>
      <c r="P1250" s="56">
        <f t="shared" si="78"/>
        <v>0</v>
      </c>
      <c r="Q1250" s="56">
        <f t="shared" si="79"/>
        <v>-7</v>
      </c>
      <c r="R1250" s="56">
        <f>IF(A1250="INVERSION",-J1250,0)</f>
        <v>0</v>
      </c>
      <c r="S1250" s="56">
        <f>finanzas3[[#This Row],[INGRESO__NETO]]+finanzas3[[#This Row],[GASTO_NETO]]+finanzas3[[#This Row],[INVERSION_NETA]]</f>
        <v>-7</v>
      </c>
    </row>
    <row r="1251" spans="1:19" x14ac:dyDescent="0.35">
      <c r="A1251" s="3" t="s">
        <v>28</v>
      </c>
      <c r="B1251" s="3" t="s">
        <v>16</v>
      </c>
      <c r="C1251" s="3" t="s">
        <v>17</v>
      </c>
      <c r="D1251" s="3" t="s">
        <v>18</v>
      </c>
      <c r="E1251" s="3" t="s">
        <v>58</v>
      </c>
      <c r="F1251" s="3" t="s">
        <v>171</v>
      </c>
      <c r="G1251" s="3" t="s">
        <v>59</v>
      </c>
      <c r="H1251" s="3" t="s">
        <v>59</v>
      </c>
      <c r="J1251" s="6">
        <v>1.4990000000000001</v>
      </c>
      <c r="K1251" s="4">
        <v>44290</v>
      </c>
      <c r="L1251" s="3">
        <f t="shared" si="76"/>
        <v>2021</v>
      </c>
      <c r="M1251" s="3">
        <f t="shared" si="77"/>
        <v>4</v>
      </c>
      <c r="O1251" t="s">
        <v>602</v>
      </c>
      <c r="P1251" s="56">
        <f t="shared" si="78"/>
        <v>0</v>
      </c>
      <c r="Q1251" s="56">
        <f t="shared" si="79"/>
        <v>-1.4990000000000001</v>
      </c>
      <c r="R1251" s="56">
        <f>IF(A1251="INVERSION",-J1251,0)</f>
        <v>0</v>
      </c>
      <c r="S1251" s="56">
        <f>finanzas3[[#This Row],[INGRESO__NETO]]+finanzas3[[#This Row],[GASTO_NETO]]+finanzas3[[#This Row],[INVERSION_NETA]]</f>
        <v>-1.4990000000000001</v>
      </c>
    </row>
    <row r="1252" spans="1:19" x14ac:dyDescent="0.35">
      <c r="A1252" s="3" t="s">
        <v>28</v>
      </c>
      <c r="B1252" s="3" t="s">
        <v>16</v>
      </c>
      <c r="C1252" s="3" t="s">
        <v>17</v>
      </c>
      <c r="D1252" s="3" t="s">
        <v>18</v>
      </c>
      <c r="E1252" s="3" t="s">
        <v>352</v>
      </c>
      <c r="F1252" s="3" t="s">
        <v>563</v>
      </c>
      <c r="G1252" s="3" t="s">
        <v>53</v>
      </c>
      <c r="H1252" s="3" t="s">
        <v>172</v>
      </c>
      <c r="I1252" s="3" t="s">
        <v>173</v>
      </c>
      <c r="J1252" s="6">
        <v>0.64800000000000013</v>
      </c>
      <c r="K1252" s="4">
        <v>44292</v>
      </c>
      <c r="L1252" s="3">
        <f t="shared" si="76"/>
        <v>2021</v>
      </c>
      <c r="M1252" s="3">
        <f t="shared" si="77"/>
        <v>4</v>
      </c>
      <c r="O1252" t="s">
        <v>564</v>
      </c>
      <c r="P1252" s="56">
        <f t="shared" si="78"/>
        <v>0</v>
      </c>
      <c r="Q1252" s="56">
        <f t="shared" si="79"/>
        <v>-0.64800000000000013</v>
      </c>
      <c r="R1252" s="56">
        <f>IF(A1252="INVERSION",-J1252,0)</f>
        <v>0</v>
      </c>
      <c r="S1252" s="56">
        <f>finanzas3[[#This Row],[INGRESO__NETO]]+finanzas3[[#This Row],[GASTO_NETO]]+finanzas3[[#This Row],[INVERSION_NETA]]</f>
        <v>-0.64800000000000013</v>
      </c>
    </row>
    <row r="1253" spans="1:19" x14ac:dyDescent="0.35">
      <c r="A1253" s="3" t="s">
        <v>28</v>
      </c>
      <c r="B1253" s="3" t="s">
        <v>16</v>
      </c>
      <c r="C1253" s="3" t="s">
        <v>17</v>
      </c>
      <c r="D1253" s="3" t="s">
        <v>18</v>
      </c>
      <c r="E1253" s="3" t="s">
        <v>352</v>
      </c>
      <c r="G1253" s="3" t="s">
        <v>53</v>
      </c>
      <c r="H1253" s="3" t="s">
        <v>352</v>
      </c>
      <c r="I1253" s="3" t="s">
        <v>352</v>
      </c>
      <c r="J1253" s="6">
        <v>0.64800000000000013</v>
      </c>
      <c r="K1253" s="4">
        <v>44292</v>
      </c>
      <c r="L1253" s="3">
        <f t="shared" si="76"/>
        <v>2021</v>
      </c>
      <c r="M1253" s="3">
        <f t="shared" si="77"/>
        <v>4</v>
      </c>
      <c r="O1253" s="3"/>
      <c r="P1253" s="56">
        <f t="shared" si="78"/>
        <v>0</v>
      </c>
      <c r="Q1253" s="56">
        <f t="shared" si="79"/>
        <v>-0.64800000000000013</v>
      </c>
      <c r="R1253" s="56">
        <f>IF(A1253="INVERSION",-J1253,0)</f>
        <v>0</v>
      </c>
      <c r="S1253" s="56">
        <f>finanzas3[[#This Row],[INGRESO__NETO]]+finanzas3[[#This Row],[GASTO_NETO]]+finanzas3[[#This Row],[INVERSION_NETA]]</f>
        <v>-0.64800000000000013</v>
      </c>
    </row>
    <row r="1254" spans="1:19" x14ac:dyDescent="0.35">
      <c r="A1254" s="3" t="s">
        <v>28</v>
      </c>
      <c r="B1254" s="3" t="s">
        <v>16</v>
      </c>
      <c r="C1254" s="3" t="s">
        <v>17</v>
      </c>
      <c r="D1254" s="3" t="s">
        <v>18</v>
      </c>
      <c r="E1254" s="3" t="s">
        <v>603</v>
      </c>
      <c r="F1254" s="3" t="s">
        <v>25</v>
      </c>
      <c r="G1254" s="3" t="s">
        <v>67</v>
      </c>
      <c r="H1254" s="3" t="s">
        <v>67</v>
      </c>
      <c r="I1254" s="3" t="s">
        <v>67</v>
      </c>
      <c r="J1254" s="6">
        <v>1.9350000000000003</v>
      </c>
      <c r="K1254" s="4">
        <v>44295</v>
      </c>
      <c r="L1254" s="3">
        <f t="shared" si="76"/>
        <v>2021</v>
      </c>
      <c r="M1254" s="3">
        <f t="shared" si="77"/>
        <v>4</v>
      </c>
      <c r="O1254" t="s">
        <v>604</v>
      </c>
      <c r="P1254" s="56">
        <f t="shared" si="78"/>
        <v>0</v>
      </c>
      <c r="Q1254" s="56">
        <f t="shared" si="79"/>
        <v>-1.9350000000000003</v>
      </c>
      <c r="R1254" s="56">
        <f>IF(A1254="INVERSION",-J1254,0)</f>
        <v>0</v>
      </c>
      <c r="S1254" s="56">
        <f>finanzas3[[#This Row],[INGRESO__NETO]]+finanzas3[[#This Row],[GASTO_NETO]]+finanzas3[[#This Row],[INVERSION_NETA]]</f>
        <v>-1.9350000000000003</v>
      </c>
    </row>
    <row r="1255" spans="1:19" x14ac:dyDescent="0.35">
      <c r="A1255" s="3" t="s">
        <v>28</v>
      </c>
      <c r="B1255" s="3" t="s">
        <v>16</v>
      </c>
      <c r="C1255" s="3" t="s">
        <v>17</v>
      </c>
      <c r="D1255" s="3" t="s">
        <v>18</v>
      </c>
      <c r="E1255" s="3" t="s">
        <v>66</v>
      </c>
      <c r="F1255" s="3" t="s">
        <v>25</v>
      </c>
      <c r="G1255" s="3" t="s">
        <v>67</v>
      </c>
      <c r="H1255" s="3" t="s">
        <v>66</v>
      </c>
      <c r="I1255" s="3" t="s">
        <v>66</v>
      </c>
      <c r="J1255" s="6">
        <v>0.4</v>
      </c>
      <c r="K1255" s="4">
        <v>44296</v>
      </c>
      <c r="L1255" s="3">
        <f t="shared" si="76"/>
        <v>2021</v>
      </c>
      <c r="M1255" s="3">
        <f t="shared" si="77"/>
        <v>4</v>
      </c>
      <c r="O1255" t="s">
        <v>605</v>
      </c>
      <c r="P1255" s="56">
        <f t="shared" si="78"/>
        <v>0</v>
      </c>
      <c r="Q1255" s="56">
        <f t="shared" si="79"/>
        <v>-0.4</v>
      </c>
      <c r="R1255" s="56">
        <f>IF(A1255="INVERSION",-J1255,0)</f>
        <v>0</v>
      </c>
      <c r="S1255" s="56">
        <f>finanzas3[[#This Row],[INGRESO__NETO]]+finanzas3[[#This Row],[GASTO_NETO]]+finanzas3[[#This Row],[INVERSION_NETA]]</f>
        <v>-0.4</v>
      </c>
    </row>
    <row r="1256" spans="1:19" x14ac:dyDescent="0.35">
      <c r="A1256" s="3" t="s">
        <v>28</v>
      </c>
      <c r="B1256" s="3" t="s">
        <v>16</v>
      </c>
      <c r="C1256" s="3" t="s">
        <v>17</v>
      </c>
      <c r="D1256" s="3" t="s">
        <v>18</v>
      </c>
      <c r="E1256" s="3" t="s">
        <v>606</v>
      </c>
      <c r="F1256" s="3" t="s">
        <v>25</v>
      </c>
      <c r="G1256" s="3" t="s">
        <v>67</v>
      </c>
      <c r="H1256" s="3" t="s">
        <v>67</v>
      </c>
      <c r="I1256" s="3" t="s">
        <v>67</v>
      </c>
      <c r="J1256" s="6">
        <v>4.43</v>
      </c>
      <c r="K1256" s="4">
        <v>44297</v>
      </c>
      <c r="L1256" s="3">
        <f t="shared" si="76"/>
        <v>2021</v>
      </c>
      <c r="M1256" s="3">
        <f t="shared" si="77"/>
        <v>4</v>
      </c>
      <c r="O1256" t="s">
        <v>607</v>
      </c>
      <c r="P1256" s="56">
        <f t="shared" si="78"/>
        <v>0</v>
      </c>
      <c r="Q1256" s="56">
        <f t="shared" si="79"/>
        <v>-4.43</v>
      </c>
      <c r="R1256" s="56">
        <f>IF(A1256="INVERSION",-J1256,0)</f>
        <v>0</v>
      </c>
      <c r="S1256" s="56">
        <f>finanzas3[[#This Row],[INGRESO__NETO]]+finanzas3[[#This Row],[GASTO_NETO]]+finanzas3[[#This Row],[INVERSION_NETA]]</f>
        <v>-4.43</v>
      </c>
    </row>
    <row r="1257" spans="1:19" x14ac:dyDescent="0.35">
      <c r="A1257" s="3" t="s">
        <v>28</v>
      </c>
      <c r="B1257" s="3" t="s">
        <v>16</v>
      </c>
      <c r="C1257" s="3" t="s">
        <v>17</v>
      </c>
      <c r="D1257" s="3" t="s">
        <v>18</v>
      </c>
      <c r="E1257" s="3" t="s">
        <v>603</v>
      </c>
      <c r="F1257" s="3" t="s">
        <v>25</v>
      </c>
      <c r="G1257" s="3" t="s">
        <v>67</v>
      </c>
      <c r="H1257" s="3" t="s">
        <v>67</v>
      </c>
      <c r="I1257" s="3" t="s">
        <v>67</v>
      </c>
      <c r="J1257" s="6">
        <v>0.15000000000000002</v>
      </c>
      <c r="K1257" s="4">
        <v>44297</v>
      </c>
      <c r="L1257" s="3">
        <f t="shared" si="76"/>
        <v>2021</v>
      </c>
      <c r="M1257" s="3">
        <f t="shared" si="77"/>
        <v>4</v>
      </c>
      <c r="O1257" t="s">
        <v>604</v>
      </c>
      <c r="P1257" s="56">
        <f t="shared" si="78"/>
        <v>0</v>
      </c>
      <c r="Q1257" s="56">
        <f t="shared" si="79"/>
        <v>-0.15000000000000002</v>
      </c>
      <c r="R1257" s="56">
        <f>IF(A1257="INVERSION",-J1257,0)</f>
        <v>0</v>
      </c>
      <c r="S1257" s="56">
        <f>finanzas3[[#This Row],[INGRESO__NETO]]+finanzas3[[#This Row],[GASTO_NETO]]+finanzas3[[#This Row],[INVERSION_NETA]]</f>
        <v>-0.15000000000000002</v>
      </c>
    </row>
    <row r="1258" spans="1:19" x14ac:dyDescent="0.35">
      <c r="A1258" s="3" t="s">
        <v>28</v>
      </c>
      <c r="B1258" s="3" t="s">
        <v>16</v>
      </c>
      <c r="C1258" s="3" t="s">
        <v>17</v>
      </c>
      <c r="D1258" s="3" t="s">
        <v>18</v>
      </c>
      <c r="F1258" s="3" t="s">
        <v>25</v>
      </c>
      <c r="G1258" s="3" t="s">
        <v>48</v>
      </c>
      <c r="H1258" s="3" t="s">
        <v>282</v>
      </c>
      <c r="I1258" s="3" t="s">
        <v>482</v>
      </c>
      <c r="J1258" s="6">
        <v>5.3580000000000005</v>
      </c>
      <c r="K1258" s="4">
        <v>44298</v>
      </c>
      <c r="L1258" s="3">
        <f t="shared" si="76"/>
        <v>2021</v>
      </c>
      <c r="M1258" s="3">
        <f t="shared" si="77"/>
        <v>4</v>
      </c>
      <c r="O1258" t="s">
        <v>593</v>
      </c>
      <c r="P1258" s="56">
        <f t="shared" si="78"/>
        <v>0</v>
      </c>
      <c r="Q1258" s="56">
        <f t="shared" si="79"/>
        <v>-5.3580000000000005</v>
      </c>
      <c r="R1258" s="56">
        <f>IF(A1258="INVERSION",-J1258,0)</f>
        <v>0</v>
      </c>
      <c r="S1258" s="56">
        <f>finanzas3[[#This Row],[INGRESO__NETO]]+finanzas3[[#This Row],[GASTO_NETO]]+finanzas3[[#This Row],[INVERSION_NETA]]</f>
        <v>-5.3580000000000005</v>
      </c>
    </row>
    <row r="1259" spans="1:19" x14ac:dyDescent="0.35">
      <c r="A1259" s="3" t="s">
        <v>28</v>
      </c>
      <c r="B1259" s="3" t="s">
        <v>16</v>
      </c>
      <c r="C1259" s="3" t="s">
        <v>17</v>
      </c>
      <c r="D1259" s="3" t="s">
        <v>18</v>
      </c>
      <c r="E1259" s="3" t="s">
        <v>512</v>
      </c>
      <c r="F1259" s="3" t="s">
        <v>171</v>
      </c>
      <c r="G1259" s="3" t="s">
        <v>84</v>
      </c>
      <c r="H1259" s="3" t="s">
        <v>513</v>
      </c>
      <c r="I1259" s="3" t="s">
        <v>512</v>
      </c>
      <c r="J1259" s="6">
        <v>0.65</v>
      </c>
      <c r="K1259" s="4">
        <v>44299</v>
      </c>
      <c r="L1259" s="3">
        <f t="shared" si="76"/>
        <v>2021</v>
      </c>
      <c r="M1259" s="3">
        <f t="shared" si="77"/>
        <v>4</v>
      </c>
      <c r="O1259" s="3" t="s">
        <v>536</v>
      </c>
      <c r="P1259" s="56">
        <f t="shared" si="78"/>
        <v>0</v>
      </c>
      <c r="Q1259" s="56">
        <f t="shared" si="79"/>
        <v>-0.65</v>
      </c>
      <c r="R1259" s="56">
        <f>IF(A1259="INVERSION",-J1259,0)</f>
        <v>0</v>
      </c>
      <c r="S1259" s="56">
        <f>finanzas3[[#This Row],[INGRESO__NETO]]+finanzas3[[#This Row],[GASTO_NETO]]+finanzas3[[#This Row],[INVERSION_NETA]]</f>
        <v>-0.65</v>
      </c>
    </row>
    <row r="1260" spans="1:19" x14ac:dyDescent="0.35">
      <c r="A1260" s="3" t="s">
        <v>28</v>
      </c>
      <c r="B1260" s="3" t="s">
        <v>16</v>
      </c>
      <c r="C1260" s="3" t="s">
        <v>17</v>
      </c>
      <c r="D1260" s="3" t="s">
        <v>18</v>
      </c>
      <c r="E1260" s="3" t="s">
        <v>608</v>
      </c>
      <c r="F1260" s="3" t="s">
        <v>20</v>
      </c>
      <c r="G1260" s="3" t="s">
        <v>81</v>
      </c>
      <c r="H1260" s="3" t="s">
        <v>168</v>
      </c>
      <c r="I1260" s="3" t="s">
        <v>169</v>
      </c>
      <c r="J1260" s="6">
        <v>1.399</v>
      </c>
      <c r="K1260" s="4">
        <v>44302</v>
      </c>
      <c r="L1260" s="3">
        <f t="shared" si="76"/>
        <v>2021</v>
      </c>
      <c r="M1260" s="3">
        <f t="shared" si="77"/>
        <v>4</v>
      </c>
      <c r="O1260" t="s">
        <v>609</v>
      </c>
      <c r="P1260" s="56">
        <f t="shared" si="78"/>
        <v>0</v>
      </c>
      <c r="Q1260" s="56">
        <f t="shared" si="79"/>
        <v>-1.399</v>
      </c>
      <c r="R1260" s="56">
        <f>IF(A1260="INVERSION",-J1260,0)</f>
        <v>0</v>
      </c>
      <c r="S1260" s="56">
        <f>finanzas3[[#This Row],[INGRESO__NETO]]+finanzas3[[#This Row],[GASTO_NETO]]+finanzas3[[#This Row],[INVERSION_NETA]]</f>
        <v>-1.399</v>
      </c>
    </row>
    <row r="1261" spans="1:19" x14ac:dyDescent="0.35">
      <c r="A1261" s="3" t="s">
        <v>15</v>
      </c>
      <c r="B1261" s="3" t="s">
        <v>16</v>
      </c>
      <c r="C1261" s="3" t="s">
        <v>17</v>
      </c>
      <c r="D1261" s="3" t="s">
        <v>18</v>
      </c>
      <c r="E1261" s="3" t="s">
        <v>610</v>
      </c>
      <c r="F1261" s="3" t="s">
        <v>20</v>
      </c>
      <c r="G1261" s="3" t="s">
        <v>568</v>
      </c>
      <c r="H1261" s="3" t="s">
        <v>569</v>
      </c>
      <c r="I1261" s="3" t="s">
        <v>610</v>
      </c>
      <c r="J1261" s="6">
        <v>0.44999999999999996</v>
      </c>
      <c r="K1261" s="4">
        <v>44306</v>
      </c>
      <c r="L1261" s="3">
        <f t="shared" si="76"/>
        <v>2021</v>
      </c>
      <c r="M1261" s="3">
        <f t="shared" si="77"/>
        <v>4</v>
      </c>
      <c r="O1261" s="3" t="s">
        <v>611</v>
      </c>
      <c r="P1261" s="56">
        <f t="shared" si="78"/>
        <v>0.44999999999999996</v>
      </c>
      <c r="Q1261" s="56">
        <f t="shared" si="79"/>
        <v>0</v>
      </c>
      <c r="R1261" s="56">
        <f>IF(A1261="INVERSION",-J1261,0)</f>
        <v>0</v>
      </c>
      <c r="S1261" s="56">
        <f>finanzas3[[#This Row],[INGRESO__NETO]]+finanzas3[[#This Row],[GASTO_NETO]]+finanzas3[[#This Row],[INVERSION_NETA]]</f>
        <v>0.44999999999999996</v>
      </c>
    </row>
    <row r="1262" spans="1:19" x14ac:dyDescent="0.35">
      <c r="A1262" s="3" t="s">
        <v>28</v>
      </c>
      <c r="B1262" s="3" t="s">
        <v>16</v>
      </c>
      <c r="C1262" s="3" t="s">
        <v>17</v>
      </c>
      <c r="D1262" s="3" t="s">
        <v>18</v>
      </c>
      <c r="E1262" s="3" t="s">
        <v>512</v>
      </c>
      <c r="F1262" s="3" t="s">
        <v>171</v>
      </c>
      <c r="G1262" s="3" t="s">
        <v>84</v>
      </c>
      <c r="H1262" s="3" t="s">
        <v>513</v>
      </c>
      <c r="I1262" s="3" t="s">
        <v>512</v>
      </c>
      <c r="J1262" s="6">
        <v>15.25</v>
      </c>
      <c r="K1262" s="4">
        <v>44308</v>
      </c>
      <c r="L1262" s="3">
        <f t="shared" si="76"/>
        <v>2021</v>
      </c>
      <c r="M1262" s="3">
        <f t="shared" si="77"/>
        <v>4</v>
      </c>
      <c r="O1262" s="3" t="s">
        <v>612</v>
      </c>
      <c r="P1262" s="56">
        <f t="shared" si="78"/>
        <v>0</v>
      </c>
      <c r="Q1262" s="56">
        <f t="shared" si="79"/>
        <v>-15.25</v>
      </c>
      <c r="R1262" s="56">
        <f>IF(A1262="INVERSION",-J1262,0)</f>
        <v>0</v>
      </c>
      <c r="S1262" s="56">
        <f>finanzas3[[#This Row],[INGRESO__NETO]]+finanzas3[[#This Row],[GASTO_NETO]]+finanzas3[[#This Row],[INVERSION_NETA]]</f>
        <v>-15.25</v>
      </c>
    </row>
    <row r="1263" spans="1:19" x14ac:dyDescent="0.35">
      <c r="A1263" s="3" t="s">
        <v>15</v>
      </c>
      <c r="B1263" s="3" t="s">
        <v>16</v>
      </c>
      <c r="C1263" s="3" t="s">
        <v>29</v>
      </c>
      <c r="D1263" s="3" t="s">
        <v>18</v>
      </c>
      <c r="E1263" s="3" t="s">
        <v>465</v>
      </c>
      <c r="F1263" s="3" t="s">
        <v>171</v>
      </c>
      <c r="G1263" s="3" t="s">
        <v>148</v>
      </c>
      <c r="H1263" s="3" t="s">
        <v>466</v>
      </c>
      <c r="I1263" s="3" t="s">
        <v>465</v>
      </c>
      <c r="J1263" s="6">
        <v>480.57299999999998</v>
      </c>
      <c r="K1263" s="4">
        <v>44308</v>
      </c>
      <c r="L1263" s="3">
        <f t="shared" si="76"/>
        <v>2021</v>
      </c>
      <c r="M1263" s="3">
        <f t="shared" si="77"/>
        <v>4</v>
      </c>
      <c r="O1263" s="3" t="s">
        <v>613</v>
      </c>
      <c r="P1263" s="56">
        <f t="shared" si="78"/>
        <v>480.57299999999998</v>
      </c>
      <c r="Q1263" s="56">
        <f t="shared" si="79"/>
        <v>0</v>
      </c>
      <c r="R1263" s="56">
        <f>IF(A1263="INVERSION",-J1263,0)</f>
        <v>0</v>
      </c>
      <c r="S1263" s="56">
        <f>finanzas3[[#This Row],[INGRESO__NETO]]+finanzas3[[#This Row],[GASTO_NETO]]+finanzas3[[#This Row],[INVERSION_NETA]]</f>
        <v>480.57299999999998</v>
      </c>
    </row>
    <row r="1264" spans="1:19" x14ac:dyDescent="0.35">
      <c r="A1264" s="3" t="s">
        <v>28</v>
      </c>
      <c r="B1264" s="3" t="s">
        <v>16</v>
      </c>
      <c r="C1264" s="3" t="s">
        <v>17</v>
      </c>
      <c r="D1264" s="3" t="s">
        <v>18</v>
      </c>
      <c r="E1264" s="3" t="s">
        <v>425</v>
      </c>
      <c r="F1264" s="3" t="s">
        <v>171</v>
      </c>
      <c r="G1264" s="3" t="s">
        <v>48</v>
      </c>
      <c r="H1264" s="3" t="s">
        <v>49</v>
      </c>
      <c r="I1264" s="3" t="s">
        <v>425</v>
      </c>
      <c r="J1264" s="6">
        <v>5.5680000000000005</v>
      </c>
      <c r="K1264" s="4">
        <v>44311</v>
      </c>
      <c r="L1264" s="3">
        <f t="shared" si="76"/>
        <v>2021</v>
      </c>
      <c r="M1264" s="3">
        <f t="shared" si="77"/>
        <v>4</v>
      </c>
      <c r="O1264" s="3"/>
      <c r="P1264" s="56">
        <f t="shared" si="78"/>
        <v>0</v>
      </c>
      <c r="Q1264" s="56">
        <f t="shared" si="79"/>
        <v>-5.5680000000000005</v>
      </c>
      <c r="R1264" s="56">
        <f>IF(A1264="INVERSION",-J1264,0)</f>
        <v>0</v>
      </c>
      <c r="S1264" s="56">
        <f>finanzas3[[#This Row],[INGRESO__NETO]]+finanzas3[[#This Row],[GASTO_NETO]]+finanzas3[[#This Row],[INVERSION_NETA]]</f>
        <v>-5.5680000000000005</v>
      </c>
    </row>
    <row r="1265" spans="1:19" x14ac:dyDescent="0.35">
      <c r="A1265" s="3" t="s">
        <v>28</v>
      </c>
      <c r="B1265" s="3" t="s">
        <v>16</v>
      </c>
      <c r="C1265" s="3" t="s">
        <v>17</v>
      </c>
      <c r="D1265" s="3" t="s">
        <v>18</v>
      </c>
      <c r="E1265" s="3" t="s">
        <v>167</v>
      </c>
      <c r="F1265" s="3" t="s">
        <v>20</v>
      </c>
      <c r="G1265" s="3" t="s">
        <v>73</v>
      </c>
      <c r="H1265" s="3" t="s">
        <v>614</v>
      </c>
      <c r="I1265" s="3" t="s">
        <v>553</v>
      </c>
      <c r="J1265" s="6">
        <v>6.0990000000000002</v>
      </c>
      <c r="K1265" s="4">
        <v>44312</v>
      </c>
      <c r="L1265" s="3">
        <f t="shared" si="76"/>
        <v>2021</v>
      </c>
      <c r="M1265" s="3">
        <f t="shared" si="77"/>
        <v>4</v>
      </c>
      <c r="O1265" s="3" t="s">
        <v>615</v>
      </c>
      <c r="P1265" s="56">
        <f t="shared" si="78"/>
        <v>0</v>
      </c>
      <c r="Q1265" s="56">
        <f t="shared" si="79"/>
        <v>-6.0990000000000002</v>
      </c>
      <c r="R1265" s="56">
        <f>IF(A1265="INVERSION",-J1265,0)</f>
        <v>0</v>
      </c>
      <c r="S1265" s="56">
        <f>finanzas3[[#This Row],[INGRESO__NETO]]+finanzas3[[#This Row],[GASTO_NETO]]+finanzas3[[#This Row],[INVERSION_NETA]]</f>
        <v>-6.0990000000000002</v>
      </c>
    </row>
    <row r="1266" spans="1:19" x14ac:dyDescent="0.35">
      <c r="A1266" s="3" t="s">
        <v>531</v>
      </c>
      <c r="B1266" s="3" t="s">
        <v>16</v>
      </c>
      <c r="C1266" s="3" t="s">
        <v>17</v>
      </c>
      <c r="D1266" s="3" t="s">
        <v>18</v>
      </c>
      <c r="E1266" s="3" t="s">
        <v>546</v>
      </c>
      <c r="F1266" s="3" t="s">
        <v>20</v>
      </c>
      <c r="G1266" s="3" t="s">
        <v>547</v>
      </c>
      <c r="H1266" s="3" t="s">
        <v>547</v>
      </c>
      <c r="I1266" s="3" t="s">
        <v>547</v>
      </c>
      <c r="J1266" s="6">
        <v>540</v>
      </c>
      <c r="K1266" s="4">
        <v>44313</v>
      </c>
      <c r="L1266" s="3">
        <f t="shared" si="76"/>
        <v>2021</v>
      </c>
      <c r="M1266" s="3">
        <f t="shared" si="77"/>
        <v>4</v>
      </c>
      <c r="O1266" s="3"/>
      <c r="P1266" s="56">
        <f t="shared" si="78"/>
        <v>0</v>
      </c>
      <c r="Q1266" s="56">
        <f t="shared" si="79"/>
        <v>0</v>
      </c>
      <c r="R1266" s="56">
        <f>IF(A1266="INVERSION",-J1266,0)</f>
        <v>-540</v>
      </c>
      <c r="S1266" s="56">
        <f>finanzas3[[#This Row],[INGRESO__NETO]]+finanzas3[[#This Row],[GASTO_NETO]]+finanzas3[[#This Row],[INVERSION_NETA]]</f>
        <v>-540</v>
      </c>
    </row>
    <row r="1267" spans="1:19" x14ac:dyDescent="0.35">
      <c r="A1267" s="3" t="s">
        <v>28</v>
      </c>
      <c r="B1267" s="3" t="s">
        <v>16</v>
      </c>
      <c r="C1267" s="3" t="s">
        <v>29</v>
      </c>
      <c r="D1267" s="3" t="s">
        <v>18</v>
      </c>
      <c r="E1267" s="3" t="s">
        <v>37</v>
      </c>
      <c r="F1267" s="3" t="s">
        <v>171</v>
      </c>
      <c r="G1267" s="3" t="s">
        <v>1864</v>
      </c>
      <c r="H1267" s="3" t="s">
        <v>1861</v>
      </c>
      <c r="I1267" s="3" t="s">
        <v>487</v>
      </c>
      <c r="J1267" s="6">
        <v>45</v>
      </c>
      <c r="K1267" s="4">
        <v>44317</v>
      </c>
      <c r="L1267" s="3">
        <f t="shared" si="76"/>
        <v>2021</v>
      </c>
      <c r="M1267" s="3">
        <f t="shared" si="77"/>
        <v>5</v>
      </c>
      <c r="O1267" s="3" t="s">
        <v>616</v>
      </c>
      <c r="P1267" s="56">
        <f t="shared" si="78"/>
        <v>0</v>
      </c>
      <c r="Q1267" s="56">
        <f t="shared" si="79"/>
        <v>-45</v>
      </c>
      <c r="R1267" s="56">
        <f>IF(A1267="INVERSION",-J1267,0)</f>
        <v>0</v>
      </c>
      <c r="S1267" s="56">
        <f>finanzas3[[#This Row],[INGRESO__NETO]]+finanzas3[[#This Row],[GASTO_NETO]]+finanzas3[[#This Row],[INVERSION_NETA]]</f>
        <v>-45</v>
      </c>
    </row>
    <row r="1268" spans="1:19" x14ac:dyDescent="0.35">
      <c r="A1268" s="3" t="s">
        <v>28</v>
      </c>
      <c r="B1268" s="3" t="s">
        <v>16</v>
      </c>
      <c r="C1268" s="3" t="s">
        <v>29</v>
      </c>
      <c r="D1268" s="3" t="s">
        <v>18</v>
      </c>
      <c r="E1268" s="3" t="s">
        <v>483</v>
      </c>
      <c r="F1268" s="3" t="s">
        <v>171</v>
      </c>
      <c r="G1268" s="3" t="s">
        <v>59</v>
      </c>
      <c r="H1268" s="3" t="s">
        <v>428</v>
      </c>
      <c r="I1268" s="3" t="s">
        <v>428</v>
      </c>
      <c r="J1268" s="6">
        <v>6</v>
      </c>
      <c r="K1268" s="4">
        <v>44317</v>
      </c>
      <c r="L1268" s="3">
        <f t="shared" si="76"/>
        <v>2021</v>
      </c>
      <c r="M1268" s="3">
        <f t="shared" si="77"/>
        <v>5</v>
      </c>
      <c r="O1268" s="3" t="s">
        <v>616</v>
      </c>
      <c r="P1268" s="56">
        <f t="shared" si="78"/>
        <v>0</v>
      </c>
      <c r="Q1268" s="56">
        <f t="shared" si="79"/>
        <v>-6</v>
      </c>
      <c r="R1268" s="56">
        <f>IF(A1268="INVERSION",-J1268,0)</f>
        <v>0</v>
      </c>
      <c r="S1268" s="56">
        <f>finanzas3[[#This Row],[INGRESO__NETO]]+finanzas3[[#This Row],[GASTO_NETO]]+finanzas3[[#This Row],[INVERSION_NETA]]</f>
        <v>-6</v>
      </c>
    </row>
    <row r="1269" spans="1:19" x14ac:dyDescent="0.35">
      <c r="A1269" s="3" t="s">
        <v>28</v>
      </c>
      <c r="B1269" s="3" t="s">
        <v>16</v>
      </c>
      <c r="C1269" s="3" t="s">
        <v>29</v>
      </c>
      <c r="D1269" s="3" t="s">
        <v>18</v>
      </c>
      <c r="E1269" s="3" t="s">
        <v>485</v>
      </c>
      <c r="F1269" s="3" t="s">
        <v>171</v>
      </c>
      <c r="G1269" s="3" t="s">
        <v>1864</v>
      </c>
      <c r="H1269" s="3" t="s">
        <v>679</v>
      </c>
      <c r="I1269" s="3" t="s">
        <v>2197</v>
      </c>
      <c r="J1269" s="6">
        <v>8.5</v>
      </c>
      <c r="K1269" s="4">
        <v>44317</v>
      </c>
      <c r="L1269" s="3">
        <f t="shared" si="76"/>
        <v>2021</v>
      </c>
      <c r="M1269" s="3">
        <f t="shared" si="77"/>
        <v>5</v>
      </c>
      <c r="O1269" s="3" t="s">
        <v>616</v>
      </c>
      <c r="P1269" s="56">
        <f t="shared" si="78"/>
        <v>0</v>
      </c>
      <c r="Q1269" s="56">
        <f t="shared" si="79"/>
        <v>-8.5</v>
      </c>
      <c r="R1269" s="56">
        <f>IF(A1269="INVERSION",-J1269,0)</f>
        <v>0</v>
      </c>
      <c r="S1269" s="56">
        <f>finanzas3[[#This Row],[INGRESO__NETO]]+finanzas3[[#This Row],[GASTO_NETO]]+finanzas3[[#This Row],[INVERSION_NETA]]</f>
        <v>-8.5</v>
      </c>
    </row>
    <row r="1270" spans="1:19" x14ac:dyDescent="0.35">
      <c r="A1270" s="3" t="s">
        <v>28</v>
      </c>
      <c r="B1270" s="3" t="s">
        <v>16</v>
      </c>
      <c r="C1270" s="3" t="s">
        <v>17</v>
      </c>
      <c r="D1270" s="3" t="s">
        <v>18</v>
      </c>
      <c r="E1270" s="3" t="s">
        <v>560</v>
      </c>
      <c r="F1270" s="3" t="s">
        <v>171</v>
      </c>
      <c r="G1270" s="3" t="s">
        <v>53</v>
      </c>
      <c r="H1270" s="3" t="s">
        <v>561</v>
      </c>
      <c r="I1270" s="3" t="s">
        <v>561</v>
      </c>
      <c r="J1270" s="6">
        <v>0.53200000000000003</v>
      </c>
      <c r="K1270" s="4">
        <v>44320</v>
      </c>
      <c r="L1270" s="3">
        <f t="shared" si="76"/>
        <v>2021</v>
      </c>
      <c r="M1270" s="3">
        <f t="shared" si="77"/>
        <v>5</v>
      </c>
      <c r="O1270" s="3"/>
      <c r="P1270" s="56">
        <f t="shared" si="78"/>
        <v>0</v>
      </c>
      <c r="Q1270" s="56">
        <f t="shared" si="79"/>
        <v>-0.53200000000000003</v>
      </c>
      <c r="R1270" s="56">
        <f>IF(A1270="INVERSION",-J1270,0)</f>
        <v>0</v>
      </c>
      <c r="S1270" s="56">
        <f>finanzas3[[#This Row],[INGRESO__NETO]]+finanzas3[[#This Row],[GASTO_NETO]]+finanzas3[[#This Row],[INVERSION_NETA]]</f>
        <v>-0.53200000000000003</v>
      </c>
    </row>
    <row r="1271" spans="1:19" x14ac:dyDescent="0.35">
      <c r="A1271" s="3" t="s">
        <v>15</v>
      </c>
      <c r="B1271" s="3" t="s">
        <v>16</v>
      </c>
      <c r="C1271" s="3" t="s">
        <v>29</v>
      </c>
      <c r="D1271" s="3" t="s">
        <v>18</v>
      </c>
      <c r="E1271" s="3" t="s">
        <v>465</v>
      </c>
      <c r="F1271" s="3" t="s">
        <v>171</v>
      </c>
      <c r="G1271" s="3" t="s">
        <v>148</v>
      </c>
      <c r="H1271" s="3" t="s">
        <v>466</v>
      </c>
      <c r="I1271" s="3" t="s">
        <v>465</v>
      </c>
      <c r="J1271" s="6">
        <v>480.63599999999997</v>
      </c>
      <c r="K1271" s="4">
        <v>44321</v>
      </c>
      <c r="L1271" s="3">
        <f t="shared" si="76"/>
        <v>2021</v>
      </c>
      <c r="M1271" s="3">
        <f t="shared" si="77"/>
        <v>5</v>
      </c>
      <c r="O1271" s="3" t="s">
        <v>617</v>
      </c>
      <c r="P1271" s="56">
        <f t="shared" si="78"/>
        <v>480.63599999999997</v>
      </c>
      <c r="Q1271" s="56">
        <f t="shared" si="79"/>
        <v>0</v>
      </c>
      <c r="R1271" s="56">
        <f>IF(A1271="INVERSION",-J1271,0)</f>
        <v>0</v>
      </c>
      <c r="S1271" s="56">
        <f>finanzas3[[#This Row],[INGRESO__NETO]]+finanzas3[[#This Row],[GASTO_NETO]]+finanzas3[[#This Row],[INVERSION_NETA]]</f>
        <v>480.63599999999997</v>
      </c>
    </row>
    <row r="1272" spans="1:19" x14ac:dyDescent="0.35">
      <c r="A1272" s="3" t="s">
        <v>28</v>
      </c>
      <c r="B1272" s="3" t="s">
        <v>16</v>
      </c>
      <c r="C1272" s="3" t="s">
        <v>17</v>
      </c>
      <c r="D1272" s="3" t="s">
        <v>18</v>
      </c>
      <c r="E1272" s="3" t="s">
        <v>512</v>
      </c>
      <c r="F1272" s="3" t="s">
        <v>171</v>
      </c>
      <c r="G1272" s="3" t="s">
        <v>84</v>
      </c>
      <c r="H1272" s="3" t="s">
        <v>513</v>
      </c>
      <c r="I1272" s="3" t="s">
        <v>512</v>
      </c>
      <c r="J1272" s="6">
        <v>6</v>
      </c>
      <c r="K1272" s="4">
        <v>44322</v>
      </c>
      <c r="L1272" s="3">
        <f t="shared" si="76"/>
        <v>2021</v>
      </c>
      <c r="M1272" s="3">
        <f t="shared" si="77"/>
        <v>5</v>
      </c>
      <c r="O1272" s="3" t="s">
        <v>618</v>
      </c>
      <c r="P1272" s="56">
        <f t="shared" si="78"/>
        <v>0</v>
      </c>
      <c r="Q1272" s="56">
        <f t="shared" si="79"/>
        <v>-6</v>
      </c>
      <c r="R1272" s="56">
        <f>IF(A1272="INVERSION",-J1272,0)</f>
        <v>0</v>
      </c>
      <c r="S1272" s="56">
        <f>finanzas3[[#This Row],[INGRESO__NETO]]+finanzas3[[#This Row],[GASTO_NETO]]+finanzas3[[#This Row],[INVERSION_NETA]]</f>
        <v>-6</v>
      </c>
    </row>
    <row r="1273" spans="1:19" x14ac:dyDescent="0.35">
      <c r="A1273" s="3" t="s">
        <v>28</v>
      </c>
      <c r="B1273" s="3" t="s">
        <v>16</v>
      </c>
      <c r="C1273" s="3" t="s">
        <v>17</v>
      </c>
      <c r="D1273" s="3" t="s">
        <v>18</v>
      </c>
      <c r="E1273" s="3" t="s">
        <v>512</v>
      </c>
      <c r="F1273" s="3" t="s">
        <v>171</v>
      </c>
      <c r="G1273" s="3" t="s">
        <v>84</v>
      </c>
      <c r="H1273" s="3" t="s">
        <v>513</v>
      </c>
      <c r="I1273" s="3" t="s">
        <v>512</v>
      </c>
      <c r="J1273" s="6">
        <v>6</v>
      </c>
      <c r="K1273" s="4">
        <v>44322</v>
      </c>
      <c r="L1273" s="3">
        <f t="shared" si="76"/>
        <v>2021</v>
      </c>
      <c r="M1273" s="3">
        <f t="shared" si="77"/>
        <v>5</v>
      </c>
      <c r="O1273" s="3" t="s">
        <v>619</v>
      </c>
      <c r="P1273" s="56">
        <f t="shared" si="78"/>
        <v>0</v>
      </c>
      <c r="Q1273" s="56">
        <f t="shared" si="79"/>
        <v>-6</v>
      </c>
      <c r="R1273" s="56">
        <f>IF(A1273="INVERSION",-J1273,0)</f>
        <v>0</v>
      </c>
      <c r="S1273" s="56">
        <f>finanzas3[[#This Row],[INGRESO__NETO]]+finanzas3[[#This Row],[GASTO_NETO]]+finanzas3[[#This Row],[INVERSION_NETA]]</f>
        <v>-6</v>
      </c>
    </row>
    <row r="1274" spans="1:19" x14ac:dyDescent="0.35">
      <c r="A1274" s="3" t="s">
        <v>28</v>
      </c>
      <c r="B1274" s="3" t="s">
        <v>16</v>
      </c>
      <c r="C1274" s="3" t="s">
        <v>17</v>
      </c>
      <c r="D1274" s="3" t="s">
        <v>18</v>
      </c>
      <c r="E1274" s="3" t="s">
        <v>425</v>
      </c>
      <c r="F1274" s="3" t="s">
        <v>171</v>
      </c>
      <c r="G1274" s="3" t="s">
        <v>48</v>
      </c>
      <c r="H1274" s="3" t="s">
        <v>49</v>
      </c>
      <c r="I1274" s="3" t="s">
        <v>425</v>
      </c>
      <c r="J1274" s="6">
        <v>2.081</v>
      </c>
      <c r="K1274" s="4">
        <v>44322</v>
      </c>
      <c r="L1274" s="3">
        <f t="shared" si="76"/>
        <v>2021</v>
      </c>
      <c r="M1274" s="3">
        <f t="shared" si="77"/>
        <v>5</v>
      </c>
      <c r="O1274" s="3"/>
      <c r="P1274" s="56">
        <f t="shared" si="78"/>
        <v>0</v>
      </c>
      <c r="Q1274" s="56">
        <f t="shared" si="79"/>
        <v>-2.081</v>
      </c>
      <c r="R1274" s="56">
        <f>IF(A1274="INVERSION",-J1274,0)</f>
        <v>0</v>
      </c>
      <c r="S1274" s="56">
        <f>finanzas3[[#This Row],[INGRESO__NETO]]+finanzas3[[#This Row],[GASTO_NETO]]+finanzas3[[#This Row],[INVERSION_NETA]]</f>
        <v>-2.081</v>
      </c>
    </row>
    <row r="1275" spans="1:19" x14ac:dyDescent="0.35">
      <c r="A1275" s="3" t="s">
        <v>28</v>
      </c>
      <c r="B1275" s="3" t="s">
        <v>16</v>
      </c>
      <c r="C1275" s="3" t="s">
        <v>17</v>
      </c>
      <c r="D1275" s="3" t="s">
        <v>18</v>
      </c>
      <c r="E1275" s="3" t="s">
        <v>63</v>
      </c>
      <c r="F1275" s="3" t="s">
        <v>171</v>
      </c>
      <c r="G1275" s="3" t="s">
        <v>48</v>
      </c>
      <c r="H1275" s="3" t="s">
        <v>49</v>
      </c>
      <c r="I1275" s="3" t="s">
        <v>63</v>
      </c>
      <c r="J1275" s="6">
        <v>1.8510000000000002</v>
      </c>
      <c r="K1275" s="4">
        <v>44324</v>
      </c>
      <c r="L1275" s="3">
        <f t="shared" si="76"/>
        <v>2021</v>
      </c>
      <c r="M1275" s="3">
        <f t="shared" si="77"/>
        <v>5</v>
      </c>
      <c r="O1275" s="3"/>
      <c r="P1275" s="56">
        <f t="shared" si="78"/>
        <v>0</v>
      </c>
      <c r="Q1275" s="56">
        <f t="shared" si="79"/>
        <v>-1.8510000000000002</v>
      </c>
      <c r="R1275" s="56">
        <f>IF(A1275="INVERSION",-J1275,0)</f>
        <v>0</v>
      </c>
      <c r="S1275" s="56">
        <f>finanzas3[[#This Row],[INGRESO__NETO]]+finanzas3[[#This Row],[GASTO_NETO]]+finanzas3[[#This Row],[INVERSION_NETA]]</f>
        <v>-1.8510000000000002</v>
      </c>
    </row>
    <row r="1276" spans="1:19" x14ac:dyDescent="0.35">
      <c r="A1276" s="3" t="s">
        <v>28</v>
      </c>
      <c r="B1276" s="3" t="s">
        <v>16</v>
      </c>
      <c r="C1276" s="3" t="s">
        <v>17</v>
      </c>
      <c r="D1276" s="3" t="s">
        <v>18</v>
      </c>
      <c r="E1276" s="3" t="s">
        <v>66</v>
      </c>
      <c r="F1276" s="3" t="s">
        <v>25</v>
      </c>
      <c r="G1276" s="3" t="s">
        <v>67</v>
      </c>
      <c r="H1276" s="3" t="s">
        <v>66</v>
      </c>
      <c r="I1276" s="3" t="s">
        <v>66</v>
      </c>
      <c r="J1276" s="6">
        <v>0.15000000000000002</v>
      </c>
      <c r="K1276" s="4">
        <v>44325</v>
      </c>
      <c r="L1276" s="3">
        <f t="shared" si="76"/>
        <v>2021</v>
      </c>
      <c r="M1276" s="3">
        <f t="shared" si="77"/>
        <v>5</v>
      </c>
      <c r="O1276" t="s">
        <v>620</v>
      </c>
      <c r="P1276" s="56">
        <f t="shared" si="78"/>
        <v>0</v>
      </c>
      <c r="Q1276" s="56">
        <f t="shared" si="79"/>
        <v>-0.15000000000000002</v>
      </c>
      <c r="R1276" s="56">
        <f>IF(A1276="INVERSION",-J1276,0)</f>
        <v>0</v>
      </c>
      <c r="S1276" s="56">
        <f>finanzas3[[#This Row],[INGRESO__NETO]]+finanzas3[[#This Row],[GASTO_NETO]]+finanzas3[[#This Row],[INVERSION_NETA]]</f>
        <v>-0.15000000000000002</v>
      </c>
    </row>
    <row r="1277" spans="1:19" x14ac:dyDescent="0.35">
      <c r="A1277" s="3" t="s">
        <v>28</v>
      </c>
      <c r="B1277" s="3" t="s">
        <v>16</v>
      </c>
      <c r="C1277" s="3" t="s">
        <v>17</v>
      </c>
      <c r="D1277" s="3" t="s">
        <v>18</v>
      </c>
      <c r="E1277" s="3" t="s">
        <v>621</v>
      </c>
      <c r="F1277" s="3" t="s">
        <v>20</v>
      </c>
      <c r="G1277" s="3" t="s">
        <v>81</v>
      </c>
      <c r="H1277" s="3" t="s">
        <v>168</v>
      </c>
      <c r="I1277" s="3" t="s">
        <v>169</v>
      </c>
      <c r="J1277" s="6">
        <v>3.6</v>
      </c>
      <c r="K1277" s="4">
        <v>44326</v>
      </c>
      <c r="L1277" s="3">
        <f t="shared" si="76"/>
        <v>2021</v>
      </c>
      <c r="M1277" s="3">
        <f t="shared" si="77"/>
        <v>5</v>
      </c>
      <c r="O1277" t="s">
        <v>622</v>
      </c>
      <c r="P1277" s="56">
        <f t="shared" si="78"/>
        <v>0</v>
      </c>
      <c r="Q1277" s="56">
        <f t="shared" si="79"/>
        <v>-3.6</v>
      </c>
      <c r="R1277" s="56">
        <f>IF(A1277="INVERSION",-J1277,0)</f>
        <v>0</v>
      </c>
      <c r="S1277" s="56">
        <f>finanzas3[[#This Row],[INGRESO__NETO]]+finanzas3[[#This Row],[GASTO_NETO]]+finanzas3[[#This Row],[INVERSION_NETA]]</f>
        <v>-3.6</v>
      </c>
    </row>
    <row r="1278" spans="1:19" x14ac:dyDescent="0.35">
      <c r="A1278" s="3" t="s">
        <v>28</v>
      </c>
      <c r="B1278" s="3" t="s">
        <v>16</v>
      </c>
      <c r="C1278" s="3" t="s">
        <v>17</v>
      </c>
      <c r="D1278" s="3" t="s">
        <v>18</v>
      </c>
      <c r="E1278" s="3" t="s">
        <v>512</v>
      </c>
      <c r="F1278" s="3" t="s">
        <v>171</v>
      </c>
      <c r="G1278" s="3" t="s">
        <v>84</v>
      </c>
      <c r="H1278" s="3" t="s">
        <v>513</v>
      </c>
      <c r="I1278" s="3" t="s">
        <v>512</v>
      </c>
      <c r="J1278" s="6">
        <v>11.9</v>
      </c>
      <c r="K1278" s="4">
        <v>44329</v>
      </c>
      <c r="L1278" s="3">
        <f t="shared" si="76"/>
        <v>2021</v>
      </c>
      <c r="M1278" s="3">
        <f t="shared" si="77"/>
        <v>5</v>
      </c>
      <c r="O1278" s="3" t="s">
        <v>612</v>
      </c>
      <c r="P1278" s="56">
        <f t="shared" si="78"/>
        <v>0</v>
      </c>
      <c r="Q1278" s="56">
        <f t="shared" si="79"/>
        <v>-11.9</v>
      </c>
      <c r="R1278" s="56">
        <f>IF(A1278="INVERSION",-J1278,0)</f>
        <v>0</v>
      </c>
      <c r="S1278" s="56">
        <f>finanzas3[[#This Row],[INGRESO__NETO]]+finanzas3[[#This Row],[GASTO_NETO]]+finanzas3[[#This Row],[INVERSION_NETA]]</f>
        <v>-11.9</v>
      </c>
    </row>
    <row r="1279" spans="1:19" x14ac:dyDescent="0.35">
      <c r="A1279" s="3" t="s">
        <v>28</v>
      </c>
      <c r="B1279" s="3" t="s">
        <v>16</v>
      </c>
      <c r="C1279" s="3" t="s">
        <v>17</v>
      </c>
      <c r="D1279" s="3" t="s">
        <v>18</v>
      </c>
      <c r="F1279" s="3" t="s">
        <v>25</v>
      </c>
      <c r="G1279" s="3" t="s">
        <v>48</v>
      </c>
      <c r="H1279" s="3" t="s">
        <v>282</v>
      </c>
      <c r="I1279" s="3" t="s">
        <v>482</v>
      </c>
      <c r="J1279" s="6">
        <v>1.2610000000000001</v>
      </c>
      <c r="K1279" s="4">
        <v>44329</v>
      </c>
      <c r="L1279" s="3">
        <f t="shared" si="76"/>
        <v>2021</v>
      </c>
      <c r="M1279" s="3">
        <f t="shared" si="77"/>
        <v>5</v>
      </c>
      <c r="O1279" t="s">
        <v>593</v>
      </c>
      <c r="P1279" s="56">
        <f t="shared" si="78"/>
        <v>0</v>
      </c>
      <c r="Q1279" s="56">
        <f t="shared" si="79"/>
        <v>-1.2610000000000001</v>
      </c>
      <c r="R1279" s="56">
        <f>IF(A1279="INVERSION",-J1279,0)</f>
        <v>0</v>
      </c>
      <c r="S1279" s="56">
        <f>finanzas3[[#This Row],[INGRESO__NETO]]+finanzas3[[#This Row],[GASTO_NETO]]+finanzas3[[#This Row],[INVERSION_NETA]]</f>
        <v>-1.2610000000000001</v>
      </c>
    </row>
    <row r="1280" spans="1:19" x14ac:dyDescent="0.35">
      <c r="A1280" s="3" t="s">
        <v>28</v>
      </c>
      <c r="B1280" s="3" t="s">
        <v>16</v>
      </c>
      <c r="C1280" s="3" t="s">
        <v>17</v>
      </c>
      <c r="D1280" s="3" t="s">
        <v>18</v>
      </c>
      <c r="E1280" s="3" t="s">
        <v>133</v>
      </c>
      <c r="F1280" s="3" t="s">
        <v>25</v>
      </c>
      <c r="G1280" s="3" t="s">
        <v>21</v>
      </c>
      <c r="H1280" s="3" t="s">
        <v>134</v>
      </c>
      <c r="I1280" s="3" t="s">
        <v>134</v>
      </c>
      <c r="J1280" s="6">
        <v>0.60000000000000009</v>
      </c>
      <c r="K1280" s="4">
        <v>44330</v>
      </c>
      <c r="L1280" s="3">
        <f t="shared" si="76"/>
        <v>2021</v>
      </c>
      <c r="M1280" s="3">
        <f t="shared" si="77"/>
        <v>5</v>
      </c>
      <c r="O1280" t="s">
        <v>135</v>
      </c>
      <c r="P1280" s="56">
        <f t="shared" si="78"/>
        <v>0</v>
      </c>
      <c r="Q1280" s="56">
        <f t="shared" si="79"/>
        <v>-0.60000000000000009</v>
      </c>
      <c r="R1280" s="56">
        <f>IF(A1280="INVERSION",-J1280,0)</f>
        <v>0</v>
      </c>
      <c r="S1280" s="56">
        <f>finanzas3[[#This Row],[INGRESO__NETO]]+finanzas3[[#This Row],[GASTO_NETO]]+finanzas3[[#This Row],[INVERSION_NETA]]</f>
        <v>-0.60000000000000009</v>
      </c>
    </row>
    <row r="1281" spans="1:19" x14ac:dyDescent="0.35">
      <c r="A1281" s="3" t="s">
        <v>28</v>
      </c>
      <c r="B1281" s="3" t="s">
        <v>16</v>
      </c>
      <c r="C1281" s="3" t="s">
        <v>17</v>
      </c>
      <c r="D1281" s="3" t="s">
        <v>18</v>
      </c>
      <c r="E1281" s="3" t="s">
        <v>425</v>
      </c>
      <c r="F1281" s="3" t="s">
        <v>171</v>
      </c>
      <c r="G1281" s="3" t="s">
        <v>48</v>
      </c>
      <c r="H1281" s="3" t="s">
        <v>49</v>
      </c>
      <c r="I1281" s="3" t="s">
        <v>425</v>
      </c>
      <c r="J1281" s="6">
        <v>2.7010000000000005</v>
      </c>
      <c r="K1281" s="4">
        <v>44335</v>
      </c>
      <c r="L1281" s="3">
        <f t="shared" si="76"/>
        <v>2021</v>
      </c>
      <c r="M1281" s="3">
        <f t="shared" si="77"/>
        <v>5</v>
      </c>
      <c r="O1281" s="3"/>
      <c r="P1281" s="56">
        <f t="shared" si="78"/>
        <v>0</v>
      </c>
      <c r="Q1281" s="56">
        <f t="shared" si="79"/>
        <v>-2.7010000000000005</v>
      </c>
      <c r="R1281" s="56">
        <f>IF(A1281="INVERSION",-J1281,0)</f>
        <v>0</v>
      </c>
      <c r="S1281" s="56">
        <f>finanzas3[[#This Row],[INGRESO__NETO]]+finanzas3[[#This Row],[GASTO_NETO]]+finanzas3[[#This Row],[INVERSION_NETA]]</f>
        <v>-2.7010000000000005</v>
      </c>
    </row>
    <row r="1282" spans="1:19" x14ac:dyDescent="0.35">
      <c r="A1282" s="3" t="s">
        <v>28</v>
      </c>
      <c r="B1282" s="3" t="s">
        <v>16</v>
      </c>
      <c r="C1282" s="3" t="s">
        <v>17</v>
      </c>
      <c r="D1282" s="3" t="s">
        <v>18</v>
      </c>
      <c r="E1282" s="3" t="s">
        <v>623</v>
      </c>
      <c r="F1282" s="3" t="s">
        <v>25</v>
      </c>
      <c r="G1282" s="3" t="s">
        <v>67</v>
      </c>
      <c r="H1282" s="3" t="s">
        <v>67</v>
      </c>
      <c r="I1282" s="3" t="s">
        <v>67</v>
      </c>
      <c r="J1282" s="6">
        <v>1.69</v>
      </c>
      <c r="K1282" s="4">
        <v>44337</v>
      </c>
      <c r="L1282" s="3">
        <f t="shared" ref="L1282:L1345" si="80">YEAR(K1282)</f>
        <v>2021</v>
      </c>
      <c r="M1282" s="3">
        <f t="shared" ref="M1282:M1345" si="81">MONTH(K1282)</f>
        <v>5</v>
      </c>
      <c r="O1282" t="s">
        <v>624</v>
      </c>
      <c r="P1282" s="56">
        <f t="shared" si="78"/>
        <v>0</v>
      </c>
      <c r="Q1282" s="56">
        <f t="shared" si="79"/>
        <v>-1.69</v>
      </c>
      <c r="R1282" s="56">
        <f>IF(A1282="INVERSION",-J1282,0)</f>
        <v>0</v>
      </c>
      <c r="S1282" s="56">
        <f>finanzas3[[#This Row],[INGRESO__NETO]]+finanzas3[[#This Row],[GASTO_NETO]]+finanzas3[[#This Row],[INVERSION_NETA]]</f>
        <v>-1.69</v>
      </c>
    </row>
    <row r="1283" spans="1:19" x14ac:dyDescent="0.35">
      <c r="A1283" s="3" t="s">
        <v>531</v>
      </c>
      <c r="B1283" s="3" t="s">
        <v>16</v>
      </c>
      <c r="C1283" s="3" t="s">
        <v>17</v>
      </c>
      <c r="D1283" s="3" t="s">
        <v>18</v>
      </c>
      <c r="E1283" s="3" t="s">
        <v>546</v>
      </c>
      <c r="F1283" s="3" t="s">
        <v>20</v>
      </c>
      <c r="G1283" s="3" t="s">
        <v>547</v>
      </c>
      <c r="H1283" s="3" t="s">
        <v>547</v>
      </c>
      <c r="I1283" s="3" t="s">
        <v>547</v>
      </c>
      <c r="J1283" s="6">
        <v>450</v>
      </c>
      <c r="K1283" s="4">
        <v>44341</v>
      </c>
      <c r="L1283" s="3">
        <f t="shared" si="80"/>
        <v>2021</v>
      </c>
      <c r="M1283" s="3">
        <f t="shared" si="81"/>
        <v>5</v>
      </c>
      <c r="O1283" s="3"/>
      <c r="P1283" s="56">
        <f t="shared" ref="P1283:P1346" si="82">IF(A1283="INGRESO",J1283,0)</f>
        <v>0</v>
      </c>
      <c r="Q1283" s="56">
        <f t="shared" ref="Q1283:Q1346" si="83">IF(A1283="GASTO",-J1283,0)</f>
        <v>0</v>
      </c>
      <c r="R1283" s="56">
        <f>IF(A1283="INVERSION",-J1283,0)</f>
        <v>-450</v>
      </c>
      <c r="S1283" s="56">
        <f>finanzas3[[#This Row],[INGRESO__NETO]]+finanzas3[[#This Row],[GASTO_NETO]]+finanzas3[[#This Row],[INVERSION_NETA]]</f>
        <v>-450</v>
      </c>
    </row>
    <row r="1284" spans="1:19" x14ac:dyDescent="0.35">
      <c r="A1284" s="3" t="s">
        <v>28</v>
      </c>
      <c r="B1284" s="3" t="s">
        <v>16</v>
      </c>
      <c r="C1284" s="3" t="s">
        <v>17</v>
      </c>
      <c r="D1284" s="3" t="s">
        <v>18</v>
      </c>
      <c r="E1284" s="3" t="s">
        <v>63</v>
      </c>
      <c r="F1284" s="3" t="s">
        <v>171</v>
      </c>
      <c r="G1284" s="3" t="s">
        <v>48</v>
      </c>
      <c r="H1284" s="3" t="s">
        <v>49</v>
      </c>
      <c r="I1284" s="3" t="s">
        <v>63</v>
      </c>
      <c r="J1284" s="6">
        <v>0.25</v>
      </c>
      <c r="K1284" s="4">
        <v>44343</v>
      </c>
      <c r="L1284" s="3">
        <f t="shared" si="80"/>
        <v>2021</v>
      </c>
      <c r="M1284" s="3">
        <f t="shared" si="81"/>
        <v>5</v>
      </c>
      <c r="O1284" s="3"/>
      <c r="P1284" s="56">
        <f t="shared" si="82"/>
        <v>0</v>
      </c>
      <c r="Q1284" s="56">
        <f t="shared" si="83"/>
        <v>-0.25</v>
      </c>
      <c r="R1284" s="56">
        <f>IF(A1284="INVERSION",-J1284,0)</f>
        <v>0</v>
      </c>
      <c r="S1284" s="56">
        <f>finanzas3[[#This Row],[INGRESO__NETO]]+finanzas3[[#This Row],[GASTO_NETO]]+finanzas3[[#This Row],[INVERSION_NETA]]</f>
        <v>-0.25</v>
      </c>
    </row>
    <row r="1285" spans="1:19" x14ac:dyDescent="0.35">
      <c r="A1285" s="3" t="s">
        <v>28</v>
      </c>
      <c r="B1285" s="3" t="s">
        <v>16</v>
      </c>
      <c r="C1285" s="3" t="s">
        <v>17</v>
      </c>
      <c r="D1285" s="3" t="s">
        <v>18</v>
      </c>
      <c r="E1285" s="3" t="s">
        <v>40</v>
      </c>
      <c r="F1285" s="3" t="s">
        <v>171</v>
      </c>
      <c r="G1285" s="3" t="s">
        <v>21</v>
      </c>
      <c r="H1285" s="3" t="s">
        <v>40</v>
      </c>
      <c r="I1285" s="3" t="s">
        <v>40</v>
      </c>
      <c r="J1285" s="6">
        <v>2</v>
      </c>
      <c r="K1285" s="4">
        <v>44343</v>
      </c>
      <c r="L1285" s="3">
        <f t="shared" si="80"/>
        <v>2021</v>
      </c>
      <c r="M1285" s="3">
        <f t="shared" si="81"/>
        <v>5</v>
      </c>
      <c r="P1285" s="56">
        <f t="shared" si="82"/>
        <v>0</v>
      </c>
      <c r="Q1285" s="56">
        <f t="shared" si="83"/>
        <v>-2</v>
      </c>
      <c r="R1285" s="56">
        <f>IF(A1285="INVERSION",-J1285,0)</f>
        <v>0</v>
      </c>
      <c r="S1285" s="56">
        <f>finanzas3[[#This Row],[INGRESO__NETO]]+finanzas3[[#This Row],[GASTO_NETO]]+finanzas3[[#This Row],[INVERSION_NETA]]</f>
        <v>-2</v>
      </c>
    </row>
    <row r="1286" spans="1:19" x14ac:dyDescent="0.35">
      <c r="A1286" s="3" t="s">
        <v>28</v>
      </c>
      <c r="B1286" s="3" t="s">
        <v>16</v>
      </c>
      <c r="C1286" s="3" t="s">
        <v>17</v>
      </c>
      <c r="D1286" s="3" t="s">
        <v>18</v>
      </c>
      <c r="F1286" s="3" t="s">
        <v>25</v>
      </c>
      <c r="G1286" s="3" t="s">
        <v>67</v>
      </c>
      <c r="H1286" s="3" t="s">
        <v>66</v>
      </c>
      <c r="I1286" s="3" t="s">
        <v>185</v>
      </c>
      <c r="J1286" s="6">
        <v>0.94499999999999995</v>
      </c>
      <c r="K1286" s="4">
        <v>44344</v>
      </c>
      <c r="L1286" s="3">
        <f t="shared" si="80"/>
        <v>2021</v>
      </c>
      <c r="M1286" s="3">
        <f t="shared" si="81"/>
        <v>5</v>
      </c>
      <c r="P1286" s="56">
        <f t="shared" si="82"/>
        <v>0</v>
      </c>
      <c r="Q1286" s="56">
        <f t="shared" si="83"/>
        <v>-0.94499999999999995</v>
      </c>
      <c r="R1286" s="56">
        <f>IF(A1286="INVERSION",-J1286,0)</f>
        <v>0</v>
      </c>
      <c r="S1286" s="56">
        <f>finanzas3[[#This Row],[INGRESO__NETO]]+finanzas3[[#This Row],[GASTO_NETO]]+finanzas3[[#This Row],[INVERSION_NETA]]</f>
        <v>-0.94499999999999995</v>
      </c>
    </row>
    <row r="1287" spans="1:19" x14ac:dyDescent="0.35">
      <c r="A1287" s="3" t="s">
        <v>28</v>
      </c>
      <c r="B1287" s="3" t="s">
        <v>16</v>
      </c>
      <c r="C1287" s="3" t="s">
        <v>17</v>
      </c>
      <c r="D1287" s="3" t="s">
        <v>18</v>
      </c>
      <c r="E1287" s="3" t="s">
        <v>560</v>
      </c>
      <c r="F1287" s="3" t="s">
        <v>171</v>
      </c>
      <c r="G1287" s="3" t="s">
        <v>53</v>
      </c>
      <c r="H1287" s="3" t="s">
        <v>561</v>
      </c>
      <c r="I1287" s="3" t="s">
        <v>561</v>
      </c>
      <c r="J1287" s="6">
        <v>0.42000000000000004</v>
      </c>
      <c r="K1287" s="4">
        <v>44344</v>
      </c>
      <c r="L1287" s="3">
        <f t="shared" si="80"/>
        <v>2021</v>
      </c>
      <c r="M1287" s="3">
        <f t="shared" si="81"/>
        <v>5</v>
      </c>
      <c r="O1287" s="3"/>
      <c r="P1287" s="56">
        <f t="shared" si="82"/>
        <v>0</v>
      </c>
      <c r="Q1287" s="56">
        <f t="shared" si="83"/>
        <v>-0.42000000000000004</v>
      </c>
      <c r="R1287" s="56">
        <f>IF(A1287="INVERSION",-J1287,0)</f>
        <v>0</v>
      </c>
      <c r="S1287" s="56">
        <f>finanzas3[[#This Row],[INGRESO__NETO]]+finanzas3[[#This Row],[GASTO_NETO]]+finanzas3[[#This Row],[INVERSION_NETA]]</f>
        <v>-0.42000000000000004</v>
      </c>
    </row>
    <row r="1288" spans="1:19" x14ac:dyDescent="0.35">
      <c r="A1288" s="3" t="s">
        <v>28</v>
      </c>
      <c r="B1288" s="3" t="s">
        <v>16</v>
      </c>
      <c r="C1288" s="3" t="s">
        <v>17</v>
      </c>
      <c r="D1288" s="3" t="s">
        <v>18</v>
      </c>
      <c r="E1288" s="3" t="s">
        <v>425</v>
      </c>
      <c r="F1288" s="3" t="s">
        <v>171</v>
      </c>
      <c r="G1288" s="3" t="s">
        <v>48</v>
      </c>
      <c r="H1288" s="3" t="s">
        <v>49</v>
      </c>
      <c r="I1288" s="3" t="s">
        <v>425</v>
      </c>
      <c r="J1288" s="6">
        <v>4.601</v>
      </c>
      <c r="K1288" s="4">
        <v>44346</v>
      </c>
      <c r="L1288" s="3">
        <f t="shared" si="80"/>
        <v>2021</v>
      </c>
      <c r="M1288" s="3">
        <f t="shared" si="81"/>
        <v>5</v>
      </c>
      <c r="O1288" s="3"/>
      <c r="P1288" s="56">
        <f t="shared" si="82"/>
        <v>0</v>
      </c>
      <c r="Q1288" s="56">
        <f t="shared" si="83"/>
        <v>-4.601</v>
      </c>
      <c r="R1288" s="56">
        <f>IF(A1288="INVERSION",-J1288,0)</f>
        <v>0</v>
      </c>
      <c r="S1288" s="56">
        <f>finanzas3[[#This Row],[INGRESO__NETO]]+finanzas3[[#This Row],[GASTO_NETO]]+finanzas3[[#This Row],[INVERSION_NETA]]</f>
        <v>-4.601</v>
      </c>
    </row>
    <row r="1289" spans="1:19" x14ac:dyDescent="0.35">
      <c r="A1289" s="3" t="s">
        <v>28</v>
      </c>
      <c r="B1289" s="3" t="s">
        <v>16</v>
      </c>
      <c r="C1289" s="3" t="s">
        <v>17</v>
      </c>
      <c r="D1289" s="3" t="s">
        <v>18</v>
      </c>
      <c r="E1289" s="3" t="s">
        <v>560</v>
      </c>
      <c r="F1289" s="3" t="s">
        <v>171</v>
      </c>
      <c r="G1289" s="3" t="s">
        <v>53</v>
      </c>
      <c r="H1289" s="3" t="s">
        <v>561</v>
      </c>
      <c r="I1289" s="3" t="s">
        <v>561</v>
      </c>
      <c r="J1289" s="6">
        <v>0.44800000000000006</v>
      </c>
      <c r="K1289" s="4">
        <v>44347</v>
      </c>
      <c r="L1289" s="3">
        <f t="shared" si="80"/>
        <v>2021</v>
      </c>
      <c r="M1289" s="3">
        <f t="shared" si="81"/>
        <v>5</v>
      </c>
      <c r="O1289" s="3"/>
      <c r="P1289" s="56">
        <f t="shared" si="82"/>
        <v>0</v>
      </c>
      <c r="Q1289" s="56">
        <f t="shared" si="83"/>
        <v>-0.44800000000000006</v>
      </c>
      <c r="R1289" s="56">
        <f>IF(A1289="INVERSION",-J1289,0)</f>
        <v>0</v>
      </c>
      <c r="S1289" s="56">
        <f>finanzas3[[#This Row],[INGRESO__NETO]]+finanzas3[[#This Row],[GASTO_NETO]]+finanzas3[[#This Row],[INVERSION_NETA]]</f>
        <v>-0.44800000000000006</v>
      </c>
    </row>
    <row r="1290" spans="1:19" x14ac:dyDescent="0.35">
      <c r="A1290" s="3" t="s">
        <v>15</v>
      </c>
      <c r="B1290" s="3" t="s">
        <v>16</v>
      </c>
      <c r="C1290" s="3" t="s">
        <v>17</v>
      </c>
      <c r="D1290" s="3" t="s">
        <v>18</v>
      </c>
      <c r="E1290" s="3" t="s">
        <v>610</v>
      </c>
      <c r="F1290" s="3" t="s">
        <v>20</v>
      </c>
      <c r="G1290" s="3" t="s">
        <v>568</v>
      </c>
      <c r="H1290" s="3" t="s">
        <v>569</v>
      </c>
      <c r="I1290" s="3" t="s">
        <v>610</v>
      </c>
      <c r="J1290" s="6">
        <v>4.5</v>
      </c>
      <c r="K1290" s="4">
        <v>44347</v>
      </c>
      <c r="L1290" s="3">
        <f t="shared" si="80"/>
        <v>2021</v>
      </c>
      <c r="M1290" s="3">
        <f t="shared" si="81"/>
        <v>5</v>
      </c>
      <c r="O1290" s="3" t="s">
        <v>625</v>
      </c>
      <c r="P1290" s="56">
        <f t="shared" si="82"/>
        <v>4.5</v>
      </c>
      <c r="Q1290" s="56">
        <f t="shared" si="83"/>
        <v>0</v>
      </c>
      <c r="R1290" s="56">
        <f>IF(A1290="INVERSION",-J1290,0)</f>
        <v>0</v>
      </c>
      <c r="S1290" s="56">
        <f>finanzas3[[#This Row],[INGRESO__NETO]]+finanzas3[[#This Row],[GASTO_NETO]]+finanzas3[[#This Row],[INVERSION_NETA]]</f>
        <v>4.5</v>
      </c>
    </row>
    <row r="1291" spans="1:19" x14ac:dyDescent="0.35">
      <c r="A1291" s="3" t="s">
        <v>28</v>
      </c>
      <c r="B1291" s="3" t="s">
        <v>16</v>
      </c>
      <c r="C1291" s="3" t="s">
        <v>29</v>
      </c>
      <c r="D1291" s="3" t="s">
        <v>18</v>
      </c>
      <c r="E1291" s="3" t="s">
        <v>37</v>
      </c>
      <c r="F1291" s="3" t="s">
        <v>171</v>
      </c>
      <c r="G1291" s="3" t="s">
        <v>1864</v>
      </c>
      <c r="H1291" s="3" t="s">
        <v>1861</v>
      </c>
      <c r="I1291" s="3" t="s">
        <v>487</v>
      </c>
      <c r="J1291" s="6">
        <v>45</v>
      </c>
      <c r="K1291" s="4">
        <v>44348</v>
      </c>
      <c r="L1291" s="3">
        <f t="shared" si="80"/>
        <v>2021</v>
      </c>
      <c r="M1291" s="3">
        <f t="shared" si="81"/>
        <v>6</v>
      </c>
      <c r="O1291" s="3" t="s">
        <v>39</v>
      </c>
      <c r="P1291" s="56">
        <f t="shared" si="82"/>
        <v>0</v>
      </c>
      <c r="Q1291" s="56">
        <f t="shared" si="83"/>
        <v>-45</v>
      </c>
      <c r="R1291" s="56">
        <f>IF(A1291="INVERSION",-J1291,0)</f>
        <v>0</v>
      </c>
      <c r="S1291" s="56">
        <f>finanzas3[[#This Row],[INGRESO__NETO]]+finanzas3[[#This Row],[GASTO_NETO]]+finanzas3[[#This Row],[INVERSION_NETA]]</f>
        <v>-45</v>
      </c>
    </row>
    <row r="1292" spans="1:19" x14ac:dyDescent="0.35">
      <c r="A1292" s="3" t="s">
        <v>28</v>
      </c>
      <c r="B1292" s="3" t="s">
        <v>16</v>
      </c>
      <c r="C1292" s="3" t="s">
        <v>29</v>
      </c>
      <c r="D1292" s="3" t="s">
        <v>18</v>
      </c>
      <c r="E1292" s="3" t="s">
        <v>483</v>
      </c>
      <c r="F1292" s="3" t="s">
        <v>171</v>
      </c>
      <c r="G1292" s="3" t="s">
        <v>59</v>
      </c>
      <c r="H1292" s="3" t="s">
        <v>428</v>
      </c>
      <c r="I1292" s="3" t="s">
        <v>428</v>
      </c>
      <c r="J1292" s="6">
        <v>6</v>
      </c>
      <c r="K1292" s="4">
        <v>44348</v>
      </c>
      <c r="L1292" s="3">
        <f t="shared" si="80"/>
        <v>2021</v>
      </c>
      <c r="M1292" s="3">
        <f t="shared" si="81"/>
        <v>6</v>
      </c>
      <c r="O1292" s="3" t="s">
        <v>39</v>
      </c>
      <c r="P1292" s="56">
        <f t="shared" si="82"/>
        <v>0</v>
      </c>
      <c r="Q1292" s="56">
        <f t="shared" si="83"/>
        <v>-6</v>
      </c>
      <c r="R1292" s="56">
        <f>IF(A1292="INVERSION",-J1292,0)</f>
        <v>0</v>
      </c>
      <c r="S1292" s="56">
        <f>finanzas3[[#This Row],[INGRESO__NETO]]+finanzas3[[#This Row],[GASTO_NETO]]+finanzas3[[#This Row],[INVERSION_NETA]]</f>
        <v>-6</v>
      </c>
    </row>
    <row r="1293" spans="1:19" x14ac:dyDescent="0.35">
      <c r="A1293" s="3" t="s">
        <v>28</v>
      </c>
      <c r="B1293" s="3" t="s">
        <v>16</v>
      </c>
      <c r="C1293" s="3" t="s">
        <v>29</v>
      </c>
      <c r="D1293" s="3" t="s">
        <v>18</v>
      </c>
      <c r="E1293" s="3" t="s">
        <v>485</v>
      </c>
      <c r="F1293" s="3" t="s">
        <v>171</v>
      </c>
      <c r="G1293" s="3" t="s">
        <v>1864</v>
      </c>
      <c r="H1293" s="3" t="s">
        <v>679</v>
      </c>
      <c r="I1293" s="3" t="s">
        <v>2197</v>
      </c>
      <c r="J1293" s="6">
        <v>8.5</v>
      </c>
      <c r="K1293" s="4">
        <v>44348</v>
      </c>
      <c r="L1293" s="3">
        <f t="shared" si="80"/>
        <v>2021</v>
      </c>
      <c r="M1293" s="3">
        <f t="shared" si="81"/>
        <v>6</v>
      </c>
      <c r="O1293" s="3" t="s">
        <v>39</v>
      </c>
      <c r="P1293" s="56">
        <f t="shared" si="82"/>
        <v>0</v>
      </c>
      <c r="Q1293" s="56">
        <f t="shared" si="83"/>
        <v>-8.5</v>
      </c>
      <c r="R1293" s="56">
        <f>IF(A1293="INVERSION",-J1293,0)</f>
        <v>0</v>
      </c>
      <c r="S1293" s="56">
        <f>finanzas3[[#This Row],[INGRESO__NETO]]+finanzas3[[#This Row],[GASTO_NETO]]+finanzas3[[#This Row],[INVERSION_NETA]]</f>
        <v>-8.5</v>
      </c>
    </row>
    <row r="1294" spans="1:19" x14ac:dyDescent="0.35">
      <c r="A1294" s="3" t="s">
        <v>531</v>
      </c>
      <c r="B1294" s="3" t="s">
        <v>16</v>
      </c>
      <c r="C1294" s="3" t="s">
        <v>17</v>
      </c>
      <c r="D1294" s="3" t="s">
        <v>18</v>
      </c>
      <c r="E1294" s="3" t="s">
        <v>546</v>
      </c>
      <c r="F1294" s="3" t="s">
        <v>20</v>
      </c>
      <c r="G1294" s="3" t="s">
        <v>547</v>
      </c>
      <c r="H1294" s="3" t="s">
        <v>547</v>
      </c>
      <c r="I1294" s="3" t="s">
        <v>547</v>
      </c>
      <c r="J1294" s="6">
        <v>1350</v>
      </c>
      <c r="K1294" s="4">
        <v>44349</v>
      </c>
      <c r="L1294" s="3">
        <f t="shared" si="80"/>
        <v>2021</v>
      </c>
      <c r="M1294" s="3">
        <f t="shared" si="81"/>
        <v>6</v>
      </c>
      <c r="O1294" s="3"/>
      <c r="P1294" s="56">
        <f t="shared" si="82"/>
        <v>0</v>
      </c>
      <c r="Q1294" s="56">
        <f t="shared" si="83"/>
        <v>0</v>
      </c>
      <c r="R1294" s="56">
        <f>IF(A1294="INVERSION",-J1294,0)</f>
        <v>-1350</v>
      </c>
      <c r="S1294" s="56">
        <f>finanzas3[[#This Row],[INGRESO__NETO]]+finanzas3[[#This Row],[GASTO_NETO]]+finanzas3[[#This Row],[INVERSION_NETA]]</f>
        <v>-1350</v>
      </c>
    </row>
    <row r="1295" spans="1:19" x14ac:dyDescent="0.35">
      <c r="A1295" s="3" t="s">
        <v>28</v>
      </c>
      <c r="B1295" s="3" t="s">
        <v>16</v>
      </c>
      <c r="C1295" s="3" t="s">
        <v>17</v>
      </c>
      <c r="D1295" s="3" t="s">
        <v>18</v>
      </c>
      <c r="F1295" s="3" t="s">
        <v>25</v>
      </c>
      <c r="G1295" s="3" t="s">
        <v>48</v>
      </c>
      <c r="H1295" s="3" t="s">
        <v>282</v>
      </c>
      <c r="I1295" s="3" t="s">
        <v>482</v>
      </c>
      <c r="J1295" s="6">
        <v>0.91600000000000004</v>
      </c>
      <c r="K1295" s="4">
        <v>44350</v>
      </c>
      <c r="L1295" s="3">
        <f t="shared" si="80"/>
        <v>2021</v>
      </c>
      <c r="M1295" s="3">
        <f t="shared" si="81"/>
        <v>6</v>
      </c>
      <c r="O1295" t="s">
        <v>626</v>
      </c>
      <c r="P1295" s="56">
        <f t="shared" si="82"/>
        <v>0</v>
      </c>
      <c r="Q1295" s="56">
        <f t="shared" si="83"/>
        <v>-0.91600000000000004</v>
      </c>
      <c r="R1295" s="56">
        <f>IF(A1295="INVERSION",-J1295,0)</f>
        <v>0</v>
      </c>
      <c r="S1295" s="56">
        <f>finanzas3[[#This Row],[INGRESO__NETO]]+finanzas3[[#This Row],[GASTO_NETO]]+finanzas3[[#This Row],[INVERSION_NETA]]</f>
        <v>-0.91600000000000004</v>
      </c>
    </row>
    <row r="1296" spans="1:19" x14ac:dyDescent="0.35">
      <c r="A1296" s="3" t="s">
        <v>28</v>
      </c>
      <c r="B1296" s="3" t="s">
        <v>16</v>
      </c>
      <c r="C1296" s="3" t="s">
        <v>17</v>
      </c>
      <c r="D1296" s="3" t="s">
        <v>18</v>
      </c>
      <c r="E1296" s="3" t="s">
        <v>167</v>
      </c>
      <c r="F1296" s="3" t="s">
        <v>20</v>
      </c>
      <c r="G1296" s="3" t="s">
        <v>21</v>
      </c>
      <c r="H1296" s="3" t="s">
        <v>550</v>
      </c>
      <c r="I1296" s="3" t="s">
        <v>627</v>
      </c>
      <c r="J1296" s="6">
        <v>1.4990000000000001</v>
      </c>
      <c r="K1296" s="4">
        <v>44352</v>
      </c>
      <c r="L1296" s="3">
        <f t="shared" si="80"/>
        <v>2021</v>
      </c>
      <c r="M1296" s="3">
        <f t="shared" si="81"/>
        <v>6</v>
      </c>
      <c r="O1296" s="3" t="s">
        <v>628</v>
      </c>
      <c r="P1296" s="56">
        <f t="shared" si="82"/>
        <v>0</v>
      </c>
      <c r="Q1296" s="56">
        <f t="shared" si="83"/>
        <v>-1.4990000000000001</v>
      </c>
      <c r="R1296" s="56">
        <f>IF(A1296="INVERSION",-J1296,0)</f>
        <v>0</v>
      </c>
      <c r="S1296" s="56">
        <f>finanzas3[[#This Row],[INGRESO__NETO]]+finanzas3[[#This Row],[GASTO_NETO]]+finanzas3[[#This Row],[INVERSION_NETA]]</f>
        <v>-1.4990000000000001</v>
      </c>
    </row>
    <row r="1297" spans="1:19" x14ac:dyDescent="0.35">
      <c r="A1297" s="3" t="s">
        <v>28</v>
      </c>
      <c r="B1297" s="3" t="s">
        <v>16</v>
      </c>
      <c r="C1297" s="3" t="s">
        <v>17</v>
      </c>
      <c r="D1297" s="3" t="s">
        <v>18</v>
      </c>
      <c r="E1297" s="3" t="s">
        <v>425</v>
      </c>
      <c r="F1297" s="3" t="s">
        <v>171</v>
      </c>
      <c r="G1297" s="3" t="s">
        <v>48</v>
      </c>
      <c r="H1297" s="3" t="s">
        <v>49</v>
      </c>
      <c r="I1297" s="3" t="s">
        <v>425</v>
      </c>
      <c r="J1297" s="6">
        <v>3.3890000000000002</v>
      </c>
      <c r="K1297" s="4">
        <v>44353</v>
      </c>
      <c r="L1297" s="3">
        <f t="shared" si="80"/>
        <v>2021</v>
      </c>
      <c r="M1297" s="3">
        <f t="shared" si="81"/>
        <v>6</v>
      </c>
      <c r="O1297" s="3"/>
      <c r="P1297" s="56">
        <f t="shared" si="82"/>
        <v>0</v>
      </c>
      <c r="Q1297" s="56">
        <f t="shared" si="83"/>
        <v>-3.3890000000000002</v>
      </c>
      <c r="R1297" s="56">
        <f>IF(A1297="INVERSION",-J1297,0)</f>
        <v>0</v>
      </c>
      <c r="S1297" s="56">
        <f>finanzas3[[#This Row],[INGRESO__NETO]]+finanzas3[[#This Row],[GASTO_NETO]]+finanzas3[[#This Row],[INVERSION_NETA]]</f>
        <v>-3.3890000000000002</v>
      </c>
    </row>
    <row r="1298" spans="1:19" x14ac:dyDescent="0.35">
      <c r="A1298" s="3" t="s">
        <v>28</v>
      </c>
      <c r="B1298" s="3" t="s">
        <v>16</v>
      </c>
      <c r="C1298" s="3" t="s">
        <v>17</v>
      </c>
      <c r="D1298" s="3" t="s">
        <v>18</v>
      </c>
      <c r="E1298" s="3" t="s">
        <v>102</v>
      </c>
      <c r="F1298" s="3" t="s">
        <v>25</v>
      </c>
      <c r="G1298" s="3" t="s">
        <v>1865</v>
      </c>
      <c r="H1298" s="3" t="s">
        <v>42</v>
      </c>
      <c r="I1298" s="3" t="s">
        <v>42</v>
      </c>
      <c r="J1298" s="6">
        <v>2.5990000000000002</v>
      </c>
      <c r="K1298" s="4">
        <v>44353</v>
      </c>
      <c r="L1298" s="3">
        <f t="shared" si="80"/>
        <v>2021</v>
      </c>
      <c r="M1298" s="3">
        <f t="shared" si="81"/>
        <v>6</v>
      </c>
      <c r="P1298" s="56">
        <f t="shared" si="82"/>
        <v>0</v>
      </c>
      <c r="Q1298" s="56">
        <f t="shared" si="83"/>
        <v>-2.5990000000000002</v>
      </c>
      <c r="R1298" s="56">
        <f>IF(A1298="INVERSION",-J1298,0)</f>
        <v>0</v>
      </c>
      <c r="S1298" s="56">
        <f>finanzas3[[#This Row],[INGRESO__NETO]]+finanzas3[[#This Row],[GASTO_NETO]]+finanzas3[[#This Row],[INVERSION_NETA]]</f>
        <v>-2.5990000000000002</v>
      </c>
    </row>
    <row r="1299" spans="1:19" x14ac:dyDescent="0.35">
      <c r="A1299" s="3" t="s">
        <v>28</v>
      </c>
      <c r="B1299" s="3" t="s">
        <v>16</v>
      </c>
      <c r="C1299" s="3" t="s">
        <v>17</v>
      </c>
      <c r="D1299" s="3" t="s">
        <v>18</v>
      </c>
      <c r="E1299" s="3" t="s">
        <v>173</v>
      </c>
      <c r="F1299" s="3" t="s">
        <v>470</v>
      </c>
      <c r="G1299" s="3" t="s">
        <v>53</v>
      </c>
      <c r="H1299" s="3" t="s">
        <v>172</v>
      </c>
      <c r="I1299" s="3" t="s">
        <v>173</v>
      </c>
      <c r="J1299" s="6">
        <v>0.58200000000000007</v>
      </c>
      <c r="K1299" s="4">
        <v>44354</v>
      </c>
      <c r="L1299" s="3">
        <f t="shared" si="80"/>
        <v>2021</v>
      </c>
      <c r="M1299" s="3">
        <f t="shared" si="81"/>
        <v>6</v>
      </c>
      <c r="O1299" t="s">
        <v>501</v>
      </c>
      <c r="P1299" s="56">
        <f t="shared" si="82"/>
        <v>0</v>
      </c>
      <c r="Q1299" s="56">
        <f t="shared" si="83"/>
        <v>-0.58200000000000007</v>
      </c>
      <c r="R1299" s="56">
        <f>IF(A1299="INVERSION",-J1299,0)</f>
        <v>0</v>
      </c>
      <c r="S1299" s="56">
        <f>finanzas3[[#This Row],[INGRESO__NETO]]+finanzas3[[#This Row],[GASTO_NETO]]+finanzas3[[#This Row],[INVERSION_NETA]]</f>
        <v>-0.58200000000000007</v>
      </c>
    </row>
    <row r="1300" spans="1:19" x14ac:dyDescent="0.35">
      <c r="A1300" s="3" t="s">
        <v>28</v>
      </c>
      <c r="B1300" s="3" t="s">
        <v>16</v>
      </c>
      <c r="C1300" s="3" t="s">
        <v>17</v>
      </c>
      <c r="D1300" s="3" t="s">
        <v>18</v>
      </c>
      <c r="E1300" s="3" t="s">
        <v>173</v>
      </c>
      <c r="F1300" s="3" t="s">
        <v>470</v>
      </c>
      <c r="G1300" s="3" t="s">
        <v>53</v>
      </c>
      <c r="H1300" s="3" t="s">
        <v>172</v>
      </c>
      <c r="I1300" s="3" t="s">
        <v>173</v>
      </c>
      <c r="J1300" s="6">
        <v>0.6160000000000001</v>
      </c>
      <c r="K1300" s="4">
        <v>44354</v>
      </c>
      <c r="L1300" s="3">
        <f t="shared" si="80"/>
        <v>2021</v>
      </c>
      <c r="M1300" s="3">
        <f t="shared" si="81"/>
        <v>6</v>
      </c>
      <c r="O1300" t="s">
        <v>501</v>
      </c>
      <c r="P1300" s="56">
        <f t="shared" si="82"/>
        <v>0</v>
      </c>
      <c r="Q1300" s="56">
        <f t="shared" si="83"/>
        <v>-0.6160000000000001</v>
      </c>
      <c r="R1300" s="56">
        <f>IF(A1300="INVERSION",-J1300,0)</f>
        <v>0</v>
      </c>
      <c r="S1300" s="56">
        <f>finanzas3[[#This Row],[INGRESO__NETO]]+finanzas3[[#This Row],[GASTO_NETO]]+finanzas3[[#This Row],[INVERSION_NETA]]</f>
        <v>-0.6160000000000001</v>
      </c>
    </row>
    <row r="1301" spans="1:19" x14ac:dyDescent="0.35">
      <c r="A1301" s="3" t="s">
        <v>28</v>
      </c>
      <c r="B1301" s="3" t="s">
        <v>16</v>
      </c>
      <c r="C1301" s="3" t="s">
        <v>17</v>
      </c>
      <c r="D1301" s="3" t="s">
        <v>18</v>
      </c>
      <c r="E1301" s="3" t="s">
        <v>175</v>
      </c>
      <c r="F1301" s="3" t="s">
        <v>171</v>
      </c>
      <c r="G1301" s="3" t="s">
        <v>1865</v>
      </c>
      <c r="H1301" s="3" t="s">
        <v>42</v>
      </c>
      <c r="I1301" s="3" t="s">
        <v>42</v>
      </c>
      <c r="J1301" s="6">
        <v>2.5950000000000002</v>
      </c>
      <c r="K1301" s="4">
        <v>44354</v>
      </c>
      <c r="L1301" s="3">
        <f t="shared" si="80"/>
        <v>2021</v>
      </c>
      <c r="M1301" s="3">
        <f t="shared" si="81"/>
        <v>6</v>
      </c>
      <c r="O1301" t="s">
        <v>559</v>
      </c>
      <c r="P1301" s="56">
        <f t="shared" si="82"/>
        <v>0</v>
      </c>
      <c r="Q1301" s="56">
        <f t="shared" si="83"/>
        <v>-2.5950000000000002</v>
      </c>
      <c r="R1301" s="56">
        <f>IF(A1301="INVERSION",-J1301,0)</f>
        <v>0</v>
      </c>
      <c r="S1301" s="56">
        <f>finanzas3[[#This Row],[INGRESO__NETO]]+finanzas3[[#This Row],[GASTO_NETO]]+finanzas3[[#This Row],[INVERSION_NETA]]</f>
        <v>-2.5950000000000002</v>
      </c>
    </row>
    <row r="1302" spans="1:19" x14ac:dyDescent="0.35">
      <c r="A1302" s="3" t="s">
        <v>28</v>
      </c>
      <c r="B1302" s="3" t="s">
        <v>16</v>
      </c>
      <c r="C1302" s="3" t="s">
        <v>17</v>
      </c>
      <c r="D1302" s="3" t="s">
        <v>18</v>
      </c>
      <c r="E1302" s="3" t="s">
        <v>629</v>
      </c>
      <c r="G1302" s="3" t="s">
        <v>110</v>
      </c>
      <c r="H1302" s="3" t="s">
        <v>630</v>
      </c>
      <c r="I1302" s="3" t="s">
        <v>630</v>
      </c>
      <c r="J1302" s="6">
        <v>3.2</v>
      </c>
      <c r="K1302" s="4">
        <v>44355</v>
      </c>
      <c r="L1302" s="3">
        <f t="shared" si="80"/>
        <v>2021</v>
      </c>
      <c r="M1302" s="3">
        <f t="shared" si="81"/>
        <v>6</v>
      </c>
      <c r="O1302" t="s">
        <v>631</v>
      </c>
      <c r="P1302" s="56">
        <f t="shared" si="82"/>
        <v>0</v>
      </c>
      <c r="Q1302" s="56">
        <f t="shared" si="83"/>
        <v>-3.2</v>
      </c>
      <c r="R1302" s="56">
        <f>IF(A1302="INVERSION",-J1302,0)</f>
        <v>0</v>
      </c>
      <c r="S1302" s="56">
        <f>finanzas3[[#This Row],[INGRESO__NETO]]+finanzas3[[#This Row],[GASTO_NETO]]+finanzas3[[#This Row],[INVERSION_NETA]]</f>
        <v>-3.2</v>
      </c>
    </row>
    <row r="1303" spans="1:19" x14ac:dyDescent="0.35">
      <c r="A1303" s="3" t="s">
        <v>28</v>
      </c>
      <c r="B1303" s="3" t="s">
        <v>16</v>
      </c>
      <c r="C1303" s="3" t="s">
        <v>29</v>
      </c>
      <c r="D1303" s="3" t="s">
        <v>18</v>
      </c>
      <c r="E1303" s="3" t="s">
        <v>184</v>
      </c>
      <c r="G1303" s="3" t="s">
        <v>1864</v>
      </c>
      <c r="H1303" s="3" t="s">
        <v>184</v>
      </c>
      <c r="I1303" s="3" t="s">
        <v>632</v>
      </c>
      <c r="J1303" s="6">
        <v>13.5</v>
      </c>
      <c r="K1303" s="4">
        <v>44357</v>
      </c>
      <c r="L1303" s="3">
        <f t="shared" si="80"/>
        <v>2021</v>
      </c>
      <c r="M1303" s="3">
        <f t="shared" si="81"/>
        <v>6</v>
      </c>
      <c r="O1303" s="3" t="s">
        <v>633</v>
      </c>
      <c r="P1303" s="56">
        <f t="shared" si="82"/>
        <v>0</v>
      </c>
      <c r="Q1303" s="56">
        <f t="shared" si="83"/>
        <v>-13.5</v>
      </c>
      <c r="R1303" s="56">
        <f>IF(A1303="INVERSION",-J1303,0)</f>
        <v>0</v>
      </c>
      <c r="S1303" s="56">
        <f>finanzas3[[#This Row],[INGRESO__NETO]]+finanzas3[[#This Row],[GASTO_NETO]]+finanzas3[[#This Row],[INVERSION_NETA]]</f>
        <v>-13.5</v>
      </c>
    </row>
    <row r="1304" spans="1:19" x14ac:dyDescent="0.35">
      <c r="A1304" s="3" t="s">
        <v>28</v>
      </c>
      <c r="B1304" s="3" t="s">
        <v>16</v>
      </c>
      <c r="C1304" s="3" t="s">
        <v>17</v>
      </c>
      <c r="D1304" s="3" t="s">
        <v>18</v>
      </c>
      <c r="E1304" s="3" t="s">
        <v>560</v>
      </c>
      <c r="F1304" s="3" t="s">
        <v>171</v>
      </c>
      <c r="G1304" s="3" t="s">
        <v>53</v>
      </c>
      <c r="H1304" s="3" t="s">
        <v>561</v>
      </c>
      <c r="I1304" s="3" t="s">
        <v>561</v>
      </c>
      <c r="J1304" s="6">
        <v>0.27999999999999997</v>
      </c>
      <c r="K1304" s="4">
        <v>44357</v>
      </c>
      <c r="L1304" s="3">
        <f t="shared" si="80"/>
        <v>2021</v>
      </c>
      <c r="M1304" s="3">
        <f t="shared" si="81"/>
        <v>6</v>
      </c>
      <c r="O1304" s="3"/>
      <c r="P1304" s="56">
        <f t="shared" si="82"/>
        <v>0</v>
      </c>
      <c r="Q1304" s="56">
        <f t="shared" si="83"/>
        <v>-0.27999999999999997</v>
      </c>
      <c r="R1304" s="56">
        <f>IF(A1304="INVERSION",-J1304,0)</f>
        <v>0</v>
      </c>
      <c r="S1304" s="56">
        <f>finanzas3[[#This Row],[INGRESO__NETO]]+finanzas3[[#This Row],[GASTO_NETO]]+finanzas3[[#This Row],[INVERSION_NETA]]</f>
        <v>-0.27999999999999997</v>
      </c>
    </row>
    <row r="1305" spans="1:19" x14ac:dyDescent="0.35">
      <c r="A1305" s="3" t="s">
        <v>15</v>
      </c>
      <c r="B1305" s="3" t="s">
        <v>16</v>
      </c>
      <c r="C1305" s="3" t="s">
        <v>17</v>
      </c>
      <c r="D1305" s="3" t="s">
        <v>18</v>
      </c>
      <c r="E1305" s="3" t="s">
        <v>24</v>
      </c>
      <c r="F1305" s="3" t="s">
        <v>25</v>
      </c>
      <c r="G1305" s="3" t="s">
        <v>21</v>
      </c>
      <c r="H1305" s="3" t="s">
        <v>26</v>
      </c>
      <c r="I1305" s="3" t="s">
        <v>27</v>
      </c>
      <c r="J1305" s="6">
        <v>40.5</v>
      </c>
      <c r="K1305" s="4">
        <v>44358</v>
      </c>
      <c r="L1305" s="3">
        <f t="shared" si="80"/>
        <v>2021</v>
      </c>
      <c r="M1305" s="3">
        <f t="shared" si="81"/>
        <v>6</v>
      </c>
      <c r="O1305" s="3"/>
      <c r="P1305" s="56">
        <f t="shared" si="82"/>
        <v>40.5</v>
      </c>
      <c r="Q1305" s="56">
        <f t="shared" si="83"/>
        <v>0</v>
      </c>
      <c r="R1305" s="56">
        <f>IF(A1305="INVERSION",-J1305,0)</f>
        <v>0</v>
      </c>
      <c r="S1305" s="56">
        <f>finanzas3[[#This Row],[INGRESO__NETO]]+finanzas3[[#This Row],[GASTO_NETO]]+finanzas3[[#This Row],[INVERSION_NETA]]</f>
        <v>40.5</v>
      </c>
    </row>
    <row r="1306" spans="1:19" x14ac:dyDescent="0.35">
      <c r="A1306" s="3" t="s">
        <v>28</v>
      </c>
      <c r="B1306" s="3" t="s">
        <v>16</v>
      </c>
      <c r="C1306" s="3" t="s">
        <v>17</v>
      </c>
      <c r="D1306" s="3" t="s">
        <v>18</v>
      </c>
      <c r="E1306" s="3" t="s">
        <v>494</v>
      </c>
      <c r="F1306" s="3" t="s">
        <v>25</v>
      </c>
      <c r="G1306" s="3" t="s">
        <v>67</v>
      </c>
      <c r="H1306" s="3" t="s">
        <v>67</v>
      </c>
      <c r="I1306" s="3" t="s">
        <v>67</v>
      </c>
      <c r="J1306" s="6">
        <v>0.32000000000000006</v>
      </c>
      <c r="K1306" s="4">
        <v>44358</v>
      </c>
      <c r="L1306" s="3">
        <f t="shared" si="80"/>
        <v>2021</v>
      </c>
      <c r="M1306" s="3">
        <f t="shared" si="81"/>
        <v>6</v>
      </c>
      <c r="O1306" t="s">
        <v>495</v>
      </c>
      <c r="P1306" s="56">
        <f t="shared" si="82"/>
        <v>0</v>
      </c>
      <c r="Q1306" s="56">
        <f t="shared" si="83"/>
        <v>-0.32000000000000006</v>
      </c>
      <c r="R1306" s="56">
        <f>IF(A1306="INVERSION",-J1306,0)</f>
        <v>0</v>
      </c>
      <c r="S1306" s="56">
        <f>finanzas3[[#This Row],[INGRESO__NETO]]+finanzas3[[#This Row],[GASTO_NETO]]+finanzas3[[#This Row],[INVERSION_NETA]]</f>
        <v>-0.32000000000000006</v>
      </c>
    </row>
    <row r="1307" spans="1:19" x14ac:dyDescent="0.35">
      <c r="A1307" s="3" t="s">
        <v>28</v>
      </c>
      <c r="B1307" s="3" t="s">
        <v>16</v>
      </c>
      <c r="C1307" s="3" t="s">
        <v>17</v>
      </c>
      <c r="D1307" s="3" t="s">
        <v>18</v>
      </c>
      <c r="F1307" s="3" t="s">
        <v>25</v>
      </c>
      <c r="G1307" s="3" t="s">
        <v>67</v>
      </c>
      <c r="H1307" s="3" t="s">
        <v>66</v>
      </c>
      <c r="I1307" s="3" t="s">
        <v>185</v>
      </c>
      <c r="J1307" s="6">
        <v>0.16000000000000003</v>
      </c>
      <c r="K1307" s="4">
        <v>44360</v>
      </c>
      <c r="L1307" s="3">
        <f t="shared" si="80"/>
        <v>2021</v>
      </c>
      <c r="M1307" s="3">
        <f t="shared" si="81"/>
        <v>6</v>
      </c>
      <c r="P1307" s="56">
        <f t="shared" si="82"/>
        <v>0</v>
      </c>
      <c r="Q1307" s="56">
        <f t="shared" si="83"/>
        <v>-0.16000000000000003</v>
      </c>
      <c r="R1307" s="56">
        <f>IF(A1307="INVERSION",-J1307,0)</f>
        <v>0</v>
      </c>
      <c r="S1307" s="56">
        <f>finanzas3[[#This Row],[INGRESO__NETO]]+finanzas3[[#This Row],[GASTO_NETO]]+finanzas3[[#This Row],[INVERSION_NETA]]</f>
        <v>-0.16000000000000003</v>
      </c>
    </row>
    <row r="1308" spans="1:19" x14ac:dyDescent="0.35">
      <c r="A1308" s="3" t="s">
        <v>28</v>
      </c>
      <c r="B1308" s="3" t="s">
        <v>16</v>
      </c>
      <c r="C1308" s="3" t="s">
        <v>17</v>
      </c>
      <c r="D1308" s="3" t="s">
        <v>18</v>
      </c>
      <c r="F1308" s="3" t="s">
        <v>171</v>
      </c>
      <c r="G1308" s="3" t="s">
        <v>67</v>
      </c>
      <c r="H1308" s="3" t="s">
        <v>66</v>
      </c>
      <c r="I1308" s="3" t="s">
        <v>634</v>
      </c>
      <c r="J1308" s="6">
        <v>0.15000000000000002</v>
      </c>
      <c r="K1308" s="4">
        <v>44361</v>
      </c>
      <c r="L1308" s="3">
        <f t="shared" si="80"/>
        <v>2021</v>
      </c>
      <c r="M1308" s="3">
        <f t="shared" si="81"/>
        <v>6</v>
      </c>
      <c r="P1308" s="56">
        <f t="shared" si="82"/>
        <v>0</v>
      </c>
      <c r="Q1308" s="56">
        <f t="shared" si="83"/>
        <v>-0.15000000000000002</v>
      </c>
      <c r="R1308" s="56">
        <f>IF(A1308="INVERSION",-J1308,0)</f>
        <v>0</v>
      </c>
      <c r="S1308" s="56">
        <f>finanzas3[[#This Row],[INGRESO__NETO]]+finanzas3[[#This Row],[GASTO_NETO]]+finanzas3[[#This Row],[INVERSION_NETA]]</f>
        <v>-0.15000000000000002</v>
      </c>
    </row>
    <row r="1309" spans="1:19" x14ac:dyDescent="0.35">
      <c r="A1309" s="3" t="s">
        <v>15</v>
      </c>
      <c r="B1309" s="3" t="s">
        <v>16</v>
      </c>
      <c r="C1309" s="3" t="s">
        <v>17</v>
      </c>
      <c r="D1309" s="3" t="s">
        <v>18</v>
      </c>
      <c r="E1309" s="3" t="s">
        <v>24</v>
      </c>
      <c r="F1309" s="3" t="s">
        <v>25</v>
      </c>
      <c r="G1309" s="3" t="s">
        <v>21</v>
      </c>
      <c r="H1309" s="3" t="s">
        <v>26</v>
      </c>
      <c r="I1309" s="3" t="s">
        <v>27</v>
      </c>
      <c r="J1309" s="6">
        <v>6</v>
      </c>
      <c r="K1309" s="4">
        <v>44361</v>
      </c>
      <c r="L1309" s="3">
        <f t="shared" si="80"/>
        <v>2021</v>
      </c>
      <c r="M1309" s="3">
        <f t="shared" si="81"/>
        <v>6</v>
      </c>
      <c r="O1309" s="3"/>
      <c r="P1309" s="56">
        <f t="shared" si="82"/>
        <v>6</v>
      </c>
      <c r="Q1309" s="56">
        <f t="shared" si="83"/>
        <v>0</v>
      </c>
      <c r="R1309" s="56">
        <f>IF(A1309="INVERSION",-J1309,0)</f>
        <v>0</v>
      </c>
      <c r="S1309" s="56">
        <f>finanzas3[[#This Row],[INGRESO__NETO]]+finanzas3[[#This Row],[GASTO_NETO]]+finanzas3[[#This Row],[INVERSION_NETA]]</f>
        <v>6</v>
      </c>
    </row>
    <row r="1310" spans="1:19" x14ac:dyDescent="0.35">
      <c r="A1310" s="3" t="s">
        <v>28</v>
      </c>
      <c r="B1310" s="3" t="s">
        <v>16</v>
      </c>
      <c r="C1310" s="3" t="s">
        <v>17</v>
      </c>
      <c r="D1310" s="3" t="s">
        <v>18</v>
      </c>
      <c r="E1310" s="3" t="s">
        <v>425</v>
      </c>
      <c r="F1310" s="3" t="s">
        <v>171</v>
      </c>
      <c r="G1310" s="3" t="s">
        <v>48</v>
      </c>
      <c r="H1310" s="3" t="s">
        <v>49</v>
      </c>
      <c r="I1310" s="3" t="s">
        <v>425</v>
      </c>
      <c r="J1310" s="6">
        <v>1.9030000000000002</v>
      </c>
      <c r="K1310" s="4">
        <v>44362</v>
      </c>
      <c r="L1310" s="3">
        <f t="shared" si="80"/>
        <v>2021</v>
      </c>
      <c r="M1310" s="3">
        <f t="shared" si="81"/>
        <v>6</v>
      </c>
      <c r="O1310" s="3"/>
      <c r="P1310" s="56">
        <f t="shared" si="82"/>
        <v>0</v>
      </c>
      <c r="Q1310" s="56">
        <f t="shared" si="83"/>
        <v>-1.9030000000000002</v>
      </c>
      <c r="R1310" s="56">
        <f>IF(A1310="INVERSION",-J1310,0)</f>
        <v>0</v>
      </c>
      <c r="S1310" s="56">
        <f>finanzas3[[#This Row],[INGRESO__NETO]]+finanzas3[[#This Row],[GASTO_NETO]]+finanzas3[[#This Row],[INVERSION_NETA]]</f>
        <v>-1.9030000000000002</v>
      </c>
    </row>
    <row r="1311" spans="1:19" x14ac:dyDescent="0.35">
      <c r="A1311" s="3" t="s">
        <v>28</v>
      </c>
      <c r="B1311" s="3" t="s">
        <v>16</v>
      </c>
      <c r="C1311" s="3" t="s">
        <v>17</v>
      </c>
      <c r="D1311" s="3" t="s">
        <v>18</v>
      </c>
      <c r="E1311" s="3" t="s">
        <v>167</v>
      </c>
      <c r="F1311" s="3" t="s">
        <v>20</v>
      </c>
      <c r="G1311" s="3" t="s">
        <v>73</v>
      </c>
      <c r="H1311" s="3" t="s">
        <v>614</v>
      </c>
      <c r="I1311" s="3" t="s">
        <v>635</v>
      </c>
      <c r="J1311" s="6">
        <v>88.9</v>
      </c>
      <c r="K1311" s="4">
        <v>44362</v>
      </c>
      <c r="L1311" s="3">
        <f t="shared" si="80"/>
        <v>2021</v>
      </c>
      <c r="M1311" s="3">
        <f t="shared" si="81"/>
        <v>6</v>
      </c>
      <c r="O1311" s="3" t="s">
        <v>636</v>
      </c>
      <c r="P1311" s="56">
        <f t="shared" si="82"/>
        <v>0</v>
      </c>
      <c r="Q1311" s="56">
        <f t="shared" si="83"/>
        <v>-88.9</v>
      </c>
      <c r="R1311" s="56">
        <f>IF(A1311="INVERSION",-J1311,0)</f>
        <v>0</v>
      </c>
      <c r="S1311" s="56">
        <f>finanzas3[[#This Row],[INGRESO__NETO]]+finanzas3[[#This Row],[GASTO_NETO]]+finanzas3[[#This Row],[INVERSION_NETA]]</f>
        <v>-88.9</v>
      </c>
    </row>
    <row r="1312" spans="1:19" x14ac:dyDescent="0.35">
      <c r="A1312" s="3" t="s">
        <v>28</v>
      </c>
      <c r="B1312" s="3" t="s">
        <v>16</v>
      </c>
      <c r="C1312" s="3" t="s">
        <v>17</v>
      </c>
      <c r="D1312" s="3" t="s">
        <v>18</v>
      </c>
      <c r="F1312" s="3" t="s">
        <v>171</v>
      </c>
      <c r="G1312" s="3" t="s">
        <v>67</v>
      </c>
      <c r="H1312" s="3" t="s">
        <v>66</v>
      </c>
      <c r="I1312" s="3" t="s">
        <v>634</v>
      </c>
      <c r="J1312" s="6">
        <v>0.25</v>
      </c>
      <c r="K1312" s="4">
        <v>44364</v>
      </c>
      <c r="L1312" s="3">
        <f t="shared" si="80"/>
        <v>2021</v>
      </c>
      <c r="M1312" s="3">
        <f t="shared" si="81"/>
        <v>6</v>
      </c>
      <c r="P1312" s="56">
        <f t="shared" si="82"/>
        <v>0</v>
      </c>
      <c r="Q1312" s="56">
        <f t="shared" si="83"/>
        <v>-0.25</v>
      </c>
      <c r="R1312" s="56">
        <f>IF(A1312="INVERSION",-J1312,0)</f>
        <v>0</v>
      </c>
      <c r="S1312" s="56">
        <f>finanzas3[[#This Row],[INGRESO__NETO]]+finanzas3[[#This Row],[GASTO_NETO]]+finanzas3[[#This Row],[INVERSION_NETA]]</f>
        <v>-0.25</v>
      </c>
    </row>
    <row r="1313" spans="1:19" x14ac:dyDescent="0.35">
      <c r="A1313" s="3" t="s">
        <v>28</v>
      </c>
      <c r="B1313" s="3" t="s">
        <v>16</v>
      </c>
      <c r="C1313" s="3" t="s">
        <v>637</v>
      </c>
      <c r="D1313" s="3" t="s">
        <v>18</v>
      </c>
      <c r="E1313" s="3" t="s">
        <v>638</v>
      </c>
      <c r="G1313" s="3" t="s">
        <v>21</v>
      </c>
      <c r="H1313" s="3" t="s">
        <v>550</v>
      </c>
      <c r="I1313" s="3" t="s">
        <v>639</v>
      </c>
      <c r="J1313" s="6">
        <v>1.75</v>
      </c>
      <c r="K1313" s="4">
        <v>44364</v>
      </c>
      <c r="L1313" s="3">
        <f t="shared" si="80"/>
        <v>2021</v>
      </c>
      <c r="M1313" s="3">
        <f t="shared" si="81"/>
        <v>6</v>
      </c>
      <c r="O1313" s="3" t="s">
        <v>640</v>
      </c>
      <c r="P1313" s="56">
        <f t="shared" si="82"/>
        <v>0</v>
      </c>
      <c r="Q1313" s="56">
        <f t="shared" si="83"/>
        <v>-1.75</v>
      </c>
      <c r="R1313" s="56">
        <f>IF(A1313="INVERSION",-J1313,0)</f>
        <v>0</v>
      </c>
      <c r="S1313" s="56">
        <f>finanzas3[[#This Row],[INGRESO__NETO]]+finanzas3[[#This Row],[GASTO_NETO]]+finanzas3[[#This Row],[INVERSION_NETA]]</f>
        <v>-1.75</v>
      </c>
    </row>
    <row r="1314" spans="1:19" x14ac:dyDescent="0.35">
      <c r="A1314" s="3" t="s">
        <v>28</v>
      </c>
      <c r="B1314" s="3" t="s">
        <v>16</v>
      </c>
      <c r="C1314" s="3" t="s">
        <v>17</v>
      </c>
      <c r="D1314" s="3" t="s">
        <v>18</v>
      </c>
      <c r="E1314" s="3" t="s">
        <v>629</v>
      </c>
      <c r="G1314" s="3" t="s">
        <v>110</v>
      </c>
      <c r="H1314" s="3" t="s">
        <v>630</v>
      </c>
      <c r="I1314" s="3" t="s">
        <v>630</v>
      </c>
      <c r="J1314" s="6">
        <v>4</v>
      </c>
      <c r="K1314" s="4">
        <v>44368</v>
      </c>
      <c r="L1314" s="3">
        <f t="shared" si="80"/>
        <v>2021</v>
      </c>
      <c r="M1314" s="3">
        <f t="shared" si="81"/>
        <v>6</v>
      </c>
      <c r="O1314" t="s">
        <v>631</v>
      </c>
      <c r="P1314" s="56">
        <f t="shared" si="82"/>
        <v>0</v>
      </c>
      <c r="Q1314" s="56">
        <f t="shared" si="83"/>
        <v>-4</v>
      </c>
      <c r="R1314" s="56">
        <f>IF(A1314="INVERSION",-J1314,0)</f>
        <v>0</v>
      </c>
      <c r="S1314" s="56">
        <f>finanzas3[[#This Row],[INGRESO__NETO]]+finanzas3[[#This Row],[GASTO_NETO]]+finanzas3[[#This Row],[INVERSION_NETA]]</f>
        <v>-4</v>
      </c>
    </row>
    <row r="1315" spans="1:19" x14ac:dyDescent="0.35">
      <c r="A1315" s="3" t="s">
        <v>28</v>
      </c>
      <c r="B1315" s="3" t="s">
        <v>16</v>
      </c>
      <c r="C1315" s="3" t="s">
        <v>17</v>
      </c>
      <c r="D1315" s="3" t="s">
        <v>18</v>
      </c>
      <c r="E1315" s="3" t="s">
        <v>352</v>
      </c>
      <c r="F1315" s="3" t="s">
        <v>565</v>
      </c>
      <c r="G1315" s="3" t="s">
        <v>53</v>
      </c>
      <c r="H1315" s="3" t="s">
        <v>172</v>
      </c>
      <c r="I1315" s="3" t="s">
        <v>173</v>
      </c>
      <c r="J1315" s="6">
        <v>0.84499999999999997</v>
      </c>
      <c r="K1315" s="4">
        <v>44368</v>
      </c>
      <c r="L1315" s="3">
        <f t="shared" si="80"/>
        <v>2021</v>
      </c>
      <c r="M1315" s="3">
        <f t="shared" si="81"/>
        <v>6</v>
      </c>
      <c r="O1315" t="s">
        <v>641</v>
      </c>
      <c r="P1315" s="56">
        <f t="shared" si="82"/>
        <v>0</v>
      </c>
      <c r="Q1315" s="56">
        <f t="shared" si="83"/>
        <v>-0.84499999999999997</v>
      </c>
      <c r="R1315" s="56">
        <f>IF(A1315="INVERSION",-J1315,0)</f>
        <v>0</v>
      </c>
      <c r="S1315" s="56">
        <f>finanzas3[[#This Row],[INGRESO__NETO]]+finanzas3[[#This Row],[GASTO_NETO]]+finanzas3[[#This Row],[INVERSION_NETA]]</f>
        <v>-0.84499999999999997</v>
      </c>
    </row>
    <row r="1316" spans="1:19" x14ac:dyDescent="0.35">
      <c r="A1316" s="3" t="s">
        <v>28</v>
      </c>
      <c r="B1316" s="3" t="s">
        <v>16</v>
      </c>
      <c r="C1316" s="3" t="s">
        <v>17</v>
      </c>
      <c r="D1316" s="3" t="s">
        <v>18</v>
      </c>
      <c r="E1316" s="3" t="s">
        <v>352</v>
      </c>
      <c r="G1316" s="3" t="s">
        <v>53</v>
      </c>
      <c r="H1316" s="3" t="s">
        <v>352</v>
      </c>
      <c r="I1316" s="3" t="s">
        <v>352</v>
      </c>
      <c r="J1316" s="6">
        <v>0.84499999999999997</v>
      </c>
      <c r="K1316" s="4">
        <v>44368</v>
      </c>
      <c r="L1316" s="3">
        <f t="shared" si="80"/>
        <v>2021</v>
      </c>
      <c r="M1316" s="3">
        <f t="shared" si="81"/>
        <v>6</v>
      </c>
      <c r="O1316" s="3"/>
      <c r="P1316" s="56">
        <f t="shared" si="82"/>
        <v>0</v>
      </c>
      <c r="Q1316" s="56">
        <f t="shared" si="83"/>
        <v>-0.84499999999999997</v>
      </c>
      <c r="R1316" s="56">
        <f>IF(A1316="INVERSION",-J1316,0)</f>
        <v>0</v>
      </c>
      <c r="S1316" s="56">
        <f>finanzas3[[#This Row],[INGRESO__NETO]]+finanzas3[[#This Row],[GASTO_NETO]]+finanzas3[[#This Row],[INVERSION_NETA]]</f>
        <v>-0.84499999999999997</v>
      </c>
    </row>
    <row r="1317" spans="1:19" x14ac:dyDescent="0.35">
      <c r="A1317" s="3" t="s">
        <v>28</v>
      </c>
      <c r="B1317" s="3" t="s">
        <v>16</v>
      </c>
      <c r="C1317" s="3" t="s">
        <v>17</v>
      </c>
      <c r="D1317" s="3" t="s">
        <v>18</v>
      </c>
      <c r="F1317" s="3" t="s">
        <v>171</v>
      </c>
      <c r="G1317" s="3" t="s">
        <v>67</v>
      </c>
      <c r="H1317" s="3" t="s">
        <v>66</v>
      </c>
      <c r="I1317" s="3" t="s">
        <v>634</v>
      </c>
      <c r="J1317" s="6">
        <v>0.15000000000000002</v>
      </c>
      <c r="K1317" s="4">
        <v>44369</v>
      </c>
      <c r="L1317" s="3">
        <f t="shared" si="80"/>
        <v>2021</v>
      </c>
      <c r="M1317" s="3">
        <f t="shared" si="81"/>
        <v>6</v>
      </c>
      <c r="P1317" s="56">
        <f t="shared" si="82"/>
        <v>0</v>
      </c>
      <c r="Q1317" s="56">
        <f t="shared" si="83"/>
        <v>-0.15000000000000002</v>
      </c>
      <c r="R1317" s="56">
        <f>IF(A1317="INVERSION",-J1317,0)</f>
        <v>0</v>
      </c>
      <c r="S1317" s="56">
        <f>finanzas3[[#This Row],[INGRESO__NETO]]+finanzas3[[#This Row],[GASTO_NETO]]+finanzas3[[#This Row],[INVERSION_NETA]]</f>
        <v>-0.15000000000000002</v>
      </c>
    </row>
    <row r="1318" spans="1:19" x14ac:dyDescent="0.35">
      <c r="A1318" s="3" t="s">
        <v>28</v>
      </c>
      <c r="B1318" s="3" t="s">
        <v>16</v>
      </c>
      <c r="C1318" s="3" t="s">
        <v>17</v>
      </c>
      <c r="D1318" s="3" t="s">
        <v>18</v>
      </c>
      <c r="F1318" s="3" t="s">
        <v>171</v>
      </c>
      <c r="G1318" s="3" t="s">
        <v>67</v>
      </c>
      <c r="H1318" s="3" t="s">
        <v>66</v>
      </c>
      <c r="I1318" s="3" t="s">
        <v>634</v>
      </c>
      <c r="J1318" s="6">
        <v>0.15000000000000002</v>
      </c>
      <c r="K1318" s="4">
        <v>44371</v>
      </c>
      <c r="L1318" s="3">
        <f t="shared" si="80"/>
        <v>2021</v>
      </c>
      <c r="M1318" s="3">
        <f t="shared" si="81"/>
        <v>6</v>
      </c>
      <c r="P1318" s="56">
        <f t="shared" si="82"/>
        <v>0</v>
      </c>
      <c r="Q1318" s="56">
        <f t="shared" si="83"/>
        <v>-0.15000000000000002</v>
      </c>
      <c r="R1318" s="56">
        <f>IF(A1318="INVERSION",-J1318,0)</f>
        <v>0</v>
      </c>
      <c r="S1318" s="56">
        <f>finanzas3[[#This Row],[INGRESO__NETO]]+finanzas3[[#This Row],[GASTO_NETO]]+finanzas3[[#This Row],[INVERSION_NETA]]</f>
        <v>-0.15000000000000002</v>
      </c>
    </row>
    <row r="1319" spans="1:19" x14ac:dyDescent="0.35">
      <c r="A1319" s="3" t="s">
        <v>28</v>
      </c>
      <c r="B1319" s="3" t="s">
        <v>16</v>
      </c>
      <c r="C1319" s="3" t="s">
        <v>17</v>
      </c>
      <c r="D1319" s="3" t="s">
        <v>18</v>
      </c>
      <c r="E1319" s="3" t="s">
        <v>173</v>
      </c>
      <c r="F1319" s="3" t="s">
        <v>470</v>
      </c>
      <c r="G1319" s="3" t="s">
        <v>53</v>
      </c>
      <c r="H1319" s="3" t="s">
        <v>172</v>
      </c>
      <c r="I1319" s="3" t="s">
        <v>173</v>
      </c>
      <c r="J1319" s="6">
        <v>0.82699999999999996</v>
      </c>
      <c r="K1319" s="4">
        <v>44373</v>
      </c>
      <c r="L1319" s="3">
        <f t="shared" si="80"/>
        <v>2021</v>
      </c>
      <c r="M1319" s="3">
        <f t="shared" si="81"/>
        <v>6</v>
      </c>
      <c r="O1319" t="s">
        <v>501</v>
      </c>
      <c r="P1319" s="56">
        <f t="shared" si="82"/>
        <v>0</v>
      </c>
      <c r="Q1319" s="56">
        <f t="shared" si="83"/>
        <v>-0.82699999999999996</v>
      </c>
      <c r="R1319" s="56">
        <f>IF(A1319="INVERSION",-J1319,0)</f>
        <v>0</v>
      </c>
      <c r="S1319" s="56">
        <f>finanzas3[[#This Row],[INGRESO__NETO]]+finanzas3[[#This Row],[GASTO_NETO]]+finanzas3[[#This Row],[INVERSION_NETA]]</f>
        <v>-0.82699999999999996</v>
      </c>
    </row>
    <row r="1320" spans="1:19" x14ac:dyDescent="0.35">
      <c r="A1320" s="3" t="s">
        <v>28</v>
      </c>
      <c r="B1320" s="3" t="s">
        <v>16</v>
      </c>
      <c r="C1320" s="3" t="s">
        <v>17</v>
      </c>
      <c r="D1320" s="3" t="s">
        <v>18</v>
      </c>
      <c r="E1320" s="3" t="s">
        <v>425</v>
      </c>
      <c r="F1320" s="3" t="s">
        <v>171</v>
      </c>
      <c r="G1320" s="3" t="s">
        <v>48</v>
      </c>
      <c r="H1320" s="3" t="s">
        <v>49</v>
      </c>
      <c r="I1320" s="3" t="s">
        <v>425</v>
      </c>
      <c r="J1320" s="6">
        <v>4.1779999999999999</v>
      </c>
      <c r="K1320" s="4">
        <v>44374</v>
      </c>
      <c r="L1320" s="3">
        <f t="shared" si="80"/>
        <v>2021</v>
      </c>
      <c r="M1320" s="3">
        <f t="shared" si="81"/>
        <v>6</v>
      </c>
      <c r="O1320" s="3"/>
      <c r="P1320" s="56">
        <f t="shared" si="82"/>
        <v>0</v>
      </c>
      <c r="Q1320" s="56">
        <f t="shared" si="83"/>
        <v>-4.1779999999999999</v>
      </c>
      <c r="R1320" s="56">
        <f>IF(A1320="INVERSION",-J1320,0)</f>
        <v>0</v>
      </c>
      <c r="S1320" s="56">
        <f>finanzas3[[#This Row],[INGRESO__NETO]]+finanzas3[[#This Row],[GASTO_NETO]]+finanzas3[[#This Row],[INVERSION_NETA]]</f>
        <v>-4.1779999999999999</v>
      </c>
    </row>
    <row r="1321" spans="1:19" x14ac:dyDescent="0.35">
      <c r="A1321" s="3" t="s">
        <v>28</v>
      </c>
      <c r="B1321" s="3" t="s">
        <v>16</v>
      </c>
      <c r="C1321" s="3" t="s">
        <v>17</v>
      </c>
      <c r="D1321" s="3" t="s">
        <v>18</v>
      </c>
      <c r="E1321" s="3" t="s">
        <v>177</v>
      </c>
      <c r="F1321" s="3" t="s">
        <v>25</v>
      </c>
      <c r="G1321" s="3" t="s">
        <v>53</v>
      </c>
      <c r="H1321" s="3" t="s">
        <v>177</v>
      </c>
      <c r="I1321" s="3" t="s">
        <v>177</v>
      </c>
      <c r="J1321" s="6">
        <v>11.82</v>
      </c>
      <c r="K1321" s="4">
        <v>44374</v>
      </c>
      <c r="L1321" s="3">
        <f t="shared" si="80"/>
        <v>2021</v>
      </c>
      <c r="M1321" s="3">
        <f t="shared" si="81"/>
        <v>6</v>
      </c>
      <c r="O1321" t="s">
        <v>178</v>
      </c>
      <c r="P1321" s="56">
        <f t="shared" si="82"/>
        <v>0</v>
      </c>
      <c r="Q1321" s="56">
        <f t="shared" si="83"/>
        <v>-11.82</v>
      </c>
      <c r="R1321" s="56">
        <f>IF(A1321="INVERSION",-J1321,0)</f>
        <v>0</v>
      </c>
      <c r="S1321" s="56">
        <f>finanzas3[[#This Row],[INGRESO__NETO]]+finanzas3[[#This Row],[GASTO_NETO]]+finanzas3[[#This Row],[INVERSION_NETA]]</f>
        <v>-11.82</v>
      </c>
    </row>
    <row r="1322" spans="1:19" x14ac:dyDescent="0.35">
      <c r="A1322" s="3" t="s">
        <v>28</v>
      </c>
      <c r="B1322" s="3" t="s">
        <v>16</v>
      </c>
      <c r="C1322" s="3" t="s">
        <v>17</v>
      </c>
      <c r="D1322" s="3" t="s">
        <v>18</v>
      </c>
      <c r="E1322" s="3" t="s">
        <v>642</v>
      </c>
      <c r="F1322" s="3" t="s">
        <v>25</v>
      </c>
      <c r="G1322" s="3" t="s">
        <v>53</v>
      </c>
      <c r="H1322" s="3" t="s">
        <v>643</v>
      </c>
      <c r="I1322" s="3" t="s">
        <v>171</v>
      </c>
      <c r="J1322" s="6">
        <v>1.7000000000000002</v>
      </c>
      <c r="K1322" s="4">
        <v>44375</v>
      </c>
      <c r="L1322" s="3">
        <f t="shared" si="80"/>
        <v>2021</v>
      </c>
      <c r="M1322" s="3">
        <f t="shared" si="81"/>
        <v>6</v>
      </c>
      <c r="O1322" t="s">
        <v>644</v>
      </c>
      <c r="P1322" s="56">
        <f t="shared" si="82"/>
        <v>0</v>
      </c>
      <c r="Q1322" s="56">
        <f t="shared" si="83"/>
        <v>-1.7000000000000002</v>
      </c>
      <c r="R1322" s="56">
        <f>IF(A1322="INVERSION",-J1322,0)</f>
        <v>0</v>
      </c>
      <c r="S1322" s="56">
        <f>finanzas3[[#This Row],[INGRESO__NETO]]+finanzas3[[#This Row],[GASTO_NETO]]+finanzas3[[#This Row],[INVERSION_NETA]]</f>
        <v>-1.7000000000000002</v>
      </c>
    </row>
    <row r="1323" spans="1:19" x14ac:dyDescent="0.35">
      <c r="A1323" s="3" t="s">
        <v>15</v>
      </c>
      <c r="B1323" s="3" t="s">
        <v>16</v>
      </c>
      <c r="C1323" s="3" t="s">
        <v>17</v>
      </c>
      <c r="D1323" s="3" t="s">
        <v>18</v>
      </c>
      <c r="E1323" s="3" t="s">
        <v>24</v>
      </c>
      <c r="F1323" s="3" t="s">
        <v>25</v>
      </c>
      <c r="G1323" s="3" t="s">
        <v>21</v>
      </c>
      <c r="H1323" s="3" t="s">
        <v>26</v>
      </c>
      <c r="I1323" s="3" t="s">
        <v>27</v>
      </c>
      <c r="J1323" s="6">
        <v>35.46</v>
      </c>
      <c r="K1323" s="4">
        <v>44375</v>
      </c>
      <c r="L1323" s="3">
        <f t="shared" si="80"/>
        <v>2021</v>
      </c>
      <c r="M1323" s="3">
        <f t="shared" si="81"/>
        <v>6</v>
      </c>
      <c r="O1323" s="3"/>
      <c r="P1323" s="56">
        <f t="shared" si="82"/>
        <v>35.46</v>
      </c>
      <c r="Q1323" s="56">
        <f t="shared" si="83"/>
        <v>0</v>
      </c>
      <c r="R1323" s="56">
        <f>IF(A1323="INVERSION",-J1323,0)</f>
        <v>0</v>
      </c>
      <c r="S1323" s="56">
        <f>finanzas3[[#This Row],[INGRESO__NETO]]+finanzas3[[#This Row],[GASTO_NETO]]+finanzas3[[#This Row],[INVERSION_NETA]]</f>
        <v>35.46</v>
      </c>
    </row>
    <row r="1324" spans="1:19" x14ac:dyDescent="0.35">
      <c r="A1324" s="3" t="s">
        <v>15</v>
      </c>
      <c r="B1324" s="3" t="s">
        <v>16</v>
      </c>
      <c r="C1324" s="3" t="s">
        <v>17</v>
      </c>
      <c r="D1324" s="3" t="s">
        <v>18</v>
      </c>
      <c r="E1324" s="3" t="s">
        <v>24</v>
      </c>
      <c r="F1324" s="3" t="s">
        <v>25</v>
      </c>
      <c r="G1324" s="3" t="s">
        <v>21</v>
      </c>
      <c r="H1324" s="3" t="s">
        <v>26</v>
      </c>
      <c r="I1324" s="3" t="s">
        <v>27</v>
      </c>
      <c r="J1324" s="6">
        <v>4.5</v>
      </c>
      <c r="K1324" s="4">
        <v>44375</v>
      </c>
      <c r="L1324" s="3">
        <f t="shared" si="80"/>
        <v>2021</v>
      </c>
      <c r="M1324" s="3">
        <f t="shared" si="81"/>
        <v>6</v>
      </c>
      <c r="O1324" s="3"/>
      <c r="P1324" s="56">
        <f t="shared" si="82"/>
        <v>4.5</v>
      </c>
      <c r="Q1324" s="56">
        <f t="shared" si="83"/>
        <v>0</v>
      </c>
      <c r="R1324" s="56">
        <f>IF(A1324="INVERSION",-J1324,0)</f>
        <v>0</v>
      </c>
      <c r="S1324" s="56">
        <f>finanzas3[[#This Row],[INGRESO__NETO]]+finanzas3[[#This Row],[GASTO_NETO]]+finanzas3[[#This Row],[INVERSION_NETA]]</f>
        <v>4.5</v>
      </c>
    </row>
    <row r="1325" spans="1:19" x14ac:dyDescent="0.35">
      <c r="A1325" s="3" t="s">
        <v>28</v>
      </c>
      <c r="B1325" s="3" t="s">
        <v>16</v>
      </c>
      <c r="C1325" s="3" t="s">
        <v>17</v>
      </c>
      <c r="D1325" s="3" t="s">
        <v>18</v>
      </c>
      <c r="F1325" s="3" t="s">
        <v>171</v>
      </c>
      <c r="G1325" s="3" t="s">
        <v>67</v>
      </c>
      <c r="H1325" s="3" t="s">
        <v>66</v>
      </c>
      <c r="I1325" s="3" t="s">
        <v>634</v>
      </c>
      <c r="J1325" s="6">
        <v>0.15000000000000002</v>
      </c>
      <c r="K1325" s="4">
        <v>44376</v>
      </c>
      <c r="L1325" s="3">
        <f t="shared" si="80"/>
        <v>2021</v>
      </c>
      <c r="M1325" s="3">
        <f t="shared" si="81"/>
        <v>6</v>
      </c>
      <c r="P1325" s="56">
        <f t="shared" si="82"/>
        <v>0</v>
      </c>
      <c r="Q1325" s="56">
        <f t="shared" si="83"/>
        <v>-0.15000000000000002</v>
      </c>
      <c r="R1325" s="56">
        <f>IF(A1325="INVERSION",-J1325,0)</f>
        <v>0</v>
      </c>
      <c r="S1325" s="56">
        <f>finanzas3[[#This Row],[INGRESO__NETO]]+finanzas3[[#This Row],[GASTO_NETO]]+finanzas3[[#This Row],[INVERSION_NETA]]</f>
        <v>-0.15000000000000002</v>
      </c>
    </row>
    <row r="1326" spans="1:19" x14ac:dyDescent="0.35">
      <c r="A1326" s="3" t="s">
        <v>28</v>
      </c>
      <c r="B1326" s="3" t="s">
        <v>16</v>
      </c>
      <c r="C1326" s="3" t="s">
        <v>17</v>
      </c>
      <c r="D1326" s="3" t="s">
        <v>18</v>
      </c>
      <c r="F1326" s="3" t="s">
        <v>171</v>
      </c>
      <c r="G1326" s="3" t="s">
        <v>67</v>
      </c>
      <c r="H1326" s="3" t="s">
        <v>66</v>
      </c>
      <c r="I1326" s="3" t="s">
        <v>634</v>
      </c>
      <c r="J1326" s="6">
        <v>0.15000000000000002</v>
      </c>
      <c r="K1326" s="4">
        <v>44376</v>
      </c>
      <c r="L1326" s="3">
        <f t="shared" si="80"/>
        <v>2021</v>
      </c>
      <c r="M1326" s="3">
        <f t="shared" si="81"/>
        <v>6</v>
      </c>
      <c r="P1326" s="56">
        <f t="shared" si="82"/>
        <v>0</v>
      </c>
      <c r="Q1326" s="56">
        <f t="shared" si="83"/>
        <v>-0.15000000000000002</v>
      </c>
      <c r="R1326" s="56">
        <f>IF(A1326="INVERSION",-J1326,0)</f>
        <v>0</v>
      </c>
      <c r="S1326" s="56">
        <f>finanzas3[[#This Row],[INGRESO__NETO]]+finanzas3[[#This Row],[GASTO_NETO]]+finanzas3[[#This Row],[INVERSION_NETA]]</f>
        <v>-0.15000000000000002</v>
      </c>
    </row>
    <row r="1327" spans="1:19" x14ac:dyDescent="0.35">
      <c r="A1327" s="3" t="s">
        <v>15</v>
      </c>
      <c r="B1327" s="3" t="s">
        <v>16</v>
      </c>
      <c r="C1327" s="3" t="s">
        <v>29</v>
      </c>
      <c r="D1327" s="3" t="s">
        <v>18</v>
      </c>
      <c r="E1327" s="3" t="s">
        <v>465</v>
      </c>
      <c r="F1327" s="3" t="s">
        <v>171</v>
      </c>
      <c r="G1327" s="3" t="s">
        <v>148</v>
      </c>
      <c r="H1327" s="3" t="s">
        <v>466</v>
      </c>
      <c r="I1327" s="3" t="s">
        <v>465</v>
      </c>
      <c r="J1327" s="6">
        <v>747.69299999999998</v>
      </c>
      <c r="K1327" s="4">
        <v>44376</v>
      </c>
      <c r="L1327" s="3">
        <f t="shared" si="80"/>
        <v>2021</v>
      </c>
      <c r="M1327" s="3">
        <f t="shared" si="81"/>
        <v>6</v>
      </c>
      <c r="O1327" s="3" t="s">
        <v>648</v>
      </c>
      <c r="P1327" s="56">
        <f t="shared" si="82"/>
        <v>747.69299999999998</v>
      </c>
      <c r="Q1327" s="56">
        <f t="shared" si="83"/>
        <v>0</v>
      </c>
      <c r="R1327" s="56">
        <f>IF(A1327="INVERSION",-J1327,0)</f>
        <v>0</v>
      </c>
      <c r="S1327" s="56">
        <f>finanzas3[[#This Row],[INGRESO__NETO]]+finanzas3[[#This Row],[GASTO_NETO]]+finanzas3[[#This Row],[INVERSION_NETA]]</f>
        <v>747.69299999999998</v>
      </c>
    </row>
    <row r="1328" spans="1:19" x14ac:dyDescent="0.35">
      <c r="A1328" s="3" t="s">
        <v>15</v>
      </c>
      <c r="B1328" s="3" t="s">
        <v>16</v>
      </c>
      <c r="C1328" s="3" t="s">
        <v>29</v>
      </c>
      <c r="D1328" s="3" t="s">
        <v>18</v>
      </c>
      <c r="E1328" s="3" t="s">
        <v>645</v>
      </c>
      <c r="F1328" s="3" t="s">
        <v>171</v>
      </c>
      <c r="G1328" s="3" t="s">
        <v>148</v>
      </c>
      <c r="H1328" s="3" t="s">
        <v>646</v>
      </c>
      <c r="I1328" s="3" t="s">
        <v>2706</v>
      </c>
      <c r="J1328" s="6">
        <v>312.19499999999999</v>
      </c>
      <c r="K1328" s="4">
        <v>44376</v>
      </c>
      <c r="L1328" s="3">
        <f t="shared" si="80"/>
        <v>2021</v>
      </c>
      <c r="M1328" s="3">
        <f t="shared" si="81"/>
        <v>6</v>
      </c>
      <c r="O1328" s="3" t="s">
        <v>647</v>
      </c>
      <c r="P1328" s="56">
        <f t="shared" si="82"/>
        <v>312.19499999999999</v>
      </c>
      <c r="Q1328" s="56">
        <f t="shared" si="83"/>
        <v>0</v>
      </c>
      <c r="R1328" s="56">
        <f>IF(A1328="INVERSION",-J1328,0)</f>
        <v>0</v>
      </c>
      <c r="S1328" s="56">
        <f>finanzas3[[#This Row],[INGRESO__NETO]]+finanzas3[[#This Row],[GASTO_NETO]]+finanzas3[[#This Row],[INVERSION_NETA]]</f>
        <v>312.19499999999999</v>
      </c>
    </row>
    <row r="1329" spans="1:19" x14ac:dyDescent="0.35">
      <c r="A1329" s="3" t="s">
        <v>28</v>
      </c>
      <c r="B1329" s="3" t="s">
        <v>16</v>
      </c>
      <c r="C1329" s="3" t="s">
        <v>17</v>
      </c>
      <c r="D1329" s="3" t="s">
        <v>18</v>
      </c>
      <c r="F1329" s="3" t="s">
        <v>25</v>
      </c>
      <c r="G1329" s="3" t="s">
        <v>67</v>
      </c>
      <c r="H1329" s="3" t="s">
        <v>66</v>
      </c>
      <c r="I1329" s="3" t="s">
        <v>185</v>
      </c>
      <c r="J1329" s="6">
        <v>0.13</v>
      </c>
      <c r="K1329" s="4">
        <v>44377</v>
      </c>
      <c r="L1329" s="3">
        <f t="shared" si="80"/>
        <v>2021</v>
      </c>
      <c r="M1329" s="3">
        <f t="shared" si="81"/>
        <v>6</v>
      </c>
      <c r="P1329" s="56">
        <f t="shared" si="82"/>
        <v>0</v>
      </c>
      <c r="Q1329" s="56">
        <f t="shared" si="83"/>
        <v>-0.13</v>
      </c>
      <c r="R1329" s="56">
        <f>IF(A1329="INVERSION",-J1329,0)</f>
        <v>0</v>
      </c>
      <c r="S1329" s="56">
        <f>finanzas3[[#This Row],[INGRESO__NETO]]+finanzas3[[#This Row],[GASTO_NETO]]+finanzas3[[#This Row],[INVERSION_NETA]]</f>
        <v>-0.13</v>
      </c>
    </row>
    <row r="1330" spans="1:19" x14ac:dyDescent="0.35">
      <c r="A1330" s="3" t="s">
        <v>28</v>
      </c>
      <c r="B1330" s="3" t="s">
        <v>16</v>
      </c>
      <c r="C1330" s="3" t="s">
        <v>17</v>
      </c>
      <c r="D1330" s="3" t="s">
        <v>18</v>
      </c>
      <c r="E1330" s="3" t="s">
        <v>19</v>
      </c>
      <c r="F1330" s="3" t="s">
        <v>20</v>
      </c>
      <c r="G1330" s="3" t="s">
        <v>21</v>
      </c>
      <c r="H1330" s="3" t="s">
        <v>534</v>
      </c>
      <c r="I1330" s="3" t="s">
        <v>535</v>
      </c>
      <c r="J1330" s="6">
        <v>1.1930000000000001</v>
      </c>
      <c r="K1330" s="4">
        <v>44377</v>
      </c>
      <c r="L1330" s="3">
        <f t="shared" si="80"/>
        <v>2021</v>
      </c>
      <c r="M1330" s="3">
        <f t="shared" si="81"/>
        <v>6</v>
      </c>
      <c r="O1330" s="3"/>
      <c r="P1330" s="56">
        <f t="shared" si="82"/>
        <v>0</v>
      </c>
      <c r="Q1330" s="56">
        <f t="shared" si="83"/>
        <v>-1.1930000000000001</v>
      </c>
      <c r="R1330" s="56">
        <f>IF(A1330="INVERSION",-J1330,0)</f>
        <v>0</v>
      </c>
      <c r="S1330" s="56">
        <f>finanzas3[[#This Row],[INGRESO__NETO]]+finanzas3[[#This Row],[GASTO_NETO]]+finanzas3[[#This Row],[INVERSION_NETA]]</f>
        <v>-1.1930000000000001</v>
      </c>
    </row>
    <row r="1331" spans="1:19" x14ac:dyDescent="0.35">
      <c r="A1331" s="3" t="s">
        <v>28</v>
      </c>
      <c r="B1331" s="3" t="s">
        <v>16</v>
      </c>
      <c r="C1331" s="3" t="s">
        <v>29</v>
      </c>
      <c r="D1331" s="3" t="s">
        <v>18</v>
      </c>
      <c r="E1331" s="3" t="s">
        <v>37</v>
      </c>
      <c r="F1331" s="3" t="s">
        <v>171</v>
      </c>
      <c r="G1331" s="3" t="s">
        <v>1864</v>
      </c>
      <c r="H1331" s="3" t="s">
        <v>1861</v>
      </c>
      <c r="I1331" s="3" t="s">
        <v>487</v>
      </c>
      <c r="J1331" s="6">
        <v>45</v>
      </c>
      <c r="K1331" s="4">
        <v>44378</v>
      </c>
      <c r="L1331" s="3">
        <f t="shared" si="80"/>
        <v>2021</v>
      </c>
      <c r="M1331" s="3">
        <f t="shared" si="81"/>
        <v>7</v>
      </c>
      <c r="O1331" s="3" t="s">
        <v>491</v>
      </c>
      <c r="P1331" s="56">
        <f t="shared" si="82"/>
        <v>0</v>
      </c>
      <c r="Q1331" s="56">
        <f t="shared" si="83"/>
        <v>-45</v>
      </c>
      <c r="R1331" s="56">
        <f>IF(A1331="INVERSION",-J1331,0)</f>
        <v>0</v>
      </c>
      <c r="S1331" s="56">
        <f>finanzas3[[#This Row],[INGRESO__NETO]]+finanzas3[[#This Row],[GASTO_NETO]]+finanzas3[[#This Row],[INVERSION_NETA]]</f>
        <v>-45</v>
      </c>
    </row>
    <row r="1332" spans="1:19" x14ac:dyDescent="0.35">
      <c r="A1332" s="3" t="s">
        <v>28</v>
      </c>
      <c r="B1332" s="3" t="s">
        <v>16</v>
      </c>
      <c r="C1332" s="3" t="s">
        <v>29</v>
      </c>
      <c r="D1332" s="3" t="s">
        <v>18</v>
      </c>
      <c r="E1332" s="3" t="s">
        <v>483</v>
      </c>
      <c r="F1332" s="3" t="s">
        <v>171</v>
      </c>
      <c r="G1332" s="3" t="s">
        <v>59</v>
      </c>
      <c r="H1332" s="3" t="s">
        <v>428</v>
      </c>
      <c r="I1332" s="3" t="s">
        <v>428</v>
      </c>
      <c r="J1332" s="6">
        <v>6</v>
      </c>
      <c r="K1332" s="4">
        <v>44378</v>
      </c>
      <c r="L1332" s="3">
        <f t="shared" si="80"/>
        <v>2021</v>
      </c>
      <c r="M1332" s="3">
        <f t="shared" si="81"/>
        <v>7</v>
      </c>
      <c r="O1332" s="3" t="s">
        <v>491</v>
      </c>
      <c r="P1332" s="56">
        <f t="shared" si="82"/>
        <v>0</v>
      </c>
      <c r="Q1332" s="56">
        <f t="shared" si="83"/>
        <v>-6</v>
      </c>
      <c r="R1332" s="56">
        <f>IF(A1332="INVERSION",-J1332,0)</f>
        <v>0</v>
      </c>
      <c r="S1332" s="56">
        <f>finanzas3[[#This Row],[INGRESO__NETO]]+finanzas3[[#This Row],[GASTO_NETO]]+finanzas3[[#This Row],[INVERSION_NETA]]</f>
        <v>-6</v>
      </c>
    </row>
    <row r="1333" spans="1:19" x14ac:dyDescent="0.35">
      <c r="A1333" s="3" t="s">
        <v>28</v>
      </c>
      <c r="B1333" s="3" t="s">
        <v>16</v>
      </c>
      <c r="C1333" s="3" t="s">
        <v>29</v>
      </c>
      <c r="D1333" s="3" t="s">
        <v>18</v>
      </c>
      <c r="E1333" s="3" t="s">
        <v>184</v>
      </c>
      <c r="G1333" s="3" t="s">
        <v>1864</v>
      </c>
      <c r="H1333" s="3" t="s">
        <v>184</v>
      </c>
      <c r="I1333" s="3" t="s">
        <v>632</v>
      </c>
      <c r="J1333" s="6">
        <v>13.5</v>
      </c>
      <c r="K1333" s="4">
        <v>44378</v>
      </c>
      <c r="L1333" s="3">
        <f t="shared" si="80"/>
        <v>2021</v>
      </c>
      <c r="M1333" s="3">
        <f t="shared" si="81"/>
        <v>7</v>
      </c>
      <c r="O1333" s="3" t="s">
        <v>491</v>
      </c>
      <c r="P1333" s="56">
        <f t="shared" si="82"/>
        <v>0</v>
      </c>
      <c r="Q1333" s="56">
        <f t="shared" si="83"/>
        <v>-13.5</v>
      </c>
      <c r="R1333" s="56">
        <f>IF(A1333="INVERSION",-J1333,0)</f>
        <v>0</v>
      </c>
      <c r="S1333" s="56">
        <f>finanzas3[[#This Row],[INGRESO__NETO]]+finanzas3[[#This Row],[GASTO_NETO]]+finanzas3[[#This Row],[INVERSION_NETA]]</f>
        <v>-13.5</v>
      </c>
    </row>
    <row r="1334" spans="1:19" x14ac:dyDescent="0.35">
      <c r="A1334" s="3" t="s">
        <v>28</v>
      </c>
      <c r="B1334" s="3" t="s">
        <v>16</v>
      </c>
      <c r="C1334" s="3" t="s">
        <v>29</v>
      </c>
      <c r="D1334" s="3" t="s">
        <v>18</v>
      </c>
      <c r="E1334" s="3" t="s">
        <v>485</v>
      </c>
      <c r="F1334" s="3" t="s">
        <v>171</v>
      </c>
      <c r="G1334" s="3" t="s">
        <v>1864</v>
      </c>
      <c r="H1334" s="3" t="s">
        <v>679</v>
      </c>
      <c r="I1334" s="3" t="s">
        <v>2197</v>
      </c>
      <c r="J1334" s="6">
        <v>8.5</v>
      </c>
      <c r="K1334" s="4">
        <v>44378</v>
      </c>
      <c r="L1334" s="3">
        <f t="shared" si="80"/>
        <v>2021</v>
      </c>
      <c r="M1334" s="3">
        <f t="shared" si="81"/>
        <v>7</v>
      </c>
      <c r="O1334" s="3" t="s">
        <v>491</v>
      </c>
      <c r="P1334" s="56">
        <f t="shared" si="82"/>
        <v>0</v>
      </c>
      <c r="Q1334" s="56">
        <f t="shared" si="83"/>
        <v>-8.5</v>
      </c>
      <c r="R1334" s="56">
        <f>IF(A1334="INVERSION",-J1334,0)</f>
        <v>0</v>
      </c>
      <c r="S1334" s="56">
        <f>finanzas3[[#This Row],[INGRESO__NETO]]+finanzas3[[#This Row],[GASTO_NETO]]+finanzas3[[#This Row],[INVERSION_NETA]]</f>
        <v>-8.5</v>
      </c>
    </row>
    <row r="1335" spans="1:19" x14ac:dyDescent="0.35">
      <c r="A1335" s="3" t="s">
        <v>28</v>
      </c>
      <c r="B1335" s="3" t="s">
        <v>16</v>
      </c>
      <c r="C1335" s="3" t="s">
        <v>17</v>
      </c>
      <c r="D1335" s="3" t="s">
        <v>18</v>
      </c>
      <c r="E1335" s="3" t="s">
        <v>560</v>
      </c>
      <c r="F1335" s="3" t="s">
        <v>171</v>
      </c>
      <c r="G1335" s="3" t="s">
        <v>53</v>
      </c>
      <c r="H1335" s="3" t="s">
        <v>561</v>
      </c>
      <c r="I1335" s="3" t="s">
        <v>561</v>
      </c>
      <c r="J1335" s="6">
        <v>0.22400000000000003</v>
      </c>
      <c r="K1335" s="4">
        <v>44379</v>
      </c>
      <c r="L1335" s="3">
        <f t="shared" si="80"/>
        <v>2021</v>
      </c>
      <c r="M1335" s="3">
        <f t="shared" si="81"/>
        <v>7</v>
      </c>
      <c r="O1335" s="3"/>
      <c r="P1335" s="56">
        <f t="shared" si="82"/>
        <v>0</v>
      </c>
      <c r="Q1335" s="56">
        <f t="shared" si="83"/>
        <v>-0.22400000000000003</v>
      </c>
      <c r="R1335" s="56">
        <f>IF(A1335="INVERSION",-J1335,0)</f>
        <v>0</v>
      </c>
      <c r="S1335" s="56">
        <f>finanzas3[[#This Row],[INGRESO__NETO]]+finanzas3[[#This Row],[GASTO_NETO]]+finanzas3[[#This Row],[INVERSION_NETA]]</f>
        <v>-0.22400000000000003</v>
      </c>
    </row>
    <row r="1336" spans="1:19" x14ac:dyDescent="0.35">
      <c r="A1336" s="3" t="s">
        <v>28</v>
      </c>
      <c r="B1336" s="3" t="s">
        <v>16</v>
      </c>
      <c r="C1336" s="3" t="s">
        <v>17</v>
      </c>
      <c r="D1336" s="3" t="s">
        <v>18</v>
      </c>
      <c r="E1336" s="3" t="s">
        <v>560</v>
      </c>
      <c r="F1336" s="3" t="s">
        <v>171</v>
      </c>
      <c r="G1336" s="3" t="s">
        <v>53</v>
      </c>
      <c r="H1336" s="3" t="s">
        <v>561</v>
      </c>
      <c r="I1336" s="3" t="s">
        <v>561</v>
      </c>
      <c r="J1336" s="6">
        <v>0.22400000000000003</v>
      </c>
      <c r="K1336" s="4">
        <v>44379</v>
      </c>
      <c r="L1336" s="3">
        <f t="shared" si="80"/>
        <v>2021</v>
      </c>
      <c r="M1336" s="3">
        <f t="shared" si="81"/>
        <v>7</v>
      </c>
      <c r="O1336" s="3"/>
      <c r="P1336" s="56">
        <f t="shared" si="82"/>
        <v>0</v>
      </c>
      <c r="Q1336" s="56">
        <f t="shared" si="83"/>
        <v>-0.22400000000000003</v>
      </c>
      <c r="R1336" s="56">
        <f>IF(A1336="INVERSION",-J1336,0)</f>
        <v>0</v>
      </c>
      <c r="S1336" s="56">
        <f>finanzas3[[#This Row],[INGRESO__NETO]]+finanzas3[[#This Row],[GASTO_NETO]]+finanzas3[[#This Row],[INVERSION_NETA]]</f>
        <v>-0.22400000000000003</v>
      </c>
    </row>
    <row r="1337" spans="1:19" x14ac:dyDescent="0.35">
      <c r="A1337" s="3" t="s">
        <v>28</v>
      </c>
      <c r="B1337" s="3" t="s">
        <v>16</v>
      </c>
      <c r="C1337" s="3" t="s">
        <v>17</v>
      </c>
      <c r="D1337" s="3" t="s">
        <v>18</v>
      </c>
      <c r="E1337" s="3" t="s">
        <v>651</v>
      </c>
      <c r="F1337" s="3" t="s">
        <v>25</v>
      </c>
      <c r="G1337" s="3" t="s">
        <v>53</v>
      </c>
      <c r="H1337" s="3" t="s">
        <v>199</v>
      </c>
      <c r="I1337" s="3" t="s">
        <v>200</v>
      </c>
      <c r="J1337" s="6">
        <v>1.1500000000000001</v>
      </c>
      <c r="K1337" s="4">
        <v>44379</v>
      </c>
      <c r="L1337" s="3">
        <f t="shared" si="80"/>
        <v>2021</v>
      </c>
      <c r="M1337" s="3">
        <f t="shared" si="81"/>
        <v>7</v>
      </c>
      <c r="O1337" t="s">
        <v>652</v>
      </c>
      <c r="P1337" s="56">
        <f t="shared" si="82"/>
        <v>0</v>
      </c>
      <c r="Q1337" s="56">
        <f t="shared" si="83"/>
        <v>-1.1500000000000001</v>
      </c>
      <c r="R1337" s="56">
        <f>IF(A1337="INVERSION",-J1337,0)</f>
        <v>0</v>
      </c>
      <c r="S1337" s="56">
        <f>finanzas3[[#This Row],[INGRESO__NETO]]+finanzas3[[#This Row],[GASTO_NETO]]+finanzas3[[#This Row],[INVERSION_NETA]]</f>
        <v>-1.1500000000000001</v>
      </c>
    </row>
    <row r="1338" spans="1:19" x14ac:dyDescent="0.35">
      <c r="A1338" s="3" t="s">
        <v>28</v>
      </c>
      <c r="B1338" s="3" t="s">
        <v>16</v>
      </c>
      <c r="C1338" s="3" t="s">
        <v>17</v>
      </c>
      <c r="D1338" s="3" t="s">
        <v>18</v>
      </c>
      <c r="E1338" s="3" t="s">
        <v>649</v>
      </c>
      <c r="G1338" s="3" t="s">
        <v>53</v>
      </c>
      <c r="H1338" s="3" t="s">
        <v>177</v>
      </c>
      <c r="I1338" s="3" t="s">
        <v>25</v>
      </c>
      <c r="J1338" s="6">
        <v>5.91</v>
      </c>
      <c r="K1338" s="4">
        <v>44379</v>
      </c>
      <c r="L1338" s="3">
        <f t="shared" si="80"/>
        <v>2021</v>
      </c>
      <c r="M1338" s="3">
        <f t="shared" si="81"/>
        <v>7</v>
      </c>
      <c r="O1338" s="3" t="s">
        <v>650</v>
      </c>
      <c r="P1338" s="56">
        <f t="shared" si="82"/>
        <v>0</v>
      </c>
      <c r="Q1338" s="56">
        <f t="shared" si="83"/>
        <v>-5.91</v>
      </c>
      <c r="R1338" s="56">
        <f>IF(A1338="INVERSION",-J1338,0)</f>
        <v>0</v>
      </c>
      <c r="S1338" s="56">
        <f>finanzas3[[#This Row],[INGRESO__NETO]]+finanzas3[[#This Row],[GASTO_NETO]]+finanzas3[[#This Row],[INVERSION_NETA]]</f>
        <v>-5.91</v>
      </c>
    </row>
    <row r="1339" spans="1:19" x14ac:dyDescent="0.35">
      <c r="A1339" s="3" t="s">
        <v>28</v>
      </c>
      <c r="B1339" s="3" t="s">
        <v>16</v>
      </c>
      <c r="C1339" s="3" t="s">
        <v>17</v>
      </c>
      <c r="D1339" s="3" t="s">
        <v>18</v>
      </c>
      <c r="F1339" s="3" t="s">
        <v>25</v>
      </c>
      <c r="G1339" s="3" t="s">
        <v>67</v>
      </c>
      <c r="H1339" s="3" t="s">
        <v>66</v>
      </c>
      <c r="I1339" s="3" t="s">
        <v>185</v>
      </c>
      <c r="J1339" s="6">
        <v>0.30000000000000004</v>
      </c>
      <c r="K1339" s="4">
        <v>44381</v>
      </c>
      <c r="L1339" s="3">
        <f t="shared" si="80"/>
        <v>2021</v>
      </c>
      <c r="M1339" s="3">
        <f t="shared" si="81"/>
        <v>7</v>
      </c>
      <c r="P1339" s="56">
        <f t="shared" si="82"/>
        <v>0</v>
      </c>
      <c r="Q1339" s="56">
        <f t="shared" si="83"/>
        <v>-0.30000000000000004</v>
      </c>
      <c r="R1339" s="56">
        <f>IF(A1339="INVERSION",-J1339,0)</f>
        <v>0</v>
      </c>
      <c r="S1339" s="56">
        <f>finanzas3[[#This Row],[INGRESO__NETO]]+finanzas3[[#This Row],[GASTO_NETO]]+finanzas3[[#This Row],[INVERSION_NETA]]</f>
        <v>-0.30000000000000004</v>
      </c>
    </row>
    <row r="1340" spans="1:19" x14ac:dyDescent="0.35">
      <c r="A1340" s="3" t="s">
        <v>28</v>
      </c>
      <c r="B1340" s="3" t="s">
        <v>16</v>
      </c>
      <c r="C1340" s="3" t="s">
        <v>17</v>
      </c>
      <c r="D1340" s="3" t="s">
        <v>18</v>
      </c>
      <c r="E1340" s="3" t="s">
        <v>19</v>
      </c>
      <c r="F1340" s="3" t="s">
        <v>40</v>
      </c>
      <c r="G1340" s="3" t="s">
        <v>21</v>
      </c>
      <c r="H1340" s="3" t="s">
        <v>21</v>
      </c>
      <c r="I1340" s="3" t="s">
        <v>21</v>
      </c>
      <c r="J1340" s="6">
        <v>7.3950000000000005</v>
      </c>
      <c r="K1340" s="4">
        <v>44381</v>
      </c>
      <c r="L1340" s="3">
        <f t="shared" si="80"/>
        <v>2021</v>
      </c>
      <c r="M1340" s="3">
        <f t="shared" si="81"/>
        <v>7</v>
      </c>
      <c r="O1340" s="3"/>
      <c r="P1340" s="56">
        <f t="shared" si="82"/>
        <v>0</v>
      </c>
      <c r="Q1340" s="56">
        <f t="shared" si="83"/>
        <v>-7.3950000000000005</v>
      </c>
      <c r="R1340" s="56">
        <f>IF(A1340="INVERSION",-J1340,0)</f>
        <v>0</v>
      </c>
      <c r="S1340" s="56">
        <f>finanzas3[[#This Row],[INGRESO__NETO]]+finanzas3[[#This Row],[GASTO_NETO]]+finanzas3[[#This Row],[INVERSION_NETA]]</f>
        <v>-7.3950000000000005</v>
      </c>
    </row>
    <row r="1341" spans="1:19" x14ac:dyDescent="0.35">
      <c r="A1341" s="3" t="s">
        <v>28</v>
      </c>
      <c r="B1341" s="3" t="s">
        <v>16</v>
      </c>
      <c r="C1341" s="3" t="s">
        <v>17</v>
      </c>
      <c r="D1341" s="3" t="s">
        <v>18</v>
      </c>
      <c r="E1341" s="3" t="s">
        <v>19</v>
      </c>
      <c r="F1341" s="3" t="s">
        <v>40</v>
      </c>
      <c r="G1341" s="3" t="s">
        <v>21</v>
      </c>
      <c r="H1341" s="3" t="s">
        <v>21</v>
      </c>
      <c r="I1341" s="3" t="s">
        <v>21</v>
      </c>
      <c r="J1341" s="6">
        <v>7.3950000000000005</v>
      </c>
      <c r="K1341" s="4">
        <v>44381</v>
      </c>
      <c r="L1341" s="3">
        <f t="shared" si="80"/>
        <v>2021</v>
      </c>
      <c r="M1341" s="3">
        <f t="shared" si="81"/>
        <v>7</v>
      </c>
      <c r="O1341" s="3"/>
      <c r="P1341" s="56">
        <f t="shared" si="82"/>
        <v>0</v>
      </c>
      <c r="Q1341" s="56">
        <f t="shared" si="83"/>
        <v>-7.3950000000000005</v>
      </c>
      <c r="R1341" s="56">
        <f>IF(A1341="INVERSION",-J1341,0)</f>
        <v>0</v>
      </c>
      <c r="S1341" s="56">
        <f>finanzas3[[#This Row],[INGRESO__NETO]]+finanzas3[[#This Row],[GASTO_NETO]]+finanzas3[[#This Row],[INVERSION_NETA]]</f>
        <v>-7.3950000000000005</v>
      </c>
    </row>
    <row r="1342" spans="1:19" x14ac:dyDescent="0.35">
      <c r="A1342" s="3" t="s">
        <v>28</v>
      </c>
      <c r="B1342" s="3" t="s">
        <v>16</v>
      </c>
      <c r="C1342" s="3" t="s">
        <v>17</v>
      </c>
      <c r="D1342" s="3" t="s">
        <v>18</v>
      </c>
      <c r="E1342" s="3" t="s">
        <v>19</v>
      </c>
      <c r="F1342" s="3" t="s">
        <v>40</v>
      </c>
      <c r="G1342" s="3" t="s">
        <v>21</v>
      </c>
      <c r="H1342" s="3" t="s">
        <v>21</v>
      </c>
      <c r="I1342" s="3" t="s">
        <v>21</v>
      </c>
      <c r="J1342" s="6">
        <v>7.2</v>
      </c>
      <c r="K1342" s="4">
        <v>44381</v>
      </c>
      <c r="L1342" s="3">
        <f t="shared" si="80"/>
        <v>2021</v>
      </c>
      <c r="M1342" s="3">
        <f t="shared" si="81"/>
        <v>7</v>
      </c>
      <c r="O1342" s="3"/>
      <c r="P1342" s="56">
        <f t="shared" si="82"/>
        <v>0</v>
      </c>
      <c r="Q1342" s="56">
        <f t="shared" si="83"/>
        <v>-7.2</v>
      </c>
      <c r="R1342" s="56">
        <f>IF(A1342="INVERSION",-J1342,0)</f>
        <v>0</v>
      </c>
      <c r="S1342" s="56">
        <f>finanzas3[[#This Row],[INGRESO__NETO]]+finanzas3[[#This Row],[GASTO_NETO]]+finanzas3[[#This Row],[INVERSION_NETA]]</f>
        <v>-7.2</v>
      </c>
    </row>
    <row r="1343" spans="1:19" x14ac:dyDescent="0.35">
      <c r="A1343" s="3" t="s">
        <v>28</v>
      </c>
      <c r="B1343" s="3" t="s">
        <v>16</v>
      </c>
      <c r="C1343" s="3" t="s">
        <v>17</v>
      </c>
      <c r="D1343" s="3" t="s">
        <v>18</v>
      </c>
      <c r="E1343" s="3" t="s">
        <v>649</v>
      </c>
      <c r="G1343" s="3" t="s">
        <v>53</v>
      </c>
      <c r="H1343" s="3" t="s">
        <v>177</v>
      </c>
      <c r="I1343" s="3" t="s">
        <v>25</v>
      </c>
      <c r="J1343" s="6">
        <v>5.91</v>
      </c>
      <c r="K1343" s="4">
        <v>44381</v>
      </c>
      <c r="L1343" s="3">
        <f t="shared" si="80"/>
        <v>2021</v>
      </c>
      <c r="M1343" s="3">
        <f t="shared" si="81"/>
        <v>7</v>
      </c>
      <c r="O1343" s="3" t="s">
        <v>653</v>
      </c>
      <c r="P1343" s="56">
        <f t="shared" si="82"/>
        <v>0</v>
      </c>
      <c r="Q1343" s="56">
        <f t="shared" si="83"/>
        <v>-5.91</v>
      </c>
      <c r="R1343" s="56">
        <f>IF(A1343="INVERSION",-J1343,0)</f>
        <v>0</v>
      </c>
      <c r="S1343" s="56">
        <f>finanzas3[[#This Row],[INGRESO__NETO]]+finanzas3[[#This Row],[GASTO_NETO]]+finanzas3[[#This Row],[INVERSION_NETA]]</f>
        <v>-5.91</v>
      </c>
    </row>
    <row r="1344" spans="1:19" x14ac:dyDescent="0.35">
      <c r="A1344" s="3" t="s">
        <v>15</v>
      </c>
      <c r="B1344" s="3" t="s">
        <v>16</v>
      </c>
      <c r="C1344" s="3" t="s">
        <v>17</v>
      </c>
      <c r="D1344" s="3" t="s">
        <v>18</v>
      </c>
      <c r="E1344" s="3" t="s">
        <v>24</v>
      </c>
      <c r="F1344" s="3" t="s">
        <v>25</v>
      </c>
      <c r="G1344" s="3" t="s">
        <v>21</v>
      </c>
      <c r="H1344" s="3" t="s">
        <v>26</v>
      </c>
      <c r="I1344" s="3" t="s">
        <v>27</v>
      </c>
      <c r="J1344" s="6">
        <v>37.199999999999996</v>
      </c>
      <c r="K1344" s="4">
        <v>44382</v>
      </c>
      <c r="L1344" s="3">
        <f t="shared" si="80"/>
        <v>2021</v>
      </c>
      <c r="M1344" s="3">
        <f t="shared" si="81"/>
        <v>7</v>
      </c>
      <c r="O1344" s="3"/>
      <c r="P1344" s="56">
        <f t="shared" si="82"/>
        <v>37.199999999999996</v>
      </c>
      <c r="Q1344" s="56">
        <f t="shared" si="83"/>
        <v>0</v>
      </c>
      <c r="R1344" s="56">
        <f>IF(A1344="INVERSION",-J1344,0)</f>
        <v>0</v>
      </c>
      <c r="S1344" s="56">
        <f>finanzas3[[#This Row],[INGRESO__NETO]]+finanzas3[[#This Row],[GASTO_NETO]]+finanzas3[[#This Row],[INVERSION_NETA]]</f>
        <v>37.199999999999996</v>
      </c>
    </row>
    <row r="1345" spans="1:19" x14ac:dyDescent="0.35">
      <c r="A1345" s="3" t="s">
        <v>28</v>
      </c>
      <c r="B1345" s="3" t="s">
        <v>16</v>
      </c>
      <c r="C1345" s="3" t="s">
        <v>17</v>
      </c>
      <c r="D1345" s="3" t="s">
        <v>18</v>
      </c>
      <c r="E1345" s="3" t="s">
        <v>425</v>
      </c>
      <c r="F1345" s="3" t="s">
        <v>171</v>
      </c>
      <c r="G1345" s="3" t="s">
        <v>48</v>
      </c>
      <c r="H1345" s="3" t="s">
        <v>49</v>
      </c>
      <c r="I1345" s="3" t="s">
        <v>425</v>
      </c>
      <c r="J1345" s="6">
        <v>2.4460000000000002</v>
      </c>
      <c r="K1345" s="4">
        <v>44383</v>
      </c>
      <c r="L1345" s="3">
        <f t="shared" si="80"/>
        <v>2021</v>
      </c>
      <c r="M1345" s="3">
        <f t="shared" si="81"/>
        <v>7</v>
      </c>
      <c r="O1345" s="3"/>
      <c r="P1345" s="56">
        <f t="shared" si="82"/>
        <v>0</v>
      </c>
      <c r="Q1345" s="56">
        <f t="shared" si="83"/>
        <v>-2.4460000000000002</v>
      </c>
      <c r="R1345" s="56">
        <f>IF(A1345="INVERSION",-J1345,0)</f>
        <v>0</v>
      </c>
      <c r="S1345" s="56">
        <f>finanzas3[[#This Row],[INGRESO__NETO]]+finanzas3[[#This Row],[GASTO_NETO]]+finanzas3[[#This Row],[INVERSION_NETA]]</f>
        <v>-2.4460000000000002</v>
      </c>
    </row>
    <row r="1346" spans="1:19" x14ac:dyDescent="0.35">
      <c r="A1346" s="3" t="s">
        <v>15</v>
      </c>
      <c r="B1346" s="3" t="s">
        <v>16</v>
      </c>
      <c r="C1346" s="3" t="s">
        <v>17</v>
      </c>
      <c r="D1346" s="3" t="s">
        <v>18</v>
      </c>
      <c r="E1346" s="3" t="s">
        <v>24</v>
      </c>
      <c r="F1346" s="3" t="s">
        <v>25</v>
      </c>
      <c r="G1346" s="3" t="s">
        <v>21</v>
      </c>
      <c r="H1346" s="3" t="s">
        <v>26</v>
      </c>
      <c r="I1346" s="3" t="s">
        <v>27</v>
      </c>
      <c r="J1346" s="6">
        <v>40.5</v>
      </c>
      <c r="K1346" s="4">
        <v>44383</v>
      </c>
      <c r="L1346" s="3">
        <f t="shared" ref="L1346:L1409" si="84">YEAR(K1346)</f>
        <v>2021</v>
      </c>
      <c r="M1346" s="3">
        <f t="shared" ref="M1346:M1409" si="85">MONTH(K1346)</f>
        <v>7</v>
      </c>
      <c r="O1346" s="3"/>
      <c r="P1346" s="56">
        <f t="shared" si="82"/>
        <v>40.5</v>
      </c>
      <c r="Q1346" s="56">
        <f t="shared" si="83"/>
        <v>0</v>
      </c>
      <c r="R1346" s="56">
        <f>IF(A1346="INVERSION",-J1346,0)</f>
        <v>0</v>
      </c>
      <c r="S1346" s="56">
        <f>finanzas3[[#This Row],[INGRESO__NETO]]+finanzas3[[#This Row],[GASTO_NETO]]+finanzas3[[#This Row],[INVERSION_NETA]]</f>
        <v>40.5</v>
      </c>
    </row>
    <row r="1347" spans="1:19" x14ac:dyDescent="0.35">
      <c r="A1347" s="3" t="s">
        <v>28</v>
      </c>
      <c r="B1347" s="3" t="s">
        <v>16</v>
      </c>
      <c r="C1347" s="3" t="s">
        <v>17</v>
      </c>
      <c r="D1347" s="3" t="s">
        <v>18</v>
      </c>
      <c r="E1347" s="3" t="s">
        <v>63</v>
      </c>
      <c r="F1347" s="3" t="s">
        <v>171</v>
      </c>
      <c r="G1347" s="3" t="s">
        <v>48</v>
      </c>
      <c r="H1347" s="3" t="s">
        <v>49</v>
      </c>
      <c r="I1347" s="3" t="s">
        <v>63</v>
      </c>
      <c r="J1347" s="6">
        <v>1.4660000000000002</v>
      </c>
      <c r="K1347" s="4">
        <v>44387</v>
      </c>
      <c r="L1347" s="3">
        <f t="shared" si="84"/>
        <v>2021</v>
      </c>
      <c r="M1347" s="3">
        <f t="shared" si="85"/>
        <v>7</v>
      </c>
      <c r="O1347" s="3"/>
      <c r="P1347" s="56">
        <f t="shared" ref="P1347:P1410" si="86">IF(A1347="INGRESO",J1347,0)</f>
        <v>0</v>
      </c>
      <c r="Q1347" s="56">
        <f t="shared" ref="Q1347:Q1410" si="87">IF(A1347="GASTO",-J1347,0)</f>
        <v>-1.4660000000000002</v>
      </c>
      <c r="R1347" s="56">
        <f>IF(A1347="INVERSION",-J1347,0)</f>
        <v>0</v>
      </c>
      <c r="S1347" s="56">
        <f>finanzas3[[#This Row],[INGRESO__NETO]]+finanzas3[[#This Row],[GASTO_NETO]]+finanzas3[[#This Row],[INVERSION_NETA]]</f>
        <v>-1.4660000000000002</v>
      </c>
    </row>
    <row r="1348" spans="1:19" x14ac:dyDescent="0.35">
      <c r="A1348" s="3" t="s">
        <v>15</v>
      </c>
      <c r="B1348" s="3" t="s">
        <v>16</v>
      </c>
      <c r="C1348" s="3" t="s">
        <v>17</v>
      </c>
      <c r="D1348" s="3" t="s">
        <v>18</v>
      </c>
      <c r="G1348" s="3" t="s">
        <v>21</v>
      </c>
      <c r="H1348" s="3" t="s">
        <v>654</v>
      </c>
      <c r="I1348" s="3" t="s">
        <v>655</v>
      </c>
      <c r="J1348" s="6">
        <v>27</v>
      </c>
      <c r="K1348" s="4">
        <v>44389</v>
      </c>
      <c r="L1348" s="3">
        <f t="shared" si="84"/>
        <v>2021</v>
      </c>
      <c r="M1348" s="3">
        <f t="shared" si="85"/>
        <v>7</v>
      </c>
      <c r="O1348" s="3" t="s">
        <v>656</v>
      </c>
      <c r="P1348" s="56">
        <f t="shared" si="86"/>
        <v>27</v>
      </c>
      <c r="Q1348" s="56">
        <f t="shared" si="87"/>
        <v>0</v>
      </c>
      <c r="R1348" s="56">
        <f>IF(A1348="INVERSION",-J1348,0)</f>
        <v>0</v>
      </c>
      <c r="S1348" s="56">
        <f>finanzas3[[#This Row],[INGRESO__NETO]]+finanzas3[[#This Row],[GASTO_NETO]]+finanzas3[[#This Row],[INVERSION_NETA]]</f>
        <v>27</v>
      </c>
    </row>
    <row r="1349" spans="1:19" x14ac:dyDescent="0.35">
      <c r="A1349" s="3" t="s">
        <v>28</v>
      </c>
      <c r="B1349" s="3" t="s">
        <v>16</v>
      </c>
      <c r="C1349" s="3" t="s">
        <v>17</v>
      </c>
      <c r="D1349" s="3" t="s">
        <v>18</v>
      </c>
      <c r="E1349" s="3" t="s">
        <v>352</v>
      </c>
      <c r="F1349" s="3" t="s">
        <v>470</v>
      </c>
      <c r="G1349" s="3" t="s">
        <v>53</v>
      </c>
      <c r="H1349" s="3" t="s">
        <v>172</v>
      </c>
      <c r="I1349" s="3" t="s">
        <v>657</v>
      </c>
      <c r="J1349" s="6">
        <v>0.4</v>
      </c>
      <c r="K1349" s="4">
        <v>44390</v>
      </c>
      <c r="L1349" s="3">
        <f t="shared" si="84"/>
        <v>2021</v>
      </c>
      <c r="M1349" s="3">
        <f t="shared" si="85"/>
        <v>7</v>
      </c>
      <c r="O1349" t="s">
        <v>658</v>
      </c>
      <c r="P1349" s="56">
        <f t="shared" si="86"/>
        <v>0</v>
      </c>
      <c r="Q1349" s="56">
        <f t="shared" si="87"/>
        <v>-0.4</v>
      </c>
      <c r="R1349" s="56">
        <f>IF(A1349="INVERSION",-J1349,0)</f>
        <v>0</v>
      </c>
      <c r="S1349" s="56">
        <f>finanzas3[[#This Row],[INGRESO__NETO]]+finanzas3[[#This Row],[GASTO_NETO]]+finanzas3[[#This Row],[INVERSION_NETA]]</f>
        <v>-0.4</v>
      </c>
    </row>
    <row r="1350" spans="1:19" x14ac:dyDescent="0.35">
      <c r="A1350" s="3" t="s">
        <v>28</v>
      </c>
      <c r="B1350" s="3" t="s">
        <v>16</v>
      </c>
      <c r="C1350" s="3" t="s">
        <v>17</v>
      </c>
      <c r="D1350" s="3" t="s">
        <v>18</v>
      </c>
      <c r="E1350" s="3" t="s">
        <v>352</v>
      </c>
      <c r="F1350" s="3" t="s">
        <v>563</v>
      </c>
      <c r="G1350" s="3" t="s">
        <v>53</v>
      </c>
      <c r="H1350" s="3" t="s">
        <v>172</v>
      </c>
      <c r="I1350" s="3" t="s">
        <v>173</v>
      </c>
      <c r="J1350" s="6">
        <v>0.77400000000000002</v>
      </c>
      <c r="K1350" s="4">
        <v>44393</v>
      </c>
      <c r="L1350" s="3">
        <f t="shared" si="84"/>
        <v>2021</v>
      </c>
      <c r="M1350" s="3">
        <f t="shared" si="85"/>
        <v>7</v>
      </c>
      <c r="O1350" t="s">
        <v>564</v>
      </c>
      <c r="P1350" s="56">
        <f t="shared" si="86"/>
        <v>0</v>
      </c>
      <c r="Q1350" s="56">
        <f t="shared" si="87"/>
        <v>-0.77400000000000002</v>
      </c>
      <c r="R1350" s="56">
        <f>IF(A1350="INVERSION",-J1350,0)</f>
        <v>0</v>
      </c>
      <c r="S1350" s="56">
        <f>finanzas3[[#This Row],[INGRESO__NETO]]+finanzas3[[#This Row],[GASTO_NETO]]+finanzas3[[#This Row],[INVERSION_NETA]]</f>
        <v>-0.77400000000000002</v>
      </c>
    </row>
    <row r="1351" spans="1:19" x14ac:dyDescent="0.35">
      <c r="A1351" s="3" t="s">
        <v>28</v>
      </c>
      <c r="B1351" s="3" t="s">
        <v>16</v>
      </c>
      <c r="C1351" s="3" t="s">
        <v>17</v>
      </c>
      <c r="D1351" s="3" t="s">
        <v>18</v>
      </c>
      <c r="E1351" s="3" t="s">
        <v>659</v>
      </c>
      <c r="F1351" s="3" t="s">
        <v>25</v>
      </c>
      <c r="G1351" s="3" t="s">
        <v>53</v>
      </c>
      <c r="H1351" s="3" t="s">
        <v>660</v>
      </c>
      <c r="I1351" s="3" t="s">
        <v>661</v>
      </c>
      <c r="J1351" s="6">
        <v>0.97500000000000009</v>
      </c>
      <c r="K1351" s="4">
        <v>44395</v>
      </c>
      <c r="L1351" s="3">
        <f t="shared" si="84"/>
        <v>2021</v>
      </c>
      <c r="M1351" s="3">
        <f t="shared" si="85"/>
        <v>7</v>
      </c>
      <c r="O1351" t="s">
        <v>662</v>
      </c>
      <c r="P1351" s="56">
        <f t="shared" si="86"/>
        <v>0</v>
      </c>
      <c r="Q1351" s="56">
        <f t="shared" si="87"/>
        <v>-0.97500000000000009</v>
      </c>
      <c r="R1351" s="56">
        <f>IF(A1351="INVERSION",-J1351,0)</f>
        <v>0</v>
      </c>
      <c r="S1351" s="56">
        <f>finanzas3[[#This Row],[INGRESO__NETO]]+finanzas3[[#This Row],[GASTO_NETO]]+finanzas3[[#This Row],[INVERSION_NETA]]</f>
        <v>-0.97500000000000009</v>
      </c>
    </row>
    <row r="1352" spans="1:19" x14ac:dyDescent="0.35">
      <c r="A1352" s="3" t="s">
        <v>28</v>
      </c>
      <c r="B1352" s="3" t="s">
        <v>16</v>
      </c>
      <c r="C1352" s="3" t="s">
        <v>17</v>
      </c>
      <c r="D1352" s="3" t="s">
        <v>18</v>
      </c>
      <c r="E1352" s="3" t="s">
        <v>352</v>
      </c>
      <c r="G1352" s="3" t="s">
        <v>53</v>
      </c>
      <c r="H1352" s="3" t="s">
        <v>352</v>
      </c>
      <c r="I1352" s="3" t="s">
        <v>352</v>
      </c>
      <c r="J1352" s="6">
        <v>0.77400000000000002</v>
      </c>
      <c r="K1352" s="4">
        <v>44396</v>
      </c>
      <c r="L1352" s="3">
        <f t="shared" si="84"/>
        <v>2021</v>
      </c>
      <c r="M1352" s="3">
        <f t="shared" si="85"/>
        <v>7</v>
      </c>
      <c r="O1352" s="3"/>
      <c r="P1352" s="56">
        <f t="shared" si="86"/>
        <v>0</v>
      </c>
      <c r="Q1352" s="56">
        <f t="shared" si="87"/>
        <v>-0.77400000000000002</v>
      </c>
      <c r="R1352" s="56">
        <f>IF(A1352="INVERSION",-J1352,0)</f>
        <v>0</v>
      </c>
      <c r="S1352" s="56">
        <f>finanzas3[[#This Row],[INGRESO__NETO]]+finanzas3[[#This Row],[GASTO_NETO]]+finanzas3[[#This Row],[INVERSION_NETA]]</f>
        <v>-0.77400000000000002</v>
      </c>
    </row>
    <row r="1353" spans="1:19" x14ac:dyDescent="0.35">
      <c r="A1353" s="3" t="s">
        <v>28</v>
      </c>
      <c r="B1353" s="3" t="s">
        <v>16</v>
      </c>
      <c r="C1353" s="3" t="s">
        <v>17</v>
      </c>
      <c r="D1353" s="3" t="s">
        <v>18</v>
      </c>
      <c r="E1353" s="3" t="s">
        <v>177</v>
      </c>
      <c r="F1353" s="3" t="s">
        <v>25</v>
      </c>
      <c r="G1353" s="3" t="s">
        <v>53</v>
      </c>
      <c r="H1353" s="3" t="s">
        <v>177</v>
      </c>
      <c r="I1353" s="3" t="s">
        <v>177</v>
      </c>
      <c r="J1353" s="6">
        <v>15.430000000000001</v>
      </c>
      <c r="K1353" s="4">
        <v>44403</v>
      </c>
      <c r="L1353" s="3">
        <f t="shared" si="84"/>
        <v>2021</v>
      </c>
      <c r="M1353" s="3">
        <f t="shared" si="85"/>
        <v>7</v>
      </c>
      <c r="O1353" t="s">
        <v>178</v>
      </c>
      <c r="P1353" s="56">
        <f t="shared" si="86"/>
        <v>0</v>
      </c>
      <c r="Q1353" s="56">
        <f t="shared" si="87"/>
        <v>-15.430000000000001</v>
      </c>
      <c r="R1353" s="56">
        <f>IF(A1353="INVERSION",-J1353,0)</f>
        <v>0</v>
      </c>
      <c r="S1353" s="56">
        <f>finanzas3[[#This Row],[INGRESO__NETO]]+finanzas3[[#This Row],[GASTO_NETO]]+finanzas3[[#This Row],[INVERSION_NETA]]</f>
        <v>-15.430000000000001</v>
      </c>
    </row>
    <row r="1354" spans="1:19" x14ac:dyDescent="0.35">
      <c r="A1354" s="3" t="s">
        <v>28</v>
      </c>
      <c r="B1354" s="3" t="s">
        <v>16</v>
      </c>
      <c r="C1354" s="3" t="s">
        <v>17</v>
      </c>
      <c r="D1354" s="3" t="s">
        <v>18</v>
      </c>
      <c r="E1354" s="3" t="s">
        <v>352</v>
      </c>
      <c r="F1354" s="3" t="s">
        <v>565</v>
      </c>
      <c r="G1354" s="3" t="s">
        <v>53</v>
      </c>
      <c r="H1354" s="3" t="s">
        <v>172</v>
      </c>
      <c r="I1354" s="3" t="s">
        <v>173</v>
      </c>
      <c r="J1354" s="6">
        <v>0.85299999999999998</v>
      </c>
      <c r="K1354" s="4">
        <v>44404</v>
      </c>
      <c r="L1354" s="3">
        <f t="shared" si="84"/>
        <v>2021</v>
      </c>
      <c r="M1354" s="3">
        <f t="shared" si="85"/>
        <v>7</v>
      </c>
      <c r="O1354" t="s">
        <v>641</v>
      </c>
      <c r="P1354" s="56">
        <f t="shared" si="86"/>
        <v>0</v>
      </c>
      <c r="Q1354" s="56">
        <f t="shared" si="87"/>
        <v>-0.85299999999999998</v>
      </c>
      <c r="R1354" s="56">
        <f>IF(A1354="INVERSION",-J1354,0)</f>
        <v>0</v>
      </c>
      <c r="S1354" s="56">
        <f>finanzas3[[#This Row],[INGRESO__NETO]]+finanzas3[[#This Row],[GASTO_NETO]]+finanzas3[[#This Row],[INVERSION_NETA]]</f>
        <v>-0.85299999999999998</v>
      </c>
    </row>
    <row r="1355" spans="1:19" x14ac:dyDescent="0.35">
      <c r="A1355" s="3" t="s">
        <v>28</v>
      </c>
      <c r="B1355" s="3" t="s">
        <v>16</v>
      </c>
      <c r="C1355" s="3" t="s">
        <v>17</v>
      </c>
      <c r="D1355" s="3" t="s">
        <v>18</v>
      </c>
      <c r="E1355" s="3" t="s">
        <v>649</v>
      </c>
      <c r="F1355" s="3" t="s">
        <v>20</v>
      </c>
      <c r="G1355" s="3" t="s">
        <v>53</v>
      </c>
      <c r="H1355" s="3" t="s">
        <v>177</v>
      </c>
      <c r="J1355" s="6">
        <v>8.120000000000001</v>
      </c>
      <c r="K1355" s="4">
        <v>44404</v>
      </c>
      <c r="L1355" s="3">
        <f t="shared" si="84"/>
        <v>2021</v>
      </c>
      <c r="M1355" s="3">
        <f t="shared" si="85"/>
        <v>7</v>
      </c>
      <c r="O1355" s="3" t="s">
        <v>663</v>
      </c>
      <c r="P1355" s="56">
        <f t="shared" si="86"/>
        <v>0</v>
      </c>
      <c r="Q1355" s="56">
        <f t="shared" si="87"/>
        <v>-8.120000000000001</v>
      </c>
      <c r="R1355" s="56">
        <f>IF(A1355="INVERSION",-J1355,0)</f>
        <v>0</v>
      </c>
      <c r="S1355" s="56">
        <f>finanzas3[[#This Row],[INGRESO__NETO]]+finanzas3[[#This Row],[GASTO_NETO]]+finanzas3[[#This Row],[INVERSION_NETA]]</f>
        <v>-8.120000000000001</v>
      </c>
    </row>
    <row r="1356" spans="1:19" x14ac:dyDescent="0.35">
      <c r="A1356" s="3" t="s">
        <v>15</v>
      </c>
      <c r="B1356" s="3" t="s">
        <v>16</v>
      </c>
      <c r="C1356" s="3" t="s">
        <v>29</v>
      </c>
      <c r="D1356" s="3" t="s">
        <v>18</v>
      </c>
      <c r="E1356" s="3" t="s">
        <v>645</v>
      </c>
      <c r="F1356" s="3" t="s">
        <v>171</v>
      </c>
      <c r="G1356" s="3" t="s">
        <v>148</v>
      </c>
      <c r="H1356" s="3" t="s">
        <v>646</v>
      </c>
      <c r="I1356" s="3" t="s">
        <v>2706</v>
      </c>
      <c r="J1356" s="6">
        <v>576.93899999999996</v>
      </c>
      <c r="K1356" s="4">
        <v>44405</v>
      </c>
      <c r="L1356" s="3">
        <f t="shared" si="84"/>
        <v>2021</v>
      </c>
      <c r="M1356" s="3">
        <f t="shared" si="85"/>
        <v>7</v>
      </c>
      <c r="O1356" s="3" t="s">
        <v>664</v>
      </c>
      <c r="P1356" s="56">
        <f t="shared" si="86"/>
        <v>576.93899999999996</v>
      </c>
      <c r="Q1356" s="56">
        <f t="shared" si="87"/>
        <v>0</v>
      </c>
      <c r="R1356" s="56">
        <f>IF(A1356="INVERSION",-J1356,0)</f>
        <v>0</v>
      </c>
      <c r="S1356" s="56">
        <f>finanzas3[[#This Row],[INGRESO__NETO]]+finanzas3[[#This Row],[GASTO_NETO]]+finanzas3[[#This Row],[INVERSION_NETA]]</f>
        <v>576.93899999999996</v>
      </c>
    </row>
    <row r="1357" spans="1:19" x14ac:dyDescent="0.35">
      <c r="A1357" s="3" t="s">
        <v>28</v>
      </c>
      <c r="B1357" s="3" t="s">
        <v>16</v>
      </c>
      <c r="C1357" s="3" t="s">
        <v>17</v>
      </c>
      <c r="D1357" s="3" t="s">
        <v>18</v>
      </c>
      <c r="E1357" s="3" t="s">
        <v>352</v>
      </c>
      <c r="G1357" s="3" t="s">
        <v>53</v>
      </c>
      <c r="H1357" s="3" t="s">
        <v>352</v>
      </c>
      <c r="I1357" s="3" t="s">
        <v>352</v>
      </c>
      <c r="J1357" s="6">
        <v>0.85299999999999998</v>
      </c>
      <c r="K1357" s="4">
        <v>44406</v>
      </c>
      <c r="L1357" s="3">
        <f t="shared" si="84"/>
        <v>2021</v>
      </c>
      <c r="M1357" s="3">
        <f t="shared" si="85"/>
        <v>7</v>
      </c>
      <c r="O1357" s="3"/>
      <c r="P1357" s="56">
        <f t="shared" si="86"/>
        <v>0</v>
      </c>
      <c r="Q1357" s="56">
        <f t="shared" si="87"/>
        <v>-0.85299999999999998</v>
      </c>
      <c r="R1357" s="56">
        <f>IF(A1357="INVERSION",-J1357,0)</f>
        <v>0</v>
      </c>
      <c r="S1357" s="56">
        <f>finanzas3[[#This Row],[INGRESO__NETO]]+finanzas3[[#This Row],[GASTO_NETO]]+finanzas3[[#This Row],[INVERSION_NETA]]</f>
        <v>-0.85299999999999998</v>
      </c>
    </row>
    <row r="1358" spans="1:19" x14ac:dyDescent="0.35">
      <c r="A1358" s="3" t="s">
        <v>28</v>
      </c>
      <c r="B1358" s="3" t="s">
        <v>16</v>
      </c>
      <c r="C1358" s="3" t="s">
        <v>17</v>
      </c>
      <c r="D1358" s="3" t="s">
        <v>18</v>
      </c>
      <c r="E1358" s="3" t="s">
        <v>19</v>
      </c>
      <c r="F1358" s="3" t="s">
        <v>40</v>
      </c>
      <c r="G1358" s="3" t="s">
        <v>21</v>
      </c>
      <c r="H1358" s="3" t="s">
        <v>21</v>
      </c>
      <c r="J1358" s="6">
        <v>2.19</v>
      </c>
      <c r="K1358" s="4">
        <v>44406</v>
      </c>
      <c r="L1358" s="3">
        <f t="shared" si="84"/>
        <v>2021</v>
      </c>
      <c r="M1358" s="3">
        <f t="shared" si="85"/>
        <v>7</v>
      </c>
      <c r="O1358" s="3"/>
      <c r="P1358" s="56">
        <f t="shared" si="86"/>
        <v>0</v>
      </c>
      <c r="Q1358" s="56">
        <f t="shared" si="87"/>
        <v>-2.19</v>
      </c>
      <c r="R1358" s="56">
        <f>IF(A1358="INVERSION",-J1358,0)</f>
        <v>0</v>
      </c>
      <c r="S1358" s="56">
        <f>finanzas3[[#This Row],[INGRESO__NETO]]+finanzas3[[#This Row],[GASTO_NETO]]+finanzas3[[#This Row],[INVERSION_NETA]]</f>
        <v>-2.19</v>
      </c>
    </row>
    <row r="1359" spans="1:19" x14ac:dyDescent="0.35">
      <c r="A1359" s="3" t="s">
        <v>28</v>
      </c>
      <c r="B1359" s="3" t="s">
        <v>16</v>
      </c>
      <c r="C1359" s="3" t="s">
        <v>17</v>
      </c>
      <c r="D1359" s="3" t="s">
        <v>18</v>
      </c>
      <c r="E1359" s="3" t="s">
        <v>665</v>
      </c>
      <c r="F1359" s="3" t="s">
        <v>666</v>
      </c>
      <c r="G1359" s="3" t="s">
        <v>84</v>
      </c>
      <c r="H1359" s="3" t="s">
        <v>139</v>
      </c>
      <c r="I1359" s="3" t="s">
        <v>139</v>
      </c>
      <c r="J1359" s="6">
        <v>1.99</v>
      </c>
      <c r="K1359" s="4">
        <v>44407</v>
      </c>
      <c r="L1359" s="3">
        <f t="shared" si="84"/>
        <v>2021</v>
      </c>
      <c r="M1359" s="3">
        <f t="shared" si="85"/>
        <v>7</v>
      </c>
      <c r="O1359" t="s">
        <v>667</v>
      </c>
      <c r="P1359" s="56">
        <f t="shared" si="86"/>
        <v>0</v>
      </c>
      <c r="Q1359" s="56">
        <f t="shared" si="87"/>
        <v>-1.99</v>
      </c>
      <c r="R1359" s="56">
        <f>IF(A1359="INVERSION",-J1359,0)</f>
        <v>0</v>
      </c>
      <c r="S1359" s="56">
        <f>finanzas3[[#This Row],[INGRESO__NETO]]+finanzas3[[#This Row],[GASTO_NETO]]+finanzas3[[#This Row],[INVERSION_NETA]]</f>
        <v>-1.99</v>
      </c>
    </row>
    <row r="1360" spans="1:19" x14ac:dyDescent="0.35">
      <c r="A1360" s="3" t="s">
        <v>28</v>
      </c>
      <c r="B1360" s="3" t="s">
        <v>16</v>
      </c>
      <c r="C1360" s="3" t="s">
        <v>29</v>
      </c>
      <c r="D1360" s="3" t="s">
        <v>18</v>
      </c>
      <c r="E1360" s="3" t="s">
        <v>37</v>
      </c>
      <c r="F1360" s="3" t="s">
        <v>171</v>
      </c>
      <c r="G1360" s="3" t="s">
        <v>1864</v>
      </c>
      <c r="H1360" s="3" t="s">
        <v>1861</v>
      </c>
      <c r="I1360" s="3" t="s">
        <v>487</v>
      </c>
      <c r="J1360" s="6">
        <v>45</v>
      </c>
      <c r="K1360" s="4">
        <v>44409</v>
      </c>
      <c r="L1360" s="3">
        <f t="shared" si="84"/>
        <v>2021</v>
      </c>
      <c r="M1360" s="3">
        <f t="shared" si="85"/>
        <v>8</v>
      </c>
      <c r="O1360" s="3" t="s">
        <v>500</v>
      </c>
      <c r="P1360" s="56">
        <f t="shared" si="86"/>
        <v>0</v>
      </c>
      <c r="Q1360" s="56">
        <f t="shared" si="87"/>
        <v>-45</v>
      </c>
      <c r="R1360" s="56">
        <f>IF(A1360="INVERSION",-J1360,0)</f>
        <v>0</v>
      </c>
      <c r="S1360" s="56">
        <f>finanzas3[[#This Row],[INGRESO__NETO]]+finanzas3[[#This Row],[GASTO_NETO]]+finanzas3[[#This Row],[INVERSION_NETA]]</f>
        <v>-45</v>
      </c>
    </row>
    <row r="1361" spans="1:19" x14ac:dyDescent="0.35">
      <c r="A1361" s="3" t="s">
        <v>28</v>
      </c>
      <c r="B1361" s="3" t="s">
        <v>16</v>
      </c>
      <c r="C1361" s="3" t="s">
        <v>29</v>
      </c>
      <c r="D1361" s="3" t="s">
        <v>18</v>
      </c>
      <c r="E1361" s="3" t="s">
        <v>483</v>
      </c>
      <c r="F1361" s="3" t="s">
        <v>171</v>
      </c>
      <c r="G1361" s="3" t="s">
        <v>59</v>
      </c>
      <c r="H1361" s="3" t="s">
        <v>428</v>
      </c>
      <c r="I1361" s="3" t="s">
        <v>428</v>
      </c>
      <c r="J1361" s="6">
        <v>3.5</v>
      </c>
      <c r="K1361" s="4">
        <v>44409</v>
      </c>
      <c r="L1361" s="3">
        <f t="shared" si="84"/>
        <v>2021</v>
      </c>
      <c r="M1361" s="3">
        <f t="shared" si="85"/>
        <v>8</v>
      </c>
      <c r="O1361" s="3" t="s">
        <v>500</v>
      </c>
      <c r="P1361" s="56">
        <f t="shared" si="86"/>
        <v>0</v>
      </c>
      <c r="Q1361" s="56">
        <f t="shared" si="87"/>
        <v>-3.5</v>
      </c>
      <c r="R1361" s="56">
        <f>IF(A1361="INVERSION",-J1361,0)</f>
        <v>0</v>
      </c>
      <c r="S1361" s="56">
        <f>finanzas3[[#This Row],[INGRESO__NETO]]+finanzas3[[#This Row],[GASTO_NETO]]+finanzas3[[#This Row],[INVERSION_NETA]]</f>
        <v>-3.5</v>
      </c>
    </row>
    <row r="1362" spans="1:19" x14ac:dyDescent="0.35">
      <c r="A1362" s="3" t="s">
        <v>28</v>
      </c>
      <c r="B1362" s="3" t="s">
        <v>16</v>
      </c>
      <c r="C1362" s="3" t="s">
        <v>17</v>
      </c>
      <c r="D1362" s="3" t="s">
        <v>18</v>
      </c>
      <c r="E1362" s="3" t="s">
        <v>669</v>
      </c>
      <c r="F1362" s="3" t="s">
        <v>171</v>
      </c>
      <c r="G1362" s="3" t="s">
        <v>84</v>
      </c>
      <c r="H1362" s="3" t="s">
        <v>139</v>
      </c>
      <c r="I1362" s="3" t="s">
        <v>139</v>
      </c>
      <c r="J1362" s="6">
        <v>0.59500000000000008</v>
      </c>
      <c r="K1362" s="4">
        <v>44409</v>
      </c>
      <c r="L1362" s="3">
        <f t="shared" si="84"/>
        <v>2021</v>
      </c>
      <c r="M1362" s="3">
        <f t="shared" si="85"/>
        <v>8</v>
      </c>
      <c r="O1362" t="s">
        <v>670</v>
      </c>
      <c r="P1362" s="56">
        <f t="shared" si="86"/>
        <v>0</v>
      </c>
      <c r="Q1362" s="56">
        <f t="shared" si="87"/>
        <v>-0.59500000000000008</v>
      </c>
      <c r="R1362" s="56">
        <f>IF(A1362="INVERSION",-J1362,0)</f>
        <v>0</v>
      </c>
      <c r="S1362" s="56">
        <f>finanzas3[[#This Row],[INGRESO__NETO]]+finanzas3[[#This Row],[GASTO_NETO]]+finanzas3[[#This Row],[INVERSION_NETA]]</f>
        <v>-0.59500000000000008</v>
      </c>
    </row>
    <row r="1363" spans="1:19" x14ac:dyDescent="0.35">
      <c r="A1363" s="3" t="s">
        <v>28</v>
      </c>
      <c r="B1363" s="3" t="s">
        <v>16</v>
      </c>
      <c r="C1363" s="3" t="s">
        <v>29</v>
      </c>
      <c r="D1363" s="3" t="s">
        <v>18</v>
      </c>
      <c r="E1363" s="3" t="s">
        <v>184</v>
      </c>
      <c r="G1363" s="3" t="s">
        <v>1864</v>
      </c>
      <c r="H1363" s="3" t="s">
        <v>184</v>
      </c>
      <c r="I1363" s="3" t="s">
        <v>632</v>
      </c>
      <c r="J1363" s="6">
        <v>13.5</v>
      </c>
      <c r="K1363" s="4">
        <v>44409</v>
      </c>
      <c r="L1363" s="3">
        <f t="shared" si="84"/>
        <v>2021</v>
      </c>
      <c r="M1363" s="3">
        <f t="shared" si="85"/>
        <v>8</v>
      </c>
      <c r="O1363" s="3" t="s">
        <v>500</v>
      </c>
      <c r="P1363" s="56">
        <f t="shared" si="86"/>
        <v>0</v>
      </c>
      <c r="Q1363" s="56">
        <f t="shared" si="87"/>
        <v>-13.5</v>
      </c>
      <c r="R1363" s="56">
        <f>IF(A1363="INVERSION",-J1363,0)</f>
        <v>0</v>
      </c>
      <c r="S1363" s="56">
        <f>finanzas3[[#This Row],[INGRESO__NETO]]+finanzas3[[#This Row],[GASTO_NETO]]+finanzas3[[#This Row],[INVERSION_NETA]]</f>
        <v>-13.5</v>
      </c>
    </row>
    <row r="1364" spans="1:19" x14ac:dyDescent="0.35">
      <c r="A1364" s="3" t="s">
        <v>28</v>
      </c>
      <c r="B1364" s="3" t="s">
        <v>16</v>
      </c>
      <c r="C1364" s="3" t="s">
        <v>29</v>
      </c>
      <c r="D1364" s="3" t="s">
        <v>18</v>
      </c>
      <c r="E1364" s="3" t="s">
        <v>485</v>
      </c>
      <c r="F1364" s="3" t="s">
        <v>171</v>
      </c>
      <c r="G1364" s="3" t="s">
        <v>1864</v>
      </c>
      <c r="H1364" s="3" t="s">
        <v>679</v>
      </c>
      <c r="I1364" s="3" t="s">
        <v>2197</v>
      </c>
      <c r="J1364" s="6">
        <v>8.5</v>
      </c>
      <c r="K1364" s="4">
        <v>44409</v>
      </c>
      <c r="L1364" s="3">
        <f t="shared" si="84"/>
        <v>2021</v>
      </c>
      <c r="M1364" s="3">
        <f t="shared" si="85"/>
        <v>8</v>
      </c>
      <c r="O1364" s="3" t="s">
        <v>500</v>
      </c>
      <c r="P1364" s="56">
        <f t="shared" si="86"/>
        <v>0</v>
      </c>
      <c r="Q1364" s="56">
        <f t="shared" si="87"/>
        <v>-8.5</v>
      </c>
      <c r="R1364" s="56">
        <f>IF(A1364="INVERSION",-J1364,0)</f>
        <v>0</v>
      </c>
      <c r="S1364" s="56">
        <f>finanzas3[[#This Row],[INGRESO__NETO]]+finanzas3[[#This Row],[GASTO_NETO]]+finanzas3[[#This Row],[INVERSION_NETA]]</f>
        <v>-8.5</v>
      </c>
    </row>
    <row r="1365" spans="1:19" x14ac:dyDescent="0.35">
      <c r="A1365" s="3" t="s">
        <v>28</v>
      </c>
      <c r="B1365" s="3" t="s">
        <v>16</v>
      </c>
      <c r="C1365" s="3" t="s">
        <v>17</v>
      </c>
      <c r="D1365" s="3" t="s">
        <v>18</v>
      </c>
      <c r="E1365" s="3" t="s">
        <v>649</v>
      </c>
      <c r="G1365" s="3" t="s">
        <v>53</v>
      </c>
      <c r="H1365" s="3" t="s">
        <v>177</v>
      </c>
      <c r="J1365" s="6">
        <v>7.31</v>
      </c>
      <c r="K1365" s="4">
        <v>44409</v>
      </c>
      <c r="L1365" s="3">
        <f t="shared" si="84"/>
        <v>2021</v>
      </c>
      <c r="M1365" s="3">
        <f t="shared" si="85"/>
        <v>8</v>
      </c>
      <c r="O1365" s="3" t="s">
        <v>668</v>
      </c>
      <c r="P1365" s="56">
        <f t="shared" si="86"/>
        <v>0</v>
      </c>
      <c r="Q1365" s="56">
        <f t="shared" si="87"/>
        <v>-7.31</v>
      </c>
      <c r="R1365" s="56">
        <f>IF(A1365="INVERSION",-J1365,0)</f>
        <v>0</v>
      </c>
      <c r="S1365" s="56">
        <f>finanzas3[[#This Row],[INGRESO__NETO]]+finanzas3[[#This Row],[GASTO_NETO]]+finanzas3[[#This Row],[INVERSION_NETA]]</f>
        <v>-7.31</v>
      </c>
    </row>
    <row r="1366" spans="1:19" x14ac:dyDescent="0.35">
      <c r="A1366" s="3" t="s">
        <v>28</v>
      </c>
      <c r="B1366" s="3" t="s">
        <v>16</v>
      </c>
      <c r="C1366" s="3" t="s">
        <v>17</v>
      </c>
      <c r="D1366" s="3" t="s">
        <v>18</v>
      </c>
      <c r="E1366" s="3" t="s">
        <v>671</v>
      </c>
      <c r="F1366" s="3" t="s">
        <v>672</v>
      </c>
      <c r="G1366" s="3" t="s">
        <v>84</v>
      </c>
      <c r="H1366" s="3" t="s">
        <v>139</v>
      </c>
      <c r="I1366" s="3" t="s">
        <v>139</v>
      </c>
      <c r="J1366" s="6">
        <v>1.046</v>
      </c>
      <c r="K1366" s="4">
        <v>44410</v>
      </c>
      <c r="L1366" s="3">
        <f t="shared" si="84"/>
        <v>2021</v>
      </c>
      <c r="M1366" s="3">
        <f t="shared" si="85"/>
        <v>8</v>
      </c>
      <c r="O1366" t="s">
        <v>673</v>
      </c>
      <c r="P1366" s="56">
        <f t="shared" si="86"/>
        <v>0</v>
      </c>
      <c r="Q1366" s="56">
        <f t="shared" si="87"/>
        <v>-1.046</v>
      </c>
      <c r="R1366" s="56">
        <f>IF(A1366="INVERSION",-J1366,0)</f>
        <v>0</v>
      </c>
      <c r="S1366" s="56">
        <f>finanzas3[[#This Row],[INGRESO__NETO]]+finanzas3[[#This Row],[GASTO_NETO]]+finanzas3[[#This Row],[INVERSION_NETA]]</f>
        <v>-1.046</v>
      </c>
    </row>
    <row r="1367" spans="1:19" x14ac:dyDescent="0.35">
      <c r="A1367" s="3" t="s">
        <v>15</v>
      </c>
      <c r="B1367" s="3" t="s">
        <v>16</v>
      </c>
      <c r="C1367" s="3" t="s">
        <v>17</v>
      </c>
      <c r="D1367" s="3" t="s">
        <v>18</v>
      </c>
      <c r="E1367" s="3" t="s">
        <v>24</v>
      </c>
      <c r="F1367" s="3" t="s">
        <v>25</v>
      </c>
      <c r="G1367" s="3" t="s">
        <v>21</v>
      </c>
      <c r="H1367" s="3" t="s">
        <v>26</v>
      </c>
      <c r="I1367" s="3" t="s">
        <v>27</v>
      </c>
      <c r="J1367" s="6">
        <v>40.5</v>
      </c>
      <c r="K1367" s="4">
        <v>44411</v>
      </c>
      <c r="L1367" s="3">
        <f t="shared" si="84"/>
        <v>2021</v>
      </c>
      <c r="M1367" s="3">
        <f t="shared" si="85"/>
        <v>8</v>
      </c>
      <c r="O1367" s="3"/>
      <c r="P1367" s="56">
        <f t="shared" si="86"/>
        <v>40.5</v>
      </c>
      <c r="Q1367" s="56">
        <f t="shared" si="87"/>
        <v>0</v>
      </c>
      <c r="R1367" s="56">
        <f>IF(A1367="INVERSION",-J1367,0)</f>
        <v>0</v>
      </c>
      <c r="S1367" s="56">
        <f>finanzas3[[#This Row],[INGRESO__NETO]]+finanzas3[[#This Row],[GASTO_NETO]]+finanzas3[[#This Row],[INVERSION_NETA]]</f>
        <v>40.5</v>
      </c>
    </row>
    <row r="1368" spans="1:19" x14ac:dyDescent="0.35">
      <c r="A1368" s="3" t="s">
        <v>28</v>
      </c>
      <c r="B1368" s="3" t="s">
        <v>16</v>
      </c>
      <c r="C1368" s="3" t="s">
        <v>17</v>
      </c>
      <c r="D1368" s="3" t="s">
        <v>18</v>
      </c>
      <c r="E1368" s="3" t="s">
        <v>425</v>
      </c>
      <c r="F1368" s="3" t="s">
        <v>171</v>
      </c>
      <c r="G1368" s="3" t="s">
        <v>48</v>
      </c>
      <c r="H1368" s="3" t="s">
        <v>49</v>
      </c>
      <c r="I1368" s="3" t="s">
        <v>425</v>
      </c>
      <c r="J1368" s="6">
        <v>3.3340000000000005</v>
      </c>
      <c r="K1368" s="4">
        <v>44412</v>
      </c>
      <c r="L1368" s="3">
        <f t="shared" si="84"/>
        <v>2021</v>
      </c>
      <c r="M1368" s="3">
        <f t="shared" si="85"/>
        <v>8</v>
      </c>
      <c r="O1368" s="3"/>
      <c r="P1368" s="56">
        <f t="shared" si="86"/>
        <v>0</v>
      </c>
      <c r="Q1368" s="56">
        <f t="shared" si="87"/>
        <v>-3.3340000000000005</v>
      </c>
      <c r="R1368" s="56">
        <f>IF(A1368="INVERSION",-J1368,0)</f>
        <v>0</v>
      </c>
      <c r="S1368" s="56">
        <f>finanzas3[[#This Row],[INGRESO__NETO]]+finanzas3[[#This Row],[GASTO_NETO]]+finanzas3[[#This Row],[INVERSION_NETA]]</f>
        <v>-3.3340000000000005</v>
      </c>
    </row>
    <row r="1369" spans="1:19" x14ac:dyDescent="0.35">
      <c r="A1369" s="3" t="s">
        <v>531</v>
      </c>
      <c r="B1369" s="3" t="s">
        <v>16</v>
      </c>
      <c r="C1369" s="3" t="s">
        <v>17</v>
      </c>
      <c r="D1369" s="3" t="s">
        <v>18</v>
      </c>
      <c r="E1369" s="3" t="s">
        <v>546</v>
      </c>
      <c r="F1369" s="3" t="s">
        <v>20</v>
      </c>
      <c r="G1369" s="3" t="s">
        <v>547</v>
      </c>
      <c r="H1369" s="3" t="s">
        <v>547</v>
      </c>
      <c r="I1369" s="3" t="s">
        <v>547</v>
      </c>
      <c r="J1369" s="6">
        <v>1080</v>
      </c>
      <c r="K1369" s="4">
        <v>44412</v>
      </c>
      <c r="L1369" s="3">
        <f t="shared" si="84"/>
        <v>2021</v>
      </c>
      <c r="M1369" s="3">
        <f t="shared" si="85"/>
        <v>8</v>
      </c>
      <c r="O1369" s="3"/>
      <c r="P1369" s="56">
        <f t="shared" si="86"/>
        <v>0</v>
      </c>
      <c r="Q1369" s="56">
        <f t="shared" si="87"/>
        <v>0</v>
      </c>
      <c r="R1369" s="56">
        <f>IF(A1369="INVERSION",-J1369,0)</f>
        <v>-1080</v>
      </c>
      <c r="S1369" s="56">
        <f>finanzas3[[#This Row],[INGRESO__NETO]]+finanzas3[[#This Row],[GASTO_NETO]]+finanzas3[[#This Row],[INVERSION_NETA]]</f>
        <v>-1080</v>
      </c>
    </row>
    <row r="1370" spans="1:19" x14ac:dyDescent="0.35">
      <c r="A1370" s="3" t="s">
        <v>28</v>
      </c>
      <c r="B1370" s="3" t="s">
        <v>16</v>
      </c>
      <c r="C1370" s="3" t="s">
        <v>17</v>
      </c>
      <c r="D1370" s="3" t="s">
        <v>18</v>
      </c>
      <c r="E1370" s="3" t="s">
        <v>598</v>
      </c>
      <c r="F1370" s="3" t="s">
        <v>171</v>
      </c>
      <c r="G1370" s="3" t="s">
        <v>84</v>
      </c>
      <c r="H1370" s="3" t="s">
        <v>139</v>
      </c>
      <c r="I1370" s="3" t="s">
        <v>139</v>
      </c>
      <c r="J1370" s="6">
        <v>0.89800000000000013</v>
      </c>
      <c r="K1370" s="4">
        <v>44413</v>
      </c>
      <c r="L1370" s="3">
        <f t="shared" si="84"/>
        <v>2021</v>
      </c>
      <c r="M1370" s="3">
        <f t="shared" si="85"/>
        <v>8</v>
      </c>
      <c r="O1370" t="s">
        <v>599</v>
      </c>
      <c r="P1370" s="56">
        <f t="shared" si="86"/>
        <v>0</v>
      </c>
      <c r="Q1370" s="56">
        <f t="shared" si="87"/>
        <v>-0.89800000000000013</v>
      </c>
      <c r="R1370" s="56">
        <f>IF(A1370="INVERSION",-J1370,0)</f>
        <v>0</v>
      </c>
      <c r="S1370" s="56">
        <f>finanzas3[[#This Row],[INGRESO__NETO]]+finanzas3[[#This Row],[GASTO_NETO]]+finanzas3[[#This Row],[INVERSION_NETA]]</f>
        <v>-0.89800000000000013</v>
      </c>
    </row>
    <row r="1371" spans="1:19" x14ac:dyDescent="0.35">
      <c r="A1371" s="3" t="s">
        <v>28</v>
      </c>
      <c r="B1371" s="3" t="s">
        <v>16</v>
      </c>
      <c r="C1371" s="3" t="s">
        <v>17</v>
      </c>
      <c r="D1371" s="3" t="s">
        <v>18</v>
      </c>
      <c r="E1371" s="3" t="s">
        <v>66</v>
      </c>
      <c r="F1371" s="3" t="s">
        <v>25</v>
      </c>
      <c r="G1371" s="3" t="s">
        <v>67</v>
      </c>
      <c r="H1371" s="3" t="s">
        <v>66</v>
      </c>
      <c r="I1371" s="3" t="s">
        <v>66</v>
      </c>
      <c r="J1371" s="6">
        <v>0.75</v>
      </c>
      <c r="K1371" s="4">
        <v>44417</v>
      </c>
      <c r="L1371" s="3">
        <f t="shared" si="84"/>
        <v>2021</v>
      </c>
      <c r="M1371" s="3">
        <f t="shared" si="85"/>
        <v>8</v>
      </c>
      <c r="O1371" t="s">
        <v>674</v>
      </c>
      <c r="P1371" s="56">
        <f t="shared" si="86"/>
        <v>0</v>
      </c>
      <c r="Q1371" s="56">
        <f t="shared" si="87"/>
        <v>-0.75</v>
      </c>
      <c r="R1371" s="56">
        <f>IF(A1371="INVERSION",-J1371,0)</f>
        <v>0</v>
      </c>
      <c r="S1371" s="56">
        <f>finanzas3[[#This Row],[INGRESO__NETO]]+finanzas3[[#This Row],[GASTO_NETO]]+finanzas3[[#This Row],[INVERSION_NETA]]</f>
        <v>-0.75</v>
      </c>
    </row>
    <row r="1372" spans="1:19" x14ac:dyDescent="0.35">
      <c r="A1372" s="3" t="s">
        <v>28</v>
      </c>
      <c r="B1372" s="3" t="s">
        <v>16</v>
      </c>
      <c r="C1372" s="3" t="s">
        <v>17</v>
      </c>
      <c r="D1372" s="3" t="s">
        <v>18</v>
      </c>
      <c r="F1372" s="3" t="s">
        <v>171</v>
      </c>
      <c r="G1372" s="3" t="s">
        <v>67</v>
      </c>
      <c r="H1372" s="3" t="s">
        <v>66</v>
      </c>
      <c r="I1372" s="3" t="s">
        <v>634</v>
      </c>
      <c r="J1372" s="6">
        <v>0.9</v>
      </c>
      <c r="K1372" s="4">
        <v>44425</v>
      </c>
      <c r="L1372" s="3">
        <f t="shared" si="84"/>
        <v>2021</v>
      </c>
      <c r="M1372" s="3">
        <f t="shared" si="85"/>
        <v>8</v>
      </c>
      <c r="P1372" s="56">
        <f t="shared" si="86"/>
        <v>0</v>
      </c>
      <c r="Q1372" s="56">
        <f t="shared" si="87"/>
        <v>-0.9</v>
      </c>
      <c r="R1372" s="56">
        <f>IF(A1372="INVERSION",-J1372,0)</f>
        <v>0</v>
      </c>
      <c r="S1372" s="56">
        <f>finanzas3[[#This Row],[INGRESO__NETO]]+finanzas3[[#This Row],[GASTO_NETO]]+finanzas3[[#This Row],[INVERSION_NETA]]</f>
        <v>-0.9</v>
      </c>
    </row>
    <row r="1373" spans="1:19" x14ac:dyDescent="0.35">
      <c r="A1373" s="3" t="s">
        <v>28</v>
      </c>
      <c r="B1373" s="3" t="s">
        <v>16</v>
      </c>
      <c r="C1373" s="3" t="s">
        <v>17</v>
      </c>
      <c r="D1373" s="3" t="s">
        <v>18</v>
      </c>
      <c r="E1373" s="3" t="s">
        <v>675</v>
      </c>
      <c r="F1373" s="3" t="s">
        <v>25</v>
      </c>
      <c r="G1373" s="3" t="s">
        <v>53</v>
      </c>
      <c r="H1373" s="3" t="s">
        <v>199</v>
      </c>
      <c r="I1373" s="3" t="s">
        <v>200</v>
      </c>
      <c r="J1373" s="6">
        <v>3</v>
      </c>
      <c r="K1373" s="4">
        <v>44425</v>
      </c>
      <c r="L1373" s="3">
        <f t="shared" si="84"/>
        <v>2021</v>
      </c>
      <c r="M1373" s="3">
        <f t="shared" si="85"/>
        <v>8</v>
      </c>
      <c r="O1373" t="s">
        <v>676</v>
      </c>
      <c r="P1373" s="56">
        <f t="shared" si="86"/>
        <v>0</v>
      </c>
      <c r="Q1373" s="56">
        <f t="shared" si="87"/>
        <v>-3</v>
      </c>
      <c r="R1373" s="56">
        <f>IF(A1373="INVERSION",-J1373,0)</f>
        <v>0</v>
      </c>
      <c r="S1373" s="56">
        <f>finanzas3[[#This Row],[INGRESO__NETO]]+finanzas3[[#This Row],[GASTO_NETO]]+finanzas3[[#This Row],[INVERSION_NETA]]</f>
        <v>-3</v>
      </c>
    </row>
    <row r="1374" spans="1:19" x14ac:dyDescent="0.35">
      <c r="A1374" s="3" t="s">
        <v>28</v>
      </c>
      <c r="B1374" s="3" t="s">
        <v>16</v>
      </c>
      <c r="C1374" s="3" t="s">
        <v>17</v>
      </c>
      <c r="D1374" s="3" t="s">
        <v>18</v>
      </c>
      <c r="F1374" s="3" t="s">
        <v>171</v>
      </c>
      <c r="G1374" s="3" t="s">
        <v>67</v>
      </c>
      <c r="H1374" s="3" t="s">
        <v>66</v>
      </c>
      <c r="I1374" s="3" t="s">
        <v>634</v>
      </c>
      <c r="J1374" s="6">
        <v>1.095</v>
      </c>
      <c r="K1374" s="4">
        <v>44426</v>
      </c>
      <c r="L1374" s="3">
        <f t="shared" si="84"/>
        <v>2021</v>
      </c>
      <c r="M1374" s="3">
        <f t="shared" si="85"/>
        <v>8</v>
      </c>
      <c r="P1374" s="56">
        <f t="shared" si="86"/>
        <v>0</v>
      </c>
      <c r="Q1374" s="56">
        <f t="shared" si="87"/>
        <v>-1.095</v>
      </c>
      <c r="R1374" s="56">
        <f>IF(A1374="INVERSION",-J1374,0)</f>
        <v>0</v>
      </c>
      <c r="S1374" s="56">
        <f>finanzas3[[#This Row],[INGRESO__NETO]]+finanzas3[[#This Row],[GASTO_NETO]]+finanzas3[[#This Row],[INVERSION_NETA]]</f>
        <v>-1.095</v>
      </c>
    </row>
    <row r="1375" spans="1:19" x14ac:dyDescent="0.35">
      <c r="A1375" s="3" t="s">
        <v>28</v>
      </c>
      <c r="B1375" s="3" t="s">
        <v>16</v>
      </c>
      <c r="C1375" s="3" t="s">
        <v>17</v>
      </c>
      <c r="D1375" s="3" t="s">
        <v>18</v>
      </c>
      <c r="E1375" s="3" t="s">
        <v>560</v>
      </c>
      <c r="F1375" s="3" t="s">
        <v>171</v>
      </c>
      <c r="G1375" s="3" t="s">
        <v>53</v>
      </c>
      <c r="H1375" s="3" t="s">
        <v>561</v>
      </c>
      <c r="I1375" s="3" t="s">
        <v>561</v>
      </c>
      <c r="J1375" s="6">
        <v>2.8000000000000004E-2</v>
      </c>
      <c r="K1375" s="4">
        <v>44427</v>
      </c>
      <c r="L1375" s="3">
        <f t="shared" si="84"/>
        <v>2021</v>
      </c>
      <c r="M1375" s="3">
        <f t="shared" si="85"/>
        <v>8</v>
      </c>
      <c r="O1375" s="3"/>
      <c r="P1375" s="56">
        <f t="shared" si="86"/>
        <v>0</v>
      </c>
      <c r="Q1375" s="56">
        <f t="shared" si="87"/>
        <v>-2.8000000000000004E-2</v>
      </c>
      <c r="R1375" s="56">
        <f>IF(A1375="INVERSION",-J1375,0)</f>
        <v>0</v>
      </c>
      <c r="S1375" s="56">
        <f>finanzas3[[#This Row],[INGRESO__NETO]]+finanzas3[[#This Row],[GASTO_NETO]]+finanzas3[[#This Row],[INVERSION_NETA]]</f>
        <v>-2.8000000000000004E-2</v>
      </c>
    </row>
    <row r="1376" spans="1:19" x14ac:dyDescent="0.35">
      <c r="A1376" s="3" t="s">
        <v>28</v>
      </c>
      <c r="B1376" s="3" t="s">
        <v>16</v>
      </c>
      <c r="C1376" s="3" t="s">
        <v>17</v>
      </c>
      <c r="D1376" s="3" t="s">
        <v>18</v>
      </c>
      <c r="E1376" s="3" t="s">
        <v>560</v>
      </c>
      <c r="F1376" s="3" t="s">
        <v>171</v>
      </c>
      <c r="G1376" s="3" t="s">
        <v>53</v>
      </c>
      <c r="H1376" s="3" t="s">
        <v>561</v>
      </c>
      <c r="I1376" s="3" t="s">
        <v>561</v>
      </c>
      <c r="J1376" s="6">
        <v>0.64400000000000013</v>
      </c>
      <c r="K1376" s="4">
        <v>44427</v>
      </c>
      <c r="L1376" s="3">
        <f t="shared" si="84"/>
        <v>2021</v>
      </c>
      <c r="M1376" s="3">
        <f t="shared" si="85"/>
        <v>8</v>
      </c>
      <c r="O1376" s="3"/>
      <c r="P1376" s="56">
        <f t="shared" si="86"/>
        <v>0</v>
      </c>
      <c r="Q1376" s="56">
        <f t="shared" si="87"/>
        <v>-0.64400000000000013</v>
      </c>
      <c r="R1376" s="56">
        <f>IF(A1376="INVERSION",-J1376,0)</f>
        <v>0</v>
      </c>
      <c r="S1376" s="56">
        <f>finanzas3[[#This Row],[INGRESO__NETO]]+finanzas3[[#This Row],[GASTO_NETO]]+finanzas3[[#This Row],[INVERSION_NETA]]</f>
        <v>-0.64400000000000013</v>
      </c>
    </row>
    <row r="1377" spans="1:19" x14ac:dyDescent="0.35">
      <c r="A1377" s="3" t="s">
        <v>28</v>
      </c>
      <c r="B1377" s="3" t="s">
        <v>16</v>
      </c>
      <c r="C1377" s="3" t="s">
        <v>17</v>
      </c>
      <c r="D1377" s="3" t="s">
        <v>18</v>
      </c>
      <c r="E1377" s="3" t="s">
        <v>69</v>
      </c>
      <c r="F1377" s="3" t="s">
        <v>171</v>
      </c>
      <c r="G1377" s="3" t="s">
        <v>48</v>
      </c>
      <c r="H1377" s="3" t="s">
        <v>49</v>
      </c>
      <c r="I1377" s="3" t="s">
        <v>69</v>
      </c>
      <c r="J1377" s="6">
        <v>2.1620000000000004</v>
      </c>
      <c r="K1377" s="4">
        <v>44432</v>
      </c>
      <c r="L1377" s="3">
        <f t="shared" si="84"/>
        <v>2021</v>
      </c>
      <c r="M1377" s="3">
        <f t="shared" si="85"/>
        <v>8</v>
      </c>
      <c r="O1377" s="3"/>
      <c r="P1377" s="56">
        <f t="shared" si="86"/>
        <v>0</v>
      </c>
      <c r="Q1377" s="56">
        <f t="shared" si="87"/>
        <v>-2.1620000000000004</v>
      </c>
      <c r="R1377" s="56">
        <f>IF(A1377="INVERSION",-J1377,0)</f>
        <v>0</v>
      </c>
      <c r="S1377" s="56">
        <f>finanzas3[[#This Row],[INGRESO__NETO]]+finanzas3[[#This Row],[GASTO_NETO]]+finanzas3[[#This Row],[INVERSION_NETA]]</f>
        <v>-2.1620000000000004</v>
      </c>
    </row>
    <row r="1378" spans="1:19" x14ac:dyDescent="0.35">
      <c r="A1378" s="3" t="s">
        <v>28</v>
      </c>
      <c r="B1378" s="3" t="s">
        <v>16</v>
      </c>
      <c r="C1378" s="3" t="s">
        <v>17</v>
      </c>
      <c r="D1378" s="3" t="s">
        <v>18</v>
      </c>
      <c r="E1378" s="3" t="s">
        <v>66</v>
      </c>
      <c r="F1378" s="3" t="s">
        <v>25</v>
      </c>
      <c r="G1378" s="3" t="s">
        <v>67</v>
      </c>
      <c r="H1378" s="3" t="s">
        <v>66</v>
      </c>
      <c r="I1378" s="3" t="s">
        <v>66</v>
      </c>
      <c r="J1378" s="6">
        <v>2.4000000000000004</v>
      </c>
      <c r="K1378" s="4">
        <v>44433</v>
      </c>
      <c r="L1378" s="3">
        <f t="shared" si="84"/>
        <v>2021</v>
      </c>
      <c r="M1378" s="3">
        <f t="shared" si="85"/>
        <v>8</v>
      </c>
      <c r="O1378" t="s">
        <v>677</v>
      </c>
      <c r="P1378" s="56">
        <f t="shared" si="86"/>
        <v>0</v>
      </c>
      <c r="Q1378" s="56">
        <f t="shared" si="87"/>
        <v>-2.4000000000000004</v>
      </c>
      <c r="R1378" s="56">
        <f>IF(A1378="INVERSION",-J1378,0)</f>
        <v>0</v>
      </c>
      <c r="S1378" s="56">
        <f>finanzas3[[#This Row],[INGRESO__NETO]]+finanzas3[[#This Row],[GASTO_NETO]]+finanzas3[[#This Row],[INVERSION_NETA]]</f>
        <v>-2.4000000000000004</v>
      </c>
    </row>
    <row r="1379" spans="1:19" x14ac:dyDescent="0.35">
      <c r="A1379" s="3" t="s">
        <v>28</v>
      </c>
      <c r="B1379" s="3" t="s">
        <v>16</v>
      </c>
      <c r="C1379" s="3" t="s">
        <v>17</v>
      </c>
      <c r="D1379" s="3" t="s">
        <v>18</v>
      </c>
      <c r="F1379" s="3" t="s">
        <v>171</v>
      </c>
      <c r="G1379" s="3" t="s">
        <v>67</v>
      </c>
      <c r="H1379" s="3" t="s">
        <v>66</v>
      </c>
      <c r="I1379" s="3" t="s">
        <v>634</v>
      </c>
      <c r="J1379" s="6">
        <v>0.9</v>
      </c>
      <c r="K1379" s="4">
        <v>44433</v>
      </c>
      <c r="L1379" s="3">
        <f t="shared" si="84"/>
        <v>2021</v>
      </c>
      <c r="M1379" s="3">
        <f t="shared" si="85"/>
        <v>8</v>
      </c>
      <c r="P1379" s="56">
        <f t="shared" si="86"/>
        <v>0</v>
      </c>
      <c r="Q1379" s="56">
        <f t="shared" si="87"/>
        <v>-0.9</v>
      </c>
      <c r="R1379" s="56">
        <f>IF(A1379="INVERSION",-J1379,0)</f>
        <v>0</v>
      </c>
      <c r="S1379" s="56">
        <f>finanzas3[[#This Row],[INGRESO__NETO]]+finanzas3[[#This Row],[GASTO_NETO]]+finanzas3[[#This Row],[INVERSION_NETA]]</f>
        <v>-0.9</v>
      </c>
    </row>
    <row r="1380" spans="1:19" x14ac:dyDescent="0.35">
      <c r="A1380" s="3" t="s">
        <v>28</v>
      </c>
      <c r="B1380" s="3" t="s">
        <v>16</v>
      </c>
      <c r="C1380" s="3" t="s">
        <v>17</v>
      </c>
      <c r="D1380" s="3" t="s">
        <v>18</v>
      </c>
      <c r="F1380" s="3" t="s">
        <v>171</v>
      </c>
      <c r="G1380" s="3" t="s">
        <v>67</v>
      </c>
      <c r="H1380" s="3" t="s">
        <v>66</v>
      </c>
      <c r="I1380" s="3" t="s">
        <v>634</v>
      </c>
      <c r="J1380" s="6">
        <v>0.1</v>
      </c>
      <c r="K1380" s="4">
        <v>44434</v>
      </c>
      <c r="L1380" s="3">
        <f t="shared" si="84"/>
        <v>2021</v>
      </c>
      <c r="M1380" s="3">
        <f t="shared" si="85"/>
        <v>8</v>
      </c>
      <c r="P1380" s="56">
        <f t="shared" si="86"/>
        <v>0</v>
      </c>
      <c r="Q1380" s="56">
        <f t="shared" si="87"/>
        <v>-0.1</v>
      </c>
      <c r="R1380" s="56">
        <f>IF(A1380="INVERSION",-J1380,0)</f>
        <v>0</v>
      </c>
      <c r="S1380" s="56">
        <f>finanzas3[[#This Row],[INGRESO__NETO]]+finanzas3[[#This Row],[GASTO_NETO]]+finanzas3[[#This Row],[INVERSION_NETA]]</f>
        <v>-0.1</v>
      </c>
    </row>
    <row r="1381" spans="1:19" x14ac:dyDescent="0.35">
      <c r="A1381" s="3" t="s">
        <v>15</v>
      </c>
      <c r="B1381" s="3" t="s">
        <v>16</v>
      </c>
      <c r="C1381" s="3" t="s">
        <v>29</v>
      </c>
      <c r="D1381" s="3" t="s">
        <v>18</v>
      </c>
      <c r="E1381" s="3" t="s">
        <v>645</v>
      </c>
      <c r="F1381" s="3" t="s">
        <v>171</v>
      </c>
      <c r="G1381" s="3" t="s">
        <v>148</v>
      </c>
      <c r="H1381" s="3" t="s">
        <v>646</v>
      </c>
      <c r="I1381" s="3" t="s">
        <v>2706</v>
      </c>
      <c r="J1381" s="6">
        <v>438.14100000000002</v>
      </c>
      <c r="K1381" s="4">
        <v>44438</v>
      </c>
      <c r="L1381" s="3">
        <f t="shared" si="84"/>
        <v>2021</v>
      </c>
      <c r="M1381" s="3">
        <f t="shared" si="85"/>
        <v>8</v>
      </c>
      <c r="O1381" s="3" t="s">
        <v>678</v>
      </c>
      <c r="P1381" s="56">
        <f t="shared" si="86"/>
        <v>438.14100000000002</v>
      </c>
      <c r="Q1381" s="56">
        <f t="shared" si="87"/>
        <v>0</v>
      </c>
      <c r="R1381" s="56">
        <f>IF(A1381="INVERSION",-J1381,0)</f>
        <v>0</v>
      </c>
      <c r="S1381" s="56">
        <f>finanzas3[[#This Row],[INGRESO__NETO]]+finanzas3[[#This Row],[GASTO_NETO]]+finanzas3[[#This Row],[INVERSION_NETA]]</f>
        <v>438.14100000000002</v>
      </c>
    </row>
    <row r="1382" spans="1:19" x14ac:dyDescent="0.35">
      <c r="A1382" s="3" t="s">
        <v>15</v>
      </c>
      <c r="B1382" s="3" t="s">
        <v>16</v>
      </c>
      <c r="C1382" s="3" t="s">
        <v>17</v>
      </c>
      <c r="D1382" s="3" t="s">
        <v>18</v>
      </c>
      <c r="E1382" s="3" t="s">
        <v>24</v>
      </c>
      <c r="F1382" s="3" t="s">
        <v>25</v>
      </c>
      <c r="G1382" s="3" t="s">
        <v>21</v>
      </c>
      <c r="H1382" s="3" t="s">
        <v>26</v>
      </c>
      <c r="I1382" s="3" t="s">
        <v>27</v>
      </c>
      <c r="J1382" s="6">
        <v>40.5</v>
      </c>
      <c r="K1382" s="4">
        <v>44439</v>
      </c>
      <c r="L1382" s="3">
        <f t="shared" si="84"/>
        <v>2021</v>
      </c>
      <c r="M1382" s="3">
        <f t="shared" si="85"/>
        <v>8</v>
      </c>
      <c r="O1382" s="3"/>
      <c r="P1382" s="56">
        <f t="shared" si="86"/>
        <v>40.5</v>
      </c>
      <c r="Q1382" s="56">
        <f t="shared" si="87"/>
        <v>0</v>
      </c>
      <c r="R1382" s="56">
        <f>IF(A1382="INVERSION",-J1382,0)</f>
        <v>0</v>
      </c>
      <c r="S1382" s="56">
        <f>finanzas3[[#This Row],[INGRESO__NETO]]+finanzas3[[#This Row],[GASTO_NETO]]+finanzas3[[#This Row],[INVERSION_NETA]]</f>
        <v>40.5</v>
      </c>
    </row>
    <row r="1383" spans="1:19" x14ac:dyDescent="0.35">
      <c r="A1383" s="3" t="s">
        <v>28</v>
      </c>
      <c r="B1383" s="3" t="s">
        <v>16</v>
      </c>
      <c r="C1383" s="3" t="s">
        <v>29</v>
      </c>
      <c r="D1383" s="3" t="s">
        <v>18</v>
      </c>
      <c r="E1383" s="3" t="s">
        <v>37</v>
      </c>
      <c r="F1383" s="3" t="s">
        <v>171</v>
      </c>
      <c r="G1383" s="3" t="s">
        <v>1864</v>
      </c>
      <c r="H1383" s="3" t="s">
        <v>1861</v>
      </c>
      <c r="I1383" s="3" t="s">
        <v>487</v>
      </c>
      <c r="J1383" s="6">
        <v>45</v>
      </c>
      <c r="K1383" s="4">
        <v>44440</v>
      </c>
      <c r="L1383" s="3">
        <f t="shared" si="84"/>
        <v>2021</v>
      </c>
      <c r="M1383" s="3">
        <f t="shared" si="85"/>
        <v>9</v>
      </c>
      <c r="O1383" s="3" t="s">
        <v>509</v>
      </c>
      <c r="P1383" s="56">
        <f t="shared" si="86"/>
        <v>0</v>
      </c>
      <c r="Q1383" s="56">
        <f t="shared" si="87"/>
        <v>-45</v>
      </c>
      <c r="R1383" s="56">
        <f>IF(A1383="INVERSION",-J1383,0)</f>
        <v>0</v>
      </c>
      <c r="S1383" s="56">
        <f>finanzas3[[#This Row],[INGRESO__NETO]]+finanzas3[[#This Row],[GASTO_NETO]]+finanzas3[[#This Row],[INVERSION_NETA]]</f>
        <v>-45</v>
      </c>
    </row>
    <row r="1384" spans="1:19" x14ac:dyDescent="0.35">
      <c r="A1384" s="3" t="s">
        <v>28</v>
      </c>
      <c r="B1384" s="3" t="s">
        <v>16</v>
      </c>
      <c r="C1384" s="3" t="s">
        <v>29</v>
      </c>
      <c r="D1384" s="3" t="s">
        <v>18</v>
      </c>
      <c r="E1384" s="3" t="s">
        <v>483</v>
      </c>
      <c r="F1384" s="3" t="s">
        <v>171</v>
      </c>
      <c r="G1384" s="3" t="s">
        <v>59</v>
      </c>
      <c r="H1384" s="3" t="s">
        <v>428</v>
      </c>
      <c r="I1384" s="3" t="s">
        <v>428</v>
      </c>
      <c r="J1384" s="6">
        <v>6.7</v>
      </c>
      <c r="K1384" s="4">
        <v>44440</v>
      </c>
      <c r="L1384" s="3">
        <f t="shared" si="84"/>
        <v>2021</v>
      </c>
      <c r="M1384" s="3">
        <f t="shared" si="85"/>
        <v>9</v>
      </c>
      <c r="O1384" s="3" t="s">
        <v>509</v>
      </c>
      <c r="P1384" s="56">
        <f t="shared" si="86"/>
        <v>0</v>
      </c>
      <c r="Q1384" s="56">
        <f t="shared" si="87"/>
        <v>-6.7</v>
      </c>
      <c r="R1384" s="56">
        <f>IF(A1384="INVERSION",-J1384,0)</f>
        <v>0</v>
      </c>
      <c r="S1384" s="56">
        <f>finanzas3[[#This Row],[INGRESO__NETO]]+finanzas3[[#This Row],[GASTO_NETO]]+finanzas3[[#This Row],[INVERSION_NETA]]</f>
        <v>-6.7</v>
      </c>
    </row>
    <row r="1385" spans="1:19" x14ac:dyDescent="0.35">
      <c r="A1385" s="3" t="s">
        <v>28</v>
      </c>
      <c r="B1385" s="3" t="s">
        <v>16</v>
      </c>
      <c r="C1385" s="3" t="s">
        <v>29</v>
      </c>
      <c r="D1385" s="3" t="s">
        <v>18</v>
      </c>
      <c r="E1385" s="3" t="s">
        <v>184</v>
      </c>
      <c r="G1385" s="3" t="s">
        <v>1864</v>
      </c>
      <c r="H1385" s="3" t="s">
        <v>184</v>
      </c>
      <c r="I1385" s="3" t="s">
        <v>632</v>
      </c>
      <c r="J1385" s="6">
        <v>13.5</v>
      </c>
      <c r="K1385" s="4">
        <v>44440</v>
      </c>
      <c r="L1385" s="3">
        <f t="shared" si="84"/>
        <v>2021</v>
      </c>
      <c r="M1385" s="3">
        <f t="shared" si="85"/>
        <v>9</v>
      </c>
      <c r="O1385" s="3" t="s">
        <v>509</v>
      </c>
      <c r="P1385" s="56">
        <f t="shared" si="86"/>
        <v>0</v>
      </c>
      <c r="Q1385" s="56">
        <f t="shared" si="87"/>
        <v>-13.5</v>
      </c>
      <c r="R1385" s="56">
        <f>IF(A1385="INVERSION",-J1385,0)</f>
        <v>0</v>
      </c>
      <c r="S1385" s="56">
        <f>finanzas3[[#This Row],[INGRESO__NETO]]+finanzas3[[#This Row],[GASTO_NETO]]+finanzas3[[#This Row],[INVERSION_NETA]]</f>
        <v>-13.5</v>
      </c>
    </row>
    <row r="1386" spans="1:19" x14ac:dyDescent="0.35">
      <c r="A1386" s="3" t="s">
        <v>28</v>
      </c>
      <c r="B1386" s="3" t="s">
        <v>16</v>
      </c>
      <c r="C1386" s="3" t="s">
        <v>29</v>
      </c>
      <c r="D1386" s="3" t="s">
        <v>18</v>
      </c>
      <c r="E1386" s="3" t="s">
        <v>485</v>
      </c>
      <c r="F1386" s="3" t="s">
        <v>171</v>
      </c>
      <c r="G1386" s="3" t="s">
        <v>1864</v>
      </c>
      <c r="H1386" s="3" t="s">
        <v>679</v>
      </c>
      <c r="I1386" s="3" t="s">
        <v>2197</v>
      </c>
      <c r="J1386" s="6">
        <v>8.5</v>
      </c>
      <c r="K1386" s="4">
        <v>44440</v>
      </c>
      <c r="L1386" s="3">
        <f t="shared" si="84"/>
        <v>2021</v>
      </c>
      <c r="M1386" s="3">
        <f t="shared" si="85"/>
        <v>9</v>
      </c>
      <c r="O1386" s="3" t="s">
        <v>509</v>
      </c>
      <c r="P1386" s="56">
        <f t="shared" si="86"/>
        <v>0</v>
      </c>
      <c r="Q1386" s="56">
        <f t="shared" si="87"/>
        <v>-8.5</v>
      </c>
      <c r="R1386" s="56">
        <f>IF(A1386="INVERSION",-J1386,0)</f>
        <v>0</v>
      </c>
      <c r="S1386" s="56">
        <f>finanzas3[[#This Row],[INGRESO__NETO]]+finanzas3[[#This Row],[GASTO_NETO]]+finanzas3[[#This Row],[INVERSION_NETA]]</f>
        <v>-8.5</v>
      </c>
    </row>
    <row r="1387" spans="1:19" x14ac:dyDescent="0.35">
      <c r="A1387" s="3" t="s">
        <v>28</v>
      </c>
      <c r="B1387" s="3" t="s">
        <v>16</v>
      </c>
      <c r="C1387" s="3" t="s">
        <v>17</v>
      </c>
      <c r="D1387" s="3" t="s">
        <v>18</v>
      </c>
      <c r="E1387" s="3" t="s">
        <v>425</v>
      </c>
      <c r="F1387" s="3" t="s">
        <v>171</v>
      </c>
      <c r="G1387" s="3" t="s">
        <v>48</v>
      </c>
      <c r="H1387" s="3" t="s">
        <v>49</v>
      </c>
      <c r="I1387" s="3" t="s">
        <v>425</v>
      </c>
      <c r="J1387" s="6">
        <v>2.7650000000000001</v>
      </c>
      <c r="K1387" s="4">
        <v>44445</v>
      </c>
      <c r="L1387" s="3">
        <f t="shared" si="84"/>
        <v>2021</v>
      </c>
      <c r="M1387" s="3">
        <f t="shared" si="85"/>
        <v>9</v>
      </c>
      <c r="O1387" s="3"/>
      <c r="P1387" s="56">
        <f t="shared" si="86"/>
        <v>0</v>
      </c>
      <c r="Q1387" s="56">
        <f t="shared" si="87"/>
        <v>-2.7650000000000001</v>
      </c>
      <c r="R1387" s="56">
        <f>IF(A1387="INVERSION",-J1387,0)</f>
        <v>0</v>
      </c>
      <c r="S1387" s="56">
        <f>finanzas3[[#This Row],[INGRESO__NETO]]+finanzas3[[#This Row],[GASTO_NETO]]+finanzas3[[#This Row],[INVERSION_NETA]]</f>
        <v>-2.7650000000000001</v>
      </c>
    </row>
    <row r="1388" spans="1:19" x14ac:dyDescent="0.35">
      <c r="A1388" s="3" t="s">
        <v>28</v>
      </c>
      <c r="B1388" s="3" t="s">
        <v>16</v>
      </c>
      <c r="C1388" s="3" t="s">
        <v>17</v>
      </c>
      <c r="D1388" s="3" t="s">
        <v>18</v>
      </c>
      <c r="F1388" s="3" t="s">
        <v>171</v>
      </c>
      <c r="G1388" s="3" t="s">
        <v>67</v>
      </c>
      <c r="H1388" s="3" t="s">
        <v>66</v>
      </c>
      <c r="I1388" s="3" t="s">
        <v>634</v>
      </c>
      <c r="J1388" s="6">
        <v>1.095</v>
      </c>
      <c r="K1388" s="4">
        <v>44447</v>
      </c>
      <c r="L1388" s="3">
        <f t="shared" si="84"/>
        <v>2021</v>
      </c>
      <c r="M1388" s="3">
        <f t="shared" si="85"/>
        <v>9</v>
      </c>
      <c r="P1388" s="56">
        <f t="shared" si="86"/>
        <v>0</v>
      </c>
      <c r="Q1388" s="56">
        <f t="shared" si="87"/>
        <v>-1.095</v>
      </c>
      <c r="R1388" s="56">
        <f>IF(A1388="INVERSION",-J1388,0)</f>
        <v>0</v>
      </c>
      <c r="S1388" s="56">
        <f>finanzas3[[#This Row],[INGRESO__NETO]]+finanzas3[[#This Row],[GASTO_NETO]]+finanzas3[[#This Row],[INVERSION_NETA]]</f>
        <v>-1.095</v>
      </c>
    </row>
    <row r="1389" spans="1:19" x14ac:dyDescent="0.35">
      <c r="A1389" s="3" t="s">
        <v>15</v>
      </c>
      <c r="B1389" s="3" t="s">
        <v>16</v>
      </c>
      <c r="C1389" s="3" t="s">
        <v>17</v>
      </c>
      <c r="D1389" s="3" t="s">
        <v>18</v>
      </c>
      <c r="F1389" s="3" t="s">
        <v>20</v>
      </c>
      <c r="G1389" s="3" t="s">
        <v>568</v>
      </c>
      <c r="H1389" s="3" t="s">
        <v>679</v>
      </c>
      <c r="I1389" s="3" t="s">
        <v>98</v>
      </c>
      <c r="J1389" s="6">
        <v>19.5</v>
      </c>
      <c r="K1389" s="4">
        <v>44448</v>
      </c>
      <c r="L1389" s="3">
        <f t="shared" si="84"/>
        <v>2021</v>
      </c>
      <c r="M1389" s="3">
        <f t="shared" si="85"/>
        <v>9</v>
      </c>
      <c r="O1389" s="3" t="s">
        <v>680</v>
      </c>
      <c r="P1389" s="56">
        <f t="shared" si="86"/>
        <v>19.5</v>
      </c>
      <c r="Q1389" s="56">
        <f t="shared" si="87"/>
        <v>0</v>
      </c>
      <c r="R1389" s="56">
        <f>IF(A1389="INVERSION",-J1389,0)</f>
        <v>0</v>
      </c>
      <c r="S1389" s="56">
        <f>finanzas3[[#This Row],[INGRESO__NETO]]+finanzas3[[#This Row],[GASTO_NETO]]+finanzas3[[#This Row],[INVERSION_NETA]]</f>
        <v>19.5</v>
      </c>
    </row>
    <row r="1390" spans="1:19" x14ac:dyDescent="0.35">
      <c r="A1390" s="3" t="s">
        <v>531</v>
      </c>
      <c r="B1390" s="3" t="s">
        <v>16</v>
      </c>
      <c r="C1390" s="3" t="s">
        <v>17</v>
      </c>
      <c r="D1390" s="3" t="s">
        <v>18</v>
      </c>
      <c r="E1390" s="3" t="s">
        <v>546</v>
      </c>
      <c r="F1390" s="3" t="s">
        <v>20</v>
      </c>
      <c r="G1390" s="3" t="s">
        <v>547</v>
      </c>
      <c r="H1390" s="3" t="s">
        <v>547</v>
      </c>
      <c r="I1390" s="3" t="s">
        <v>547</v>
      </c>
      <c r="J1390" s="6">
        <v>900</v>
      </c>
      <c r="K1390" s="4">
        <v>44449</v>
      </c>
      <c r="L1390" s="3">
        <f t="shared" si="84"/>
        <v>2021</v>
      </c>
      <c r="M1390" s="3">
        <f t="shared" si="85"/>
        <v>9</v>
      </c>
      <c r="O1390" s="3"/>
      <c r="P1390" s="56">
        <f t="shared" si="86"/>
        <v>0</v>
      </c>
      <c r="Q1390" s="56">
        <f t="shared" si="87"/>
        <v>0</v>
      </c>
      <c r="R1390" s="56">
        <f>IF(A1390="INVERSION",-J1390,0)</f>
        <v>-900</v>
      </c>
      <c r="S1390" s="56">
        <f>finanzas3[[#This Row],[INGRESO__NETO]]+finanzas3[[#This Row],[GASTO_NETO]]+finanzas3[[#This Row],[INVERSION_NETA]]</f>
        <v>-900</v>
      </c>
    </row>
    <row r="1391" spans="1:19" x14ac:dyDescent="0.35">
      <c r="A1391" s="3" t="s">
        <v>28</v>
      </c>
      <c r="B1391" s="3" t="s">
        <v>16</v>
      </c>
      <c r="C1391" s="3" t="s">
        <v>17</v>
      </c>
      <c r="D1391" s="3" t="s">
        <v>18</v>
      </c>
      <c r="F1391" s="3" t="s">
        <v>171</v>
      </c>
      <c r="G1391" s="3" t="s">
        <v>67</v>
      </c>
      <c r="H1391" s="3" t="s">
        <v>66</v>
      </c>
      <c r="I1391" s="3" t="s">
        <v>634</v>
      </c>
      <c r="J1391" s="6">
        <v>0.2</v>
      </c>
      <c r="K1391" s="4">
        <v>44449</v>
      </c>
      <c r="L1391" s="3">
        <f t="shared" si="84"/>
        <v>2021</v>
      </c>
      <c r="M1391" s="3">
        <f t="shared" si="85"/>
        <v>9</v>
      </c>
      <c r="P1391" s="56">
        <f t="shared" si="86"/>
        <v>0</v>
      </c>
      <c r="Q1391" s="56">
        <f t="shared" si="87"/>
        <v>-0.2</v>
      </c>
      <c r="R1391" s="56">
        <f>IF(A1391="INVERSION",-J1391,0)</f>
        <v>0</v>
      </c>
      <c r="S1391" s="56">
        <f>finanzas3[[#This Row],[INGRESO__NETO]]+finanzas3[[#This Row],[GASTO_NETO]]+finanzas3[[#This Row],[INVERSION_NETA]]</f>
        <v>-0.2</v>
      </c>
    </row>
    <row r="1392" spans="1:19" x14ac:dyDescent="0.35">
      <c r="A1392" s="3" t="s">
        <v>28</v>
      </c>
      <c r="B1392" s="3" t="s">
        <v>16</v>
      </c>
      <c r="C1392" s="3" t="s">
        <v>17</v>
      </c>
      <c r="D1392" s="3" t="s">
        <v>18</v>
      </c>
      <c r="E1392" s="3" t="s">
        <v>177</v>
      </c>
      <c r="F1392" s="3" t="s">
        <v>25</v>
      </c>
      <c r="G1392" s="3" t="s">
        <v>53</v>
      </c>
      <c r="H1392" s="3" t="s">
        <v>177</v>
      </c>
      <c r="I1392" s="3" t="s">
        <v>177</v>
      </c>
      <c r="J1392" s="6">
        <v>13.3</v>
      </c>
      <c r="K1392" s="4">
        <v>44453</v>
      </c>
      <c r="L1392" s="3">
        <f t="shared" si="84"/>
        <v>2021</v>
      </c>
      <c r="M1392" s="3">
        <f t="shared" si="85"/>
        <v>9</v>
      </c>
      <c r="O1392" t="s">
        <v>178</v>
      </c>
      <c r="P1392" s="56">
        <f t="shared" si="86"/>
        <v>0</v>
      </c>
      <c r="Q1392" s="56">
        <f t="shared" si="87"/>
        <v>-13.3</v>
      </c>
      <c r="R1392" s="56">
        <f>IF(A1392="INVERSION",-J1392,0)</f>
        <v>0</v>
      </c>
      <c r="S1392" s="56">
        <f>finanzas3[[#This Row],[INGRESO__NETO]]+finanzas3[[#This Row],[GASTO_NETO]]+finanzas3[[#This Row],[INVERSION_NETA]]</f>
        <v>-13.3</v>
      </c>
    </row>
    <row r="1393" spans="1:19" x14ac:dyDescent="0.35">
      <c r="A1393" s="3" t="s">
        <v>28</v>
      </c>
      <c r="B1393" s="3" t="s">
        <v>16</v>
      </c>
      <c r="C1393" s="3" t="s">
        <v>17</v>
      </c>
      <c r="D1393" s="3" t="s">
        <v>18</v>
      </c>
      <c r="F1393" s="3" t="s">
        <v>171</v>
      </c>
      <c r="G1393" s="3" t="s">
        <v>67</v>
      </c>
      <c r="H1393" s="3" t="s">
        <v>66</v>
      </c>
      <c r="I1393" s="3" t="s">
        <v>634</v>
      </c>
      <c r="J1393" s="6">
        <v>0.19500000000000001</v>
      </c>
      <c r="K1393" s="4">
        <v>44455</v>
      </c>
      <c r="L1393" s="3">
        <f t="shared" si="84"/>
        <v>2021</v>
      </c>
      <c r="M1393" s="3">
        <f t="shared" si="85"/>
        <v>9</v>
      </c>
      <c r="P1393" s="56">
        <f t="shared" si="86"/>
        <v>0</v>
      </c>
      <c r="Q1393" s="56">
        <f t="shared" si="87"/>
        <v>-0.19500000000000001</v>
      </c>
      <c r="R1393" s="56">
        <f>IF(A1393="INVERSION",-J1393,0)</f>
        <v>0</v>
      </c>
      <c r="S1393" s="56">
        <f>finanzas3[[#This Row],[INGRESO__NETO]]+finanzas3[[#This Row],[GASTO_NETO]]+finanzas3[[#This Row],[INVERSION_NETA]]</f>
        <v>-0.19500000000000001</v>
      </c>
    </row>
    <row r="1394" spans="1:19" x14ac:dyDescent="0.35">
      <c r="A1394" s="3" t="s">
        <v>28</v>
      </c>
      <c r="B1394" s="3" t="s">
        <v>16</v>
      </c>
      <c r="C1394" s="3" t="s">
        <v>17</v>
      </c>
      <c r="D1394" s="3" t="s">
        <v>18</v>
      </c>
      <c r="E1394" s="3" t="s">
        <v>173</v>
      </c>
      <c r="F1394" s="3" t="s">
        <v>470</v>
      </c>
      <c r="G1394" s="3" t="s">
        <v>53</v>
      </c>
      <c r="H1394" s="3" t="s">
        <v>172</v>
      </c>
      <c r="I1394" s="3" t="s">
        <v>173</v>
      </c>
      <c r="J1394" s="6">
        <v>1.1199999999999999</v>
      </c>
      <c r="K1394" s="4">
        <v>44456</v>
      </c>
      <c r="L1394" s="3">
        <f t="shared" si="84"/>
        <v>2021</v>
      </c>
      <c r="M1394" s="3">
        <f t="shared" si="85"/>
        <v>9</v>
      </c>
      <c r="O1394" t="s">
        <v>501</v>
      </c>
      <c r="P1394" s="56">
        <f t="shared" si="86"/>
        <v>0</v>
      </c>
      <c r="Q1394" s="56">
        <f t="shared" si="87"/>
        <v>-1.1199999999999999</v>
      </c>
      <c r="R1394" s="56">
        <f>IF(A1394="INVERSION",-J1394,0)</f>
        <v>0</v>
      </c>
      <c r="S1394" s="56">
        <f>finanzas3[[#This Row],[INGRESO__NETO]]+finanzas3[[#This Row],[GASTO_NETO]]+finanzas3[[#This Row],[INVERSION_NETA]]</f>
        <v>-1.1199999999999999</v>
      </c>
    </row>
    <row r="1395" spans="1:19" x14ac:dyDescent="0.35">
      <c r="A1395" s="3" t="s">
        <v>28</v>
      </c>
      <c r="B1395" s="3" t="s">
        <v>16</v>
      </c>
      <c r="C1395" s="3" t="s">
        <v>17</v>
      </c>
      <c r="D1395" s="3" t="s">
        <v>18</v>
      </c>
      <c r="E1395" s="3" t="s">
        <v>681</v>
      </c>
      <c r="F1395" s="3" t="s">
        <v>25</v>
      </c>
      <c r="G1395" s="3" t="s">
        <v>67</v>
      </c>
      <c r="H1395" s="3" t="s">
        <v>67</v>
      </c>
      <c r="I1395" s="3" t="s">
        <v>67</v>
      </c>
      <c r="J1395" s="6">
        <v>0.60000000000000009</v>
      </c>
      <c r="K1395" s="4">
        <v>44456</v>
      </c>
      <c r="L1395" s="3">
        <f t="shared" si="84"/>
        <v>2021</v>
      </c>
      <c r="M1395" s="3">
        <f t="shared" si="85"/>
        <v>9</v>
      </c>
      <c r="O1395" t="s">
        <v>682</v>
      </c>
      <c r="P1395" s="56">
        <f t="shared" si="86"/>
        <v>0</v>
      </c>
      <c r="Q1395" s="56">
        <f t="shared" si="87"/>
        <v>-0.60000000000000009</v>
      </c>
      <c r="R1395" s="56">
        <f>IF(A1395="INVERSION",-J1395,0)</f>
        <v>0</v>
      </c>
      <c r="S1395" s="56">
        <f>finanzas3[[#This Row],[INGRESO__NETO]]+finanzas3[[#This Row],[GASTO_NETO]]+finanzas3[[#This Row],[INVERSION_NETA]]</f>
        <v>-0.60000000000000009</v>
      </c>
    </row>
    <row r="1396" spans="1:19" x14ac:dyDescent="0.35">
      <c r="A1396" s="3" t="s">
        <v>28</v>
      </c>
      <c r="B1396" s="3" t="s">
        <v>16</v>
      </c>
      <c r="C1396" s="3" t="s">
        <v>17</v>
      </c>
      <c r="D1396" s="3" t="s">
        <v>18</v>
      </c>
      <c r="E1396" s="3" t="s">
        <v>649</v>
      </c>
      <c r="G1396" s="3" t="s">
        <v>53</v>
      </c>
      <c r="H1396" s="3" t="s">
        <v>177</v>
      </c>
      <c r="I1396" s="3" t="s">
        <v>25</v>
      </c>
      <c r="J1396" s="6">
        <v>6.65</v>
      </c>
      <c r="K1396" s="4">
        <v>44456</v>
      </c>
      <c r="L1396" s="3">
        <f t="shared" si="84"/>
        <v>2021</v>
      </c>
      <c r="M1396" s="3">
        <f t="shared" si="85"/>
        <v>9</v>
      </c>
      <c r="O1396" s="3" t="s">
        <v>650</v>
      </c>
      <c r="P1396" s="56">
        <f t="shared" si="86"/>
        <v>0</v>
      </c>
      <c r="Q1396" s="56">
        <f t="shared" si="87"/>
        <v>-6.65</v>
      </c>
      <c r="R1396" s="56">
        <f>IF(A1396="INVERSION",-J1396,0)</f>
        <v>0</v>
      </c>
      <c r="S1396" s="56">
        <f>finanzas3[[#This Row],[INGRESO__NETO]]+finanzas3[[#This Row],[GASTO_NETO]]+finanzas3[[#This Row],[INVERSION_NETA]]</f>
        <v>-6.65</v>
      </c>
    </row>
    <row r="1397" spans="1:19" x14ac:dyDescent="0.35">
      <c r="A1397" s="3" t="s">
        <v>28</v>
      </c>
      <c r="B1397" s="3" t="s">
        <v>16</v>
      </c>
      <c r="C1397" s="3" t="s">
        <v>17</v>
      </c>
      <c r="D1397" s="3" t="s">
        <v>18</v>
      </c>
      <c r="E1397" s="3" t="s">
        <v>683</v>
      </c>
      <c r="F1397" s="3" t="s">
        <v>25</v>
      </c>
      <c r="G1397" s="3" t="s">
        <v>67</v>
      </c>
      <c r="H1397" s="3" t="s">
        <v>67</v>
      </c>
      <c r="I1397" s="3" t="s">
        <v>67</v>
      </c>
      <c r="J1397" s="6">
        <v>4.1500000000000004</v>
      </c>
      <c r="K1397" s="4">
        <v>44458</v>
      </c>
      <c r="L1397" s="3">
        <f t="shared" si="84"/>
        <v>2021</v>
      </c>
      <c r="M1397" s="3">
        <f t="shared" si="85"/>
        <v>9</v>
      </c>
      <c r="O1397" t="s">
        <v>684</v>
      </c>
      <c r="P1397" s="56">
        <f t="shared" si="86"/>
        <v>0</v>
      </c>
      <c r="Q1397" s="56">
        <f t="shared" si="87"/>
        <v>-4.1500000000000004</v>
      </c>
      <c r="R1397" s="56">
        <f>IF(A1397="INVERSION",-J1397,0)</f>
        <v>0</v>
      </c>
      <c r="S1397" s="56">
        <f>finanzas3[[#This Row],[INGRESO__NETO]]+finanzas3[[#This Row],[GASTO_NETO]]+finanzas3[[#This Row],[INVERSION_NETA]]</f>
        <v>-4.1500000000000004</v>
      </c>
    </row>
    <row r="1398" spans="1:19" x14ac:dyDescent="0.35">
      <c r="A1398" s="3" t="s">
        <v>28</v>
      </c>
      <c r="B1398" s="3" t="s">
        <v>16</v>
      </c>
      <c r="C1398" s="3" t="s">
        <v>17</v>
      </c>
      <c r="D1398" s="3" t="s">
        <v>18</v>
      </c>
      <c r="E1398" s="3" t="s">
        <v>685</v>
      </c>
      <c r="F1398" s="3" t="s">
        <v>25</v>
      </c>
      <c r="G1398" s="3" t="s">
        <v>67</v>
      </c>
      <c r="H1398" s="3" t="s">
        <v>67</v>
      </c>
      <c r="I1398" s="3" t="s">
        <v>67</v>
      </c>
      <c r="J1398" s="6">
        <v>8.7309999999999999</v>
      </c>
      <c r="K1398" s="4">
        <v>44458</v>
      </c>
      <c r="L1398" s="3">
        <f t="shared" si="84"/>
        <v>2021</v>
      </c>
      <c r="M1398" s="3">
        <f t="shared" si="85"/>
        <v>9</v>
      </c>
      <c r="O1398" t="s">
        <v>686</v>
      </c>
      <c r="P1398" s="56">
        <f t="shared" si="86"/>
        <v>0</v>
      </c>
      <c r="Q1398" s="56">
        <f t="shared" si="87"/>
        <v>-8.7309999999999999</v>
      </c>
      <c r="R1398" s="56">
        <f>IF(A1398="INVERSION",-J1398,0)</f>
        <v>0</v>
      </c>
      <c r="S1398" s="56">
        <f>finanzas3[[#This Row],[INGRESO__NETO]]+finanzas3[[#This Row],[GASTO_NETO]]+finanzas3[[#This Row],[INVERSION_NETA]]</f>
        <v>-8.7309999999999999</v>
      </c>
    </row>
    <row r="1399" spans="1:19" x14ac:dyDescent="0.35">
      <c r="A1399" s="3" t="s">
        <v>28</v>
      </c>
      <c r="B1399" s="3" t="s">
        <v>16</v>
      </c>
      <c r="C1399" s="3" t="s">
        <v>17</v>
      </c>
      <c r="D1399" s="3" t="s">
        <v>18</v>
      </c>
      <c r="E1399" s="3" t="s">
        <v>649</v>
      </c>
      <c r="G1399" s="3" t="s">
        <v>53</v>
      </c>
      <c r="H1399" s="3" t="s">
        <v>177</v>
      </c>
      <c r="I1399" s="3" t="s">
        <v>25</v>
      </c>
      <c r="J1399" s="6">
        <v>6.65</v>
      </c>
      <c r="K1399" s="4">
        <v>44458</v>
      </c>
      <c r="L1399" s="3">
        <f t="shared" si="84"/>
        <v>2021</v>
      </c>
      <c r="M1399" s="3">
        <f t="shared" si="85"/>
        <v>9</v>
      </c>
      <c r="O1399" s="3" t="s">
        <v>653</v>
      </c>
      <c r="P1399" s="56">
        <f t="shared" si="86"/>
        <v>0</v>
      </c>
      <c r="Q1399" s="56">
        <f t="shared" si="87"/>
        <v>-6.65</v>
      </c>
      <c r="R1399" s="56">
        <f>IF(A1399="INVERSION",-J1399,0)</f>
        <v>0</v>
      </c>
      <c r="S1399" s="56">
        <f>finanzas3[[#This Row],[INGRESO__NETO]]+finanzas3[[#This Row],[GASTO_NETO]]+finanzas3[[#This Row],[INVERSION_NETA]]</f>
        <v>-6.65</v>
      </c>
    </row>
    <row r="1400" spans="1:19" x14ac:dyDescent="0.35">
      <c r="A1400" s="3" t="s">
        <v>28</v>
      </c>
      <c r="B1400" s="3" t="s">
        <v>16</v>
      </c>
      <c r="C1400" s="3" t="s">
        <v>17</v>
      </c>
      <c r="D1400" s="3" t="s">
        <v>18</v>
      </c>
      <c r="F1400" s="3" t="s">
        <v>171</v>
      </c>
      <c r="G1400" s="3" t="s">
        <v>67</v>
      </c>
      <c r="H1400" s="3" t="s">
        <v>66</v>
      </c>
      <c r="I1400" s="3" t="s">
        <v>634</v>
      </c>
      <c r="J1400" s="6">
        <v>0.12</v>
      </c>
      <c r="K1400" s="4">
        <v>44461</v>
      </c>
      <c r="L1400" s="3">
        <f t="shared" si="84"/>
        <v>2021</v>
      </c>
      <c r="M1400" s="3">
        <f t="shared" si="85"/>
        <v>9</v>
      </c>
      <c r="P1400" s="56">
        <f t="shared" si="86"/>
        <v>0</v>
      </c>
      <c r="Q1400" s="56">
        <f t="shared" si="87"/>
        <v>-0.12</v>
      </c>
      <c r="R1400" s="56">
        <f>IF(A1400="INVERSION",-J1400,0)</f>
        <v>0</v>
      </c>
      <c r="S1400" s="56">
        <f>finanzas3[[#This Row],[INGRESO__NETO]]+finanzas3[[#This Row],[GASTO_NETO]]+finanzas3[[#This Row],[INVERSION_NETA]]</f>
        <v>-0.12</v>
      </c>
    </row>
    <row r="1401" spans="1:19" x14ac:dyDescent="0.35">
      <c r="A1401" s="3" t="s">
        <v>28</v>
      </c>
      <c r="B1401" s="3" t="s">
        <v>16</v>
      </c>
      <c r="C1401" s="3" t="s">
        <v>17</v>
      </c>
      <c r="D1401" s="3" t="s">
        <v>18</v>
      </c>
      <c r="E1401" s="3" t="s">
        <v>167</v>
      </c>
      <c r="F1401" s="3" t="s">
        <v>20</v>
      </c>
      <c r="G1401" s="3" t="s">
        <v>1865</v>
      </c>
      <c r="H1401" s="3" t="s">
        <v>49</v>
      </c>
      <c r="I1401" s="3" t="s">
        <v>687</v>
      </c>
      <c r="J1401" s="6">
        <v>1.5990000000000002</v>
      </c>
      <c r="K1401" s="4">
        <v>44461</v>
      </c>
      <c r="L1401" s="3">
        <f t="shared" si="84"/>
        <v>2021</v>
      </c>
      <c r="M1401" s="3">
        <f t="shared" si="85"/>
        <v>9</v>
      </c>
      <c r="O1401" s="3" t="s">
        <v>688</v>
      </c>
      <c r="P1401" s="56">
        <f t="shared" si="86"/>
        <v>0</v>
      </c>
      <c r="Q1401" s="56">
        <f t="shared" si="87"/>
        <v>-1.5990000000000002</v>
      </c>
      <c r="R1401" s="56">
        <f>IF(A1401="INVERSION",-J1401,0)</f>
        <v>0</v>
      </c>
      <c r="S1401" s="56">
        <f>finanzas3[[#This Row],[INGRESO__NETO]]+finanzas3[[#This Row],[GASTO_NETO]]+finanzas3[[#This Row],[INVERSION_NETA]]</f>
        <v>-1.5990000000000002</v>
      </c>
    </row>
    <row r="1402" spans="1:19" x14ac:dyDescent="0.35">
      <c r="A1402" s="3" t="s">
        <v>28</v>
      </c>
      <c r="B1402" s="3" t="s">
        <v>16</v>
      </c>
      <c r="C1402" s="3" t="s">
        <v>17</v>
      </c>
      <c r="D1402" s="3" t="s">
        <v>18</v>
      </c>
      <c r="E1402" s="3" t="s">
        <v>167</v>
      </c>
      <c r="F1402" s="3" t="s">
        <v>20</v>
      </c>
      <c r="G1402" s="3" t="s">
        <v>1865</v>
      </c>
      <c r="H1402" s="3" t="s">
        <v>262</v>
      </c>
      <c r="I1402" s="3" t="s">
        <v>428</v>
      </c>
      <c r="J1402" s="6">
        <v>3.4740000000000002</v>
      </c>
      <c r="K1402" s="4">
        <v>44462</v>
      </c>
      <c r="L1402" s="3">
        <f t="shared" si="84"/>
        <v>2021</v>
      </c>
      <c r="M1402" s="3">
        <f t="shared" si="85"/>
        <v>9</v>
      </c>
      <c r="O1402" s="3" t="s">
        <v>689</v>
      </c>
      <c r="P1402" s="56">
        <f t="shared" si="86"/>
        <v>0</v>
      </c>
      <c r="Q1402" s="56">
        <f t="shared" si="87"/>
        <v>-3.4740000000000002</v>
      </c>
      <c r="R1402" s="56">
        <f>IF(A1402="INVERSION",-J1402,0)</f>
        <v>0</v>
      </c>
      <c r="S1402" s="56">
        <f>finanzas3[[#This Row],[INGRESO__NETO]]+finanzas3[[#This Row],[GASTO_NETO]]+finanzas3[[#This Row],[INVERSION_NETA]]</f>
        <v>-3.4740000000000002</v>
      </c>
    </row>
    <row r="1403" spans="1:19" x14ac:dyDescent="0.35">
      <c r="A1403" s="3" t="s">
        <v>28</v>
      </c>
      <c r="B1403" s="3" t="s">
        <v>16</v>
      </c>
      <c r="C1403" s="3" t="s">
        <v>17</v>
      </c>
      <c r="D1403" s="3" t="s">
        <v>18</v>
      </c>
      <c r="E1403" s="3" t="s">
        <v>167</v>
      </c>
      <c r="F1403" s="3" t="s">
        <v>20</v>
      </c>
      <c r="G1403" s="3" t="s">
        <v>1865</v>
      </c>
      <c r="H1403" s="3" t="s">
        <v>262</v>
      </c>
      <c r="I1403" s="3" t="s">
        <v>428</v>
      </c>
      <c r="J1403" s="6">
        <v>1.29</v>
      </c>
      <c r="K1403" s="4">
        <v>44462</v>
      </c>
      <c r="L1403" s="3">
        <f t="shared" si="84"/>
        <v>2021</v>
      </c>
      <c r="M1403" s="3">
        <f t="shared" si="85"/>
        <v>9</v>
      </c>
      <c r="O1403" s="3" t="s">
        <v>690</v>
      </c>
      <c r="P1403" s="56">
        <f t="shared" si="86"/>
        <v>0</v>
      </c>
      <c r="Q1403" s="56">
        <f t="shared" si="87"/>
        <v>-1.29</v>
      </c>
      <c r="R1403" s="56">
        <f>IF(A1403="INVERSION",-J1403,0)</f>
        <v>0</v>
      </c>
      <c r="S1403" s="56">
        <f>finanzas3[[#This Row],[INGRESO__NETO]]+finanzas3[[#This Row],[GASTO_NETO]]+finanzas3[[#This Row],[INVERSION_NETA]]</f>
        <v>-1.29</v>
      </c>
    </row>
    <row r="1404" spans="1:19" x14ac:dyDescent="0.35">
      <c r="A1404" s="3" t="s">
        <v>28</v>
      </c>
      <c r="B1404" s="3" t="s">
        <v>16</v>
      </c>
      <c r="C1404" s="3" t="s">
        <v>17</v>
      </c>
      <c r="D1404" s="3" t="s">
        <v>18</v>
      </c>
      <c r="E1404" s="3" t="s">
        <v>550</v>
      </c>
      <c r="G1404" s="3" t="s">
        <v>21</v>
      </c>
      <c r="H1404" s="3" t="s">
        <v>550</v>
      </c>
      <c r="I1404" s="3" t="s">
        <v>691</v>
      </c>
      <c r="J1404" s="6">
        <v>0.5</v>
      </c>
      <c r="K1404" s="4">
        <v>44463</v>
      </c>
      <c r="L1404" s="3">
        <f t="shared" si="84"/>
        <v>2021</v>
      </c>
      <c r="M1404" s="3">
        <f t="shared" si="85"/>
        <v>9</v>
      </c>
      <c r="O1404" s="3" t="s">
        <v>692</v>
      </c>
      <c r="P1404" s="56">
        <f t="shared" si="86"/>
        <v>0</v>
      </c>
      <c r="Q1404" s="56">
        <f t="shared" si="87"/>
        <v>-0.5</v>
      </c>
      <c r="R1404" s="56">
        <f>IF(A1404="INVERSION",-J1404,0)</f>
        <v>0</v>
      </c>
      <c r="S1404" s="56">
        <f>finanzas3[[#This Row],[INGRESO__NETO]]+finanzas3[[#This Row],[GASTO_NETO]]+finanzas3[[#This Row],[INVERSION_NETA]]</f>
        <v>-0.5</v>
      </c>
    </row>
    <row r="1405" spans="1:19" x14ac:dyDescent="0.35">
      <c r="A1405" s="3" t="s">
        <v>28</v>
      </c>
      <c r="B1405" s="3" t="s">
        <v>16</v>
      </c>
      <c r="C1405" s="3" t="s">
        <v>17</v>
      </c>
      <c r="D1405" s="3" t="s">
        <v>18</v>
      </c>
      <c r="E1405" s="3" t="s">
        <v>126</v>
      </c>
      <c r="F1405" s="3" t="s">
        <v>25</v>
      </c>
      <c r="G1405" s="3" t="s">
        <v>81</v>
      </c>
      <c r="H1405" s="3" t="s">
        <v>126</v>
      </c>
      <c r="I1405" s="3" t="s">
        <v>693</v>
      </c>
      <c r="J1405" s="6">
        <v>1.29</v>
      </c>
      <c r="K1405" s="4">
        <v>44464</v>
      </c>
      <c r="L1405" s="3">
        <f t="shared" si="84"/>
        <v>2021</v>
      </c>
      <c r="M1405" s="3">
        <f t="shared" si="85"/>
        <v>9</v>
      </c>
      <c r="O1405" t="s">
        <v>694</v>
      </c>
      <c r="P1405" s="56">
        <f t="shared" si="86"/>
        <v>0</v>
      </c>
      <c r="Q1405" s="56">
        <f t="shared" si="87"/>
        <v>-1.29</v>
      </c>
      <c r="R1405" s="56">
        <f>IF(A1405="INVERSION",-J1405,0)</f>
        <v>0</v>
      </c>
      <c r="S1405" s="56">
        <f>finanzas3[[#This Row],[INGRESO__NETO]]+finanzas3[[#This Row],[GASTO_NETO]]+finanzas3[[#This Row],[INVERSION_NETA]]</f>
        <v>-1.29</v>
      </c>
    </row>
    <row r="1406" spans="1:19" x14ac:dyDescent="0.35">
      <c r="A1406" s="3" t="s">
        <v>28</v>
      </c>
      <c r="B1406" s="3" t="s">
        <v>16</v>
      </c>
      <c r="C1406" s="3" t="s">
        <v>17</v>
      </c>
      <c r="D1406" s="3" t="s">
        <v>18</v>
      </c>
      <c r="E1406" s="3" t="s">
        <v>425</v>
      </c>
      <c r="F1406" s="3" t="s">
        <v>171</v>
      </c>
      <c r="G1406" s="3" t="s">
        <v>48</v>
      </c>
      <c r="H1406" s="3" t="s">
        <v>49</v>
      </c>
      <c r="I1406" s="3" t="s">
        <v>425</v>
      </c>
      <c r="J1406" s="6">
        <v>4.0640000000000001</v>
      </c>
      <c r="K1406" s="4">
        <v>44465</v>
      </c>
      <c r="L1406" s="3">
        <f t="shared" si="84"/>
        <v>2021</v>
      </c>
      <c r="M1406" s="3">
        <f t="shared" si="85"/>
        <v>9</v>
      </c>
      <c r="O1406" s="3"/>
      <c r="P1406" s="56">
        <f t="shared" si="86"/>
        <v>0</v>
      </c>
      <c r="Q1406" s="56">
        <f t="shared" si="87"/>
        <v>-4.0640000000000001</v>
      </c>
      <c r="R1406" s="56">
        <f>IF(A1406="INVERSION",-J1406,0)</f>
        <v>0</v>
      </c>
      <c r="S1406" s="56">
        <f>finanzas3[[#This Row],[INGRESO__NETO]]+finanzas3[[#This Row],[GASTO_NETO]]+finanzas3[[#This Row],[INVERSION_NETA]]</f>
        <v>-4.0640000000000001</v>
      </c>
    </row>
    <row r="1407" spans="1:19" x14ac:dyDescent="0.35">
      <c r="A1407" s="3" t="s">
        <v>28</v>
      </c>
      <c r="B1407" s="3" t="s">
        <v>16</v>
      </c>
      <c r="C1407" s="3" t="s">
        <v>17</v>
      </c>
      <c r="D1407" s="3" t="s">
        <v>18</v>
      </c>
      <c r="E1407" s="3" t="s">
        <v>167</v>
      </c>
      <c r="F1407" s="3" t="s">
        <v>20</v>
      </c>
      <c r="G1407" s="3" t="s">
        <v>1865</v>
      </c>
      <c r="H1407" s="3" t="s">
        <v>42</v>
      </c>
      <c r="I1407" s="3" t="s">
        <v>42</v>
      </c>
      <c r="J1407" s="6">
        <v>1.849</v>
      </c>
      <c r="K1407" s="4">
        <v>44465</v>
      </c>
      <c r="L1407" s="3">
        <f t="shared" si="84"/>
        <v>2021</v>
      </c>
      <c r="M1407" s="3">
        <f t="shared" si="85"/>
        <v>9</v>
      </c>
      <c r="O1407" s="3" t="s">
        <v>695</v>
      </c>
      <c r="P1407" s="56">
        <f t="shared" si="86"/>
        <v>0</v>
      </c>
      <c r="Q1407" s="56">
        <f t="shared" si="87"/>
        <v>-1.849</v>
      </c>
      <c r="R1407" s="56">
        <f>IF(A1407="INVERSION",-J1407,0)</f>
        <v>0</v>
      </c>
      <c r="S1407" s="56">
        <f>finanzas3[[#This Row],[INGRESO__NETO]]+finanzas3[[#This Row],[GASTO_NETO]]+finanzas3[[#This Row],[INVERSION_NETA]]</f>
        <v>-1.849</v>
      </c>
    </row>
    <row r="1408" spans="1:19" x14ac:dyDescent="0.35">
      <c r="A1408" s="3" t="s">
        <v>28</v>
      </c>
      <c r="B1408" s="3" t="s">
        <v>16</v>
      </c>
      <c r="C1408" s="3" t="s">
        <v>17</v>
      </c>
      <c r="D1408" s="3" t="s">
        <v>18</v>
      </c>
      <c r="F1408" s="3" t="s">
        <v>171</v>
      </c>
      <c r="G1408" s="3" t="s">
        <v>67</v>
      </c>
      <c r="H1408" s="3" t="s">
        <v>66</v>
      </c>
      <c r="I1408" s="3" t="s">
        <v>634</v>
      </c>
      <c r="J1408" s="6">
        <v>0.19500000000000001</v>
      </c>
      <c r="K1408" s="4">
        <v>44467</v>
      </c>
      <c r="L1408" s="3">
        <f t="shared" si="84"/>
        <v>2021</v>
      </c>
      <c r="M1408" s="3">
        <f t="shared" si="85"/>
        <v>9</v>
      </c>
      <c r="P1408" s="56">
        <f t="shared" si="86"/>
        <v>0</v>
      </c>
      <c r="Q1408" s="56">
        <f t="shared" si="87"/>
        <v>-0.19500000000000001</v>
      </c>
      <c r="R1408" s="56">
        <f>IF(A1408="INVERSION",-J1408,0)</f>
        <v>0</v>
      </c>
      <c r="S1408" s="56">
        <f>finanzas3[[#This Row],[INGRESO__NETO]]+finanzas3[[#This Row],[GASTO_NETO]]+finanzas3[[#This Row],[INVERSION_NETA]]</f>
        <v>-0.19500000000000001</v>
      </c>
    </row>
    <row r="1409" spans="1:19" x14ac:dyDescent="0.35">
      <c r="A1409" s="3" t="s">
        <v>15</v>
      </c>
      <c r="B1409" s="3" t="s">
        <v>16</v>
      </c>
      <c r="C1409" s="3" t="s">
        <v>29</v>
      </c>
      <c r="D1409" s="3" t="s">
        <v>18</v>
      </c>
      <c r="E1409" s="3" t="s">
        <v>645</v>
      </c>
      <c r="F1409" s="3" t="s">
        <v>171</v>
      </c>
      <c r="G1409" s="3" t="s">
        <v>148</v>
      </c>
      <c r="H1409" s="3" t="s">
        <v>646</v>
      </c>
      <c r="I1409" s="3" t="s">
        <v>2706</v>
      </c>
      <c r="J1409" s="6">
        <v>441.54899999999998</v>
      </c>
      <c r="K1409" s="4">
        <v>44468</v>
      </c>
      <c r="L1409" s="3">
        <f t="shared" si="84"/>
        <v>2021</v>
      </c>
      <c r="M1409" s="3">
        <f t="shared" si="85"/>
        <v>9</v>
      </c>
      <c r="O1409" s="3" t="s">
        <v>696</v>
      </c>
      <c r="P1409" s="56">
        <f t="shared" si="86"/>
        <v>441.54899999999998</v>
      </c>
      <c r="Q1409" s="56">
        <f t="shared" si="87"/>
        <v>0</v>
      </c>
      <c r="R1409" s="56">
        <f>IF(A1409="INVERSION",-J1409,0)</f>
        <v>0</v>
      </c>
      <c r="S1409" s="56">
        <f>finanzas3[[#This Row],[INGRESO__NETO]]+finanzas3[[#This Row],[GASTO_NETO]]+finanzas3[[#This Row],[INVERSION_NETA]]</f>
        <v>441.54899999999998</v>
      </c>
    </row>
    <row r="1410" spans="1:19" x14ac:dyDescent="0.35">
      <c r="A1410" s="3" t="s">
        <v>28</v>
      </c>
      <c r="B1410" s="3" t="s">
        <v>16</v>
      </c>
      <c r="C1410" s="3" t="s">
        <v>17</v>
      </c>
      <c r="D1410" s="3" t="s">
        <v>18</v>
      </c>
      <c r="E1410" s="3" t="s">
        <v>425</v>
      </c>
      <c r="F1410" s="3" t="s">
        <v>171</v>
      </c>
      <c r="G1410" s="3" t="s">
        <v>48</v>
      </c>
      <c r="H1410" s="3" t="s">
        <v>49</v>
      </c>
      <c r="I1410" s="3" t="s">
        <v>425</v>
      </c>
      <c r="J1410" s="6">
        <v>1.738</v>
      </c>
      <c r="K1410" s="4">
        <v>44469</v>
      </c>
      <c r="L1410" s="3">
        <f t="shared" ref="L1410:L1473" si="88">YEAR(K1410)</f>
        <v>2021</v>
      </c>
      <c r="M1410" s="3">
        <f t="shared" ref="M1410:M1473" si="89">MONTH(K1410)</f>
        <v>9</v>
      </c>
      <c r="O1410" s="3"/>
      <c r="P1410" s="56">
        <f t="shared" si="86"/>
        <v>0</v>
      </c>
      <c r="Q1410" s="56">
        <f t="shared" si="87"/>
        <v>-1.738</v>
      </c>
      <c r="R1410" s="56">
        <f>IF(A1410="INVERSION",-J1410,0)</f>
        <v>0</v>
      </c>
      <c r="S1410" s="56">
        <f>finanzas3[[#This Row],[INGRESO__NETO]]+finanzas3[[#This Row],[GASTO_NETO]]+finanzas3[[#This Row],[INVERSION_NETA]]</f>
        <v>-1.738</v>
      </c>
    </row>
    <row r="1411" spans="1:19" x14ac:dyDescent="0.35">
      <c r="A1411" s="3" t="s">
        <v>15</v>
      </c>
      <c r="B1411" s="3" t="s">
        <v>16</v>
      </c>
      <c r="C1411" s="3" t="s">
        <v>17</v>
      </c>
      <c r="D1411" s="3" t="s">
        <v>18</v>
      </c>
      <c r="F1411" s="3" t="s">
        <v>20</v>
      </c>
      <c r="G1411" s="3" t="s">
        <v>568</v>
      </c>
      <c r="H1411" s="3" t="s">
        <v>679</v>
      </c>
      <c r="I1411" s="3" t="s">
        <v>98</v>
      </c>
      <c r="J1411" s="6">
        <v>3</v>
      </c>
      <c r="K1411" s="4">
        <v>44469</v>
      </c>
      <c r="L1411" s="3">
        <f t="shared" si="88"/>
        <v>2021</v>
      </c>
      <c r="M1411" s="3">
        <f t="shared" si="89"/>
        <v>9</v>
      </c>
      <c r="O1411" s="3" t="s">
        <v>697</v>
      </c>
      <c r="P1411" s="56">
        <f t="shared" ref="P1411:P1474" si="90">IF(A1411="INGRESO",J1411,0)</f>
        <v>3</v>
      </c>
      <c r="Q1411" s="56">
        <f t="shared" ref="Q1411:Q1474" si="91">IF(A1411="GASTO",-J1411,0)</f>
        <v>0</v>
      </c>
      <c r="R1411" s="56">
        <f>IF(A1411="INVERSION",-J1411,0)</f>
        <v>0</v>
      </c>
      <c r="S1411" s="56">
        <f>finanzas3[[#This Row],[INGRESO__NETO]]+finanzas3[[#This Row],[GASTO_NETO]]+finanzas3[[#This Row],[INVERSION_NETA]]</f>
        <v>3</v>
      </c>
    </row>
    <row r="1412" spans="1:19" x14ac:dyDescent="0.35">
      <c r="A1412" s="3" t="s">
        <v>15</v>
      </c>
      <c r="B1412" s="3" t="s">
        <v>16</v>
      </c>
      <c r="C1412" s="3" t="s">
        <v>17</v>
      </c>
      <c r="D1412" s="3" t="s">
        <v>18</v>
      </c>
      <c r="E1412" s="3" t="s">
        <v>24</v>
      </c>
      <c r="F1412" s="3" t="s">
        <v>25</v>
      </c>
      <c r="G1412" s="3" t="s">
        <v>21</v>
      </c>
      <c r="H1412" s="3" t="s">
        <v>26</v>
      </c>
      <c r="I1412" s="3" t="s">
        <v>27</v>
      </c>
      <c r="J1412" s="6">
        <v>40.5</v>
      </c>
      <c r="K1412" s="4">
        <v>44469</v>
      </c>
      <c r="L1412" s="3">
        <f t="shared" si="88"/>
        <v>2021</v>
      </c>
      <c r="M1412" s="3">
        <f t="shared" si="89"/>
        <v>9</v>
      </c>
      <c r="O1412" s="3"/>
      <c r="P1412" s="56">
        <f t="shared" si="90"/>
        <v>40.5</v>
      </c>
      <c r="Q1412" s="56">
        <f t="shared" si="91"/>
        <v>0</v>
      </c>
      <c r="R1412" s="56">
        <f>IF(A1412="INVERSION",-J1412,0)</f>
        <v>0</v>
      </c>
      <c r="S1412" s="56">
        <f>finanzas3[[#This Row],[INGRESO__NETO]]+finanzas3[[#This Row],[GASTO_NETO]]+finanzas3[[#This Row],[INVERSION_NETA]]</f>
        <v>40.5</v>
      </c>
    </row>
    <row r="1413" spans="1:19" x14ac:dyDescent="0.35">
      <c r="A1413" s="3" t="s">
        <v>28</v>
      </c>
      <c r="B1413" s="3" t="s">
        <v>16</v>
      </c>
      <c r="C1413" s="3" t="s">
        <v>29</v>
      </c>
      <c r="D1413" s="3" t="s">
        <v>18</v>
      </c>
      <c r="E1413" s="3" t="s">
        <v>37</v>
      </c>
      <c r="F1413" s="3" t="s">
        <v>171</v>
      </c>
      <c r="G1413" s="3" t="s">
        <v>1864</v>
      </c>
      <c r="H1413" s="3" t="s">
        <v>1861</v>
      </c>
      <c r="I1413" s="3" t="s">
        <v>487</v>
      </c>
      <c r="J1413" s="6">
        <v>45</v>
      </c>
      <c r="K1413" s="4">
        <v>44470</v>
      </c>
      <c r="L1413" s="3">
        <f t="shared" si="88"/>
        <v>2021</v>
      </c>
      <c r="M1413" s="3">
        <f t="shared" si="89"/>
        <v>10</v>
      </c>
      <c r="O1413" s="3" t="s">
        <v>530</v>
      </c>
      <c r="P1413" s="56">
        <f t="shared" si="90"/>
        <v>0</v>
      </c>
      <c r="Q1413" s="56">
        <f t="shared" si="91"/>
        <v>-45</v>
      </c>
      <c r="R1413" s="56">
        <f>IF(A1413="INVERSION",-J1413,0)</f>
        <v>0</v>
      </c>
      <c r="S1413" s="56">
        <f>finanzas3[[#This Row],[INGRESO__NETO]]+finanzas3[[#This Row],[GASTO_NETO]]+finanzas3[[#This Row],[INVERSION_NETA]]</f>
        <v>-45</v>
      </c>
    </row>
    <row r="1414" spans="1:19" x14ac:dyDescent="0.35">
      <c r="A1414" s="3" t="s">
        <v>28</v>
      </c>
      <c r="B1414" s="3" t="s">
        <v>16</v>
      </c>
      <c r="C1414" s="3" t="s">
        <v>29</v>
      </c>
      <c r="D1414" s="3" t="s">
        <v>18</v>
      </c>
      <c r="E1414" s="3" t="s">
        <v>483</v>
      </c>
      <c r="F1414" s="3" t="s">
        <v>171</v>
      </c>
      <c r="G1414" s="3" t="s">
        <v>59</v>
      </c>
      <c r="H1414" s="3" t="s">
        <v>428</v>
      </c>
      <c r="I1414" s="3" t="s">
        <v>428</v>
      </c>
      <c r="J1414" s="6">
        <v>6.7</v>
      </c>
      <c r="K1414" s="4">
        <v>44470</v>
      </c>
      <c r="L1414" s="3">
        <f t="shared" si="88"/>
        <v>2021</v>
      </c>
      <c r="M1414" s="3">
        <f t="shared" si="89"/>
        <v>10</v>
      </c>
      <c r="O1414" s="3" t="s">
        <v>530</v>
      </c>
      <c r="P1414" s="56">
        <f t="shared" si="90"/>
        <v>0</v>
      </c>
      <c r="Q1414" s="56">
        <f t="shared" si="91"/>
        <v>-6.7</v>
      </c>
      <c r="R1414" s="56">
        <f>IF(A1414="INVERSION",-J1414,0)</f>
        <v>0</v>
      </c>
      <c r="S1414" s="56">
        <f>finanzas3[[#This Row],[INGRESO__NETO]]+finanzas3[[#This Row],[GASTO_NETO]]+finanzas3[[#This Row],[INVERSION_NETA]]</f>
        <v>-6.7</v>
      </c>
    </row>
    <row r="1415" spans="1:19" x14ac:dyDescent="0.35">
      <c r="A1415" s="3" t="s">
        <v>28</v>
      </c>
      <c r="B1415" s="3" t="s">
        <v>16</v>
      </c>
      <c r="C1415" s="3" t="s">
        <v>29</v>
      </c>
      <c r="D1415" s="3" t="s">
        <v>18</v>
      </c>
      <c r="E1415" s="3" t="s">
        <v>184</v>
      </c>
      <c r="G1415" s="3" t="s">
        <v>1864</v>
      </c>
      <c r="H1415" s="3" t="s">
        <v>184</v>
      </c>
      <c r="I1415" s="3" t="s">
        <v>632</v>
      </c>
      <c r="J1415" s="6">
        <v>13.5</v>
      </c>
      <c r="K1415" s="4">
        <v>44470</v>
      </c>
      <c r="L1415" s="3">
        <f t="shared" si="88"/>
        <v>2021</v>
      </c>
      <c r="M1415" s="3">
        <f t="shared" si="89"/>
        <v>10</v>
      </c>
      <c r="O1415" s="3" t="s">
        <v>530</v>
      </c>
      <c r="P1415" s="56">
        <f t="shared" si="90"/>
        <v>0</v>
      </c>
      <c r="Q1415" s="56">
        <f t="shared" si="91"/>
        <v>-13.5</v>
      </c>
      <c r="R1415" s="56">
        <f>IF(A1415="INVERSION",-J1415,0)</f>
        <v>0</v>
      </c>
      <c r="S1415" s="56">
        <f>finanzas3[[#This Row],[INGRESO__NETO]]+finanzas3[[#This Row],[GASTO_NETO]]+finanzas3[[#This Row],[INVERSION_NETA]]</f>
        <v>-13.5</v>
      </c>
    </row>
    <row r="1416" spans="1:19" x14ac:dyDescent="0.35">
      <c r="A1416" s="3" t="s">
        <v>28</v>
      </c>
      <c r="B1416" s="3" t="s">
        <v>16</v>
      </c>
      <c r="C1416" s="3" t="s">
        <v>29</v>
      </c>
      <c r="D1416" s="3" t="s">
        <v>18</v>
      </c>
      <c r="E1416" s="3" t="s">
        <v>485</v>
      </c>
      <c r="F1416" s="3" t="s">
        <v>171</v>
      </c>
      <c r="G1416" s="3" t="s">
        <v>1864</v>
      </c>
      <c r="H1416" s="3" t="s">
        <v>679</v>
      </c>
      <c r="I1416" s="3" t="s">
        <v>2197</v>
      </c>
      <c r="J1416" s="6">
        <v>8.5</v>
      </c>
      <c r="K1416" s="4">
        <v>44470</v>
      </c>
      <c r="L1416" s="3">
        <f t="shared" si="88"/>
        <v>2021</v>
      </c>
      <c r="M1416" s="3">
        <f t="shared" si="89"/>
        <v>10</v>
      </c>
      <c r="O1416" s="3" t="s">
        <v>530</v>
      </c>
      <c r="P1416" s="56">
        <f t="shared" si="90"/>
        <v>0</v>
      </c>
      <c r="Q1416" s="56">
        <f t="shared" si="91"/>
        <v>-8.5</v>
      </c>
      <c r="R1416" s="56">
        <f>IF(A1416="INVERSION",-J1416,0)</f>
        <v>0</v>
      </c>
      <c r="S1416" s="56">
        <f>finanzas3[[#This Row],[INGRESO__NETO]]+finanzas3[[#This Row],[GASTO_NETO]]+finanzas3[[#This Row],[INVERSION_NETA]]</f>
        <v>-8.5</v>
      </c>
    </row>
    <row r="1417" spans="1:19" x14ac:dyDescent="0.35">
      <c r="A1417" s="3" t="s">
        <v>28</v>
      </c>
      <c r="B1417" s="3" t="s">
        <v>16</v>
      </c>
      <c r="C1417" s="3" t="s">
        <v>17</v>
      </c>
      <c r="D1417" s="3" t="s">
        <v>18</v>
      </c>
      <c r="E1417" s="3" t="s">
        <v>681</v>
      </c>
      <c r="F1417" s="3" t="s">
        <v>25</v>
      </c>
      <c r="G1417" s="3" t="s">
        <v>67</v>
      </c>
      <c r="H1417" s="3" t="s">
        <v>67</v>
      </c>
      <c r="I1417" s="3" t="s">
        <v>67</v>
      </c>
      <c r="J1417" s="6">
        <v>0.30000000000000004</v>
      </c>
      <c r="K1417" s="4">
        <v>44470</v>
      </c>
      <c r="L1417" s="3">
        <f t="shared" si="88"/>
        <v>2021</v>
      </c>
      <c r="M1417" s="3">
        <f t="shared" si="89"/>
        <v>10</v>
      </c>
      <c r="O1417" t="s">
        <v>682</v>
      </c>
      <c r="P1417" s="56">
        <f t="shared" si="90"/>
        <v>0</v>
      </c>
      <c r="Q1417" s="56">
        <f t="shared" si="91"/>
        <v>-0.30000000000000004</v>
      </c>
      <c r="R1417" s="56">
        <f>IF(A1417="INVERSION",-J1417,0)</f>
        <v>0</v>
      </c>
      <c r="S1417" s="56">
        <f>finanzas3[[#This Row],[INGRESO__NETO]]+finanzas3[[#This Row],[GASTO_NETO]]+finanzas3[[#This Row],[INVERSION_NETA]]</f>
        <v>-0.30000000000000004</v>
      </c>
    </row>
    <row r="1418" spans="1:19" x14ac:dyDescent="0.35">
      <c r="A1418" s="3" t="s">
        <v>28</v>
      </c>
      <c r="B1418" s="3" t="s">
        <v>16</v>
      </c>
      <c r="C1418" s="3" t="s">
        <v>17</v>
      </c>
      <c r="D1418" s="3" t="s">
        <v>18</v>
      </c>
      <c r="E1418" s="3" t="s">
        <v>66</v>
      </c>
      <c r="F1418" s="3" t="s">
        <v>25</v>
      </c>
      <c r="G1418" s="3" t="s">
        <v>67</v>
      </c>
      <c r="H1418" s="3" t="s">
        <v>66</v>
      </c>
      <c r="I1418" s="3" t="s">
        <v>66</v>
      </c>
      <c r="J1418" s="6">
        <v>2.74</v>
      </c>
      <c r="K1418" s="4">
        <v>44473</v>
      </c>
      <c r="L1418" s="3">
        <f t="shared" si="88"/>
        <v>2021</v>
      </c>
      <c r="M1418" s="3">
        <f t="shared" si="89"/>
        <v>10</v>
      </c>
      <c r="O1418" t="s">
        <v>698</v>
      </c>
      <c r="P1418" s="56">
        <f t="shared" si="90"/>
        <v>0</v>
      </c>
      <c r="Q1418" s="56">
        <f t="shared" si="91"/>
        <v>-2.74</v>
      </c>
      <c r="R1418" s="56">
        <f>IF(A1418="INVERSION",-J1418,0)</f>
        <v>0</v>
      </c>
      <c r="S1418" s="56">
        <f>finanzas3[[#This Row],[INGRESO__NETO]]+finanzas3[[#This Row],[GASTO_NETO]]+finanzas3[[#This Row],[INVERSION_NETA]]</f>
        <v>-2.74</v>
      </c>
    </row>
    <row r="1419" spans="1:19" x14ac:dyDescent="0.35">
      <c r="A1419" s="3" t="s">
        <v>28</v>
      </c>
      <c r="B1419" s="3" t="s">
        <v>16</v>
      </c>
      <c r="C1419" s="3" t="s">
        <v>17</v>
      </c>
      <c r="D1419" s="3" t="s">
        <v>18</v>
      </c>
      <c r="E1419" s="3" t="s">
        <v>173</v>
      </c>
      <c r="F1419" s="3" t="s">
        <v>470</v>
      </c>
      <c r="G1419" s="3" t="s">
        <v>53</v>
      </c>
      <c r="H1419" s="3" t="s">
        <v>172</v>
      </c>
      <c r="I1419" s="3" t="s">
        <v>173</v>
      </c>
      <c r="J1419" s="6">
        <v>1.2990000000000002</v>
      </c>
      <c r="K1419" s="4">
        <v>44474</v>
      </c>
      <c r="L1419" s="3">
        <f t="shared" si="88"/>
        <v>2021</v>
      </c>
      <c r="M1419" s="3">
        <f t="shared" si="89"/>
        <v>10</v>
      </c>
      <c r="O1419" t="s">
        <v>501</v>
      </c>
      <c r="P1419" s="56">
        <f t="shared" si="90"/>
        <v>0</v>
      </c>
      <c r="Q1419" s="56">
        <f t="shared" si="91"/>
        <v>-1.2990000000000002</v>
      </c>
      <c r="R1419" s="56">
        <f>IF(A1419="INVERSION",-J1419,0)</f>
        <v>0</v>
      </c>
      <c r="S1419" s="56">
        <f>finanzas3[[#This Row],[INGRESO__NETO]]+finanzas3[[#This Row],[GASTO_NETO]]+finanzas3[[#This Row],[INVERSION_NETA]]</f>
        <v>-1.2990000000000002</v>
      </c>
    </row>
    <row r="1420" spans="1:19" x14ac:dyDescent="0.35">
      <c r="A1420" s="3" t="s">
        <v>15</v>
      </c>
      <c r="B1420" s="3" t="s">
        <v>16</v>
      </c>
      <c r="C1420" s="3" t="s">
        <v>17</v>
      </c>
      <c r="D1420" s="3" t="s">
        <v>18</v>
      </c>
      <c r="F1420" s="3" t="s">
        <v>20</v>
      </c>
      <c r="G1420" s="3" t="s">
        <v>568</v>
      </c>
      <c r="H1420" s="3" t="s">
        <v>679</v>
      </c>
      <c r="I1420" s="3" t="s">
        <v>98</v>
      </c>
      <c r="J1420" s="6">
        <v>6</v>
      </c>
      <c r="K1420" s="4">
        <v>44475</v>
      </c>
      <c r="L1420" s="3">
        <f t="shared" si="88"/>
        <v>2021</v>
      </c>
      <c r="M1420" s="3">
        <f t="shared" si="89"/>
        <v>10</v>
      </c>
      <c r="O1420" s="3" t="s">
        <v>699</v>
      </c>
      <c r="P1420" s="56">
        <f t="shared" si="90"/>
        <v>6</v>
      </c>
      <c r="Q1420" s="56">
        <f t="shared" si="91"/>
        <v>0</v>
      </c>
      <c r="R1420" s="56">
        <f>IF(A1420="INVERSION",-J1420,0)</f>
        <v>0</v>
      </c>
      <c r="S1420" s="56">
        <f>finanzas3[[#This Row],[INGRESO__NETO]]+finanzas3[[#This Row],[GASTO_NETO]]+finanzas3[[#This Row],[INVERSION_NETA]]</f>
        <v>6</v>
      </c>
    </row>
    <row r="1421" spans="1:19" x14ac:dyDescent="0.35">
      <c r="A1421" s="3" t="s">
        <v>15</v>
      </c>
      <c r="B1421" s="3" t="s">
        <v>16</v>
      </c>
      <c r="C1421" s="3" t="s">
        <v>17</v>
      </c>
      <c r="D1421" s="3" t="s">
        <v>18</v>
      </c>
      <c r="E1421" s="3" t="s">
        <v>264</v>
      </c>
      <c r="F1421" s="3" t="s">
        <v>171</v>
      </c>
      <c r="G1421" s="3" t="s">
        <v>265</v>
      </c>
      <c r="H1421" s="3" t="s">
        <v>700</v>
      </c>
      <c r="I1421" s="3" t="s">
        <v>703</v>
      </c>
      <c r="J1421" s="6">
        <v>18</v>
      </c>
      <c r="K1421" s="4">
        <v>44476</v>
      </c>
      <c r="L1421" s="3">
        <f t="shared" si="88"/>
        <v>2021</v>
      </c>
      <c r="M1421" s="3">
        <f t="shared" si="89"/>
        <v>10</v>
      </c>
      <c r="O1421" s="3"/>
      <c r="P1421" s="56">
        <f t="shared" si="90"/>
        <v>18</v>
      </c>
      <c r="Q1421" s="56">
        <f t="shared" si="91"/>
        <v>0</v>
      </c>
      <c r="R1421" s="56">
        <f>IF(A1421="INVERSION",-J1421,0)</f>
        <v>0</v>
      </c>
      <c r="S1421" s="56">
        <f>finanzas3[[#This Row],[INGRESO__NETO]]+finanzas3[[#This Row],[GASTO_NETO]]+finanzas3[[#This Row],[INVERSION_NETA]]</f>
        <v>18</v>
      </c>
    </row>
    <row r="1422" spans="1:19" x14ac:dyDescent="0.35">
      <c r="A1422" s="3" t="s">
        <v>28</v>
      </c>
      <c r="B1422" s="3" t="s">
        <v>16</v>
      </c>
      <c r="C1422" s="3" t="s">
        <v>17</v>
      </c>
      <c r="D1422" s="3" t="s">
        <v>18</v>
      </c>
      <c r="F1422" s="3" t="s">
        <v>171</v>
      </c>
      <c r="G1422" s="3" t="s">
        <v>67</v>
      </c>
      <c r="H1422" s="3" t="s">
        <v>66</v>
      </c>
      <c r="I1422" s="3" t="s">
        <v>634</v>
      </c>
      <c r="J1422" s="6">
        <v>0.19500000000000001</v>
      </c>
      <c r="K1422" s="4">
        <v>44476</v>
      </c>
      <c r="L1422" s="3">
        <f t="shared" si="88"/>
        <v>2021</v>
      </c>
      <c r="M1422" s="3">
        <f t="shared" si="89"/>
        <v>10</v>
      </c>
      <c r="P1422" s="56">
        <f t="shared" si="90"/>
        <v>0</v>
      </c>
      <c r="Q1422" s="56">
        <f t="shared" si="91"/>
        <v>-0.19500000000000001</v>
      </c>
      <c r="R1422" s="56">
        <f>IF(A1422="INVERSION",-J1422,0)</f>
        <v>0</v>
      </c>
      <c r="S1422" s="56">
        <f>finanzas3[[#This Row],[INGRESO__NETO]]+finanzas3[[#This Row],[GASTO_NETO]]+finanzas3[[#This Row],[INVERSION_NETA]]</f>
        <v>-0.19500000000000001</v>
      </c>
    </row>
    <row r="1423" spans="1:19" x14ac:dyDescent="0.35">
      <c r="A1423" s="3" t="s">
        <v>15</v>
      </c>
      <c r="B1423" s="3" t="s">
        <v>16</v>
      </c>
      <c r="C1423" s="3" t="s">
        <v>17</v>
      </c>
      <c r="D1423" s="3" t="s">
        <v>18</v>
      </c>
      <c r="E1423" s="3" t="s">
        <v>264</v>
      </c>
      <c r="F1423" s="3" t="s">
        <v>171</v>
      </c>
      <c r="G1423" s="3" t="s">
        <v>265</v>
      </c>
      <c r="H1423" s="3" t="s">
        <v>700</v>
      </c>
      <c r="I1423" s="3" t="s">
        <v>701</v>
      </c>
      <c r="J1423" s="6">
        <v>18</v>
      </c>
      <c r="K1423" s="4">
        <v>44476</v>
      </c>
      <c r="L1423" s="3">
        <f t="shared" si="88"/>
        <v>2021</v>
      </c>
      <c r="M1423" s="3">
        <f t="shared" si="89"/>
        <v>10</v>
      </c>
      <c r="O1423" s="3" t="s">
        <v>702</v>
      </c>
      <c r="P1423" s="56">
        <f t="shared" si="90"/>
        <v>18</v>
      </c>
      <c r="Q1423" s="56">
        <f t="shared" si="91"/>
        <v>0</v>
      </c>
      <c r="R1423" s="56">
        <f>IF(A1423="INVERSION",-J1423,0)</f>
        <v>0</v>
      </c>
      <c r="S1423" s="56">
        <f>finanzas3[[#This Row],[INGRESO__NETO]]+finanzas3[[#This Row],[GASTO_NETO]]+finanzas3[[#This Row],[INVERSION_NETA]]</f>
        <v>18</v>
      </c>
    </row>
    <row r="1424" spans="1:19" x14ac:dyDescent="0.35">
      <c r="A1424" s="3" t="s">
        <v>28</v>
      </c>
      <c r="B1424" s="3" t="s">
        <v>16</v>
      </c>
      <c r="C1424" s="3" t="s">
        <v>17</v>
      </c>
      <c r="D1424" s="3" t="s">
        <v>18</v>
      </c>
      <c r="E1424" s="3" t="s">
        <v>704</v>
      </c>
      <c r="G1424" s="3" t="s">
        <v>110</v>
      </c>
      <c r="H1424" s="3" t="s">
        <v>705</v>
      </c>
      <c r="I1424" s="3" t="s">
        <v>705</v>
      </c>
      <c r="J1424" s="6">
        <v>22</v>
      </c>
      <c r="K1424" s="4">
        <v>44479</v>
      </c>
      <c r="L1424" s="3">
        <f t="shared" si="88"/>
        <v>2021</v>
      </c>
      <c r="M1424" s="3">
        <f t="shared" si="89"/>
        <v>10</v>
      </c>
      <c r="O1424" t="s">
        <v>706</v>
      </c>
      <c r="P1424" s="56">
        <f t="shared" si="90"/>
        <v>0</v>
      </c>
      <c r="Q1424" s="56">
        <f t="shared" si="91"/>
        <v>-22</v>
      </c>
      <c r="R1424" s="56">
        <f>IF(A1424="INVERSION",-J1424,0)</f>
        <v>0</v>
      </c>
      <c r="S1424" s="56">
        <f>finanzas3[[#This Row],[INGRESO__NETO]]+finanzas3[[#This Row],[GASTO_NETO]]+finanzas3[[#This Row],[INVERSION_NETA]]</f>
        <v>-22</v>
      </c>
    </row>
    <row r="1425" spans="1:19" x14ac:dyDescent="0.35">
      <c r="A1425" s="3" t="s">
        <v>28</v>
      </c>
      <c r="B1425" s="3" t="s">
        <v>16</v>
      </c>
      <c r="C1425" s="3" t="s">
        <v>17</v>
      </c>
      <c r="D1425" s="3" t="s">
        <v>18</v>
      </c>
      <c r="F1425" s="3" t="s">
        <v>171</v>
      </c>
      <c r="G1425" s="3" t="s">
        <v>67</v>
      </c>
      <c r="H1425" s="3" t="s">
        <v>66</v>
      </c>
      <c r="I1425" s="3" t="s">
        <v>634</v>
      </c>
      <c r="J1425" s="6">
        <v>0.9</v>
      </c>
      <c r="K1425" s="4">
        <v>44480</v>
      </c>
      <c r="L1425" s="3">
        <f t="shared" si="88"/>
        <v>2021</v>
      </c>
      <c r="M1425" s="3">
        <f t="shared" si="89"/>
        <v>10</v>
      </c>
      <c r="P1425" s="56">
        <f t="shared" si="90"/>
        <v>0</v>
      </c>
      <c r="Q1425" s="56">
        <f t="shared" si="91"/>
        <v>-0.9</v>
      </c>
      <c r="R1425" s="56">
        <f>IF(A1425="INVERSION",-J1425,0)</f>
        <v>0</v>
      </c>
      <c r="S1425" s="56">
        <f>finanzas3[[#This Row],[INGRESO__NETO]]+finanzas3[[#This Row],[GASTO_NETO]]+finanzas3[[#This Row],[INVERSION_NETA]]</f>
        <v>-0.9</v>
      </c>
    </row>
    <row r="1426" spans="1:19" x14ac:dyDescent="0.35">
      <c r="A1426" s="3" t="s">
        <v>28</v>
      </c>
      <c r="B1426" s="3" t="s">
        <v>16</v>
      </c>
      <c r="C1426" s="3" t="s">
        <v>17</v>
      </c>
      <c r="D1426" s="3" t="s">
        <v>18</v>
      </c>
      <c r="E1426" s="3" t="s">
        <v>707</v>
      </c>
      <c r="F1426" s="3" t="s">
        <v>25</v>
      </c>
      <c r="G1426" s="3" t="s">
        <v>67</v>
      </c>
      <c r="H1426" s="3" t="s">
        <v>67</v>
      </c>
      <c r="I1426" s="3" t="s">
        <v>67</v>
      </c>
      <c r="J1426" s="6">
        <v>2.8000000000000003</v>
      </c>
      <c r="K1426" s="4">
        <v>44481</v>
      </c>
      <c r="L1426" s="3">
        <f t="shared" si="88"/>
        <v>2021</v>
      </c>
      <c r="M1426" s="3">
        <f t="shared" si="89"/>
        <v>10</v>
      </c>
      <c r="O1426" t="s">
        <v>708</v>
      </c>
      <c r="P1426" s="56">
        <f t="shared" si="90"/>
        <v>0</v>
      </c>
      <c r="Q1426" s="56">
        <f t="shared" si="91"/>
        <v>-2.8000000000000003</v>
      </c>
      <c r="R1426" s="56">
        <f>IF(A1426="INVERSION",-J1426,0)</f>
        <v>0</v>
      </c>
      <c r="S1426" s="56">
        <f>finanzas3[[#This Row],[INGRESO__NETO]]+finanzas3[[#This Row],[GASTO_NETO]]+finanzas3[[#This Row],[INVERSION_NETA]]</f>
        <v>-2.8000000000000003</v>
      </c>
    </row>
    <row r="1427" spans="1:19" x14ac:dyDescent="0.35">
      <c r="A1427" s="3" t="s">
        <v>15</v>
      </c>
      <c r="B1427" s="3" t="s">
        <v>16</v>
      </c>
      <c r="C1427" s="3" t="s">
        <v>17</v>
      </c>
      <c r="D1427" s="3" t="s">
        <v>18</v>
      </c>
      <c r="F1427" s="3" t="s">
        <v>20</v>
      </c>
      <c r="G1427" s="3" t="s">
        <v>568</v>
      </c>
      <c r="H1427" s="3" t="s">
        <v>679</v>
      </c>
      <c r="I1427" s="3" t="s">
        <v>98</v>
      </c>
      <c r="J1427" s="6">
        <v>4.8</v>
      </c>
      <c r="K1427" s="4">
        <v>44482</v>
      </c>
      <c r="L1427" s="3">
        <f t="shared" si="88"/>
        <v>2021</v>
      </c>
      <c r="M1427" s="3">
        <f t="shared" si="89"/>
        <v>10</v>
      </c>
      <c r="O1427" s="3"/>
      <c r="P1427" s="56">
        <f t="shared" si="90"/>
        <v>4.8</v>
      </c>
      <c r="Q1427" s="56">
        <f t="shared" si="91"/>
        <v>0</v>
      </c>
      <c r="R1427" s="56">
        <f>IF(A1427="INVERSION",-J1427,0)</f>
        <v>0</v>
      </c>
      <c r="S1427" s="56">
        <f>finanzas3[[#This Row],[INGRESO__NETO]]+finanzas3[[#This Row],[GASTO_NETO]]+finanzas3[[#This Row],[INVERSION_NETA]]</f>
        <v>4.8</v>
      </c>
    </row>
    <row r="1428" spans="1:19" x14ac:dyDescent="0.35">
      <c r="A1428" s="3" t="s">
        <v>28</v>
      </c>
      <c r="B1428" s="3" t="s">
        <v>16</v>
      </c>
      <c r="C1428" s="3" t="s">
        <v>17</v>
      </c>
      <c r="D1428" s="3" t="s">
        <v>18</v>
      </c>
      <c r="E1428" s="3" t="s">
        <v>167</v>
      </c>
      <c r="F1428" s="3" t="s">
        <v>20</v>
      </c>
      <c r="G1428" s="3" t="s">
        <v>1865</v>
      </c>
      <c r="H1428" s="3" t="s">
        <v>42</v>
      </c>
      <c r="I1428" s="3" t="s">
        <v>42</v>
      </c>
      <c r="J1428" s="6">
        <v>1.399</v>
      </c>
      <c r="K1428" s="4">
        <v>44482</v>
      </c>
      <c r="L1428" s="3">
        <f t="shared" si="88"/>
        <v>2021</v>
      </c>
      <c r="M1428" s="3">
        <f t="shared" si="89"/>
        <v>10</v>
      </c>
      <c r="O1428" s="3" t="s">
        <v>709</v>
      </c>
      <c r="P1428" s="56">
        <f t="shared" si="90"/>
        <v>0</v>
      </c>
      <c r="Q1428" s="56">
        <f t="shared" si="91"/>
        <v>-1.399</v>
      </c>
      <c r="R1428" s="56">
        <f>IF(A1428="INVERSION",-J1428,0)</f>
        <v>0</v>
      </c>
      <c r="S1428" s="56">
        <f>finanzas3[[#This Row],[INGRESO__NETO]]+finanzas3[[#This Row],[GASTO_NETO]]+finanzas3[[#This Row],[INVERSION_NETA]]</f>
        <v>-1.399</v>
      </c>
    </row>
    <row r="1429" spans="1:19" x14ac:dyDescent="0.35">
      <c r="A1429" s="3" t="s">
        <v>15</v>
      </c>
      <c r="B1429" s="3" t="s">
        <v>16</v>
      </c>
      <c r="C1429" s="3" t="s">
        <v>17</v>
      </c>
      <c r="D1429" s="3" t="s">
        <v>18</v>
      </c>
      <c r="F1429" s="3" t="s">
        <v>20</v>
      </c>
      <c r="G1429" s="3" t="s">
        <v>568</v>
      </c>
      <c r="H1429" s="3" t="s">
        <v>679</v>
      </c>
      <c r="I1429" s="3" t="s">
        <v>98</v>
      </c>
      <c r="J1429" s="6">
        <v>1.2</v>
      </c>
      <c r="K1429" s="4">
        <v>44484</v>
      </c>
      <c r="L1429" s="3">
        <f t="shared" si="88"/>
        <v>2021</v>
      </c>
      <c r="M1429" s="3">
        <f t="shared" si="89"/>
        <v>10</v>
      </c>
      <c r="O1429" s="3" t="s">
        <v>697</v>
      </c>
      <c r="P1429" s="56">
        <f t="shared" si="90"/>
        <v>1.2</v>
      </c>
      <c r="Q1429" s="56">
        <f t="shared" si="91"/>
        <v>0</v>
      </c>
      <c r="R1429" s="56">
        <f>IF(A1429="INVERSION",-J1429,0)</f>
        <v>0</v>
      </c>
      <c r="S1429" s="56">
        <f>finanzas3[[#This Row],[INGRESO__NETO]]+finanzas3[[#This Row],[GASTO_NETO]]+finanzas3[[#This Row],[INVERSION_NETA]]</f>
        <v>1.2</v>
      </c>
    </row>
    <row r="1430" spans="1:19" x14ac:dyDescent="0.35">
      <c r="A1430" s="3" t="s">
        <v>28</v>
      </c>
      <c r="B1430" s="3" t="s">
        <v>16</v>
      </c>
      <c r="C1430" s="3" t="s">
        <v>637</v>
      </c>
      <c r="D1430" s="3" t="s">
        <v>18</v>
      </c>
      <c r="E1430" s="3" t="s">
        <v>710</v>
      </c>
      <c r="G1430" s="3" t="s">
        <v>53</v>
      </c>
      <c r="H1430" s="3" t="s">
        <v>1894</v>
      </c>
      <c r="I1430" s="3" t="s">
        <v>711</v>
      </c>
      <c r="J1430" s="6">
        <v>280.90900000000005</v>
      </c>
      <c r="K1430" s="4">
        <v>44484</v>
      </c>
      <c r="L1430" s="3">
        <f t="shared" si="88"/>
        <v>2021</v>
      </c>
      <c r="M1430" s="3">
        <f t="shared" si="89"/>
        <v>10</v>
      </c>
      <c r="O1430" s="3" t="s">
        <v>712</v>
      </c>
      <c r="P1430" s="56">
        <f t="shared" si="90"/>
        <v>0</v>
      </c>
      <c r="Q1430" s="56">
        <f t="shared" si="91"/>
        <v>-280.90900000000005</v>
      </c>
      <c r="R1430" s="56">
        <f>IF(A1430="INVERSION",-J1430,0)</f>
        <v>0</v>
      </c>
      <c r="S1430" s="56">
        <f>finanzas3[[#This Row],[INGRESO__NETO]]+finanzas3[[#This Row],[GASTO_NETO]]+finanzas3[[#This Row],[INVERSION_NETA]]</f>
        <v>-280.90900000000005</v>
      </c>
    </row>
    <row r="1431" spans="1:19" x14ac:dyDescent="0.35">
      <c r="A1431" s="3" t="s">
        <v>28</v>
      </c>
      <c r="B1431" s="3" t="s">
        <v>16</v>
      </c>
      <c r="C1431" s="3" t="s">
        <v>637</v>
      </c>
      <c r="D1431" s="3" t="s">
        <v>18</v>
      </c>
      <c r="E1431" s="3" t="s">
        <v>710</v>
      </c>
      <c r="G1431" s="3" t="s">
        <v>53</v>
      </c>
      <c r="H1431" s="3" t="s">
        <v>1894</v>
      </c>
      <c r="I1431" s="3" t="s">
        <v>711</v>
      </c>
      <c r="J1431" s="6">
        <v>10.39</v>
      </c>
      <c r="K1431" s="4">
        <v>44484</v>
      </c>
      <c r="L1431" s="3">
        <f t="shared" si="88"/>
        <v>2021</v>
      </c>
      <c r="M1431" s="3">
        <f t="shared" si="89"/>
        <v>10</v>
      </c>
      <c r="O1431" s="3" t="s">
        <v>713</v>
      </c>
      <c r="P1431" s="56">
        <f t="shared" si="90"/>
        <v>0</v>
      </c>
      <c r="Q1431" s="56">
        <f t="shared" si="91"/>
        <v>-10.39</v>
      </c>
      <c r="R1431" s="56">
        <f>IF(A1431="INVERSION",-J1431,0)</f>
        <v>0</v>
      </c>
      <c r="S1431" s="56">
        <f>finanzas3[[#This Row],[INGRESO__NETO]]+finanzas3[[#This Row],[GASTO_NETO]]+finanzas3[[#This Row],[INVERSION_NETA]]</f>
        <v>-10.39</v>
      </c>
    </row>
    <row r="1432" spans="1:19" x14ac:dyDescent="0.35">
      <c r="A1432" s="3" t="s">
        <v>28</v>
      </c>
      <c r="B1432" s="3" t="s">
        <v>16</v>
      </c>
      <c r="C1432" s="3" t="s">
        <v>637</v>
      </c>
      <c r="D1432" s="3" t="s">
        <v>18</v>
      </c>
      <c r="E1432" s="3" t="s">
        <v>710</v>
      </c>
      <c r="G1432" s="3" t="s">
        <v>53</v>
      </c>
      <c r="H1432" s="3" t="s">
        <v>1894</v>
      </c>
      <c r="I1432" s="3" t="s">
        <v>711</v>
      </c>
      <c r="J1432" s="6">
        <v>10.428000000000001</v>
      </c>
      <c r="K1432" s="4">
        <v>44484</v>
      </c>
      <c r="L1432" s="3">
        <f t="shared" si="88"/>
        <v>2021</v>
      </c>
      <c r="M1432" s="3">
        <f t="shared" si="89"/>
        <v>10</v>
      </c>
      <c r="O1432" s="3" t="s">
        <v>714</v>
      </c>
      <c r="P1432" s="56">
        <f t="shared" si="90"/>
        <v>0</v>
      </c>
      <c r="Q1432" s="56">
        <f t="shared" si="91"/>
        <v>-10.428000000000001</v>
      </c>
      <c r="R1432" s="56">
        <f>IF(A1432="INVERSION",-J1432,0)</f>
        <v>0</v>
      </c>
      <c r="S1432" s="56">
        <f>finanzas3[[#This Row],[INGRESO__NETO]]+finanzas3[[#This Row],[GASTO_NETO]]+finanzas3[[#This Row],[INVERSION_NETA]]</f>
        <v>-10.428000000000001</v>
      </c>
    </row>
    <row r="1433" spans="1:19" x14ac:dyDescent="0.35">
      <c r="A1433" s="3" t="s">
        <v>28</v>
      </c>
      <c r="B1433" s="3" t="s">
        <v>16</v>
      </c>
      <c r="C1433" s="3" t="s">
        <v>637</v>
      </c>
      <c r="D1433" s="3" t="s">
        <v>18</v>
      </c>
      <c r="E1433" s="3" t="s">
        <v>710</v>
      </c>
      <c r="G1433" s="3" t="s">
        <v>53</v>
      </c>
      <c r="H1433" s="3" t="s">
        <v>1894</v>
      </c>
      <c r="I1433" s="3" t="s">
        <v>711</v>
      </c>
      <c r="J1433" s="6">
        <v>8.2650000000000006</v>
      </c>
      <c r="K1433" s="4">
        <v>44484</v>
      </c>
      <c r="L1433" s="3">
        <f t="shared" si="88"/>
        <v>2021</v>
      </c>
      <c r="M1433" s="3">
        <f t="shared" si="89"/>
        <v>10</v>
      </c>
      <c r="O1433" s="3" t="s">
        <v>715</v>
      </c>
      <c r="P1433" s="56">
        <f t="shared" si="90"/>
        <v>0</v>
      </c>
      <c r="Q1433" s="56">
        <f t="shared" si="91"/>
        <v>-8.2650000000000006</v>
      </c>
      <c r="R1433" s="56">
        <f>IF(A1433="INVERSION",-J1433,0)</f>
        <v>0</v>
      </c>
      <c r="S1433" s="56">
        <f>finanzas3[[#This Row],[INGRESO__NETO]]+finanzas3[[#This Row],[GASTO_NETO]]+finanzas3[[#This Row],[INVERSION_NETA]]</f>
        <v>-8.2650000000000006</v>
      </c>
    </row>
    <row r="1434" spans="1:19" x14ac:dyDescent="0.35">
      <c r="A1434" s="3" t="s">
        <v>28</v>
      </c>
      <c r="B1434" s="3" t="s">
        <v>16</v>
      </c>
      <c r="C1434" s="3" t="s">
        <v>17</v>
      </c>
      <c r="D1434" s="3" t="s">
        <v>18</v>
      </c>
      <c r="E1434" s="3" t="s">
        <v>177</v>
      </c>
      <c r="F1434" s="3" t="s">
        <v>25</v>
      </c>
      <c r="G1434" s="3" t="s">
        <v>53</v>
      </c>
      <c r="H1434" s="3" t="s">
        <v>177</v>
      </c>
      <c r="I1434" s="3" t="s">
        <v>177</v>
      </c>
      <c r="J1434" s="6">
        <v>7.3900000000000006</v>
      </c>
      <c r="K1434" s="4">
        <v>44484</v>
      </c>
      <c r="L1434" s="3">
        <f t="shared" si="88"/>
        <v>2021</v>
      </c>
      <c r="M1434" s="3">
        <f t="shared" si="89"/>
        <v>10</v>
      </c>
      <c r="O1434" t="s">
        <v>716</v>
      </c>
      <c r="P1434" s="56">
        <f t="shared" si="90"/>
        <v>0</v>
      </c>
      <c r="Q1434" s="56">
        <f t="shared" si="91"/>
        <v>-7.3900000000000006</v>
      </c>
      <c r="R1434" s="56">
        <f>IF(A1434="INVERSION",-J1434,0)</f>
        <v>0</v>
      </c>
      <c r="S1434" s="56">
        <f>finanzas3[[#This Row],[INGRESO__NETO]]+finanzas3[[#This Row],[GASTO_NETO]]+finanzas3[[#This Row],[INVERSION_NETA]]</f>
        <v>-7.3900000000000006</v>
      </c>
    </row>
    <row r="1435" spans="1:19" x14ac:dyDescent="0.35">
      <c r="A1435" s="3" t="s">
        <v>15</v>
      </c>
      <c r="B1435" s="3" t="s">
        <v>16</v>
      </c>
      <c r="C1435" s="3" t="s">
        <v>17</v>
      </c>
      <c r="D1435" s="3" t="s">
        <v>18</v>
      </c>
      <c r="E1435" s="3" t="s">
        <v>264</v>
      </c>
      <c r="F1435" s="3" t="s">
        <v>171</v>
      </c>
      <c r="G1435" s="3" t="s">
        <v>265</v>
      </c>
      <c r="H1435" s="3" t="s">
        <v>700</v>
      </c>
      <c r="I1435" s="3" t="s">
        <v>703</v>
      </c>
      <c r="J1435" s="6">
        <v>12</v>
      </c>
      <c r="K1435" s="4">
        <v>44486</v>
      </c>
      <c r="L1435" s="3">
        <f t="shared" si="88"/>
        <v>2021</v>
      </c>
      <c r="M1435" s="3">
        <f t="shared" si="89"/>
        <v>10</v>
      </c>
      <c r="O1435" s="3"/>
      <c r="P1435" s="56">
        <f t="shared" si="90"/>
        <v>12</v>
      </c>
      <c r="Q1435" s="56">
        <f t="shared" si="91"/>
        <v>0</v>
      </c>
      <c r="R1435" s="56">
        <f>IF(A1435="INVERSION",-J1435,0)</f>
        <v>0</v>
      </c>
      <c r="S1435" s="56">
        <f>finanzas3[[#This Row],[INGRESO__NETO]]+finanzas3[[#This Row],[GASTO_NETO]]+finanzas3[[#This Row],[INVERSION_NETA]]</f>
        <v>12</v>
      </c>
    </row>
    <row r="1436" spans="1:19" x14ac:dyDescent="0.35">
      <c r="A1436" s="3" t="s">
        <v>15</v>
      </c>
      <c r="B1436" s="3" t="s">
        <v>16</v>
      </c>
      <c r="C1436" s="3" t="s">
        <v>17</v>
      </c>
      <c r="D1436" s="3" t="s">
        <v>18</v>
      </c>
      <c r="G1436" s="3" t="s">
        <v>21</v>
      </c>
      <c r="H1436" s="3" t="s">
        <v>21</v>
      </c>
      <c r="I1436" s="3" t="s">
        <v>718</v>
      </c>
      <c r="J1436" s="6">
        <v>210</v>
      </c>
      <c r="K1436" s="4">
        <v>44487</v>
      </c>
      <c r="L1436" s="3">
        <f t="shared" si="88"/>
        <v>2021</v>
      </c>
      <c r="M1436" s="3">
        <f t="shared" si="89"/>
        <v>10</v>
      </c>
      <c r="O1436" s="3" t="s">
        <v>719</v>
      </c>
      <c r="P1436" s="56">
        <f t="shared" si="90"/>
        <v>210</v>
      </c>
      <c r="Q1436" s="56">
        <f t="shared" si="91"/>
        <v>0</v>
      </c>
      <c r="R1436" s="56">
        <f>IF(A1436="INVERSION",-J1436,0)</f>
        <v>0</v>
      </c>
      <c r="S1436" s="56">
        <f>finanzas3[[#This Row],[INGRESO__NETO]]+finanzas3[[#This Row],[GASTO_NETO]]+finanzas3[[#This Row],[INVERSION_NETA]]</f>
        <v>210</v>
      </c>
    </row>
    <row r="1437" spans="1:19" x14ac:dyDescent="0.35">
      <c r="A1437" s="3" t="s">
        <v>15</v>
      </c>
      <c r="B1437" s="3" t="s">
        <v>16</v>
      </c>
      <c r="C1437" s="3" t="s">
        <v>17</v>
      </c>
      <c r="D1437" s="3" t="s">
        <v>18</v>
      </c>
      <c r="E1437" s="3" t="s">
        <v>264</v>
      </c>
      <c r="F1437" s="3" t="s">
        <v>171</v>
      </c>
      <c r="G1437" s="3" t="s">
        <v>265</v>
      </c>
      <c r="H1437" s="3" t="s">
        <v>700</v>
      </c>
      <c r="I1437" s="3" t="s">
        <v>701</v>
      </c>
      <c r="J1437" s="6">
        <v>12</v>
      </c>
      <c r="K1437" s="4">
        <v>44487</v>
      </c>
      <c r="L1437" s="3">
        <f t="shared" si="88"/>
        <v>2021</v>
      </c>
      <c r="M1437" s="3">
        <f t="shared" si="89"/>
        <v>10</v>
      </c>
      <c r="O1437" s="3" t="s">
        <v>717</v>
      </c>
      <c r="P1437" s="56">
        <f t="shared" si="90"/>
        <v>12</v>
      </c>
      <c r="Q1437" s="56">
        <f t="shared" si="91"/>
        <v>0</v>
      </c>
      <c r="R1437" s="56">
        <f>IF(A1437="INVERSION",-J1437,0)</f>
        <v>0</v>
      </c>
      <c r="S1437" s="56">
        <f>finanzas3[[#This Row],[INGRESO__NETO]]+finanzas3[[#This Row],[GASTO_NETO]]+finanzas3[[#This Row],[INVERSION_NETA]]</f>
        <v>12</v>
      </c>
    </row>
    <row r="1438" spans="1:19" x14ac:dyDescent="0.35">
      <c r="A1438" s="3" t="s">
        <v>28</v>
      </c>
      <c r="B1438" s="3" t="s">
        <v>16</v>
      </c>
      <c r="C1438" s="3" t="s">
        <v>17</v>
      </c>
      <c r="D1438" s="3" t="s">
        <v>18</v>
      </c>
      <c r="E1438" s="3" t="s">
        <v>681</v>
      </c>
      <c r="F1438" s="3" t="s">
        <v>25</v>
      </c>
      <c r="G1438" s="3" t="s">
        <v>67</v>
      </c>
      <c r="H1438" s="3" t="s">
        <v>67</v>
      </c>
      <c r="I1438" s="3" t="s">
        <v>67</v>
      </c>
      <c r="J1438" s="6">
        <v>0.30000000000000004</v>
      </c>
      <c r="K1438" s="4">
        <v>44488</v>
      </c>
      <c r="L1438" s="3">
        <f t="shared" si="88"/>
        <v>2021</v>
      </c>
      <c r="M1438" s="3">
        <f t="shared" si="89"/>
        <v>10</v>
      </c>
      <c r="O1438" t="s">
        <v>682</v>
      </c>
      <c r="P1438" s="56">
        <f t="shared" si="90"/>
        <v>0</v>
      </c>
      <c r="Q1438" s="56">
        <f t="shared" si="91"/>
        <v>-0.30000000000000004</v>
      </c>
      <c r="R1438" s="56">
        <f>IF(A1438="INVERSION",-J1438,0)</f>
        <v>0</v>
      </c>
      <c r="S1438" s="56">
        <f>finanzas3[[#This Row],[INGRESO__NETO]]+finanzas3[[#This Row],[GASTO_NETO]]+finanzas3[[#This Row],[INVERSION_NETA]]</f>
        <v>-0.30000000000000004</v>
      </c>
    </row>
    <row r="1439" spans="1:19" x14ac:dyDescent="0.35">
      <c r="A1439" s="3" t="s">
        <v>15</v>
      </c>
      <c r="B1439" s="3" t="s">
        <v>16</v>
      </c>
      <c r="C1439" s="3" t="s">
        <v>17</v>
      </c>
      <c r="D1439" s="3" t="s">
        <v>18</v>
      </c>
      <c r="F1439" s="3" t="s">
        <v>20</v>
      </c>
      <c r="G1439" s="3" t="s">
        <v>568</v>
      </c>
      <c r="H1439" s="3" t="s">
        <v>679</v>
      </c>
      <c r="I1439" s="3" t="s">
        <v>98</v>
      </c>
      <c r="J1439" s="6">
        <v>4.5</v>
      </c>
      <c r="K1439" s="4">
        <v>44489</v>
      </c>
      <c r="L1439" s="3">
        <f t="shared" si="88"/>
        <v>2021</v>
      </c>
      <c r="M1439" s="3">
        <f t="shared" si="89"/>
        <v>10</v>
      </c>
      <c r="O1439" s="3" t="s">
        <v>699</v>
      </c>
      <c r="P1439" s="56">
        <f t="shared" si="90"/>
        <v>4.5</v>
      </c>
      <c r="Q1439" s="56">
        <f t="shared" si="91"/>
        <v>0</v>
      </c>
      <c r="R1439" s="56">
        <f>IF(A1439="INVERSION",-J1439,0)</f>
        <v>0</v>
      </c>
      <c r="S1439" s="56">
        <f>finanzas3[[#This Row],[INGRESO__NETO]]+finanzas3[[#This Row],[GASTO_NETO]]+finanzas3[[#This Row],[INVERSION_NETA]]</f>
        <v>4.5</v>
      </c>
    </row>
    <row r="1440" spans="1:19" x14ac:dyDescent="0.35">
      <c r="A1440" s="3" t="s">
        <v>28</v>
      </c>
      <c r="B1440" s="3" t="s">
        <v>16</v>
      </c>
      <c r="C1440" s="3" t="s">
        <v>17</v>
      </c>
      <c r="D1440" s="3" t="s">
        <v>18</v>
      </c>
      <c r="E1440" s="3" t="s">
        <v>425</v>
      </c>
      <c r="F1440" s="3" t="s">
        <v>171</v>
      </c>
      <c r="G1440" s="3" t="s">
        <v>48</v>
      </c>
      <c r="H1440" s="3" t="s">
        <v>49</v>
      </c>
      <c r="I1440" s="3" t="s">
        <v>425</v>
      </c>
      <c r="J1440" s="6">
        <v>2.4470000000000001</v>
      </c>
      <c r="K1440" s="4">
        <v>44490</v>
      </c>
      <c r="L1440" s="3">
        <f t="shared" si="88"/>
        <v>2021</v>
      </c>
      <c r="M1440" s="3">
        <f t="shared" si="89"/>
        <v>10</v>
      </c>
      <c r="O1440" s="3"/>
      <c r="P1440" s="56">
        <f t="shared" si="90"/>
        <v>0</v>
      </c>
      <c r="Q1440" s="56">
        <f t="shared" si="91"/>
        <v>-2.4470000000000001</v>
      </c>
      <c r="R1440" s="56">
        <f>IF(A1440="INVERSION",-J1440,0)</f>
        <v>0</v>
      </c>
      <c r="S1440" s="56">
        <f>finanzas3[[#This Row],[INGRESO__NETO]]+finanzas3[[#This Row],[GASTO_NETO]]+finanzas3[[#This Row],[INVERSION_NETA]]</f>
        <v>-2.4470000000000001</v>
      </c>
    </row>
    <row r="1441" spans="1:19" x14ac:dyDescent="0.35">
      <c r="A1441" s="3" t="s">
        <v>28</v>
      </c>
      <c r="B1441" s="3" t="s">
        <v>16</v>
      </c>
      <c r="C1441" s="3" t="s">
        <v>17</v>
      </c>
      <c r="D1441" s="3" t="s">
        <v>18</v>
      </c>
      <c r="F1441" s="3" t="s">
        <v>171</v>
      </c>
      <c r="G1441" s="3" t="s">
        <v>67</v>
      </c>
      <c r="H1441" s="3" t="s">
        <v>66</v>
      </c>
      <c r="I1441" s="3" t="s">
        <v>634</v>
      </c>
      <c r="J1441" s="6">
        <v>0.2</v>
      </c>
      <c r="K1441" s="4">
        <v>44491</v>
      </c>
      <c r="L1441" s="3">
        <f t="shared" si="88"/>
        <v>2021</v>
      </c>
      <c r="M1441" s="3">
        <f t="shared" si="89"/>
        <v>10</v>
      </c>
      <c r="P1441" s="56">
        <f t="shared" si="90"/>
        <v>0</v>
      </c>
      <c r="Q1441" s="56">
        <f t="shared" si="91"/>
        <v>-0.2</v>
      </c>
      <c r="R1441" s="56">
        <f>IF(A1441="INVERSION",-J1441,0)</f>
        <v>0</v>
      </c>
      <c r="S1441" s="56">
        <f>finanzas3[[#This Row],[INGRESO__NETO]]+finanzas3[[#This Row],[GASTO_NETO]]+finanzas3[[#This Row],[INVERSION_NETA]]</f>
        <v>-0.2</v>
      </c>
    </row>
    <row r="1442" spans="1:19" x14ac:dyDescent="0.35">
      <c r="A1442" s="3" t="s">
        <v>28</v>
      </c>
      <c r="B1442" s="3" t="s">
        <v>16</v>
      </c>
      <c r="C1442" s="3" t="s">
        <v>17</v>
      </c>
      <c r="D1442" s="3" t="s">
        <v>18</v>
      </c>
      <c r="E1442" s="3" t="s">
        <v>167</v>
      </c>
      <c r="F1442" s="3" t="s">
        <v>20</v>
      </c>
      <c r="G1442" s="3" t="s">
        <v>53</v>
      </c>
      <c r="H1442" s="3" t="s">
        <v>711</v>
      </c>
      <c r="I1442" s="3" t="s">
        <v>711</v>
      </c>
      <c r="J1442" s="6">
        <v>1.6989999999999998</v>
      </c>
      <c r="K1442" s="4">
        <v>44491</v>
      </c>
      <c r="L1442" s="3">
        <f t="shared" si="88"/>
        <v>2021</v>
      </c>
      <c r="M1442" s="3">
        <f t="shared" si="89"/>
        <v>10</v>
      </c>
      <c r="O1442" s="3" t="s">
        <v>720</v>
      </c>
      <c r="P1442" s="56">
        <f t="shared" si="90"/>
        <v>0</v>
      </c>
      <c r="Q1442" s="56">
        <f t="shared" si="91"/>
        <v>-1.6989999999999998</v>
      </c>
      <c r="R1442" s="56">
        <f>IF(A1442="INVERSION",-J1442,0)</f>
        <v>0</v>
      </c>
      <c r="S1442" s="56">
        <f>finanzas3[[#This Row],[INGRESO__NETO]]+finanzas3[[#This Row],[GASTO_NETO]]+finanzas3[[#This Row],[INVERSION_NETA]]</f>
        <v>-1.6989999999999998</v>
      </c>
    </row>
    <row r="1443" spans="1:19" x14ac:dyDescent="0.35">
      <c r="A1443" s="3" t="s">
        <v>28</v>
      </c>
      <c r="B1443" s="3" t="s">
        <v>16</v>
      </c>
      <c r="C1443" s="3" t="s">
        <v>17</v>
      </c>
      <c r="D1443" s="3" t="s">
        <v>18</v>
      </c>
      <c r="E1443" s="3" t="s">
        <v>167</v>
      </c>
      <c r="F1443" s="3" t="s">
        <v>20</v>
      </c>
      <c r="G1443" s="3" t="s">
        <v>53</v>
      </c>
      <c r="H1443" s="3" t="s">
        <v>711</v>
      </c>
      <c r="I1443" s="3" t="s">
        <v>711</v>
      </c>
      <c r="J1443" s="6">
        <v>2.9990000000000001</v>
      </c>
      <c r="K1443" s="4">
        <v>44491</v>
      </c>
      <c r="L1443" s="3">
        <f t="shared" si="88"/>
        <v>2021</v>
      </c>
      <c r="M1443" s="3">
        <f t="shared" si="89"/>
        <v>10</v>
      </c>
      <c r="O1443" s="3" t="s">
        <v>721</v>
      </c>
      <c r="P1443" s="56">
        <f t="shared" si="90"/>
        <v>0</v>
      </c>
      <c r="Q1443" s="56">
        <f t="shared" si="91"/>
        <v>-2.9990000000000001</v>
      </c>
      <c r="R1443" s="56">
        <f>IF(A1443="INVERSION",-J1443,0)</f>
        <v>0</v>
      </c>
      <c r="S1443" s="56">
        <f>finanzas3[[#This Row],[INGRESO__NETO]]+finanzas3[[#This Row],[GASTO_NETO]]+finanzas3[[#This Row],[INVERSION_NETA]]</f>
        <v>-2.9990000000000001</v>
      </c>
    </row>
    <row r="1444" spans="1:19" x14ac:dyDescent="0.35">
      <c r="A1444" s="3" t="s">
        <v>28</v>
      </c>
      <c r="B1444" s="3" t="s">
        <v>16</v>
      </c>
      <c r="C1444" s="3" t="s">
        <v>17</v>
      </c>
      <c r="D1444" s="3" t="s">
        <v>18</v>
      </c>
      <c r="E1444" s="3" t="s">
        <v>167</v>
      </c>
      <c r="F1444" s="3" t="s">
        <v>20</v>
      </c>
      <c r="G1444" s="3" t="s">
        <v>53</v>
      </c>
      <c r="H1444" s="3" t="s">
        <v>711</v>
      </c>
      <c r="I1444" s="3" t="s">
        <v>711</v>
      </c>
      <c r="J1444" s="6">
        <v>2.294</v>
      </c>
      <c r="K1444" s="4">
        <v>44491</v>
      </c>
      <c r="L1444" s="3">
        <f t="shared" si="88"/>
        <v>2021</v>
      </c>
      <c r="M1444" s="3">
        <f t="shared" si="89"/>
        <v>10</v>
      </c>
      <c r="O1444" s="3" t="s">
        <v>722</v>
      </c>
      <c r="P1444" s="56">
        <f t="shared" si="90"/>
        <v>0</v>
      </c>
      <c r="Q1444" s="56">
        <f t="shared" si="91"/>
        <v>-2.294</v>
      </c>
      <c r="R1444" s="56">
        <f>IF(A1444="INVERSION",-J1444,0)</f>
        <v>0</v>
      </c>
      <c r="S1444" s="56">
        <f>finanzas3[[#This Row],[INGRESO__NETO]]+finanzas3[[#This Row],[GASTO_NETO]]+finanzas3[[#This Row],[INVERSION_NETA]]</f>
        <v>-2.294</v>
      </c>
    </row>
    <row r="1445" spans="1:19" x14ac:dyDescent="0.35">
      <c r="A1445" s="3" t="s">
        <v>28</v>
      </c>
      <c r="B1445" s="3" t="s">
        <v>16</v>
      </c>
      <c r="C1445" s="3" t="s">
        <v>17</v>
      </c>
      <c r="D1445" s="3" t="s">
        <v>18</v>
      </c>
      <c r="E1445" s="3" t="s">
        <v>167</v>
      </c>
      <c r="F1445" s="3" t="s">
        <v>20</v>
      </c>
      <c r="G1445" s="3" t="s">
        <v>53</v>
      </c>
      <c r="H1445" s="3" t="s">
        <v>711</v>
      </c>
      <c r="I1445" s="3" t="s">
        <v>711</v>
      </c>
      <c r="J1445" s="6">
        <v>1.4950000000000001</v>
      </c>
      <c r="K1445" s="4">
        <v>44491</v>
      </c>
      <c r="L1445" s="3">
        <f t="shared" si="88"/>
        <v>2021</v>
      </c>
      <c r="M1445" s="3">
        <f t="shared" si="89"/>
        <v>10</v>
      </c>
      <c r="O1445" s="3" t="s">
        <v>723</v>
      </c>
      <c r="P1445" s="56">
        <f t="shared" si="90"/>
        <v>0</v>
      </c>
      <c r="Q1445" s="56">
        <f t="shared" si="91"/>
        <v>-1.4950000000000001</v>
      </c>
      <c r="R1445" s="56">
        <f>IF(A1445="INVERSION",-J1445,0)</f>
        <v>0</v>
      </c>
      <c r="S1445" s="56">
        <f>finanzas3[[#This Row],[INGRESO__NETO]]+finanzas3[[#This Row],[GASTO_NETO]]+finanzas3[[#This Row],[INVERSION_NETA]]</f>
        <v>-1.4950000000000001</v>
      </c>
    </row>
    <row r="1446" spans="1:19" x14ac:dyDescent="0.35">
      <c r="A1446" s="3" t="s">
        <v>28</v>
      </c>
      <c r="B1446" s="3" t="s">
        <v>16</v>
      </c>
      <c r="C1446" s="3" t="s">
        <v>17</v>
      </c>
      <c r="D1446" s="3" t="s">
        <v>18</v>
      </c>
      <c r="E1446" s="3" t="s">
        <v>167</v>
      </c>
      <c r="F1446" s="3" t="s">
        <v>20</v>
      </c>
      <c r="G1446" s="3" t="s">
        <v>53</v>
      </c>
      <c r="H1446" s="3" t="s">
        <v>711</v>
      </c>
      <c r="I1446" s="3" t="s">
        <v>711</v>
      </c>
      <c r="J1446" s="6">
        <v>3.9950000000000006</v>
      </c>
      <c r="K1446" s="4">
        <v>44491</v>
      </c>
      <c r="L1446" s="3">
        <f t="shared" si="88"/>
        <v>2021</v>
      </c>
      <c r="M1446" s="3">
        <f t="shared" si="89"/>
        <v>10</v>
      </c>
      <c r="O1446" s="3" t="s">
        <v>724</v>
      </c>
      <c r="P1446" s="56">
        <f t="shared" si="90"/>
        <v>0</v>
      </c>
      <c r="Q1446" s="56">
        <f t="shared" si="91"/>
        <v>-3.9950000000000006</v>
      </c>
      <c r="R1446" s="56">
        <f>IF(A1446="INVERSION",-J1446,0)</f>
        <v>0</v>
      </c>
      <c r="S1446" s="56">
        <f>finanzas3[[#This Row],[INGRESO__NETO]]+finanzas3[[#This Row],[GASTO_NETO]]+finanzas3[[#This Row],[INVERSION_NETA]]</f>
        <v>-3.9950000000000006</v>
      </c>
    </row>
    <row r="1447" spans="1:19" x14ac:dyDescent="0.35">
      <c r="A1447" s="3" t="s">
        <v>28</v>
      </c>
      <c r="B1447" s="3" t="s">
        <v>16</v>
      </c>
      <c r="C1447" s="3" t="s">
        <v>17</v>
      </c>
      <c r="D1447" s="3" t="s">
        <v>18</v>
      </c>
      <c r="E1447" s="3" t="s">
        <v>66</v>
      </c>
      <c r="F1447" s="3" t="s">
        <v>25</v>
      </c>
      <c r="G1447" s="3" t="s">
        <v>67</v>
      </c>
      <c r="H1447" s="3" t="s">
        <v>66</v>
      </c>
      <c r="I1447" s="3" t="s">
        <v>66</v>
      </c>
      <c r="J1447" s="6">
        <v>0.91</v>
      </c>
      <c r="K1447" s="4">
        <v>44493</v>
      </c>
      <c r="L1447" s="3">
        <f t="shared" si="88"/>
        <v>2021</v>
      </c>
      <c r="M1447" s="3">
        <f t="shared" si="89"/>
        <v>10</v>
      </c>
      <c r="O1447" t="s">
        <v>725</v>
      </c>
      <c r="P1447" s="56">
        <f t="shared" si="90"/>
        <v>0</v>
      </c>
      <c r="Q1447" s="56">
        <f t="shared" si="91"/>
        <v>-0.91</v>
      </c>
      <c r="R1447" s="56">
        <f>IF(A1447="INVERSION",-J1447,0)</f>
        <v>0</v>
      </c>
      <c r="S1447" s="56">
        <f>finanzas3[[#This Row],[INGRESO__NETO]]+finanzas3[[#This Row],[GASTO_NETO]]+finanzas3[[#This Row],[INVERSION_NETA]]</f>
        <v>-0.91</v>
      </c>
    </row>
    <row r="1448" spans="1:19" x14ac:dyDescent="0.35">
      <c r="A1448" s="3" t="s">
        <v>28</v>
      </c>
      <c r="B1448" s="3" t="s">
        <v>16</v>
      </c>
      <c r="C1448" s="3" t="s">
        <v>17</v>
      </c>
      <c r="D1448" s="3" t="s">
        <v>18</v>
      </c>
      <c r="E1448" s="3" t="s">
        <v>66</v>
      </c>
      <c r="F1448" s="3" t="s">
        <v>25</v>
      </c>
      <c r="G1448" s="3" t="s">
        <v>67</v>
      </c>
      <c r="H1448" s="3" t="s">
        <v>66</v>
      </c>
      <c r="I1448" s="3" t="s">
        <v>66</v>
      </c>
      <c r="J1448" s="6">
        <v>0.30000000000000004</v>
      </c>
      <c r="K1448" s="4">
        <v>44493</v>
      </c>
      <c r="L1448" s="3">
        <f t="shared" si="88"/>
        <v>2021</v>
      </c>
      <c r="M1448" s="3">
        <f t="shared" si="89"/>
        <v>10</v>
      </c>
      <c r="O1448" t="s">
        <v>726</v>
      </c>
      <c r="P1448" s="56">
        <f t="shared" si="90"/>
        <v>0</v>
      </c>
      <c r="Q1448" s="56">
        <f t="shared" si="91"/>
        <v>-0.30000000000000004</v>
      </c>
      <c r="R1448" s="56">
        <f>IF(A1448="INVERSION",-J1448,0)</f>
        <v>0</v>
      </c>
      <c r="S1448" s="56">
        <f>finanzas3[[#This Row],[INGRESO__NETO]]+finanzas3[[#This Row],[GASTO_NETO]]+finanzas3[[#This Row],[INVERSION_NETA]]</f>
        <v>-0.30000000000000004</v>
      </c>
    </row>
    <row r="1449" spans="1:19" x14ac:dyDescent="0.35">
      <c r="A1449" s="3" t="s">
        <v>28</v>
      </c>
      <c r="B1449" s="3" t="s">
        <v>16</v>
      </c>
      <c r="C1449" s="3" t="s">
        <v>17</v>
      </c>
      <c r="D1449" s="3" t="s">
        <v>18</v>
      </c>
      <c r="F1449" s="3" t="s">
        <v>25</v>
      </c>
      <c r="G1449" s="3" t="s">
        <v>67</v>
      </c>
      <c r="H1449" s="3" t="s">
        <v>66</v>
      </c>
      <c r="I1449" s="3" t="s">
        <v>185</v>
      </c>
      <c r="J1449" s="6">
        <v>0.13</v>
      </c>
      <c r="K1449" s="4">
        <v>44493</v>
      </c>
      <c r="L1449" s="3">
        <f t="shared" si="88"/>
        <v>2021</v>
      </c>
      <c r="M1449" s="3">
        <f t="shared" si="89"/>
        <v>10</v>
      </c>
      <c r="P1449" s="56">
        <f t="shared" si="90"/>
        <v>0</v>
      </c>
      <c r="Q1449" s="56">
        <f t="shared" si="91"/>
        <v>-0.13</v>
      </c>
      <c r="R1449" s="56">
        <f>IF(A1449="INVERSION",-J1449,0)</f>
        <v>0</v>
      </c>
      <c r="S1449" s="56">
        <f>finanzas3[[#This Row],[INGRESO__NETO]]+finanzas3[[#This Row],[GASTO_NETO]]+finanzas3[[#This Row],[INVERSION_NETA]]</f>
        <v>-0.13</v>
      </c>
    </row>
    <row r="1450" spans="1:19" x14ac:dyDescent="0.35">
      <c r="A1450" s="3" t="s">
        <v>28</v>
      </c>
      <c r="B1450" s="3" t="s">
        <v>16</v>
      </c>
      <c r="C1450" s="3" t="s">
        <v>17</v>
      </c>
      <c r="D1450" s="3" t="s">
        <v>18</v>
      </c>
      <c r="F1450" s="3" t="s">
        <v>171</v>
      </c>
      <c r="G1450" s="3" t="s">
        <v>67</v>
      </c>
      <c r="H1450" s="3" t="s">
        <v>66</v>
      </c>
      <c r="I1450" s="3" t="s">
        <v>634</v>
      </c>
      <c r="J1450" s="6">
        <v>0.12</v>
      </c>
      <c r="K1450" s="4">
        <v>44494</v>
      </c>
      <c r="L1450" s="3">
        <f t="shared" si="88"/>
        <v>2021</v>
      </c>
      <c r="M1450" s="3">
        <f t="shared" si="89"/>
        <v>10</v>
      </c>
      <c r="P1450" s="56">
        <f t="shared" si="90"/>
        <v>0</v>
      </c>
      <c r="Q1450" s="56">
        <f t="shared" si="91"/>
        <v>-0.12</v>
      </c>
      <c r="R1450" s="56">
        <f>IF(A1450="INVERSION",-J1450,0)</f>
        <v>0</v>
      </c>
      <c r="S1450" s="56">
        <f>finanzas3[[#This Row],[INGRESO__NETO]]+finanzas3[[#This Row],[GASTO_NETO]]+finanzas3[[#This Row],[INVERSION_NETA]]</f>
        <v>-0.12</v>
      </c>
    </row>
    <row r="1451" spans="1:19" x14ac:dyDescent="0.35">
      <c r="A1451" s="3" t="s">
        <v>15</v>
      </c>
      <c r="B1451" s="3" t="s">
        <v>16</v>
      </c>
      <c r="C1451" s="3" t="s">
        <v>29</v>
      </c>
      <c r="D1451" s="3" t="s">
        <v>18</v>
      </c>
      <c r="E1451" s="3" t="s">
        <v>645</v>
      </c>
      <c r="F1451" s="3" t="s">
        <v>171</v>
      </c>
      <c r="G1451" s="3" t="s">
        <v>148</v>
      </c>
      <c r="H1451" s="3" t="s">
        <v>646</v>
      </c>
      <c r="I1451" s="3" t="s">
        <v>2706</v>
      </c>
      <c r="J1451" s="6">
        <v>438.29399999999998</v>
      </c>
      <c r="K1451" s="4">
        <v>44497</v>
      </c>
      <c r="L1451" s="3">
        <f t="shared" si="88"/>
        <v>2021</v>
      </c>
      <c r="M1451" s="3">
        <f t="shared" si="89"/>
        <v>10</v>
      </c>
      <c r="O1451" s="3" t="s">
        <v>727</v>
      </c>
      <c r="P1451" s="56">
        <f t="shared" si="90"/>
        <v>438.29399999999998</v>
      </c>
      <c r="Q1451" s="56">
        <f t="shared" si="91"/>
        <v>0</v>
      </c>
      <c r="R1451" s="56">
        <f>IF(A1451="INVERSION",-J1451,0)</f>
        <v>0</v>
      </c>
      <c r="S1451" s="56">
        <f>finanzas3[[#This Row],[INGRESO__NETO]]+finanzas3[[#This Row],[GASTO_NETO]]+finanzas3[[#This Row],[INVERSION_NETA]]</f>
        <v>438.29399999999998</v>
      </c>
    </row>
    <row r="1452" spans="1:19" x14ac:dyDescent="0.35">
      <c r="A1452" s="3" t="s">
        <v>15</v>
      </c>
      <c r="B1452" s="3" t="s">
        <v>16</v>
      </c>
      <c r="C1452" s="3" t="s">
        <v>17</v>
      </c>
      <c r="D1452" s="3" t="s">
        <v>18</v>
      </c>
      <c r="F1452" s="3" t="s">
        <v>20</v>
      </c>
      <c r="G1452" s="3" t="s">
        <v>568</v>
      </c>
      <c r="H1452" s="3" t="s">
        <v>679</v>
      </c>
      <c r="I1452" s="3" t="s">
        <v>98</v>
      </c>
      <c r="J1452" s="6">
        <v>4.2</v>
      </c>
      <c r="K1452" s="4">
        <v>44498</v>
      </c>
      <c r="L1452" s="3">
        <f t="shared" si="88"/>
        <v>2021</v>
      </c>
      <c r="M1452" s="3">
        <f t="shared" si="89"/>
        <v>10</v>
      </c>
      <c r="O1452" s="3" t="s">
        <v>699</v>
      </c>
      <c r="P1452" s="56">
        <f t="shared" si="90"/>
        <v>4.2</v>
      </c>
      <c r="Q1452" s="56">
        <f t="shared" si="91"/>
        <v>0</v>
      </c>
      <c r="R1452" s="56">
        <f>IF(A1452="INVERSION",-J1452,0)</f>
        <v>0</v>
      </c>
      <c r="S1452" s="56">
        <f>finanzas3[[#This Row],[INGRESO__NETO]]+finanzas3[[#This Row],[GASTO_NETO]]+finanzas3[[#This Row],[INVERSION_NETA]]</f>
        <v>4.2</v>
      </c>
    </row>
    <row r="1453" spans="1:19" x14ac:dyDescent="0.35">
      <c r="A1453" s="3" t="s">
        <v>531</v>
      </c>
      <c r="B1453" s="3" t="s">
        <v>16</v>
      </c>
      <c r="C1453" s="3" t="s">
        <v>17</v>
      </c>
      <c r="D1453" s="3" t="s">
        <v>18</v>
      </c>
      <c r="E1453" s="3" t="s">
        <v>532</v>
      </c>
      <c r="F1453" s="3" t="s">
        <v>20</v>
      </c>
      <c r="G1453" s="3" t="s">
        <v>533</v>
      </c>
      <c r="H1453" s="3" t="s">
        <v>533</v>
      </c>
      <c r="I1453" s="3" t="s">
        <v>533</v>
      </c>
      <c r="J1453" s="6">
        <v>1800</v>
      </c>
      <c r="K1453" s="4">
        <v>44498</v>
      </c>
      <c r="L1453" s="3">
        <f t="shared" si="88"/>
        <v>2021</v>
      </c>
      <c r="M1453" s="3">
        <f t="shared" si="89"/>
        <v>10</v>
      </c>
      <c r="O1453" s="3"/>
      <c r="P1453" s="56">
        <f t="shared" si="90"/>
        <v>0</v>
      </c>
      <c r="Q1453" s="56">
        <f t="shared" si="91"/>
        <v>0</v>
      </c>
      <c r="R1453" s="56">
        <f>IF(A1453="INVERSION",-J1453,0)</f>
        <v>-1800</v>
      </c>
      <c r="S1453" s="56">
        <f>finanzas3[[#This Row],[INGRESO__NETO]]+finanzas3[[#This Row],[GASTO_NETO]]+finanzas3[[#This Row],[INVERSION_NETA]]</f>
        <v>-1800</v>
      </c>
    </row>
    <row r="1454" spans="1:19" x14ac:dyDescent="0.35">
      <c r="A1454" s="3" t="s">
        <v>28</v>
      </c>
      <c r="B1454" s="3" t="s">
        <v>16</v>
      </c>
      <c r="C1454" s="3" t="s">
        <v>17</v>
      </c>
      <c r="D1454" s="3" t="s">
        <v>18</v>
      </c>
      <c r="F1454" s="3" t="s">
        <v>171</v>
      </c>
      <c r="G1454" s="3" t="s">
        <v>67</v>
      </c>
      <c r="H1454" s="3" t="s">
        <v>66</v>
      </c>
      <c r="I1454" s="3" t="s">
        <v>634</v>
      </c>
      <c r="J1454" s="6">
        <v>0.2</v>
      </c>
      <c r="K1454" s="4">
        <v>44498</v>
      </c>
      <c r="L1454" s="3">
        <f t="shared" si="88"/>
        <v>2021</v>
      </c>
      <c r="M1454" s="3">
        <f t="shared" si="89"/>
        <v>10</v>
      </c>
      <c r="P1454" s="56">
        <f t="shared" si="90"/>
        <v>0</v>
      </c>
      <c r="Q1454" s="56">
        <f t="shared" si="91"/>
        <v>-0.2</v>
      </c>
      <c r="R1454" s="56">
        <f>IF(A1454="INVERSION",-J1454,0)</f>
        <v>0</v>
      </c>
      <c r="S1454" s="56">
        <f>finanzas3[[#This Row],[INGRESO__NETO]]+finanzas3[[#This Row],[GASTO_NETO]]+finanzas3[[#This Row],[INVERSION_NETA]]</f>
        <v>-0.2</v>
      </c>
    </row>
    <row r="1455" spans="1:19" x14ac:dyDescent="0.35">
      <c r="A1455" s="3" t="s">
        <v>28</v>
      </c>
      <c r="B1455" s="3" t="s">
        <v>16</v>
      </c>
      <c r="C1455" s="3" t="s">
        <v>17</v>
      </c>
      <c r="D1455" s="3" t="s">
        <v>18</v>
      </c>
      <c r="E1455" s="3" t="s">
        <v>681</v>
      </c>
      <c r="F1455" s="3" t="s">
        <v>25</v>
      </c>
      <c r="G1455" s="3" t="s">
        <v>67</v>
      </c>
      <c r="H1455" s="3" t="s">
        <v>67</v>
      </c>
      <c r="I1455" s="3" t="s">
        <v>67</v>
      </c>
      <c r="J1455" s="6">
        <v>0.30000000000000004</v>
      </c>
      <c r="K1455" s="4">
        <v>44498</v>
      </c>
      <c r="L1455" s="3">
        <f t="shared" si="88"/>
        <v>2021</v>
      </c>
      <c r="M1455" s="3">
        <f t="shared" si="89"/>
        <v>10</v>
      </c>
      <c r="O1455" t="s">
        <v>682</v>
      </c>
      <c r="P1455" s="56">
        <f t="shared" si="90"/>
        <v>0</v>
      </c>
      <c r="Q1455" s="56">
        <f t="shared" si="91"/>
        <v>-0.30000000000000004</v>
      </c>
      <c r="R1455" s="56">
        <f>IF(A1455="INVERSION",-J1455,0)</f>
        <v>0</v>
      </c>
      <c r="S1455" s="56">
        <f>finanzas3[[#This Row],[INGRESO__NETO]]+finanzas3[[#This Row],[GASTO_NETO]]+finanzas3[[#This Row],[INVERSION_NETA]]</f>
        <v>-0.30000000000000004</v>
      </c>
    </row>
    <row r="1456" spans="1:19" x14ac:dyDescent="0.35">
      <c r="A1456" s="3" t="s">
        <v>28</v>
      </c>
      <c r="B1456" s="3" t="s">
        <v>16</v>
      </c>
      <c r="C1456" s="3" t="s">
        <v>29</v>
      </c>
      <c r="D1456" s="3" t="s">
        <v>18</v>
      </c>
      <c r="E1456" s="3" t="s">
        <v>37</v>
      </c>
      <c r="F1456" s="3" t="s">
        <v>171</v>
      </c>
      <c r="G1456" s="3" t="s">
        <v>1864</v>
      </c>
      <c r="H1456" s="3" t="s">
        <v>1861</v>
      </c>
      <c r="I1456" s="3" t="s">
        <v>487</v>
      </c>
      <c r="J1456" s="6">
        <v>45</v>
      </c>
      <c r="K1456" s="4">
        <v>44501</v>
      </c>
      <c r="L1456" s="3">
        <f t="shared" si="88"/>
        <v>2021</v>
      </c>
      <c r="M1456" s="3">
        <f t="shared" si="89"/>
        <v>11</v>
      </c>
      <c r="O1456" s="3" t="s">
        <v>544</v>
      </c>
      <c r="P1456" s="56">
        <f t="shared" si="90"/>
        <v>0</v>
      </c>
      <c r="Q1456" s="56">
        <f t="shared" si="91"/>
        <v>-45</v>
      </c>
      <c r="R1456" s="56">
        <f>IF(A1456="INVERSION",-J1456,0)</f>
        <v>0</v>
      </c>
      <c r="S1456" s="56">
        <f>finanzas3[[#This Row],[INGRESO__NETO]]+finanzas3[[#This Row],[GASTO_NETO]]+finanzas3[[#This Row],[INVERSION_NETA]]</f>
        <v>-45</v>
      </c>
    </row>
    <row r="1457" spans="1:19" x14ac:dyDescent="0.35">
      <c r="A1457" s="3" t="s">
        <v>28</v>
      </c>
      <c r="B1457" s="3" t="s">
        <v>16</v>
      </c>
      <c r="C1457" s="3" t="s">
        <v>29</v>
      </c>
      <c r="D1457" s="3" t="s">
        <v>18</v>
      </c>
      <c r="E1457" s="3" t="s">
        <v>483</v>
      </c>
      <c r="F1457" s="3" t="s">
        <v>171</v>
      </c>
      <c r="G1457" s="3" t="s">
        <v>59</v>
      </c>
      <c r="H1457" s="3" t="s">
        <v>428</v>
      </c>
      <c r="I1457" s="3" t="s">
        <v>428</v>
      </c>
      <c r="J1457" s="6">
        <v>6.7</v>
      </c>
      <c r="K1457" s="4">
        <v>44501</v>
      </c>
      <c r="L1457" s="3">
        <f t="shared" si="88"/>
        <v>2021</v>
      </c>
      <c r="M1457" s="3">
        <f t="shared" si="89"/>
        <v>11</v>
      </c>
      <c r="O1457" s="3" t="s">
        <v>544</v>
      </c>
      <c r="P1457" s="56">
        <f t="shared" si="90"/>
        <v>0</v>
      </c>
      <c r="Q1457" s="56">
        <f t="shared" si="91"/>
        <v>-6.7</v>
      </c>
      <c r="R1457" s="56">
        <f>IF(A1457="INVERSION",-J1457,0)</f>
        <v>0</v>
      </c>
      <c r="S1457" s="56">
        <f>finanzas3[[#This Row],[INGRESO__NETO]]+finanzas3[[#This Row],[GASTO_NETO]]+finanzas3[[#This Row],[INVERSION_NETA]]</f>
        <v>-6.7</v>
      </c>
    </row>
    <row r="1458" spans="1:19" x14ac:dyDescent="0.35">
      <c r="A1458" s="3" t="s">
        <v>28</v>
      </c>
      <c r="B1458" s="3" t="s">
        <v>16</v>
      </c>
      <c r="C1458" s="3" t="s">
        <v>29</v>
      </c>
      <c r="D1458" s="3" t="s">
        <v>18</v>
      </c>
      <c r="E1458" s="3" t="s">
        <v>184</v>
      </c>
      <c r="G1458" s="3" t="s">
        <v>1864</v>
      </c>
      <c r="H1458" s="3" t="s">
        <v>184</v>
      </c>
      <c r="I1458" s="3" t="s">
        <v>632</v>
      </c>
      <c r="J1458" s="6">
        <v>13.5</v>
      </c>
      <c r="K1458" s="4">
        <v>44501</v>
      </c>
      <c r="L1458" s="3">
        <f t="shared" si="88"/>
        <v>2021</v>
      </c>
      <c r="M1458" s="3">
        <f t="shared" si="89"/>
        <v>11</v>
      </c>
      <c r="O1458" s="3" t="s">
        <v>544</v>
      </c>
      <c r="P1458" s="56">
        <f t="shared" si="90"/>
        <v>0</v>
      </c>
      <c r="Q1458" s="56">
        <f t="shared" si="91"/>
        <v>-13.5</v>
      </c>
      <c r="R1458" s="56">
        <f>IF(A1458="INVERSION",-J1458,0)</f>
        <v>0</v>
      </c>
      <c r="S1458" s="56">
        <f>finanzas3[[#This Row],[INGRESO__NETO]]+finanzas3[[#This Row],[GASTO_NETO]]+finanzas3[[#This Row],[INVERSION_NETA]]</f>
        <v>-13.5</v>
      </c>
    </row>
    <row r="1459" spans="1:19" x14ac:dyDescent="0.35">
      <c r="A1459" s="3" t="s">
        <v>28</v>
      </c>
      <c r="B1459" s="3" t="s">
        <v>16</v>
      </c>
      <c r="C1459" s="3" t="s">
        <v>29</v>
      </c>
      <c r="D1459" s="3" t="s">
        <v>18</v>
      </c>
      <c r="E1459" s="3" t="s">
        <v>485</v>
      </c>
      <c r="F1459" s="3" t="s">
        <v>171</v>
      </c>
      <c r="G1459" s="3" t="s">
        <v>1864</v>
      </c>
      <c r="H1459" s="3" t="s">
        <v>679</v>
      </c>
      <c r="I1459" s="3" t="s">
        <v>2197</v>
      </c>
      <c r="J1459" s="6">
        <v>8.5</v>
      </c>
      <c r="K1459" s="4">
        <v>44501</v>
      </c>
      <c r="L1459" s="3">
        <f t="shared" si="88"/>
        <v>2021</v>
      </c>
      <c r="M1459" s="3">
        <f t="shared" si="89"/>
        <v>11</v>
      </c>
      <c r="O1459" s="3" t="s">
        <v>544</v>
      </c>
      <c r="P1459" s="56">
        <f t="shared" si="90"/>
        <v>0</v>
      </c>
      <c r="Q1459" s="56">
        <f t="shared" si="91"/>
        <v>-8.5</v>
      </c>
      <c r="R1459" s="56">
        <f>IF(A1459="INVERSION",-J1459,0)</f>
        <v>0</v>
      </c>
      <c r="S1459" s="56">
        <f>finanzas3[[#This Row],[INGRESO__NETO]]+finanzas3[[#This Row],[GASTO_NETO]]+finanzas3[[#This Row],[INVERSION_NETA]]</f>
        <v>-8.5</v>
      </c>
    </row>
    <row r="1460" spans="1:19" x14ac:dyDescent="0.35">
      <c r="A1460" s="3" t="s">
        <v>15</v>
      </c>
      <c r="B1460" s="3" t="s">
        <v>16</v>
      </c>
      <c r="C1460" s="3" t="s">
        <v>17</v>
      </c>
      <c r="D1460" s="3" t="s">
        <v>18</v>
      </c>
      <c r="F1460" s="3" t="s">
        <v>20</v>
      </c>
      <c r="G1460" s="3" t="s">
        <v>568</v>
      </c>
      <c r="H1460" s="3" t="s">
        <v>679</v>
      </c>
      <c r="I1460" s="3" t="s">
        <v>98</v>
      </c>
      <c r="J1460" s="6">
        <v>4.8</v>
      </c>
      <c r="K1460" s="4">
        <v>44502</v>
      </c>
      <c r="L1460" s="3">
        <f t="shared" si="88"/>
        <v>2021</v>
      </c>
      <c r="M1460" s="3">
        <f t="shared" si="89"/>
        <v>11</v>
      </c>
      <c r="O1460" s="3" t="s">
        <v>699</v>
      </c>
      <c r="P1460" s="56">
        <f t="shared" si="90"/>
        <v>4.8</v>
      </c>
      <c r="Q1460" s="56">
        <f t="shared" si="91"/>
        <v>0</v>
      </c>
      <c r="R1460" s="56">
        <f>IF(A1460="INVERSION",-J1460,0)</f>
        <v>0</v>
      </c>
      <c r="S1460" s="56">
        <f>finanzas3[[#This Row],[INGRESO__NETO]]+finanzas3[[#This Row],[GASTO_NETO]]+finanzas3[[#This Row],[INVERSION_NETA]]</f>
        <v>4.8</v>
      </c>
    </row>
    <row r="1461" spans="1:19" x14ac:dyDescent="0.35">
      <c r="A1461" s="3" t="s">
        <v>15</v>
      </c>
      <c r="B1461" s="3" t="s">
        <v>16</v>
      </c>
      <c r="C1461" s="3" t="s">
        <v>17</v>
      </c>
      <c r="D1461" s="3" t="s">
        <v>18</v>
      </c>
      <c r="E1461" s="3" t="s">
        <v>24</v>
      </c>
      <c r="F1461" s="3" t="s">
        <v>25</v>
      </c>
      <c r="G1461" s="3" t="s">
        <v>21</v>
      </c>
      <c r="H1461" s="3" t="s">
        <v>26</v>
      </c>
      <c r="I1461" s="3" t="s">
        <v>27</v>
      </c>
      <c r="J1461" s="6">
        <v>40.5</v>
      </c>
      <c r="K1461" s="4">
        <v>44502</v>
      </c>
      <c r="L1461" s="3">
        <f t="shared" si="88"/>
        <v>2021</v>
      </c>
      <c r="M1461" s="3">
        <f t="shared" si="89"/>
        <v>11</v>
      </c>
      <c r="O1461" s="3"/>
      <c r="P1461" s="56">
        <f t="shared" si="90"/>
        <v>40.5</v>
      </c>
      <c r="Q1461" s="56">
        <f t="shared" si="91"/>
        <v>0</v>
      </c>
      <c r="R1461" s="56">
        <f>IF(A1461="INVERSION",-J1461,0)</f>
        <v>0</v>
      </c>
      <c r="S1461" s="56">
        <f>finanzas3[[#This Row],[INGRESO__NETO]]+finanzas3[[#This Row],[GASTO_NETO]]+finanzas3[[#This Row],[INVERSION_NETA]]</f>
        <v>40.5</v>
      </c>
    </row>
    <row r="1462" spans="1:19" x14ac:dyDescent="0.35">
      <c r="A1462" s="3" t="s">
        <v>28</v>
      </c>
      <c r="B1462" s="3" t="s">
        <v>16</v>
      </c>
      <c r="C1462" s="3" t="s">
        <v>17</v>
      </c>
      <c r="D1462" s="3" t="s">
        <v>18</v>
      </c>
      <c r="E1462" s="3" t="s">
        <v>728</v>
      </c>
      <c r="G1462" s="3" t="s">
        <v>728</v>
      </c>
      <c r="H1462" s="3" t="s">
        <v>729</v>
      </c>
      <c r="J1462" s="6">
        <v>6.3040000000000003</v>
      </c>
      <c r="K1462" s="4">
        <v>44502</v>
      </c>
      <c r="L1462" s="3">
        <f t="shared" si="88"/>
        <v>2021</v>
      </c>
      <c r="M1462" s="3">
        <f t="shared" si="89"/>
        <v>11</v>
      </c>
      <c r="O1462" s="3" t="s">
        <v>730</v>
      </c>
      <c r="P1462" s="56">
        <f t="shared" si="90"/>
        <v>0</v>
      </c>
      <c r="Q1462" s="56">
        <f t="shared" si="91"/>
        <v>-6.3040000000000003</v>
      </c>
      <c r="R1462" s="56">
        <f>IF(A1462="INVERSION",-J1462,0)</f>
        <v>0</v>
      </c>
      <c r="S1462" s="56">
        <f>finanzas3[[#This Row],[INGRESO__NETO]]+finanzas3[[#This Row],[GASTO_NETO]]+finanzas3[[#This Row],[INVERSION_NETA]]</f>
        <v>-6.3040000000000003</v>
      </c>
    </row>
    <row r="1463" spans="1:19" x14ac:dyDescent="0.35">
      <c r="A1463" s="3" t="s">
        <v>28</v>
      </c>
      <c r="B1463" s="3" t="s">
        <v>16</v>
      </c>
      <c r="C1463" s="3" t="s">
        <v>17</v>
      </c>
      <c r="D1463" s="3" t="s">
        <v>18</v>
      </c>
      <c r="F1463" s="3" t="s">
        <v>171</v>
      </c>
      <c r="G1463" s="3" t="s">
        <v>67</v>
      </c>
      <c r="H1463" s="3" t="s">
        <v>66</v>
      </c>
      <c r="I1463" s="3" t="s">
        <v>634</v>
      </c>
      <c r="J1463" s="6">
        <v>0.12</v>
      </c>
      <c r="K1463" s="4">
        <v>44503</v>
      </c>
      <c r="L1463" s="3">
        <f t="shared" si="88"/>
        <v>2021</v>
      </c>
      <c r="M1463" s="3">
        <f t="shared" si="89"/>
        <v>11</v>
      </c>
      <c r="P1463" s="56">
        <f t="shared" si="90"/>
        <v>0</v>
      </c>
      <c r="Q1463" s="56">
        <f t="shared" si="91"/>
        <v>-0.12</v>
      </c>
      <c r="R1463" s="56">
        <f>IF(A1463="INVERSION",-J1463,0)</f>
        <v>0</v>
      </c>
      <c r="S1463" s="56">
        <f>finanzas3[[#This Row],[INGRESO__NETO]]+finanzas3[[#This Row],[GASTO_NETO]]+finanzas3[[#This Row],[INVERSION_NETA]]</f>
        <v>-0.12</v>
      </c>
    </row>
    <row r="1464" spans="1:19" x14ac:dyDescent="0.35">
      <c r="A1464" s="3" t="s">
        <v>531</v>
      </c>
      <c r="B1464" s="3" t="s">
        <v>16</v>
      </c>
      <c r="C1464" s="3" t="s">
        <v>17</v>
      </c>
      <c r="D1464" s="3" t="s">
        <v>18</v>
      </c>
      <c r="E1464" s="3" t="s">
        <v>731</v>
      </c>
      <c r="F1464" s="3" t="s">
        <v>20</v>
      </c>
      <c r="G1464" s="3" t="s">
        <v>732</v>
      </c>
      <c r="H1464" s="3" t="s">
        <v>733</v>
      </c>
      <c r="I1464" s="3" t="s">
        <v>733</v>
      </c>
      <c r="J1464" s="6">
        <v>90</v>
      </c>
      <c r="K1464" s="4">
        <v>44503</v>
      </c>
      <c r="L1464" s="3">
        <f t="shared" si="88"/>
        <v>2021</v>
      </c>
      <c r="M1464" s="3">
        <f t="shared" si="89"/>
        <v>11</v>
      </c>
      <c r="O1464" s="3"/>
      <c r="P1464" s="56">
        <f t="shared" si="90"/>
        <v>0</v>
      </c>
      <c r="Q1464" s="56">
        <f t="shared" si="91"/>
        <v>0</v>
      </c>
      <c r="R1464" s="56">
        <f>IF(A1464="INVERSION",-J1464,0)</f>
        <v>-90</v>
      </c>
      <c r="S1464" s="56">
        <f>finanzas3[[#This Row],[INGRESO__NETO]]+finanzas3[[#This Row],[GASTO_NETO]]+finanzas3[[#This Row],[INVERSION_NETA]]</f>
        <v>-90</v>
      </c>
    </row>
    <row r="1465" spans="1:19" x14ac:dyDescent="0.35">
      <c r="A1465" s="3" t="s">
        <v>28</v>
      </c>
      <c r="B1465" s="3" t="s">
        <v>16</v>
      </c>
      <c r="C1465" s="3" t="s">
        <v>17</v>
      </c>
      <c r="D1465" s="3" t="s">
        <v>18</v>
      </c>
      <c r="E1465" s="3" t="s">
        <v>734</v>
      </c>
      <c r="F1465" s="3" t="s">
        <v>25</v>
      </c>
      <c r="G1465" s="3" t="s">
        <v>48</v>
      </c>
      <c r="H1465" s="3" t="s">
        <v>49</v>
      </c>
      <c r="I1465" s="3" t="s">
        <v>734</v>
      </c>
      <c r="J1465" s="6">
        <v>1.3760000000000001</v>
      </c>
      <c r="K1465" s="4">
        <v>44506</v>
      </c>
      <c r="L1465" s="3">
        <f t="shared" si="88"/>
        <v>2021</v>
      </c>
      <c r="M1465" s="3">
        <f t="shared" si="89"/>
        <v>11</v>
      </c>
      <c r="O1465" s="3"/>
      <c r="P1465" s="56">
        <f t="shared" si="90"/>
        <v>0</v>
      </c>
      <c r="Q1465" s="56">
        <f t="shared" si="91"/>
        <v>-1.3760000000000001</v>
      </c>
      <c r="R1465" s="56">
        <f>IF(A1465="INVERSION",-J1465,0)</f>
        <v>0</v>
      </c>
      <c r="S1465" s="56">
        <f>finanzas3[[#This Row],[INGRESO__NETO]]+finanzas3[[#This Row],[GASTO_NETO]]+finanzas3[[#This Row],[INVERSION_NETA]]</f>
        <v>-1.3760000000000001</v>
      </c>
    </row>
    <row r="1466" spans="1:19" x14ac:dyDescent="0.35">
      <c r="A1466" s="3" t="s">
        <v>28</v>
      </c>
      <c r="B1466" s="3" t="s">
        <v>16</v>
      </c>
      <c r="C1466" s="3" t="s">
        <v>17</v>
      </c>
      <c r="D1466" s="3" t="s">
        <v>18</v>
      </c>
      <c r="E1466" s="3" t="s">
        <v>735</v>
      </c>
      <c r="F1466" s="3" t="s">
        <v>171</v>
      </c>
      <c r="G1466" s="3" t="s">
        <v>84</v>
      </c>
      <c r="H1466" s="3" t="s">
        <v>84</v>
      </c>
      <c r="I1466" s="3" t="s">
        <v>736</v>
      </c>
      <c r="J1466" s="6">
        <v>2.37</v>
      </c>
      <c r="K1466" s="4">
        <v>44506</v>
      </c>
      <c r="L1466" s="3">
        <f t="shared" si="88"/>
        <v>2021</v>
      </c>
      <c r="M1466" s="3">
        <f t="shared" si="89"/>
        <v>11</v>
      </c>
      <c r="O1466" s="3" t="s">
        <v>737</v>
      </c>
      <c r="P1466" s="56">
        <f t="shared" si="90"/>
        <v>0</v>
      </c>
      <c r="Q1466" s="56">
        <f t="shared" si="91"/>
        <v>-2.37</v>
      </c>
      <c r="R1466" s="56">
        <f>IF(A1466="INVERSION",-J1466,0)</f>
        <v>0</v>
      </c>
      <c r="S1466" s="56">
        <f>finanzas3[[#This Row],[INGRESO__NETO]]+finanzas3[[#This Row],[GASTO_NETO]]+finanzas3[[#This Row],[INVERSION_NETA]]</f>
        <v>-2.37</v>
      </c>
    </row>
    <row r="1467" spans="1:19" x14ac:dyDescent="0.35">
      <c r="A1467" s="3" t="s">
        <v>28</v>
      </c>
      <c r="B1467" s="3" t="s">
        <v>16</v>
      </c>
      <c r="C1467" s="3" t="s">
        <v>17</v>
      </c>
      <c r="D1467" s="3" t="s">
        <v>18</v>
      </c>
      <c r="E1467" s="3" t="s">
        <v>173</v>
      </c>
      <c r="F1467" s="3" t="s">
        <v>470</v>
      </c>
      <c r="G1467" s="3" t="s">
        <v>53</v>
      </c>
      <c r="H1467" s="3" t="s">
        <v>172</v>
      </c>
      <c r="I1467" s="3" t="s">
        <v>173</v>
      </c>
      <c r="J1467" s="6">
        <v>1.56</v>
      </c>
      <c r="K1467" s="4">
        <v>44507</v>
      </c>
      <c r="L1467" s="3">
        <f t="shared" si="88"/>
        <v>2021</v>
      </c>
      <c r="M1467" s="3">
        <f t="shared" si="89"/>
        <v>11</v>
      </c>
      <c r="O1467" t="s">
        <v>501</v>
      </c>
      <c r="P1467" s="56">
        <f t="shared" si="90"/>
        <v>0</v>
      </c>
      <c r="Q1467" s="56">
        <f t="shared" si="91"/>
        <v>-1.56</v>
      </c>
      <c r="R1467" s="56">
        <f>IF(A1467="INVERSION",-J1467,0)</f>
        <v>0</v>
      </c>
      <c r="S1467" s="56">
        <f>finanzas3[[#This Row],[INGRESO__NETO]]+finanzas3[[#This Row],[GASTO_NETO]]+finanzas3[[#This Row],[INVERSION_NETA]]</f>
        <v>-1.56</v>
      </c>
    </row>
    <row r="1468" spans="1:19" x14ac:dyDescent="0.35">
      <c r="A1468" s="3" t="s">
        <v>28</v>
      </c>
      <c r="B1468" s="3" t="s">
        <v>16</v>
      </c>
      <c r="C1468" s="3" t="s">
        <v>17</v>
      </c>
      <c r="D1468" s="3" t="s">
        <v>18</v>
      </c>
      <c r="F1468" s="3" t="s">
        <v>171</v>
      </c>
      <c r="G1468" s="3" t="s">
        <v>67</v>
      </c>
      <c r="H1468" s="3" t="s">
        <v>66</v>
      </c>
      <c r="I1468" s="3" t="s">
        <v>634</v>
      </c>
      <c r="J1468" s="6">
        <v>0.9</v>
      </c>
      <c r="K1468" s="4">
        <v>44508</v>
      </c>
      <c r="L1468" s="3">
        <f t="shared" si="88"/>
        <v>2021</v>
      </c>
      <c r="M1468" s="3">
        <f t="shared" si="89"/>
        <v>11</v>
      </c>
      <c r="P1468" s="56">
        <f t="shared" si="90"/>
        <v>0</v>
      </c>
      <c r="Q1468" s="56">
        <f t="shared" si="91"/>
        <v>-0.9</v>
      </c>
      <c r="R1468" s="56">
        <f>IF(A1468="INVERSION",-J1468,0)</f>
        <v>0</v>
      </c>
      <c r="S1468" s="56">
        <f>finanzas3[[#This Row],[INGRESO__NETO]]+finanzas3[[#This Row],[GASTO_NETO]]+finanzas3[[#This Row],[INVERSION_NETA]]</f>
        <v>-0.9</v>
      </c>
    </row>
    <row r="1469" spans="1:19" x14ac:dyDescent="0.35">
      <c r="A1469" s="3" t="s">
        <v>28</v>
      </c>
      <c r="B1469" s="3" t="s">
        <v>16</v>
      </c>
      <c r="C1469" s="3" t="s">
        <v>17</v>
      </c>
      <c r="D1469" s="3" t="s">
        <v>18</v>
      </c>
      <c r="F1469" s="3" t="s">
        <v>171</v>
      </c>
      <c r="G1469" s="3" t="s">
        <v>67</v>
      </c>
      <c r="H1469" s="3" t="s">
        <v>66</v>
      </c>
      <c r="I1469" s="3" t="s">
        <v>634</v>
      </c>
      <c r="J1469" s="6">
        <v>0.1</v>
      </c>
      <c r="K1469" s="4">
        <v>44516</v>
      </c>
      <c r="L1469" s="3">
        <f t="shared" si="88"/>
        <v>2021</v>
      </c>
      <c r="M1469" s="3">
        <f t="shared" si="89"/>
        <v>11</v>
      </c>
      <c r="P1469" s="56">
        <f t="shared" si="90"/>
        <v>0</v>
      </c>
      <c r="Q1469" s="56">
        <f t="shared" si="91"/>
        <v>-0.1</v>
      </c>
      <c r="R1469" s="56">
        <f>IF(A1469="INVERSION",-J1469,0)</f>
        <v>0</v>
      </c>
      <c r="S1469" s="56">
        <f>finanzas3[[#This Row],[INGRESO__NETO]]+finanzas3[[#This Row],[GASTO_NETO]]+finanzas3[[#This Row],[INVERSION_NETA]]</f>
        <v>-0.1</v>
      </c>
    </row>
    <row r="1470" spans="1:19" x14ac:dyDescent="0.35">
      <c r="A1470" s="3" t="s">
        <v>531</v>
      </c>
      <c r="B1470" s="3" t="s">
        <v>16</v>
      </c>
      <c r="C1470" s="3" t="s">
        <v>17</v>
      </c>
      <c r="D1470" s="3" t="s">
        <v>18</v>
      </c>
      <c r="E1470" s="3" t="s">
        <v>546</v>
      </c>
      <c r="F1470" s="3" t="s">
        <v>20</v>
      </c>
      <c r="G1470" s="3" t="s">
        <v>547</v>
      </c>
      <c r="H1470" s="3" t="s">
        <v>547</v>
      </c>
      <c r="I1470" s="3" t="s">
        <v>547</v>
      </c>
      <c r="J1470" s="6">
        <v>1350</v>
      </c>
      <c r="K1470" s="4">
        <v>44519</v>
      </c>
      <c r="L1470" s="3">
        <f t="shared" si="88"/>
        <v>2021</v>
      </c>
      <c r="M1470" s="3">
        <f t="shared" si="89"/>
        <v>11</v>
      </c>
      <c r="O1470" s="3"/>
      <c r="P1470" s="56">
        <f t="shared" si="90"/>
        <v>0</v>
      </c>
      <c r="Q1470" s="56">
        <f t="shared" si="91"/>
        <v>0</v>
      </c>
      <c r="R1470" s="56">
        <f>IF(A1470="INVERSION",-J1470,0)</f>
        <v>-1350</v>
      </c>
      <c r="S1470" s="56">
        <f>finanzas3[[#This Row],[INGRESO__NETO]]+finanzas3[[#This Row],[GASTO_NETO]]+finanzas3[[#This Row],[INVERSION_NETA]]</f>
        <v>-1350</v>
      </c>
    </row>
    <row r="1471" spans="1:19" x14ac:dyDescent="0.35">
      <c r="A1471" s="3" t="s">
        <v>28</v>
      </c>
      <c r="B1471" s="3" t="s">
        <v>16</v>
      </c>
      <c r="C1471" s="3" t="s">
        <v>17</v>
      </c>
      <c r="D1471" s="3" t="s">
        <v>18</v>
      </c>
      <c r="E1471" s="3" t="s">
        <v>58</v>
      </c>
      <c r="F1471" s="3" t="s">
        <v>171</v>
      </c>
      <c r="G1471" s="3" t="s">
        <v>1865</v>
      </c>
      <c r="H1471" s="3" t="s">
        <v>262</v>
      </c>
      <c r="I1471" s="3" t="s">
        <v>134</v>
      </c>
      <c r="J1471" s="6">
        <v>0.39900000000000002</v>
      </c>
      <c r="K1471" s="4">
        <v>44519</v>
      </c>
      <c r="L1471" s="3">
        <f t="shared" si="88"/>
        <v>2021</v>
      </c>
      <c r="M1471" s="3">
        <f t="shared" si="89"/>
        <v>11</v>
      </c>
      <c r="O1471" t="s">
        <v>602</v>
      </c>
      <c r="P1471" s="56">
        <f t="shared" si="90"/>
        <v>0</v>
      </c>
      <c r="Q1471" s="56">
        <f t="shared" si="91"/>
        <v>-0.39900000000000002</v>
      </c>
      <c r="R1471" s="56">
        <f>IF(A1471="INVERSION",-J1471,0)</f>
        <v>0</v>
      </c>
      <c r="S1471" s="56">
        <f>finanzas3[[#This Row],[INGRESO__NETO]]+finanzas3[[#This Row],[GASTO_NETO]]+finanzas3[[#This Row],[INVERSION_NETA]]</f>
        <v>-0.39900000000000002</v>
      </c>
    </row>
    <row r="1472" spans="1:19" x14ac:dyDescent="0.35">
      <c r="A1472" s="3" t="s">
        <v>28</v>
      </c>
      <c r="B1472" s="3" t="s">
        <v>16</v>
      </c>
      <c r="C1472" s="3" t="s">
        <v>17</v>
      </c>
      <c r="D1472" s="3" t="s">
        <v>18</v>
      </c>
      <c r="E1472" s="3" t="s">
        <v>738</v>
      </c>
      <c r="F1472" s="3" t="s">
        <v>25</v>
      </c>
      <c r="G1472" s="3" t="s">
        <v>67</v>
      </c>
      <c r="H1472" s="3" t="s">
        <v>67</v>
      </c>
      <c r="I1472" s="3" t="s">
        <v>67</v>
      </c>
      <c r="J1472" s="6">
        <v>0.35000000000000003</v>
      </c>
      <c r="K1472" s="4">
        <v>44519</v>
      </c>
      <c r="L1472" s="3">
        <f t="shared" si="88"/>
        <v>2021</v>
      </c>
      <c r="M1472" s="3">
        <f t="shared" si="89"/>
        <v>11</v>
      </c>
      <c r="O1472" t="s">
        <v>739</v>
      </c>
      <c r="P1472" s="56">
        <f t="shared" si="90"/>
        <v>0</v>
      </c>
      <c r="Q1472" s="56">
        <f t="shared" si="91"/>
        <v>-0.35000000000000003</v>
      </c>
      <c r="R1472" s="56">
        <f>IF(A1472="INVERSION",-J1472,0)</f>
        <v>0</v>
      </c>
      <c r="S1472" s="56">
        <f>finanzas3[[#This Row],[INGRESO__NETO]]+finanzas3[[#This Row],[GASTO_NETO]]+finanzas3[[#This Row],[INVERSION_NETA]]</f>
        <v>-0.35000000000000003</v>
      </c>
    </row>
    <row r="1473" spans="1:19" x14ac:dyDescent="0.35">
      <c r="A1473" s="3" t="s">
        <v>28</v>
      </c>
      <c r="B1473" s="3" t="s">
        <v>16</v>
      </c>
      <c r="C1473" s="3" t="s">
        <v>17</v>
      </c>
      <c r="D1473" s="3" t="s">
        <v>18</v>
      </c>
      <c r="E1473" s="3" t="s">
        <v>40</v>
      </c>
      <c r="F1473" s="3" t="s">
        <v>171</v>
      </c>
      <c r="G1473" s="3" t="s">
        <v>21</v>
      </c>
      <c r="H1473" s="3" t="s">
        <v>40</v>
      </c>
      <c r="I1473" s="3" t="s">
        <v>40</v>
      </c>
      <c r="J1473" s="6">
        <v>7</v>
      </c>
      <c r="K1473" s="4">
        <v>44520</v>
      </c>
      <c r="L1473" s="3">
        <f t="shared" si="88"/>
        <v>2021</v>
      </c>
      <c r="M1473" s="3">
        <f t="shared" si="89"/>
        <v>11</v>
      </c>
      <c r="P1473" s="56">
        <f t="shared" si="90"/>
        <v>0</v>
      </c>
      <c r="Q1473" s="56">
        <f t="shared" si="91"/>
        <v>-7</v>
      </c>
      <c r="R1473" s="56">
        <f>IF(A1473="INVERSION",-J1473,0)</f>
        <v>0</v>
      </c>
      <c r="S1473" s="56">
        <f>finanzas3[[#This Row],[INGRESO__NETO]]+finanzas3[[#This Row],[GASTO_NETO]]+finanzas3[[#This Row],[INVERSION_NETA]]</f>
        <v>-7</v>
      </c>
    </row>
    <row r="1474" spans="1:19" x14ac:dyDescent="0.35">
      <c r="A1474" s="3" t="s">
        <v>28</v>
      </c>
      <c r="B1474" s="3" t="s">
        <v>16</v>
      </c>
      <c r="C1474" s="3" t="s">
        <v>17</v>
      </c>
      <c r="D1474" s="3" t="s">
        <v>18</v>
      </c>
      <c r="F1474" s="3" t="s">
        <v>171</v>
      </c>
      <c r="G1474" s="3" t="s">
        <v>67</v>
      </c>
      <c r="H1474" s="3" t="s">
        <v>66</v>
      </c>
      <c r="I1474" s="3" t="s">
        <v>634</v>
      </c>
      <c r="J1474" s="6">
        <v>0.19500000000000001</v>
      </c>
      <c r="K1474" s="4">
        <v>44529</v>
      </c>
      <c r="L1474" s="3">
        <f t="shared" ref="L1474:L1537" si="92">YEAR(K1474)</f>
        <v>2021</v>
      </c>
      <c r="M1474" s="3">
        <f t="shared" ref="M1474:M1537" si="93">MONTH(K1474)</f>
        <v>11</v>
      </c>
      <c r="P1474" s="56">
        <f t="shared" si="90"/>
        <v>0</v>
      </c>
      <c r="Q1474" s="56">
        <f t="shared" si="91"/>
        <v>-0.19500000000000001</v>
      </c>
      <c r="R1474" s="56">
        <f>IF(A1474="INVERSION",-J1474,0)</f>
        <v>0</v>
      </c>
      <c r="S1474" s="56">
        <f>finanzas3[[#This Row],[INGRESO__NETO]]+finanzas3[[#This Row],[GASTO_NETO]]+finanzas3[[#This Row],[INVERSION_NETA]]</f>
        <v>-0.19500000000000001</v>
      </c>
    </row>
    <row r="1475" spans="1:19" x14ac:dyDescent="0.35">
      <c r="A1475" s="3" t="s">
        <v>15</v>
      </c>
      <c r="B1475" s="3" t="s">
        <v>16</v>
      </c>
      <c r="C1475" s="3" t="s">
        <v>29</v>
      </c>
      <c r="D1475" s="3" t="s">
        <v>18</v>
      </c>
      <c r="E1475" s="3" t="s">
        <v>645</v>
      </c>
      <c r="F1475" s="3" t="s">
        <v>171</v>
      </c>
      <c r="G1475" s="3" t="s">
        <v>148</v>
      </c>
      <c r="H1475" s="3" t="s">
        <v>646</v>
      </c>
      <c r="I1475" s="3" t="s">
        <v>2706</v>
      </c>
      <c r="J1475" s="6">
        <v>438.12299999999999</v>
      </c>
      <c r="K1475" s="4">
        <v>44529</v>
      </c>
      <c r="L1475" s="3">
        <f t="shared" si="92"/>
        <v>2021</v>
      </c>
      <c r="M1475" s="3">
        <f t="shared" si="93"/>
        <v>11</v>
      </c>
      <c r="O1475" s="3" t="s">
        <v>740</v>
      </c>
      <c r="P1475" s="56">
        <f t="shared" ref="P1475:P1538" si="94">IF(A1475="INGRESO",J1475,0)</f>
        <v>438.12299999999999</v>
      </c>
      <c r="Q1475" s="56">
        <f t="shared" ref="Q1475:Q1538" si="95">IF(A1475="GASTO",-J1475,0)</f>
        <v>0</v>
      </c>
      <c r="R1475" s="56">
        <f>IF(A1475="INVERSION",-J1475,0)</f>
        <v>0</v>
      </c>
      <c r="S1475" s="56">
        <f>finanzas3[[#This Row],[INGRESO__NETO]]+finanzas3[[#This Row],[GASTO_NETO]]+finanzas3[[#This Row],[INVERSION_NETA]]</f>
        <v>438.12299999999999</v>
      </c>
    </row>
    <row r="1476" spans="1:19" x14ac:dyDescent="0.35">
      <c r="A1476" s="3" t="s">
        <v>15</v>
      </c>
      <c r="B1476" s="3" t="s">
        <v>16</v>
      </c>
      <c r="C1476" s="3" t="s">
        <v>17</v>
      </c>
      <c r="D1476" s="3" t="s">
        <v>18</v>
      </c>
      <c r="E1476" s="3" t="s">
        <v>24</v>
      </c>
      <c r="F1476" s="3" t="s">
        <v>25</v>
      </c>
      <c r="G1476" s="3" t="s">
        <v>21</v>
      </c>
      <c r="H1476" s="3" t="s">
        <v>26</v>
      </c>
      <c r="I1476" s="3" t="s">
        <v>27</v>
      </c>
      <c r="J1476" s="6">
        <v>40.5</v>
      </c>
      <c r="K1476" s="4">
        <v>44530</v>
      </c>
      <c r="L1476" s="3">
        <f t="shared" si="92"/>
        <v>2021</v>
      </c>
      <c r="M1476" s="3">
        <f t="shared" si="93"/>
        <v>11</v>
      </c>
      <c r="O1476" s="3"/>
      <c r="P1476" s="56">
        <f t="shared" si="94"/>
        <v>40.5</v>
      </c>
      <c r="Q1476" s="56">
        <f t="shared" si="95"/>
        <v>0</v>
      </c>
      <c r="R1476" s="56">
        <f>IF(A1476="INVERSION",-J1476,0)</f>
        <v>0</v>
      </c>
      <c r="S1476" s="56">
        <f>finanzas3[[#This Row],[INGRESO__NETO]]+finanzas3[[#This Row],[GASTO_NETO]]+finanzas3[[#This Row],[INVERSION_NETA]]</f>
        <v>40.5</v>
      </c>
    </row>
    <row r="1477" spans="1:19" x14ac:dyDescent="0.35">
      <c r="A1477" s="3" t="s">
        <v>28</v>
      </c>
      <c r="B1477" s="3" t="s">
        <v>16</v>
      </c>
      <c r="C1477" s="3" t="s">
        <v>29</v>
      </c>
      <c r="D1477" s="3" t="s">
        <v>18</v>
      </c>
      <c r="E1477" s="3" t="s">
        <v>37</v>
      </c>
      <c r="F1477" s="3" t="s">
        <v>171</v>
      </c>
      <c r="G1477" s="3" t="s">
        <v>1864</v>
      </c>
      <c r="H1477" s="3" t="s">
        <v>1861</v>
      </c>
      <c r="I1477" s="3" t="s">
        <v>487</v>
      </c>
      <c r="J1477" s="6">
        <v>45</v>
      </c>
      <c r="K1477" s="4">
        <v>44531</v>
      </c>
      <c r="L1477" s="3">
        <f t="shared" si="92"/>
        <v>2021</v>
      </c>
      <c r="M1477" s="3">
        <f t="shared" si="93"/>
        <v>12</v>
      </c>
      <c r="O1477" s="3" t="s">
        <v>557</v>
      </c>
      <c r="P1477" s="56">
        <f t="shared" si="94"/>
        <v>0</v>
      </c>
      <c r="Q1477" s="56">
        <f t="shared" si="95"/>
        <v>-45</v>
      </c>
      <c r="R1477" s="56">
        <f>IF(A1477="INVERSION",-J1477,0)</f>
        <v>0</v>
      </c>
      <c r="S1477" s="56">
        <f>finanzas3[[#This Row],[INGRESO__NETO]]+finanzas3[[#This Row],[GASTO_NETO]]+finanzas3[[#This Row],[INVERSION_NETA]]</f>
        <v>-45</v>
      </c>
    </row>
    <row r="1478" spans="1:19" x14ac:dyDescent="0.35">
      <c r="A1478" s="3" t="s">
        <v>28</v>
      </c>
      <c r="B1478" s="3" t="s">
        <v>16</v>
      </c>
      <c r="C1478" s="3" t="s">
        <v>29</v>
      </c>
      <c r="D1478" s="3" t="s">
        <v>18</v>
      </c>
      <c r="E1478" s="3" t="s">
        <v>483</v>
      </c>
      <c r="F1478" s="3" t="s">
        <v>171</v>
      </c>
      <c r="G1478" s="3" t="s">
        <v>59</v>
      </c>
      <c r="H1478" s="3" t="s">
        <v>428</v>
      </c>
      <c r="I1478" s="3" t="s">
        <v>428</v>
      </c>
      <c r="J1478" s="6">
        <v>6.7</v>
      </c>
      <c r="K1478" s="4">
        <v>44531</v>
      </c>
      <c r="L1478" s="3">
        <f t="shared" si="92"/>
        <v>2021</v>
      </c>
      <c r="M1478" s="3">
        <f t="shared" si="93"/>
        <v>12</v>
      </c>
      <c r="O1478" s="3" t="s">
        <v>557</v>
      </c>
      <c r="P1478" s="56">
        <f t="shared" si="94"/>
        <v>0</v>
      </c>
      <c r="Q1478" s="56">
        <f t="shared" si="95"/>
        <v>-6.7</v>
      </c>
      <c r="R1478" s="56">
        <f>IF(A1478="INVERSION",-J1478,0)</f>
        <v>0</v>
      </c>
      <c r="S1478" s="56">
        <f>finanzas3[[#This Row],[INGRESO__NETO]]+finanzas3[[#This Row],[GASTO_NETO]]+finanzas3[[#This Row],[INVERSION_NETA]]</f>
        <v>-6.7</v>
      </c>
    </row>
    <row r="1479" spans="1:19" x14ac:dyDescent="0.35">
      <c r="A1479" s="3" t="s">
        <v>28</v>
      </c>
      <c r="B1479" s="3" t="s">
        <v>16</v>
      </c>
      <c r="C1479" s="3" t="s">
        <v>29</v>
      </c>
      <c r="D1479" s="3" t="s">
        <v>18</v>
      </c>
      <c r="E1479" s="3" t="s">
        <v>184</v>
      </c>
      <c r="G1479" s="3" t="s">
        <v>1864</v>
      </c>
      <c r="H1479" s="3" t="s">
        <v>184</v>
      </c>
      <c r="I1479" s="3" t="s">
        <v>632</v>
      </c>
      <c r="J1479" s="6">
        <v>13.5</v>
      </c>
      <c r="K1479" s="4">
        <v>44531</v>
      </c>
      <c r="L1479" s="3">
        <f t="shared" si="92"/>
        <v>2021</v>
      </c>
      <c r="M1479" s="3">
        <f t="shared" si="93"/>
        <v>12</v>
      </c>
      <c r="O1479" s="3" t="s">
        <v>557</v>
      </c>
      <c r="P1479" s="56">
        <f t="shared" si="94"/>
        <v>0</v>
      </c>
      <c r="Q1479" s="56">
        <f t="shared" si="95"/>
        <v>-13.5</v>
      </c>
      <c r="R1479" s="56">
        <f>IF(A1479="INVERSION",-J1479,0)</f>
        <v>0</v>
      </c>
      <c r="S1479" s="56">
        <f>finanzas3[[#This Row],[INGRESO__NETO]]+finanzas3[[#This Row],[GASTO_NETO]]+finanzas3[[#This Row],[INVERSION_NETA]]</f>
        <v>-13.5</v>
      </c>
    </row>
    <row r="1480" spans="1:19" x14ac:dyDescent="0.35">
      <c r="A1480" s="3" t="s">
        <v>28</v>
      </c>
      <c r="B1480" s="3" t="s">
        <v>16</v>
      </c>
      <c r="C1480" s="3" t="s">
        <v>29</v>
      </c>
      <c r="D1480" s="3" t="s">
        <v>18</v>
      </c>
      <c r="E1480" s="3" t="s">
        <v>485</v>
      </c>
      <c r="F1480" s="3" t="s">
        <v>171</v>
      </c>
      <c r="G1480" s="3" t="s">
        <v>1864</v>
      </c>
      <c r="H1480" s="3" t="s">
        <v>679</v>
      </c>
      <c r="I1480" s="3" t="s">
        <v>2197</v>
      </c>
      <c r="J1480" s="6">
        <v>8.5</v>
      </c>
      <c r="K1480" s="4">
        <v>44531</v>
      </c>
      <c r="L1480" s="3">
        <f t="shared" si="92"/>
        <v>2021</v>
      </c>
      <c r="M1480" s="3">
        <f t="shared" si="93"/>
        <v>12</v>
      </c>
      <c r="O1480" s="3" t="s">
        <v>557</v>
      </c>
      <c r="P1480" s="56">
        <f t="shared" si="94"/>
        <v>0</v>
      </c>
      <c r="Q1480" s="56">
        <f t="shared" si="95"/>
        <v>-8.5</v>
      </c>
      <c r="R1480" s="56">
        <f>IF(A1480="INVERSION",-J1480,0)</f>
        <v>0</v>
      </c>
      <c r="S1480" s="56">
        <f>finanzas3[[#This Row],[INGRESO__NETO]]+finanzas3[[#This Row],[GASTO_NETO]]+finanzas3[[#This Row],[INVERSION_NETA]]</f>
        <v>-8.5</v>
      </c>
    </row>
    <row r="1481" spans="1:19" x14ac:dyDescent="0.35">
      <c r="A1481" s="3" t="s">
        <v>28</v>
      </c>
      <c r="B1481" s="3" t="s">
        <v>16</v>
      </c>
      <c r="C1481" s="3" t="s">
        <v>17</v>
      </c>
      <c r="D1481" s="3" t="s">
        <v>18</v>
      </c>
      <c r="E1481" s="3" t="s">
        <v>681</v>
      </c>
      <c r="F1481" s="3" t="s">
        <v>25</v>
      </c>
      <c r="G1481" s="3" t="s">
        <v>67</v>
      </c>
      <c r="H1481" s="3" t="s">
        <v>67</v>
      </c>
      <c r="I1481" s="3" t="s">
        <v>67</v>
      </c>
      <c r="J1481" s="6">
        <v>0.9</v>
      </c>
      <c r="K1481" s="4">
        <v>44533</v>
      </c>
      <c r="L1481" s="3">
        <f t="shared" si="92"/>
        <v>2021</v>
      </c>
      <c r="M1481" s="3">
        <f t="shared" si="93"/>
        <v>12</v>
      </c>
      <c r="O1481" t="s">
        <v>682</v>
      </c>
      <c r="P1481" s="56">
        <f t="shared" si="94"/>
        <v>0</v>
      </c>
      <c r="Q1481" s="56">
        <f t="shared" si="95"/>
        <v>-0.9</v>
      </c>
      <c r="R1481" s="56">
        <f>IF(A1481="INVERSION",-J1481,0)</f>
        <v>0</v>
      </c>
      <c r="S1481" s="56">
        <f>finanzas3[[#This Row],[INGRESO__NETO]]+finanzas3[[#This Row],[GASTO_NETO]]+finanzas3[[#This Row],[INVERSION_NETA]]</f>
        <v>-0.9</v>
      </c>
    </row>
    <row r="1482" spans="1:19" x14ac:dyDescent="0.35">
      <c r="A1482" s="3" t="s">
        <v>531</v>
      </c>
      <c r="B1482" s="3" t="s">
        <v>16</v>
      </c>
      <c r="C1482" s="3" t="s">
        <v>17</v>
      </c>
      <c r="D1482" s="3" t="s">
        <v>18</v>
      </c>
      <c r="E1482" s="3" t="s">
        <v>532</v>
      </c>
      <c r="F1482" s="3" t="s">
        <v>20</v>
      </c>
      <c r="G1482" s="3" t="s">
        <v>533</v>
      </c>
      <c r="H1482" s="3" t="s">
        <v>533</v>
      </c>
      <c r="I1482" s="3" t="s">
        <v>533</v>
      </c>
      <c r="J1482" s="6">
        <v>1350</v>
      </c>
      <c r="K1482" s="4">
        <v>44534</v>
      </c>
      <c r="L1482" s="3">
        <f t="shared" si="92"/>
        <v>2021</v>
      </c>
      <c r="M1482" s="3">
        <f t="shared" si="93"/>
        <v>12</v>
      </c>
      <c r="O1482" s="3"/>
      <c r="P1482" s="56">
        <f t="shared" si="94"/>
        <v>0</v>
      </c>
      <c r="Q1482" s="56">
        <f t="shared" si="95"/>
        <v>0</v>
      </c>
      <c r="R1482" s="56">
        <f>IF(A1482="INVERSION",-J1482,0)</f>
        <v>-1350</v>
      </c>
      <c r="S1482" s="56">
        <f>finanzas3[[#This Row],[INGRESO__NETO]]+finanzas3[[#This Row],[GASTO_NETO]]+finanzas3[[#This Row],[INVERSION_NETA]]</f>
        <v>-1350</v>
      </c>
    </row>
    <row r="1483" spans="1:19" x14ac:dyDescent="0.35">
      <c r="A1483" s="3" t="s">
        <v>28</v>
      </c>
      <c r="B1483" s="3" t="s">
        <v>16</v>
      </c>
      <c r="C1483" s="3" t="s">
        <v>17</v>
      </c>
      <c r="D1483" s="3" t="s">
        <v>18</v>
      </c>
      <c r="E1483" s="3" t="s">
        <v>550</v>
      </c>
      <c r="G1483" s="3" t="s">
        <v>21</v>
      </c>
      <c r="H1483" s="3" t="s">
        <v>741</v>
      </c>
      <c r="I1483" s="3" t="s">
        <v>742</v>
      </c>
      <c r="J1483" s="6">
        <v>11.9</v>
      </c>
      <c r="K1483" s="4">
        <v>44534</v>
      </c>
      <c r="L1483" s="3">
        <f t="shared" si="92"/>
        <v>2021</v>
      </c>
      <c r="M1483" s="3">
        <f t="shared" si="93"/>
        <v>12</v>
      </c>
      <c r="O1483" s="3" t="s">
        <v>743</v>
      </c>
      <c r="P1483" s="56">
        <f t="shared" si="94"/>
        <v>0</v>
      </c>
      <c r="Q1483" s="56">
        <f t="shared" si="95"/>
        <v>-11.9</v>
      </c>
      <c r="R1483" s="56">
        <f>IF(A1483="INVERSION",-J1483,0)</f>
        <v>0</v>
      </c>
      <c r="S1483" s="56">
        <f>finanzas3[[#This Row],[INGRESO__NETO]]+finanzas3[[#This Row],[GASTO_NETO]]+finanzas3[[#This Row],[INVERSION_NETA]]</f>
        <v>-11.9</v>
      </c>
    </row>
    <row r="1484" spans="1:19" x14ac:dyDescent="0.35">
      <c r="A1484" s="3" t="s">
        <v>28</v>
      </c>
      <c r="B1484" s="3" t="s">
        <v>16</v>
      </c>
      <c r="C1484" s="3" t="s">
        <v>17</v>
      </c>
      <c r="D1484" s="3" t="s">
        <v>18</v>
      </c>
      <c r="E1484" s="3" t="s">
        <v>425</v>
      </c>
      <c r="F1484" s="3" t="s">
        <v>171</v>
      </c>
      <c r="G1484" s="3" t="s">
        <v>48</v>
      </c>
      <c r="H1484" s="3" t="s">
        <v>49</v>
      </c>
      <c r="I1484" s="3" t="s">
        <v>425</v>
      </c>
      <c r="J1484" s="6">
        <v>2.5260000000000002</v>
      </c>
      <c r="K1484" s="4">
        <v>44538</v>
      </c>
      <c r="L1484" s="3">
        <f t="shared" si="92"/>
        <v>2021</v>
      </c>
      <c r="M1484" s="3">
        <f t="shared" si="93"/>
        <v>12</v>
      </c>
      <c r="O1484" s="3"/>
      <c r="P1484" s="56">
        <f t="shared" si="94"/>
        <v>0</v>
      </c>
      <c r="Q1484" s="56">
        <f t="shared" si="95"/>
        <v>-2.5260000000000002</v>
      </c>
      <c r="R1484" s="56">
        <f>IF(A1484="INVERSION",-J1484,0)</f>
        <v>0</v>
      </c>
      <c r="S1484" s="56">
        <f>finanzas3[[#This Row],[INGRESO__NETO]]+finanzas3[[#This Row],[GASTO_NETO]]+finanzas3[[#This Row],[INVERSION_NETA]]</f>
        <v>-2.5260000000000002</v>
      </c>
    </row>
    <row r="1485" spans="1:19" x14ac:dyDescent="0.35">
      <c r="A1485" s="3" t="s">
        <v>15</v>
      </c>
      <c r="B1485" s="3" t="s">
        <v>16</v>
      </c>
      <c r="C1485" s="3" t="s">
        <v>17</v>
      </c>
      <c r="D1485" s="3" t="s">
        <v>18</v>
      </c>
      <c r="E1485" s="3" t="s">
        <v>24</v>
      </c>
      <c r="F1485" s="3" t="s">
        <v>25</v>
      </c>
      <c r="G1485" s="3" t="s">
        <v>21</v>
      </c>
      <c r="H1485" s="3" t="s">
        <v>26</v>
      </c>
      <c r="I1485" s="3" t="s">
        <v>27</v>
      </c>
      <c r="J1485" s="6">
        <v>4.5</v>
      </c>
      <c r="K1485" s="4">
        <v>44539</v>
      </c>
      <c r="L1485" s="3">
        <f t="shared" si="92"/>
        <v>2021</v>
      </c>
      <c r="M1485" s="3">
        <f t="shared" si="93"/>
        <v>12</v>
      </c>
      <c r="O1485" s="3"/>
      <c r="P1485" s="56">
        <f t="shared" si="94"/>
        <v>4.5</v>
      </c>
      <c r="Q1485" s="56">
        <f t="shared" si="95"/>
        <v>0</v>
      </c>
      <c r="R1485" s="56">
        <f>IF(A1485="INVERSION",-J1485,0)</f>
        <v>0</v>
      </c>
      <c r="S1485" s="56">
        <f>finanzas3[[#This Row],[INGRESO__NETO]]+finanzas3[[#This Row],[GASTO_NETO]]+finanzas3[[#This Row],[INVERSION_NETA]]</f>
        <v>4.5</v>
      </c>
    </row>
    <row r="1486" spans="1:19" x14ac:dyDescent="0.35">
      <c r="A1486" s="3" t="s">
        <v>28</v>
      </c>
      <c r="B1486" s="3" t="s">
        <v>16</v>
      </c>
      <c r="C1486" s="3" t="s">
        <v>17</v>
      </c>
      <c r="D1486" s="3" t="s">
        <v>18</v>
      </c>
      <c r="E1486" s="3" t="s">
        <v>735</v>
      </c>
      <c r="G1486" s="3" t="s">
        <v>21</v>
      </c>
      <c r="H1486" s="3" t="s">
        <v>744</v>
      </c>
      <c r="I1486" s="3" t="s">
        <v>745</v>
      </c>
      <c r="J1486" s="6">
        <v>2.7</v>
      </c>
      <c r="K1486" s="4">
        <v>44539</v>
      </c>
      <c r="L1486" s="3">
        <f t="shared" si="92"/>
        <v>2021</v>
      </c>
      <c r="M1486" s="3">
        <f t="shared" si="93"/>
        <v>12</v>
      </c>
      <c r="O1486" s="3" t="s">
        <v>746</v>
      </c>
      <c r="P1486" s="56">
        <f t="shared" si="94"/>
        <v>0</v>
      </c>
      <c r="Q1486" s="56">
        <f t="shared" si="95"/>
        <v>-2.7</v>
      </c>
      <c r="R1486" s="56">
        <f>IF(A1486="INVERSION",-J1486,0)</f>
        <v>0</v>
      </c>
      <c r="S1486" s="56">
        <f>finanzas3[[#This Row],[INGRESO__NETO]]+finanzas3[[#This Row],[GASTO_NETO]]+finanzas3[[#This Row],[INVERSION_NETA]]</f>
        <v>-2.7</v>
      </c>
    </row>
    <row r="1487" spans="1:19" x14ac:dyDescent="0.35">
      <c r="A1487" s="3" t="s">
        <v>28</v>
      </c>
      <c r="B1487" s="3" t="s">
        <v>16</v>
      </c>
      <c r="C1487" s="3" t="s">
        <v>17</v>
      </c>
      <c r="D1487" s="3" t="s">
        <v>18</v>
      </c>
      <c r="F1487" s="3" t="s">
        <v>171</v>
      </c>
      <c r="G1487" s="3" t="s">
        <v>67</v>
      </c>
      <c r="H1487" s="3" t="s">
        <v>66</v>
      </c>
      <c r="I1487" s="3" t="s">
        <v>634</v>
      </c>
      <c r="J1487" s="6">
        <v>0.2</v>
      </c>
      <c r="K1487" s="4">
        <v>44540</v>
      </c>
      <c r="L1487" s="3">
        <f t="shared" si="92"/>
        <v>2021</v>
      </c>
      <c r="M1487" s="3">
        <f t="shared" si="93"/>
        <v>12</v>
      </c>
      <c r="P1487" s="56">
        <f t="shared" si="94"/>
        <v>0</v>
      </c>
      <c r="Q1487" s="56">
        <f t="shared" si="95"/>
        <v>-0.2</v>
      </c>
      <c r="R1487" s="56">
        <f>IF(A1487="INVERSION",-J1487,0)</f>
        <v>0</v>
      </c>
      <c r="S1487" s="56">
        <f>finanzas3[[#This Row],[INGRESO__NETO]]+finanzas3[[#This Row],[GASTO_NETO]]+finanzas3[[#This Row],[INVERSION_NETA]]</f>
        <v>-0.2</v>
      </c>
    </row>
    <row r="1488" spans="1:19" x14ac:dyDescent="0.35">
      <c r="A1488" s="3" t="s">
        <v>28</v>
      </c>
      <c r="B1488" s="3" t="s">
        <v>16</v>
      </c>
      <c r="C1488" s="3" t="s">
        <v>17</v>
      </c>
      <c r="D1488" s="3" t="s">
        <v>18</v>
      </c>
      <c r="E1488" s="3" t="s">
        <v>485</v>
      </c>
      <c r="G1488" s="3" t="s">
        <v>81</v>
      </c>
      <c r="H1488" s="3" t="s">
        <v>168</v>
      </c>
      <c r="I1488" s="3" t="s">
        <v>169</v>
      </c>
      <c r="J1488" s="6">
        <v>3.6</v>
      </c>
      <c r="K1488" s="4">
        <v>44542</v>
      </c>
      <c r="L1488" s="3">
        <f t="shared" si="92"/>
        <v>2021</v>
      </c>
      <c r="M1488" s="3">
        <f t="shared" si="93"/>
        <v>12</v>
      </c>
      <c r="O1488" s="3"/>
      <c r="P1488" s="56">
        <f t="shared" si="94"/>
        <v>0</v>
      </c>
      <c r="Q1488" s="56">
        <f t="shared" si="95"/>
        <v>-3.6</v>
      </c>
      <c r="R1488" s="56">
        <f>IF(A1488="INVERSION",-J1488,0)</f>
        <v>0</v>
      </c>
      <c r="S1488" s="56">
        <f>finanzas3[[#This Row],[INGRESO__NETO]]+finanzas3[[#This Row],[GASTO_NETO]]+finanzas3[[#This Row],[INVERSION_NETA]]</f>
        <v>-3.6</v>
      </c>
    </row>
    <row r="1489" spans="1:19" x14ac:dyDescent="0.35">
      <c r="A1489" s="3" t="s">
        <v>28</v>
      </c>
      <c r="B1489" s="3" t="s">
        <v>16</v>
      </c>
      <c r="C1489" s="3" t="s">
        <v>17</v>
      </c>
      <c r="D1489" s="3" t="s">
        <v>18</v>
      </c>
      <c r="E1489" s="3" t="s">
        <v>58</v>
      </c>
      <c r="F1489" s="3" t="s">
        <v>171</v>
      </c>
      <c r="G1489" s="3" t="s">
        <v>1865</v>
      </c>
      <c r="H1489" s="3" t="s">
        <v>262</v>
      </c>
      <c r="I1489" s="3" t="s">
        <v>2097</v>
      </c>
      <c r="J1489" s="6">
        <v>2.8980000000000001</v>
      </c>
      <c r="K1489" s="4">
        <v>44542</v>
      </c>
      <c r="L1489" s="3">
        <f t="shared" si="92"/>
        <v>2021</v>
      </c>
      <c r="M1489" s="3">
        <f t="shared" si="93"/>
        <v>12</v>
      </c>
      <c r="O1489" t="s">
        <v>602</v>
      </c>
      <c r="P1489" s="56">
        <f t="shared" si="94"/>
        <v>0</v>
      </c>
      <c r="Q1489" s="56">
        <f t="shared" si="95"/>
        <v>-2.8980000000000001</v>
      </c>
      <c r="R1489" s="56">
        <f>IF(A1489="INVERSION",-J1489,0)</f>
        <v>0</v>
      </c>
      <c r="S1489" s="56">
        <f>finanzas3[[#This Row],[INGRESO__NETO]]+finanzas3[[#This Row],[GASTO_NETO]]+finanzas3[[#This Row],[INVERSION_NETA]]</f>
        <v>-2.8980000000000001</v>
      </c>
    </row>
    <row r="1490" spans="1:19" x14ac:dyDescent="0.35">
      <c r="A1490" s="3" t="s">
        <v>28</v>
      </c>
      <c r="B1490" s="3" t="s">
        <v>16</v>
      </c>
      <c r="C1490" s="3" t="s">
        <v>17</v>
      </c>
      <c r="D1490" s="3" t="s">
        <v>18</v>
      </c>
      <c r="E1490" s="3" t="s">
        <v>573</v>
      </c>
      <c r="F1490" s="3" t="s">
        <v>171</v>
      </c>
      <c r="G1490" s="3" t="s">
        <v>48</v>
      </c>
      <c r="H1490" s="3" t="s">
        <v>49</v>
      </c>
      <c r="I1490" s="3" t="s">
        <v>573</v>
      </c>
      <c r="J1490" s="6">
        <v>0.61</v>
      </c>
      <c r="K1490" s="4">
        <v>44543</v>
      </c>
      <c r="L1490" s="3">
        <f t="shared" si="92"/>
        <v>2021</v>
      </c>
      <c r="M1490" s="3">
        <f t="shared" si="93"/>
        <v>12</v>
      </c>
      <c r="O1490" s="3"/>
      <c r="P1490" s="56">
        <f t="shared" si="94"/>
        <v>0</v>
      </c>
      <c r="Q1490" s="56">
        <f t="shared" si="95"/>
        <v>-0.61</v>
      </c>
      <c r="R1490" s="56">
        <f>IF(A1490="INVERSION",-J1490,0)</f>
        <v>0</v>
      </c>
      <c r="S1490" s="56">
        <f>finanzas3[[#This Row],[INGRESO__NETO]]+finanzas3[[#This Row],[GASTO_NETO]]+finanzas3[[#This Row],[INVERSION_NETA]]</f>
        <v>-0.61</v>
      </c>
    </row>
    <row r="1491" spans="1:19" x14ac:dyDescent="0.35">
      <c r="A1491" s="3" t="s">
        <v>28</v>
      </c>
      <c r="B1491" s="3" t="s">
        <v>16</v>
      </c>
      <c r="C1491" s="3" t="s">
        <v>17</v>
      </c>
      <c r="D1491" s="3" t="s">
        <v>18</v>
      </c>
      <c r="E1491" s="3" t="s">
        <v>167</v>
      </c>
      <c r="F1491" s="3" t="s">
        <v>20</v>
      </c>
      <c r="G1491" s="3" t="s">
        <v>1865</v>
      </c>
      <c r="H1491" s="8" t="s">
        <v>262</v>
      </c>
      <c r="I1491" s="3" t="s">
        <v>2096</v>
      </c>
      <c r="J1491" s="6">
        <v>0.69900000000000007</v>
      </c>
      <c r="K1491" s="4">
        <v>44544</v>
      </c>
      <c r="L1491" s="3">
        <f t="shared" si="92"/>
        <v>2021</v>
      </c>
      <c r="M1491" s="3">
        <f t="shared" si="93"/>
        <v>12</v>
      </c>
      <c r="O1491" s="3" t="s">
        <v>747</v>
      </c>
      <c r="P1491" s="56">
        <f t="shared" si="94"/>
        <v>0</v>
      </c>
      <c r="Q1491" s="56">
        <f t="shared" si="95"/>
        <v>-0.69900000000000007</v>
      </c>
      <c r="R1491" s="56">
        <f>IF(A1491="INVERSION",-J1491,0)</f>
        <v>0</v>
      </c>
      <c r="S1491" s="56">
        <f>finanzas3[[#This Row],[INGRESO__NETO]]+finanzas3[[#This Row],[GASTO_NETO]]+finanzas3[[#This Row],[INVERSION_NETA]]</f>
        <v>-0.69900000000000007</v>
      </c>
    </row>
    <row r="1492" spans="1:19" x14ac:dyDescent="0.35">
      <c r="A1492" s="3" t="s">
        <v>28</v>
      </c>
      <c r="B1492" s="3" t="s">
        <v>16</v>
      </c>
      <c r="C1492" s="3" t="s">
        <v>17</v>
      </c>
      <c r="D1492" s="3" t="s">
        <v>18</v>
      </c>
      <c r="E1492" s="3" t="s">
        <v>485</v>
      </c>
      <c r="G1492" s="3" t="s">
        <v>81</v>
      </c>
      <c r="H1492" s="3" t="s">
        <v>168</v>
      </c>
      <c r="I1492" s="3" t="s">
        <v>327</v>
      </c>
      <c r="J1492" s="6">
        <v>3.8000000000000003</v>
      </c>
      <c r="K1492" s="4">
        <v>44544</v>
      </c>
      <c r="L1492" s="3">
        <f t="shared" si="92"/>
        <v>2021</v>
      </c>
      <c r="M1492" s="3">
        <f t="shared" si="93"/>
        <v>12</v>
      </c>
      <c r="O1492" s="3" t="s">
        <v>562</v>
      </c>
      <c r="P1492" s="56">
        <f t="shared" si="94"/>
        <v>0</v>
      </c>
      <c r="Q1492" s="56">
        <f t="shared" si="95"/>
        <v>-3.8000000000000003</v>
      </c>
      <c r="R1492" s="56">
        <f>IF(A1492="INVERSION",-J1492,0)</f>
        <v>0</v>
      </c>
      <c r="S1492" s="56">
        <f>finanzas3[[#This Row],[INGRESO__NETO]]+finanzas3[[#This Row],[GASTO_NETO]]+finanzas3[[#This Row],[INVERSION_NETA]]</f>
        <v>-3.8000000000000003</v>
      </c>
    </row>
    <row r="1493" spans="1:19" x14ac:dyDescent="0.35">
      <c r="A1493" s="3" t="s">
        <v>15</v>
      </c>
      <c r="B1493" s="3" t="s">
        <v>16</v>
      </c>
      <c r="C1493" s="3" t="s">
        <v>17</v>
      </c>
      <c r="D1493" s="3" t="s">
        <v>18</v>
      </c>
      <c r="E1493" s="3" t="s">
        <v>24</v>
      </c>
      <c r="F1493" s="3" t="s">
        <v>25</v>
      </c>
      <c r="G1493" s="3" t="s">
        <v>21</v>
      </c>
      <c r="H1493" s="3" t="s">
        <v>26</v>
      </c>
      <c r="I1493" s="3" t="s">
        <v>27</v>
      </c>
      <c r="J1493" s="6">
        <v>27</v>
      </c>
      <c r="K1493" s="4">
        <v>44551</v>
      </c>
      <c r="L1493" s="3">
        <f t="shared" si="92"/>
        <v>2021</v>
      </c>
      <c r="M1493" s="3">
        <f t="shared" si="93"/>
        <v>12</v>
      </c>
      <c r="O1493" s="3"/>
      <c r="P1493" s="56">
        <f t="shared" si="94"/>
        <v>27</v>
      </c>
      <c r="Q1493" s="56">
        <f t="shared" si="95"/>
        <v>0</v>
      </c>
      <c r="R1493" s="56">
        <f>IF(A1493="INVERSION",-J1493,0)</f>
        <v>0</v>
      </c>
      <c r="S1493" s="56">
        <f>finanzas3[[#This Row],[INGRESO__NETO]]+finanzas3[[#This Row],[GASTO_NETO]]+finanzas3[[#This Row],[INVERSION_NETA]]</f>
        <v>27</v>
      </c>
    </row>
    <row r="1494" spans="1:19" x14ac:dyDescent="0.35">
      <c r="A1494" s="3" t="s">
        <v>28</v>
      </c>
      <c r="B1494" s="3" t="s">
        <v>16</v>
      </c>
      <c r="C1494" s="3" t="s">
        <v>17</v>
      </c>
      <c r="D1494" s="3" t="s">
        <v>18</v>
      </c>
      <c r="E1494" s="3" t="s">
        <v>177</v>
      </c>
      <c r="F1494" s="3" t="s">
        <v>25</v>
      </c>
      <c r="G1494" s="3" t="s">
        <v>53</v>
      </c>
      <c r="H1494" s="3" t="s">
        <v>177</v>
      </c>
      <c r="I1494" s="3" t="s">
        <v>177</v>
      </c>
      <c r="J1494" s="6">
        <v>8.93</v>
      </c>
      <c r="K1494" s="4">
        <v>44551</v>
      </c>
      <c r="L1494" s="3">
        <f t="shared" si="92"/>
        <v>2021</v>
      </c>
      <c r="M1494" s="3">
        <f t="shared" si="93"/>
        <v>12</v>
      </c>
      <c r="O1494" t="s">
        <v>748</v>
      </c>
      <c r="P1494" s="56">
        <f t="shared" si="94"/>
        <v>0</v>
      </c>
      <c r="Q1494" s="56">
        <f t="shared" si="95"/>
        <v>-8.93</v>
      </c>
      <c r="R1494" s="56">
        <f>IF(A1494="INVERSION",-J1494,0)</f>
        <v>0</v>
      </c>
      <c r="S1494" s="56">
        <f>finanzas3[[#This Row],[INGRESO__NETO]]+finanzas3[[#This Row],[GASTO_NETO]]+finanzas3[[#This Row],[INVERSION_NETA]]</f>
        <v>-8.93</v>
      </c>
    </row>
    <row r="1495" spans="1:19" x14ac:dyDescent="0.35">
      <c r="A1495" s="3" t="s">
        <v>28</v>
      </c>
      <c r="B1495" s="3" t="s">
        <v>16</v>
      </c>
      <c r="C1495" s="3" t="s">
        <v>17</v>
      </c>
      <c r="D1495" s="3" t="s">
        <v>18</v>
      </c>
      <c r="E1495" s="3" t="s">
        <v>571</v>
      </c>
      <c r="G1495" s="3" t="s">
        <v>81</v>
      </c>
      <c r="H1495" s="3" t="s">
        <v>168</v>
      </c>
      <c r="I1495" s="3" t="s">
        <v>571</v>
      </c>
      <c r="J1495" s="6">
        <v>3</v>
      </c>
      <c r="K1495" s="4">
        <v>44553</v>
      </c>
      <c r="L1495" s="3">
        <f t="shared" si="92"/>
        <v>2021</v>
      </c>
      <c r="M1495" s="3">
        <f t="shared" si="93"/>
        <v>12</v>
      </c>
      <c r="O1495" s="3" t="s">
        <v>572</v>
      </c>
      <c r="P1495" s="56">
        <f t="shared" si="94"/>
        <v>0</v>
      </c>
      <c r="Q1495" s="56">
        <f t="shared" si="95"/>
        <v>-3</v>
      </c>
      <c r="R1495" s="56">
        <f>IF(A1495="INVERSION",-J1495,0)</f>
        <v>0</v>
      </c>
      <c r="S1495" s="56">
        <f>finanzas3[[#This Row],[INGRESO__NETO]]+finanzas3[[#This Row],[GASTO_NETO]]+finanzas3[[#This Row],[INVERSION_NETA]]</f>
        <v>-3</v>
      </c>
    </row>
    <row r="1496" spans="1:19" x14ac:dyDescent="0.35">
      <c r="A1496" s="3" t="s">
        <v>28</v>
      </c>
      <c r="B1496" s="3" t="s">
        <v>16</v>
      </c>
      <c r="C1496" s="3" t="s">
        <v>17</v>
      </c>
      <c r="D1496" s="3" t="s">
        <v>18</v>
      </c>
      <c r="F1496" s="3" t="s">
        <v>25</v>
      </c>
      <c r="G1496" s="3" t="s">
        <v>67</v>
      </c>
      <c r="H1496" s="3" t="s">
        <v>66</v>
      </c>
      <c r="I1496" s="3" t="s">
        <v>185</v>
      </c>
      <c r="J1496" s="6">
        <v>0.11000000000000001</v>
      </c>
      <c r="K1496" s="4">
        <v>44556</v>
      </c>
      <c r="L1496" s="3">
        <f t="shared" si="92"/>
        <v>2021</v>
      </c>
      <c r="M1496" s="3">
        <f t="shared" si="93"/>
        <v>12</v>
      </c>
      <c r="P1496" s="56">
        <f t="shared" si="94"/>
        <v>0</v>
      </c>
      <c r="Q1496" s="56">
        <f t="shared" si="95"/>
        <v>-0.11000000000000001</v>
      </c>
      <c r="R1496" s="56">
        <f>IF(A1496="INVERSION",-J1496,0)</f>
        <v>0</v>
      </c>
      <c r="S1496" s="56">
        <f>finanzas3[[#This Row],[INGRESO__NETO]]+finanzas3[[#This Row],[GASTO_NETO]]+finanzas3[[#This Row],[INVERSION_NETA]]</f>
        <v>-0.11000000000000001</v>
      </c>
    </row>
    <row r="1497" spans="1:19" x14ac:dyDescent="0.35">
      <c r="A1497" s="3" t="s">
        <v>28</v>
      </c>
      <c r="B1497" s="3" t="s">
        <v>16</v>
      </c>
      <c r="C1497" s="3" t="s">
        <v>17</v>
      </c>
      <c r="D1497" s="3" t="s">
        <v>18</v>
      </c>
      <c r="E1497" s="3" t="s">
        <v>167</v>
      </c>
      <c r="F1497" s="3" t="s">
        <v>20</v>
      </c>
      <c r="G1497" s="3" t="s">
        <v>73</v>
      </c>
      <c r="H1497" s="3" t="s">
        <v>547</v>
      </c>
      <c r="I1497" s="3" t="s">
        <v>547</v>
      </c>
      <c r="J1497" s="6">
        <v>5.9</v>
      </c>
      <c r="K1497" s="4">
        <v>44556</v>
      </c>
      <c r="L1497" s="3">
        <f t="shared" si="92"/>
        <v>2021</v>
      </c>
      <c r="M1497" s="3">
        <f t="shared" si="93"/>
        <v>12</v>
      </c>
      <c r="O1497" s="3" t="s">
        <v>749</v>
      </c>
      <c r="P1497" s="56">
        <f t="shared" si="94"/>
        <v>0</v>
      </c>
      <c r="Q1497" s="56">
        <f t="shared" si="95"/>
        <v>-5.9</v>
      </c>
      <c r="R1497" s="56">
        <f>IF(A1497="INVERSION",-J1497,0)</f>
        <v>0</v>
      </c>
      <c r="S1497" s="56">
        <f>finanzas3[[#This Row],[INGRESO__NETO]]+finanzas3[[#This Row],[GASTO_NETO]]+finanzas3[[#This Row],[INVERSION_NETA]]</f>
        <v>-5.9</v>
      </c>
    </row>
    <row r="1498" spans="1:19" x14ac:dyDescent="0.35">
      <c r="A1498" s="3" t="s">
        <v>531</v>
      </c>
      <c r="B1498" s="3" t="s">
        <v>16</v>
      </c>
      <c r="C1498" s="3" t="s">
        <v>17</v>
      </c>
      <c r="D1498" s="3" t="s">
        <v>18</v>
      </c>
      <c r="E1498" s="3" t="s">
        <v>750</v>
      </c>
      <c r="F1498" s="3" t="s">
        <v>20</v>
      </c>
      <c r="G1498" s="3" t="s">
        <v>547</v>
      </c>
      <c r="H1498" s="3" t="s">
        <v>547</v>
      </c>
      <c r="I1498" s="3" t="s">
        <v>547</v>
      </c>
      <c r="J1498" s="6">
        <v>270</v>
      </c>
      <c r="K1498" s="4">
        <v>44557</v>
      </c>
      <c r="L1498" s="3">
        <f t="shared" si="92"/>
        <v>2021</v>
      </c>
      <c r="M1498" s="3">
        <f t="shared" si="93"/>
        <v>12</v>
      </c>
      <c r="O1498" s="3"/>
      <c r="P1498" s="56">
        <f t="shared" si="94"/>
        <v>0</v>
      </c>
      <c r="Q1498" s="56">
        <f t="shared" si="95"/>
        <v>0</v>
      </c>
      <c r="R1498" s="56">
        <f>IF(A1498="INVERSION",-J1498,0)</f>
        <v>-270</v>
      </c>
      <c r="S1498" s="56">
        <f>finanzas3[[#This Row],[INGRESO__NETO]]+finanzas3[[#This Row],[GASTO_NETO]]+finanzas3[[#This Row],[INVERSION_NETA]]</f>
        <v>-270</v>
      </c>
    </row>
    <row r="1499" spans="1:19" x14ac:dyDescent="0.35">
      <c r="A1499" s="3" t="s">
        <v>15</v>
      </c>
      <c r="B1499" s="3" t="s">
        <v>16</v>
      </c>
      <c r="C1499" s="3" t="s">
        <v>17</v>
      </c>
      <c r="D1499" s="3" t="s">
        <v>18</v>
      </c>
      <c r="E1499" s="3" t="s">
        <v>24</v>
      </c>
      <c r="F1499" s="3" t="s">
        <v>25</v>
      </c>
      <c r="G1499" s="3" t="s">
        <v>21</v>
      </c>
      <c r="H1499" s="3" t="s">
        <v>26</v>
      </c>
      <c r="I1499" s="3" t="s">
        <v>27</v>
      </c>
      <c r="J1499" s="6">
        <v>13.799999999999999</v>
      </c>
      <c r="K1499" s="4">
        <v>44557</v>
      </c>
      <c r="L1499" s="3">
        <f t="shared" si="92"/>
        <v>2021</v>
      </c>
      <c r="M1499" s="3">
        <f t="shared" si="93"/>
        <v>12</v>
      </c>
      <c r="O1499" s="3"/>
      <c r="P1499" s="56">
        <f t="shared" si="94"/>
        <v>13.799999999999999</v>
      </c>
      <c r="Q1499" s="56">
        <f t="shared" si="95"/>
        <v>0</v>
      </c>
      <c r="R1499" s="56">
        <f>IF(A1499="INVERSION",-J1499,0)</f>
        <v>0</v>
      </c>
      <c r="S1499" s="56">
        <f>finanzas3[[#This Row],[INGRESO__NETO]]+finanzas3[[#This Row],[GASTO_NETO]]+finanzas3[[#This Row],[INVERSION_NETA]]</f>
        <v>13.799999999999999</v>
      </c>
    </row>
    <row r="1500" spans="1:19" x14ac:dyDescent="0.35">
      <c r="A1500" s="3" t="s">
        <v>531</v>
      </c>
      <c r="B1500" s="3" t="s">
        <v>16</v>
      </c>
      <c r="C1500" s="3" t="s">
        <v>17</v>
      </c>
      <c r="D1500" s="3" t="s">
        <v>18</v>
      </c>
      <c r="E1500" s="3" t="s">
        <v>751</v>
      </c>
      <c r="F1500" s="3" t="s">
        <v>20</v>
      </c>
      <c r="G1500" s="3" t="s">
        <v>547</v>
      </c>
      <c r="H1500" s="3" t="s">
        <v>547</v>
      </c>
      <c r="I1500" s="3" t="s">
        <v>752</v>
      </c>
      <c r="J1500" s="6">
        <v>90</v>
      </c>
      <c r="K1500" s="4">
        <v>44559</v>
      </c>
      <c r="L1500" s="3">
        <f t="shared" si="92"/>
        <v>2021</v>
      </c>
      <c r="M1500" s="3">
        <f t="shared" si="93"/>
        <v>12</v>
      </c>
      <c r="O1500" t="s">
        <v>753</v>
      </c>
      <c r="P1500" s="56">
        <f t="shared" si="94"/>
        <v>0</v>
      </c>
      <c r="Q1500" s="56">
        <f t="shared" si="95"/>
        <v>0</v>
      </c>
      <c r="R1500" s="56">
        <f>IF(A1500="INVERSION",-J1500,0)</f>
        <v>-90</v>
      </c>
      <c r="S1500" s="56">
        <f>finanzas3[[#This Row],[INGRESO__NETO]]+finanzas3[[#This Row],[GASTO_NETO]]+finanzas3[[#This Row],[INVERSION_NETA]]</f>
        <v>-90</v>
      </c>
    </row>
    <row r="1501" spans="1:19" x14ac:dyDescent="0.35">
      <c r="A1501" s="3" t="s">
        <v>531</v>
      </c>
      <c r="B1501" s="3" t="s">
        <v>16</v>
      </c>
      <c r="C1501" s="3" t="s">
        <v>17</v>
      </c>
      <c r="D1501" s="3" t="s">
        <v>18</v>
      </c>
      <c r="E1501" s="3" t="s">
        <v>751</v>
      </c>
      <c r="F1501" s="3" t="s">
        <v>20</v>
      </c>
      <c r="G1501" s="3" t="s">
        <v>547</v>
      </c>
      <c r="H1501" s="3" t="s">
        <v>547</v>
      </c>
      <c r="I1501" s="3" t="s">
        <v>547</v>
      </c>
      <c r="J1501" s="6">
        <v>90</v>
      </c>
      <c r="K1501" s="4">
        <v>44559</v>
      </c>
      <c r="L1501" s="3">
        <f t="shared" si="92"/>
        <v>2021</v>
      </c>
      <c r="M1501" s="3">
        <f t="shared" si="93"/>
        <v>12</v>
      </c>
      <c r="O1501" s="3"/>
      <c r="P1501" s="56">
        <f t="shared" si="94"/>
        <v>0</v>
      </c>
      <c r="Q1501" s="56">
        <f t="shared" si="95"/>
        <v>0</v>
      </c>
      <c r="R1501" s="56">
        <f>IF(A1501="INVERSION",-J1501,0)</f>
        <v>-90</v>
      </c>
      <c r="S1501" s="56">
        <f>finanzas3[[#This Row],[INGRESO__NETO]]+finanzas3[[#This Row],[GASTO_NETO]]+finanzas3[[#This Row],[INVERSION_NETA]]</f>
        <v>-90</v>
      </c>
    </row>
    <row r="1502" spans="1:19" x14ac:dyDescent="0.35">
      <c r="A1502" s="3" t="s">
        <v>15</v>
      </c>
      <c r="B1502" s="3" t="s">
        <v>16</v>
      </c>
      <c r="C1502" s="3" t="s">
        <v>17</v>
      </c>
      <c r="D1502" s="3" t="s">
        <v>18</v>
      </c>
      <c r="E1502" s="3" t="s">
        <v>24</v>
      </c>
      <c r="F1502" s="3" t="s">
        <v>25</v>
      </c>
      <c r="G1502" s="3" t="s">
        <v>21</v>
      </c>
      <c r="H1502" s="3" t="s">
        <v>26</v>
      </c>
      <c r="I1502" s="3" t="s">
        <v>27</v>
      </c>
      <c r="J1502" s="6">
        <v>3</v>
      </c>
      <c r="K1502" s="4">
        <v>44559</v>
      </c>
      <c r="L1502" s="3">
        <f t="shared" si="92"/>
        <v>2021</v>
      </c>
      <c r="M1502" s="3">
        <f t="shared" si="93"/>
        <v>12</v>
      </c>
      <c r="O1502" s="3"/>
      <c r="P1502" s="56">
        <f t="shared" si="94"/>
        <v>3</v>
      </c>
      <c r="Q1502" s="56">
        <f t="shared" si="95"/>
        <v>0</v>
      </c>
      <c r="R1502" s="56">
        <f>IF(A1502="INVERSION",-J1502,0)</f>
        <v>0</v>
      </c>
      <c r="S1502" s="56">
        <f>finanzas3[[#This Row],[INGRESO__NETO]]+finanzas3[[#This Row],[GASTO_NETO]]+finanzas3[[#This Row],[INVERSION_NETA]]</f>
        <v>3</v>
      </c>
    </row>
    <row r="1503" spans="1:19" x14ac:dyDescent="0.35">
      <c r="A1503" s="3" t="s">
        <v>28</v>
      </c>
      <c r="B1503" s="3" t="s">
        <v>16</v>
      </c>
      <c r="C1503" s="3" t="s">
        <v>17</v>
      </c>
      <c r="D1503" s="3" t="s">
        <v>18</v>
      </c>
      <c r="E1503" s="3" t="s">
        <v>19</v>
      </c>
      <c r="F1503" s="3" t="s">
        <v>20</v>
      </c>
      <c r="G1503" s="3" t="s">
        <v>21</v>
      </c>
      <c r="H1503" s="3" t="s">
        <v>534</v>
      </c>
      <c r="I1503" s="3" t="s">
        <v>535</v>
      </c>
      <c r="J1503" s="6">
        <v>1.212</v>
      </c>
      <c r="K1503" s="4">
        <v>44561</v>
      </c>
      <c r="L1503" s="3">
        <f t="shared" si="92"/>
        <v>2021</v>
      </c>
      <c r="M1503" s="3">
        <f t="shared" si="93"/>
        <v>12</v>
      </c>
      <c r="O1503" s="3"/>
      <c r="P1503" s="56">
        <f t="shared" si="94"/>
        <v>0</v>
      </c>
      <c r="Q1503" s="56">
        <f t="shared" si="95"/>
        <v>-1.212</v>
      </c>
      <c r="R1503" s="56">
        <f>IF(A1503="INVERSION",-J1503,0)</f>
        <v>0</v>
      </c>
      <c r="S1503" s="56">
        <f>finanzas3[[#This Row],[INGRESO__NETO]]+finanzas3[[#This Row],[GASTO_NETO]]+finanzas3[[#This Row],[INVERSION_NETA]]</f>
        <v>-1.212</v>
      </c>
    </row>
    <row r="1504" spans="1:19" x14ac:dyDescent="0.35">
      <c r="A1504" s="3" t="s">
        <v>15</v>
      </c>
      <c r="B1504" s="3" t="s">
        <v>16</v>
      </c>
      <c r="C1504" s="3" t="s">
        <v>29</v>
      </c>
      <c r="D1504" s="3" t="s">
        <v>18</v>
      </c>
      <c r="E1504" s="3" t="s">
        <v>645</v>
      </c>
      <c r="F1504" s="3" t="s">
        <v>171</v>
      </c>
      <c r="G1504" s="3" t="s">
        <v>148</v>
      </c>
      <c r="H1504" s="3" t="s">
        <v>646</v>
      </c>
      <c r="I1504" s="3" t="s">
        <v>2706</v>
      </c>
      <c r="J1504" s="6">
        <v>704.24400000000003</v>
      </c>
      <c r="K1504" s="4">
        <v>44561</v>
      </c>
      <c r="L1504" s="3">
        <f t="shared" si="92"/>
        <v>2021</v>
      </c>
      <c r="M1504" s="3">
        <f t="shared" si="93"/>
        <v>12</v>
      </c>
      <c r="O1504" s="3" t="s">
        <v>1133</v>
      </c>
      <c r="P1504" s="56">
        <f t="shared" si="94"/>
        <v>704.24400000000003</v>
      </c>
      <c r="Q1504" s="56">
        <f t="shared" si="95"/>
        <v>0</v>
      </c>
      <c r="R1504" s="56">
        <f>IF(A1504="INVERSION",-J1504,0)</f>
        <v>0</v>
      </c>
      <c r="S1504" s="56">
        <f>finanzas3[[#This Row],[INGRESO__NETO]]+finanzas3[[#This Row],[GASTO_NETO]]+finanzas3[[#This Row],[INVERSION_NETA]]</f>
        <v>704.24400000000003</v>
      </c>
    </row>
    <row r="1505" spans="1:19" x14ac:dyDescent="0.35">
      <c r="A1505" s="3" t="s">
        <v>15</v>
      </c>
      <c r="B1505" s="3" t="s">
        <v>16</v>
      </c>
      <c r="C1505" s="3" t="s">
        <v>17</v>
      </c>
      <c r="D1505" s="3" t="s">
        <v>18</v>
      </c>
      <c r="E1505" s="3" t="s">
        <v>24</v>
      </c>
      <c r="F1505" s="3" t="s">
        <v>25</v>
      </c>
      <c r="G1505" s="3" t="s">
        <v>21</v>
      </c>
      <c r="H1505" s="3" t="s">
        <v>26</v>
      </c>
      <c r="I1505" s="3" t="s">
        <v>27</v>
      </c>
      <c r="J1505" s="6">
        <v>40.5</v>
      </c>
      <c r="K1505" s="4">
        <v>44561</v>
      </c>
      <c r="L1505" s="3">
        <f t="shared" si="92"/>
        <v>2021</v>
      </c>
      <c r="M1505" s="3">
        <f t="shared" si="93"/>
        <v>12</v>
      </c>
      <c r="O1505" s="3"/>
      <c r="P1505" s="56">
        <f t="shared" si="94"/>
        <v>40.5</v>
      </c>
      <c r="Q1505" s="56">
        <f t="shared" si="95"/>
        <v>0</v>
      </c>
      <c r="R1505" s="56">
        <f>IF(A1505="INVERSION",-J1505,0)</f>
        <v>0</v>
      </c>
      <c r="S1505" s="56">
        <f>finanzas3[[#This Row],[INGRESO__NETO]]+finanzas3[[#This Row],[GASTO_NETO]]+finanzas3[[#This Row],[INVERSION_NETA]]</f>
        <v>40.5</v>
      </c>
    </row>
    <row r="1506" spans="1:19" x14ac:dyDescent="0.35">
      <c r="A1506" s="3" t="s">
        <v>28</v>
      </c>
      <c r="B1506" s="3" t="s">
        <v>16</v>
      </c>
      <c r="C1506" s="3" t="s">
        <v>29</v>
      </c>
      <c r="D1506" s="3" t="s">
        <v>18</v>
      </c>
      <c r="E1506" s="3" t="s">
        <v>37</v>
      </c>
      <c r="F1506" s="3" t="s">
        <v>171</v>
      </c>
      <c r="G1506" s="3" t="s">
        <v>1864</v>
      </c>
      <c r="H1506" s="3" t="s">
        <v>1861</v>
      </c>
      <c r="I1506" s="3" t="s">
        <v>487</v>
      </c>
      <c r="J1506" s="6">
        <v>45</v>
      </c>
      <c r="K1506" s="4">
        <v>44562</v>
      </c>
      <c r="L1506" s="3">
        <f t="shared" si="92"/>
        <v>2022</v>
      </c>
      <c r="M1506" s="3">
        <f t="shared" si="93"/>
        <v>1</v>
      </c>
      <c r="O1506" s="3" t="s">
        <v>576</v>
      </c>
      <c r="P1506" s="56">
        <f t="shared" si="94"/>
        <v>0</v>
      </c>
      <c r="Q1506" s="56">
        <f t="shared" si="95"/>
        <v>-45</v>
      </c>
      <c r="R1506" s="56">
        <f>IF(A1506="INVERSION",-J1506,0)</f>
        <v>0</v>
      </c>
      <c r="S1506" s="56">
        <f>finanzas3[[#This Row],[INGRESO__NETO]]+finanzas3[[#This Row],[GASTO_NETO]]+finanzas3[[#This Row],[INVERSION_NETA]]</f>
        <v>-45</v>
      </c>
    </row>
    <row r="1507" spans="1:19" x14ac:dyDescent="0.35">
      <c r="A1507" s="7" t="s">
        <v>28</v>
      </c>
      <c r="B1507" s="7" t="s">
        <v>35</v>
      </c>
      <c r="C1507" s="7" t="s">
        <v>17</v>
      </c>
      <c r="D1507" s="3" t="s">
        <v>18</v>
      </c>
      <c r="E1507" s="7" t="s">
        <v>485</v>
      </c>
      <c r="F1507" s="7" t="s">
        <v>171</v>
      </c>
      <c r="G1507" s="3" t="s">
        <v>81</v>
      </c>
      <c r="H1507" s="3" t="s">
        <v>168</v>
      </c>
      <c r="I1507" s="7" t="s">
        <v>167</v>
      </c>
      <c r="J1507" s="104">
        <v>3.6</v>
      </c>
      <c r="K1507" s="4">
        <v>44562</v>
      </c>
      <c r="L1507" s="3">
        <f t="shared" si="92"/>
        <v>2022</v>
      </c>
      <c r="M1507" s="3">
        <f t="shared" si="93"/>
        <v>1</v>
      </c>
      <c r="N1507" s="7"/>
      <c r="O1507" s="7"/>
      <c r="P1507" s="56">
        <f t="shared" si="94"/>
        <v>0</v>
      </c>
      <c r="Q1507" s="56">
        <f t="shared" si="95"/>
        <v>-3.6</v>
      </c>
      <c r="R1507" s="56">
        <f>IF(A1507="INVERSION",-J1507,0)</f>
        <v>0</v>
      </c>
      <c r="S1507" s="56">
        <f>finanzas3[[#This Row],[INGRESO__NETO]]+finanzas3[[#This Row],[GASTO_NETO]]+finanzas3[[#This Row],[INVERSION_NETA]]</f>
        <v>-3.6</v>
      </c>
    </row>
    <row r="1508" spans="1:19" x14ac:dyDescent="0.35">
      <c r="A1508" s="3" t="s">
        <v>28</v>
      </c>
      <c r="B1508" s="3" t="s">
        <v>16</v>
      </c>
      <c r="C1508" s="3" t="s">
        <v>29</v>
      </c>
      <c r="D1508" s="3" t="s">
        <v>18</v>
      </c>
      <c r="E1508" s="3" t="s">
        <v>483</v>
      </c>
      <c r="F1508" s="3" t="s">
        <v>171</v>
      </c>
      <c r="G1508" s="3" t="s">
        <v>59</v>
      </c>
      <c r="H1508" s="3" t="s">
        <v>428</v>
      </c>
      <c r="I1508" s="3" t="s">
        <v>428</v>
      </c>
      <c r="J1508" s="6">
        <v>6.7</v>
      </c>
      <c r="K1508" s="4">
        <v>44562</v>
      </c>
      <c r="L1508" s="3">
        <f t="shared" si="92"/>
        <v>2022</v>
      </c>
      <c r="M1508" s="3">
        <f t="shared" si="93"/>
        <v>1</v>
      </c>
      <c r="O1508" s="3" t="s">
        <v>576</v>
      </c>
      <c r="P1508" s="56">
        <f t="shared" si="94"/>
        <v>0</v>
      </c>
      <c r="Q1508" s="56">
        <f t="shared" si="95"/>
        <v>-6.7</v>
      </c>
      <c r="R1508" s="56">
        <f>IF(A1508="INVERSION",-J1508,0)</f>
        <v>0</v>
      </c>
      <c r="S1508" s="56">
        <f>finanzas3[[#This Row],[INGRESO__NETO]]+finanzas3[[#This Row],[GASTO_NETO]]+finanzas3[[#This Row],[INVERSION_NETA]]</f>
        <v>-6.7</v>
      </c>
    </row>
    <row r="1509" spans="1:19" x14ac:dyDescent="0.35">
      <c r="A1509" s="3" t="s">
        <v>28</v>
      </c>
      <c r="B1509" s="3" t="s">
        <v>16</v>
      </c>
      <c r="C1509" s="3" t="s">
        <v>17</v>
      </c>
      <c r="D1509" s="3" t="s">
        <v>18</v>
      </c>
      <c r="E1509" s="3" t="s">
        <v>645</v>
      </c>
      <c r="F1509" s="3" t="s">
        <v>171</v>
      </c>
      <c r="G1509" s="3" t="s">
        <v>48</v>
      </c>
      <c r="H1509" s="3" t="s">
        <v>874</v>
      </c>
      <c r="I1509" s="3" t="s">
        <v>185</v>
      </c>
      <c r="J1509" s="6">
        <v>4.0000000000000008E-2</v>
      </c>
      <c r="K1509" s="4">
        <v>44562</v>
      </c>
      <c r="L1509" s="3">
        <f t="shared" si="92"/>
        <v>2022</v>
      </c>
      <c r="M1509" s="3">
        <f t="shared" si="93"/>
        <v>1</v>
      </c>
      <c r="N1509" s="37"/>
      <c r="O1509" s="3"/>
      <c r="P1509" s="56">
        <f t="shared" si="94"/>
        <v>0</v>
      </c>
      <c r="Q1509" s="56">
        <f t="shared" si="95"/>
        <v>-4.0000000000000008E-2</v>
      </c>
      <c r="R1509" s="56">
        <f>IF(A1509="INVERSION",-J1509,0)</f>
        <v>0</v>
      </c>
      <c r="S1509" s="56">
        <f>finanzas3[[#This Row],[INGRESO__NETO]]+finanzas3[[#This Row],[GASTO_NETO]]+finanzas3[[#This Row],[INVERSION_NETA]]</f>
        <v>-4.0000000000000008E-2</v>
      </c>
    </row>
    <row r="1510" spans="1:19" x14ac:dyDescent="0.35">
      <c r="A1510" s="3" t="s">
        <v>28</v>
      </c>
      <c r="B1510" s="3" t="s">
        <v>16</v>
      </c>
      <c r="C1510" s="3" t="s">
        <v>29</v>
      </c>
      <c r="D1510" s="3" t="s">
        <v>18</v>
      </c>
      <c r="E1510" s="3" t="s">
        <v>184</v>
      </c>
      <c r="G1510" s="3" t="s">
        <v>1864</v>
      </c>
      <c r="H1510" s="3" t="s">
        <v>184</v>
      </c>
      <c r="I1510" s="3" t="s">
        <v>632</v>
      </c>
      <c r="J1510" s="6">
        <v>13.5</v>
      </c>
      <c r="K1510" s="4">
        <v>44562</v>
      </c>
      <c r="L1510" s="3">
        <f t="shared" si="92"/>
        <v>2022</v>
      </c>
      <c r="M1510" s="3">
        <f t="shared" si="93"/>
        <v>1</v>
      </c>
      <c r="O1510" s="3" t="s">
        <v>576</v>
      </c>
      <c r="P1510" s="56">
        <f t="shared" si="94"/>
        <v>0</v>
      </c>
      <c r="Q1510" s="56">
        <f t="shared" si="95"/>
        <v>-13.5</v>
      </c>
      <c r="R1510" s="56">
        <f>IF(A1510="INVERSION",-J1510,0)</f>
        <v>0</v>
      </c>
      <c r="S1510" s="56">
        <f>finanzas3[[#This Row],[INGRESO__NETO]]+finanzas3[[#This Row],[GASTO_NETO]]+finanzas3[[#This Row],[INVERSION_NETA]]</f>
        <v>-13.5</v>
      </c>
    </row>
    <row r="1511" spans="1:19" x14ac:dyDescent="0.35">
      <c r="A1511" s="3" t="s">
        <v>28</v>
      </c>
      <c r="B1511" s="3" t="s">
        <v>16</v>
      </c>
      <c r="C1511" s="3" t="s">
        <v>29</v>
      </c>
      <c r="D1511" s="3" t="s">
        <v>18</v>
      </c>
      <c r="E1511" s="3" t="s">
        <v>485</v>
      </c>
      <c r="F1511" s="3" t="s">
        <v>171</v>
      </c>
      <c r="G1511" s="3" t="s">
        <v>1864</v>
      </c>
      <c r="H1511" s="3" t="s">
        <v>679</v>
      </c>
      <c r="I1511" s="3" t="s">
        <v>2197</v>
      </c>
      <c r="J1511" s="6">
        <v>8.5</v>
      </c>
      <c r="K1511" s="4">
        <v>44562</v>
      </c>
      <c r="L1511" s="3">
        <f t="shared" si="92"/>
        <v>2022</v>
      </c>
      <c r="M1511" s="3">
        <f t="shared" si="93"/>
        <v>1</v>
      </c>
      <c r="O1511" s="3" t="s">
        <v>576</v>
      </c>
      <c r="P1511" s="56">
        <f t="shared" si="94"/>
        <v>0</v>
      </c>
      <c r="Q1511" s="56">
        <f t="shared" si="95"/>
        <v>-8.5</v>
      </c>
      <c r="R1511" s="56">
        <f>IF(A1511="INVERSION",-J1511,0)</f>
        <v>0</v>
      </c>
      <c r="S1511" s="56">
        <f>finanzas3[[#This Row],[INGRESO__NETO]]+finanzas3[[#This Row],[GASTO_NETO]]+finanzas3[[#This Row],[INVERSION_NETA]]</f>
        <v>-8.5</v>
      </c>
    </row>
    <row r="1512" spans="1:19" x14ac:dyDescent="0.35">
      <c r="A1512" s="7" t="s">
        <v>28</v>
      </c>
      <c r="B1512" s="7" t="s">
        <v>35</v>
      </c>
      <c r="C1512" s="7" t="s">
        <v>17</v>
      </c>
      <c r="D1512" s="3" t="s">
        <v>18</v>
      </c>
      <c r="E1512" s="7" t="s">
        <v>645</v>
      </c>
      <c r="F1512" s="7" t="s">
        <v>171</v>
      </c>
      <c r="G1512" s="3" t="s">
        <v>67</v>
      </c>
      <c r="H1512" s="7" t="s">
        <v>49</v>
      </c>
      <c r="I1512" s="7" t="s">
        <v>645</v>
      </c>
      <c r="J1512" s="104">
        <v>0.27</v>
      </c>
      <c r="K1512" s="4">
        <v>44562</v>
      </c>
      <c r="L1512" s="3">
        <f t="shared" si="92"/>
        <v>2022</v>
      </c>
      <c r="M1512" s="3">
        <f t="shared" si="93"/>
        <v>1</v>
      </c>
      <c r="N1512" s="7"/>
      <c r="O1512" s="7"/>
      <c r="P1512" s="56">
        <f t="shared" si="94"/>
        <v>0</v>
      </c>
      <c r="Q1512" s="56">
        <f t="shared" si="95"/>
        <v>-0.27</v>
      </c>
      <c r="R1512" s="56">
        <f>IF(A1512="INVERSION",-J1512,0)</f>
        <v>0</v>
      </c>
      <c r="S1512" s="56">
        <f>finanzas3[[#This Row],[INGRESO__NETO]]+finanzas3[[#This Row],[GASTO_NETO]]+finanzas3[[#This Row],[INVERSION_NETA]]</f>
        <v>-0.27</v>
      </c>
    </row>
    <row r="1513" spans="1:19" x14ac:dyDescent="0.35">
      <c r="A1513" s="3" t="s">
        <v>28</v>
      </c>
      <c r="B1513" s="3" t="s">
        <v>16</v>
      </c>
      <c r="C1513" s="3" t="s">
        <v>17</v>
      </c>
      <c r="D1513" s="3" t="s">
        <v>18</v>
      </c>
      <c r="E1513" s="3" t="s">
        <v>126</v>
      </c>
      <c r="G1513" s="3" t="s">
        <v>81</v>
      </c>
      <c r="H1513" s="3" t="s">
        <v>126</v>
      </c>
      <c r="I1513" s="3" t="s">
        <v>208</v>
      </c>
      <c r="J1513" s="6">
        <v>0.44000000000000006</v>
      </c>
      <c r="K1513" s="4">
        <v>44562</v>
      </c>
      <c r="L1513" s="3">
        <f t="shared" si="92"/>
        <v>2022</v>
      </c>
      <c r="M1513" s="3">
        <f t="shared" si="93"/>
        <v>1</v>
      </c>
      <c r="O1513" t="s">
        <v>754</v>
      </c>
      <c r="P1513" s="56">
        <f t="shared" si="94"/>
        <v>0</v>
      </c>
      <c r="Q1513" s="56">
        <f t="shared" si="95"/>
        <v>-0.44000000000000006</v>
      </c>
      <c r="R1513" s="56">
        <f>IF(A1513="INVERSION",-J1513,0)</f>
        <v>0</v>
      </c>
      <c r="S1513" s="56">
        <f>finanzas3[[#This Row],[INGRESO__NETO]]+finanzas3[[#This Row],[GASTO_NETO]]+finanzas3[[#This Row],[INVERSION_NETA]]</f>
        <v>-0.44000000000000006</v>
      </c>
    </row>
    <row r="1514" spans="1:19" x14ac:dyDescent="0.35">
      <c r="A1514" s="3" t="s">
        <v>15</v>
      </c>
      <c r="B1514" s="3" t="s">
        <v>16</v>
      </c>
      <c r="C1514" s="3" t="s">
        <v>17</v>
      </c>
      <c r="D1514" s="3" t="s">
        <v>18</v>
      </c>
      <c r="E1514" s="3" t="s">
        <v>264</v>
      </c>
      <c r="F1514" s="3" t="s">
        <v>171</v>
      </c>
      <c r="G1514" s="3" t="s">
        <v>265</v>
      </c>
      <c r="H1514" s="3" t="s">
        <v>700</v>
      </c>
      <c r="I1514" s="3" t="s">
        <v>755</v>
      </c>
      <c r="J1514" s="6">
        <v>67.451999999999998</v>
      </c>
      <c r="K1514" s="4">
        <v>44562</v>
      </c>
      <c r="L1514" s="3">
        <f t="shared" si="92"/>
        <v>2022</v>
      </c>
      <c r="M1514" s="3">
        <f t="shared" si="93"/>
        <v>1</v>
      </c>
      <c r="O1514" s="3" t="s">
        <v>756</v>
      </c>
      <c r="P1514" s="56">
        <f t="shared" si="94"/>
        <v>67.451999999999998</v>
      </c>
      <c r="Q1514" s="56">
        <f t="shared" si="95"/>
        <v>0</v>
      </c>
      <c r="R1514" s="56">
        <f>IF(A1514="INVERSION",-J1514,0)</f>
        <v>0</v>
      </c>
      <c r="S1514" s="56">
        <f>finanzas3[[#This Row],[INGRESO__NETO]]+finanzas3[[#This Row],[GASTO_NETO]]+finanzas3[[#This Row],[INVERSION_NETA]]</f>
        <v>67.451999999999998</v>
      </c>
    </row>
    <row r="1515" spans="1:19" x14ac:dyDescent="0.35">
      <c r="A1515" s="7" t="s">
        <v>28</v>
      </c>
      <c r="B1515" s="7" t="s">
        <v>35</v>
      </c>
      <c r="C1515" s="7" t="s">
        <v>17</v>
      </c>
      <c r="D1515" s="3" t="s">
        <v>18</v>
      </c>
      <c r="E1515" s="7" t="s">
        <v>167</v>
      </c>
      <c r="F1515" s="7" t="s">
        <v>171</v>
      </c>
      <c r="G1515" s="7" t="s">
        <v>53</v>
      </c>
      <c r="H1515" s="7" t="s">
        <v>711</v>
      </c>
      <c r="I1515" s="7" t="s">
        <v>1662</v>
      </c>
      <c r="J1515" s="104">
        <v>1.7949999999999999</v>
      </c>
      <c r="K1515" s="4">
        <v>44562</v>
      </c>
      <c r="L1515" s="3">
        <f t="shared" si="92"/>
        <v>2022</v>
      </c>
      <c r="M1515" s="3">
        <f t="shared" si="93"/>
        <v>1</v>
      </c>
      <c r="N1515" s="7"/>
      <c r="O1515" s="7" t="s">
        <v>1663</v>
      </c>
      <c r="P1515" s="56">
        <f t="shared" si="94"/>
        <v>0</v>
      </c>
      <c r="Q1515" s="56">
        <f t="shared" si="95"/>
        <v>-1.7949999999999999</v>
      </c>
      <c r="R1515" s="56">
        <f>IF(A1515="INVERSION",-J1515,0)</f>
        <v>0</v>
      </c>
      <c r="S1515" s="56">
        <f>finanzas3[[#This Row],[INGRESO__NETO]]+finanzas3[[#This Row],[GASTO_NETO]]+finanzas3[[#This Row],[INVERSION_NETA]]</f>
        <v>-1.7949999999999999</v>
      </c>
    </row>
    <row r="1516" spans="1:19" x14ac:dyDescent="0.35">
      <c r="A1516" s="7" t="s">
        <v>28</v>
      </c>
      <c r="B1516" s="7" t="s">
        <v>35</v>
      </c>
      <c r="C1516" s="7" t="s">
        <v>17</v>
      </c>
      <c r="D1516" s="3" t="s">
        <v>18</v>
      </c>
      <c r="E1516" s="7" t="s">
        <v>167</v>
      </c>
      <c r="F1516" s="7" t="s">
        <v>171</v>
      </c>
      <c r="G1516" s="7" t="s">
        <v>53</v>
      </c>
      <c r="H1516" s="7" t="s">
        <v>711</v>
      </c>
      <c r="I1516" s="7" t="s">
        <v>1662</v>
      </c>
      <c r="J1516" s="104">
        <v>2.9950000000000001</v>
      </c>
      <c r="K1516" s="4">
        <v>44562</v>
      </c>
      <c r="L1516" s="3">
        <f t="shared" si="92"/>
        <v>2022</v>
      </c>
      <c r="M1516" s="3">
        <f t="shared" si="93"/>
        <v>1</v>
      </c>
      <c r="N1516" s="7"/>
      <c r="O1516" s="7" t="s">
        <v>1664</v>
      </c>
      <c r="P1516" s="56">
        <f t="shared" si="94"/>
        <v>0</v>
      </c>
      <c r="Q1516" s="56">
        <f t="shared" si="95"/>
        <v>-2.9950000000000001</v>
      </c>
      <c r="R1516" s="56">
        <f>IF(A1516="INVERSION",-J1516,0)</f>
        <v>0</v>
      </c>
      <c r="S1516" s="56">
        <f>finanzas3[[#This Row],[INGRESO__NETO]]+finanzas3[[#This Row],[GASTO_NETO]]+finanzas3[[#This Row],[INVERSION_NETA]]</f>
        <v>-2.9950000000000001</v>
      </c>
    </row>
    <row r="1517" spans="1:19" x14ac:dyDescent="0.35">
      <c r="A1517" s="7" t="s">
        <v>28</v>
      </c>
      <c r="B1517" s="7" t="s">
        <v>35</v>
      </c>
      <c r="C1517" s="7" t="s">
        <v>17</v>
      </c>
      <c r="D1517" s="3" t="s">
        <v>18</v>
      </c>
      <c r="E1517" s="7" t="s">
        <v>167</v>
      </c>
      <c r="F1517" s="7" t="s">
        <v>171</v>
      </c>
      <c r="G1517" s="7" t="s">
        <v>1865</v>
      </c>
      <c r="H1517" s="7" t="s">
        <v>42</v>
      </c>
      <c r="I1517" s="7" t="s">
        <v>42</v>
      </c>
      <c r="J1517" s="104">
        <v>1.6989999999999998</v>
      </c>
      <c r="K1517" s="4">
        <v>44562</v>
      </c>
      <c r="L1517" s="3">
        <f t="shared" si="92"/>
        <v>2022</v>
      </c>
      <c r="M1517" s="3">
        <f t="shared" si="93"/>
        <v>1</v>
      </c>
      <c r="N1517" s="7"/>
      <c r="O1517" s="7" t="s">
        <v>1667</v>
      </c>
      <c r="P1517" s="56">
        <f t="shared" si="94"/>
        <v>0</v>
      </c>
      <c r="Q1517" s="56">
        <f t="shared" si="95"/>
        <v>-1.6989999999999998</v>
      </c>
      <c r="R1517" s="56">
        <f>IF(A1517="INVERSION",-J1517,0)</f>
        <v>0</v>
      </c>
      <c r="S1517" s="56">
        <f>finanzas3[[#This Row],[INGRESO__NETO]]+finanzas3[[#This Row],[GASTO_NETO]]+finanzas3[[#This Row],[INVERSION_NETA]]</f>
        <v>-1.6989999999999998</v>
      </c>
    </row>
    <row r="1518" spans="1:19" x14ac:dyDescent="0.35">
      <c r="A1518" s="7" t="s">
        <v>28</v>
      </c>
      <c r="B1518" s="7" t="s">
        <v>35</v>
      </c>
      <c r="C1518" s="3" t="s">
        <v>17</v>
      </c>
      <c r="D1518" s="3" t="s">
        <v>18</v>
      </c>
      <c r="E1518" s="3" t="s">
        <v>1032</v>
      </c>
      <c r="F1518" s="7" t="s">
        <v>171</v>
      </c>
      <c r="G1518" s="3" t="s">
        <v>53</v>
      </c>
      <c r="H1518" s="3" t="s">
        <v>728</v>
      </c>
      <c r="I1518" s="7" t="s">
        <v>1033</v>
      </c>
      <c r="J1518" s="104">
        <v>24.011000000000003</v>
      </c>
      <c r="K1518" s="4">
        <v>44562</v>
      </c>
      <c r="L1518" s="3">
        <f t="shared" si="92"/>
        <v>2022</v>
      </c>
      <c r="M1518" s="3">
        <f t="shared" si="93"/>
        <v>1</v>
      </c>
      <c r="N1518" s="7"/>
      <c r="O1518" s="7" t="s">
        <v>1665</v>
      </c>
      <c r="P1518" s="56">
        <f t="shared" si="94"/>
        <v>0</v>
      </c>
      <c r="Q1518" s="56">
        <f t="shared" si="95"/>
        <v>-24.011000000000003</v>
      </c>
      <c r="R1518" s="56">
        <f>IF(A1518="INVERSION",-J1518,0)</f>
        <v>0</v>
      </c>
      <c r="S1518" s="56">
        <f>finanzas3[[#This Row],[INGRESO__NETO]]+finanzas3[[#This Row],[GASTO_NETO]]+finanzas3[[#This Row],[INVERSION_NETA]]</f>
        <v>-24.011000000000003</v>
      </c>
    </row>
    <row r="1519" spans="1:19" x14ac:dyDescent="0.35">
      <c r="A1519" s="7" t="s">
        <v>28</v>
      </c>
      <c r="B1519" s="7" t="s">
        <v>35</v>
      </c>
      <c r="C1519" s="3" t="s">
        <v>17</v>
      </c>
      <c r="D1519" s="3" t="s">
        <v>18</v>
      </c>
      <c r="E1519" s="3" t="s">
        <v>1032</v>
      </c>
      <c r="F1519" s="7" t="s">
        <v>171</v>
      </c>
      <c r="G1519" s="7" t="s">
        <v>728</v>
      </c>
      <c r="H1519" s="3" t="s">
        <v>728</v>
      </c>
      <c r="I1519" s="7" t="s">
        <v>1054</v>
      </c>
      <c r="J1519" s="104">
        <v>6.3040000000000003</v>
      </c>
      <c r="K1519" s="4">
        <v>44562</v>
      </c>
      <c r="L1519" s="3">
        <f t="shared" si="92"/>
        <v>2022</v>
      </c>
      <c r="M1519" s="3">
        <f t="shared" si="93"/>
        <v>1</v>
      </c>
      <c r="N1519" s="7"/>
      <c r="O1519" s="7" t="s">
        <v>1666</v>
      </c>
      <c r="P1519" s="56">
        <f t="shared" si="94"/>
        <v>0</v>
      </c>
      <c r="Q1519" s="56">
        <f t="shared" si="95"/>
        <v>-6.3040000000000003</v>
      </c>
      <c r="R1519" s="56">
        <f>IF(A1519="INVERSION",-J1519,0)</f>
        <v>0</v>
      </c>
      <c r="S1519" s="56">
        <f>finanzas3[[#This Row],[INGRESO__NETO]]+finanzas3[[#This Row],[GASTO_NETO]]+finanzas3[[#This Row],[INVERSION_NETA]]</f>
        <v>-6.3040000000000003</v>
      </c>
    </row>
    <row r="1520" spans="1:19" x14ac:dyDescent="0.35">
      <c r="A1520" s="7" t="s">
        <v>28</v>
      </c>
      <c r="B1520" s="7" t="s">
        <v>35</v>
      </c>
      <c r="C1520" s="3" t="s">
        <v>17</v>
      </c>
      <c r="D1520" s="3" t="s">
        <v>18</v>
      </c>
      <c r="E1520" s="3" t="s">
        <v>167</v>
      </c>
      <c r="F1520" s="7" t="s">
        <v>171</v>
      </c>
      <c r="G1520" s="3" t="s">
        <v>1865</v>
      </c>
      <c r="H1520" s="7" t="s">
        <v>49</v>
      </c>
      <c r="I1520" s="7" t="s">
        <v>1668</v>
      </c>
      <c r="J1520" s="104">
        <v>2.6989999999999998</v>
      </c>
      <c r="K1520" s="4">
        <v>44562</v>
      </c>
      <c r="L1520" s="3">
        <f t="shared" si="92"/>
        <v>2022</v>
      </c>
      <c r="M1520" s="3">
        <f t="shared" si="93"/>
        <v>1</v>
      </c>
      <c r="N1520" s="7"/>
      <c r="O1520" s="7" t="s">
        <v>1669</v>
      </c>
      <c r="P1520" s="56">
        <f t="shared" si="94"/>
        <v>0</v>
      </c>
      <c r="Q1520" s="56">
        <f t="shared" si="95"/>
        <v>-2.6989999999999998</v>
      </c>
      <c r="R1520" s="56">
        <f>IF(A1520="INVERSION",-J1520,0)</f>
        <v>0</v>
      </c>
      <c r="S1520" s="56">
        <f>finanzas3[[#This Row],[INGRESO__NETO]]+finanzas3[[#This Row],[GASTO_NETO]]+finanzas3[[#This Row],[INVERSION_NETA]]</f>
        <v>-2.6989999999999998</v>
      </c>
    </row>
    <row r="1521" spans="1:19" x14ac:dyDescent="0.35">
      <c r="A1521" s="7" t="s">
        <v>28</v>
      </c>
      <c r="B1521" s="7" t="s">
        <v>35</v>
      </c>
      <c r="C1521" s="3" t="s">
        <v>17</v>
      </c>
      <c r="D1521" s="3" t="s">
        <v>18</v>
      </c>
      <c r="E1521" s="3" t="s">
        <v>352</v>
      </c>
      <c r="F1521" s="7" t="s">
        <v>171</v>
      </c>
      <c r="G1521" s="7" t="s">
        <v>53</v>
      </c>
      <c r="H1521" s="7" t="s">
        <v>352</v>
      </c>
      <c r="I1521" s="7" t="s">
        <v>352</v>
      </c>
      <c r="J1521" s="104">
        <v>0.72599999999999998</v>
      </c>
      <c r="K1521" s="4">
        <v>44562</v>
      </c>
      <c r="L1521" s="3">
        <f t="shared" si="92"/>
        <v>2022</v>
      </c>
      <c r="M1521" s="3">
        <f t="shared" si="93"/>
        <v>1</v>
      </c>
      <c r="O1521" s="7"/>
      <c r="P1521" s="56">
        <f t="shared" si="94"/>
        <v>0</v>
      </c>
      <c r="Q1521" s="56">
        <f t="shared" si="95"/>
        <v>-0.72599999999999998</v>
      </c>
      <c r="R1521" s="56">
        <f>IF(A1521="INVERSION",-J1521,0)</f>
        <v>0</v>
      </c>
      <c r="S1521" s="56">
        <f>finanzas3[[#This Row],[INGRESO__NETO]]+finanzas3[[#This Row],[GASTO_NETO]]+finanzas3[[#This Row],[INVERSION_NETA]]</f>
        <v>-0.72599999999999998</v>
      </c>
    </row>
    <row r="1522" spans="1:19" x14ac:dyDescent="0.35">
      <c r="A1522" s="3" t="s">
        <v>15</v>
      </c>
      <c r="B1522" s="7" t="s">
        <v>35</v>
      </c>
      <c r="C1522" s="3" t="s">
        <v>17</v>
      </c>
      <c r="D1522" s="3" t="s">
        <v>18</v>
      </c>
      <c r="E1522" s="3" t="s">
        <v>610</v>
      </c>
      <c r="F1522" s="3" t="s">
        <v>20</v>
      </c>
      <c r="G1522" s="3" t="s">
        <v>568</v>
      </c>
      <c r="H1522" s="3" t="s">
        <v>610</v>
      </c>
      <c r="I1522" s="3" t="s">
        <v>610</v>
      </c>
      <c r="J1522" s="6">
        <v>4.5</v>
      </c>
      <c r="K1522" s="4">
        <v>44562</v>
      </c>
      <c r="L1522" s="3">
        <f t="shared" si="92"/>
        <v>2022</v>
      </c>
      <c r="M1522" s="3">
        <f t="shared" si="93"/>
        <v>1</v>
      </c>
      <c r="O1522" s="3" t="s">
        <v>1670</v>
      </c>
      <c r="P1522" s="56">
        <f t="shared" si="94"/>
        <v>4.5</v>
      </c>
      <c r="Q1522" s="56">
        <f t="shared" si="95"/>
        <v>0</v>
      </c>
      <c r="R1522" s="56">
        <f>IF(A1522="INVERSION",-J1522,0)</f>
        <v>0</v>
      </c>
      <c r="S1522" s="56">
        <f>finanzas3[[#This Row],[INGRESO__NETO]]+finanzas3[[#This Row],[GASTO_NETO]]+finanzas3[[#This Row],[INVERSION_NETA]]</f>
        <v>4.5</v>
      </c>
    </row>
    <row r="1523" spans="1:19" x14ac:dyDescent="0.35">
      <c r="A1523" s="3" t="s">
        <v>15</v>
      </c>
      <c r="B1523" s="7" t="s">
        <v>35</v>
      </c>
      <c r="C1523" s="3" t="s">
        <v>17</v>
      </c>
      <c r="D1523" s="3" t="s">
        <v>18</v>
      </c>
      <c r="E1523" s="3" t="s">
        <v>610</v>
      </c>
      <c r="F1523" s="3" t="s">
        <v>20</v>
      </c>
      <c r="G1523" s="3" t="s">
        <v>568</v>
      </c>
      <c r="H1523" s="3" t="s">
        <v>610</v>
      </c>
      <c r="I1523" s="3" t="s">
        <v>610</v>
      </c>
      <c r="J1523" s="6">
        <v>3</v>
      </c>
      <c r="K1523" s="4">
        <v>44562</v>
      </c>
      <c r="L1523" s="3">
        <f t="shared" si="92"/>
        <v>2022</v>
      </c>
      <c r="M1523" s="3">
        <f t="shared" si="93"/>
        <v>1</v>
      </c>
      <c r="O1523" s="3" t="s">
        <v>1671</v>
      </c>
      <c r="P1523" s="56">
        <f t="shared" si="94"/>
        <v>3</v>
      </c>
      <c r="Q1523" s="56">
        <f t="shared" si="95"/>
        <v>0</v>
      </c>
      <c r="R1523" s="56">
        <f>IF(A1523="INVERSION",-J1523,0)</f>
        <v>0</v>
      </c>
      <c r="S1523" s="56">
        <f>finanzas3[[#This Row],[INGRESO__NETO]]+finanzas3[[#This Row],[GASTO_NETO]]+finanzas3[[#This Row],[INVERSION_NETA]]</f>
        <v>3</v>
      </c>
    </row>
    <row r="1524" spans="1:19" x14ac:dyDescent="0.35">
      <c r="A1524" s="3" t="s">
        <v>15</v>
      </c>
      <c r="B1524" s="7" t="s">
        <v>35</v>
      </c>
      <c r="C1524" s="3" t="s">
        <v>17</v>
      </c>
      <c r="D1524" s="3" t="s">
        <v>18</v>
      </c>
      <c r="E1524" s="3" t="s">
        <v>610</v>
      </c>
      <c r="F1524" s="3" t="s">
        <v>20</v>
      </c>
      <c r="G1524" s="3" t="s">
        <v>568</v>
      </c>
      <c r="H1524" s="3" t="s">
        <v>610</v>
      </c>
      <c r="I1524" s="3" t="s">
        <v>610</v>
      </c>
      <c r="J1524" s="6">
        <v>2.4</v>
      </c>
      <c r="K1524" s="4">
        <v>44562</v>
      </c>
      <c r="L1524" s="3">
        <f t="shared" si="92"/>
        <v>2022</v>
      </c>
      <c r="M1524" s="3">
        <f t="shared" si="93"/>
        <v>1</v>
      </c>
      <c r="O1524" s="3" t="s">
        <v>1672</v>
      </c>
      <c r="P1524" s="56">
        <f t="shared" si="94"/>
        <v>2.4</v>
      </c>
      <c r="Q1524" s="56">
        <f t="shared" si="95"/>
        <v>0</v>
      </c>
      <c r="R1524" s="56">
        <f>IF(A1524="INVERSION",-J1524,0)</f>
        <v>0</v>
      </c>
      <c r="S1524" s="56">
        <f>finanzas3[[#This Row],[INGRESO__NETO]]+finanzas3[[#This Row],[GASTO_NETO]]+finanzas3[[#This Row],[INVERSION_NETA]]</f>
        <v>2.4</v>
      </c>
    </row>
    <row r="1525" spans="1:19" x14ac:dyDescent="0.35">
      <c r="A1525" s="3" t="s">
        <v>15</v>
      </c>
      <c r="B1525" s="7" t="s">
        <v>35</v>
      </c>
      <c r="C1525" s="3" t="s">
        <v>17</v>
      </c>
      <c r="D1525" s="3" t="s">
        <v>18</v>
      </c>
      <c r="E1525" s="3" t="s">
        <v>610</v>
      </c>
      <c r="F1525" s="3" t="s">
        <v>20</v>
      </c>
      <c r="G1525" s="3" t="s">
        <v>568</v>
      </c>
      <c r="H1525" s="3" t="s">
        <v>610</v>
      </c>
      <c r="I1525" s="3" t="s">
        <v>610</v>
      </c>
      <c r="J1525" s="6">
        <v>3</v>
      </c>
      <c r="K1525" s="4">
        <v>44562</v>
      </c>
      <c r="L1525" s="3">
        <f t="shared" si="92"/>
        <v>2022</v>
      </c>
      <c r="M1525" s="3">
        <f t="shared" si="93"/>
        <v>1</v>
      </c>
      <c r="O1525" s="3" t="s">
        <v>1673</v>
      </c>
      <c r="P1525" s="56">
        <f t="shared" si="94"/>
        <v>3</v>
      </c>
      <c r="Q1525" s="56">
        <f t="shared" si="95"/>
        <v>0</v>
      </c>
      <c r="R1525" s="56">
        <f>IF(A1525="INVERSION",-J1525,0)</f>
        <v>0</v>
      </c>
      <c r="S1525" s="56">
        <f>finanzas3[[#This Row],[INGRESO__NETO]]+finanzas3[[#This Row],[GASTO_NETO]]+finanzas3[[#This Row],[INVERSION_NETA]]</f>
        <v>3</v>
      </c>
    </row>
    <row r="1526" spans="1:19" x14ac:dyDescent="0.35">
      <c r="A1526" s="3" t="s">
        <v>15</v>
      </c>
      <c r="B1526" s="7" t="s">
        <v>35</v>
      </c>
      <c r="C1526" s="3" t="s">
        <v>17</v>
      </c>
      <c r="D1526" s="3" t="s">
        <v>18</v>
      </c>
      <c r="E1526" s="3" t="s">
        <v>610</v>
      </c>
      <c r="F1526" s="3" t="s">
        <v>20</v>
      </c>
      <c r="G1526" s="3" t="s">
        <v>568</v>
      </c>
      <c r="H1526" s="3" t="s">
        <v>610</v>
      </c>
      <c r="I1526" s="3" t="s">
        <v>610</v>
      </c>
      <c r="J1526" s="6">
        <v>2.6999999999999997</v>
      </c>
      <c r="K1526" s="4">
        <v>44562</v>
      </c>
      <c r="L1526" s="3">
        <f t="shared" si="92"/>
        <v>2022</v>
      </c>
      <c r="M1526" s="3">
        <f t="shared" si="93"/>
        <v>1</v>
      </c>
      <c r="O1526" s="3" t="s">
        <v>1674</v>
      </c>
      <c r="P1526" s="56">
        <f t="shared" si="94"/>
        <v>2.6999999999999997</v>
      </c>
      <c r="Q1526" s="56">
        <f t="shared" si="95"/>
        <v>0</v>
      </c>
      <c r="R1526" s="56">
        <f>IF(A1526="INVERSION",-J1526,0)</f>
        <v>0</v>
      </c>
      <c r="S1526" s="56">
        <f>finanzas3[[#This Row],[INGRESO__NETO]]+finanzas3[[#This Row],[GASTO_NETO]]+finanzas3[[#This Row],[INVERSION_NETA]]</f>
        <v>2.6999999999999997</v>
      </c>
    </row>
    <row r="1527" spans="1:19" x14ac:dyDescent="0.35">
      <c r="A1527" s="3" t="s">
        <v>15</v>
      </c>
      <c r="B1527" s="7" t="s">
        <v>35</v>
      </c>
      <c r="C1527" s="3" t="s">
        <v>17</v>
      </c>
      <c r="D1527" s="3" t="s">
        <v>18</v>
      </c>
      <c r="E1527" s="3" t="s">
        <v>610</v>
      </c>
      <c r="F1527" s="3" t="s">
        <v>20</v>
      </c>
      <c r="G1527" s="3" t="s">
        <v>568</v>
      </c>
      <c r="H1527" s="3" t="s">
        <v>610</v>
      </c>
      <c r="I1527" s="3" t="s">
        <v>610</v>
      </c>
      <c r="J1527" s="6">
        <v>3</v>
      </c>
      <c r="K1527" s="4">
        <v>44562</v>
      </c>
      <c r="L1527" s="3">
        <f t="shared" si="92"/>
        <v>2022</v>
      </c>
      <c r="M1527" s="3">
        <f t="shared" si="93"/>
        <v>1</v>
      </c>
      <c r="O1527" s="3" t="s">
        <v>1675</v>
      </c>
      <c r="P1527" s="56">
        <f t="shared" si="94"/>
        <v>3</v>
      </c>
      <c r="Q1527" s="56">
        <f t="shared" si="95"/>
        <v>0</v>
      </c>
      <c r="R1527" s="56">
        <f>IF(A1527="INVERSION",-J1527,0)</f>
        <v>0</v>
      </c>
      <c r="S1527" s="56">
        <f>finanzas3[[#This Row],[INGRESO__NETO]]+finanzas3[[#This Row],[GASTO_NETO]]+finanzas3[[#This Row],[INVERSION_NETA]]</f>
        <v>3</v>
      </c>
    </row>
    <row r="1528" spans="1:19" x14ac:dyDescent="0.35">
      <c r="A1528" s="3" t="s">
        <v>28</v>
      </c>
      <c r="B1528" s="3" t="s">
        <v>16</v>
      </c>
      <c r="C1528" s="3" t="s">
        <v>17</v>
      </c>
      <c r="D1528" s="3" t="s">
        <v>18</v>
      </c>
      <c r="E1528" s="3" t="s">
        <v>40</v>
      </c>
      <c r="F1528" s="3" t="s">
        <v>171</v>
      </c>
      <c r="G1528" s="3" t="s">
        <v>21</v>
      </c>
      <c r="H1528" s="3" t="s">
        <v>40</v>
      </c>
      <c r="I1528" s="3" t="s">
        <v>40</v>
      </c>
      <c r="J1528" s="6">
        <v>5</v>
      </c>
      <c r="K1528" s="4">
        <v>44564</v>
      </c>
      <c r="L1528" s="3">
        <f t="shared" si="92"/>
        <v>2022</v>
      </c>
      <c r="M1528" s="3">
        <f t="shared" si="93"/>
        <v>1</v>
      </c>
      <c r="P1528" s="56">
        <f t="shared" si="94"/>
        <v>0</v>
      </c>
      <c r="Q1528" s="56">
        <f t="shared" si="95"/>
        <v>-5</v>
      </c>
      <c r="R1528" s="56">
        <f>IF(A1528="INVERSION",-J1528,0)</f>
        <v>0</v>
      </c>
      <c r="S1528" s="56">
        <f>finanzas3[[#This Row],[INGRESO__NETO]]+finanzas3[[#This Row],[GASTO_NETO]]+finanzas3[[#This Row],[INVERSION_NETA]]</f>
        <v>-5</v>
      </c>
    </row>
    <row r="1529" spans="1:19" x14ac:dyDescent="0.35">
      <c r="A1529" s="3" t="s">
        <v>28</v>
      </c>
      <c r="B1529" s="3" t="s">
        <v>16</v>
      </c>
      <c r="C1529" s="3" t="s">
        <v>17</v>
      </c>
      <c r="D1529" s="3" t="s">
        <v>18</v>
      </c>
      <c r="E1529" s="3" t="s">
        <v>498</v>
      </c>
      <c r="F1529" s="3" t="s">
        <v>25</v>
      </c>
      <c r="G1529" s="3" t="s">
        <v>67</v>
      </c>
      <c r="H1529" s="3" t="s">
        <v>67</v>
      </c>
      <c r="I1529" s="3" t="s">
        <v>67</v>
      </c>
      <c r="J1529" s="6">
        <v>1.2000000000000002</v>
      </c>
      <c r="K1529" s="4">
        <v>44566</v>
      </c>
      <c r="L1529" s="3">
        <f t="shared" si="92"/>
        <v>2022</v>
      </c>
      <c r="M1529" s="3">
        <f t="shared" si="93"/>
        <v>1</v>
      </c>
      <c r="O1529" t="s">
        <v>499</v>
      </c>
      <c r="P1529" s="56">
        <f t="shared" si="94"/>
        <v>0</v>
      </c>
      <c r="Q1529" s="56">
        <f t="shared" si="95"/>
        <v>-1.2000000000000002</v>
      </c>
      <c r="R1529" s="56">
        <f>IF(A1529="INVERSION",-J1529,0)</f>
        <v>0</v>
      </c>
      <c r="S1529" s="56">
        <f>finanzas3[[#This Row],[INGRESO__NETO]]+finanzas3[[#This Row],[GASTO_NETO]]+finanzas3[[#This Row],[INVERSION_NETA]]</f>
        <v>-1.2000000000000002</v>
      </c>
    </row>
    <row r="1530" spans="1:19" x14ac:dyDescent="0.35">
      <c r="A1530" s="3" t="s">
        <v>28</v>
      </c>
      <c r="B1530" s="3" t="s">
        <v>16</v>
      </c>
      <c r="C1530" s="3" t="s">
        <v>17</v>
      </c>
      <c r="D1530" s="3" t="s">
        <v>18</v>
      </c>
      <c r="E1530" s="3" t="s">
        <v>133</v>
      </c>
      <c r="F1530" s="3" t="s">
        <v>25</v>
      </c>
      <c r="G1530" s="3" t="s">
        <v>21</v>
      </c>
      <c r="H1530" s="3" t="s">
        <v>134</v>
      </c>
      <c r="I1530" s="3" t="s">
        <v>134</v>
      </c>
      <c r="J1530" s="6">
        <v>1.7489999999999999</v>
      </c>
      <c r="K1530" s="4">
        <v>44568</v>
      </c>
      <c r="L1530" s="3">
        <f t="shared" si="92"/>
        <v>2022</v>
      </c>
      <c r="M1530" s="3">
        <f t="shared" si="93"/>
        <v>1</v>
      </c>
      <c r="O1530" t="s">
        <v>135</v>
      </c>
      <c r="P1530" s="56">
        <f t="shared" si="94"/>
        <v>0</v>
      </c>
      <c r="Q1530" s="56">
        <f t="shared" si="95"/>
        <v>-1.7489999999999999</v>
      </c>
      <c r="R1530" s="56">
        <f>IF(A1530="INVERSION",-J1530,0)</f>
        <v>0</v>
      </c>
      <c r="S1530" s="56">
        <f>finanzas3[[#This Row],[INGRESO__NETO]]+finanzas3[[#This Row],[GASTO_NETO]]+finanzas3[[#This Row],[INVERSION_NETA]]</f>
        <v>-1.7489999999999999</v>
      </c>
    </row>
    <row r="1531" spans="1:19" x14ac:dyDescent="0.35">
      <c r="A1531" s="3" t="s">
        <v>28</v>
      </c>
      <c r="B1531" s="3" t="s">
        <v>16</v>
      </c>
      <c r="C1531" s="3" t="s">
        <v>17</v>
      </c>
      <c r="D1531" s="3" t="s">
        <v>18</v>
      </c>
      <c r="F1531" s="3" t="s">
        <v>171</v>
      </c>
      <c r="G1531" s="3" t="s">
        <v>67</v>
      </c>
      <c r="H1531" s="3" t="s">
        <v>66</v>
      </c>
      <c r="I1531" s="3" t="s">
        <v>634</v>
      </c>
      <c r="J1531" s="6">
        <v>0.05</v>
      </c>
      <c r="K1531" s="4">
        <v>44568</v>
      </c>
      <c r="L1531" s="3">
        <f t="shared" si="92"/>
        <v>2022</v>
      </c>
      <c r="M1531" s="3">
        <f t="shared" si="93"/>
        <v>1</v>
      </c>
      <c r="P1531" s="56">
        <f t="shared" si="94"/>
        <v>0</v>
      </c>
      <c r="Q1531" s="56">
        <f t="shared" si="95"/>
        <v>-0.05</v>
      </c>
      <c r="R1531" s="56">
        <f>IF(A1531="INVERSION",-J1531,0)</f>
        <v>0</v>
      </c>
      <c r="S1531" s="56">
        <f>finanzas3[[#This Row],[INGRESO__NETO]]+finanzas3[[#This Row],[GASTO_NETO]]+finanzas3[[#This Row],[INVERSION_NETA]]</f>
        <v>-0.05</v>
      </c>
    </row>
    <row r="1532" spans="1:19" x14ac:dyDescent="0.35">
      <c r="A1532" s="3" t="s">
        <v>28</v>
      </c>
      <c r="B1532" s="3" t="s">
        <v>16</v>
      </c>
      <c r="C1532" s="3" t="s">
        <v>637</v>
      </c>
      <c r="D1532" s="3" t="s">
        <v>18</v>
      </c>
      <c r="E1532" s="3" t="s">
        <v>757</v>
      </c>
      <c r="G1532" s="3" t="s">
        <v>67</v>
      </c>
      <c r="H1532" s="3" t="s">
        <v>67</v>
      </c>
      <c r="I1532" s="3" t="s">
        <v>67</v>
      </c>
      <c r="J1532" s="6">
        <v>6.0200000000000005</v>
      </c>
      <c r="K1532" s="4">
        <v>44568</v>
      </c>
      <c r="L1532" s="3">
        <f t="shared" si="92"/>
        <v>2022</v>
      </c>
      <c r="M1532" s="3">
        <f t="shared" si="93"/>
        <v>1</v>
      </c>
      <c r="O1532" s="3" t="s">
        <v>758</v>
      </c>
      <c r="P1532" s="56">
        <f t="shared" si="94"/>
        <v>0</v>
      </c>
      <c r="Q1532" s="56">
        <f t="shared" si="95"/>
        <v>-6.0200000000000005</v>
      </c>
      <c r="R1532" s="56">
        <f>IF(A1532="INVERSION",-J1532,0)</f>
        <v>0</v>
      </c>
      <c r="S1532" s="56">
        <f>finanzas3[[#This Row],[INGRESO__NETO]]+finanzas3[[#This Row],[GASTO_NETO]]+finanzas3[[#This Row],[INVERSION_NETA]]</f>
        <v>-6.0200000000000005</v>
      </c>
    </row>
    <row r="1533" spans="1:19" x14ac:dyDescent="0.35">
      <c r="A1533" s="3" t="s">
        <v>28</v>
      </c>
      <c r="B1533" s="3" t="s">
        <v>16</v>
      </c>
      <c r="C1533" s="3" t="s">
        <v>17</v>
      </c>
      <c r="D1533" s="3" t="s">
        <v>18</v>
      </c>
      <c r="E1533" s="3" t="s">
        <v>759</v>
      </c>
      <c r="G1533" s="3" t="s">
        <v>165</v>
      </c>
      <c r="H1533" s="3" t="s">
        <v>759</v>
      </c>
      <c r="I1533" s="3" t="s">
        <v>759</v>
      </c>
      <c r="J1533" s="6">
        <v>2.99</v>
      </c>
      <c r="K1533" s="4">
        <v>44569</v>
      </c>
      <c r="L1533" s="3">
        <f t="shared" si="92"/>
        <v>2022</v>
      </c>
      <c r="M1533" s="3">
        <f t="shared" si="93"/>
        <v>1</v>
      </c>
      <c r="O1533" s="3" t="s">
        <v>760</v>
      </c>
      <c r="P1533" s="56">
        <f t="shared" si="94"/>
        <v>0</v>
      </c>
      <c r="Q1533" s="56">
        <f t="shared" si="95"/>
        <v>-2.99</v>
      </c>
      <c r="R1533" s="56">
        <f>IF(A1533="INVERSION",-J1533,0)</f>
        <v>0</v>
      </c>
      <c r="S1533" s="56">
        <f>finanzas3[[#This Row],[INGRESO__NETO]]+finanzas3[[#This Row],[GASTO_NETO]]+finanzas3[[#This Row],[INVERSION_NETA]]</f>
        <v>-2.99</v>
      </c>
    </row>
    <row r="1534" spans="1:19" x14ac:dyDescent="0.35">
      <c r="A1534" s="3" t="s">
        <v>28</v>
      </c>
      <c r="B1534" s="3" t="s">
        <v>16</v>
      </c>
      <c r="C1534" s="3" t="s">
        <v>17</v>
      </c>
      <c r="D1534" s="3" t="s">
        <v>18</v>
      </c>
      <c r="E1534" s="3" t="s">
        <v>425</v>
      </c>
      <c r="F1534" s="3" t="s">
        <v>171</v>
      </c>
      <c r="G1534" s="3" t="s">
        <v>48</v>
      </c>
      <c r="H1534" s="3" t="s">
        <v>49</v>
      </c>
      <c r="I1534" s="3" t="s">
        <v>425</v>
      </c>
      <c r="J1534" s="6">
        <v>3.6840000000000006</v>
      </c>
      <c r="K1534" s="4">
        <v>44570</v>
      </c>
      <c r="L1534" s="3">
        <f t="shared" si="92"/>
        <v>2022</v>
      </c>
      <c r="M1534" s="3">
        <f t="shared" si="93"/>
        <v>1</v>
      </c>
      <c r="O1534" s="3"/>
      <c r="P1534" s="56">
        <f t="shared" si="94"/>
        <v>0</v>
      </c>
      <c r="Q1534" s="56">
        <f t="shared" si="95"/>
        <v>-3.6840000000000006</v>
      </c>
      <c r="R1534" s="56">
        <f>IF(A1534="INVERSION",-J1534,0)</f>
        <v>0</v>
      </c>
      <c r="S1534" s="56">
        <f>finanzas3[[#This Row],[INGRESO__NETO]]+finanzas3[[#This Row],[GASTO_NETO]]+finanzas3[[#This Row],[INVERSION_NETA]]</f>
        <v>-3.6840000000000006</v>
      </c>
    </row>
    <row r="1535" spans="1:19" x14ac:dyDescent="0.35">
      <c r="A1535" s="3" t="s">
        <v>15</v>
      </c>
      <c r="B1535" s="3" t="s">
        <v>16</v>
      </c>
      <c r="C1535" s="3" t="s">
        <v>17</v>
      </c>
      <c r="D1535" s="3" t="s">
        <v>18</v>
      </c>
      <c r="E1535" s="3" t="s">
        <v>264</v>
      </c>
      <c r="F1535" s="3" t="s">
        <v>171</v>
      </c>
      <c r="G1535" s="3" t="s">
        <v>265</v>
      </c>
      <c r="H1535" s="3" t="s">
        <v>700</v>
      </c>
      <c r="I1535" s="3" t="s">
        <v>703</v>
      </c>
      <c r="J1535" s="6">
        <v>30</v>
      </c>
      <c r="K1535" s="4">
        <v>44572</v>
      </c>
      <c r="L1535" s="3">
        <f t="shared" si="92"/>
        <v>2022</v>
      </c>
      <c r="M1535" s="3">
        <f t="shared" si="93"/>
        <v>1</v>
      </c>
      <c r="O1535" s="3" t="s">
        <v>762</v>
      </c>
      <c r="P1535" s="56">
        <f t="shared" si="94"/>
        <v>30</v>
      </c>
      <c r="Q1535" s="56">
        <f t="shared" si="95"/>
        <v>0</v>
      </c>
      <c r="R1535" s="56">
        <f>IF(A1535="INVERSION",-J1535,0)</f>
        <v>0</v>
      </c>
      <c r="S1535" s="56">
        <f>finanzas3[[#This Row],[INGRESO__NETO]]+finanzas3[[#This Row],[GASTO_NETO]]+finanzas3[[#This Row],[INVERSION_NETA]]</f>
        <v>30</v>
      </c>
    </row>
    <row r="1536" spans="1:19" x14ac:dyDescent="0.35">
      <c r="A1536" s="3" t="s">
        <v>15</v>
      </c>
      <c r="B1536" s="3" t="s">
        <v>16</v>
      </c>
      <c r="C1536" s="3" t="s">
        <v>17</v>
      </c>
      <c r="D1536" s="3" t="s">
        <v>18</v>
      </c>
      <c r="E1536" s="3" t="s">
        <v>610</v>
      </c>
      <c r="F1536" s="3" t="s">
        <v>20</v>
      </c>
      <c r="G1536" s="3" t="s">
        <v>568</v>
      </c>
      <c r="H1536" s="3" t="s">
        <v>569</v>
      </c>
      <c r="I1536" s="3" t="s">
        <v>610</v>
      </c>
      <c r="J1536" s="6">
        <v>3.75</v>
      </c>
      <c r="K1536" s="4">
        <v>44572</v>
      </c>
      <c r="L1536" s="3">
        <f t="shared" si="92"/>
        <v>2022</v>
      </c>
      <c r="M1536" s="3">
        <f t="shared" si="93"/>
        <v>1</v>
      </c>
      <c r="O1536" s="3" t="s">
        <v>761</v>
      </c>
      <c r="P1536" s="56">
        <f t="shared" si="94"/>
        <v>3.75</v>
      </c>
      <c r="Q1536" s="56">
        <f t="shared" si="95"/>
        <v>0</v>
      </c>
      <c r="R1536" s="56">
        <f>IF(A1536="INVERSION",-J1536,0)</f>
        <v>0</v>
      </c>
      <c r="S1536" s="56">
        <f>finanzas3[[#This Row],[INGRESO__NETO]]+finanzas3[[#This Row],[GASTO_NETO]]+finanzas3[[#This Row],[INVERSION_NETA]]</f>
        <v>3.75</v>
      </c>
    </row>
    <row r="1537" spans="1:19" x14ac:dyDescent="0.35">
      <c r="A1537" s="3" t="s">
        <v>28</v>
      </c>
      <c r="B1537" s="3" t="s">
        <v>16</v>
      </c>
      <c r="C1537" s="3" t="s">
        <v>17</v>
      </c>
      <c r="D1537" s="3" t="s">
        <v>18</v>
      </c>
      <c r="F1537" s="3" t="s">
        <v>25</v>
      </c>
      <c r="G1537" s="3" t="s">
        <v>67</v>
      </c>
      <c r="H1537" s="3" t="s">
        <v>66</v>
      </c>
      <c r="I1537" s="3" t="s">
        <v>185</v>
      </c>
      <c r="J1537" s="6">
        <v>2.2000000000000002</v>
      </c>
      <c r="K1537" s="4">
        <v>44577</v>
      </c>
      <c r="L1537" s="3">
        <f t="shared" si="92"/>
        <v>2022</v>
      </c>
      <c r="M1537" s="3">
        <f t="shared" si="93"/>
        <v>1</v>
      </c>
      <c r="P1537" s="56">
        <f t="shared" si="94"/>
        <v>0</v>
      </c>
      <c r="Q1537" s="56">
        <f t="shared" si="95"/>
        <v>-2.2000000000000002</v>
      </c>
      <c r="R1537" s="56">
        <f>IF(A1537="INVERSION",-J1537,0)</f>
        <v>0</v>
      </c>
      <c r="S1537" s="56">
        <f>finanzas3[[#This Row],[INGRESO__NETO]]+finanzas3[[#This Row],[GASTO_NETO]]+finanzas3[[#This Row],[INVERSION_NETA]]</f>
        <v>-2.2000000000000002</v>
      </c>
    </row>
    <row r="1538" spans="1:19" x14ac:dyDescent="0.35">
      <c r="A1538" s="3" t="s">
        <v>28</v>
      </c>
      <c r="B1538" s="3" t="s">
        <v>16</v>
      </c>
      <c r="C1538" s="3" t="s">
        <v>17</v>
      </c>
      <c r="D1538" s="3" t="s">
        <v>18</v>
      </c>
      <c r="E1538" s="3" t="s">
        <v>175</v>
      </c>
      <c r="F1538" s="3" t="s">
        <v>171</v>
      </c>
      <c r="G1538" s="3" t="s">
        <v>1865</v>
      </c>
      <c r="H1538" s="3" t="s">
        <v>42</v>
      </c>
      <c r="I1538" s="3" t="s">
        <v>42</v>
      </c>
      <c r="J1538" s="6">
        <v>4.6030000000000006</v>
      </c>
      <c r="K1538" s="4">
        <v>44578</v>
      </c>
      <c r="L1538" s="3">
        <f t="shared" ref="L1538:L1601" si="96">YEAR(K1538)</f>
        <v>2022</v>
      </c>
      <c r="M1538" s="3">
        <f t="shared" ref="M1538:M1601" si="97">MONTH(K1538)</f>
        <v>1</v>
      </c>
      <c r="O1538" t="s">
        <v>763</v>
      </c>
      <c r="P1538" s="56">
        <f t="shared" si="94"/>
        <v>0</v>
      </c>
      <c r="Q1538" s="56">
        <f t="shared" si="95"/>
        <v>-4.6030000000000006</v>
      </c>
      <c r="R1538" s="56">
        <f>IF(A1538="INVERSION",-J1538,0)</f>
        <v>0</v>
      </c>
      <c r="S1538" s="56">
        <f>finanzas3[[#This Row],[INGRESO__NETO]]+finanzas3[[#This Row],[GASTO_NETO]]+finanzas3[[#This Row],[INVERSION_NETA]]</f>
        <v>-4.6030000000000006</v>
      </c>
    </row>
    <row r="1539" spans="1:19" x14ac:dyDescent="0.35">
      <c r="A1539" s="3" t="s">
        <v>28</v>
      </c>
      <c r="B1539" s="3" t="s">
        <v>16</v>
      </c>
      <c r="C1539" s="3" t="s">
        <v>17</v>
      </c>
      <c r="D1539" s="3" t="s">
        <v>18</v>
      </c>
      <c r="E1539" s="3" t="s">
        <v>175</v>
      </c>
      <c r="F1539" s="3" t="s">
        <v>171</v>
      </c>
      <c r="G1539" s="3" t="s">
        <v>1865</v>
      </c>
      <c r="H1539" s="3" t="s">
        <v>42</v>
      </c>
      <c r="I1539" s="3" t="s">
        <v>42</v>
      </c>
      <c r="J1539" s="6">
        <v>0.99600000000000011</v>
      </c>
      <c r="K1539" s="4">
        <v>44579</v>
      </c>
      <c r="L1539" s="3">
        <f t="shared" si="96"/>
        <v>2022</v>
      </c>
      <c r="M1539" s="3">
        <f t="shared" si="97"/>
        <v>1</v>
      </c>
      <c r="O1539" t="s">
        <v>763</v>
      </c>
      <c r="P1539" s="56">
        <f t="shared" ref="P1539:P1602" si="98">IF(A1539="INGRESO",J1539,0)</f>
        <v>0</v>
      </c>
      <c r="Q1539" s="56">
        <f t="shared" ref="Q1539:Q1602" si="99">IF(A1539="GASTO",-J1539,0)</f>
        <v>-0.99600000000000011</v>
      </c>
      <c r="R1539" s="56">
        <f>IF(A1539="INVERSION",-J1539,0)</f>
        <v>0</v>
      </c>
      <c r="S1539" s="56">
        <f>finanzas3[[#This Row],[INGRESO__NETO]]+finanzas3[[#This Row],[GASTO_NETO]]+finanzas3[[#This Row],[INVERSION_NETA]]</f>
        <v>-0.99600000000000011</v>
      </c>
    </row>
    <row r="1540" spans="1:19" x14ac:dyDescent="0.35">
      <c r="A1540" s="3" t="s">
        <v>15</v>
      </c>
      <c r="B1540" s="3" t="s">
        <v>16</v>
      </c>
      <c r="C1540" s="3" t="s">
        <v>17</v>
      </c>
      <c r="D1540" s="3" t="s">
        <v>18</v>
      </c>
      <c r="G1540" s="3" t="s">
        <v>21</v>
      </c>
      <c r="H1540" s="3" t="s">
        <v>764</v>
      </c>
      <c r="J1540" s="6">
        <v>3</v>
      </c>
      <c r="K1540" s="4">
        <v>44582</v>
      </c>
      <c r="L1540" s="3">
        <f t="shared" si="96"/>
        <v>2022</v>
      </c>
      <c r="M1540" s="3">
        <f t="shared" si="97"/>
        <v>1</v>
      </c>
      <c r="O1540" s="3" t="s">
        <v>765</v>
      </c>
      <c r="P1540" s="56">
        <f t="shared" si="98"/>
        <v>3</v>
      </c>
      <c r="Q1540" s="56">
        <f t="shared" si="99"/>
        <v>0</v>
      </c>
      <c r="R1540" s="56">
        <f>IF(A1540="INVERSION",-J1540,0)</f>
        <v>0</v>
      </c>
      <c r="S1540" s="56">
        <f>finanzas3[[#This Row],[INGRESO__NETO]]+finanzas3[[#This Row],[GASTO_NETO]]+finanzas3[[#This Row],[INVERSION_NETA]]</f>
        <v>3</v>
      </c>
    </row>
    <row r="1541" spans="1:19" x14ac:dyDescent="0.35">
      <c r="A1541" s="3" t="s">
        <v>15</v>
      </c>
      <c r="B1541" s="3" t="s">
        <v>16</v>
      </c>
      <c r="C1541" s="3" t="s">
        <v>17</v>
      </c>
      <c r="D1541" s="3" t="s">
        <v>18</v>
      </c>
      <c r="G1541" s="3" t="s">
        <v>21</v>
      </c>
      <c r="H1541" s="3" t="s">
        <v>766</v>
      </c>
      <c r="J1541" s="6">
        <v>15</v>
      </c>
      <c r="K1541" s="4">
        <v>44582</v>
      </c>
      <c r="L1541" s="3">
        <f t="shared" si="96"/>
        <v>2022</v>
      </c>
      <c r="M1541" s="3">
        <f t="shared" si="97"/>
        <v>1</v>
      </c>
      <c r="O1541" s="3" t="s">
        <v>767</v>
      </c>
      <c r="P1541" s="56">
        <f t="shared" si="98"/>
        <v>15</v>
      </c>
      <c r="Q1541" s="56">
        <f t="shared" si="99"/>
        <v>0</v>
      </c>
      <c r="R1541" s="56">
        <f>IF(A1541="INVERSION",-J1541,0)</f>
        <v>0</v>
      </c>
      <c r="S1541" s="56">
        <f>finanzas3[[#This Row],[INGRESO__NETO]]+finanzas3[[#This Row],[GASTO_NETO]]+finanzas3[[#This Row],[INVERSION_NETA]]</f>
        <v>15</v>
      </c>
    </row>
    <row r="1542" spans="1:19" x14ac:dyDescent="0.35">
      <c r="A1542" s="3" t="s">
        <v>15</v>
      </c>
      <c r="B1542" s="3" t="s">
        <v>16</v>
      </c>
      <c r="C1542" s="3" t="s">
        <v>17</v>
      </c>
      <c r="D1542" s="3" t="s">
        <v>18</v>
      </c>
      <c r="G1542" s="3" t="s">
        <v>21</v>
      </c>
      <c r="H1542" s="3" t="s">
        <v>764</v>
      </c>
      <c r="J1542" s="6">
        <v>2.25</v>
      </c>
      <c r="K1542" s="4">
        <v>44582</v>
      </c>
      <c r="L1542" s="3">
        <f t="shared" si="96"/>
        <v>2022</v>
      </c>
      <c r="M1542" s="3">
        <f t="shared" si="97"/>
        <v>1</v>
      </c>
      <c r="O1542" s="3" t="s">
        <v>768</v>
      </c>
      <c r="P1542" s="56">
        <f t="shared" si="98"/>
        <v>2.25</v>
      </c>
      <c r="Q1542" s="56">
        <f t="shared" si="99"/>
        <v>0</v>
      </c>
      <c r="R1542" s="56">
        <f>IF(A1542="INVERSION",-J1542,0)</f>
        <v>0</v>
      </c>
      <c r="S1542" s="56">
        <f>finanzas3[[#This Row],[INGRESO__NETO]]+finanzas3[[#This Row],[GASTO_NETO]]+finanzas3[[#This Row],[INVERSION_NETA]]</f>
        <v>2.25</v>
      </c>
    </row>
    <row r="1543" spans="1:19" x14ac:dyDescent="0.35">
      <c r="A1543" s="3" t="s">
        <v>15</v>
      </c>
      <c r="B1543" s="3" t="s">
        <v>16</v>
      </c>
      <c r="C1543" s="3" t="s">
        <v>17</v>
      </c>
      <c r="D1543" s="3" t="s">
        <v>18</v>
      </c>
      <c r="G1543" s="3" t="s">
        <v>21</v>
      </c>
      <c r="H1543" s="3" t="s">
        <v>764</v>
      </c>
      <c r="J1543" s="6">
        <v>2.4</v>
      </c>
      <c r="K1543" s="4">
        <v>44582</v>
      </c>
      <c r="L1543" s="3">
        <f t="shared" si="96"/>
        <v>2022</v>
      </c>
      <c r="M1543" s="3">
        <f t="shared" si="97"/>
        <v>1</v>
      </c>
      <c r="O1543" s="3" t="s">
        <v>769</v>
      </c>
      <c r="P1543" s="56">
        <f t="shared" si="98"/>
        <v>2.4</v>
      </c>
      <c r="Q1543" s="56">
        <f t="shared" si="99"/>
        <v>0</v>
      </c>
      <c r="R1543" s="56">
        <f>IF(A1543="INVERSION",-J1543,0)</f>
        <v>0</v>
      </c>
      <c r="S1543" s="56">
        <f>finanzas3[[#This Row],[INGRESO__NETO]]+finanzas3[[#This Row],[GASTO_NETO]]+finanzas3[[#This Row],[INVERSION_NETA]]</f>
        <v>2.4</v>
      </c>
    </row>
    <row r="1544" spans="1:19" x14ac:dyDescent="0.35">
      <c r="A1544" s="3" t="s">
        <v>28</v>
      </c>
      <c r="B1544" s="3" t="s">
        <v>16</v>
      </c>
      <c r="C1544" s="3" t="s">
        <v>17</v>
      </c>
      <c r="D1544" s="3" t="s">
        <v>18</v>
      </c>
      <c r="E1544" s="3" t="s">
        <v>167</v>
      </c>
      <c r="F1544" s="3" t="s">
        <v>20</v>
      </c>
      <c r="G1544" s="3" t="s">
        <v>59</v>
      </c>
      <c r="H1544" s="3" t="s">
        <v>250</v>
      </c>
      <c r="I1544" s="3" t="s">
        <v>250</v>
      </c>
      <c r="J1544" s="6">
        <v>0.77900000000000003</v>
      </c>
      <c r="K1544" s="4">
        <v>44584</v>
      </c>
      <c r="L1544" s="3">
        <f t="shared" si="96"/>
        <v>2022</v>
      </c>
      <c r="M1544" s="3">
        <f t="shared" si="97"/>
        <v>1</v>
      </c>
      <c r="O1544" s="3" t="s">
        <v>770</v>
      </c>
      <c r="P1544" s="56">
        <f t="shared" si="98"/>
        <v>0</v>
      </c>
      <c r="Q1544" s="56">
        <f t="shared" si="99"/>
        <v>-0.77900000000000003</v>
      </c>
      <c r="R1544" s="56">
        <f>IF(A1544="INVERSION",-J1544,0)</f>
        <v>0</v>
      </c>
      <c r="S1544" s="56">
        <f>finanzas3[[#This Row],[INGRESO__NETO]]+finanzas3[[#This Row],[GASTO_NETO]]+finanzas3[[#This Row],[INVERSION_NETA]]</f>
        <v>-0.77900000000000003</v>
      </c>
    </row>
    <row r="1545" spans="1:19" x14ac:dyDescent="0.35">
      <c r="A1545" s="3" t="s">
        <v>28</v>
      </c>
      <c r="B1545" s="3" t="s">
        <v>16</v>
      </c>
      <c r="C1545" s="3" t="s">
        <v>17</v>
      </c>
      <c r="D1545" s="3" t="s">
        <v>18</v>
      </c>
      <c r="E1545" s="3" t="s">
        <v>425</v>
      </c>
      <c r="F1545" s="3" t="s">
        <v>171</v>
      </c>
      <c r="G1545" s="3" t="s">
        <v>48</v>
      </c>
      <c r="H1545" s="3" t="s">
        <v>49</v>
      </c>
      <c r="I1545" s="3" t="s">
        <v>425</v>
      </c>
      <c r="J1545" s="6">
        <v>1.4000000000000001</v>
      </c>
      <c r="K1545" s="4">
        <v>44585</v>
      </c>
      <c r="L1545" s="3">
        <f t="shared" si="96"/>
        <v>2022</v>
      </c>
      <c r="M1545" s="3">
        <f t="shared" si="97"/>
        <v>1</v>
      </c>
      <c r="O1545" s="3"/>
      <c r="P1545" s="56">
        <f t="shared" si="98"/>
        <v>0</v>
      </c>
      <c r="Q1545" s="56">
        <f t="shared" si="99"/>
        <v>-1.4000000000000001</v>
      </c>
      <c r="R1545" s="56">
        <f>IF(A1545="INVERSION",-J1545,0)</f>
        <v>0</v>
      </c>
      <c r="S1545" s="56">
        <f>finanzas3[[#This Row],[INGRESO__NETO]]+finanzas3[[#This Row],[GASTO_NETO]]+finanzas3[[#This Row],[INVERSION_NETA]]</f>
        <v>-1.4000000000000001</v>
      </c>
    </row>
    <row r="1546" spans="1:19" x14ac:dyDescent="0.35">
      <c r="A1546" s="3" t="s">
        <v>28</v>
      </c>
      <c r="B1546" s="3" t="s">
        <v>16</v>
      </c>
      <c r="C1546" s="3" t="s">
        <v>17</v>
      </c>
      <c r="D1546" s="3" t="s">
        <v>18</v>
      </c>
      <c r="E1546" s="3" t="s">
        <v>771</v>
      </c>
      <c r="F1546" s="3" t="s">
        <v>171</v>
      </c>
      <c r="G1546" s="3" t="s">
        <v>84</v>
      </c>
      <c r="H1546" s="3" t="s">
        <v>513</v>
      </c>
      <c r="I1546" s="3" t="s">
        <v>772</v>
      </c>
      <c r="J1546" s="6">
        <v>6</v>
      </c>
      <c r="K1546" s="4">
        <v>44585</v>
      </c>
      <c r="L1546" s="3">
        <f t="shared" si="96"/>
        <v>2022</v>
      </c>
      <c r="M1546" s="3">
        <f t="shared" si="97"/>
        <v>1</v>
      </c>
      <c r="O1546" s="3" t="s">
        <v>773</v>
      </c>
      <c r="P1546" s="56">
        <f t="shared" si="98"/>
        <v>0</v>
      </c>
      <c r="Q1546" s="56">
        <f t="shared" si="99"/>
        <v>-6</v>
      </c>
      <c r="R1546" s="56">
        <f>IF(A1546="INVERSION",-J1546,0)</f>
        <v>0</v>
      </c>
      <c r="S1546" s="56">
        <f>finanzas3[[#This Row],[INGRESO__NETO]]+finanzas3[[#This Row],[GASTO_NETO]]+finanzas3[[#This Row],[INVERSION_NETA]]</f>
        <v>-6</v>
      </c>
    </row>
    <row r="1547" spans="1:19" x14ac:dyDescent="0.35">
      <c r="A1547" s="3" t="s">
        <v>28</v>
      </c>
      <c r="B1547" s="3" t="s">
        <v>16</v>
      </c>
      <c r="C1547" s="3" t="s">
        <v>17</v>
      </c>
      <c r="D1547" s="3" t="s">
        <v>18</v>
      </c>
      <c r="E1547" s="3" t="s">
        <v>771</v>
      </c>
      <c r="F1547" s="3" t="s">
        <v>171</v>
      </c>
      <c r="G1547" s="3" t="s">
        <v>84</v>
      </c>
      <c r="H1547" s="3" t="s">
        <v>513</v>
      </c>
      <c r="I1547" s="3" t="s">
        <v>772</v>
      </c>
      <c r="J1547" s="6">
        <v>2.5</v>
      </c>
      <c r="K1547" s="4">
        <v>44585</v>
      </c>
      <c r="L1547" s="3">
        <f t="shared" si="96"/>
        <v>2022</v>
      </c>
      <c r="M1547" s="3">
        <f t="shared" si="97"/>
        <v>1</v>
      </c>
      <c r="O1547" s="3" t="s">
        <v>774</v>
      </c>
      <c r="P1547" s="56">
        <f t="shared" si="98"/>
        <v>0</v>
      </c>
      <c r="Q1547" s="56">
        <f t="shared" si="99"/>
        <v>-2.5</v>
      </c>
      <c r="R1547" s="56">
        <f>IF(A1547="INVERSION",-J1547,0)</f>
        <v>0</v>
      </c>
      <c r="S1547" s="56">
        <f>finanzas3[[#This Row],[INGRESO__NETO]]+finanzas3[[#This Row],[GASTO_NETO]]+finanzas3[[#This Row],[INVERSION_NETA]]</f>
        <v>-2.5</v>
      </c>
    </row>
    <row r="1548" spans="1:19" x14ac:dyDescent="0.35">
      <c r="A1548" s="3" t="s">
        <v>28</v>
      </c>
      <c r="B1548" s="3" t="s">
        <v>16</v>
      </c>
      <c r="C1548" s="3" t="s">
        <v>17</v>
      </c>
      <c r="D1548" s="3" t="s">
        <v>18</v>
      </c>
      <c r="E1548" s="3" t="s">
        <v>771</v>
      </c>
      <c r="F1548" s="3" t="s">
        <v>171</v>
      </c>
      <c r="G1548" s="3" t="s">
        <v>84</v>
      </c>
      <c r="H1548" s="3" t="s">
        <v>513</v>
      </c>
      <c r="I1548" s="3" t="s">
        <v>772</v>
      </c>
      <c r="J1548" s="6">
        <v>20</v>
      </c>
      <c r="K1548" s="4">
        <v>44586</v>
      </c>
      <c r="L1548" s="3">
        <f t="shared" si="96"/>
        <v>2022</v>
      </c>
      <c r="M1548" s="3">
        <f t="shared" si="97"/>
        <v>1</v>
      </c>
      <c r="O1548" s="3" t="s">
        <v>775</v>
      </c>
      <c r="P1548" s="56">
        <f t="shared" si="98"/>
        <v>0</v>
      </c>
      <c r="Q1548" s="56">
        <f t="shared" si="99"/>
        <v>-20</v>
      </c>
      <c r="R1548" s="56">
        <f>IF(A1548="INVERSION",-J1548,0)</f>
        <v>0</v>
      </c>
      <c r="S1548" s="56">
        <f>finanzas3[[#This Row],[INGRESO__NETO]]+finanzas3[[#This Row],[GASTO_NETO]]+finanzas3[[#This Row],[INVERSION_NETA]]</f>
        <v>-20</v>
      </c>
    </row>
    <row r="1549" spans="1:19" x14ac:dyDescent="0.35">
      <c r="A1549" s="3" t="s">
        <v>531</v>
      </c>
      <c r="B1549" s="3" t="s">
        <v>16</v>
      </c>
      <c r="C1549" s="3" t="s">
        <v>17</v>
      </c>
      <c r="D1549" s="3" t="s">
        <v>18</v>
      </c>
      <c r="E1549" s="3" t="s">
        <v>532</v>
      </c>
      <c r="F1549" s="3" t="s">
        <v>20</v>
      </c>
      <c r="G1549" s="3" t="s">
        <v>533</v>
      </c>
      <c r="H1549" s="3" t="s">
        <v>533</v>
      </c>
      <c r="I1549" s="3" t="s">
        <v>533</v>
      </c>
      <c r="J1549" s="6">
        <v>180</v>
      </c>
      <c r="K1549" s="4">
        <v>44587</v>
      </c>
      <c r="L1549" s="3">
        <f t="shared" si="96"/>
        <v>2022</v>
      </c>
      <c r="M1549" s="3">
        <f t="shared" si="97"/>
        <v>1</v>
      </c>
      <c r="O1549" s="3"/>
      <c r="P1549" s="56">
        <f t="shared" si="98"/>
        <v>0</v>
      </c>
      <c r="Q1549" s="56">
        <f t="shared" si="99"/>
        <v>0</v>
      </c>
      <c r="R1549" s="56">
        <f>IF(A1549="INVERSION",-J1549,0)</f>
        <v>-180</v>
      </c>
      <c r="S1549" s="56">
        <f>finanzas3[[#This Row],[INGRESO__NETO]]+finanzas3[[#This Row],[GASTO_NETO]]+finanzas3[[#This Row],[INVERSION_NETA]]</f>
        <v>-180</v>
      </c>
    </row>
    <row r="1550" spans="1:19" x14ac:dyDescent="0.35">
      <c r="A1550" s="3" t="s">
        <v>531</v>
      </c>
      <c r="B1550" s="3" t="s">
        <v>16</v>
      </c>
      <c r="C1550" s="3" t="s">
        <v>17</v>
      </c>
      <c r="D1550" s="3" t="s">
        <v>18</v>
      </c>
      <c r="E1550" s="3" t="s">
        <v>546</v>
      </c>
      <c r="F1550" s="3" t="s">
        <v>20</v>
      </c>
      <c r="G1550" s="3" t="s">
        <v>547</v>
      </c>
      <c r="H1550" s="3" t="s">
        <v>547</v>
      </c>
      <c r="I1550" s="3" t="s">
        <v>547</v>
      </c>
      <c r="J1550" s="6">
        <v>225</v>
      </c>
      <c r="K1550" s="4">
        <v>44587</v>
      </c>
      <c r="L1550" s="3">
        <f t="shared" si="96"/>
        <v>2022</v>
      </c>
      <c r="M1550" s="3">
        <f t="shared" si="97"/>
        <v>1</v>
      </c>
      <c r="O1550" s="3"/>
      <c r="P1550" s="56">
        <f t="shared" si="98"/>
        <v>0</v>
      </c>
      <c r="Q1550" s="56">
        <f t="shared" si="99"/>
        <v>0</v>
      </c>
      <c r="R1550" s="56">
        <f>IF(A1550="INVERSION",-J1550,0)</f>
        <v>-225</v>
      </c>
      <c r="S1550" s="56">
        <f>finanzas3[[#This Row],[INGRESO__NETO]]+finanzas3[[#This Row],[GASTO_NETO]]+finanzas3[[#This Row],[INVERSION_NETA]]</f>
        <v>-225</v>
      </c>
    </row>
    <row r="1551" spans="1:19" x14ac:dyDescent="0.35">
      <c r="A1551" s="3" t="s">
        <v>531</v>
      </c>
      <c r="B1551" s="3" t="s">
        <v>16</v>
      </c>
      <c r="C1551" s="3" t="s">
        <v>17</v>
      </c>
      <c r="D1551" s="3" t="s">
        <v>18</v>
      </c>
      <c r="E1551" s="3" t="s">
        <v>546</v>
      </c>
      <c r="F1551" s="3" t="s">
        <v>20</v>
      </c>
      <c r="G1551" s="3" t="s">
        <v>547</v>
      </c>
      <c r="H1551" s="3" t="s">
        <v>547</v>
      </c>
      <c r="I1551" s="3" t="s">
        <v>547</v>
      </c>
      <c r="J1551" s="6">
        <v>450</v>
      </c>
      <c r="K1551" s="4">
        <v>44587</v>
      </c>
      <c r="L1551" s="3">
        <f t="shared" si="96"/>
        <v>2022</v>
      </c>
      <c r="M1551" s="3">
        <f t="shared" si="97"/>
        <v>1</v>
      </c>
      <c r="O1551" s="3"/>
      <c r="P1551" s="56">
        <f t="shared" si="98"/>
        <v>0</v>
      </c>
      <c r="Q1551" s="56">
        <f t="shared" si="99"/>
        <v>0</v>
      </c>
      <c r="R1551" s="56">
        <f>IF(A1551="INVERSION",-J1551,0)</f>
        <v>-450</v>
      </c>
      <c r="S1551" s="56">
        <f>finanzas3[[#This Row],[INGRESO__NETO]]+finanzas3[[#This Row],[GASTO_NETO]]+finanzas3[[#This Row],[INVERSION_NETA]]</f>
        <v>-450</v>
      </c>
    </row>
    <row r="1552" spans="1:19" x14ac:dyDescent="0.35">
      <c r="A1552" s="3" t="s">
        <v>15</v>
      </c>
      <c r="B1552" s="3" t="s">
        <v>16</v>
      </c>
      <c r="C1552" s="3" t="s">
        <v>17</v>
      </c>
      <c r="D1552" s="3" t="s">
        <v>18</v>
      </c>
      <c r="E1552" s="3" t="s">
        <v>24</v>
      </c>
      <c r="F1552" s="3" t="s">
        <v>25</v>
      </c>
      <c r="G1552" s="3" t="s">
        <v>21</v>
      </c>
      <c r="H1552" s="3" t="s">
        <v>26</v>
      </c>
      <c r="I1552" s="3" t="s">
        <v>27</v>
      </c>
      <c r="J1552" s="6">
        <v>7.26</v>
      </c>
      <c r="K1552" s="4">
        <v>44587</v>
      </c>
      <c r="L1552" s="3">
        <f t="shared" si="96"/>
        <v>2022</v>
      </c>
      <c r="M1552" s="3">
        <f t="shared" si="97"/>
        <v>1</v>
      </c>
      <c r="O1552" s="3"/>
      <c r="P1552" s="56">
        <f t="shared" si="98"/>
        <v>7.26</v>
      </c>
      <c r="Q1552" s="56">
        <f t="shared" si="99"/>
        <v>0</v>
      </c>
      <c r="R1552" s="56">
        <f>IF(A1552="INVERSION",-J1552,0)</f>
        <v>0</v>
      </c>
      <c r="S1552" s="56">
        <f>finanzas3[[#This Row],[INGRESO__NETO]]+finanzas3[[#This Row],[GASTO_NETO]]+finanzas3[[#This Row],[INVERSION_NETA]]</f>
        <v>7.26</v>
      </c>
    </row>
    <row r="1553" spans="1:19" x14ac:dyDescent="0.35">
      <c r="A1553" s="3" t="s">
        <v>15</v>
      </c>
      <c r="B1553" s="3" t="s">
        <v>16</v>
      </c>
      <c r="C1553" s="3" t="s">
        <v>29</v>
      </c>
      <c r="D1553" s="3" t="s">
        <v>18</v>
      </c>
      <c r="E1553" s="3" t="s">
        <v>645</v>
      </c>
      <c r="F1553" s="3" t="s">
        <v>171</v>
      </c>
      <c r="G1553" s="3" t="s">
        <v>148</v>
      </c>
      <c r="H1553" s="3" t="s">
        <v>646</v>
      </c>
      <c r="I1553" s="3" t="s">
        <v>2706</v>
      </c>
      <c r="J1553" s="6">
        <v>469.59899999999993</v>
      </c>
      <c r="K1553" s="4">
        <v>44589</v>
      </c>
      <c r="L1553" s="3">
        <f t="shared" si="96"/>
        <v>2022</v>
      </c>
      <c r="M1553" s="3">
        <f t="shared" si="97"/>
        <v>1</v>
      </c>
      <c r="O1553" s="3" t="s">
        <v>776</v>
      </c>
      <c r="P1553" s="56">
        <f t="shared" si="98"/>
        <v>469.59899999999993</v>
      </c>
      <c r="Q1553" s="56">
        <f t="shared" si="99"/>
        <v>0</v>
      </c>
      <c r="R1553" s="56">
        <f>IF(A1553="INVERSION",-J1553,0)</f>
        <v>0</v>
      </c>
      <c r="S1553" s="56">
        <f>finanzas3[[#This Row],[INGRESO__NETO]]+finanzas3[[#This Row],[GASTO_NETO]]+finanzas3[[#This Row],[INVERSION_NETA]]</f>
        <v>469.59899999999993</v>
      </c>
    </row>
    <row r="1554" spans="1:19" x14ac:dyDescent="0.35">
      <c r="A1554" s="3" t="s">
        <v>531</v>
      </c>
      <c r="B1554" s="3" t="s">
        <v>16</v>
      </c>
      <c r="C1554" s="3" t="s">
        <v>17</v>
      </c>
      <c r="D1554" s="3" t="s">
        <v>18</v>
      </c>
      <c r="E1554" s="3" t="s">
        <v>532</v>
      </c>
      <c r="F1554" s="3" t="s">
        <v>20</v>
      </c>
      <c r="G1554" s="3" t="s">
        <v>533</v>
      </c>
      <c r="H1554" s="3" t="s">
        <v>533</v>
      </c>
      <c r="I1554" s="3" t="s">
        <v>533</v>
      </c>
      <c r="J1554" s="6">
        <v>180</v>
      </c>
      <c r="K1554" s="4">
        <v>44592</v>
      </c>
      <c r="L1554" s="3">
        <f t="shared" si="96"/>
        <v>2022</v>
      </c>
      <c r="M1554" s="3">
        <f t="shared" si="97"/>
        <v>1</v>
      </c>
      <c r="O1554" s="3"/>
      <c r="P1554" s="56">
        <f t="shared" si="98"/>
        <v>0</v>
      </c>
      <c r="Q1554" s="56">
        <f t="shared" si="99"/>
        <v>0</v>
      </c>
      <c r="R1554" s="56">
        <f>IF(A1554="INVERSION",-J1554,0)</f>
        <v>-180</v>
      </c>
      <c r="S1554" s="56">
        <f>finanzas3[[#This Row],[INGRESO__NETO]]+finanzas3[[#This Row],[GASTO_NETO]]+finanzas3[[#This Row],[INVERSION_NETA]]</f>
        <v>-180</v>
      </c>
    </row>
    <row r="1555" spans="1:19" x14ac:dyDescent="0.35">
      <c r="A1555" s="3" t="s">
        <v>15</v>
      </c>
      <c r="B1555" s="3" t="s">
        <v>16</v>
      </c>
      <c r="C1555" s="3" t="s">
        <v>17</v>
      </c>
      <c r="D1555" s="3" t="s">
        <v>18</v>
      </c>
      <c r="E1555" s="3" t="s">
        <v>24</v>
      </c>
      <c r="F1555" s="3" t="s">
        <v>25</v>
      </c>
      <c r="G1555" s="3" t="s">
        <v>21</v>
      </c>
      <c r="H1555" s="3" t="s">
        <v>26</v>
      </c>
      <c r="I1555" s="3" t="s">
        <v>27</v>
      </c>
      <c r="J1555" s="6">
        <v>40.5</v>
      </c>
      <c r="K1555" s="4">
        <v>44592</v>
      </c>
      <c r="L1555" s="3">
        <f t="shared" si="96"/>
        <v>2022</v>
      </c>
      <c r="M1555" s="3">
        <f t="shared" si="97"/>
        <v>1</v>
      </c>
      <c r="O1555" s="3"/>
      <c r="P1555" s="56">
        <f t="shared" si="98"/>
        <v>40.5</v>
      </c>
      <c r="Q1555" s="56">
        <f t="shared" si="99"/>
        <v>0</v>
      </c>
      <c r="R1555" s="56">
        <f>IF(A1555="INVERSION",-J1555,0)</f>
        <v>0</v>
      </c>
      <c r="S1555" s="56">
        <f>finanzas3[[#This Row],[INGRESO__NETO]]+finanzas3[[#This Row],[GASTO_NETO]]+finanzas3[[#This Row],[INVERSION_NETA]]</f>
        <v>40.5</v>
      </c>
    </row>
    <row r="1556" spans="1:19" x14ac:dyDescent="0.35">
      <c r="A1556" s="3" t="s">
        <v>28</v>
      </c>
      <c r="B1556" s="3" t="s">
        <v>16</v>
      </c>
      <c r="C1556" s="3" t="s">
        <v>17</v>
      </c>
      <c r="D1556" s="3" t="s">
        <v>18</v>
      </c>
      <c r="E1556" s="3" t="s">
        <v>425</v>
      </c>
      <c r="F1556" s="3" t="s">
        <v>171</v>
      </c>
      <c r="G1556" s="3" t="s">
        <v>48</v>
      </c>
      <c r="H1556" s="3" t="s">
        <v>49</v>
      </c>
      <c r="I1556" s="3" t="s">
        <v>425</v>
      </c>
      <c r="J1556" s="6">
        <v>2.7930000000000001</v>
      </c>
      <c r="K1556" s="4">
        <v>44593</v>
      </c>
      <c r="L1556" s="3">
        <f t="shared" si="96"/>
        <v>2022</v>
      </c>
      <c r="M1556" s="3">
        <f t="shared" si="97"/>
        <v>2</v>
      </c>
      <c r="O1556" s="3"/>
      <c r="P1556" s="56">
        <f t="shared" si="98"/>
        <v>0</v>
      </c>
      <c r="Q1556" s="56">
        <f t="shared" si="99"/>
        <v>-2.7930000000000001</v>
      </c>
      <c r="R1556" s="56">
        <f>IF(A1556="INVERSION",-J1556,0)</f>
        <v>0</v>
      </c>
      <c r="S1556" s="56">
        <f>finanzas3[[#This Row],[INGRESO__NETO]]+finanzas3[[#This Row],[GASTO_NETO]]+finanzas3[[#This Row],[INVERSION_NETA]]</f>
        <v>-2.7930000000000001</v>
      </c>
    </row>
    <row r="1557" spans="1:19" x14ac:dyDescent="0.35">
      <c r="A1557" s="3" t="s">
        <v>28</v>
      </c>
      <c r="B1557" s="3" t="s">
        <v>16</v>
      </c>
      <c r="C1557" s="3" t="s">
        <v>29</v>
      </c>
      <c r="D1557" s="3" t="s">
        <v>18</v>
      </c>
      <c r="E1557" s="3" t="s">
        <v>37</v>
      </c>
      <c r="F1557" s="3" t="s">
        <v>171</v>
      </c>
      <c r="G1557" s="3" t="s">
        <v>1864</v>
      </c>
      <c r="H1557" s="3" t="s">
        <v>1861</v>
      </c>
      <c r="I1557" s="3" t="s">
        <v>487</v>
      </c>
      <c r="J1557" s="6">
        <v>45</v>
      </c>
      <c r="K1557" s="4">
        <v>44593</v>
      </c>
      <c r="L1557" s="3">
        <f t="shared" si="96"/>
        <v>2022</v>
      </c>
      <c r="M1557" s="3">
        <f t="shared" si="97"/>
        <v>2</v>
      </c>
      <c r="O1557" s="3" t="s">
        <v>584</v>
      </c>
      <c r="P1557" s="56">
        <f t="shared" si="98"/>
        <v>0</v>
      </c>
      <c r="Q1557" s="56">
        <f t="shared" si="99"/>
        <v>-45</v>
      </c>
      <c r="R1557" s="56">
        <f>IF(A1557="INVERSION",-J1557,0)</f>
        <v>0</v>
      </c>
      <c r="S1557" s="56">
        <f>finanzas3[[#This Row],[INGRESO__NETO]]+finanzas3[[#This Row],[GASTO_NETO]]+finanzas3[[#This Row],[INVERSION_NETA]]</f>
        <v>-45</v>
      </c>
    </row>
    <row r="1558" spans="1:19" x14ac:dyDescent="0.35">
      <c r="A1558" s="3" t="s">
        <v>531</v>
      </c>
      <c r="B1558" s="3" t="s">
        <v>16</v>
      </c>
      <c r="C1558" s="3" t="s">
        <v>17</v>
      </c>
      <c r="D1558" s="3" t="s">
        <v>18</v>
      </c>
      <c r="E1558" s="3" t="s">
        <v>532</v>
      </c>
      <c r="F1558" s="3" t="s">
        <v>20</v>
      </c>
      <c r="G1558" s="3" t="s">
        <v>533</v>
      </c>
      <c r="H1558" s="3" t="s">
        <v>533</v>
      </c>
      <c r="I1558" s="3" t="s">
        <v>533</v>
      </c>
      <c r="J1558" s="6">
        <v>180</v>
      </c>
      <c r="K1558" s="4">
        <v>44593</v>
      </c>
      <c r="L1558" s="3">
        <f t="shared" si="96"/>
        <v>2022</v>
      </c>
      <c r="M1558" s="3">
        <f t="shared" si="97"/>
        <v>2</v>
      </c>
      <c r="O1558" s="3"/>
      <c r="P1558" s="56">
        <f t="shared" si="98"/>
        <v>0</v>
      </c>
      <c r="Q1558" s="56">
        <f t="shared" si="99"/>
        <v>0</v>
      </c>
      <c r="R1558" s="56">
        <f>IF(A1558="INVERSION",-J1558,0)</f>
        <v>-180</v>
      </c>
      <c r="S1558" s="56">
        <f>finanzas3[[#This Row],[INGRESO__NETO]]+finanzas3[[#This Row],[GASTO_NETO]]+finanzas3[[#This Row],[INVERSION_NETA]]</f>
        <v>-180</v>
      </c>
    </row>
    <row r="1559" spans="1:19" x14ac:dyDescent="0.35">
      <c r="A1559" s="3" t="s">
        <v>28</v>
      </c>
      <c r="B1559" s="3" t="s">
        <v>16</v>
      </c>
      <c r="C1559" s="3" t="s">
        <v>29</v>
      </c>
      <c r="D1559" s="3" t="s">
        <v>18</v>
      </c>
      <c r="E1559" s="3" t="s">
        <v>483</v>
      </c>
      <c r="F1559" s="3" t="s">
        <v>171</v>
      </c>
      <c r="G1559" s="3" t="s">
        <v>59</v>
      </c>
      <c r="H1559" s="3" t="s">
        <v>428</v>
      </c>
      <c r="I1559" s="3" t="s">
        <v>428</v>
      </c>
      <c r="J1559" s="6">
        <v>6.7</v>
      </c>
      <c r="K1559" s="4">
        <v>44593</v>
      </c>
      <c r="L1559" s="3">
        <f t="shared" si="96"/>
        <v>2022</v>
      </c>
      <c r="M1559" s="3">
        <f t="shared" si="97"/>
        <v>2</v>
      </c>
      <c r="O1559" s="3" t="s">
        <v>584</v>
      </c>
      <c r="P1559" s="56">
        <f t="shared" si="98"/>
        <v>0</v>
      </c>
      <c r="Q1559" s="56">
        <f t="shared" si="99"/>
        <v>-6.7</v>
      </c>
      <c r="R1559" s="56">
        <f>IF(A1559="INVERSION",-J1559,0)</f>
        <v>0</v>
      </c>
      <c r="S1559" s="56">
        <f>finanzas3[[#This Row],[INGRESO__NETO]]+finanzas3[[#This Row],[GASTO_NETO]]+finanzas3[[#This Row],[INVERSION_NETA]]</f>
        <v>-6.7</v>
      </c>
    </row>
    <row r="1560" spans="1:19" x14ac:dyDescent="0.35">
      <c r="A1560" s="3" t="s">
        <v>28</v>
      </c>
      <c r="B1560" s="3" t="s">
        <v>16</v>
      </c>
      <c r="C1560" s="3" t="s">
        <v>29</v>
      </c>
      <c r="D1560" s="3" t="s">
        <v>18</v>
      </c>
      <c r="E1560" s="3" t="s">
        <v>184</v>
      </c>
      <c r="G1560" s="3" t="s">
        <v>1864</v>
      </c>
      <c r="H1560" s="3" t="s">
        <v>184</v>
      </c>
      <c r="I1560" s="3" t="s">
        <v>632</v>
      </c>
      <c r="J1560" s="6">
        <v>13.5</v>
      </c>
      <c r="K1560" s="4">
        <v>44593</v>
      </c>
      <c r="L1560" s="3">
        <f t="shared" si="96"/>
        <v>2022</v>
      </c>
      <c r="M1560" s="3">
        <f t="shared" si="97"/>
        <v>2</v>
      </c>
      <c r="O1560" s="3" t="s">
        <v>584</v>
      </c>
      <c r="P1560" s="56">
        <f t="shared" si="98"/>
        <v>0</v>
      </c>
      <c r="Q1560" s="56">
        <f t="shared" si="99"/>
        <v>-13.5</v>
      </c>
      <c r="R1560" s="56">
        <f>IF(A1560="INVERSION",-J1560,0)</f>
        <v>0</v>
      </c>
      <c r="S1560" s="56">
        <f>finanzas3[[#This Row],[INGRESO__NETO]]+finanzas3[[#This Row],[GASTO_NETO]]+finanzas3[[#This Row],[INVERSION_NETA]]</f>
        <v>-13.5</v>
      </c>
    </row>
    <row r="1561" spans="1:19" x14ac:dyDescent="0.35">
      <c r="A1561" s="3" t="s">
        <v>28</v>
      </c>
      <c r="B1561" s="3" t="s">
        <v>16</v>
      </c>
      <c r="C1561" s="3" t="s">
        <v>29</v>
      </c>
      <c r="D1561" s="3" t="s">
        <v>18</v>
      </c>
      <c r="E1561" s="3" t="s">
        <v>485</v>
      </c>
      <c r="F1561" s="3" t="s">
        <v>171</v>
      </c>
      <c r="G1561" s="3" t="s">
        <v>1864</v>
      </c>
      <c r="H1561" s="3" t="s">
        <v>679</v>
      </c>
      <c r="I1561" s="3" t="s">
        <v>2197</v>
      </c>
      <c r="J1561" s="6">
        <v>8.5</v>
      </c>
      <c r="K1561" s="4">
        <v>44593</v>
      </c>
      <c r="L1561" s="3">
        <f t="shared" si="96"/>
        <v>2022</v>
      </c>
      <c r="M1561" s="3">
        <f t="shared" si="97"/>
        <v>2</v>
      </c>
      <c r="O1561" s="3" t="s">
        <v>584</v>
      </c>
      <c r="P1561" s="56">
        <f t="shared" si="98"/>
        <v>0</v>
      </c>
      <c r="Q1561" s="56">
        <f t="shared" si="99"/>
        <v>-8.5</v>
      </c>
      <c r="R1561" s="56">
        <f>IF(A1561="INVERSION",-J1561,0)</f>
        <v>0</v>
      </c>
      <c r="S1561" s="56">
        <f>finanzas3[[#This Row],[INGRESO__NETO]]+finanzas3[[#This Row],[GASTO_NETO]]+finanzas3[[#This Row],[INVERSION_NETA]]</f>
        <v>-8.5</v>
      </c>
    </row>
    <row r="1562" spans="1:19" x14ac:dyDescent="0.35">
      <c r="A1562" s="3" t="s">
        <v>531</v>
      </c>
      <c r="B1562" s="3" t="s">
        <v>16</v>
      </c>
      <c r="C1562" s="3" t="s">
        <v>17</v>
      </c>
      <c r="D1562" s="3" t="s">
        <v>18</v>
      </c>
      <c r="E1562" s="3" t="s">
        <v>532</v>
      </c>
      <c r="F1562" s="3" t="s">
        <v>20</v>
      </c>
      <c r="G1562" s="3" t="s">
        <v>533</v>
      </c>
      <c r="H1562" s="3" t="s">
        <v>533</v>
      </c>
      <c r="I1562" s="3" t="s">
        <v>533</v>
      </c>
      <c r="J1562" s="6">
        <v>180</v>
      </c>
      <c r="K1562" s="4">
        <v>44594</v>
      </c>
      <c r="L1562" s="3">
        <f t="shared" si="96"/>
        <v>2022</v>
      </c>
      <c r="M1562" s="3">
        <f t="shared" si="97"/>
        <v>2</v>
      </c>
      <c r="O1562" s="3"/>
      <c r="P1562" s="56">
        <f t="shared" si="98"/>
        <v>0</v>
      </c>
      <c r="Q1562" s="56">
        <f t="shared" si="99"/>
        <v>0</v>
      </c>
      <c r="R1562" s="56">
        <f>IF(A1562="INVERSION",-J1562,0)</f>
        <v>-180</v>
      </c>
      <c r="S1562" s="56">
        <f>finanzas3[[#This Row],[INGRESO__NETO]]+finanzas3[[#This Row],[GASTO_NETO]]+finanzas3[[#This Row],[INVERSION_NETA]]</f>
        <v>-180</v>
      </c>
    </row>
    <row r="1563" spans="1:19" x14ac:dyDescent="0.35">
      <c r="A1563" s="3" t="s">
        <v>28</v>
      </c>
      <c r="B1563" s="3" t="s">
        <v>16</v>
      </c>
      <c r="C1563" s="3" t="s">
        <v>637</v>
      </c>
      <c r="D1563" s="3" t="s">
        <v>18</v>
      </c>
      <c r="E1563" s="3" t="s">
        <v>777</v>
      </c>
      <c r="G1563" s="3" t="s">
        <v>53</v>
      </c>
      <c r="H1563" s="3" t="s">
        <v>711</v>
      </c>
      <c r="I1563" s="3" t="s">
        <v>778</v>
      </c>
      <c r="J1563" s="6">
        <v>9.5170000000000012</v>
      </c>
      <c r="K1563" s="4">
        <v>44594</v>
      </c>
      <c r="L1563" s="3">
        <f t="shared" si="96"/>
        <v>2022</v>
      </c>
      <c r="M1563" s="3">
        <f t="shared" si="97"/>
        <v>2</v>
      </c>
      <c r="O1563" s="3" t="s">
        <v>779</v>
      </c>
      <c r="P1563" s="56">
        <f t="shared" si="98"/>
        <v>0</v>
      </c>
      <c r="Q1563" s="56">
        <f t="shared" si="99"/>
        <v>-9.5170000000000012</v>
      </c>
      <c r="R1563" s="56">
        <f>IF(A1563="INVERSION",-J1563,0)</f>
        <v>0</v>
      </c>
      <c r="S1563" s="56">
        <f>finanzas3[[#This Row],[INGRESO__NETO]]+finanzas3[[#This Row],[GASTO_NETO]]+finanzas3[[#This Row],[INVERSION_NETA]]</f>
        <v>-9.5170000000000012</v>
      </c>
    </row>
    <row r="1564" spans="1:19" x14ac:dyDescent="0.35">
      <c r="A1564" s="3" t="s">
        <v>28</v>
      </c>
      <c r="B1564" s="3" t="s">
        <v>16</v>
      </c>
      <c r="C1564" s="3" t="s">
        <v>17</v>
      </c>
      <c r="D1564" s="3" t="s">
        <v>18</v>
      </c>
      <c r="E1564" s="3" t="s">
        <v>771</v>
      </c>
      <c r="F1564" s="3" t="s">
        <v>171</v>
      </c>
      <c r="G1564" s="3" t="s">
        <v>84</v>
      </c>
      <c r="H1564" s="3" t="s">
        <v>513</v>
      </c>
      <c r="I1564" s="3" t="s">
        <v>772</v>
      </c>
      <c r="J1564" s="6">
        <v>6</v>
      </c>
      <c r="K1564" s="4">
        <v>44599</v>
      </c>
      <c r="L1564" s="3">
        <f t="shared" si="96"/>
        <v>2022</v>
      </c>
      <c r="M1564" s="3">
        <f t="shared" si="97"/>
        <v>2</v>
      </c>
      <c r="O1564" s="3" t="s">
        <v>773</v>
      </c>
      <c r="P1564" s="56">
        <f t="shared" si="98"/>
        <v>0</v>
      </c>
      <c r="Q1564" s="56">
        <f t="shared" si="99"/>
        <v>-6</v>
      </c>
      <c r="R1564" s="56">
        <f>IF(A1564="INVERSION",-J1564,0)</f>
        <v>0</v>
      </c>
      <c r="S1564" s="56">
        <f>finanzas3[[#This Row],[INGRESO__NETO]]+finanzas3[[#This Row],[GASTO_NETO]]+finanzas3[[#This Row],[INVERSION_NETA]]</f>
        <v>-6</v>
      </c>
    </row>
    <row r="1565" spans="1:19" x14ac:dyDescent="0.35">
      <c r="A1565" s="3" t="s">
        <v>28</v>
      </c>
      <c r="B1565" s="3" t="s">
        <v>16</v>
      </c>
      <c r="C1565" s="3" t="s">
        <v>17</v>
      </c>
      <c r="D1565" s="3" t="s">
        <v>18</v>
      </c>
      <c r="E1565" s="3" t="s">
        <v>133</v>
      </c>
      <c r="F1565" s="3" t="s">
        <v>25</v>
      </c>
      <c r="G1565" s="3" t="s">
        <v>21</v>
      </c>
      <c r="H1565" s="3" t="s">
        <v>134</v>
      </c>
      <c r="I1565" s="3" t="s">
        <v>134</v>
      </c>
      <c r="J1565" s="6">
        <v>1.337</v>
      </c>
      <c r="K1565" s="4">
        <v>44606</v>
      </c>
      <c r="L1565" s="3">
        <f t="shared" si="96"/>
        <v>2022</v>
      </c>
      <c r="M1565" s="3">
        <f t="shared" si="97"/>
        <v>2</v>
      </c>
      <c r="O1565" t="s">
        <v>135</v>
      </c>
      <c r="P1565" s="56">
        <f t="shared" si="98"/>
        <v>0</v>
      </c>
      <c r="Q1565" s="56">
        <f t="shared" si="99"/>
        <v>-1.337</v>
      </c>
      <c r="R1565" s="56">
        <f>IF(A1565="INVERSION",-J1565,0)</f>
        <v>0</v>
      </c>
      <c r="S1565" s="56">
        <f>finanzas3[[#This Row],[INGRESO__NETO]]+finanzas3[[#This Row],[GASTO_NETO]]+finanzas3[[#This Row],[INVERSION_NETA]]</f>
        <v>-1.337</v>
      </c>
    </row>
    <row r="1566" spans="1:19" x14ac:dyDescent="0.35">
      <c r="A1566" s="3" t="s">
        <v>15</v>
      </c>
      <c r="B1566" s="3" t="s">
        <v>16</v>
      </c>
      <c r="C1566" s="3" t="s">
        <v>17</v>
      </c>
      <c r="D1566" s="3" t="s">
        <v>18</v>
      </c>
      <c r="E1566" s="3" t="s">
        <v>264</v>
      </c>
      <c r="F1566" s="3" t="s">
        <v>171</v>
      </c>
      <c r="G1566" s="3" t="s">
        <v>265</v>
      </c>
      <c r="H1566" s="3" t="s">
        <v>700</v>
      </c>
      <c r="I1566" s="3" t="s">
        <v>703</v>
      </c>
      <c r="J1566" s="6">
        <v>66</v>
      </c>
      <c r="K1566" s="4">
        <v>44608</v>
      </c>
      <c r="L1566" s="3">
        <f t="shared" si="96"/>
        <v>2022</v>
      </c>
      <c r="M1566" s="3">
        <f t="shared" si="97"/>
        <v>2</v>
      </c>
      <c r="O1566" s="3" t="s">
        <v>780</v>
      </c>
      <c r="P1566" s="56">
        <f t="shared" si="98"/>
        <v>66</v>
      </c>
      <c r="Q1566" s="56">
        <f t="shared" si="99"/>
        <v>0</v>
      </c>
      <c r="R1566" s="56">
        <f>IF(A1566="INVERSION",-J1566,0)</f>
        <v>0</v>
      </c>
      <c r="S1566" s="56">
        <f>finanzas3[[#This Row],[INGRESO__NETO]]+finanzas3[[#This Row],[GASTO_NETO]]+finanzas3[[#This Row],[INVERSION_NETA]]</f>
        <v>66</v>
      </c>
    </row>
    <row r="1567" spans="1:19" x14ac:dyDescent="0.35">
      <c r="A1567" s="3" t="s">
        <v>28</v>
      </c>
      <c r="B1567" s="3" t="s">
        <v>16</v>
      </c>
      <c r="C1567" s="3" t="s">
        <v>17</v>
      </c>
      <c r="D1567" s="3" t="s">
        <v>18</v>
      </c>
      <c r="F1567" s="3" t="s">
        <v>171</v>
      </c>
      <c r="G1567" s="3" t="s">
        <v>67</v>
      </c>
      <c r="H1567" s="3" t="s">
        <v>66</v>
      </c>
      <c r="I1567" s="3" t="s">
        <v>634</v>
      </c>
      <c r="J1567" s="6">
        <v>0.05</v>
      </c>
      <c r="K1567" s="4">
        <v>44610</v>
      </c>
      <c r="L1567" s="3">
        <f t="shared" si="96"/>
        <v>2022</v>
      </c>
      <c r="M1567" s="3">
        <f t="shared" si="97"/>
        <v>2</v>
      </c>
      <c r="P1567" s="56">
        <f t="shared" si="98"/>
        <v>0</v>
      </c>
      <c r="Q1567" s="56">
        <f t="shared" si="99"/>
        <v>-0.05</v>
      </c>
      <c r="R1567" s="56">
        <f>IF(A1567="INVERSION",-J1567,0)</f>
        <v>0</v>
      </c>
      <c r="S1567" s="56">
        <f>finanzas3[[#This Row],[INGRESO__NETO]]+finanzas3[[#This Row],[GASTO_NETO]]+finanzas3[[#This Row],[INVERSION_NETA]]</f>
        <v>-0.05</v>
      </c>
    </row>
    <row r="1568" spans="1:19" x14ac:dyDescent="0.35">
      <c r="A1568" s="3" t="s">
        <v>28</v>
      </c>
      <c r="B1568" s="3" t="s">
        <v>16</v>
      </c>
      <c r="C1568" s="3" t="s">
        <v>17</v>
      </c>
      <c r="D1568" s="3" t="s">
        <v>18</v>
      </c>
      <c r="E1568" s="3" t="s">
        <v>681</v>
      </c>
      <c r="F1568" s="3" t="s">
        <v>25</v>
      </c>
      <c r="G1568" s="3" t="s">
        <v>67</v>
      </c>
      <c r="H1568" s="3" t="s">
        <v>67</v>
      </c>
      <c r="I1568" s="3" t="s">
        <v>67</v>
      </c>
      <c r="J1568" s="6">
        <v>0.27999999999999997</v>
      </c>
      <c r="K1568" s="4">
        <v>44610</v>
      </c>
      <c r="L1568" s="3">
        <f t="shared" si="96"/>
        <v>2022</v>
      </c>
      <c r="M1568" s="3">
        <f t="shared" si="97"/>
        <v>2</v>
      </c>
      <c r="O1568" t="s">
        <v>682</v>
      </c>
      <c r="P1568" s="56">
        <f t="shared" si="98"/>
        <v>0</v>
      </c>
      <c r="Q1568" s="56">
        <f t="shared" si="99"/>
        <v>-0.27999999999999997</v>
      </c>
      <c r="R1568" s="56">
        <f>IF(A1568="INVERSION",-J1568,0)</f>
        <v>0</v>
      </c>
      <c r="S1568" s="56">
        <f>finanzas3[[#This Row],[INGRESO__NETO]]+finanzas3[[#This Row],[GASTO_NETO]]+finanzas3[[#This Row],[INVERSION_NETA]]</f>
        <v>-0.27999999999999997</v>
      </c>
    </row>
    <row r="1569" spans="1:19" x14ac:dyDescent="0.35">
      <c r="A1569" s="3" t="s">
        <v>15</v>
      </c>
      <c r="B1569" s="3" t="s">
        <v>16</v>
      </c>
      <c r="C1569" s="3" t="s">
        <v>17</v>
      </c>
      <c r="D1569" s="3" t="s">
        <v>18</v>
      </c>
      <c r="E1569" s="3" t="s">
        <v>781</v>
      </c>
      <c r="F1569" s="3" t="s">
        <v>20</v>
      </c>
      <c r="G1569" s="3" t="s">
        <v>568</v>
      </c>
      <c r="H1569" s="3" t="s">
        <v>569</v>
      </c>
      <c r="I1569" s="3" t="s">
        <v>782</v>
      </c>
      <c r="J1569" s="6">
        <v>13.799999999999999</v>
      </c>
      <c r="K1569" s="4">
        <v>44611</v>
      </c>
      <c r="L1569" s="3">
        <f t="shared" si="96"/>
        <v>2022</v>
      </c>
      <c r="M1569" s="3">
        <f t="shared" si="97"/>
        <v>2</v>
      </c>
      <c r="O1569" s="3" t="s">
        <v>783</v>
      </c>
      <c r="P1569" s="56">
        <f t="shared" si="98"/>
        <v>13.799999999999999</v>
      </c>
      <c r="Q1569" s="56">
        <f t="shared" si="99"/>
        <v>0</v>
      </c>
      <c r="R1569" s="56">
        <f>IF(A1569="INVERSION",-J1569,0)</f>
        <v>0</v>
      </c>
      <c r="S1569" s="56">
        <f>finanzas3[[#This Row],[INGRESO__NETO]]+finanzas3[[#This Row],[GASTO_NETO]]+finanzas3[[#This Row],[INVERSION_NETA]]</f>
        <v>13.799999999999999</v>
      </c>
    </row>
    <row r="1570" spans="1:19" x14ac:dyDescent="0.35">
      <c r="A1570" s="3" t="s">
        <v>28</v>
      </c>
      <c r="B1570" s="3" t="s">
        <v>16</v>
      </c>
      <c r="C1570" s="3" t="s">
        <v>17</v>
      </c>
      <c r="D1570" s="3" t="s">
        <v>18</v>
      </c>
      <c r="E1570" s="3" t="s">
        <v>735</v>
      </c>
      <c r="F1570" s="3" t="s">
        <v>171</v>
      </c>
      <c r="G1570" s="3" t="s">
        <v>84</v>
      </c>
      <c r="H1570" s="3" t="s">
        <v>736</v>
      </c>
      <c r="I1570" s="3" t="s">
        <v>736</v>
      </c>
      <c r="J1570" s="6">
        <v>1.161</v>
      </c>
      <c r="K1570" s="4">
        <v>44615</v>
      </c>
      <c r="L1570" s="3">
        <f t="shared" si="96"/>
        <v>2022</v>
      </c>
      <c r="M1570" s="3">
        <f t="shared" si="97"/>
        <v>2</v>
      </c>
      <c r="O1570" s="3" t="s">
        <v>784</v>
      </c>
      <c r="P1570" s="56">
        <f t="shared" si="98"/>
        <v>0</v>
      </c>
      <c r="Q1570" s="56">
        <f t="shared" si="99"/>
        <v>-1.161</v>
      </c>
      <c r="R1570" s="56">
        <f>IF(A1570="INVERSION",-J1570,0)</f>
        <v>0</v>
      </c>
      <c r="S1570" s="56">
        <f>finanzas3[[#This Row],[INGRESO__NETO]]+finanzas3[[#This Row],[GASTO_NETO]]+finanzas3[[#This Row],[INVERSION_NETA]]</f>
        <v>-1.161</v>
      </c>
    </row>
    <row r="1571" spans="1:19" x14ac:dyDescent="0.35">
      <c r="A1571" s="3" t="s">
        <v>28</v>
      </c>
      <c r="B1571" s="3" t="s">
        <v>16</v>
      </c>
      <c r="C1571" s="3" t="s">
        <v>17</v>
      </c>
      <c r="D1571" s="3" t="s">
        <v>18</v>
      </c>
      <c r="E1571" s="3" t="s">
        <v>735</v>
      </c>
      <c r="F1571" s="3" t="s">
        <v>171</v>
      </c>
      <c r="G1571" s="3" t="s">
        <v>84</v>
      </c>
      <c r="H1571" s="3" t="s">
        <v>736</v>
      </c>
      <c r="I1571" s="3" t="s">
        <v>736</v>
      </c>
      <c r="J1571" s="6">
        <v>2.37</v>
      </c>
      <c r="K1571" s="4">
        <v>44615</v>
      </c>
      <c r="L1571" s="3">
        <f t="shared" si="96"/>
        <v>2022</v>
      </c>
      <c r="M1571" s="3">
        <f t="shared" si="97"/>
        <v>2</v>
      </c>
      <c r="O1571" s="3" t="s">
        <v>785</v>
      </c>
      <c r="P1571" s="56">
        <f t="shared" si="98"/>
        <v>0</v>
      </c>
      <c r="Q1571" s="56">
        <f t="shared" si="99"/>
        <v>-2.37</v>
      </c>
      <c r="R1571" s="56">
        <f>IF(A1571="INVERSION",-J1571,0)</f>
        <v>0</v>
      </c>
      <c r="S1571" s="56">
        <f>finanzas3[[#This Row],[INGRESO__NETO]]+finanzas3[[#This Row],[GASTO_NETO]]+finanzas3[[#This Row],[INVERSION_NETA]]</f>
        <v>-2.37</v>
      </c>
    </row>
    <row r="1572" spans="1:19" x14ac:dyDescent="0.35">
      <c r="A1572" s="3" t="s">
        <v>28</v>
      </c>
      <c r="B1572" s="3" t="s">
        <v>16</v>
      </c>
      <c r="C1572" s="3" t="s">
        <v>17</v>
      </c>
      <c r="D1572" s="3" t="s">
        <v>18</v>
      </c>
      <c r="E1572" s="3" t="s">
        <v>425</v>
      </c>
      <c r="F1572" s="3" t="s">
        <v>171</v>
      </c>
      <c r="G1572" s="3" t="s">
        <v>48</v>
      </c>
      <c r="H1572" s="3" t="s">
        <v>736</v>
      </c>
      <c r="I1572" s="3" t="s">
        <v>425</v>
      </c>
      <c r="J1572" s="6">
        <v>3.516</v>
      </c>
      <c r="K1572" s="4">
        <v>44618</v>
      </c>
      <c r="L1572" s="3">
        <f t="shared" si="96"/>
        <v>2022</v>
      </c>
      <c r="M1572" s="3">
        <f t="shared" si="97"/>
        <v>2</v>
      </c>
      <c r="O1572" s="3"/>
      <c r="P1572" s="56">
        <f t="shared" si="98"/>
        <v>0</v>
      </c>
      <c r="Q1572" s="56">
        <f t="shared" si="99"/>
        <v>-3.516</v>
      </c>
      <c r="R1572" s="56">
        <f>IF(A1572="INVERSION",-J1572,0)</f>
        <v>0</v>
      </c>
      <c r="S1572" s="56">
        <f>finanzas3[[#This Row],[INGRESO__NETO]]+finanzas3[[#This Row],[GASTO_NETO]]+finanzas3[[#This Row],[INVERSION_NETA]]</f>
        <v>-3.516</v>
      </c>
    </row>
    <row r="1573" spans="1:19" x14ac:dyDescent="0.35">
      <c r="A1573" s="3" t="s">
        <v>28</v>
      </c>
      <c r="B1573" s="3" t="s">
        <v>16</v>
      </c>
      <c r="C1573" s="3" t="s">
        <v>17</v>
      </c>
      <c r="D1573" s="3" t="s">
        <v>18</v>
      </c>
      <c r="E1573" s="3" t="s">
        <v>425</v>
      </c>
      <c r="F1573" s="3" t="s">
        <v>171</v>
      </c>
      <c r="G1573" s="3" t="s">
        <v>48</v>
      </c>
      <c r="H1573" s="3" t="s">
        <v>736</v>
      </c>
      <c r="I1573" s="3" t="s">
        <v>425</v>
      </c>
      <c r="J1573" s="6">
        <v>3.4020000000000006</v>
      </c>
      <c r="K1573" s="4">
        <v>44620</v>
      </c>
      <c r="L1573" s="3">
        <f t="shared" si="96"/>
        <v>2022</v>
      </c>
      <c r="M1573" s="3">
        <f t="shared" si="97"/>
        <v>2</v>
      </c>
      <c r="O1573" s="3"/>
      <c r="P1573" s="56">
        <f t="shared" si="98"/>
        <v>0</v>
      </c>
      <c r="Q1573" s="56">
        <f t="shared" si="99"/>
        <v>-3.4020000000000006</v>
      </c>
      <c r="R1573" s="56">
        <f>IF(A1573="INVERSION",-J1573,0)</f>
        <v>0</v>
      </c>
      <c r="S1573" s="56">
        <f>finanzas3[[#This Row],[INGRESO__NETO]]+finanzas3[[#This Row],[GASTO_NETO]]+finanzas3[[#This Row],[INVERSION_NETA]]</f>
        <v>-3.4020000000000006</v>
      </c>
    </row>
    <row r="1574" spans="1:19" x14ac:dyDescent="0.35">
      <c r="A1574" s="3" t="s">
        <v>15</v>
      </c>
      <c r="B1574" s="3" t="s">
        <v>35</v>
      </c>
      <c r="C1574" s="3" t="s">
        <v>29</v>
      </c>
      <c r="D1574" s="3" t="s">
        <v>18</v>
      </c>
      <c r="E1574" s="3" t="s">
        <v>645</v>
      </c>
      <c r="F1574" s="3" t="s">
        <v>171</v>
      </c>
      <c r="G1574" s="3" t="s">
        <v>148</v>
      </c>
      <c r="H1574" s="3" t="s">
        <v>646</v>
      </c>
      <c r="I1574" s="3" t="s">
        <v>2706</v>
      </c>
      <c r="J1574" s="6">
        <v>465.83699999999999</v>
      </c>
      <c r="K1574" s="4">
        <v>44620</v>
      </c>
      <c r="L1574" s="3">
        <f t="shared" si="96"/>
        <v>2022</v>
      </c>
      <c r="M1574" s="3">
        <f t="shared" si="97"/>
        <v>2</v>
      </c>
      <c r="O1574" s="3" t="s">
        <v>1661</v>
      </c>
      <c r="P1574" s="56">
        <f t="shared" si="98"/>
        <v>465.83699999999999</v>
      </c>
      <c r="Q1574" s="56">
        <f t="shared" si="99"/>
        <v>0</v>
      </c>
      <c r="R1574" s="56">
        <f>IF(A1574="INVERSION",-J1574,0)</f>
        <v>0</v>
      </c>
      <c r="S1574" s="56">
        <f>finanzas3[[#This Row],[INGRESO__NETO]]+finanzas3[[#This Row],[GASTO_NETO]]+finanzas3[[#This Row],[INVERSION_NETA]]</f>
        <v>465.83699999999999</v>
      </c>
    </row>
    <row r="1575" spans="1:19" x14ac:dyDescent="0.35">
      <c r="A1575" s="3" t="s">
        <v>15</v>
      </c>
      <c r="B1575" s="3" t="s">
        <v>16</v>
      </c>
      <c r="C1575" s="3" t="s">
        <v>17</v>
      </c>
      <c r="D1575" s="3" t="s">
        <v>18</v>
      </c>
      <c r="E1575" s="3" t="s">
        <v>24</v>
      </c>
      <c r="F1575" s="3" t="s">
        <v>25</v>
      </c>
      <c r="G1575" s="3" t="s">
        <v>21</v>
      </c>
      <c r="H1575" s="3" t="s">
        <v>736</v>
      </c>
      <c r="I1575" s="3" t="s">
        <v>27</v>
      </c>
      <c r="J1575" s="6">
        <v>40.5</v>
      </c>
      <c r="K1575" s="4">
        <v>44620</v>
      </c>
      <c r="L1575" s="3">
        <f t="shared" si="96"/>
        <v>2022</v>
      </c>
      <c r="M1575" s="3">
        <f t="shared" si="97"/>
        <v>2</v>
      </c>
      <c r="O1575" s="3"/>
      <c r="P1575" s="56">
        <f t="shared" si="98"/>
        <v>40.5</v>
      </c>
      <c r="Q1575" s="56">
        <f t="shared" si="99"/>
        <v>0</v>
      </c>
      <c r="R1575" s="56">
        <f>IF(A1575="INVERSION",-J1575,0)</f>
        <v>0</v>
      </c>
      <c r="S1575" s="56">
        <f>finanzas3[[#This Row],[INGRESO__NETO]]+finanzas3[[#This Row],[GASTO_NETO]]+finanzas3[[#This Row],[INVERSION_NETA]]</f>
        <v>40.5</v>
      </c>
    </row>
    <row r="1576" spans="1:19" x14ac:dyDescent="0.35">
      <c r="A1576" s="3" t="s">
        <v>28</v>
      </c>
      <c r="B1576" s="3" t="s">
        <v>16</v>
      </c>
      <c r="C1576" s="3" t="s">
        <v>29</v>
      </c>
      <c r="D1576" s="3" t="s">
        <v>18</v>
      </c>
      <c r="E1576" s="3" t="s">
        <v>37</v>
      </c>
      <c r="F1576" s="3" t="s">
        <v>171</v>
      </c>
      <c r="G1576" s="3" t="s">
        <v>1864</v>
      </c>
      <c r="H1576" s="3" t="s">
        <v>1861</v>
      </c>
      <c r="I1576" s="3" t="s">
        <v>487</v>
      </c>
      <c r="J1576" s="6">
        <v>45</v>
      </c>
      <c r="K1576" s="4">
        <v>44621</v>
      </c>
      <c r="L1576" s="3">
        <f t="shared" si="96"/>
        <v>2022</v>
      </c>
      <c r="M1576" s="3">
        <f t="shared" si="97"/>
        <v>3</v>
      </c>
      <c r="O1576" s="3" t="s">
        <v>595</v>
      </c>
      <c r="P1576" s="56">
        <f t="shared" si="98"/>
        <v>0</v>
      </c>
      <c r="Q1576" s="56">
        <f t="shared" si="99"/>
        <v>-45</v>
      </c>
      <c r="R1576" s="56">
        <f>IF(A1576="INVERSION",-J1576,0)</f>
        <v>0</v>
      </c>
      <c r="S1576" s="56">
        <f>finanzas3[[#This Row],[INGRESO__NETO]]+finanzas3[[#This Row],[GASTO_NETO]]+finanzas3[[#This Row],[INVERSION_NETA]]</f>
        <v>-45</v>
      </c>
    </row>
    <row r="1577" spans="1:19" x14ac:dyDescent="0.35">
      <c r="A1577" s="3" t="s">
        <v>28</v>
      </c>
      <c r="B1577" s="3" t="s">
        <v>16</v>
      </c>
      <c r="C1577" s="3" t="s">
        <v>29</v>
      </c>
      <c r="D1577" s="3" t="s">
        <v>18</v>
      </c>
      <c r="E1577" s="3" t="s">
        <v>483</v>
      </c>
      <c r="F1577" s="3" t="s">
        <v>171</v>
      </c>
      <c r="G1577" s="3" t="s">
        <v>59</v>
      </c>
      <c r="H1577" s="3" t="s">
        <v>736</v>
      </c>
      <c r="I1577" s="3" t="s">
        <v>428</v>
      </c>
      <c r="J1577" s="6">
        <v>6.7</v>
      </c>
      <c r="K1577" s="4">
        <v>44621</v>
      </c>
      <c r="L1577" s="3">
        <f t="shared" si="96"/>
        <v>2022</v>
      </c>
      <c r="M1577" s="3">
        <f t="shared" si="97"/>
        <v>3</v>
      </c>
      <c r="O1577" s="3" t="s">
        <v>595</v>
      </c>
      <c r="P1577" s="56">
        <f t="shared" si="98"/>
        <v>0</v>
      </c>
      <c r="Q1577" s="56">
        <f t="shared" si="99"/>
        <v>-6.7</v>
      </c>
      <c r="R1577" s="56">
        <f>IF(A1577="INVERSION",-J1577,0)</f>
        <v>0</v>
      </c>
      <c r="S1577" s="56">
        <f>finanzas3[[#This Row],[INGRESO__NETO]]+finanzas3[[#This Row],[GASTO_NETO]]+finanzas3[[#This Row],[INVERSION_NETA]]</f>
        <v>-6.7</v>
      </c>
    </row>
    <row r="1578" spans="1:19" x14ac:dyDescent="0.35">
      <c r="A1578" s="3" t="s">
        <v>28</v>
      </c>
      <c r="B1578" s="3" t="s">
        <v>16</v>
      </c>
      <c r="C1578" s="3" t="s">
        <v>29</v>
      </c>
      <c r="D1578" s="3" t="s">
        <v>18</v>
      </c>
      <c r="E1578" s="3" t="s">
        <v>184</v>
      </c>
      <c r="G1578" s="3" t="s">
        <v>1864</v>
      </c>
      <c r="H1578" s="3" t="s">
        <v>184</v>
      </c>
      <c r="I1578" s="3" t="s">
        <v>632</v>
      </c>
      <c r="J1578" s="6">
        <v>13.5</v>
      </c>
      <c r="K1578" s="4">
        <v>44621</v>
      </c>
      <c r="L1578" s="3">
        <f t="shared" si="96"/>
        <v>2022</v>
      </c>
      <c r="M1578" s="3">
        <f t="shared" si="97"/>
        <v>3</v>
      </c>
      <c r="O1578" s="3" t="s">
        <v>595</v>
      </c>
      <c r="P1578" s="56">
        <f t="shared" si="98"/>
        <v>0</v>
      </c>
      <c r="Q1578" s="56">
        <f t="shared" si="99"/>
        <v>-13.5</v>
      </c>
      <c r="R1578" s="56">
        <f>IF(A1578="INVERSION",-J1578,0)</f>
        <v>0</v>
      </c>
      <c r="S1578" s="56">
        <f>finanzas3[[#This Row],[INGRESO__NETO]]+finanzas3[[#This Row],[GASTO_NETO]]+finanzas3[[#This Row],[INVERSION_NETA]]</f>
        <v>-13.5</v>
      </c>
    </row>
    <row r="1579" spans="1:19" x14ac:dyDescent="0.35">
      <c r="A1579" s="3" t="s">
        <v>28</v>
      </c>
      <c r="B1579" s="3" t="s">
        <v>16</v>
      </c>
      <c r="C1579" s="3" t="s">
        <v>29</v>
      </c>
      <c r="D1579" s="3" t="s">
        <v>18</v>
      </c>
      <c r="E1579" s="3" t="s">
        <v>485</v>
      </c>
      <c r="F1579" s="3" t="s">
        <v>171</v>
      </c>
      <c r="G1579" s="3" t="s">
        <v>1864</v>
      </c>
      <c r="H1579" s="3" t="s">
        <v>679</v>
      </c>
      <c r="I1579" s="3" t="s">
        <v>2197</v>
      </c>
      <c r="J1579" s="6">
        <v>8.5</v>
      </c>
      <c r="K1579" s="4">
        <v>44621</v>
      </c>
      <c r="L1579" s="3">
        <f t="shared" si="96"/>
        <v>2022</v>
      </c>
      <c r="M1579" s="3">
        <f t="shared" si="97"/>
        <v>3</v>
      </c>
      <c r="O1579" s="3" t="s">
        <v>595</v>
      </c>
      <c r="P1579" s="56">
        <f t="shared" si="98"/>
        <v>0</v>
      </c>
      <c r="Q1579" s="56">
        <f t="shared" si="99"/>
        <v>-8.5</v>
      </c>
      <c r="R1579" s="56">
        <f>IF(A1579="INVERSION",-J1579,0)</f>
        <v>0</v>
      </c>
      <c r="S1579" s="56">
        <f>finanzas3[[#This Row],[INGRESO__NETO]]+finanzas3[[#This Row],[GASTO_NETO]]+finanzas3[[#This Row],[INVERSION_NETA]]</f>
        <v>-8.5</v>
      </c>
    </row>
    <row r="1580" spans="1:19" x14ac:dyDescent="0.35">
      <c r="A1580" s="3" t="s">
        <v>15</v>
      </c>
      <c r="B1580" s="3" t="s">
        <v>16</v>
      </c>
      <c r="C1580" s="3" t="s">
        <v>17</v>
      </c>
      <c r="D1580" s="3" t="s">
        <v>18</v>
      </c>
      <c r="E1580" s="3" t="s">
        <v>610</v>
      </c>
      <c r="F1580" s="3" t="s">
        <v>20</v>
      </c>
      <c r="G1580" s="3" t="s">
        <v>568</v>
      </c>
      <c r="H1580" s="3" t="s">
        <v>569</v>
      </c>
      <c r="I1580" s="3" t="s">
        <v>610</v>
      </c>
      <c r="J1580" s="6">
        <v>0.97499999999999998</v>
      </c>
      <c r="K1580" s="4">
        <v>44621</v>
      </c>
      <c r="L1580" s="3">
        <f t="shared" si="96"/>
        <v>2022</v>
      </c>
      <c r="M1580" s="3">
        <f t="shared" si="97"/>
        <v>3</v>
      </c>
      <c r="O1580" s="3" t="s">
        <v>786</v>
      </c>
      <c r="P1580" s="56">
        <f t="shared" si="98"/>
        <v>0.97499999999999998</v>
      </c>
      <c r="Q1580" s="56">
        <f t="shared" si="99"/>
        <v>0</v>
      </c>
      <c r="R1580" s="56">
        <f>IF(A1580="INVERSION",-J1580,0)</f>
        <v>0</v>
      </c>
      <c r="S1580" s="56">
        <f>finanzas3[[#This Row],[INGRESO__NETO]]+finanzas3[[#This Row],[GASTO_NETO]]+finanzas3[[#This Row],[INVERSION_NETA]]</f>
        <v>0.97499999999999998</v>
      </c>
    </row>
    <row r="1581" spans="1:19" x14ac:dyDescent="0.35">
      <c r="A1581" s="3" t="s">
        <v>531</v>
      </c>
      <c r="B1581" s="3" t="s">
        <v>16</v>
      </c>
      <c r="C1581" s="3" t="s">
        <v>17</v>
      </c>
      <c r="D1581" s="3" t="s">
        <v>18</v>
      </c>
      <c r="E1581" s="3" t="s">
        <v>532</v>
      </c>
      <c r="F1581" s="3" t="s">
        <v>20</v>
      </c>
      <c r="G1581" s="3" t="s">
        <v>533</v>
      </c>
      <c r="H1581" s="3" t="s">
        <v>533</v>
      </c>
      <c r="I1581" s="3" t="s">
        <v>533</v>
      </c>
      <c r="J1581" s="6">
        <v>180</v>
      </c>
      <c r="K1581" s="4">
        <v>44623</v>
      </c>
      <c r="L1581" s="3">
        <f t="shared" si="96"/>
        <v>2022</v>
      </c>
      <c r="M1581" s="3">
        <f t="shared" si="97"/>
        <v>3</v>
      </c>
      <c r="O1581" s="3"/>
      <c r="P1581" s="56">
        <f t="shared" si="98"/>
        <v>0</v>
      </c>
      <c r="Q1581" s="56">
        <f t="shared" si="99"/>
        <v>0</v>
      </c>
      <c r="R1581" s="56">
        <f>IF(A1581="INVERSION",-J1581,0)</f>
        <v>-180</v>
      </c>
      <c r="S1581" s="56">
        <f>finanzas3[[#This Row],[INGRESO__NETO]]+finanzas3[[#This Row],[GASTO_NETO]]+finanzas3[[#This Row],[INVERSION_NETA]]</f>
        <v>-180</v>
      </c>
    </row>
    <row r="1582" spans="1:19" x14ac:dyDescent="0.35">
      <c r="A1582" s="3" t="s">
        <v>28</v>
      </c>
      <c r="B1582" s="3" t="s">
        <v>16</v>
      </c>
      <c r="C1582" s="3" t="s">
        <v>17</v>
      </c>
      <c r="D1582" s="3" t="s">
        <v>18</v>
      </c>
      <c r="E1582" s="3" t="s">
        <v>425</v>
      </c>
      <c r="F1582" s="3" t="s">
        <v>171</v>
      </c>
      <c r="G1582" s="3" t="s">
        <v>48</v>
      </c>
      <c r="H1582" s="3" t="s">
        <v>49</v>
      </c>
      <c r="I1582" s="3" t="s">
        <v>425</v>
      </c>
      <c r="J1582" s="6">
        <v>3.1470000000000002</v>
      </c>
      <c r="K1582" s="4">
        <v>44626</v>
      </c>
      <c r="L1582" s="3">
        <f t="shared" si="96"/>
        <v>2022</v>
      </c>
      <c r="M1582" s="3">
        <f t="shared" si="97"/>
        <v>3</v>
      </c>
      <c r="O1582" s="3"/>
      <c r="P1582" s="56">
        <f t="shared" si="98"/>
        <v>0</v>
      </c>
      <c r="Q1582" s="56">
        <f t="shared" si="99"/>
        <v>-3.1470000000000002</v>
      </c>
      <c r="R1582" s="56">
        <f>IF(A1582="INVERSION",-J1582,0)</f>
        <v>0</v>
      </c>
      <c r="S1582" s="56">
        <f>finanzas3[[#This Row],[INGRESO__NETO]]+finanzas3[[#This Row],[GASTO_NETO]]+finanzas3[[#This Row],[INVERSION_NETA]]</f>
        <v>-3.1470000000000002</v>
      </c>
    </row>
    <row r="1583" spans="1:19" x14ac:dyDescent="0.35">
      <c r="A1583" s="3" t="s">
        <v>28</v>
      </c>
      <c r="B1583" s="3" t="s">
        <v>16</v>
      </c>
      <c r="C1583" s="3" t="s">
        <v>17</v>
      </c>
      <c r="D1583" s="3" t="s">
        <v>18</v>
      </c>
      <c r="E1583" s="3" t="s">
        <v>126</v>
      </c>
      <c r="G1583" s="3" t="s">
        <v>81</v>
      </c>
      <c r="H1583" s="3" t="s">
        <v>126</v>
      </c>
      <c r="I1583" s="3" t="s">
        <v>787</v>
      </c>
      <c r="J1583" s="6">
        <v>1.34</v>
      </c>
      <c r="K1583" s="4">
        <v>44627</v>
      </c>
      <c r="L1583" s="3">
        <f t="shared" si="96"/>
        <v>2022</v>
      </c>
      <c r="M1583" s="3">
        <f t="shared" si="97"/>
        <v>3</v>
      </c>
      <c r="O1583" t="s">
        <v>788</v>
      </c>
      <c r="P1583" s="56">
        <f t="shared" si="98"/>
        <v>0</v>
      </c>
      <c r="Q1583" s="56">
        <f t="shared" si="99"/>
        <v>-1.34</v>
      </c>
      <c r="R1583" s="56">
        <f>IF(A1583="INVERSION",-J1583,0)</f>
        <v>0</v>
      </c>
      <c r="S1583" s="56">
        <f>finanzas3[[#This Row],[INGRESO__NETO]]+finanzas3[[#This Row],[GASTO_NETO]]+finanzas3[[#This Row],[INVERSION_NETA]]</f>
        <v>-1.34</v>
      </c>
    </row>
    <row r="1584" spans="1:19" x14ac:dyDescent="0.35">
      <c r="A1584" s="3" t="s">
        <v>15</v>
      </c>
      <c r="B1584" s="3" t="s">
        <v>16</v>
      </c>
      <c r="C1584" s="3" t="s">
        <v>17</v>
      </c>
      <c r="D1584" s="3" t="s">
        <v>18</v>
      </c>
      <c r="E1584" s="3" t="s">
        <v>264</v>
      </c>
      <c r="F1584" s="3" t="s">
        <v>171</v>
      </c>
      <c r="G1584" s="3" t="s">
        <v>265</v>
      </c>
      <c r="H1584" s="3" t="s">
        <v>700</v>
      </c>
      <c r="I1584" s="3" t="s">
        <v>703</v>
      </c>
      <c r="J1584" s="6">
        <v>141</v>
      </c>
      <c r="K1584" s="4">
        <v>44631</v>
      </c>
      <c r="L1584" s="3">
        <f t="shared" si="96"/>
        <v>2022</v>
      </c>
      <c r="M1584" s="3">
        <f t="shared" si="97"/>
        <v>3</v>
      </c>
      <c r="O1584" s="3" t="s">
        <v>790</v>
      </c>
      <c r="P1584" s="56">
        <f t="shared" si="98"/>
        <v>141</v>
      </c>
      <c r="Q1584" s="56">
        <f t="shared" si="99"/>
        <v>0</v>
      </c>
      <c r="R1584" s="56">
        <f>IF(A1584="INVERSION",-J1584,0)</f>
        <v>0</v>
      </c>
      <c r="S1584" s="56">
        <f>finanzas3[[#This Row],[INGRESO__NETO]]+finanzas3[[#This Row],[GASTO_NETO]]+finanzas3[[#This Row],[INVERSION_NETA]]</f>
        <v>141</v>
      </c>
    </row>
    <row r="1585" spans="1:19" x14ac:dyDescent="0.35">
      <c r="A1585" s="3" t="s">
        <v>28</v>
      </c>
      <c r="B1585" s="3" t="s">
        <v>16</v>
      </c>
      <c r="C1585" s="3" t="s">
        <v>17</v>
      </c>
      <c r="D1585" s="3" t="s">
        <v>18</v>
      </c>
      <c r="E1585" s="3" t="s">
        <v>573</v>
      </c>
      <c r="F1585" s="3" t="s">
        <v>666</v>
      </c>
      <c r="G1585" s="3" t="s">
        <v>48</v>
      </c>
      <c r="H1585" s="3" t="s">
        <v>49</v>
      </c>
      <c r="I1585" s="3" t="s">
        <v>573</v>
      </c>
      <c r="J1585" s="6">
        <v>1.1660000000000001</v>
      </c>
      <c r="K1585" s="4">
        <v>44631</v>
      </c>
      <c r="L1585" s="3">
        <f t="shared" si="96"/>
        <v>2022</v>
      </c>
      <c r="M1585" s="3">
        <f t="shared" si="97"/>
        <v>3</v>
      </c>
      <c r="O1585" s="3"/>
      <c r="P1585" s="56">
        <f t="shared" si="98"/>
        <v>0</v>
      </c>
      <c r="Q1585" s="56">
        <f t="shared" si="99"/>
        <v>-1.1660000000000001</v>
      </c>
      <c r="R1585" s="56">
        <f>IF(A1585="INVERSION",-J1585,0)</f>
        <v>0</v>
      </c>
      <c r="S1585" s="56">
        <f>finanzas3[[#This Row],[INGRESO__NETO]]+finanzas3[[#This Row],[GASTO_NETO]]+finanzas3[[#This Row],[INVERSION_NETA]]</f>
        <v>-1.1660000000000001</v>
      </c>
    </row>
    <row r="1586" spans="1:19" x14ac:dyDescent="0.35">
      <c r="A1586" s="3" t="s">
        <v>28</v>
      </c>
      <c r="B1586" s="3" t="s">
        <v>16</v>
      </c>
      <c r="C1586" s="3" t="s">
        <v>17</v>
      </c>
      <c r="D1586" s="3" t="s">
        <v>18</v>
      </c>
      <c r="E1586" s="3" t="s">
        <v>665</v>
      </c>
      <c r="F1586" s="3" t="s">
        <v>25</v>
      </c>
      <c r="G1586" s="3" t="s">
        <v>53</v>
      </c>
      <c r="H1586" s="3" t="s">
        <v>77</v>
      </c>
      <c r="I1586" s="3" t="s">
        <v>78</v>
      </c>
      <c r="J1586" s="6">
        <v>9.4659999999999993</v>
      </c>
      <c r="K1586" s="4">
        <v>44631</v>
      </c>
      <c r="L1586" s="3">
        <f t="shared" si="96"/>
        <v>2022</v>
      </c>
      <c r="M1586" s="3">
        <f t="shared" si="97"/>
        <v>3</v>
      </c>
      <c r="O1586" t="s">
        <v>789</v>
      </c>
      <c r="P1586" s="56">
        <f t="shared" si="98"/>
        <v>0</v>
      </c>
      <c r="Q1586" s="56">
        <f t="shared" si="99"/>
        <v>-9.4659999999999993</v>
      </c>
      <c r="R1586" s="56">
        <f>IF(A1586="INVERSION",-J1586,0)</f>
        <v>0</v>
      </c>
      <c r="S1586" s="56">
        <f>finanzas3[[#This Row],[INGRESO__NETO]]+finanzas3[[#This Row],[GASTO_NETO]]+finanzas3[[#This Row],[INVERSION_NETA]]</f>
        <v>-9.4659999999999993</v>
      </c>
    </row>
    <row r="1587" spans="1:19" x14ac:dyDescent="0.35">
      <c r="A1587" s="3" t="s">
        <v>28</v>
      </c>
      <c r="B1587" s="3" t="s">
        <v>16</v>
      </c>
      <c r="C1587" s="3" t="s">
        <v>17</v>
      </c>
      <c r="D1587" s="3" t="s">
        <v>18</v>
      </c>
      <c r="F1587" s="3" t="s">
        <v>25</v>
      </c>
      <c r="G1587" s="3" t="s">
        <v>67</v>
      </c>
      <c r="H1587" s="3" t="s">
        <v>66</v>
      </c>
      <c r="I1587" s="3" t="s">
        <v>185</v>
      </c>
      <c r="J1587" s="6">
        <v>0.65</v>
      </c>
      <c r="K1587" s="4">
        <v>44632</v>
      </c>
      <c r="L1587" s="3">
        <f t="shared" si="96"/>
        <v>2022</v>
      </c>
      <c r="M1587" s="3">
        <f t="shared" si="97"/>
        <v>3</v>
      </c>
      <c r="P1587" s="56">
        <f t="shared" si="98"/>
        <v>0</v>
      </c>
      <c r="Q1587" s="56">
        <f t="shared" si="99"/>
        <v>-0.65</v>
      </c>
      <c r="R1587" s="56">
        <f>IF(A1587="INVERSION",-J1587,0)</f>
        <v>0</v>
      </c>
      <c r="S1587" s="56">
        <f>finanzas3[[#This Row],[INGRESO__NETO]]+finanzas3[[#This Row],[GASTO_NETO]]+finanzas3[[#This Row],[INVERSION_NETA]]</f>
        <v>-0.65</v>
      </c>
    </row>
    <row r="1588" spans="1:19" x14ac:dyDescent="0.35">
      <c r="A1588" s="3" t="s">
        <v>28</v>
      </c>
      <c r="B1588" s="3" t="s">
        <v>16</v>
      </c>
      <c r="C1588" s="3" t="s">
        <v>17</v>
      </c>
      <c r="D1588" s="3" t="s">
        <v>18</v>
      </c>
      <c r="E1588" s="3" t="s">
        <v>57</v>
      </c>
      <c r="F1588" s="3" t="s">
        <v>791</v>
      </c>
      <c r="G1588" s="3" t="s">
        <v>48</v>
      </c>
      <c r="H1588" s="3" t="s">
        <v>49</v>
      </c>
      <c r="I1588" s="3" t="s">
        <v>57</v>
      </c>
      <c r="J1588" s="6">
        <v>5.6930000000000005</v>
      </c>
      <c r="K1588" s="4">
        <v>44634</v>
      </c>
      <c r="L1588" s="3">
        <f t="shared" si="96"/>
        <v>2022</v>
      </c>
      <c r="M1588" s="3">
        <f t="shared" si="97"/>
        <v>3</v>
      </c>
      <c r="O1588" s="3"/>
      <c r="P1588" s="56">
        <f t="shared" si="98"/>
        <v>0</v>
      </c>
      <c r="Q1588" s="56">
        <f t="shared" si="99"/>
        <v>-5.6930000000000005</v>
      </c>
      <c r="R1588" s="56">
        <f>IF(A1588="INVERSION",-J1588,0)</f>
        <v>0</v>
      </c>
      <c r="S1588" s="56">
        <f>finanzas3[[#This Row],[INGRESO__NETO]]+finanzas3[[#This Row],[GASTO_NETO]]+finanzas3[[#This Row],[INVERSION_NETA]]</f>
        <v>-5.6930000000000005</v>
      </c>
    </row>
    <row r="1589" spans="1:19" x14ac:dyDescent="0.35">
      <c r="A1589" s="3" t="s">
        <v>531</v>
      </c>
      <c r="B1589" s="3" t="s">
        <v>16</v>
      </c>
      <c r="C1589" s="3" t="s">
        <v>17</v>
      </c>
      <c r="D1589" s="3" t="s">
        <v>18</v>
      </c>
      <c r="E1589" s="3" t="s">
        <v>532</v>
      </c>
      <c r="F1589" s="3" t="s">
        <v>20</v>
      </c>
      <c r="G1589" s="3" t="s">
        <v>533</v>
      </c>
      <c r="H1589" s="3" t="s">
        <v>533</v>
      </c>
      <c r="I1589" s="3" t="s">
        <v>533</v>
      </c>
      <c r="J1589" s="6">
        <v>225</v>
      </c>
      <c r="K1589" s="4">
        <v>44635</v>
      </c>
      <c r="L1589" s="3">
        <f t="shared" si="96"/>
        <v>2022</v>
      </c>
      <c r="M1589" s="3">
        <f t="shared" si="97"/>
        <v>3</v>
      </c>
      <c r="O1589" s="3"/>
      <c r="P1589" s="56">
        <f t="shared" si="98"/>
        <v>0</v>
      </c>
      <c r="Q1589" s="56">
        <f t="shared" si="99"/>
        <v>0</v>
      </c>
      <c r="R1589" s="56">
        <f>IF(A1589="INVERSION",-J1589,0)</f>
        <v>-225</v>
      </c>
      <c r="S1589" s="56">
        <f>finanzas3[[#This Row],[INGRESO__NETO]]+finanzas3[[#This Row],[GASTO_NETO]]+finanzas3[[#This Row],[INVERSION_NETA]]</f>
        <v>-225</v>
      </c>
    </row>
    <row r="1590" spans="1:19" x14ac:dyDescent="0.35">
      <c r="A1590" s="3" t="s">
        <v>15</v>
      </c>
      <c r="B1590" s="3" t="s">
        <v>16</v>
      </c>
      <c r="C1590" s="3" t="s">
        <v>17</v>
      </c>
      <c r="D1590" s="3" t="s">
        <v>18</v>
      </c>
      <c r="G1590" s="3" t="s">
        <v>21</v>
      </c>
      <c r="H1590" s="3" t="s">
        <v>77</v>
      </c>
      <c r="J1590" s="6">
        <v>30</v>
      </c>
      <c r="K1590" s="4">
        <v>44639</v>
      </c>
      <c r="L1590" s="3">
        <f t="shared" si="96"/>
        <v>2022</v>
      </c>
      <c r="M1590" s="3">
        <f t="shared" si="97"/>
        <v>3</v>
      </c>
      <c r="O1590" s="3" t="s">
        <v>792</v>
      </c>
      <c r="P1590" s="56">
        <f t="shared" si="98"/>
        <v>30</v>
      </c>
      <c r="Q1590" s="56">
        <f t="shared" si="99"/>
        <v>0</v>
      </c>
      <c r="R1590" s="56">
        <f>IF(A1590="INVERSION",-J1590,0)</f>
        <v>0</v>
      </c>
      <c r="S1590" s="56">
        <f>finanzas3[[#This Row],[INGRESO__NETO]]+finanzas3[[#This Row],[GASTO_NETO]]+finanzas3[[#This Row],[INVERSION_NETA]]</f>
        <v>30</v>
      </c>
    </row>
    <row r="1591" spans="1:19" x14ac:dyDescent="0.35">
      <c r="A1591" s="3" t="s">
        <v>28</v>
      </c>
      <c r="B1591" s="3" t="s">
        <v>16</v>
      </c>
      <c r="C1591" s="3" t="s">
        <v>17</v>
      </c>
      <c r="D1591" s="3" t="s">
        <v>18</v>
      </c>
      <c r="E1591" s="3" t="s">
        <v>425</v>
      </c>
      <c r="F1591" s="3" t="s">
        <v>171</v>
      </c>
      <c r="G1591" s="3" t="s">
        <v>48</v>
      </c>
      <c r="H1591" s="3" t="s">
        <v>49</v>
      </c>
      <c r="I1591" s="3" t="s">
        <v>425</v>
      </c>
      <c r="J1591" s="6">
        <v>2.8670000000000004</v>
      </c>
      <c r="K1591" s="4">
        <v>44640</v>
      </c>
      <c r="L1591" s="3">
        <f t="shared" si="96"/>
        <v>2022</v>
      </c>
      <c r="M1591" s="3">
        <f t="shared" si="97"/>
        <v>3</v>
      </c>
      <c r="O1591" s="3"/>
      <c r="P1591" s="56">
        <f t="shared" si="98"/>
        <v>0</v>
      </c>
      <c r="Q1591" s="56">
        <f t="shared" si="99"/>
        <v>-2.8670000000000004</v>
      </c>
      <c r="R1591" s="56">
        <f>IF(A1591="INVERSION",-J1591,0)</f>
        <v>0</v>
      </c>
      <c r="S1591" s="56">
        <f>finanzas3[[#This Row],[INGRESO__NETO]]+finanzas3[[#This Row],[GASTO_NETO]]+finanzas3[[#This Row],[INVERSION_NETA]]</f>
        <v>-2.8670000000000004</v>
      </c>
    </row>
    <row r="1592" spans="1:19" x14ac:dyDescent="0.35">
      <c r="A1592" s="3" t="s">
        <v>28</v>
      </c>
      <c r="B1592" s="3" t="s">
        <v>16</v>
      </c>
      <c r="C1592" s="3" t="s">
        <v>17</v>
      </c>
      <c r="D1592" s="3" t="s">
        <v>18</v>
      </c>
      <c r="F1592" s="3" t="s">
        <v>25</v>
      </c>
      <c r="G1592" s="3" t="s">
        <v>67</v>
      </c>
      <c r="H1592" s="3" t="s">
        <v>66</v>
      </c>
      <c r="I1592" s="3" t="s">
        <v>185</v>
      </c>
      <c r="J1592" s="6">
        <v>3.2</v>
      </c>
      <c r="K1592" s="4">
        <v>44641</v>
      </c>
      <c r="L1592" s="3">
        <f t="shared" si="96"/>
        <v>2022</v>
      </c>
      <c r="M1592" s="3">
        <f t="shared" si="97"/>
        <v>3</v>
      </c>
      <c r="P1592" s="56">
        <f t="shared" si="98"/>
        <v>0</v>
      </c>
      <c r="Q1592" s="56">
        <f t="shared" si="99"/>
        <v>-3.2</v>
      </c>
      <c r="R1592" s="56">
        <f>IF(A1592="INVERSION",-J1592,0)</f>
        <v>0</v>
      </c>
      <c r="S1592" s="56">
        <f>finanzas3[[#This Row],[INGRESO__NETO]]+finanzas3[[#This Row],[GASTO_NETO]]+finanzas3[[#This Row],[INVERSION_NETA]]</f>
        <v>-3.2</v>
      </c>
    </row>
    <row r="1593" spans="1:19" x14ac:dyDescent="0.35">
      <c r="A1593" s="3" t="s">
        <v>28</v>
      </c>
      <c r="B1593" s="3" t="s">
        <v>16</v>
      </c>
      <c r="C1593" s="3" t="s">
        <v>17</v>
      </c>
      <c r="D1593" s="3" t="s">
        <v>18</v>
      </c>
      <c r="E1593" s="3" t="s">
        <v>794</v>
      </c>
      <c r="F1593" s="3" t="s">
        <v>25</v>
      </c>
      <c r="G1593" s="3" t="s">
        <v>67</v>
      </c>
      <c r="H1593" s="3" t="s">
        <v>67</v>
      </c>
      <c r="I1593" s="3" t="s">
        <v>67</v>
      </c>
      <c r="J1593" s="6">
        <v>0.43</v>
      </c>
      <c r="K1593" s="4">
        <v>44642</v>
      </c>
      <c r="L1593" s="3">
        <f t="shared" si="96"/>
        <v>2022</v>
      </c>
      <c r="M1593" s="3">
        <f t="shared" si="97"/>
        <v>3</v>
      </c>
      <c r="O1593" t="s">
        <v>795</v>
      </c>
      <c r="P1593" s="56">
        <f t="shared" si="98"/>
        <v>0</v>
      </c>
      <c r="Q1593" s="56">
        <f t="shared" si="99"/>
        <v>-0.43</v>
      </c>
      <c r="R1593" s="56">
        <f>IF(A1593="INVERSION",-J1593,0)</f>
        <v>0</v>
      </c>
      <c r="S1593" s="56">
        <f>finanzas3[[#This Row],[INGRESO__NETO]]+finanzas3[[#This Row],[GASTO_NETO]]+finanzas3[[#This Row],[INVERSION_NETA]]</f>
        <v>-0.43</v>
      </c>
    </row>
    <row r="1594" spans="1:19" x14ac:dyDescent="0.35">
      <c r="A1594" s="3" t="s">
        <v>28</v>
      </c>
      <c r="B1594" s="3" t="s">
        <v>16</v>
      </c>
      <c r="C1594" s="3" t="s">
        <v>17</v>
      </c>
      <c r="D1594" s="3" t="s">
        <v>18</v>
      </c>
      <c r="E1594" s="3" t="s">
        <v>550</v>
      </c>
      <c r="F1594" s="3" t="s">
        <v>171</v>
      </c>
      <c r="G1594" s="3" t="s">
        <v>21</v>
      </c>
      <c r="H1594" s="3" t="s">
        <v>691</v>
      </c>
      <c r="J1594" s="6">
        <v>0.5</v>
      </c>
      <c r="K1594" s="4">
        <v>44642</v>
      </c>
      <c r="L1594" s="3">
        <f t="shared" si="96"/>
        <v>2022</v>
      </c>
      <c r="M1594" s="3">
        <f t="shared" si="97"/>
        <v>3</v>
      </c>
      <c r="O1594" s="3" t="s">
        <v>793</v>
      </c>
      <c r="P1594" s="56">
        <f t="shared" si="98"/>
        <v>0</v>
      </c>
      <c r="Q1594" s="56">
        <f t="shared" si="99"/>
        <v>-0.5</v>
      </c>
      <c r="R1594" s="56">
        <f>IF(A1594="INVERSION",-J1594,0)</f>
        <v>0</v>
      </c>
      <c r="S1594" s="56">
        <f>finanzas3[[#This Row],[INGRESO__NETO]]+finanzas3[[#This Row],[GASTO_NETO]]+finanzas3[[#This Row],[INVERSION_NETA]]</f>
        <v>-0.5</v>
      </c>
    </row>
    <row r="1595" spans="1:19" x14ac:dyDescent="0.35">
      <c r="A1595" s="3" t="s">
        <v>28</v>
      </c>
      <c r="B1595" s="3" t="s">
        <v>16</v>
      </c>
      <c r="C1595" s="3" t="s">
        <v>17</v>
      </c>
      <c r="D1595" s="3" t="s">
        <v>18</v>
      </c>
      <c r="E1595" s="3" t="s">
        <v>681</v>
      </c>
      <c r="F1595" s="3" t="s">
        <v>25</v>
      </c>
      <c r="G1595" s="3" t="s">
        <v>67</v>
      </c>
      <c r="H1595" s="3" t="s">
        <v>67</v>
      </c>
      <c r="I1595" s="3" t="s">
        <v>67</v>
      </c>
      <c r="J1595" s="6">
        <v>0.57999999999999996</v>
      </c>
      <c r="K1595" s="4">
        <v>44643</v>
      </c>
      <c r="L1595" s="3">
        <f t="shared" si="96"/>
        <v>2022</v>
      </c>
      <c r="M1595" s="3">
        <f t="shared" si="97"/>
        <v>3</v>
      </c>
      <c r="O1595" t="s">
        <v>682</v>
      </c>
      <c r="P1595" s="56">
        <f t="shared" si="98"/>
        <v>0</v>
      </c>
      <c r="Q1595" s="56">
        <f t="shared" si="99"/>
        <v>-0.57999999999999996</v>
      </c>
      <c r="R1595" s="56">
        <f>IF(A1595="INVERSION",-J1595,0)</f>
        <v>0</v>
      </c>
      <c r="S1595" s="56">
        <f>finanzas3[[#This Row],[INGRESO__NETO]]+finanzas3[[#This Row],[GASTO_NETO]]+finanzas3[[#This Row],[INVERSION_NETA]]</f>
        <v>-0.57999999999999996</v>
      </c>
    </row>
    <row r="1596" spans="1:19" x14ac:dyDescent="0.35">
      <c r="A1596" s="3" t="s">
        <v>28</v>
      </c>
      <c r="B1596" s="3" t="s">
        <v>16</v>
      </c>
      <c r="C1596" s="3" t="s">
        <v>17</v>
      </c>
      <c r="D1596" s="3" t="s">
        <v>18</v>
      </c>
      <c r="E1596" s="3" t="s">
        <v>58</v>
      </c>
      <c r="F1596" s="3" t="s">
        <v>171</v>
      </c>
      <c r="G1596" s="3" t="s">
        <v>59</v>
      </c>
      <c r="H1596" s="3" t="s">
        <v>59</v>
      </c>
      <c r="I1596" s="3" t="s">
        <v>59</v>
      </c>
      <c r="J1596" s="6">
        <v>1.1990000000000001</v>
      </c>
      <c r="K1596" s="4">
        <v>44648</v>
      </c>
      <c r="L1596" s="3">
        <f t="shared" si="96"/>
        <v>2022</v>
      </c>
      <c r="M1596" s="3">
        <f t="shared" si="97"/>
        <v>3</v>
      </c>
      <c r="O1596" t="s">
        <v>602</v>
      </c>
      <c r="P1596" s="56">
        <f t="shared" si="98"/>
        <v>0</v>
      </c>
      <c r="Q1596" s="56">
        <f t="shared" si="99"/>
        <v>-1.1990000000000001</v>
      </c>
      <c r="R1596" s="56">
        <f>IF(A1596="INVERSION",-J1596,0)</f>
        <v>0</v>
      </c>
      <c r="S1596" s="56">
        <f>finanzas3[[#This Row],[INGRESO__NETO]]+finanzas3[[#This Row],[GASTO_NETO]]+finanzas3[[#This Row],[INVERSION_NETA]]</f>
        <v>-1.1990000000000001</v>
      </c>
    </row>
    <row r="1597" spans="1:19" x14ac:dyDescent="0.35">
      <c r="A1597" s="3" t="s">
        <v>15</v>
      </c>
      <c r="B1597" s="3" t="s">
        <v>16</v>
      </c>
      <c r="C1597" s="3" t="s">
        <v>29</v>
      </c>
      <c r="D1597" s="3" t="s">
        <v>18</v>
      </c>
      <c r="E1597" s="3" t="s">
        <v>645</v>
      </c>
      <c r="F1597" s="3" t="s">
        <v>171</v>
      </c>
      <c r="G1597" s="3" t="s">
        <v>148</v>
      </c>
      <c r="H1597" s="3" t="s">
        <v>646</v>
      </c>
      <c r="I1597" s="3" t="s">
        <v>2706</v>
      </c>
      <c r="J1597" s="6">
        <v>464.86199999999997</v>
      </c>
      <c r="K1597" s="4">
        <v>44648</v>
      </c>
      <c r="L1597" s="3">
        <f t="shared" si="96"/>
        <v>2022</v>
      </c>
      <c r="M1597" s="3">
        <f t="shared" si="97"/>
        <v>3</v>
      </c>
      <c r="O1597" s="3" t="s">
        <v>796</v>
      </c>
      <c r="P1597" s="56">
        <f t="shared" si="98"/>
        <v>464.86199999999997</v>
      </c>
      <c r="Q1597" s="56">
        <f t="shared" si="99"/>
        <v>0</v>
      </c>
      <c r="R1597" s="56">
        <f>IF(A1597="INVERSION",-J1597,0)</f>
        <v>0</v>
      </c>
      <c r="S1597" s="56">
        <f>finanzas3[[#This Row],[INGRESO__NETO]]+finanzas3[[#This Row],[GASTO_NETO]]+finanzas3[[#This Row],[INVERSION_NETA]]</f>
        <v>464.86199999999997</v>
      </c>
    </row>
    <row r="1598" spans="1:19" x14ac:dyDescent="0.35">
      <c r="A1598" s="3" t="s">
        <v>15</v>
      </c>
      <c r="B1598" s="3" t="s">
        <v>16</v>
      </c>
      <c r="C1598" s="3" t="s">
        <v>17</v>
      </c>
      <c r="D1598" s="3" t="s">
        <v>18</v>
      </c>
      <c r="E1598" s="3" t="s">
        <v>24</v>
      </c>
      <c r="F1598" s="3" t="s">
        <v>25</v>
      </c>
      <c r="G1598" s="3" t="s">
        <v>21</v>
      </c>
      <c r="H1598" s="3" t="s">
        <v>26</v>
      </c>
      <c r="I1598" s="3" t="s">
        <v>27</v>
      </c>
      <c r="J1598" s="6">
        <v>40.5</v>
      </c>
      <c r="K1598" s="4">
        <v>44651</v>
      </c>
      <c r="L1598" s="3">
        <f t="shared" si="96"/>
        <v>2022</v>
      </c>
      <c r="M1598" s="3">
        <f t="shared" si="97"/>
        <v>3</v>
      </c>
      <c r="O1598" s="3"/>
      <c r="P1598" s="56">
        <f t="shared" si="98"/>
        <v>40.5</v>
      </c>
      <c r="Q1598" s="56">
        <f t="shared" si="99"/>
        <v>0</v>
      </c>
      <c r="R1598" s="56">
        <f>IF(A1598="INVERSION",-J1598,0)</f>
        <v>0</v>
      </c>
      <c r="S1598" s="56">
        <f>finanzas3[[#This Row],[INGRESO__NETO]]+finanzas3[[#This Row],[GASTO_NETO]]+finanzas3[[#This Row],[INVERSION_NETA]]</f>
        <v>40.5</v>
      </c>
    </row>
    <row r="1599" spans="1:19" x14ac:dyDescent="0.35">
      <c r="A1599" s="3" t="s">
        <v>28</v>
      </c>
      <c r="B1599" s="3" t="s">
        <v>16</v>
      </c>
      <c r="C1599" s="3" t="s">
        <v>29</v>
      </c>
      <c r="D1599" s="3" t="s">
        <v>18</v>
      </c>
      <c r="E1599" s="3" t="s">
        <v>37</v>
      </c>
      <c r="F1599" s="3" t="s">
        <v>171</v>
      </c>
      <c r="G1599" s="3" t="s">
        <v>1864</v>
      </c>
      <c r="H1599" s="3" t="s">
        <v>1861</v>
      </c>
      <c r="I1599" s="3" t="s">
        <v>487</v>
      </c>
      <c r="J1599" s="6">
        <v>45</v>
      </c>
      <c r="K1599" s="4">
        <v>44652</v>
      </c>
      <c r="L1599" s="3">
        <f t="shared" si="96"/>
        <v>2022</v>
      </c>
      <c r="M1599" s="3">
        <f t="shared" si="97"/>
        <v>4</v>
      </c>
      <c r="O1599" s="3" t="s">
        <v>601</v>
      </c>
      <c r="P1599" s="56">
        <f t="shared" si="98"/>
        <v>0</v>
      </c>
      <c r="Q1599" s="56">
        <f t="shared" si="99"/>
        <v>-45</v>
      </c>
      <c r="R1599" s="56">
        <f>IF(A1599="INVERSION",-J1599,0)</f>
        <v>0</v>
      </c>
      <c r="S1599" s="56">
        <f>finanzas3[[#This Row],[INGRESO__NETO]]+finanzas3[[#This Row],[GASTO_NETO]]+finanzas3[[#This Row],[INVERSION_NETA]]</f>
        <v>-45</v>
      </c>
    </row>
    <row r="1600" spans="1:19" x14ac:dyDescent="0.35">
      <c r="A1600" s="3" t="s">
        <v>28</v>
      </c>
      <c r="B1600" s="3" t="s">
        <v>16</v>
      </c>
      <c r="C1600" s="3" t="s">
        <v>29</v>
      </c>
      <c r="D1600" s="3" t="s">
        <v>18</v>
      </c>
      <c r="E1600" s="3" t="s">
        <v>483</v>
      </c>
      <c r="F1600" s="3" t="s">
        <v>171</v>
      </c>
      <c r="G1600" s="3" t="s">
        <v>59</v>
      </c>
      <c r="H1600" s="3" t="s">
        <v>428</v>
      </c>
      <c r="I1600" s="3" t="s">
        <v>428</v>
      </c>
      <c r="J1600" s="6">
        <v>6.7</v>
      </c>
      <c r="K1600" s="4">
        <v>44652</v>
      </c>
      <c r="L1600" s="3">
        <f t="shared" si="96"/>
        <v>2022</v>
      </c>
      <c r="M1600" s="3">
        <f t="shared" si="97"/>
        <v>4</v>
      </c>
      <c r="O1600" s="3" t="s">
        <v>601</v>
      </c>
      <c r="P1600" s="56">
        <f t="shared" si="98"/>
        <v>0</v>
      </c>
      <c r="Q1600" s="56">
        <f t="shared" si="99"/>
        <v>-6.7</v>
      </c>
      <c r="R1600" s="56">
        <f>IF(A1600="INVERSION",-J1600,0)</f>
        <v>0</v>
      </c>
      <c r="S1600" s="56">
        <f>finanzas3[[#This Row],[INGRESO__NETO]]+finanzas3[[#This Row],[GASTO_NETO]]+finanzas3[[#This Row],[INVERSION_NETA]]</f>
        <v>-6.7</v>
      </c>
    </row>
    <row r="1601" spans="1:19" x14ac:dyDescent="0.35">
      <c r="A1601" s="3" t="s">
        <v>28</v>
      </c>
      <c r="B1601" s="3" t="s">
        <v>16</v>
      </c>
      <c r="C1601" s="3" t="s">
        <v>29</v>
      </c>
      <c r="D1601" s="3" t="s">
        <v>18</v>
      </c>
      <c r="E1601" s="3" t="s">
        <v>184</v>
      </c>
      <c r="G1601" s="3" t="s">
        <v>1864</v>
      </c>
      <c r="H1601" s="3" t="s">
        <v>184</v>
      </c>
      <c r="I1601" s="3" t="s">
        <v>632</v>
      </c>
      <c r="J1601" s="6">
        <v>13.5</v>
      </c>
      <c r="K1601" s="4">
        <v>44652</v>
      </c>
      <c r="L1601" s="3">
        <f t="shared" si="96"/>
        <v>2022</v>
      </c>
      <c r="M1601" s="3">
        <f t="shared" si="97"/>
        <v>4</v>
      </c>
      <c r="O1601" s="3" t="s">
        <v>601</v>
      </c>
      <c r="P1601" s="56">
        <f t="shared" si="98"/>
        <v>0</v>
      </c>
      <c r="Q1601" s="56">
        <f t="shared" si="99"/>
        <v>-13.5</v>
      </c>
      <c r="R1601" s="56">
        <f>IF(A1601="INVERSION",-J1601,0)</f>
        <v>0</v>
      </c>
      <c r="S1601" s="56">
        <f>finanzas3[[#This Row],[INGRESO__NETO]]+finanzas3[[#This Row],[GASTO_NETO]]+finanzas3[[#This Row],[INVERSION_NETA]]</f>
        <v>-13.5</v>
      </c>
    </row>
    <row r="1602" spans="1:19" x14ac:dyDescent="0.35">
      <c r="A1602" s="3" t="s">
        <v>28</v>
      </c>
      <c r="B1602" s="3" t="s">
        <v>16</v>
      </c>
      <c r="C1602" s="3" t="s">
        <v>17</v>
      </c>
      <c r="D1602" s="3" t="s">
        <v>18</v>
      </c>
      <c r="E1602" s="3" t="s">
        <v>485</v>
      </c>
      <c r="F1602" s="3" t="s">
        <v>171</v>
      </c>
      <c r="G1602" s="3" t="s">
        <v>1864</v>
      </c>
      <c r="H1602" s="3" t="s">
        <v>679</v>
      </c>
      <c r="I1602" s="3" t="s">
        <v>2197</v>
      </c>
      <c r="J1602" s="6">
        <v>8.5</v>
      </c>
      <c r="K1602" s="4">
        <v>44652</v>
      </c>
      <c r="L1602" s="3">
        <f t="shared" ref="L1602:L1665" si="100">YEAR(K1602)</f>
        <v>2022</v>
      </c>
      <c r="M1602" s="3">
        <f t="shared" ref="M1602:M1665" si="101">MONTH(K1602)</f>
        <v>4</v>
      </c>
      <c r="O1602" s="3" t="s">
        <v>601</v>
      </c>
      <c r="P1602" s="56">
        <f t="shared" si="98"/>
        <v>0</v>
      </c>
      <c r="Q1602" s="56">
        <f t="shared" si="99"/>
        <v>-8.5</v>
      </c>
      <c r="R1602" s="56">
        <f>IF(A1602="INVERSION",-J1602,0)</f>
        <v>0</v>
      </c>
      <c r="S1602" s="56">
        <f>finanzas3[[#This Row],[INGRESO__NETO]]+finanzas3[[#This Row],[GASTO_NETO]]+finanzas3[[#This Row],[INVERSION_NETA]]</f>
        <v>-8.5</v>
      </c>
    </row>
    <row r="1603" spans="1:19" x14ac:dyDescent="0.35">
      <c r="A1603" s="3" t="s">
        <v>28</v>
      </c>
      <c r="B1603" s="3" t="s">
        <v>16</v>
      </c>
      <c r="C1603" s="3" t="s">
        <v>637</v>
      </c>
      <c r="D1603" s="3" t="s">
        <v>18</v>
      </c>
      <c r="E1603" s="3" t="s">
        <v>797</v>
      </c>
      <c r="F1603" s="3" t="s">
        <v>20</v>
      </c>
      <c r="G1603" s="3" t="s">
        <v>31</v>
      </c>
      <c r="H1603" s="3" t="s">
        <v>798</v>
      </c>
      <c r="I1603" s="3" t="s">
        <v>799</v>
      </c>
      <c r="J1603" s="6">
        <v>2.9990000000000001</v>
      </c>
      <c r="K1603" s="4">
        <v>44658</v>
      </c>
      <c r="L1603" s="3">
        <f t="shared" si="100"/>
        <v>2022</v>
      </c>
      <c r="M1603" s="3">
        <f t="shared" si="101"/>
        <v>4</v>
      </c>
      <c r="O1603" s="3" t="s">
        <v>800</v>
      </c>
      <c r="P1603" s="56">
        <f t="shared" ref="P1603:P1666" si="102">IF(A1603="INGRESO",J1603,0)</f>
        <v>0</v>
      </c>
      <c r="Q1603" s="56">
        <f t="shared" ref="Q1603:Q1666" si="103">IF(A1603="GASTO",-J1603,0)</f>
        <v>-2.9990000000000001</v>
      </c>
      <c r="R1603" s="56">
        <f>IF(A1603="INVERSION",-J1603,0)</f>
        <v>0</v>
      </c>
      <c r="S1603" s="56">
        <f>finanzas3[[#This Row],[INGRESO__NETO]]+finanzas3[[#This Row],[GASTO_NETO]]+finanzas3[[#This Row],[INVERSION_NETA]]</f>
        <v>-2.9990000000000001</v>
      </c>
    </row>
    <row r="1604" spans="1:19" x14ac:dyDescent="0.35">
      <c r="A1604" s="3" t="s">
        <v>15</v>
      </c>
      <c r="B1604" s="3" t="s">
        <v>16</v>
      </c>
      <c r="C1604" s="3" t="s">
        <v>17</v>
      </c>
      <c r="D1604" s="3" t="s">
        <v>18</v>
      </c>
      <c r="G1604" s="3" t="s">
        <v>21</v>
      </c>
      <c r="H1604" s="3" t="s">
        <v>639</v>
      </c>
      <c r="J1604" s="6">
        <v>4.5</v>
      </c>
      <c r="K1604" s="4">
        <v>44662</v>
      </c>
      <c r="L1604" s="3">
        <f t="shared" si="100"/>
        <v>2022</v>
      </c>
      <c r="M1604" s="3">
        <f t="shared" si="101"/>
        <v>4</v>
      </c>
      <c r="O1604" s="3" t="s">
        <v>801</v>
      </c>
      <c r="P1604" s="56">
        <f t="shared" si="102"/>
        <v>4.5</v>
      </c>
      <c r="Q1604" s="56">
        <f t="shared" si="103"/>
        <v>0</v>
      </c>
      <c r="R1604" s="56">
        <f>IF(A1604="INVERSION",-J1604,0)</f>
        <v>0</v>
      </c>
      <c r="S1604" s="56">
        <f>finanzas3[[#This Row],[INGRESO__NETO]]+finanzas3[[#This Row],[GASTO_NETO]]+finanzas3[[#This Row],[INVERSION_NETA]]</f>
        <v>4.5</v>
      </c>
    </row>
    <row r="1605" spans="1:19" x14ac:dyDescent="0.35">
      <c r="A1605" s="3" t="s">
        <v>15</v>
      </c>
      <c r="B1605" s="3" t="s">
        <v>16</v>
      </c>
      <c r="C1605" s="3" t="s">
        <v>17</v>
      </c>
      <c r="D1605" s="3" t="s">
        <v>18</v>
      </c>
      <c r="G1605" s="3" t="s">
        <v>21</v>
      </c>
      <c r="H1605" s="3" t="s">
        <v>77</v>
      </c>
      <c r="J1605" s="6">
        <v>30</v>
      </c>
      <c r="K1605" s="4">
        <v>44663</v>
      </c>
      <c r="L1605" s="3">
        <f t="shared" si="100"/>
        <v>2022</v>
      </c>
      <c r="M1605" s="3">
        <f t="shared" si="101"/>
        <v>4</v>
      </c>
      <c r="O1605" s="3" t="s">
        <v>802</v>
      </c>
      <c r="P1605" s="56">
        <f t="shared" si="102"/>
        <v>30</v>
      </c>
      <c r="Q1605" s="56">
        <f t="shared" si="103"/>
        <v>0</v>
      </c>
      <c r="R1605" s="56">
        <f>IF(A1605="INVERSION",-J1605,0)</f>
        <v>0</v>
      </c>
      <c r="S1605" s="56">
        <f>finanzas3[[#This Row],[INGRESO__NETO]]+finanzas3[[#This Row],[GASTO_NETO]]+finanzas3[[#This Row],[INVERSION_NETA]]</f>
        <v>30</v>
      </c>
    </row>
    <row r="1606" spans="1:19" x14ac:dyDescent="0.35">
      <c r="A1606" s="3" t="s">
        <v>28</v>
      </c>
      <c r="B1606" s="3" t="s">
        <v>16</v>
      </c>
      <c r="C1606" s="3" t="s">
        <v>17</v>
      </c>
      <c r="D1606" s="3" t="s">
        <v>18</v>
      </c>
      <c r="E1606" s="3" t="s">
        <v>803</v>
      </c>
      <c r="G1606" s="3" t="s">
        <v>53</v>
      </c>
      <c r="H1606" s="3" t="s">
        <v>77</v>
      </c>
      <c r="I1606" s="3" t="s">
        <v>78</v>
      </c>
      <c r="J1606" s="6">
        <v>8.359</v>
      </c>
      <c r="K1606" s="4">
        <v>44664</v>
      </c>
      <c r="L1606" s="3">
        <f t="shared" si="100"/>
        <v>2022</v>
      </c>
      <c r="M1606" s="3">
        <f t="shared" si="101"/>
        <v>4</v>
      </c>
      <c r="O1606" s="3" t="s">
        <v>804</v>
      </c>
      <c r="P1606" s="56">
        <f t="shared" si="102"/>
        <v>0</v>
      </c>
      <c r="Q1606" s="56">
        <f t="shared" si="103"/>
        <v>-8.359</v>
      </c>
      <c r="R1606" s="56">
        <f>IF(A1606="INVERSION",-J1606,0)</f>
        <v>0</v>
      </c>
      <c r="S1606" s="56">
        <f>finanzas3[[#This Row],[INGRESO__NETO]]+finanzas3[[#This Row],[GASTO_NETO]]+finanzas3[[#This Row],[INVERSION_NETA]]</f>
        <v>-8.359</v>
      </c>
    </row>
    <row r="1607" spans="1:19" x14ac:dyDescent="0.35">
      <c r="A1607" s="3" t="s">
        <v>15</v>
      </c>
      <c r="B1607" s="3" t="s">
        <v>16</v>
      </c>
      <c r="C1607" s="3" t="s">
        <v>17</v>
      </c>
      <c r="D1607" s="3" t="s">
        <v>18</v>
      </c>
      <c r="F1607" s="3" t="s">
        <v>20</v>
      </c>
      <c r="G1607" s="3" t="s">
        <v>568</v>
      </c>
      <c r="H1607" s="3" t="s">
        <v>679</v>
      </c>
      <c r="I1607" s="3" t="s">
        <v>98</v>
      </c>
      <c r="J1607" s="6">
        <v>9</v>
      </c>
      <c r="K1607" s="4">
        <v>44665</v>
      </c>
      <c r="L1607" s="3">
        <f t="shared" si="100"/>
        <v>2022</v>
      </c>
      <c r="M1607" s="3">
        <f t="shared" si="101"/>
        <v>4</v>
      </c>
      <c r="O1607" s="3" t="s">
        <v>805</v>
      </c>
      <c r="P1607" s="56">
        <f t="shared" si="102"/>
        <v>9</v>
      </c>
      <c r="Q1607" s="56">
        <f t="shared" si="103"/>
        <v>0</v>
      </c>
      <c r="R1607" s="56">
        <f>IF(A1607="INVERSION",-J1607,0)</f>
        <v>0</v>
      </c>
      <c r="S1607" s="56">
        <f>finanzas3[[#This Row],[INGRESO__NETO]]+finanzas3[[#This Row],[GASTO_NETO]]+finanzas3[[#This Row],[INVERSION_NETA]]</f>
        <v>9</v>
      </c>
    </row>
    <row r="1608" spans="1:19" x14ac:dyDescent="0.35">
      <c r="A1608" s="3" t="s">
        <v>28</v>
      </c>
      <c r="B1608" s="3" t="s">
        <v>16</v>
      </c>
      <c r="C1608" s="3" t="s">
        <v>17</v>
      </c>
      <c r="D1608" s="3" t="s">
        <v>18</v>
      </c>
      <c r="E1608" s="3" t="s">
        <v>126</v>
      </c>
      <c r="G1608" s="3" t="s">
        <v>81</v>
      </c>
      <c r="H1608" s="3" t="s">
        <v>126</v>
      </c>
      <c r="I1608" s="3" t="s">
        <v>208</v>
      </c>
      <c r="J1608" s="6">
        <v>0.30000000000000004</v>
      </c>
      <c r="K1608" s="4">
        <v>44666</v>
      </c>
      <c r="L1608" s="3">
        <f t="shared" si="100"/>
        <v>2022</v>
      </c>
      <c r="M1608" s="3">
        <f t="shared" si="101"/>
        <v>4</v>
      </c>
      <c r="O1608" t="s">
        <v>754</v>
      </c>
      <c r="P1608" s="56">
        <f t="shared" si="102"/>
        <v>0</v>
      </c>
      <c r="Q1608" s="56">
        <f t="shared" si="103"/>
        <v>-0.30000000000000004</v>
      </c>
      <c r="R1608" s="56">
        <f>IF(A1608="INVERSION",-J1608,0)</f>
        <v>0</v>
      </c>
      <c r="S1608" s="56">
        <f>finanzas3[[#This Row],[INGRESO__NETO]]+finanzas3[[#This Row],[GASTO_NETO]]+finanzas3[[#This Row],[INVERSION_NETA]]</f>
        <v>-0.30000000000000004</v>
      </c>
    </row>
    <row r="1609" spans="1:19" x14ac:dyDescent="0.35">
      <c r="A1609" s="3" t="s">
        <v>28</v>
      </c>
      <c r="B1609" s="3" t="s">
        <v>16</v>
      </c>
      <c r="C1609" s="3" t="s">
        <v>17</v>
      </c>
      <c r="D1609" s="3" t="s">
        <v>18</v>
      </c>
      <c r="E1609" s="3" t="s">
        <v>66</v>
      </c>
      <c r="F1609" s="3" t="s">
        <v>25</v>
      </c>
      <c r="G1609" s="3" t="s">
        <v>67</v>
      </c>
      <c r="H1609" s="8" t="s">
        <v>66</v>
      </c>
      <c r="I1609" s="3" t="s">
        <v>66</v>
      </c>
      <c r="J1609" s="6">
        <v>0.78</v>
      </c>
      <c r="K1609" s="4">
        <v>44668</v>
      </c>
      <c r="L1609" s="3">
        <f t="shared" si="100"/>
        <v>2022</v>
      </c>
      <c r="M1609" s="3">
        <f t="shared" si="101"/>
        <v>4</v>
      </c>
      <c r="O1609" t="s">
        <v>806</v>
      </c>
      <c r="P1609" s="56">
        <f t="shared" si="102"/>
        <v>0</v>
      </c>
      <c r="Q1609" s="56">
        <f t="shared" si="103"/>
        <v>-0.78</v>
      </c>
      <c r="R1609" s="56">
        <f>IF(A1609="INVERSION",-J1609,0)</f>
        <v>0</v>
      </c>
      <c r="S1609" s="56">
        <f>finanzas3[[#This Row],[INGRESO__NETO]]+finanzas3[[#This Row],[GASTO_NETO]]+finanzas3[[#This Row],[INVERSION_NETA]]</f>
        <v>-0.78</v>
      </c>
    </row>
    <row r="1610" spans="1:19" x14ac:dyDescent="0.35">
      <c r="A1610" s="3" t="s">
        <v>28</v>
      </c>
      <c r="B1610" s="3" t="s">
        <v>16</v>
      </c>
      <c r="C1610" s="3" t="s">
        <v>17</v>
      </c>
      <c r="D1610" s="3" t="s">
        <v>18</v>
      </c>
      <c r="E1610" s="3" t="s">
        <v>63</v>
      </c>
      <c r="F1610" s="3" t="s">
        <v>171</v>
      </c>
      <c r="G1610" s="3" t="s">
        <v>48</v>
      </c>
      <c r="H1610" s="3" t="s">
        <v>49</v>
      </c>
      <c r="I1610" s="3" t="s">
        <v>63</v>
      </c>
      <c r="J1610" s="6">
        <v>2.056</v>
      </c>
      <c r="K1610" s="4">
        <v>44670</v>
      </c>
      <c r="L1610" s="3">
        <f t="shared" si="100"/>
        <v>2022</v>
      </c>
      <c r="M1610" s="3">
        <f t="shared" si="101"/>
        <v>4</v>
      </c>
      <c r="O1610" s="3"/>
      <c r="P1610" s="56">
        <f t="shared" si="102"/>
        <v>0</v>
      </c>
      <c r="Q1610" s="56">
        <f t="shared" si="103"/>
        <v>-2.056</v>
      </c>
      <c r="R1610" s="56">
        <f>IF(A1610="INVERSION",-J1610,0)</f>
        <v>0</v>
      </c>
      <c r="S1610" s="56">
        <f>finanzas3[[#This Row],[INGRESO__NETO]]+finanzas3[[#This Row],[GASTO_NETO]]+finanzas3[[#This Row],[INVERSION_NETA]]</f>
        <v>-2.056</v>
      </c>
    </row>
    <row r="1611" spans="1:19" x14ac:dyDescent="0.35">
      <c r="A1611" s="3" t="s">
        <v>15</v>
      </c>
      <c r="B1611" s="3" t="s">
        <v>16</v>
      </c>
      <c r="C1611" s="3" t="s">
        <v>17</v>
      </c>
      <c r="D1611" s="3" t="s">
        <v>18</v>
      </c>
      <c r="E1611" s="3" t="s">
        <v>98</v>
      </c>
      <c r="F1611" s="3" t="s">
        <v>20</v>
      </c>
      <c r="G1611" s="3" t="s">
        <v>568</v>
      </c>
      <c r="H1611" s="3" t="s">
        <v>679</v>
      </c>
      <c r="I1611" s="3" t="s">
        <v>98</v>
      </c>
      <c r="J1611" s="6">
        <v>10.199999999999999</v>
      </c>
      <c r="K1611" s="4">
        <v>44671</v>
      </c>
      <c r="L1611" s="3">
        <f t="shared" si="100"/>
        <v>2022</v>
      </c>
      <c r="M1611" s="3">
        <f t="shared" si="101"/>
        <v>4</v>
      </c>
      <c r="O1611" s="3" t="s">
        <v>807</v>
      </c>
      <c r="P1611" s="56">
        <f t="shared" si="102"/>
        <v>10.199999999999999</v>
      </c>
      <c r="Q1611" s="56">
        <f t="shared" si="103"/>
        <v>0</v>
      </c>
      <c r="R1611" s="56">
        <f>IF(A1611="INVERSION",-J1611,0)</f>
        <v>0</v>
      </c>
      <c r="S1611" s="56">
        <f>finanzas3[[#This Row],[INGRESO__NETO]]+finanzas3[[#This Row],[GASTO_NETO]]+finanzas3[[#This Row],[INVERSION_NETA]]</f>
        <v>10.199999999999999</v>
      </c>
    </row>
    <row r="1612" spans="1:19" x14ac:dyDescent="0.35">
      <c r="A1612" s="3" t="s">
        <v>15</v>
      </c>
      <c r="B1612" s="3" t="s">
        <v>16</v>
      </c>
      <c r="C1612" s="3" t="s">
        <v>17</v>
      </c>
      <c r="D1612" s="3" t="s">
        <v>18</v>
      </c>
      <c r="E1612" s="3" t="s">
        <v>98</v>
      </c>
      <c r="F1612" s="3" t="s">
        <v>20</v>
      </c>
      <c r="G1612" s="3" t="s">
        <v>568</v>
      </c>
      <c r="H1612" s="3" t="s">
        <v>679</v>
      </c>
      <c r="I1612" s="3" t="s">
        <v>98</v>
      </c>
      <c r="J1612" s="6">
        <v>8.4</v>
      </c>
      <c r="K1612" s="4">
        <v>44672</v>
      </c>
      <c r="L1612" s="3">
        <f t="shared" si="100"/>
        <v>2022</v>
      </c>
      <c r="M1612" s="3">
        <f t="shared" si="101"/>
        <v>4</v>
      </c>
      <c r="O1612" s="3" t="s">
        <v>808</v>
      </c>
      <c r="P1612" s="56">
        <f t="shared" si="102"/>
        <v>8.4</v>
      </c>
      <c r="Q1612" s="56">
        <f t="shared" si="103"/>
        <v>0</v>
      </c>
      <c r="R1612" s="56">
        <f>IF(A1612="INVERSION",-J1612,0)</f>
        <v>0</v>
      </c>
      <c r="S1612" s="56">
        <f>finanzas3[[#This Row],[INGRESO__NETO]]+finanzas3[[#This Row],[GASTO_NETO]]+finanzas3[[#This Row],[INVERSION_NETA]]</f>
        <v>8.4</v>
      </c>
    </row>
    <row r="1613" spans="1:19" x14ac:dyDescent="0.35">
      <c r="A1613" s="3" t="s">
        <v>28</v>
      </c>
      <c r="B1613" s="3" t="s">
        <v>16</v>
      </c>
      <c r="C1613" s="3" t="s">
        <v>17</v>
      </c>
      <c r="D1613" s="3" t="s">
        <v>18</v>
      </c>
      <c r="E1613" s="3" t="s">
        <v>425</v>
      </c>
      <c r="F1613" s="3" t="s">
        <v>171</v>
      </c>
      <c r="G1613" s="3" t="s">
        <v>48</v>
      </c>
      <c r="H1613" s="3" t="s">
        <v>49</v>
      </c>
      <c r="I1613" s="3" t="s">
        <v>425</v>
      </c>
      <c r="J1613" s="6">
        <v>3.2170000000000005</v>
      </c>
      <c r="K1613" s="4">
        <v>44676</v>
      </c>
      <c r="L1613" s="3">
        <f t="shared" si="100"/>
        <v>2022</v>
      </c>
      <c r="M1613" s="3">
        <f t="shared" si="101"/>
        <v>4</v>
      </c>
      <c r="O1613" s="3"/>
      <c r="P1613" s="56">
        <f t="shared" si="102"/>
        <v>0</v>
      </c>
      <c r="Q1613" s="56">
        <f t="shared" si="103"/>
        <v>-3.2170000000000005</v>
      </c>
      <c r="R1613" s="56">
        <f>IF(A1613="INVERSION",-J1613,0)</f>
        <v>0</v>
      </c>
      <c r="S1613" s="56">
        <f>finanzas3[[#This Row],[INGRESO__NETO]]+finanzas3[[#This Row],[GASTO_NETO]]+finanzas3[[#This Row],[INVERSION_NETA]]</f>
        <v>-3.2170000000000005</v>
      </c>
    </row>
    <row r="1614" spans="1:19" x14ac:dyDescent="0.35">
      <c r="A1614" s="3" t="s">
        <v>15</v>
      </c>
      <c r="B1614" s="3" t="s">
        <v>16</v>
      </c>
      <c r="C1614" s="3" t="s">
        <v>17</v>
      </c>
      <c r="D1614" s="3" t="s">
        <v>18</v>
      </c>
      <c r="E1614" s="3" t="s">
        <v>610</v>
      </c>
      <c r="F1614" s="3" t="s">
        <v>20</v>
      </c>
      <c r="G1614" s="3" t="s">
        <v>568</v>
      </c>
      <c r="H1614" s="3" t="s">
        <v>569</v>
      </c>
      <c r="I1614" s="3" t="s">
        <v>610</v>
      </c>
      <c r="J1614" s="6">
        <v>1.1850000000000001</v>
      </c>
      <c r="K1614" s="4">
        <v>44678</v>
      </c>
      <c r="L1614" s="3">
        <f t="shared" si="100"/>
        <v>2022</v>
      </c>
      <c r="M1614" s="3">
        <f t="shared" si="101"/>
        <v>4</v>
      </c>
      <c r="O1614" s="3" t="s">
        <v>809</v>
      </c>
      <c r="P1614" s="56">
        <f t="shared" si="102"/>
        <v>1.1850000000000001</v>
      </c>
      <c r="Q1614" s="56">
        <f t="shared" si="103"/>
        <v>0</v>
      </c>
      <c r="R1614" s="56">
        <f>IF(A1614="INVERSION",-J1614,0)</f>
        <v>0</v>
      </c>
      <c r="S1614" s="56">
        <f>finanzas3[[#This Row],[INGRESO__NETO]]+finanzas3[[#This Row],[GASTO_NETO]]+finanzas3[[#This Row],[INVERSION_NETA]]</f>
        <v>1.1850000000000001</v>
      </c>
    </row>
    <row r="1615" spans="1:19" x14ac:dyDescent="0.35">
      <c r="A1615" s="3" t="s">
        <v>15</v>
      </c>
      <c r="B1615" s="3" t="s">
        <v>16</v>
      </c>
      <c r="C1615" s="3" t="s">
        <v>29</v>
      </c>
      <c r="D1615" s="3" t="s">
        <v>18</v>
      </c>
      <c r="E1615" s="3" t="s">
        <v>645</v>
      </c>
      <c r="F1615" s="3" t="s">
        <v>171</v>
      </c>
      <c r="G1615" s="3" t="s">
        <v>148</v>
      </c>
      <c r="H1615" s="3" t="s">
        <v>646</v>
      </c>
      <c r="I1615" s="3" t="s">
        <v>2706</v>
      </c>
      <c r="J1615" s="6">
        <v>465.41099999999994</v>
      </c>
      <c r="K1615" s="4">
        <v>44679</v>
      </c>
      <c r="L1615" s="3">
        <f t="shared" si="100"/>
        <v>2022</v>
      </c>
      <c r="M1615" s="3">
        <f t="shared" si="101"/>
        <v>4</v>
      </c>
      <c r="O1615" s="3" t="s">
        <v>811</v>
      </c>
      <c r="P1615" s="56">
        <f t="shared" si="102"/>
        <v>465.41099999999994</v>
      </c>
      <c r="Q1615" s="56">
        <f t="shared" si="103"/>
        <v>0</v>
      </c>
      <c r="R1615" s="56">
        <f>IF(A1615="INVERSION",-J1615,0)</f>
        <v>0</v>
      </c>
      <c r="S1615" s="56">
        <f>finanzas3[[#This Row],[INGRESO__NETO]]+finanzas3[[#This Row],[GASTO_NETO]]+finanzas3[[#This Row],[INVERSION_NETA]]</f>
        <v>465.41099999999994</v>
      </c>
    </row>
    <row r="1616" spans="1:19" x14ac:dyDescent="0.35">
      <c r="A1616" s="3" t="s">
        <v>15</v>
      </c>
      <c r="B1616" s="3" t="s">
        <v>16</v>
      </c>
      <c r="C1616" s="3" t="s">
        <v>17</v>
      </c>
      <c r="D1616" s="3" t="s">
        <v>18</v>
      </c>
      <c r="E1616" s="3" t="s">
        <v>610</v>
      </c>
      <c r="F1616" s="3" t="s">
        <v>20</v>
      </c>
      <c r="G1616" s="3" t="s">
        <v>568</v>
      </c>
      <c r="H1616" s="3" t="s">
        <v>569</v>
      </c>
      <c r="I1616" s="3" t="s">
        <v>610</v>
      </c>
      <c r="J1616" s="6">
        <v>4.4969999999999999</v>
      </c>
      <c r="K1616" s="4">
        <v>44679</v>
      </c>
      <c r="L1616" s="3">
        <f t="shared" si="100"/>
        <v>2022</v>
      </c>
      <c r="M1616" s="3">
        <f t="shared" si="101"/>
        <v>4</v>
      </c>
      <c r="O1616" s="3" t="s">
        <v>810</v>
      </c>
      <c r="P1616" s="56">
        <f t="shared" si="102"/>
        <v>4.4969999999999999</v>
      </c>
      <c r="Q1616" s="56">
        <f t="shared" si="103"/>
        <v>0</v>
      </c>
      <c r="R1616" s="56">
        <f>IF(A1616="INVERSION",-J1616,0)</f>
        <v>0</v>
      </c>
      <c r="S1616" s="56">
        <f>finanzas3[[#This Row],[INGRESO__NETO]]+finanzas3[[#This Row],[GASTO_NETO]]+finanzas3[[#This Row],[INVERSION_NETA]]</f>
        <v>4.4969999999999999</v>
      </c>
    </row>
    <row r="1617" spans="1:19" x14ac:dyDescent="0.35">
      <c r="A1617" s="3" t="s">
        <v>28</v>
      </c>
      <c r="B1617" s="3" t="s">
        <v>16</v>
      </c>
      <c r="C1617" s="3" t="s">
        <v>17</v>
      </c>
      <c r="D1617" s="3" t="s">
        <v>18</v>
      </c>
      <c r="E1617" s="3" t="s">
        <v>803</v>
      </c>
      <c r="G1617" s="3" t="s">
        <v>53</v>
      </c>
      <c r="H1617" s="3" t="s">
        <v>77</v>
      </c>
      <c r="I1617" s="3" t="s">
        <v>78</v>
      </c>
      <c r="J1617" s="6">
        <v>10.475000000000001</v>
      </c>
      <c r="K1617" s="4">
        <v>44680</v>
      </c>
      <c r="L1617" s="3">
        <f t="shared" si="100"/>
        <v>2022</v>
      </c>
      <c r="M1617" s="3">
        <f t="shared" si="101"/>
        <v>4</v>
      </c>
      <c r="O1617" s="3" t="s">
        <v>804</v>
      </c>
      <c r="P1617" s="56">
        <f t="shared" si="102"/>
        <v>0</v>
      </c>
      <c r="Q1617" s="56">
        <f t="shared" si="103"/>
        <v>-10.475000000000001</v>
      </c>
      <c r="R1617" s="56">
        <f>IF(A1617="INVERSION",-J1617,0)</f>
        <v>0</v>
      </c>
      <c r="S1617" s="56">
        <f>finanzas3[[#This Row],[INGRESO__NETO]]+finanzas3[[#This Row],[GASTO_NETO]]+finanzas3[[#This Row],[INVERSION_NETA]]</f>
        <v>-10.475000000000001</v>
      </c>
    </row>
    <row r="1618" spans="1:19" x14ac:dyDescent="0.35">
      <c r="A1618" s="3" t="s">
        <v>15</v>
      </c>
      <c r="B1618" s="3" t="s">
        <v>16</v>
      </c>
      <c r="C1618" s="3" t="s">
        <v>17</v>
      </c>
      <c r="D1618" s="3" t="s">
        <v>18</v>
      </c>
      <c r="E1618" s="3" t="s">
        <v>24</v>
      </c>
      <c r="F1618" s="3" t="s">
        <v>25</v>
      </c>
      <c r="G1618" s="3" t="s">
        <v>21</v>
      </c>
      <c r="H1618" s="3" t="s">
        <v>26</v>
      </c>
      <c r="I1618" s="3" t="s">
        <v>27</v>
      </c>
      <c r="J1618" s="6">
        <v>40.5</v>
      </c>
      <c r="K1618" s="4">
        <v>44680</v>
      </c>
      <c r="L1618" s="3">
        <f t="shared" si="100"/>
        <v>2022</v>
      </c>
      <c r="M1618" s="3">
        <f t="shared" si="101"/>
        <v>4</v>
      </c>
      <c r="O1618" s="3"/>
      <c r="P1618" s="56">
        <f t="shared" si="102"/>
        <v>40.5</v>
      </c>
      <c r="Q1618" s="56">
        <f t="shared" si="103"/>
        <v>0</v>
      </c>
      <c r="R1618" s="56">
        <f>IF(A1618="INVERSION",-J1618,0)</f>
        <v>0</v>
      </c>
      <c r="S1618" s="56">
        <f>finanzas3[[#This Row],[INGRESO__NETO]]+finanzas3[[#This Row],[GASTO_NETO]]+finanzas3[[#This Row],[INVERSION_NETA]]</f>
        <v>40.5</v>
      </c>
    </row>
    <row r="1619" spans="1:19" x14ac:dyDescent="0.35">
      <c r="A1619" s="3" t="s">
        <v>28</v>
      </c>
      <c r="B1619" s="3" t="s">
        <v>16</v>
      </c>
      <c r="C1619" s="3" t="s">
        <v>29</v>
      </c>
      <c r="D1619" s="3" t="s">
        <v>18</v>
      </c>
      <c r="E1619" s="3" t="s">
        <v>37</v>
      </c>
      <c r="F1619" s="3" t="s">
        <v>171</v>
      </c>
      <c r="G1619" s="3" t="s">
        <v>1864</v>
      </c>
      <c r="H1619" s="3" t="s">
        <v>1861</v>
      </c>
      <c r="I1619" s="3" t="s">
        <v>487</v>
      </c>
      <c r="J1619" s="6">
        <v>45</v>
      </c>
      <c r="K1619" s="4">
        <v>44682</v>
      </c>
      <c r="L1619" s="3">
        <f t="shared" si="100"/>
        <v>2022</v>
      </c>
      <c r="M1619" s="3">
        <f t="shared" si="101"/>
        <v>5</v>
      </c>
      <c r="O1619" s="3" t="s">
        <v>616</v>
      </c>
      <c r="P1619" s="56">
        <f t="shared" si="102"/>
        <v>0</v>
      </c>
      <c r="Q1619" s="56">
        <f t="shared" si="103"/>
        <v>-45</v>
      </c>
      <c r="R1619" s="56">
        <f>IF(A1619="INVERSION",-J1619,0)</f>
        <v>0</v>
      </c>
      <c r="S1619" s="56">
        <f>finanzas3[[#This Row],[INGRESO__NETO]]+finanzas3[[#This Row],[GASTO_NETO]]+finanzas3[[#This Row],[INVERSION_NETA]]</f>
        <v>-45</v>
      </c>
    </row>
    <row r="1620" spans="1:19" x14ac:dyDescent="0.35">
      <c r="A1620" s="3" t="s">
        <v>28</v>
      </c>
      <c r="B1620" s="3" t="s">
        <v>16</v>
      </c>
      <c r="C1620" s="3" t="s">
        <v>29</v>
      </c>
      <c r="D1620" s="3" t="s">
        <v>18</v>
      </c>
      <c r="E1620" s="3" t="s">
        <v>483</v>
      </c>
      <c r="F1620" s="3" t="s">
        <v>171</v>
      </c>
      <c r="G1620" s="3" t="s">
        <v>59</v>
      </c>
      <c r="H1620" s="3" t="s">
        <v>428</v>
      </c>
      <c r="I1620" s="3" t="s">
        <v>428</v>
      </c>
      <c r="J1620" s="6">
        <v>6.7</v>
      </c>
      <c r="K1620" s="4">
        <v>44682</v>
      </c>
      <c r="L1620" s="3">
        <f t="shared" si="100"/>
        <v>2022</v>
      </c>
      <c r="M1620" s="3">
        <f t="shared" si="101"/>
        <v>5</v>
      </c>
      <c r="O1620" s="3" t="s">
        <v>616</v>
      </c>
      <c r="P1620" s="56">
        <f t="shared" si="102"/>
        <v>0</v>
      </c>
      <c r="Q1620" s="56">
        <f t="shared" si="103"/>
        <v>-6.7</v>
      </c>
      <c r="R1620" s="56">
        <f>IF(A1620="INVERSION",-J1620,0)</f>
        <v>0</v>
      </c>
      <c r="S1620" s="56">
        <f>finanzas3[[#This Row],[INGRESO__NETO]]+finanzas3[[#This Row],[GASTO_NETO]]+finanzas3[[#This Row],[INVERSION_NETA]]</f>
        <v>-6.7</v>
      </c>
    </row>
    <row r="1621" spans="1:19" x14ac:dyDescent="0.35">
      <c r="A1621" s="3" t="s">
        <v>28</v>
      </c>
      <c r="B1621" s="3" t="s">
        <v>16</v>
      </c>
      <c r="C1621" s="3" t="s">
        <v>29</v>
      </c>
      <c r="D1621" s="3" t="s">
        <v>18</v>
      </c>
      <c r="E1621" s="3" t="s">
        <v>184</v>
      </c>
      <c r="G1621" s="3" t="s">
        <v>1864</v>
      </c>
      <c r="H1621" s="3" t="s">
        <v>184</v>
      </c>
      <c r="I1621" s="3" t="s">
        <v>632</v>
      </c>
      <c r="J1621" s="6">
        <v>13.5</v>
      </c>
      <c r="K1621" s="4">
        <v>44682</v>
      </c>
      <c r="L1621" s="3">
        <f t="shared" si="100"/>
        <v>2022</v>
      </c>
      <c r="M1621" s="3">
        <f t="shared" si="101"/>
        <v>5</v>
      </c>
      <c r="O1621" s="3" t="s">
        <v>616</v>
      </c>
      <c r="P1621" s="56">
        <f t="shared" si="102"/>
        <v>0</v>
      </c>
      <c r="Q1621" s="56">
        <f t="shared" si="103"/>
        <v>-13.5</v>
      </c>
      <c r="R1621" s="56">
        <f>IF(A1621="INVERSION",-J1621,0)</f>
        <v>0</v>
      </c>
      <c r="S1621" s="56">
        <f>finanzas3[[#This Row],[INGRESO__NETO]]+finanzas3[[#This Row],[GASTO_NETO]]+finanzas3[[#This Row],[INVERSION_NETA]]</f>
        <v>-13.5</v>
      </c>
    </row>
    <row r="1622" spans="1:19" x14ac:dyDescent="0.35">
      <c r="A1622" s="3" t="s">
        <v>28</v>
      </c>
      <c r="B1622" s="3" t="s">
        <v>16</v>
      </c>
      <c r="C1622" s="3" t="s">
        <v>17</v>
      </c>
      <c r="D1622" s="3" t="s">
        <v>18</v>
      </c>
      <c r="E1622" s="3" t="s">
        <v>485</v>
      </c>
      <c r="F1622" s="3" t="s">
        <v>171</v>
      </c>
      <c r="G1622" s="3" t="s">
        <v>1864</v>
      </c>
      <c r="H1622" s="3" t="s">
        <v>679</v>
      </c>
      <c r="I1622" s="3" t="s">
        <v>2197</v>
      </c>
      <c r="J1622" s="6">
        <v>8.5</v>
      </c>
      <c r="K1622" s="4">
        <v>44682</v>
      </c>
      <c r="L1622" s="3">
        <f t="shared" si="100"/>
        <v>2022</v>
      </c>
      <c r="M1622" s="3">
        <f t="shared" si="101"/>
        <v>5</v>
      </c>
      <c r="O1622" s="3" t="s">
        <v>616</v>
      </c>
      <c r="P1622" s="56">
        <f t="shared" si="102"/>
        <v>0</v>
      </c>
      <c r="Q1622" s="56">
        <f t="shared" si="103"/>
        <v>-8.5</v>
      </c>
      <c r="R1622" s="56">
        <f>IF(A1622="INVERSION",-J1622,0)</f>
        <v>0</v>
      </c>
      <c r="S1622" s="56">
        <f>finanzas3[[#This Row],[INGRESO__NETO]]+finanzas3[[#This Row],[GASTO_NETO]]+finanzas3[[#This Row],[INVERSION_NETA]]</f>
        <v>-8.5</v>
      </c>
    </row>
    <row r="1623" spans="1:19" x14ac:dyDescent="0.35">
      <c r="A1623" s="3" t="s">
        <v>531</v>
      </c>
      <c r="B1623" s="3" t="s">
        <v>16</v>
      </c>
      <c r="C1623" s="3" t="s">
        <v>17</v>
      </c>
      <c r="D1623" s="3" t="s">
        <v>18</v>
      </c>
      <c r="E1623" s="3" t="s">
        <v>532</v>
      </c>
      <c r="F1623" s="3" t="s">
        <v>20</v>
      </c>
      <c r="G1623" s="3" t="s">
        <v>533</v>
      </c>
      <c r="H1623" s="3" t="s">
        <v>533</v>
      </c>
      <c r="I1623" s="3" t="s">
        <v>533</v>
      </c>
      <c r="J1623" s="6">
        <v>180</v>
      </c>
      <c r="K1623" s="4">
        <v>44684</v>
      </c>
      <c r="L1623" s="3">
        <f t="shared" si="100"/>
        <v>2022</v>
      </c>
      <c r="M1623" s="3">
        <f t="shared" si="101"/>
        <v>5</v>
      </c>
      <c r="O1623" s="3"/>
      <c r="P1623" s="56">
        <f t="shared" si="102"/>
        <v>0</v>
      </c>
      <c r="Q1623" s="56">
        <f t="shared" si="103"/>
        <v>0</v>
      </c>
      <c r="R1623" s="56">
        <f>IF(A1623="INVERSION",-J1623,0)</f>
        <v>-180</v>
      </c>
      <c r="S1623" s="56">
        <f>finanzas3[[#This Row],[INGRESO__NETO]]+finanzas3[[#This Row],[GASTO_NETO]]+finanzas3[[#This Row],[INVERSION_NETA]]</f>
        <v>-180</v>
      </c>
    </row>
    <row r="1624" spans="1:19" x14ac:dyDescent="0.35">
      <c r="A1624" s="3" t="s">
        <v>28</v>
      </c>
      <c r="B1624" s="3" t="s">
        <v>16</v>
      </c>
      <c r="C1624" s="3" t="s">
        <v>17</v>
      </c>
      <c r="D1624" s="3" t="s">
        <v>18</v>
      </c>
      <c r="E1624" s="3" t="s">
        <v>550</v>
      </c>
      <c r="G1624" s="3" t="s">
        <v>21</v>
      </c>
      <c r="H1624" s="3" t="s">
        <v>550</v>
      </c>
      <c r="I1624" s="3" t="s">
        <v>812</v>
      </c>
      <c r="J1624" s="6">
        <v>30</v>
      </c>
      <c r="K1624" s="4">
        <v>44685</v>
      </c>
      <c r="L1624" s="3">
        <f t="shared" si="100"/>
        <v>2022</v>
      </c>
      <c r="M1624" s="3">
        <f t="shared" si="101"/>
        <v>5</v>
      </c>
      <c r="O1624" s="3" t="s">
        <v>813</v>
      </c>
      <c r="P1624" s="56">
        <f t="shared" si="102"/>
        <v>0</v>
      </c>
      <c r="Q1624" s="56">
        <f t="shared" si="103"/>
        <v>-30</v>
      </c>
      <c r="R1624" s="56">
        <f>IF(A1624="INVERSION",-J1624,0)</f>
        <v>0</v>
      </c>
      <c r="S1624" s="56">
        <f>finanzas3[[#This Row],[INGRESO__NETO]]+finanzas3[[#This Row],[GASTO_NETO]]+finanzas3[[#This Row],[INVERSION_NETA]]</f>
        <v>-30</v>
      </c>
    </row>
    <row r="1625" spans="1:19" x14ac:dyDescent="0.35">
      <c r="A1625" s="3" t="s">
        <v>28</v>
      </c>
      <c r="B1625" s="3" t="s">
        <v>16</v>
      </c>
      <c r="C1625" s="3" t="s">
        <v>17</v>
      </c>
      <c r="D1625" s="3" t="s">
        <v>18</v>
      </c>
      <c r="E1625" s="3" t="s">
        <v>814</v>
      </c>
      <c r="F1625" s="3" t="s">
        <v>20</v>
      </c>
      <c r="G1625" s="3" t="s">
        <v>81</v>
      </c>
      <c r="H1625" s="3" t="s">
        <v>168</v>
      </c>
      <c r="I1625" s="3" t="s">
        <v>169</v>
      </c>
      <c r="J1625" s="6">
        <v>3.6</v>
      </c>
      <c r="K1625" s="4">
        <v>44691</v>
      </c>
      <c r="L1625" s="3">
        <f t="shared" si="100"/>
        <v>2022</v>
      </c>
      <c r="M1625" s="3">
        <f t="shared" si="101"/>
        <v>5</v>
      </c>
      <c r="O1625" t="s">
        <v>815</v>
      </c>
      <c r="P1625" s="56">
        <f t="shared" si="102"/>
        <v>0</v>
      </c>
      <c r="Q1625" s="56">
        <f t="shared" si="103"/>
        <v>-3.6</v>
      </c>
      <c r="R1625" s="56">
        <f>IF(A1625="INVERSION",-J1625,0)</f>
        <v>0</v>
      </c>
      <c r="S1625" s="56">
        <f>finanzas3[[#This Row],[INGRESO__NETO]]+finanzas3[[#This Row],[GASTO_NETO]]+finanzas3[[#This Row],[INVERSION_NETA]]</f>
        <v>-3.6</v>
      </c>
    </row>
    <row r="1626" spans="1:19" x14ac:dyDescent="0.35">
      <c r="A1626" s="3" t="s">
        <v>28</v>
      </c>
      <c r="B1626" s="3" t="s">
        <v>16</v>
      </c>
      <c r="C1626" s="3" t="s">
        <v>17</v>
      </c>
      <c r="D1626" s="3" t="s">
        <v>18</v>
      </c>
      <c r="E1626" s="3" t="s">
        <v>803</v>
      </c>
      <c r="F1626" s="3" t="s">
        <v>171</v>
      </c>
      <c r="G1626" s="3" t="s">
        <v>53</v>
      </c>
      <c r="H1626" s="3" t="s">
        <v>77</v>
      </c>
      <c r="I1626" s="3" t="s">
        <v>711</v>
      </c>
      <c r="J1626" s="6">
        <v>0.71300000000000008</v>
      </c>
      <c r="K1626" s="4">
        <v>44692</v>
      </c>
      <c r="L1626" s="3">
        <f t="shared" si="100"/>
        <v>2022</v>
      </c>
      <c r="M1626" s="3">
        <f t="shared" si="101"/>
        <v>5</v>
      </c>
      <c r="O1626" s="3" t="s">
        <v>804</v>
      </c>
      <c r="P1626" s="56">
        <f t="shared" si="102"/>
        <v>0</v>
      </c>
      <c r="Q1626" s="56">
        <f t="shared" si="103"/>
        <v>-0.71300000000000008</v>
      </c>
      <c r="R1626" s="56">
        <f>IF(A1626="INVERSION",-J1626,0)</f>
        <v>0</v>
      </c>
      <c r="S1626" s="56">
        <f>finanzas3[[#This Row],[INGRESO__NETO]]+finanzas3[[#This Row],[GASTO_NETO]]+finanzas3[[#This Row],[INVERSION_NETA]]</f>
        <v>-0.71300000000000008</v>
      </c>
    </row>
    <row r="1627" spans="1:19" x14ac:dyDescent="0.35">
      <c r="A1627" s="3" t="s">
        <v>28</v>
      </c>
      <c r="B1627" s="3" t="s">
        <v>16</v>
      </c>
      <c r="C1627" s="3" t="s">
        <v>17</v>
      </c>
      <c r="D1627" s="3" t="s">
        <v>18</v>
      </c>
      <c r="E1627" s="3" t="s">
        <v>485</v>
      </c>
      <c r="G1627" s="3" t="s">
        <v>81</v>
      </c>
      <c r="H1627" s="3" t="s">
        <v>168</v>
      </c>
      <c r="I1627" s="3" t="s">
        <v>169</v>
      </c>
      <c r="J1627" s="6">
        <v>3.6</v>
      </c>
      <c r="K1627" s="4">
        <v>44693</v>
      </c>
      <c r="L1627" s="3">
        <f t="shared" si="100"/>
        <v>2022</v>
      </c>
      <c r="M1627" s="3">
        <f t="shared" si="101"/>
        <v>5</v>
      </c>
      <c r="O1627" s="3"/>
      <c r="P1627" s="56">
        <f t="shared" si="102"/>
        <v>0</v>
      </c>
      <c r="Q1627" s="56">
        <f t="shared" si="103"/>
        <v>-3.6</v>
      </c>
      <c r="R1627" s="56">
        <f>IF(A1627="INVERSION",-J1627,0)</f>
        <v>0</v>
      </c>
      <c r="S1627" s="56">
        <f>finanzas3[[#This Row],[INGRESO__NETO]]+finanzas3[[#This Row],[GASTO_NETO]]+finanzas3[[#This Row],[INVERSION_NETA]]</f>
        <v>-3.6</v>
      </c>
    </row>
    <row r="1628" spans="1:19" x14ac:dyDescent="0.35">
      <c r="A1628" s="3" t="s">
        <v>28</v>
      </c>
      <c r="B1628" s="3" t="s">
        <v>16</v>
      </c>
      <c r="C1628" s="3" t="s">
        <v>17</v>
      </c>
      <c r="D1628" s="3" t="s">
        <v>18</v>
      </c>
      <c r="F1628" s="3" t="s">
        <v>171</v>
      </c>
      <c r="G1628" s="3" t="s">
        <v>67</v>
      </c>
      <c r="H1628" s="3" t="s">
        <v>66</v>
      </c>
      <c r="I1628" s="3" t="s">
        <v>634</v>
      </c>
      <c r="J1628" s="6">
        <v>0.1</v>
      </c>
      <c r="K1628" s="4">
        <v>44698</v>
      </c>
      <c r="L1628" s="3">
        <f t="shared" si="100"/>
        <v>2022</v>
      </c>
      <c r="M1628" s="3">
        <f t="shared" si="101"/>
        <v>5</v>
      </c>
      <c r="P1628" s="56">
        <f t="shared" si="102"/>
        <v>0</v>
      </c>
      <c r="Q1628" s="56">
        <f t="shared" si="103"/>
        <v>-0.1</v>
      </c>
      <c r="R1628" s="56">
        <f>IF(A1628="INVERSION",-J1628,0)</f>
        <v>0</v>
      </c>
      <c r="S1628" s="56">
        <f>finanzas3[[#This Row],[INGRESO__NETO]]+finanzas3[[#This Row],[GASTO_NETO]]+finanzas3[[#This Row],[INVERSION_NETA]]</f>
        <v>-0.1</v>
      </c>
    </row>
    <row r="1629" spans="1:19" x14ac:dyDescent="0.35">
      <c r="A1629" s="3" t="s">
        <v>28</v>
      </c>
      <c r="B1629" s="3" t="s">
        <v>16</v>
      </c>
      <c r="C1629" s="3" t="s">
        <v>17</v>
      </c>
      <c r="D1629" s="3" t="s">
        <v>18</v>
      </c>
      <c r="E1629" s="3" t="s">
        <v>735</v>
      </c>
      <c r="G1629" s="3" t="s">
        <v>48</v>
      </c>
      <c r="H1629" s="3" t="s">
        <v>816</v>
      </c>
      <c r="I1629" s="3" t="s">
        <v>817</v>
      </c>
      <c r="J1629" s="6">
        <v>11.495000000000001</v>
      </c>
      <c r="K1629" s="4">
        <v>44699</v>
      </c>
      <c r="L1629" s="3">
        <f t="shared" si="100"/>
        <v>2022</v>
      </c>
      <c r="M1629" s="3">
        <f t="shared" si="101"/>
        <v>5</v>
      </c>
      <c r="O1629" s="3" t="s">
        <v>818</v>
      </c>
      <c r="P1629" s="56">
        <f t="shared" si="102"/>
        <v>0</v>
      </c>
      <c r="Q1629" s="56">
        <f t="shared" si="103"/>
        <v>-11.495000000000001</v>
      </c>
      <c r="R1629" s="56">
        <f>IF(A1629="INVERSION",-J1629,0)</f>
        <v>0</v>
      </c>
      <c r="S1629" s="56">
        <f>finanzas3[[#This Row],[INGRESO__NETO]]+finanzas3[[#This Row],[GASTO_NETO]]+finanzas3[[#This Row],[INVERSION_NETA]]</f>
        <v>-11.495000000000001</v>
      </c>
    </row>
    <row r="1630" spans="1:19" x14ac:dyDescent="0.35">
      <c r="A1630" s="3" t="s">
        <v>15</v>
      </c>
      <c r="B1630" s="3" t="s">
        <v>16</v>
      </c>
      <c r="C1630" s="3" t="s">
        <v>17</v>
      </c>
      <c r="D1630" s="3" t="s">
        <v>18</v>
      </c>
      <c r="E1630" s="3" t="s">
        <v>610</v>
      </c>
      <c r="F1630" s="3" t="s">
        <v>20</v>
      </c>
      <c r="G1630" s="3" t="s">
        <v>568</v>
      </c>
      <c r="H1630" s="3" t="s">
        <v>569</v>
      </c>
      <c r="I1630" s="3" t="s">
        <v>610</v>
      </c>
      <c r="J1630" s="6">
        <v>1.95</v>
      </c>
      <c r="K1630" s="4">
        <v>44700</v>
      </c>
      <c r="L1630" s="3">
        <f t="shared" si="100"/>
        <v>2022</v>
      </c>
      <c r="M1630" s="3">
        <f t="shared" si="101"/>
        <v>5</v>
      </c>
      <c r="O1630" s="3" t="s">
        <v>819</v>
      </c>
      <c r="P1630" s="56">
        <f t="shared" si="102"/>
        <v>1.95</v>
      </c>
      <c r="Q1630" s="56">
        <f t="shared" si="103"/>
        <v>0</v>
      </c>
      <c r="R1630" s="56">
        <f>IF(A1630="INVERSION",-J1630,0)</f>
        <v>0</v>
      </c>
      <c r="S1630" s="56">
        <f>finanzas3[[#This Row],[INGRESO__NETO]]+finanzas3[[#This Row],[GASTO_NETO]]+finanzas3[[#This Row],[INVERSION_NETA]]</f>
        <v>1.95</v>
      </c>
    </row>
    <row r="1631" spans="1:19" x14ac:dyDescent="0.35">
      <c r="A1631" s="3" t="s">
        <v>28</v>
      </c>
      <c r="B1631" s="3" t="s">
        <v>16</v>
      </c>
      <c r="C1631" s="3" t="s">
        <v>17</v>
      </c>
      <c r="D1631" s="3" t="s">
        <v>18</v>
      </c>
      <c r="E1631" s="3" t="s">
        <v>828</v>
      </c>
      <c r="G1631" s="3" t="s">
        <v>110</v>
      </c>
      <c r="H1631" s="3" t="s">
        <v>705</v>
      </c>
      <c r="I1631" s="3" t="s">
        <v>705</v>
      </c>
      <c r="J1631" s="6">
        <v>11.244</v>
      </c>
      <c r="K1631" s="4">
        <v>44701</v>
      </c>
      <c r="L1631" s="3">
        <f t="shared" si="100"/>
        <v>2022</v>
      </c>
      <c r="M1631" s="3">
        <f t="shared" si="101"/>
        <v>5</v>
      </c>
      <c r="O1631" t="s">
        <v>829</v>
      </c>
      <c r="P1631" s="56">
        <f t="shared" si="102"/>
        <v>0</v>
      </c>
      <c r="Q1631" s="56">
        <f t="shared" si="103"/>
        <v>-11.244</v>
      </c>
      <c r="R1631" s="56">
        <f>IF(A1631="INVERSION",-J1631,0)</f>
        <v>0</v>
      </c>
      <c r="S1631" s="56">
        <f>finanzas3[[#This Row],[INGRESO__NETO]]+finanzas3[[#This Row],[GASTO_NETO]]+finanzas3[[#This Row],[INVERSION_NETA]]</f>
        <v>-11.244</v>
      </c>
    </row>
    <row r="1632" spans="1:19" x14ac:dyDescent="0.35">
      <c r="A1632" s="3" t="s">
        <v>28</v>
      </c>
      <c r="B1632" s="3" t="s">
        <v>16</v>
      </c>
      <c r="C1632" s="3" t="s">
        <v>17</v>
      </c>
      <c r="D1632" s="3" t="s">
        <v>18</v>
      </c>
      <c r="E1632" s="3" t="s">
        <v>797</v>
      </c>
      <c r="F1632" s="3" t="s">
        <v>20</v>
      </c>
      <c r="G1632" s="3" t="s">
        <v>81</v>
      </c>
      <c r="H1632" s="3" t="s">
        <v>168</v>
      </c>
      <c r="I1632" s="3" t="s">
        <v>826</v>
      </c>
      <c r="J1632" s="6">
        <v>4.9000000000000002E-2</v>
      </c>
      <c r="K1632" s="4">
        <v>44701</v>
      </c>
      <c r="L1632" s="3">
        <f t="shared" si="100"/>
        <v>2022</v>
      </c>
      <c r="M1632" s="3">
        <f t="shared" si="101"/>
        <v>5</v>
      </c>
      <c r="O1632" s="3" t="s">
        <v>827</v>
      </c>
      <c r="P1632" s="56">
        <f t="shared" si="102"/>
        <v>0</v>
      </c>
      <c r="Q1632" s="56">
        <f t="shared" si="103"/>
        <v>-4.9000000000000002E-2</v>
      </c>
      <c r="R1632" s="56">
        <f>IF(A1632="INVERSION",-J1632,0)</f>
        <v>0</v>
      </c>
      <c r="S1632" s="56">
        <f>finanzas3[[#This Row],[INGRESO__NETO]]+finanzas3[[#This Row],[GASTO_NETO]]+finanzas3[[#This Row],[INVERSION_NETA]]</f>
        <v>-4.9000000000000002E-2</v>
      </c>
    </row>
    <row r="1633" spans="1:19" x14ac:dyDescent="0.35">
      <c r="A1633" s="3" t="s">
        <v>28</v>
      </c>
      <c r="B1633" s="3" t="s">
        <v>16</v>
      </c>
      <c r="C1633" s="3" t="s">
        <v>17</v>
      </c>
      <c r="D1633" s="3" t="s">
        <v>18</v>
      </c>
      <c r="E1633" s="3" t="s">
        <v>735</v>
      </c>
      <c r="F1633" s="3" t="s">
        <v>171</v>
      </c>
      <c r="G1633" s="3" t="s">
        <v>84</v>
      </c>
      <c r="H1633" s="3" t="s">
        <v>736</v>
      </c>
      <c r="I1633" s="3" t="s">
        <v>736</v>
      </c>
      <c r="J1633" s="6">
        <v>2.37</v>
      </c>
      <c r="K1633" s="4">
        <v>44701</v>
      </c>
      <c r="L1633" s="3">
        <f t="shared" si="100"/>
        <v>2022</v>
      </c>
      <c r="M1633" s="3">
        <f t="shared" si="101"/>
        <v>5</v>
      </c>
      <c r="O1633" s="3" t="s">
        <v>785</v>
      </c>
      <c r="P1633" s="56">
        <f t="shared" si="102"/>
        <v>0</v>
      </c>
      <c r="Q1633" s="56">
        <f t="shared" si="103"/>
        <v>-2.37</v>
      </c>
      <c r="R1633" s="56">
        <f>IF(A1633="INVERSION",-J1633,0)</f>
        <v>0</v>
      </c>
      <c r="S1633" s="56">
        <f>finanzas3[[#This Row],[INGRESO__NETO]]+finanzas3[[#This Row],[GASTO_NETO]]+finanzas3[[#This Row],[INVERSION_NETA]]</f>
        <v>-2.37</v>
      </c>
    </row>
    <row r="1634" spans="1:19" x14ac:dyDescent="0.35">
      <c r="A1634" s="3" t="s">
        <v>28</v>
      </c>
      <c r="B1634" s="3" t="s">
        <v>16</v>
      </c>
      <c r="C1634" s="3" t="s">
        <v>17</v>
      </c>
      <c r="D1634" s="3" t="s">
        <v>18</v>
      </c>
      <c r="E1634" s="3" t="s">
        <v>735</v>
      </c>
      <c r="F1634" s="3" t="s">
        <v>171</v>
      </c>
      <c r="G1634" s="3" t="s">
        <v>84</v>
      </c>
      <c r="H1634" s="3" t="s">
        <v>736</v>
      </c>
      <c r="I1634" s="3" t="s">
        <v>736</v>
      </c>
      <c r="J1634" s="6">
        <v>0.79</v>
      </c>
      <c r="K1634" s="4">
        <v>44701</v>
      </c>
      <c r="L1634" s="3">
        <f t="shared" si="100"/>
        <v>2022</v>
      </c>
      <c r="M1634" s="3">
        <f t="shared" si="101"/>
        <v>5</v>
      </c>
      <c r="O1634" s="3" t="s">
        <v>824</v>
      </c>
      <c r="P1634" s="56">
        <f t="shared" si="102"/>
        <v>0</v>
      </c>
      <c r="Q1634" s="56">
        <f t="shared" si="103"/>
        <v>-0.79</v>
      </c>
      <c r="R1634" s="56">
        <f>IF(A1634="INVERSION",-J1634,0)</f>
        <v>0</v>
      </c>
      <c r="S1634" s="56">
        <f>finanzas3[[#This Row],[INGRESO__NETO]]+finanzas3[[#This Row],[GASTO_NETO]]+finanzas3[[#This Row],[INVERSION_NETA]]</f>
        <v>-0.79</v>
      </c>
    </row>
    <row r="1635" spans="1:19" x14ac:dyDescent="0.35">
      <c r="A1635" s="3" t="s">
        <v>28</v>
      </c>
      <c r="B1635" s="3" t="s">
        <v>16</v>
      </c>
      <c r="C1635" s="3" t="s">
        <v>17</v>
      </c>
      <c r="D1635" s="3" t="s">
        <v>18</v>
      </c>
      <c r="E1635" s="3" t="s">
        <v>735</v>
      </c>
      <c r="F1635" s="3" t="s">
        <v>171</v>
      </c>
      <c r="G1635" s="3" t="s">
        <v>84</v>
      </c>
      <c r="H1635" s="3" t="s">
        <v>736</v>
      </c>
      <c r="I1635" s="3" t="s">
        <v>736</v>
      </c>
      <c r="J1635" s="6">
        <v>1.1900000000000002</v>
      </c>
      <c r="K1635" s="4">
        <v>44701</v>
      </c>
      <c r="L1635" s="3">
        <f t="shared" si="100"/>
        <v>2022</v>
      </c>
      <c r="M1635" s="3">
        <f t="shared" si="101"/>
        <v>5</v>
      </c>
      <c r="O1635" s="3" t="s">
        <v>825</v>
      </c>
      <c r="P1635" s="56">
        <f t="shared" si="102"/>
        <v>0</v>
      </c>
      <c r="Q1635" s="56">
        <f t="shared" si="103"/>
        <v>-1.1900000000000002</v>
      </c>
      <c r="R1635" s="56">
        <f>IF(A1635="INVERSION",-J1635,0)</f>
        <v>0</v>
      </c>
      <c r="S1635" s="56">
        <f>finanzas3[[#This Row],[INGRESO__NETO]]+finanzas3[[#This Row],[GASTO_NETO]]+finanzas3[[#This Row],[INVERSION_NETA]]</f>
        <v>-1.1900000000000002</v>
      </c>
    </row>
    <row r="1636" spans="1:19" x14ac:dyDescent="0.35">
      <c r="A1636" s="3" t="s">
        <v>28</v>
      </c>
      <c r="B1636" s="3" t="s">
        <v>16</v>
      </c>
      <c r="C1636" s="3" t="s">
        <v>637</v>
      </c>
      <c r="D1636" s="3" t="s">
        <v>18</v>
      </c>
      <c r="E1636" s="3" t="s">
        <v>820</v>
      </c>
      <c r="G1636" s="3" t="s">
        <v>110</v>
      </c>
      <c r="H1636" s="3" t="s">
        <v>821</v>
      </c>
      <c r="I1636" s="3" t="s">
        <v>822</v>
      </c>
      <c r="J1636" s="6">
        <v>45.221000000000004</v>
      </c>
      <c r="K1636" s="4">
        <v>44701</v>
      </c>
      <c r="L1636" s="3">
        <f t="shared" si="100"/>
        <v>2022</v>
      </c>
      <c r="M1636" s="3">
        <f t="shared" si="101"/>
        <v>5</v>
      </c>
      <c r="O1636" s="3" t="s">
        <v>823</v>
      </c>
      <c r="P1636" s="56">
        <f t="shared" si="102"/>
        <v>0</v>
      </c>
      <c r="Q1636" s="56">
        <f t="shared" si="103"/>
        <v>-45.221000000000004</v>
      </c>
      <c r="R1636" s="56">
        <f>IF(A1636="INVERSION",-J1636,0)</f>
        <v>0</v>
      </c>
      <c r="S1636" s="56">
        <f>finanzas3[[#This Row],[INGRESO__NETO]]+finanzas3[[#This Row],[GASTO_NETO]]+finanzas3[[#This Row],[INVERSION_NETA]]</f>
        <v>-45.221000000000004</v>
      </c>
    </row>
    <row r="1637" spans="1:19" x14ac:dyDescent="0.35">
      <c r="A1637" s="3" t="s">
        <v>28</v>
      </c>
      <c r="B1637" s="3" t="s">
        <v>16</v>
      </c>
      <c r="C1637" s="3" t="s">
        <v>17</v>
      </c>
      <c r="D1637" s="3" t="s">
        <v>18</v>
      </c>
      <c r="E1637" s="3" t="s">
        <v>66</v>
      </c>
      <c r="F1637" s="3" t="s">
        <v>25</v>
      </c>
      <c r="G1637" s="3" t="s">
        <v>67</v>
      </c>
      <c r="H1637" s="3" t="s">
        <v>66</v>
      </c>
      <c r="I1637" s="3" t="s">
        <v>66</v>
      </c>
      <c r="J1637" s="6">
        <v>1.7000000000000002</v>
      </c>
      <c r="K1637" s="4">
        <v>44703</v>
      </c>
      <c r="L1637" s="3">
        <f t="shared" si="100"/>
        <v>2022</v>
      </c>
      <c r="M1637" s="3">
        <f t="shared" si="101"/>
        <v>5</v>
      </c>
      <c r="O1637" t="s">
        <v>830</v>
      </c>
      <c r="P1637" s="56">
        <f t="shared" si="102"/>
        <v>0</v>
      </c>
      <c r="Q1637" s="56">
        <f t="shared" si="103"/>
        <v>-1.7000000000000002</v>
      </c>
      <c r="R1637" s="56">
        <f>IF(A1637="INVERSION",-J1637,0)</f>
        <v>0</v>
      </c>
      <c r="S1637" s="56">
        <f>finanzas3[[#This Row],[INGRESO__NETO]]+finanzas3[[#This Row],[GASTO_NETO]]+finanzas3[[#This Row],[INVERSION_NETA]]</f>
        <v>-1.7000000000000002</v>
      </c>
    </row>
    <row r="1638" spans="1:19" x14ac:dyDescent="0.35">
      <c r="A1638" s="3" t="s">
        <v>28</v>
      </c>
      <c r="B1638" s="3" t="s">
        <v>16</v>
      </c>
      <c r="C1638" s="3" t="s">
        <v>17</v>
      </c>
      <c r="D1638" s="3" t="s">
        <v>18</v>
      </c>
      <c r="F1638" s="3" t="s">
        <v>821</v>
      </c>
      <c r="G1638" s="3" t="s">
        <v>110</v>
      </c>
      <c r="H1638" s="3" t="s">
        <v>821</v>
      </c>
      <c r="I1638" s="3" t="s">
        <v>821</v>
      </c>
      <c r="J1638" s="6">
        <v>14.504</v>
      </c>
      <c r="K1638" s="4">
        <v>44703</v>
      </c>
      <c r="L1638" s="3">
        <f t="shared" si="100"/>
        <v>2022</v>
      </c>
      <c r="M1638" s="3">
        <f t="shared" si="101"/>
        <v>5</v>
      </c>
      <c r="P1638" s="56">
        <f t="shared" si="102"/>
        <v>0</v>
      </c>
      <c r="Q1638" s="56">
        <f t="shared" si="103"/>
        <v>-14.504</v>
      </c>
      <c r="R1638" s="56">
        <f>IF(A1638="INVERSION",-J1638,0)</f>
        <v>0</v>
      </c>
      <c r="S1638" s="56">
        <f>finanzas3[[#This Row],[INGRESO__NETO]]+finanzas3[[#This Row],[GASTO_NETO]]+finanzas3[[#This Row],[INVERSION_NETA]]</f>
        <v>-14.504</v>
      </c>
    </row>
    <row r="1639" spans="1:19" x14ac:dyDescent="0.35">
      <c r="A1639" s="3" t="s">
        <v>28</v>
      </c>
      <c r="B1639" s="3" t="s">
        <v>16</v>
      </c>
      <c r="C1639" s="3" t="s">
        <v>17</v>
      </c>
      <c r="D1639" s="3" t="s">
        <v>18</v>
      </c>
      <c r="E1639" s="3" t="s">
        <v>831</v>
      </c>
      <c r="F1639" s="3" t="s">
        <v>25</v>
      </c>
      <c r="G1639" s="3" t="s">
        <v>67</v>
      </c>
      <c r="H1639" s="3" t="s">
        <v>67</v>
      </c>
      <c r="I1639" s="3" t="s">
        <v>67</v>
      </c>
      <c r="J1639" s="6">
        <v>0.51200000000000001</v>
      </c>
      <c r="K1639" s="4">
        <v>44704</v>
      </c>
      <c r="L1639" s="3">
        <f t="shared" si="100"/>
        <v>2022</v>
      </c>
      <c r="M1639" s="3">
        <f t="shared" si="101"/>
        <v>5</v>
      </c>
      <c r="O1639" t="s">
        <v>832</v>
      </c>
      <c r="P1639" s="56">
        <f t="shared" si="102"/>
        <v>0</v>
      </c>
      <c r="Q1639" s="56">
        <f t="shared" si="103"/>
        <v>-0.51200000000000001</v>
      </c>
      <c r="R1639" s="56">
        <f>IF(A1639="INVERSION",-J1639,0)</f>
        <v>0</v>
      </c>
      <c r="S1639" s="56">
        <f>finanzas3[[#This Row],[INGRESO__NETO]]+finanzas3[[#This Row],[GASTO_NETO]]+finanzas3[[#This Row],[INVERSION_NETA]]</f>
        <v>-0.51200000000000001</v>
      </c>
    </row>
    <row r="1640" spans="1:19" x14ac:dyDescent="0.35">
      <c r="A1640" s="3" t="s">
        <v>15</v>
      </c>
      <c r="B1640" s="3" t="s">
        <v>16</v>
      </c>
      <c r="C1640" s="3" t="s">
        <v>17</v>
      </c>
      <c r="D1640" s="3" t="s">
        <v>18</v>
      </c>
      <c r="E1640" s="3" t="s">
        <v>731</v>
      </c>
      <c r="F1640" s="3" t="s">
        <v>20</v>
      </c>
      <c r="G1640" s="3" t="s">
        <v>21</v>
      </c>
      <c r="H1640" s="3" t="s">
        <v>22</v>
      </c>
      <c r="I1640" s="3" t="s">
        <v>731</v>
      </c>
      <c r="J1640" s="6">
        <v>0.29399999999999998</v>
      </c>
      <c r="K1640" s="4">
        <v>44706</v>
      </c>
      <c r="L1640" s="3">
        <f t="shared" si="100"/>
        <v>2022</v>
      </c>
      <c r="M1640" s="3">
        <f t="shared" si="101"/>
        <v>5</v>
      </c>
      <c r="O1640" s="3" t="s">
        <v>833</v>
      </c>
      <c r="P1640" s="56">
        <f t="shared" si="102"/>
        <v>0.29399999999999998</v>
      </c>
      <c r="Q1640" s="56">
        <f t="shared" si="103"/>
        <v>0</v>
      </c>
      <c r="R1640" s="56">
        <f>IF(A1640="INVERSION",-J1640,0)</f>
        <v>0</v>
      </c>
      <c r="S1640" s="56">
        <f>finanzas3[[#This Row],[INGRESO__NETO]]+finanzas3[[#This Row],[GASTO_NETO]]+finanzas3[[#This Row],[INVERSION_NETA]]</f>
        <v>0.29399999999999998</v>
      </c>
    </row>
    <row r="1641" spans="1:19" x14ac:dyDescent="0.35">
      <c r="A1641" s="3" t="s">
        <v>15</v>
      </c>
      <c r="B1641" s="3" t="s">
        <v>16</v>
      </c>
      <c r="C1641" s="3" t="s">
        <v>29</v>
      </c>
      <c r="D1641" s="3" t="s">
        <v>18</v>
      </c>
      <c r="E1641" s="3" t="s">
        <v>645</v>
      </c>
      <c r="F1641" s="3" t="s">
        <v>171</v>
      </c>
      <c r="G1641" s="3" t="s">
        <v>148</v>
      </c>
      <c r="H1641" s="3" t="s">
        <v>646</v>
      </c>
      <c r="I1641" s="3" t="s">
        <v>2706</v>
      </c>
      <c r="J1641" s="6">
        <v>508.89</v>
      </c>
      <c r="K1641" s="4">
        <v>44711</v>
      </c>
      <c r="L1641" s="3">
        <f t="shared" si="100"/>
        <v>2022</v>
      </c>
      <c r="M1641" s="3">
        <f t="shared" si="101"/>
        <v>5</v>
      </c>
      <c r="O1641" s="3" t="s">
        <v>855</v>
      </c>
      <c r="P1641" s="56">
        <f t="shared" si="102"/>
        <v>508.89</v>
      </c>
      <c r="Q1641" s="56">
        <f t="shared" si="103"/>
        <v>0</v>
      </c>
      <c r="R1641" s="56">
        <f>IF(A1641="INVERSION",-J1641,0)</f>
        <v>0</v>
      </c>
      <c r="S1641" s="56">
        <f>finanzas3[[#This Row],[INGRESO__NETO]]+finanzas3[[#This Row],[GASTO_NETO]]+finanzas3[[#This Row],[INVERSION_NETA]]</f>
        <v>508.89</v>
      </c>
    </row>
    <row r="1642" spans="1:19" x14ac:dyDescent="0.35">
      <c r="A1642" s="3" t="s">
        <v>28</v>
      </c>
      <c r="B1642" s="3" t="s">
        <v>16</v>
      </c>
      <c r="C1642" s="3" t="s">
        <v>17</v>
      </c>
      <c r="D1642" s="3" t="s">
        <v>18</v>
      </c>
      <c r="E1642" s="3" t="s">
        <v>425</v>
      </c>
      <c r="F1642" s="3" t="s">
        <v>171</v>
      </c>
      <c r="G1642" s="3" t="s">
        <v>48</v>
      </c>
      <c r="H1642" s="3" t="s">
        <v>49</v>
      </c>
      <c r="I1642" s="3" t="s">
        <v>425</v>
      </c>
      <c r="J1642" s="6">
        <v>5.1100000000000003</v>
      </c>
      <c r="K1642" s="4">
        <v>44712</v>
      </c>
      <c r="L1642" s="3">
        <f t="shared" si="100"/>
        <v>2022</v>
      </c>
      <c r="M1642" s="3">
        <f t="shared" si="101"/>
        <v>5</v>
      </c>
      <c r="O1642" s="3"/>
      <c r="P1642" s="56">
        <f t="shared" si="102"/>
        <v>0</v>
      </c>
      <c r="Q1642" s="56">
        <f t="shared" si="103"/>
        <v>-5.1100000000000003</v>
      </c>
      <c r="R1642" s="56">
        <f>IF(A1642="INVERSION",-J1642,0)</f>
        <v>0</v>
      </c>
      <c r="S1642" s="56">
        <f>finanzas3[[#This Row],[INGRESO__NETO]]+finanzas3[[#This Row],[GASTO_NETO]]+finanzas3[[#This Row],[INVERSION_NETA]]</f>
        <v>-5.1100000000000003</v>
      </c>
    </row>
    <row r="1643" spans="1:19" x14ac:dyDescent="0.35">
      <c r="A1643" s="3" t="s">
        <v>15</v>
      </c>
      <c r="B1643" s="3" t="s">
        <v>16</v>
      </c>
      <c r="C1643" s="3" t="s">
        <v>17</v>
      </c>
      <c r="D1643" s="3" t="s">
        <v>18</v>
      </c>
      <c r="E1643" s="3" t="s">
        <v>24</v>
      </c>
      <c r="F1643" s="3" t="s">
        <v>25</v>
      </c>
      <c r="G1643" s="3" t="s">
        <v>21</v>
      </c>
      <c r="H1643" s="3" t="s">
        <v>26</v>
      </c>
      <c r="I1643" s="3" t="s">
        <v>27</v>
      </c>
      <c r="J1643" s="6">
        <v>40.5</v>
      </c>
      <c r="K1643" s="4">
        <v>44712</v>
      </c>
      <c r="L1643" s="3">
        <f t="shared" si="100"/>
        <v>2022</v>
      </c>
      <c r="M1643" s="3">
        <f t="shared" si="101"/>
        <v>5</v>
      </c>
      <c r="O1643" s="3"/>
      <c r="P1643" s="56">
        <f t="shared" si="102"/>
        <v>40.5</v>
      </c>
      <c r="Q1643" s="56">
        <f t="shared" si="103"/>
        <v>0</v>
      </c>
      <c r="R1643" s="56">
        <f>IF(A1643="INVERSION",-J1643,0)</f>
        <v>0</v>
      </c>
      <c r="S1643" s="56">
        <f>finanzas3[[#This Row],[INGRESO__NETO]]+finanzas3[[#This Row],[GASTO_NETO]]+finanzas3[[#This Row],[INVERSION_NETA]]</f>
        <v>40.5</v>
      </c>
    </row>
    <row r="1644" spans="1:19" x14ac:dyDescent="0.35">
      <c r="A1644" s="3" t="s">
        <v>28</v>
      </c>
      <c r="B1644" s="3" t="s">
        <v>16</v>
      </c>
      <c r="C1644" s="3" t="s">
        <v>29</v>
      </c>
      <c r="D1644" s="3" t="s">
        <v>18</v>
      </c>
      <c r="E1644" s="3" t="s">
        <v>37</v>
      </c>
      <c r="F1644" s="3" t="s">
        <v>171</v>
      </c>
      <c r="G1644" s="3" t="s">
        <v>1864</v>
      </c>
      <c r="H1644" s="3" t="s">
        <v>1861</v>
      </c>
      <c r="I1644" s="3" t="s">
        <v>487</v>
      </c>
      <c r="J1644" s="6">
        <v>45</v>
      </c>
      <c r="K1644" s="4">
        <v>44713</v>
      </c>
      <c r="L1644" s="3">
        <f t="shared" si="100"/>
        <v>2022</v>
      </c>
      <c r="M1644" s="3">
        <f t="shared" si="101"/>
        <v>6</v>
      </c>
      <c r="O1644" s="3" t="s">
        <v>39</v>
      </c>
      <c r="P1644" s="56">
        <f t="shared" si="102"/>
        <v>0</v>
      </c>
      <c r="Q1644" s="56">
        <f t="shared" si="103"/>
        <v>-45</v>
      </c>
      <c r="R1644" s="56">
        <f>IF(A1644="INVERSION",-J1644,0)</f>
        <v>0</v>
      </c>
      <c r="S1644" s="56">
        <f>finanzas3[[#This Row],[INGRESO__NETO]]+finanzas3[[#This Row],[GASTO_NETO]]+finanzas3[[#This Row],[INVERSION_NETA]]</f>
        <v>-45</v>
      </c>
    </row>
    <row r="1645" spans="1:19" x14ac:dyDescent="0.35">
      <c r="A1645" s="3" t="s">
        <v>531</v>
      </c>
      <c r="B1645" s="3" t="s">
        <v>16</v>
      </c>
      <c r="C1645" s="3" t="s">
        <v>17</v>
      </c>
      <c r="D1645" s="3" t="s">
        <v>18</v>
      </c>
      <c r="E1645" s="3" t="s">
        <v>532</v>
      </c>
      <c r="F1645" s="3" t="s">
        <v>20</v>
      </c>
      <c r="G1645" s="3" t="s">
        <v>533</v>
      </c>
      <c r="H1645" s="3" t="s">
        <v>533</v>
      </c>
      <c r="I1645" s="3" t="s">
        <v>533</v>
      </c>
      <c r="J1645" s="6">
        <v>180</v>
      </c>
      <c r="K1645" s="4">
        <v>44713</v>
      </c>
      <c r="L1645" s="3">
        <f t="shared" si="100"/>
        <v>2022</v>
      </c>
      <c r="M1645" s="3">
        <f t="shared" si="101"/>
        <v>6</v>
      </c>
      <c r="O1645" s="3"/>
      <c r="P1645" s="56">
        <f t="shared" si="102"/>
        <v>0</v>
      </c>
      <c r="Q1645" s="56">
        <f t="shared" si="103"/>
        <v>0</v>
      </c>
      <c r="R1645" s="56">
        <f>IF(A1645="INVERSION",-J1645,0)</f>
        <v>-180</v>
      </c>
      <c r="S1645" s="56">
        <f>finanzas3[[#This Row],[INGRESO__NETO]]+finanzas3[[#This Row],[GASTO_NETO]]+finanzas3[[#This Row],[INVERSION_NETA]]</f>
        <v>-180</v>
      </c>
    </row>
    <row r="1646" spans="1:19" x14ac:dyDescent="0.35">
      <c r="A1646" s="3" t="s">
        <v>28</v>
      </c>
      <c r="B1646" s="3" t="s">
        <v>16</v>
      </c>
      <c r="C1646" s="3" t="s">
        <v>29</v>
      </c>
      <c r="D1646" s="3" t="s">
        <v>18</v>
      </c>
      <c r="E1646" s="3" t="s">
        <v>483</v>
      </c>
      <c r="F1646" s="3" t="s">
        <v>171</v>
      </c>
      <c r="G1646" s="3" t="s">
        <v>59</v>
      </c>
      <c r="H1646" s="3" t="s">
        <v>428</v>
      </c>
      <c r="I1646" s="3" t="s">
        <v>428</v>
      </c>
      <c r="J1646" s="6">
        <v>6.7</v>
      </c>
      <c r="K1646" s="4">
        <v>44713</v>
      </c>
      <c r="L1646" s="3">
        <f t="shared" si="100"/>
        <v>2022</v>
      </c>
      <c r="M1646" s="3">
        <f t="shared" si="101"/>
        <v>6</v>
      </c>
      <c r="O1646" s="3" t="s">
        <v>39</v>
      </c>
      <c r="P1646" s="56">
        <f t="shared" si="102"/>
        <v>0</v>
      </c>
      <c r="Q1646" s="56">
        <f t="shared" si="103"/>
        <v>-6.7</v>
      </c>
      <c r="R1646" s="56">
        <f>IF(A1646="INVERSION",-J1646,0)</f>
        <v>0</v>
      </c>
      <c r="S1646" s="56">
        <f>finanzas3[[#This Row],[INGRESO__NETO]]+finanzas3[[#This Row],[GASTO_NETO]]+finanzas3[[#This Row],[INVERSION_NETA]]</f>
        <v>-6.7</v>
      </c>
    </row>
    <row r="1647" spans="1:19" x14ac:dyDescent="0.35">
      <c r="A1647" s="3" t="s">
        <v>28</v>
      </c>
      <c r="B1647" s="3" t="s">
        <v>16</v>
      </c>
      <c r="C1647" s="3" t="s">
        <v>637</v>
      </c>
      <c r="D1647" s="3" t="s">
        <v>18</v>
      </c>
      <c r="E1647" s="3" t="s">
        <v>483</v>
      </c>
      <c r="F1647" s="3" t="s">
        <v>171</v>
      </c>
      <c r="G1647" s="3" t="s">
        <v>59</v>
      </c>
      <c r="H1647" s="3" t="s">
        <v>428</v>
      </c>
      <c r="I1647" s="3" t="s">
        <v>834</v>
      </c>
      <c r="J1647" s="6">
        <v>4</v>
      </c>
      <c r="K1647" s="4">
        <v>44713</v>
      </c>
      <c r="L1647" s="3">
        <f t="shared" si="100"/>
        <v>2022</v>
      </c>
      <c r="M1647" s="3">
        <f t="shared" si="101"/>
        <v>6</v>
      </c>
      <c r="O1647" s="3" t="s">
        <v>835</v>
      </c>
      <c r="P1647" s="56">
        <f t="shared" si="102"/>
        <v>0</v>
      </c>
      <c r="Q1647" s="56">
        <f t="shared" si="103"/>
        <v>-4</v>
      </c>
      <c r="R1647" s="56">
        <f>IF(A1647="INVERSION",-J1647,0)</f>
        <v>0</v>
      </c>
      <c r="S1647" s="56">
        <f>finanzas3[[#This Row],[INGRESO__NETO]]+finanzas3[[#This Row],[GASTO_NETO]]+finanzas3[[#This Row],[INVERSION_NETA]]</f>
        <v>-4</v>
      </c>
    </row>
    <row r="1648" spans="1:19" x14ac:dyDescent="0.35">
      <c r="A1648" s="3" t="s">
        <v>28</v>
      </c>
      <c r="B1648" s="3" t="s">
        <v>16</v>
      </c>
      <c r="C1648" s="3" t="s">
        <v>29</v>
      </c>
      <c r="D1648" s="3" t="s">
        <v>18</v>
      </c>
      <c r="E1648" s="3" t="s">
        <v>184</v>
      </c>
      <c r="G1648" s="3" t="s">
        <v>1864</v>
      </c>
      <c r="H1648" s="3" t="s">
        <v>184</v>
      </c>
      <c r="I1648" s="3" t="s">
        <v>632</v>
      </c>
      <c r="J1648" s="6">
        <v>13.5</v>
      </c>
      <c r="K1648" s="4">
        <v>44713</v>
      </c>
      <c r="L1648" s="3">
        <f t="shared" si="100"/>
        <v>2022</v>
      </c>
      <c r="M1648" s="3">
        <f t="shared" si="101"/>
        <v>6</v>
      </c>
      <c r="O1648" s="3" t="s">
        <v>39</v>
      </c>
      <c r="P1648" s="56">
        <f t="shared" si="102"/>
        <v>0</v>
      </c>
      <c r="Q1648" s="56">
        <f t="shared" si="103"/>
        <v>-13.5</v>
      </c>
      <c r="R1648" s="56">
        <f>IF(A1648="INVERSION",-J1648,0)</f>
        <v>0</v>
      </c>
      <c r="S1648" s="56">
        <f>finanzas3[[#This Row],[INGRESO__NETO]]+finanzas3[[#This Row],[GASTO_NETO]]+finanzas3[[#This Row],[INVERSION_NETA]]</f>
        <v>-13.5</v>
      </c>
    </row>
    <row r="1649" spans="1:19" x14ac:dyDescent="0.35">
      <c r="A1649" s="3" t="s">
        <v>28</v>
      </c>
      <c r="B1649" s="3" t="s">
        <v>16</v>
      </c>
      <c r="C1649" s="3" t="s">
        <v>17</v>
      </c>
      <c r="D1649" s="3" t="s">
        <v>18</v>
      </c>
      <c r="E1649" s="3" t="s">
        <v>485</v>
      </c>
      <c r="F1649" s="3" t="s">
        <v>171</v>
      </c>
      <c r="G1649" s="3" t="s">
        <v>1864</v>
      </c>
      <c r="H1649" s="3" t="s">
        <v>679</v>
      </c>
      <c r="I1649" s="3" t="s">
        <v>2197</v>
      </c>
      <c r="J1649" s="6">
        <v>8.5</v>
      </c>
      <c r="K1649" s="4">
        <v>44713</v>
      </c>
      <c r="L1649" s="3">
        <f t="shared" si="100"/>
        <v>2022</v>
      </c>
      <c r="M1649" s="3">
        <f t="shared" si="101"/>
        <v>6</v>
      </c>
      <c r="O1649" s="3" t="s">
        <v>39</v>
      </c>
      <c r="P1649" s="56">
        <f t="shared" si="102"/>
        <v>0</v>
      </c>
      <c r="Q1649" s="56">
        <f t="shared" si="103"/>
        <v>-8.5</v>
      </c>
      <c r="R1649" s="56">
        <f>IF(A1649="INVERSION",-J1649,0)</f>
        <v>0</v>
      </c>
      <c r="S1649" s="56">
        <f>finanzas3[[#This Row],[INGRESO__NETO]]+finanzas3[[#This Row],[GASTO_NETO]]+finanzas3[[#This Row],[INVERSION_NETA]]</f>
        <v>-8.5</v>
      </c>
    </row>
    <row r="1650" spans="1:19" x14ac:dyDescent="0.35">
      <c r="A1650" s="3" t="s">
        <v>28</v>
      </c>
      <c r="B1650" s="3" t="s">
        <v>16</v>
      </c>
      <c r="C1650" s="3" t="s">
        <v>17</v>
      </c>
      <c r="D1650" s="3" t="s">
        <v>18</v>
      </c>
      <c r="E1650" s="3" t="s">
        <v>550</v>
      </c>
      <c r="G1650" s="3" t="s">
        <v>21</v>
      </c>
      <c r="H1650" s="3" t="s">
        <v>550</v>
      </c>
      <c r="I1650" s="3" t="s">
        <v>691</v>
      </c>
      <c r="J1650" s="6">
        <v>0.5</v>
      </c>
      <c r="K1650" s="4">
        <v>44714</v>
      </c>
      <c r="L1650" s="3">
        <f t="shared" si="100"/>
        <v>2022</v>
      </c>
      <c r="M1650" s="3">
        <f t="shared" si="101"/>
        <v>6</v>
      </c>
      <c r="O1650" s="3" t="s">
        <v>836</v>
      </c>
      <c r="P1650" s="56">
        <f t="shared" si="102"/>
        <v>0</v>
      </c>
      <c r="Q1650" s="56">
        <f t="shared" si="103"/>
        <v>-0.5</v>
      </c>
      <c r="R1650" s="56">
        <f>IF(A1650="INVERSION",-J1650,0)</f>
        <v>0</v>
      </c>
      <c r="S1650" s="56">
        <f>finanzas3[[#This Row],[INGRESO__NETO]]+finanzas3[[#This Row],[GASTO_NETO]]+finanzas3[[#This Row],[INVERSION_NETA]]</f>
        <v>-0.5</v>
      </c>
    </row>
    <row r="1651" spans="1:19" x14ac:dyDescent="0.35">
      <c r="A1651" s="3" t="s">
        <v>28</v>
      </c>
      <c r="B1651" s="3" t="s">
        <v>16</v>
      </c>
      <c r="C1651" s="3" t="s">
        <v>17</v>
      </c>
      <c r="D1651" s="3" t="s">
        <v>18</v>
      </c>
      <c r="F1651" s="3" t="s">
        <v>171</v>
      </c>
      <c r="G1651" s="3" t="s">
        <v>67</v>
      </c>
      <c r="H1651" s="3" t="s">
        <v>66</v>
      </c>
      <c r="I1651" s="3" t="s">
        <v>634</v>
      </c>
      <c r="J1651" s="6">
        <v>6.9999999999999993E-2</v>
      </c>
      <c r="K1651" s="4">
        <v>44715</v>
      </c>
      <c r="L1651" s="3">
        <f t="shared" si="100"/>
        <v>2022</v>
      </c>
      <c r="M1651" s="3">
        <f t="shared" si="101"/>
        <v>6</v>
      </c>
      <c r="P1651" s="56">
        <f t="shared" si="102"/>
        <v>0</v>
      </c>
      <c r="Q1651" s="56">
        <f t="shared" si="103"/>
        <v>-6.9999999999999993E-2</v>
      </c>
      <c r="R1651" s="56">
        <f>IF(A1651="INVERSION",-J1651,0)</f>
        <v>0</v>
      </c>
      <c r="S1651" s="56">
        <f>finanzas3[[#This Row],[INGRESO__NETO]]+finanzas3[[#This Row],[GASTO_NETO]]+finanzas3[[#This Row],[INVERSION_NETA]]</f>
        <v>-6.9999999999999993E-2</v>
      </c>
    </row>
    <row r="1652" spans="1:19" x14ac:dyDescent="0.35">
      <c r="A1652" s="3" t="s">
        <v>15</v>
      </c>
      <c r="B1652" s="3" t="s">
        <v>16</v>
      </c>
      <c r="C1652" s="3" t="s">
        <v>17</v>
      </c>
      <c r="D1652" s="3" t="s">
        <v>18</v>
      </c>
      <c r="F1652" s="3" t="s">
        <v>20</v>
      </c>
      <c r="G1652" s="3" t="s">
        <v>21</v>
      </c>
      <c r="H1652" s="3" t="s">
        <v>22</v>
      </c>
      <c r="I1652" s="3" t="s">
        <v>731</v>
      </c>
      <c r="J1652" s="6">
        <v>6.702</v>
      </c>
      <c r="K1652" s="4">
        <v>44715</v>
      </c>
      <c r="L1652" s="3">
        <f t="shared" si="100"/>
        <v>2022</v>
      </c>
      <c r="M1652" s="3">
        <f t="shared" si="101"/>
        <v>6</v>
      </c>
      <c r="O1652" s="3" t="s">
        <v>833</v>
      </c>
      <c r="P1652" s="56">
        <f t="shared" si="102"/>
        <v>6.702</v>
      </c>
      <c r="Q1652" s="56">
        <f t="shared" si="103"/>
        <v>0</v>
      </c>
      <c r="R1652" s="56">
        <f>IF(A1652="INVERSION",-J1652,0)</f>
        <v>0</v>
      </c>
      <c r="S1652" s="56">
        <f>finanzas3[[#This Row],[INGRESO__NETO]]+finanzas3[[#This Row],[GASTO_NETO]]+finanzas3[[#This Row],[INVERSION_NETA]]</f>
        <v>6.702</v>
      </c>
    </row>
    <row r="1653" spans="1:19" x14ac:dyDescent="0.35">
      <c r="A1653" s="3" t="s">
        <v>28</v>
      </c>
      <c r="B1653" s="3" t="s">
        <v>16</v>
      </c>
      <c r="C1653" s="3" t="s">
        <v>29</v>
      </c>
      <c r="D1653" s="3" t="s">
        <v>18</v>
      </c>
      <c r="E1653" s="3" t="s">
        <v>483</v>
      </c>
      <c r="F1653" s="3" t="s">
        <v>171</v>
      </c>
      <c r="G1653" s="3" t="s">
        <v>59</v>
      </c>
      <c r="H1653" s="3" t="s">
        <v>428</v>
      </c>
      <c r="I1653" s="3" t="s">
        <v>837</v>
      </c>
      <c r="J1653" s="6">
        <v>0.5</v>
      </c>
      <c r="K1653" s="4">
        <v>44715</v>
      </c>
      <c r="L1653" s="3">
        <f t="shared" si="100"/>
        <v>2022</v>
      </c>
      <c r="M1653" s="3">
        <f t="shared" si="101"/>
        <v>6</v>
      </c>
      <c r="O1653" s="3" t="s">
        <v>838</v>
      </c>
      <c r="P1653" s="56">
        <f t="shared" si="102"/>
        <v>0</v>
      </c>
      <c r="Q1653" s="56">
        <f t="shared" si="103"/>
        <v>-0.5</v>
      </c>
      <c r="R1653" s="56">
        <f>IF(A1653="INVERSION",-J1653,0)</f>
        <v>0</v>
      </c>
      <c r="S1653" s="56">
        <f>finanzas3[[#This Row],[INGRESO__NETO]]+finanzas3[[#This Row],[GASTO_NETO]]+finanzas3[[#This Row],[INVERSION_NETA]]</f>
        <v>-0.5</v>
      </c>
    </row>
    <row r="1654" spans="1:19" x14ac:dyDescent="0.35">
      <c r="A1654" s="3" t="s">
        <v>15</v>
      </c>
      <c r="B1654" s="3" t="s">
        <v>16</v>
      </c>
      <c r="C1654" s="3" t="s">
        <v>17</v>
      </c>
      <c r="D1654" s="3" t="s">
        <v>18</v>
      </c>
      <c r="E1654" s="3" t="s">
        <v>567</v>
      </c>
      <c r="F1654" s="3" t="s">
        <v>20</v>
      </c>
      <c r="G1654" s="3" t="s">
        <v>568</v>
      </c>
      <c r="H1654" s="3" t="s">
        <v>569</v>
      </c>
      <c r="I1654" s="3" t="s">
        <v>567</v>
      </c>
      <c r="J1654" s="6">
        <v>3</v>
      </c>
      <c r="K1654" s="4">
        <v>44715</v>
      </c>
      <c r="L1654" s="3">
        <f t="shared" si="100"/>
        <v>2022</v>
      </c>
      <c r="M1654" s="3">
        <f t="shared" si="101"/>
        <v>6</v>
      </c>
      <c r="O1654" s="3" t="s">
        <v>839</v>
      </c>
      <c r="P1654" s="56">
        <f t="shared" si="102"/>
        <v>3</v>
      </c>
      <c r="Q1654" s="56">
        <f t="shared" si="103"/>
        <v>0</v>
      </c>
      <c r="R1654" s="56">
        <f>IF(A1654="INVERSION",-J1654,0)</f>
        <v>0</v>
      </c>
      <c r="S1654" s="56">
        <f>finanzas3[[#This Row],[INGRESO__NETO]]+finanzas3[[#This Row],[GASTO_NETO]]+finanzas3[[#This Row],[INVERSION_NETA]]</f>
        <v>3</v>
      </c>
    </row>
    <row r="1655" spans="1:19" x14ac:dyDescent="0.35">
      <c r="A1655" s="3" t="s">
        <v>28</v>
      </c>
      <c r="B1655" s="3" t="s">
        <v>16</v>
      </c>
      <c r="C1655" s="3" t="s">
        <v>17</v>
      </c>
      <c r="D1655" s="3" t="s">
        <v>18</v>
      </c>
      <c r="E1655" s="3" t="s">
        <v>803</v>
      </c>
      <c r="F1655" s="3" t="s">
        <v>171</v>
      </c>
      <c r="G1655" s="3" t="s">
        <v>53</v>
      </c>
      <c r="H1655" s="3" t="s">
        <v>77</v>
      </c>
      <c r="I1655" s="3" t="s">
        <v>711</v>
      </c>
      <c r="J1655" s="6">
        <v>1.0029999999999999</v>
      </c>
      <c r="K1655" s="4">
        <v>44717</v>
      </c>
      <c r="L1655" s="3">
        <f t="shared" si="100"/>
        <v>2022</v>
      </c>
      <c r="M1655" s="3">
        <f t="shared" si="101"/>
        <v>6</v>
      </c>
      <c r="O1655" s="3" t="s">
        <v>804</v>
      </c>
      <c r="P1655" s="56">
        <f t="shared" si="102"/>
        <v>0</v>
      </c>
      <c r="Q1655" s="56">
        <f t="shared" si="103"/>
        <v>-1.0029999999999999</v>
      </c>
      <c r="R1655" s="56">
        <f>IF(A1655="INVERSION",-J1655,0)</f>
        <v>0</v>
      </c>
      <c r="S1655" s="56">
        <f>finanzas3[[#This Row],[INGRESO__NETO]]+finanzas3[[#This Row],[GASTO_NETO]]+finanzas3[[#This Row],[INVERSION_NETA]]</f>
        <v>-1.0029999999999999</v>
      </c>
    </row>
    <row r="1656" spans="1:19" x14ac:dyDescent="0.35">
      <c r="A1656" s="3" t="s">
        <v>28</v>
      </c>
      <c r="B1656" s="3" t="s">
        <v>16</v>
      </c>
      <c r="C1656" s="3" t="s">
        <v>17</v>
      </c>
      <c r="D1656" s="3" t="s">
        <v>18</v>
      </c>
      <c r="E1656" s="3" t="s">
        <v>550</v>
      </c>
      <c r="G1656" s="3" t="s">
        <v>21</v>
      </c>
      <c r="H1656" s="3" t="s">
        <v>550</v>
      </c>
      <c r="I1656" s="3" t="s">
        <v>691</v>
      </c>
      <c r="J1656" s="6">
        <v>0.22500000000000001</v>
      </c>
      <c r="K1656" s="4">
        <v>44719</v>
      </c>
      <c r="L1656" s="3">
        <f t="shared" si="100"/>
        <v>2022</v>
      </c>
      <c r="M1656" s="3">
        <f t="shared" si="101"/>
        <v>6</v>
      </c>
      <c r="O1656" s="3"/>
      <c r="P1656" s="56">
        <f t="shared" si="102"/>
        <v>0</v>
      </c>
      <c r="Q1656" s="56">
        <f t="shared" si="103"/>
        <v>-0.22500000000000001</v>
      </c>
      <c r="R1656" s="56">
        <f>IF(A1656="INVERSION",-J1656,0)</f>
        <v>0</v>
      </c>
      <c r="S1656" s="56">
        <f>finanzas3[[#This Row],[INGRESO__NETO]]+finanzas3[[#This Row],[GASTO_NETO]]+finanzas3[[#This Row],[INVERSION_NETA]]</f>
        <v>-0.22500000000000001</v>
      </c>
    </row>
    <row r="1657" spans="1:19" x14ac:dyDescent="0.35">
      <c r="A1657" s="3" t="s">
        <v>28</v>
      </c>
      <c r="B1657" s="3" t="s">
        <v>16</v>
      </c>
      <c r="C1657" s="3" t="str">
        <f>$C$212</f>
        <v>FIJO</v>
      </c>
      <c r="D1657" s="3" t="s">
        <v>18</v>
      </c>
      <c r="E1657" s="3" t="s">
        <v>840</v>
      </c>
      <c r="F1657" s="3" t="s">
        <v>841</v>
      </c>
      <c r="G1657" s="3" t="s">
        <v>165</v>
      </c>
      <c r="H1657" s="3" t="s">
        <v>842</v>
      </c>
      <c r="I1657" s="3" t="s">
        <v>842</v>
      </c>
      <c r="J1657" s="6">
        <v>2.5</v>
      </c>
      <c r="K1657" s="4">
        <v>44719</v>
      </c>
      <c r="L1657" s="3">
        <f t="shared" si="100"/>
        <v>2022</v>
      </c>
      <c r="M1657" s="3">
        <f t="shared" si="101"/>
        <v>6</v>
      </c>
      <c r="O1657" s="3" t="s">
        <v>843</v>
      </c>
      <c r="P1657" s="56">
        <f t="shared" si="102"/>
        <v>0</v>
      </c>
      <c r="Q1657" s="56">
        <f t="shared" si="103"/>
        <v>-2.5</v>
      </c>
      <c r="R1657" s="56">
        <f>IF(A1657="INVERSION",-J1657,0)</f>
        <v>0</v>
      </c>
      <c r="S1657" s="56">
        <f>finanzas3[[#This Row],[INGRESO__NETO]]+finanzas3[[#This Row],[GASTO_NETO]]+finanzas3[[#This Row],[INVERSION_NETA]]</f>
        <v>-2.5</v>
      </c>
    </row>
    <row r="1658" spans="1:19" x14ac:dyDescent="0.35">
      <c r="A1658" s="3" t="s">
        <v>28</v>
      </c>
      <c r="B1658" s="3" t="s">
        <v>16</v>
      </c>
      <c r="C1658" s="3" t="s">
        <v>17</v>
      </c>
      <c r="D1658" s="3" t="s">
        <v>18</v>
      </c>
      <c r="E1658" s="3" t="s">
        <v>803</v>
      </c>
      <c r="F1658" s="3" t="s">
        <v>171</v>
      </c>
      <c r="G1658" s="3" t="s">
        <v>53</v>
      </c>
      <c r="H1658" s="3" t="s">
        <v>77</v>
      </c>
      <c r="I1658" s="3" t="s">
        <v>711</v>
      </c>
      <c r="J1658" s="6">
        <v>0.98399999999999999</v>
      </c>
      <c r="K1658" s="4">
        <v>44724</v>
      </c>
      <c r="L1658" s="3">
        <f t="shared" si="100"/>
        <v>2022</v>
      </c>
      <c r="M1658" s="3">
        <f t="shared" si="101"/>
        <v>6</v>
      </c>
      <c r="O1658" s="3" t="s">
        <v>804</v>
      </c>
      <c r="P1658" s="56">
        <f t="shared" si="102"/>
        <v>0</v>
      </c>
      <c r="Q1658" s="56">
        <f t="shared" si="103"/>
        <v>-0.98399999999999999</v>
      </c>
      <c r="R1658" s="56">
        <f>IF(A1658="INVERSION",-J1658,0)</f>
        <v>0</v>
      </c>
      <c r="S1658" s="56">
        <f>finanzas3[[#This Row],[INGRESO__NETO]]+finanzas3[[#This Row],[GASTO_NETO]]+finanzas3[[#This Row],[INVERSION_NETA]]</f>
        <v>-0.98399999999999999</v>
      </c>
    </row>
    <row r="1659" spans="1:19" x14ac:dyDescent="0.35">
      <c r="A1659" s="3" t="s">
        <v>28</v>
      </c>
      <c r="B1659" s="3" t="s">
        <v>16</v>
      </c>
      <c r="C1659" s="3" t="s">
        <v>17</v>
      </c>
      <c r="D1659" s="3" t="s">
        <v>18</v>
      </c>
      <c r="E1659" s="3" t="s">
        <v>40</v>
      </c>
      <c r="F1659" s="3" t="s">
        <v>171</v>
      </c>
      <c r="G1659" s="3" t="s">
        <v>21</v>
      </c>
      <c r="H1659" s="3" t="s">
        <v>40</v>
      </c>
      <c r="I1659" s="3" t="s">
        <v>40</v>
      </c>
      <c r="J1659" s="6">
        <v>13</v>
      </c>
      <c r="K1659" s="4">
        <v>44725</v>
      </c>
      <c r="L1659" s="3">
        <f t="shared" si="100"/>
        <v>2022</v>
      </c>
      <c r="M1659" s="3">
        <f t="shared" si="101"/>
        <v>6</v>
      </c>
      <c r="P1659" s="56">
        <f t="shared" si="102"/>
        <v>0</v>
      </c>
      <c r="Q1659" s="56">
        <f t="shared" si="103"/>
        <v>-13</v>
      </c>
      <c r="R1659" s="56">
        <f>IF(A1659="INVERSION",-J1659,0)</f>
        <v>0</v>
      </c>
      <c r="S1659" s="56">
        <f>finanzas3[[#This Row],[INGRESO__NETO]]+finanzas3[[#This Row],[GASTO_NETO]]+finanzas3[[#This Row],[INVERSION_NETA]]</f>
        <v>-13</v>
      </c>
    </row>
    <row r="1660" spans="1:19" x14ac:dyDescent="0.35">
      <c r="A1660" s="3" t="s">
        <v>28</v>
      </c>
      <c r="B1660" s="3" t="s">
        <v>16</v>
      </c>
      <c r="C1660" s="3" t="s">
        <v>17</v>
      </c>
      <c r="D1660" s="3" t="s">
        <v>18</v>
      </c>
      <c r="E1660" s="3" t="s">
        <v>63</v>
      </c>
      <c r="F1660" s="3" t="s">
        <v>171</v>
      </c>
      <c r="G1660" s="3" t="s">
        <v>48</v>
      </c>
      <c r="H1660" s="3" t="s">
        <v>49</v>
      </c>
      <c r="I1660" s="3" t="s">
        <v>63</v>
      </c>
      <c r="J1660" s="6">
        <v>4.04</v>
      </c>
      <c r="K1660" s="4">
        <v>44728</v>
      </c>
      <c r="L1660" s="3">
        <f t="shared" si="100"/>
        <v>2022</v>
      </c>
      <c r="M1660" s="3">
        <f t="shared" si="101"/>
        <v>6</v>
      </c>
      <c r="O1660" s="3"/>
      <c r="P1660" s="56">
        <f t="shared" si="102"/>
        <v>0</v>
      </c>
      <c r="Q1660" s="56">
        <f t="shared" si="103"/>
        <v>-4.04</v>
      </c>
      <c r="R1660" s="56">
        <f>IF(A1660="INVERSION",-J1660,0)</f>
        <v>0</v>
      </c>
      <c r="S1660" s="56">
        <f>finanzas3[[#This Row],[INGRESO__NETO]]+finanzas3[[#This Row],[GASTO_NETO]]+finanzas3[[#This Row],[INVERSION_NETA]]</f>
        <v>-4.04</v>
      </c>
    </row>
    <row r="1661" spans="1:19" x14ac:dyDescent="0.35">
      <c r="A1661" s="3" t="s">
        <v>28</v>
      </c>
      <c r="B1661" s="3" t="s">
        <v>16</v>
      </c>
      <c r="C1661" s="3" t="s">
        <v>17</v>
      </c>
      <c r="D1661" s="3" t="s">
        <v>18</v>
      </c>
      <c r="F1661" s="3" t="s">
        <v>821</v>
      </c>
      <c r="G1661" s="3" t="s">
        <v>110</v>
      </c>
      <c r="H1661" s="3" t="s">
        <v>821</v>
      </c>
      <c r="I1661" s="3" t="s">
        <v>821</v>
      </c>
      <c r="J1661" s="6">
        <v>13.295</v>
      </c>
      <c r="K1661" s="4">
        <v>44731</v>
      </c>
      <c r="L1661" s="3">
        <f t="shared" si="100"/>
        <v>2022</v>
      </c>
      <c r="M1661" s="3">
        <f t="shared" si="101"/>
        <v>6</v>
      </c>
      <c r="P1661" s="56">
        <f t="shared" si="102"/>
        <v>0</v>
      </c>
      <c r="Q1661" s="56">
        <f t="shared" si="103"/>
        <v>-13.295</v>
      </c>
      <c r="R1661" s="56">
        <f>IF(A1661="INVERSION",-J1661,0)</f>
        <v>0</v>
      </c>
      <c r="S1661" s="56">
        <f>finanzas3[[#This Row],[INGRESO__NETO]]+finanzas3[[#This Row],[GASTO_NETO]]+finanzas3[[#This Row],[INVERSION_NETA]]</f>
        <v>-13.295</v>
      </c>
    </row>
    <row r="1662" spans="1:19" x14ac:dyDescent="0.35">
      <c r="A1662" s="3" t="s">
        <v>15</v>
      </c>
      <c r="B1662" s="3" t="s">
        <v>16</v>
      </c>
      <c r="C1662" s="3" t="s">
        <v>17</v>
      </c>
      <c r="D1662" s="3" t="s">
        <v>18</v>
      </c>
      <c r="G1662" s="3" t="s">
        <v>21</v>
      </c>
      <c r="H1662" s="3" t="s">
        <v>764</v>
      </c>
      <c r="J1662" s="6">
        <v>0.89999999999999991</v>
      </c>
      <c r="K1662" s="4">
        <v>44731</v>
      </c>
      <c r="L1662" s="3">
        <f t="shared" si="100"/>
        <v>2022</v>
      </c>
      <c r="M1662" s="3">
        <f t="shared" si="101"/>
        <v>6</v>
      </c>
      <c r="O1662" s="3" t="s">
        <v>844</v>
      </c>
      <c r="P1662" s="56">
        <f t="shared" si="102"/>
        <v>0.89999999999999991</v>
      </c>
      <c r="Q1662" s="56">
        <f t="shared" si="103"/>
        <v>0</v>
      </c>
      <c r="R1662" s="56">
        <f>IF(A1662="INVERSION",-J1662,0)</f>
        <v>0</v>
      </c>
      <c r="S1662" s="56">
        <f>finanzas3[[#This Row],[INGRESO__NETO]]+finanzas3[[#This Row],[GASTO_NETO]]+finanzas3[[#This Row],[INVERSION_NETA]]</f>
        <v>0.89999999999999991</v>
      </c>
    </row>
    <row r="1663" spans="1:19" x14ac:dyDescent="0.35">
      <c r="A1663" s="3" t="s">
        <v>28</v>
      </c>
      <c r="B1663" s="3" t="s">
        <v>16</v>
      </c>
      <c r="C1663" s="3" t="s">
        <v>17</v>
      </c>
      <c r="D1663" s="3" t="s">
        <v>18</v>
      </c>
      <c r="G1663" s="3" t="s">
        <v>59</v>
      </c>
      <c r="H1663" s="3" t="s">
        <v>250</v>
      </c>
      <c r="I1663" s="3" t="s">
        <v>250</v>
      </c>
      <c r="J1663" s="6">
        <v>14.3</v>
      </c>
      <c r="K1663" s="4">
        <v>44733</v>
      </c>
      <c r="L1663" s="3">
        <f t="shared" si="100"/>
        <v>2022</v>
      </c>
      <c r="M1663" s="3">
        <f t="shared" si="101"/>
        <v>6</v>
      </c>
      <c r="P1663" s="56">
        <f t="shared" si="102"/>
        <v>0</v>
      </c>
      <c r="Q1663" s="56">
        <f t="shared" si="103"/>
        <v>-14.3</v>
      </c>
      <c r="R1663" s="56">
        <f>IF(A1663="INVERSION",-J1663,0)</f>
        <v>0</v>
      </c>
      <c r="S1663" s="56">
        <f>finanzas3[[#This Row],[INGRESO__NETO]]+finanzas3[[#This Row],[GASTO_NETO]]+finanzas3[[#This Row],[INVERSION_NETA]]</f>
        <v>-14.3</v>
      </c>
    </row>
    <row r="1664" spans="1:19" x14ac:dyDescent="0.35">
      <c r="A1664" s="3" t="s">
        <v>28</v>
      </c>
      <c r="B1664" s="3" t="s">
        <v>16</v>
      </c>
      <c r="C1664" s="3" t="s">
        <v>17</v>
      </c>
      <c r="D1664" s="3" t="s">
        <v>18</v>
      </c>
      <c r="E1664" s="3" t="s">
        <v>797</v>
      </c>
      <c r="F1664" s="3" t="s">
        <v>20</v>
      </c>
      <c r="G1664" s="3" t="s">
        <v>73</v>
      </c>
      <c r="H1664" s="3" t="s">
        <v>168</v>
      </c>
      <c r="I1664" s="3" t="s">
        <v>826</v>
      </c>
      <c r="J1664" s="6">
        <v>1.9989999999999999</v>
      </c>
      <c r="K1664" s="4">
        <v>44733</v>
      </c>
      <c r="L1664" s="3">
        <f t="shared" si="100"/>
        <v>2022</v>
      </c>
      <c r="M1664" s="3">
        <f t="shared" si="101"/>
        <v>6</v>
      </c>
      <c r="O1664" s="3" t="s">
        <v>845</v>
      </c>
      <c r="P1664" s="56">
        <f t="shared" si="102"/>
        <v>0</v>
      </c>
      <c r="Q1664" s="56">
        <f t="shared" si="103"/>
        <v>-1.9989999999999999</v>
      </c>
      <c r="R1664" s="56">
        <f>IF(A1664="INVERSION",-J1664,0)</f>
        <v>0</v>
      </c>
      <c r="S1664" s="56">
        <f>finanzas3[[#This Row],[INGRESO__NETO]]+finanzas3[[#This Row],[GASTO_NETO]]+finanzas3[[#This Row],[INVERSION_NETA]]</f>
        <v>-1.9989999999999999</v>
      </c>
    </row>
    <row r="1665" spans="1:19" x14ac:dyDescent="0.35">
      <c r="A1665" s="3" t="s">
        <v>28</v>
      </c>
      <c r="B1665" s="3" t="s">
        <v>16</v>
      </c>
      <c r="C1665" s="3" t="s">
        <v>637</v>
      </c>
      <c r="D1665" s="3" t="s">
        <v>18</v>
      </c>
      <c r="E1665" s="3" t="s">
        <v>164</v>
      </c>
      <c r="F1665" s="3" t="s">
        <v>171</v>
      </c>
      <c r="G1665" s="3" t="s">
        <v>165</v>
      </c>
      <c r="H1665" s="3" t="s">
        <v>840</v>
      </c>
      <c r="J1665" s="6">
        <v>1.9989999999999999</v>
      </c>
      <c r="K1665" s="4">
        <v>44733</v>
      </c>
      <c r="L1665" s="3">
        <f t="shared" si="100"/>
        <v>2022</v>
      </c>
      <c r="M1665" s="3">
        <f t="shared" si="101"/>
        <v>6</v>
      </c>
      <c r="O1665" s="3" t="s">
        <v>845</v>
      </c>
      <c r="P1665" s="56">
        <f t="shared" si="102"/>
        <v>0</v>
      </c>
      <c r="Q1665" s="56">
        <f t="shared" si="103"/>
        <v>-1.9989999999999999</v>
      </c>
      <c r="R1665" s="56">
        <f>IF(A1665="INVERSION",-J1665,0)</f>
        <v>0</v>
      </c>
      <c r="S1665" s="56">
        <f>finanzas3[[#This Row],[INGRESO__NETO]]+finanzas3[[#This Row],[GASTO_NETO]]+finanzas3[[#This Row],[INVERSION_NETA]]</f>
        <v>-1.9989999999999999</v>
      </c>
    </row>
    <row r="1666" spans="1:19" x14ac:dyDescent="0.35">
      <c r="A1666" s="3" t="s">
        <v>28</v>
      </c>
      <c r="B1666" s="3" t="s">
        <v>16</v>
      </c>
      <c r="C1666" s="3" t="s">
        <v>17</v>
      </c>
      <c r="D1666" s="3" t="s">
        <v>18</v>
      </c>
      <c r="E1666" s="3" t="s">
        <v>803</v>
      </c>
      <c r="F1666" s="3" t="s">
        <v>171</v>
      </c>
      <c r="G1666" s="3" t="s">
        <v>53</v>
      </c>
      <c r="H1666" s="3" t="s">
        <v>77</v>
      </c>
      <c r="I1666" s="3" t="s">
        <v>711</v>
      </c>
      <c r="J1666" s="6">
        <v>3.2950000000000004</v>
      </c>
      <c r="K1666" s="4">
        <v>44734</v>
      </c>
      <c r="L1666" s="3">
        <f t="shared" ref="L1666:L1729" si="104">YEAR(K1666)</f>
        <v>2022</v>
      </c>
      <c r="M1666" s="3">
        <f t="shared" ref="M1666:M1729" si="105">MONTH(K1666)</f>
        <v>6</v>
      </c>
      <c r="O1666" s="3" t="s">
        <v>804</v>
      </c>
      <c r="P1666" s="56">
        <f t="shared" si="102"/>
        <v>0</v>
      </c>
      <c r="Q1666" s="56">
        <f t="shared" si="103"/>
        <v>-3.2950000000000004</v>
      </c>
      <c r="R1666" s="56">
        <f>IF(A1666="INVERSION",-J1666,0)</f>
        <v>0</v>
      </c>
      <c r="S1666" s="56">
        <f>finanzas3[[#This Row],[INGRESO__NETO]]+finanzas3[[#This Row],[GASTO_NETO]]+finanzas3[[#This Row],[INVERSION_NETA]]</f>
        <v>-3.2950000000000004</v>
      </c>
    </row>
    <row r="1667" spans="1:19" x14ac:dyDescent="0.35">
      <c r="A1667" s="3" t="s">
        <v>15</v>
      </c>
      <c r="B1667" s="3" t="s">
        <v>16</v>
      </c>
      <c r="C1667" s="3" t="s">
        <v>17</v>
      </c>
      <c r="D1667" s="3" t="s">
        <v>18</v>
      </c>
      <c r="E1667" s="3" t="s">
        <v>264</v>
      </c>
      <c r="F1667" s="3" t="s">
        <v>171</v>
      </c>
      <c r="G1667" s="3" t="s">
        <v>265</v>
      </c>
      <c r="H1667" s="3" t="s">
        <v>700</v>
      </c>
      <c r="I1667" s="3" t="s">
        <v>846</v>
      </c>
      <c r="J1667" s="6">
        <v>15</v>
      </c>
      <c r="K1667" s="4">
        <v>44739</v>
      </c>
      <c r="L1667" s="3">
        <f t="shared" si="104"/>
        <v>2022</v>
      </c>
      <c r="M1667" s="3">
        <f t="shared" si="105"/>
        <v>6</v>
      </c>
      <c r="O1667" s="3" t="s">
        <v>847</v>
      </c>
      <c r="P1667" s="56">
        <f t="shared" ref="P1667:P1730" si="106">IF(A1667="INGRESO",J1667,0)</f>
        <v>15</v>
      </c>
      <c r="Q1667" s="56">
        <f t="shared" ref="Q1667:Q1730" si="107">IF(A1667="GASTO",-J1667,0)</f>
        <v>0</v>
      </c>
      <c r="R1667" s="56">
        <f>IF(A1667="INVERSION",-J1667,0)</f>
        <v>0</v>
      </c>
      <c r="S1667" s="56">
        <f>finanzas3[[#This Row],[INGRESO__NETO]]+finanzas3[[#This Row],[GASTO_NETO]]+finanzas3[[#This Row],[INVERSION_NETA]]</f>
        <v>15</v>
      </c>
    </row>
    <row r="1668" spans="1:19" x14ac:dyDescent="0.35">
      <c r="A1668" s="3" t="s">
        <v>28</v>
      </c>
      <c r="B1668" s="3" t="s">
        <v>16</v>
      </c>
      <c r="C1668" s="3" t="s">
        <v>17</v>
      </c>
      <c r="D1668" s="3" t="s">
        <v>18</v>
      </c>
      <c r="E1668" s="3" t="s">
        <v>803</v>
      </c>
      <c r="F1668" s="3" t="s">
        <v>171</v>
      </c>
      <c r="G1668" s="3" t="s">
        <v>53</v>
      </c>
      <c r="H1668" s="3" t="s">
        <v>77</v>
      </c>
      <c r="I1668" s="3" t="s">
        <v>711</v>
      </c>
      <c r="J1668" s="6">
        <v>0.92700000000000005</v>
      </c>
      <c r="K1668" s="4">
        <v>44741</v>
      </c>
      <c r="L1668" s="3">
        <f t="shared" si="104"/>
        <v>2022</v>
      </c>
      <c r="M1668" s="3">
        <f t="shared" si="105"/>
        <v>6</v>
      </c>
      <c r="O1668" s="3" t="s">
        <v>804</v>
      </c>
      <c r="P1668" s="56">
        <f t="shared" si="106"/>
        <v>0</v>
      </c>
      <c r="Q1668" s="56">
        <f t="shared" si="107"/>
        <v>-0.92700000000000005</v>
      </c>
      <c r="R1668" s="56">
        <f>IF(A1668="INVERSION",-J1668,0)</f>
        <v>0</v>
      </c>
      <c r="S1668" s="56">
        <f>finanzas3[[#This Row],[INGRESO__NETO]]+finanzas3[[#This Row],[GASTO_NETO]]+finanzas3[[#This Row],[INVERSION_NETA]]</f>
        <v>-0.92700000000000005</v>
      </c>
    </row>
    <row r="1669" spans="1:19" x14ac:dyDescent="0.35">
      <c r="A1669" s="3" t="s">
        <v>15</v>
      </c>
      <c r="B1669" s="3" t="s">
        <v>16</v>
      </c>
      <c r="C1669" s="3" t="s">
        <v>29</v>
      </c>
      <c r="D1669" s="3" t="s">
        <v>18</v>
      </c>
      <c r="E1669" s="3" t="s">
        <v>645</v>
      </c>
      <c r="F1669" s="3" t="s">
        <v>171</v>
      </c>
      <c r="G1669" s="3" t="s">
        <v>148</v>
      </c>
      <c r="H1669" s="3" t="s">
        <v>646</v>
      </c>
      <c r="I1669" s="3" t="s">
        <v>2706</v>
      </c>
      <c r="J1669" s="6">
        <v>485.36099999999993</v>
      </c>
      <c r="K1669" s="4">
        <v>44741</v>
      </c>
      <c r="L1669" s="3">
        <f t="shared" si="104"/>
        <v>2022</v>
      </c>
      <c r="M1669" s="3">
        <f t="shared" si="105"/>
        <v>6</v>
      </c>
      <c r="O1669" s="3" t="s">
        <v>848</v>
      </c>
      <c r="P1669" s="56">
        <f t="shared" si="106"/>
        <v>485.36099999999993</v>
      </c>
      <c r="Q1669" s="56">
        <f t="shared" si="107"/>
        <v>0</v>
      </c>
      <c r="R1669" s="56">
        <f>IF(A1669="INVERSION",-J1669,0)</f>
        <v>0</v>
      </c>
      <c r="S1669" s="56">
        <f>finanzas3[[#This Row],[INGRESO__NETO]]+finanzas3[[#This Row],[GASTO_NETO]]+finanzas3[[#This Row],[INVERSION_NETA]]</f>
        <v>485.36099999999993</v>
      </c>
    </row>
    <row r="1670" spans="1:19" x14ac:dyDescent="0.35">
      <c r="A1670" s="3" t="s">
        <v>28</v>
      </c>
      <c r="B1670" s="3" t="s">
        <v>16</v>
      </c>
      <c r="C1670" s="3" t="s">
        <v>17</v>
      </c>
      <c r="D1670" s="3" t="s">
        <v>18</v>
      </c>
      <c r="E1670" s="3" t="s">
        <v>19</v>
      </c>
      <c r="F1670" s="3" t="s">
        <v>20</v>
      </c>
      <c r="G1670" s="3" t="s">
        <v>21</v>
      </c>
      <c r="H1670" s="3" t="s">
        <v>534</v>
      </c>
      <c r="I1670" s="3" t="s">
        <v>535</v>
      </c>
      <c r="J1670" s="6">
        <v>1.1930000000000001</v>
      </c>
      <c r="K1670" s="4">
        <v>44742</v>
      </c>
      <c r="L1670" s="3">
        <f t="shared" si="104"/>
        <v>2022</v>
      </c>
      <c r="M1670" s="3">
        <f t="shared" si="105"/>
        <v>6</v>
      </c>
      <c r="O1670" s="3"/>
      <c r="P1670" s="56">
        <f t="shared" si="106"/>
        <v>0</v>
      </c>
      <c r="Q1670" s="56">
        <f t="shared" si="107"/>
        <v>-1.1930000000000001</v>
      </c>
      <c r="R1670" s="56">
        <f>IF(A1670="INVERSION",-J1670,0)</f>
        <v>0</v>
      </c>
      <c r="S1670" s="56">
        <f>finanzas3[[#This Row],[INGRESO__NETO]]+finanzas3[[#This Row],[GASTO_NETO]]+finanzas3[[#This Row],[INVERSION_NETA]]</f>
        <v>-1.1930000000000001</v>
      </c>
    </row>
    <row r="1671" spans="1:19" x14ac:dyDescent="0.35">
      <c r="A1671" s="3" t="s">
        <v>531</v>
      </c>
      <c r="B1671" s="3" t="s">
        <v>16</v>
      </c>
      <c r="C1671" s="3" t="s">
        <v>17</v>
      </c>
      <c r="D1671" s="3" t="s">
        <v>18</v>
      </c>
      <c r="E1671" s="3" t="s">
        <v>546</v>
      </c>
      <c r="F1671" s="3" t="s">
        <v>20</v>
      </c>
      <c r="G1671" s="3" t="s">
        <v>547</v>
      </c>
      <c r="H1671" s="3" t="s">
        <v>547</v>
      </c>
      <c r="I1671" s="3" t="s">
        <v>547</v>
      </c>
      <c r="J1671" s="6">
        <v>630</v>
      </c>
      <c r="K1671" s="4">
        <v>44742</v>
      </c>
      <c r="L1671" s="3">
        <f t="shared" si="104"/>
        <v>2022</v>
      </c>
      <c r="M1671" s="3">
        <f t="shared" si="105"/>
        <v>6</v>
      </c>
      <c r="O1671" s="3"/>
      <c r="P1671" s="56">
        <f t="shared" si="106"/>
        <v>0</v>
      </c>
      <c r="Q1671" s="56">
        <f t="shared" si="107"/>
        <v>0</v>
      </c>
      <c r="R1671" s="56">
        <f>IF(A1671="INVERSION",-J1671,0)</f>
        <v>-630</v>
      </c>
      <c r="S1671" s="56">
        <f>finanzas3[[#This Row],[INGRESO__NETO]]+finanzas3[[#This Row],[GASTO_NETO]]+finanzas3[[#This Row],[INVERSION_NETA]]</f>
        <v>-630</v>
      </c>
    </row>
    <row r="1672" spans="1:19" x14ac:dyDescent="0.35">
      <c r="A1672" s="3" t="s">
        <v>15</v>
      </c>
      <c r="B1672" s="3" t="s">
        <v>16</v>
      </c>
      <c r="C1672" s="3" t="s">
        <v>17</v>
      </c>
      <c r="D1672" s="3" t="s">
        <v>18</v>
      </c>
      <c r="E1672" s="3" t="s">
        <v>24</v>
      </c>
      <c r="F1672" s="3" t="s">
        <v>25</v>
      </c>
      <c r="G1672" s="3" t="s">
        <v>21</v>
      </c>
      <c r="H1672" s="3" t="s">
        <v>26</v>
      </c>
      <c r="I1672" s="3" t="s">
        <v>27</v>
      </c>
      <c r="J1672" s="6">
        <v>40.5</v>
      </c>
      <c r="K1672" s="4">
        <v>44742</v>
      </c>
      <c r="L1672" s="3">
        <f t="shared" si="104"/>
        <v>2022</v>
      </c>
      <c r="M1672" s="3">
        <f t="shared" si="105"/>
        <v>6</v>
      </c>
      <c r="O1672" s="3"/>
      <c r="P1672" s="56">
        <f t="shared" si="106"/>
        <v>40.5</v>
      </c>
      <c r="Q1672" s="56">
        <f t="shared" si="107"/>
        <v>0</v>
      </c>
      <c r="R1672" s="56">
        <f>IF(A1672="INVERSION",-J1672,0)</f>
        <v>0</v>
      </c>
      <c r="S1672" s="56">
        <f>finanzas3[[#This Row],[INGRESO__NETO]]+finanzas3[[#This Row],[GASTO_NETO]]+finanzas3[[#This Row],[INVERSION_NETA]]</f>
        <v>40.5</v>
      </c>
    </row>
    <row r="1673" spans="1:19" x14ac:dyDescent="0.35">
      <c r="A1673" s="3" t="s">
        <v>15</v>
      </c>
      <c r="B1673" s="3" t="s">
        <v>16</v>
      </c>
      <c r="C1673" s="3" t="s">
        <v>17</v>
      </c>
      <c r="D1673" s="3" t="s">
        <v>18</v>
      </c>
      <c r="E1673" s="3" t="s">
        <v>264</v>
      </c>
      <c r="F1673" s="3" t="s">
        <v>171</v>
      </c>
      <c r="G1673" s="3" t="s">
        <v>265</v>
      </c>
      <c r="H1673" s="3" t="s">
        <v>700</v>
      </c>
      <c r="I1673" s="3" t="s">
        <v>846</v>
      </c>
      <c r="J1673" s="6">
        <v>15</v>
      </c>
      <c r="K1673" s="4">
        <v>44742</v>
      </c>
      <c r="L1673" s="3">
        <f t="shared" si="104"/>
        <v>2022</v>
      </c>
      <c r="M1673" s="3">
        <f t="shared" si="105"/>
        <v>6</v>
      </c>
      <c r="O1673" s="3" t="s">
        <v>854</v>
      </c>
      <c r="P1673" s="56">
        <f t="shared" si="106"/>
        <v>15</v>
      </c>
      <c r="Q1673" s="56">
        <f t="shared" si="107"/>
        <v>0</v>
      </c>
      <c r="R1673" s="56">
        <f>IF(A1673="INVERSION",-J1673,0)</f>
        <v>0</v>
      </c>
      <c r="S1673" s="56">
        <f>finanzas3[[#This Row],[INGRESO__NETO]]+finanzas3[[#This Row],[GASTO_NETO]]+finanzas3[[#This Row],[INVERSION_NETA]]</f>
        <v>15</v>
      </c>
    </row>
    <row r="1674" spans="1:19" x14ac:dyDescent="0.35">
      <c r="A1674" s="3" t="s">
        <v>15</v>
      </c>
      <c r="B1674" s="3" t="s">
        <v>16</v>
      </c>
      <c r="C1674" s="3" t="s">
        <v>17</v>
      </c>
      <c r="D1674" s="3" t="s">
        <v>18</v>
      </c>
      <c r="E1674" s="3" t="s">
        <v>610</v>
      </c>
      <c r="F1674" s="3" t="s">
        <v>20</v>
      </c>
      <c r="G1674" s="3" t="s">
        <v>568</v>
      </c>
      <c r="H1674" s="3" t="s">
        <v>569</v>
      </c>
      <c r="I1674" s="3" t="s">
        <v>610</v>
      </c>
      <c r="J1674" s="6">
        <v>0.89999999999999991</v>
      </c>
      <c r="K1674" s="4">
        <v>44742</v>
      </c>
      <c r="L1674" s="3">
        <f t="shared" si="104"/>
        <v>2022</v>
      </c>
      <c r="M1674" s="3">
        <f t="shared" si="105"/>
        <v>6</v>
      </c>
      <c r="O1674" s="3" t="s">
        <v>851</v>
      </c>
      <c r="P1674" s="56">
        <f t="shared" si="106"/>
        <v>0.89999999999999991</v>
      </c>
      <c r="Q1674" s="56">
        <f t="shared" si="107"/>
        <v>0</v>
      </c>
      <c r="R1674" s="56">
        <f>IF(A1674="INVERSION",-J1674,0)</f>
        <v>0</v>
      </c>
      <c r="S1674" s="56">
        <f>finanzas3[[#This Row],[INGRESO__NETO]]+finanzas3[[#This Row],[GASTO_NETO]]+finanzas3[[#This Row],[INVERSION_NETA]]</f>
        <v>0.89999999999999991</v>
      </c>
    </row>
    <row r="1675" spans="1:19" x14ac:dyDescent="0.35">
      <c r="A1675" s="3" t="s">
        <v>15</v>
      </c>
      <c r="B1675" s="3" t="s">
        <v>16</v>
      </c>
      <c r="C1675" s="3" t="s">
        <v>17</v>
      </c>
      <c r="D1675" s="3" t="s">
        <v>18</v>
      </c>
      <c r="E1675" s="3" t="s">
        <v>610</v>
      </c>
      <c r="F1675" s="3" t="s">
        <v>20</v>
      </c>
      <c r="G1675" s="3" t="s">
        <v>568</v>
      </c>
      <c r="H1675" s="3" t="s">
        <v>569</v>
      </c>
      <c r="I1675" s="3" t="s">
        <v>610</v>
      </c>
      <c r="J1675" s="6">
        <v>0.75</v>
      </c>
      <c r="K1675" s="4">
        <v>44742</v>
      </c>
      <c r="L1675" s="3">
        <f t="shared" si="104"/>
        <v>2022</v>
      </c>
      <c r="M1675" s="3">
        <f t="shared" si="105"/>
        <v>6</v>
      </c>
      <c r="O1675" s="3" t="s">
        <v>852</v>
      </c>
      <c r="P1675" s="56">
        <f t="shared" si="106"/>
        <v>0.75</v>
      </c>
      <c r="Q1675" s="56">
        <f t="shared" si="107"/>
        <v>0</v>
      </c>
      <c r="R1675" s="56">
        <f>IF(A1675="INVERSION",-J1675,0)</f>
        <v>0</v>
      </c>
      <c r="S1675" s="56">
        <f>finanzas3[[#This Row],[INGRESO__NETO]]+finanzas3[[#This Row],[GASTO_NETO]]+finanzas3[[#This Row],[INVERSION_NETA]]</f>
        <v>0.75</v>
      </c>
    </row>
    <row r="1676" spans="1:19" x14ac:dyDescent="0.35">
      <c r="A1676" s="3" t="s">
        <v>15</v>
      </c>
      <c r="B1676" s="3" t="s">
        <v>16</v>
      </c>
      <c r="C1676" s="3" t="s">
        <v>17</v>
      </c>
      <c r="D1676" s="3" t="s">
        <v>18</v>
      </c>
      <c r="E1676" s="3" t="s">
        <v>567</v>
      </c>
      <c r="F1676" s="3" t="s">
        <v>20</v>
      </c>
      <c r="G1676" s="3" t="s">
        <v>568</v>
      </c>
      <c r="H1676" s="3" t="s">
        <v>569</v>
      </c>
      <c r="I1676" s="3" t="s">
        <v>567</v>
      </c>
      <c r="J1676" s="6">
        <v>1.5</v>
      </c>
      <c r="K1676" s="4">
        <v>44742</v>
      </c>
      <c r="L1676" s="3">
        <f t="shared" si="104"/>
        <v>2022</v>
      </c>
      <c r="M1676" s="3">
        <f t="shared" si="105"/>
        <v>6</v>
      </c>
      <c r="O1676" s="3" t="s">
        <v>853</v>
      </c>
      <c r="P1676" s="56">
        <f t="shared" si="106"/>
        <v>1.5</v>
      </c>
      <c r="Q1676" s="56">
        <f t="shared" si="107"/>
        <v>0</v>
      </c>
      <c r="R1676" s="56">
        <f>IF(A1676="INVERSION",-J1676,0)</f>
        <v>0</v>
      </c>
      <c r="S1676" s="56">
        <f>finanzas3[[#This Row],[INGRESO__NETO]]+finanzas3[[#This Row],[GASTO_NETO]]+finanzas3[[#This Row],[INVERSION_NETA]]</f>
        <v>1.5</v>
      </c>
    </row>
    <row r="1677" spans="1:19" x14ac:dyDescent="0.35">
      <c r="A1677" s="3" t="s">
        <v>28</v>
      </c>
      <c r="B1677" s="3" t="s">
        <v>16</v>
      </c>
      <c r="C1677" s="3" t="s">
        <v>17</v>
      </c>
      <c r="D1677" s="3" t="s">
        <v>18</v>
      </c>
      <c r="E1677" s="3" t="s">
        <v>849</v>
      </c>
      <c r="F1677" s="3" t="s">
        <v>171</v>
      </c>
      <c r="G1677" s="3" t="s">
        <v>165</v>
      </c>
      <c r="H1677" s="3" t="s">
        <v>19</v>
      </c>
      <c r="J1677" s="6">
        <v>1.1930000000000001</v>
      </c>
      <c r="K1677" s="4">
        <v>44742</v>
      </c>
      <c r="L1677" s="3">
        <f t="shared" si="104"/>
        <v>2022</v>
      </c>
      <c r="M1677" s="3">
        <f t="shared" si="105"/>
        <v>6</v>
      </c>
      <c r="O1677" s="3" t="s">
        <v>850</v>
      </c>
      <c r="P1677" s="56">
        <f t="shared" si="106"/>
        <v>0</v>
      </c>
      <c r="Q1677" s="56">
        <f t="shared" si="107"/>
        <v>-1.1930000000000001</v>
      </c>
      <c r="R1677" s="56">
        <f>IF(A1677="INVERSION",-J1677,0)</f>
        <v>0</v>
      </c>
      <c r="S1677" s="56">
        <f>finanzas3[[#This Row],[INGRESO__NETO]]+finanzas3[[#This Row],[GASTO_NETO]]+finanzas3[[#This Row],[INVERSION_NETA]]</f>
        <v>-1.1930000000000001</v>
      </c>
    </row>
    <row r="1678" spans="1:19" x14ac:dyDescent="0.35">
      <c r="A1678" s="3" t="s">
        <v>28</v>
      </c>
      <c r="B1678" s="3" t="s">
        <v>16</v>
      </c>
      <c r="C1678" s="3" t="s">
        <v>29</v>
      </c>
      <c r="D1678" s="3" t="s">
        <v>18</v>
      </c>
      <c r="E1678" s="3" t="s">
        <v>37</v>
      </c>
      <c r="F1678" s="3" t="s">
        <v>171</v>
      </c>
      <c r="G1678" s="3" t="s">
        <v>1864</v>
      </c>
      <c r="H1678" s="3" t="s">
        <v>1861</v>
      </c>
      <c r="I1678" s="3" t="s">
        <v>487</v>
      </c>
      <c r="J1678" s="6">
        <v>45</v>
      </c>
      <c r="K1678" s="4">
        <v>44743</v>
      </c>
      <c r="L1678" s="3">
        <f t="shared" si="104"/>
        <v>2022</v>
      </c>
      <c r="M1678" s="3">
        <f t="shared" si="105"/>
        <v>7</v>
      </c>
      <c r="O1678" s="3" t="s">
        <v>491</v>
      </c>
      <c r="P1678" s="56">
        <f t="shared" si="106"/>
        <v>0</v>
      </c>
      <c r="Q1678" s="56">
        <f t="shared" si="107"/>
        <v>-45</v>
      </c>
      <c r="R1678" s="56">
        <f>IF(A1678="INVERSION",-J1678,0)</f>
        <v>0</v>
      </c>
      <c r="S1678" s="56">
        <f>finanzas3[[#This Row],[INGRESO__NETO]]+finanzas3[[#This Row],[GASTO_NETO]]+finanzas3[[#This Row],[INVERSION_NETA]]</f>
        <v>-45</v>
      </c>
    </row>
    <row r="1679" spans="1:19" x14ac:dyDescent="0.35">
      <c r="A1679" s="3" t="s">
        <v>28</v>
      </c>
      <c r="B1679" s="3" t="s">
        <v>16</v>
      </c>
      <c r="C1679" s="3" t="s">
        <v>29</v>
      </c>
      <c r="D1679" s="3" t="s">
        <v>18</v>
      </c>
      <c r="E1679" s="3" t="s">
        <v>483</v>
      </c>
      <c r="F1679" s="3" t="s">
        <v>171</v>
      </c>
      <c r="G1679" s="3" t="s">
        <v>59</v>
      </c>
      <c r="H1679" s="3" t="s">
        <v>428</v>
      </c>
      <c r="I1679" s="3" t="s">
        <v>428</v>
      </c>
      <c r="J1679" s="6">
        <v>6</v>
      </c>
      <c r="K1679" s="4">
        <v>44743</v>
      </c>
      <c r="L1679" s="3">
        <f t="shared" si="104"/>
        <v>2022</v>
      </c>
      <c r="M1679" s="3">
        <f t="shared" si="105"/>
        <v>7</v>
      </c>
      <c r="O1679" s="3" t="s">
        <v>491</v>
      </c>
      <c r="P1679" s="56">
        <f t="shared" si="106"/>
        <v>0</v>
      </c>
      <c r="Q1679" s="56">
        <f t="shared" si="107"/>
        <v>-6</v>
      </c>
      <c r="R1679" s="56">
        <f>IF(A1679="INVERSION",-J1679,0)</f>
        <v>0</v>
      </c>
      <c r="S1679" s="56">
        <f>finanzas3[[#This Row],[INGRESO__NETO]]+finanzas3[[#This Row],[GASTO_NETO]]+finanzas3[[#This Row],[INVERSION_NETA]]</f>
        <v>-6</v>
      </c>
    </row>
    <row r="1680" spans="1:19" x14ac:dyDescent="0.35">
      <c r="A1680" s="3" t="s">
        <v>28</v>
      </c>
      <c r="B1680" s="3" t="s">
        <v>16</v>
      </c>
      <c r="C1680" s="3" t="s">
        <v>29</v>
      </c>
      <c r="D1680" s="3" t="s">
        <v>18</v>
      </c>
      <c r="E1680" s="3" t="s">
        <v>164</v>
      </c>
      <c r="F1680" s="3" t="s">
        <v>171</v>
      </c>
      <c r="G1680" s="3" t="s">
        <v>165</v>
      </c>
      <c r="H1680" s="3" t="s">
        <v>840</v>
      </c>
      <c r="I1680" s="3" t="s">
        <v>2254</v>
      </c>
      <c r="J1680" s="6">
        <v>42.042000000000002</v>
      </c>
      <c r="K1680" s="4">
        <v>44743</v>
      </c>
      <c r="L1680" s="3">
        <f t="shared" si="104"/>
        <v>2022</v>
      </c>
      <c r="M1680" s="3">
        <f t="shared" si="105"/>
        <v>7</v>
      </c>
      <c r="O1680" s="3" t="s">
        <v>856</v>
      </c>
      <c r="P1680" s="56">
        <f t="shared" si="106"/>
        <v>0</v>
      </c>
      <c r="Q1680" s="56">
        <f t="shared" si="107"/>
        <v>-42.042000000000002</v>
      </c>
      <c r="R1680" s="56">
        <f>IF(A1680="INVERSION",-J1680,0)</f>
        <v>0</v>
      </c>
      <c r="S1680" s="56">
        <f>finanzas3[[#This Row],[INGRESO__NETO]]+finanzas3[[#This Row],[GASTO_NETO]]+finanzas3[[#This Row],[INVERSION_NETA]]</f>
        <v>-42.042000000000002</v>
      </c>
    </row>
    <row r="1681" spans="1:19" x14ac:dyDescent="0.35">
      <c r="A1681" s="3" t="s">
        <v>28</v>
      </c>
      <c r="B1681" s="3" t="s">
        <v>16</v>
      </c>
      <c r="C1681" s="3" t="s">
        <v>29</v>
      </c>
      <c r="D1681" s="3" t="s">
        <v>18</v>
      </c>
      <c r="E1681" s="3" t="s">
        <v>184</v>
      </c>
      <c r="G1681" s="3" t="s">
        <v>1864</v>
      </c>
      <c r="H1681" s="3" t="s">
        <v>184</v>
      </c>
      <c r="I1681" s="3" t="s">
        <v>632</v>
      </c>
      <c r="J1681" s="6">
        <v>13.5</v>
      </c>
      <c r="K1681" s="4">
        <v>44743</v>
      </c>
      <c r="L1681" s="3">
        <f t="shared" si="104"/>
        <v>2022</v>
      </c>
      <c r="M1681" s="3">
        <f t="shared" si="105"/>
        <v>7</v>
      </c>
      <c r="O1681" s="3" t="s">
        <v>491</v>
      </c>
      <c r="P1681" s="56">
        <f t="shared" si="106"/>
        <v>0</v>
      </c>
      <c r="Q1681" s="56">
        <f t="shared" si="107"/>
        <v>-13.5</v>
      </c>
      <c r="R1681" s="56">
        <f>IF(A1681="INVERSION",-J1681,0)</f>
        <v>0</v>
      </c>
      <c r="S1681" s="56">
        <f>finanzas3[[#This Row],[INGRESO__NETO]]+finanzas3[[#This Row],[GASTO_NETO]]+finanzas3[[#This Row],[INVERSION_NETA]]</f>
        <v>-13.5</v>
      </c>
    </row>
    <row r="1682" spans="1:19" x14ac:dyDescent="0.35">
      <c r="A1682" s="3" t="s">
        <v>28</v>
      </c>
      <c r="B1682" s="3" t="s">
        <v>16</v>
      </c>
      <c r="C1682" s="3" t="s">
        <v>17</v>
      </c>
      <c r="D1682" s="3" t="s">
        <v>18</v>
      </c>
      <c r="E1682" s="3" t="s">
        <v>485</v>
      </c>
      <c r="F1682" s="3" t="s">
        <v>171</v>
      </c>
      <c r="G1682" s="3" t="s">
        <v>1864</v>
      </c>
      <c r="H1682" s="3" t="s">
        <v>679</v>
      </c>
      <c r="I1682" s="3" t="s">
        <v>2197</v>
      </c>
      <c r="J1682" s="6">
        <v>8.5</v>
      </c>
      <c r="K1682" s="4">
        <v>44743</v>
      </c>
      <c r="L1682" s="3">
        <f t="shared" si="104"/>
        <v>2022</v>
      </c>
      <c r="M1682" s="3">
        <f t="shared" si="105"/>
        <v>7</v>
      </c>
      <c r="O1682" s="3" t="s">
        <v>491</v>
      </c>
      <c r="P1682" s="56">
        <f t="shared" si="106"/>
        <v>0</v>
      </c>
      <c r="Q1682" s="56">
        <f t="shared" si="107"/>
        <v>-8.5</v>
      </c>
      <c r="R1682" s="56">
        <f>IF(A1682="INVERSION",-J1682,0)</f>
        <v>0</v>
      </c>
      <c r="S1682" s="56">
        <f>finanzas3[[#This Row],[INGRESO__NETO]]+finanzas3[[#This Row],[GASTO_NETO]]+finanzas3[[#This Row],[INVERSION_NETA]]</f>
        <v>-8.5</v>
      </c>
    </row>
    <row r="1683" spans="1:19" x14ac:dyDescent="0.35">
      <c r="A1683" s="3" t="s">
        <v>28</v>
      </c>
      <c r="B1683" s="3" t="s">
        <v>16</v>
      </c>
      <c r="C1683" s="3" t="s">
        <v>17</v>
      </c>
      <c r="D1683" s="3" t="s">
        <v>18</v>
      </c>
      <c r="E1683" s="3" t="s">
        <v>794</v>
      </c>
      <c r="F1683" s="3" t="s">
        <v>25</v>
      </c>
      <c r="G1683" s="3" t="s">
        <v>67</v>
      </c>
      <c r="H1683" s="3" t="s">
        <v>67</v>
      </c>
      <c r="I1683" s="3" t="s">
        <v>67</v>
      </c>
      <c r="J1683" s="6">
        <v>0.8</v>
      </c>
      <c r="K1683" s="4">
        <v>44743</v>
      </c>
      <c r="L1683" s="3">
        <f t="shared" si="104"/>
        <v>2022</v>
      </c>
      <c r="M1683" s="3">
        <f t="shared" si="105"/>
        <v>7</v>
      </c>
      <c r="O1683" t="s">
        <v>795</v>
      </c>
      <c r="P1683" s="56">
        <f t="shared" si="106"/>
        <v>0</v>
      </c>
      <c r="Q1683" s="56">
        <f t="shared" si="107"/>
        <v>-0.8</v>
      </c>
      <c r="R1683" s="56">
        <f>IF(A1683="INVERSION",-J1683,0)</f>
        <v>0</v>
      </c>
      <c r="S1683" s="56">
        <f>finanzas3[[#This Row],[INGRESO__NETO]]+finanzas3[[#This Row],[GASTO_NETO]]+finanzas3[[#This Row],[INVERSION_NETA]]</f>
        <v>-0.8</v>
      </c>
    </row>
    <row r="1684" spans="1:19" x14ac:dyDescent="0.35">
      <c r="A1684" s="3" t="s">
        <v>28</v>
      </c>
      <c r="B1684" s="3" t="s">
        <v>16</v>
      </c>
      <c r="C1684" s="3" t="s">
        <v>17</v>
      </c>
      <c r="D1684" s="3" t="s">
        <v>18</v>
      </c>
      <c r="E1684" s="3" t="s">
        <v>803</v>
      </c>
      <c r="G1684" s="3" t="s">
        <v>53</v>
      </c>
      <c r="H1684" s="3" t="s">
        <v>77</v>
      </c>
      <c r="I1684" s="3" t="s">
        <v>78</v>
      </c>
      <c r="J1684" s="6">
        <v>6.8560000000000008</v>
      </c>
      <c r="K1684" s="4">
        <v>44744</v>
      </c>
      <c r="L1684" s="3">
        <f t="shared" si="104"/>
        <v>2022</v>
      </c>
      <c r="M1684" s="3">
        <f t="shared" si="105"/>
        <v>7</v>
      </c>
      <c r="O1684" s="3" t="s">
        <v>804</v>
      </c>
      <c r="P1684" s="56">
        <f t="shared" si="106"/>
        <v>0</v>
      </c>
      <c r="Q1684" s="56">
        <f t="shared" si="107"/>
        <v>-6.8560000000000008</v>
      </c>
      <c r="R1684" s="56">
        <f>IF(A1684="INVERSION",-J1684,0)</f>
        <v>0</v>
      </c>
      <c r="S1684" s="56">
        <f>finanzas3[[#This Row],[INGRESO__NETO]]+finanzas3[[#This Row],[GASTO_NETO]]+finanzas3[[#This Row],[INVERSION_NETA]]</f>
        <v>-6.8560000000000008</v>
      </c>
    </row>
    <row r="1685" spans="1:19" x14ac:dyDescent="0.35">
      <c r="A1685" s="3" t="s">
        <v>28</v>
      </c>
      <c r="B1685" s="3" t="s">
        <v>16</v>
      </c>
      <c r="C1685" s="3" t="s">
        <v>17</v>
      </c>
      <c r="D1685" s="3" t="s">
        <v>18</v>
      </c>
      <c r="E1685" s="3" t="s">
        <v>425</v>
      </c>
      <c r="F1685" s="3" t="s">
        <v>171</v>
      </c>
      <c r="G1685" s="3" t="s">
        <v>48</v>
      </c>
      <c r="H1685" s="3" t="s">
        <v>49</v>
      </c>
      <c r="I1685" s="3" t="s">
        <v>425</v>
      </c>
      <c r="J1685" s="6">
        <v>2.6030000000000002</v>
      </c>
      <c r="K1685" s="4">
        <v>44746</v>
      </c>
      <c r="L1685" s="3">
        <f t="shared" si="104"/>
        <v>2022</v>
      </c>
      <c r="M1685" s="3">
        <f t="shared" si="105"/>
        <v>7</v>
      </c>
      <c r="O1685" s="3"/>
      <c r="P1685" s="56">
        <f t="shared" si="106"/>
        <v>0</v>
      </c>
      <c r="Q1685" s="56">
        <f t="shared" si="107"/>
        <v>-2.6030000000000002</v>
      </c>
      <c r="R1685" s="56">
        <f>IF(A1685="INVERSION",-J1685,0)</f>
        <v>0</v>
      </c>
      <c r="S1685" s="56">
        <f>finanzas3[[#This Row],[INGRESO__NETO]]+finanzas3[[#This Row],[GASTO_NETO]]+finanzas3[[#This Row],[INVERSION_NETA]]</f>
        <v>-2.6030000000000002</v>
      </c>
    </row>
    <row r="1686" spans="1:19" x14ac:dyDescent="0.35">
      <c r="A1686" s="3" t="s">
        <v>15</v>
      </c>
      <c r="B1686" s="3" t="s">
        <v>16</v>
      </c>
      <c r="C1686" s="3" t="s">
        <v>17</v>
      </c>
      <c r="D1686" s="3" t="s">
        <v>18</v>
      </c>
      <c r="E1686" s="3" t="s">
        <v>264</v>
      </c>
      <c r="F1686" s="3" t="s">
        <v>171</v>
      </c>
      <c r="G1686" s="3" t="s">
        <v>265</v>
      </c>
      <c r="H1686" s="3" t="s">
        <v>700</v>
      </c>
      <c r="I1686" s="3" t="s">
        <v>755</v>
      </c>
      <c r="J1686" s="6">
        <v>7.5</v>
      </c>
      <c r="K1686" s="4">
        <v>44746</v>
      </c>
      <c r="L1686" s="3">
        <f t="shared" si="104"/>
        <v>2022</v>
      </c>
      <c r="M1686" s="3">
        <f t="shared" si="105"/>
        <v>7</v>
      </c>
      <c r="O1686" s="3" t="s">
        <v>859</v>
      </c>
      <c r="P1686" s="56">
        <f t="shared" si="106"/>
        <v>7.5</v>
      </c>
      <c r="Q1686" s="56">
        <f t="shared" si="107"/>
        <v>0</v>
      </c>
      <c r="R1686" s="56">
        <f>IF(A1686="INVERSION",-J1686,0)</f>
        <v>0</v>
      </c>
      <c r="S1686" s="56">
        <f>finanzas3[[#This Row],[INGRESO__NETO]]+finanzas3[[#This Row],[GASTO_NETO]]+finanzas3[[#This Row],[INVERSION_NETA]]</f>
        <v>7.5</v>
      </c>
    </row>
    <row r="1687" spans="1:19" x14ac:dyDescent="0.35">
      <c r="A1687" s="3" t="s">
        <v>28</v>
      </c>
      <c r="B1687" s="3" t="s">
        <v>16</v>
      </c>
      <c r="C1687" s="3" t="s">
        <v>637</v>
      </c>
      <c r="D1687" s="3" t="s">
        <v>18</v>
      </c>
      <c r="E1687" s="3" t="s">
        <v>820</v>
      </c>
      <c r="G1687" s="3" t="s">
        <v>110</v>
      </c>
      <c r="H1687" s="3" t="s">
        <v>857</v>
      </c>
      <c r="I1687" s="3" t="s">
        <v>822</v>
      </c>
      <c r="J1687" s="6">
        <v>10.753</v>
      </c>
      <c r="K1687" s="4">
        <v>44746</v>
      </c>
      <c r="L1687" s="3">
        <f t="shared" si="104"/>
        <v>2022</v>
      </c>
      <c r="M1687" s="3">
        <f t="shared" si="105"/>
        <v>7</v>
      </c>
      <c r="O1687" s="3" t="s">
        <v>858</v>
      </c>
      <c r="P1687" s="56">
        <f t="shared" si="106"/>
        <v>0</v>
      </c>
      <c r="Q1687" s="56">
        <f t="shared" si="107"/>
        <v>-10.753</v>
      </c>
      <c r="R1687" s="56">
        <f>IF(A1687="INVERSION",-J1687,0)</f>
        <v>0</v>
      </c>
      <c r="S1687" s="56">
        <f>finanzas3[[#This Row],[INGRESO__NETO]]+finanzas3[[#This Row],[GASTO_NETO]]+finanzas3[[#This Row],[INVERSION_NETA]]</f>
        <v>-10.753</v>
      </c>
    </row>
    <row r="1688" spans="1:19" x14ac:dyDescent="0.35">
      <c r="A1688" s="3" t="s">
        <v>28</v>
      </c>
      <c r="B1688" s="3" t="s">
        <v>16</v>
      </c>
      <c r="C1688" s="3" t="s">
        <v>17</v>
      </c>
      <c r="D1688" s="3" t="s">
        <v>18</v>
      </c>
      <c r="E1688" s="3" t="s">
        <v>803</v>
      </c>
      <c r="F1688" s="3" t="s">
        <v>171</v>
      </c>
      <c r="G1688" s="3" t="s">
        <v>53</v>
      </c>
      <c r="H1688" s="3" t="s">
        <v>77</v>
      </c>
      <c r="I1688" s="3" t="s">
        <v>711</v>
      </c>
      <c r="J1688" s="6">
        <v>0.63200000000000012</v>
      </c>
      <c r="K1688" s="4">
        <v>44748</v>
      </c>
      <c r="L1688" s="3">
        <f t="shared" si="104"/>
        <v>2022</v>
      </c>
      <c r="M1688" s="3">
        <f t="shared" si="105"/>
        <v>7</v>
      </c>
      <c r="O1688" s="3" t="s">
        <v>804</v>
      </c>
      <c r="P1688" s="56">
        <f t="shared" si="106"/>
        <v>0</v>
      </c>
      <c r="Q1688" s="56">
        <f t="shared" si="107"/>
        <v>-0.63200000000000012</v>
      </c>
      <c r="R1688" s="56">
        <f>IF(A1688="INVERSION",-J1688,0)</f>
        <v>0</v>
      </c>
      <c r="S1688" s="56">
        <f>finanzas3[[#This Row],[INGRESO__NETO]]+finanzas3[[#This Row],[GASTO_NETO]]+finanzas3[[#This Row],[INVERSION_NETA]]</f>
        <v>-0.63200000000000012</v>
      </c>
    </row>
    <row r="1689" spans="1:19" x14ac:dyDescent="0.35">
      <c r="A1689" s="3" t="s">
        <v>28</v>
      </c>
      <c r="B1689" s="3" t="s">
        <v>16</v>
      </c>
      <c r="C1689" s="3" t="s">
        <v>17</v>
      </c>
      <c r="D1689" s="3" t="s">
        <v>18</v>
      </c>
      <c r="E1689" s="3" t="s">
        <v>681</v>
      </c>
      <c r="F1689" s="3" t="s">
        <v>25</v>
      </c>
      <c r="G1689" s="3" t="s">
        <v>67</v>
      </c>
      <c r="H1689" s="3" t="s">
        <v>67</v>
      </c>
      <c r="I1689" s="3" t="s">
        <v>67</v>
      </c>
      <c r="J1689" s="6">
        <v>0.39500000000000002</v>
      </c>
      <c r="K1689" s="4">
        <v>44749</v>
      </c>
      <c r="L1689" s="3">
        <f t="shared" si="104"/>
        <v>2022</v>
      </c>
      <c r="M1689" s="3">
        <f t="shared" si="105"/>
        <v>7</v>
      </c>
      <c r="O1689" t="s">
        <v>682</v>
      </c>
      <c r="P1689" s="56">
        <f t="shared" si="106"/>
        <v>0</v>
      </c>
      <c r="Q1689" s="56">
        <f t="shared" si="107"/>
        <v>-0.39500000000000002</v>
      </c>
      <c r="R1689" s="56">
        <f>IF(A1689="INVERSION",-J1689,0)</f>
        <v>0</v>
      </c>
      <c r="S1689" s="56">
        <f>finanzas3[[#This Row],[INGRESO__NETO]]+finanzas3[[#This Row],[GASTO_NETO]]+finanzas3[[#This Row],[INVERSION_NETA]]</f>
        <v>-0.39500000000000002</v>
      </c>
    </row>
    <row r="1690" spans="1:19" x14ac:dyDescent="0.35">
      <c r="A1690" s="3" t="s">
        <v>28</v>
      </c>
      <c r="B1690" s="3" t="s">
        <v>16</v>
      </c>
      <c r="C1690" s="3" t="s">
        <v>17</v>
      </c>
      <c r="D1690" s="3" t="s">
        <v>18</v>
      </c>
      <c r="E1690" s="3" t="s">
        <v>610</v>
      </c>
      <c r="G1690" s="3" t="s">
        <v>1865</v>
      </c>
      <c r="H1690" s="3" t="s">
        <v>42</v>
      </c>
      <c r="I1690" s="3" t="s">
        <v>860</v>
      </c>
      <c r="J1690" s="6">
        <v>1.579</v>
      </c>
      <c r="K1690" s="4">
        <v>44750</v>
      </c>
      <c r="L1690" s="3">
        <f t="shared" si="104"/>
        <v>2022</v>
      </c>
      <c r="M1690" s="3">
        <f t="shared" si="105"/>
        <v>7</v>
      </c>
      <c r="O1690" s="3" t="s">
        <v>861</v>
      </c>
      <c r="P1690" s="56">
        <f t="shared" si="106"/>
        <v>0</v>
      </c>
      <c r="Q1690" s="56">
        <f t="shared" si="107"/>
        <v>-1.579</v>
      </c>
      <c r="R1690" s="56">
        <f>IF(A1690="INVERSION",-J1690,0)</f>
        <v>0</v>
      </c>
      <c r="S1690" s="56">
        <f>finanzas3[[#This Row],[INGRESO__NETO]]+finanzas3[[#This Row],[GASTO_NETO]]+finanzas3[[#This Row],[INVERSION_NETA]]</f>
        <v>-1.579</v>
      </c>
    </row>
    <row r="1691" spans="1:19" x14ac:dyDescent="0.35">
      <c r="A1691" s="3" t="s">
        <v>28</v>
      </c>
      <c r="B1691" s="3" t="s">
        <v>16</v>
      </c>
      <c r="C1691" s="3" t="s">
        <v>17</v>
      </c>
      <c r="D1691" s="3" t="s">
        <v>18</v>
      </c>
      <c r="F1691" s="3" t="s">
        <v>25</v>
      </c>
      <c r="G1691" s="3" t="s">
        <v>67</v>
      </c>
      <c r="H1691" s="3" t="s">
        <v>66</v>
      </c>
      <c r="I1691" s="3" t="s">
        <v>185</v>
      </c>
      <c r="J1691" s="6">
        <v>0.11000000000000001</v>
      </c>
      <c r="K1691" s="4">
        <v>44752</v>
      </c>
      <c r="L1691" s="3">
        <f t="shared" si="104"/>
        <v>2022</v>
      </c>
      <c r="M1691" s="3">
        <f t="shared" si="105"/>
        <v>7</v>
      </c>
      <c r="P1691" s="56">
        <f t="shared" si="106"/>
        <v>0</v>
      </c>
      <c r="Q1691" s="56">
        <f t="shared" si="107"/>
        <v>-0.11000000000000001</v>
      </c>
      <c r="R1691" s="56">
        <f>IF(A1691="INVERSION",-J1691,0)</f>
        <v>0</v>
      </c>
      <c r="S1691" s="56">
        <f>finanzas3[[#This Row],[INGRESO__NETO]]+finanzas3[[#This Row],[GASTO_NETO]]+finanzas3[[#This Row],[INVERSION_NETA]]</f>
        <v>-0.11000000000000001</v>
      </c>
    </row>
    <row r="1692" spans="1:19" x14ac:dyDescent="0.35">
      <c r="A1692" s="3" t="s">
        <v>28</v>
      </c>
      <c r="B1692" s="3" t="s">
        <v>16</v>
      </c>
      <c r="C1692" s="3" t="s">
        <v>17</v>
      </c>
      <c r="D1692" s="3" t="s">
        <v>18</v>
      </c>
      <c r="E1692" s="3" t="s">
        <v>862</v>
      </c>
      <c r="G1692" s="3" t="s">
        <v>1865</v>
      </c>
      <c r="H1692" s="3" t="s">
        <v>42</v>
      </c>
      <c r="I1692" s="3" t="s">
        <v>863</v>
      </c>
      <c r="J1692" s="6">
        <v>1.5</v>
      </c>
      <c r="K1692" s="4">
        <v>44753</v>
      </c>
      <c r="L1692" s="3">
        <f t="shared" si="104"/>
        <v>2022</v>
      </c>
      <c r="M1692" s="3">
        <f t="shared" si="105"/>
        <v>7</v>
      </c>
      <c r="O1692" s="3" t="s">
        <v>864</v>
      </c>
      <c r="P1692" s="56">
        <f t="shared" si="106"/>
        <v>0</v>
      </c>
      <c r="Q1692" s="56">
        <f t="shared" si="107"/>
        <v>-1.5</v>
      </c>
      <c r="R1692" s="56">
        <f>IF(A1692="INVERSION",-J1692,0)</f>
        <v>0</v>
      </c>
      <c r="S1692" s="56">
        <f>finanzas3[[#This Row],[INGRESO__NETO]]+finanzas3[[#This Row],[GASTO_NETO]]+finanzas3[[#This Row],[INVERSION_NETA]]</f>
        <v>-1.5</v>
      </c>
    </row>
    <row r="1693" spans="1:19" x14ac:dyDescent="0.35">
      <c r="A1693" s="3" t="s">
        <v>15</v>
      </c>
      <c r="B1693" s="3" t="s">
        <v>16</v>
      </c>
      <c r="C1693" s="3" t="s">
        <v>17</v>
      </c>
      <c r="D1693" s="3" t="s">
        <v>18</v>
      </c>
      <c r="E1693" s="3" t="s">
        <v>98</v>
      </c>
      <c r="F1693" s="3" t="s">
        <v>20</v>
      </c>
      <c r="G1693" s="3" t="s">
        <v>568</v>
      </c>
      <c r="H1693" s="3" t="s">
        <v>679</v>
      </c>
      <c r="I1693" s="3" t="s">
        <v>98</v>
      </c>
      <c r="J1693" s="6">
        <v>18</v>
      </c>
      <c r="K1693" s="4">
        <v>44754</v>
      </c>
      <c r="L1693" s="3">
        <f t="shared" si="104"/>
        <v>2022</v>
      </c>
      <c r="M1693" s="3">
        <f t="shared" si="105"/>
        <v>7</v>
      </c>
      <c r="O1693" s="3" t="s">
        <v>866</v>
      </c>
      <c r="P1693" s="56">
        <f t="shared" si="106"/>
        <v>18</v>
      </c>
      <c r="Q1693" s="56">
        <f t="shared" si="107"/>
        <v>0</v>
      </c>
      <c r="R1693" s="56">
        <f>IF(A1693="INVERSION",-J1693,0)</f>
        <v>0</v>
      </c>
      <c r="S1693" s="56">
        <f>finanzas3[[#This Row],[INGRESO__NETO]]+finanzas3[[#This Row],[GASTO_NETO]]+finanzas3[[#This Row],[INVERSION_NETA]]</f>
        <v>18</v>
      </c>
    </row>
    <row r="1694" spans="1:19" x14ac:dyDescent="0.35">
      <c r="A1694" s="3" t="s">
        <v>28</v>
      </c>
      <c r="B1694" s="3" t="s">
        <v>16</v>
      </c>
      <c r="C1694" s="3" t="s">
        <v>17</v>
      </c>
      <c r="D1694" s="3" t="s">
        <v>18</v>
      </c>
      <c r="E1694" s="3" t="s">
        <v>803</v>
      </c>
      <c r="G1694" s="3" t="s">
        <v>53</v>
      </c>
      <c r="H1694" s="3" t="s">
        <v>77</v>
      </c>
      <c r="I1694" s="3" t="s">
        <v>78</v>
      </c>
      <c r="J1694" s="6">
        <v>11.771000000000001</v>
      </c>
      <c r="K1694" s="4">
        <v>44754</v>
      </c>
      <c r="L1694" s="3">
        <f t="shared" si="104"/>
        <v>2022</v>
      </c>
      <c r="M1694" s="3">
        <f t="shared" si="105"/>
        <v>7</v>
      </c>
      <c r="O1694" s="3" t="s">
        <v>804</v>
      </c>
      <c r="P1694" s="56">
        <f t="shared" si="106"/>
        <v>0</v>
      </c>
      <c r="Q1694" s="56">
        <f t="shared" si="107"/>
        <v>-11.771000000000001</v>
      </c>
      <c r="R1694" s="56">
        <f>IF(A1694="INVERSION",-J1694,0)</f>
        <v>0</v>
      </c>
      <c r="S1694" s="56">
        <f>finanzas3[[#This Row],[INGRESO__NETO]]+finanzas3[[#This Row],[GASTO_NETO]]+finanzas3[[#This Row],[INVERSION_NETA]]</f>
        <v>-11.771000000000001</v>
      </c>
    </row>
    <row r="1695" spans="1:19" x14ac:dyDescent="0.35">
      <c r="A1695" s="3" t="s">
        <v>15</v>
      </c>
      <c r="B1695" s="3" t="s">
        <v>16</v>
      </c>
      <c r="C1695" s="3" t="s">
        <v>17</v>
      </c>
      <c r="D1695" s="3" t="s">
        <v>18</v>
      </c>
      <c r="G1695" s="3" t="s">
        <v>21</v>
      </c>
      <c r="H1695" s="3" t="s">
        <v>764</v>
      </c>
      <c r="J1695" s="6">
        <v>12</v>
      </c>
      <c r="K1695" s="4">
        <v>44754</v>
      </c>
      <c r="L1695" s="3">
        <f t="shared" si="104"/>
        <v>2022</v>
      </c>
      <c r="M1695" s="3">
        <f t="shared" si="105"/>
        <v>7</v>
      </c>
      <c r="O1695" s="3" t="s">
        <v>865</v>
      </c>
      <c r="P1695" s="56">
        <f t="shared" si="106"/>
        <v>12</v>
      </c>
      <c r="Q1695" s="56">
        <f t="shared" si="107"/>
        <v>0</v>
      </c>
      <c r="R1695" s="56">
        <f>IF(A1695="INVERSION",-J1695,0)</f>
        <v>0</v>
      </c>
      <c r="S1695" s="56">
        <f>finanzas3[[#This Row],[INGRESO__NETO]]+finanzas3[[#This Row],[GASTO_NETO]]+finanzas3[[#This Row],[INVERSION_NETA]]</f>
        <v>12</v>
      </c>
    </row>
    <row r="1696" spans="1:19" x14ac:dyDescent="0.35">
      <c r="A1696" s="3" t="s">
        <v>28</v>
      </c>
      <c r="B1696" s="3" t="s">
        <v>16</v>
      </c>
      <c r="C1696" s="3" t="s">
        <v>17</v>
      </c>
      <c r="D1696" s="3" t="s">
        <v>18</v>
      </c>
      <c r="E1696" s="3" t="s">
        <v>964</v>
      </c>
      <c r="F1696" s="3" t="s">
        <v>171</v>
      </c>
      <c r="G1696" s="3" t="s">
        <v>53</v>
      </c>
      <c r="H1696" s="3" t="s">
        <v>711</v>
      </c>
      <c r="J1696" s="6">
        <v>1.6146900000000004</v>
      </c>
      <c r="K1696" s="4">
        <f>K1694</f>
        <v>44754</v>
      </c>
      <c r="L1696" s="3">
        <f t="shared" si="104"/>
        <v>2022</v>
      </c>
      <c r="M1696" s="3">
        <f t="shared" si="105"/>
        <v>7</v>
      </c>
      <c r="O1696" s="3" t="s">
        <v>965</v>
      </c>
      <c r="P1696" s="56">
        <f t="shared" si="106"/>
        <v>0</v>
      </c>
      <c r="Q1696" s="56">
        <f t="shared" si="107"/>
        <v>-1.6146900000000004</v>
      </c>
      <c r="R1696" s="56">
        <f>IF(A1696="INVERSION",-J1696,0)</f>
        <v>0</v>
      </c>
      <c r="S1696" s="56">
        <f>finanzas3[[#This Row],[INGRESO__NETO]]+finanzas3[[#This Row],[GASTO_NETO]]+finanzas3[[#This Row],[INVERSION_NETA]]</f>
        <v>-1.6146900000000004</v>
      </c>
    </row>
    <row r="1697" spans="1:19" x14ac:dyDescent="0.35">
      <c r="A1697" s="3" t="s">
        <v>15</v>
      </c>
      <c r="B1697" s="3" t="s">
        <v>16</v>
      </c>
      <c r="C1697" s="3" t="s">
        <v>17</v>
      </c>
      <c r="D1697" s="3" t="s">
        <v>18</v>
      </c>
      <c r="E1697" s="3" t="s">
        <v>567</v>
      </c>
      <c r="F1697" s="3" t="s">
        <v>20</v>
      </c>
      <c r="G1697" s="3" t="s">
        <v>568</v>
      </c>
      <c r="H1697" s="3" t="s">
        <v>569</v>
      </c>
      <c r="I1697" s="3" t="s">
        <v>567</v>
      </c>
      <c r="J1697" s="6">
        <v>12</v>
      </c>
      <c r="K1697" s="4">
        <v>44755</v>
      </c>
      <c r="L1697" s="3">
        <f t="shared" si="104"/>
        <v>2022</v>
      </c>
      <c r="M1697" s="3">
        <f t="shared" si="105"/>
        <v>7</v>
      </c>
      <c r="O1697" s="3" t="s">
        <v>867</v>
      </c>
      <c r="P1697" s="56">
        <f t="shared" si="106"/>
        <v>12</v>
      </c>
      <c r="Q1697" s="56">
        <f t="shared" si="107"/>
        <v>0</v>
      </c>
      <c r="R1697" s="56">
        <f>IF(A1697="INVERSION",-J1697,0)</f>
        <v>0</v>
      </c>
      <c r="S1697" s="56">
        <f>finanzas3[[#This Row],[INGRESO__NETO]]+finanzas3[[#This Row],[GASTO_NETO]]+finanzas3[[#This Row],[INVERSION_NETA]]</f>
        <v>12</v>
      </c>
    </row>
    <row r="1698" spans="1:19" x14ac:dyDescent="0.35">
      <c r="A1698" s="3" t="s">
        <v>28</v>
      </c>
      <c r="B1698" s="3" t="s">
        <v>16</v>
      </c>
      <c r="C1698" s="3" t="s">
        <v>17</v>
      </c>
      <c r="D1698" s="3" t="s">
        <v>18</v>
      </c>
      <c r="E1698" s="3" t="s">
        <v>133</v>
      </c>
      <c r="F1698" s="3" t="s">
        <v>25</v>
      </c>
      <c r="G1698" s="3" t="s">
        <v>21</v>
      </c>
      <c r="H1698" s="3" t="s">
        <v>134</v>
      </c>
      <c r="I1698" s="3" t="s">
        <v>134</v>
      </c>
      <c r="J1698" s="6">
        <v>1.87</v>
      </c>
      <c r="K1698" s="4">
        <v>44758</v>
      </c>
      <c r="L1698" s="3">
        <f t="shared" si="104"/>
        <v>2022</v>
      </c>
      <c r="M1698" s="3">
        <f t="shared" si="105"/>
        <v>7</v>
      </c>
      <c r="O1698" t="s">
        <v>135</v>
      </c>
      <c r="P1698" s="56">
        <f t="shared" si="106"/>
        <v>0</v>
      </c>
      <c r="Q1698" s="56">
        <f t="shared" si="107"/>
        <v>-1.87</v>
      </c>
      <c r="R1698" s="56">
        <f>IF(A1698="INVERSION",-J1698,0)</f>
        <v>0</v>
      </c>
      <c r="S1698" s="56">
        <f>finanzas3[[#This Row],[INGRESO__NETO]]+finanzas3[[#This Row],[GASTO_NETO]]+finanzas3[[#This Row],[INVERSION_NETA]]</f>
        <v>-1.87</v>
      </c>
    </row>
    <row r="1699" spans="1:19" x14ac:dyDescent="0.35">
      <c r="A1699" s="3" t="s">
        <v>15</v>
      </c>
      <c r="B1699" s="3" t="s">
        <v>16</v>
      </c>
      <c r="C1699" s="3" t="s">
        <v>17</v>
      </c>
      <c r="D1699" s="3" t="s">
        <v>18</v>
      </c>
      <c r="E1699" s="3" t="s">
        <v>567</v>
      </c>
      <c r="F1699" s="3" t="s">
        <v>20</v>
      </c>
      <c r="G1699" s="3" t="s">
        <v>568</v>
      </c>
      <c r="H1699" s="3" t="s">
        <v>569</v>
      </c>
      <c r="I1699" s="3" t="s">
        <v>567</v>
      </c>
      <c r="J1699" s="6">
        <v>1.5</v>
      </c>
      <c r="K1699" s="4">
        <v>44760</v>
      </c>
      <c r="L1699" s="3">
        <f t="shared" si="104"/>
        <v>2022</v>
      </c>
      <c r="M1699" s="3">
        <f t="shared" si="105"/>
        <v>7</v>
      </c>
      <c r="O1699" s="3" t="s">
        <v>868</v>
      </c>
      <c r="P1699" s="56">
        <f t="shared" si="106"/>
        <v>1.5</v>
      </c>
      <c r="Q1699" s="56">
        <f t="shared" si="107"/>
        <v>0</v>
      </c>
      <c r="R1699" s="56">
        <f>IF(A1699="INVERSION",-J1699,0)</f>
        <v>0</v>
      </c>
      <c r="S1699" s="56">
        <f>finanzas3[[#This Row],[INGRESO__NETO]]+finanzas3[[#This Row],[GASTO_NETO]]+finanzas3[[#This Row],[INVERSION_NETA]]</f>
        <v>1.5</v>
      </c>
    </row>
    <row r="1700" spans="1:19" x14ac:dyDescent="0.35">
      <c r="A1700" s="3" t="s">
        <v>28</v>
      </c>
      <c r="B1700" s="3" t="s">
        <v>16</v>
      </c>
      <c r="C1700" s="3" t="s">
        <v>17</v>
      </c>
      <c r="D1700" s="3" t="s">
        <v>18</v>
      </c>
      <c r="E1700" s="3" t="s">
        <v>803</v>
      </c>
      <c r="F1700" s="3" t="s">
        <v>171</v>
      </c>
      <c r="G1700" s="3" t="s">
        <v>53</v>
      </c>
      <c r="H1700" s="3" t="s">
        <v>77</v>
      </c>
      <c r="I1700" s="3" t="s">
        <v>711</v>
      </c>
      <c r="J1700" s="6">
        <v>0.8640000000000001</v>
      </c>
      <c r="K1700" s="4">
        <v>44761</v>
      </c>
      <c r="L1700" s="3">
        <f t="shared" si="104"/>
        <v>2022</v>
      </c>
      <c r="M1700" s="3">
        <f t="shared" si="105"/>
        <v>7</v>
      </c>
      <c r="O1700" s="3" t="s">
        <v>804</v>
      </c>
      <c r="P1700" s="56">
        <f t="shared" si="106"/>
        <v>0</v>
      </c>
      <c r="Q1700" s="56">
        <f t="shared" si="107"/>
        <v>-0.8640000000000001</v>
      </c>
      <c r="R1700" s="56">
        <f>IF(A1700="INVERSION",-J1700,0)</f>
        <v>0</v>
      </c>
      <c r="S1700" s="56">
        <f>finanzas3[[#This Row],[INGRESO__NETO]]+finanzas3[[#This Row],[GASTO_NETO]]+finanzas3[[#This Row],[INVERSION_NETA]]</f>
        <v>-0.8640000000000001</v>
      </c>
    </row>
    <row r="1701" spans="1:19" x14ac:dyDescent="0.35">
      <c r="A1701" s="3" t="s">
        <v>28</v>
      </c>
      <c r="B1701" s="3" t="s">
        <v>16</v>
      </c>
      <c r="C1701" s="3" t="s">
        <v>17</v>
      </c>
      <c r="D1701" s="3" t="s">
        <v>18</v>
      </c>
      <c r="F1701" s="3" t="s">
        <v>25</v>
      </c>
      <c r="G1701" s="3" t="s">
        <v>67</v>
      </c>
      <c r="H1701" s="3" t="s">
        <v>66</v>
      </c>
      <c r="I1701" s="3" t="s">
        <v>185</v>
      </c>
      <c r="J1701" s="6">
        <v>0.45999999999999996</v>
      </c>
      <c r="K1701" s="4">
        <v>44763</v>
      </c>
      <c r="L1701" s="3">
        <f t="shared" si="104"/>
        <v>2022</v>
      </c>
      <c r="M1701" s="3">
        <f t="shared" si="105"/>
        <v>7</v>
      </c>
      <c r="P1701" s="56">
        <f t="shared" si="106"/>
        <v>0</v>
      </c>
      <c r="Q1701" s="56">
        <f t="shared" si="107"/>
        <v>-0.45999999999999996</v>
      </c>
      <c r="R1701" s="56">
        <f>IF(A1701="INVERSION",-J1701,0)</f>
        <v>0</v>
      </c>
      <c r="S1701" s="56">
        <f>finanzas3[[#This Row],[INGRESO__NETO]]+finanzas3[[#This Row],[GASTO_NETO]]+finanzas3[[#This Row],[INVERSION_NETA]]</f>
        <v>-0.45999999999999996</v>
      </c>
    </row>
    <row r="1702" spans="1:19" x14ac:dyDescent="0.35">
      <c r="A1702" s="3" t="s">
        <v>28</v>
      </c>
      <c r="B1702" s="3" t="s">
        <v>16</v>
      </c>
      <c r="C1702" s="3" t="s">
        <v>17</v>
      </c>
      <c r="D1702" s="3" t="s">
        <v>18</v>
      </c>
      <c r="E1702" s="3" t="s">
        <v>66</v>
      </c>
      <c r="F1702" s="3" t="s">
        <v>25</v>
      </c>
      <c r="G1702" s="3" t="s">
        <v>67</v>
      </c>
      <c r="H1702" s="3" t="s">
        <v>66</v>
      </c>
      <c r="I1702" s="3" t="s">
        <v>66</v>
      </c>
      <c r="J1702" s="6">
        <v>1.9600000000000002</v>
      </c>
      <c r="K1702" s="4">
        <v>44767</v>
      </c>
      <c r="L1702" s="3">
        <f t="shared" si="104"/>
        <v>2022</v>
      </c>
      <c r="M1702" s="3">
        <f t="shared" si="105"/>
        <v>7</v>
      </c>
      <c r="O1702" t="s">
        <v>574</v>
      </c>
      <c r="P1702" s="56">
        <f t="shared" si="106"/>
        <v>0</v>
      </c>
      <c r="Q1702" s="56">
        <f t="shared" si="107"/>
        <v>-1.9600000000000002</v>
      </c>
      <c r="R1702" s="56">
        <f>IF(A1702="INVERSION",-J1702,0)</f>
        <v>0</v>
      </c>
      <c r="S1702" s="56">
        <f>finanzas3[[#This Row],[INGRESO__NETO]]+finanzas3[[#This Row],[GASTO_NETO]]+finanzas3[[#This Row],[INVERSION_NETA]]</f>
        <v>-1.9600000000000002</v>
      </c>
    </row>
    <row r="1703" spans="1:19" x14ac:dyDescent="0.35">
      <c r="A1703" s="3" t="s">
        <v>28</v>
      </c>
      <c r="B1703" s="3" t="s">
        <v>16</v>
      </c>
      <c r="C1703" s="3" t="s">
        <v>17</v>
      </c>
      <c r="D1703" s="3" t="s">
        <v>18</v>
      </c>
      <c r="E1703" s="3" t="s">
        <v>40</v>
      </c>
      <c r="F1703" s="3" t="s">
        <v>171</v>
      </c>
      <c r="G1703" s="3" t="s">
        <v>21</v>
      </c>
      <c r="H1703" s="3" t="s">
        <v>40</v>
      </c>
      <c r="I1703" s="3" t="s">
        <v>40</v>
      </c>
      <c r="J1703" s="6">
        <v>4</v>
      </c>
      <c r="K1703" s="4">
        <v>44767</v>
      </c>
      <c r="L1703" s="3">
        <f t="shared" si="104"/>
        <v>2022</v>
      </c>
      <c r="M1703" s="3">
        <f t="shared" si="105"/>
        <v>7</v>
      </c>
      <c r="P1703" s="56">
        <f t="shared" si="106"/>
        <v>0</v>
      </c>
      <c r="Q1703" s="56">
        <f t="shared" si="107"/>
        <v>-4</v>
      </c>
      <c r="R1703" s="56">
        <f>IF(A1703="INVERSION",-J1703,0)</f>
        <v>0</v>
      </c>
      <c r="S1703" s="56">
        <f>finanzas3[[#This Row],[INGRESO__NETO]]+finanzas3[[#This Row],[GASTO_NETO]]+finanzas3[[#This Row],[INVERSION_NETA]]</f>
        <v>-4</v>
      </c>
    </row>
    <row r="1704" spans="1:19" x14ac:dyDescent="0.35">
      <c r="A1704" s="3" t="s">
        <v>28</v>
      </c>
      <c r="B1704" s="3" t="s">
        <v>16</v>
      </c>
      <c r="C1704" s="3" t="s">
        <v>17</v>
      </c>
      <c r="D1704" s="3" t="s">
        <v>18</v>
      </c>
      <c r="E1704" s="3" t="s">
        <v>126</v>
      </c>
      <c r="F1704" s="3" t="s">
        <v>25</v>
      </c>
      <c r="G1704" s="3" t="s">
        <v>81</v>
      </c>
      <c r="H1704" s="3" t="s">
        <v>126</v>
      </c>
      <c r="I1704" s="3" t="s">
        <v>869</v>
      </c>
      <c r="J1704" s="6">
        <v>0.38</v>
      </c>
      <c r="K1704" s="4">
        <v>44770</v>
      </c>
      <c r="L1704" s="3">
        <f t="shared" si="104"/>
        <v>2022</v>
      </c>
      <c r="M1704" s="3">
        <f t="shared" si="105"/>
        <v>7</v>
      </c>
      <c r="O1704" t="s">
        <v>870</v>
      </c>
      <c r="P1704" s="56">
        <f t="shared" si="106"/>
        <v>0</v>
      </c>
      <c r="Q1704" s="56">
        <f t="shared" si="107"/>
        <v>-0.38</v>
      </c>
      <c r="R1704" s="56">
        <f>IF(A1704="INVERSION",-J1704,0)</f>
        <v>0</v>
      </c>
      <c r="S1704" s="56">
        <f>finanzas3[[#This Row],[INGRESO__NETO]]+finanzas3[[#This Row],[GASTO_NETO]]+finanzas3[[#This Row],[INVERSION_NETA]]</f>
        <v>-0.38</v>
      </c>
    </row>
    <row r="1705" spans="1:19" x14ac:dyDescent="0.35">
      <c r="A1705" s="3" t="s">
        <v>15</v>
      </c>
      <c r="B1705" s="3" t="s">
        <v>16</v>
      </c>
      <c r="C1705" s="3" t="s">
        <v>29</v>
      </c>
      <c r="D1705" s="3" t="s">
        <v>18</v>
      </c>
      <c r="E1705" s="3" t="s">
        <v>645</v>
      </c>
      <c r="F1705" s="3" t="s">
        <v>171</v>
      </c>
      <c r="G1705" s="3" t="s">
        <v>148</v>
      </c>
      <c r="H1705" s="3" t="s">
        <v>646</v>
      </c>
      <c r="I1705" s="3" t="s">
        <v>2706</v>
      </c>
      <c r="J1705" s="6">
        <v>989.56799999999998</v>
      </c>
      <c r="K1705" s="4">
        <v>44771</v>
      </c>
      <c r="L1705" s="3">
        <f t="shared" si="104"/>
        <v>2022</v>
      </c>
      <c r="M1705" s="3">
        <f t="shared" si="105"/>
        <v>7</v>
      </c>
      <c r="O1705" s="3" t="s">
        <v>871</v>
      </c>
      <c r="P1705" s="56">
        <f t="shared" si="106"/>
        <v>989.56799999999998</v>
      </c>
      <c r="Q1705" s="56">
        <f t="shared" si="107"/>
        <v>0</v>
      </c>
      <c r="R1705" s="56">
        <f>IF(A1705="INVERSION",-J1705,0)</f>
        <v>0</v>
      </c>
      <c r="S1705" s="56">
        <f>finanzas3[[#This Row],[INGRESO__NETO]]+finanzas3[[#This Row],[GASTO_NETO]]+finanzas3[[#This Row],[INVERSION_NETA]]</f>
        <v>989.56799999999998</v>
      </c>
    </row>
    <row r="1706" spans="1:19" x14ac:dyDescent="0.35">
      <c r="A1706" s="3" t="s">
        <v>15</v>
      </c>
      <c r="B1706" s="3" t="s">
        <v>16</v>
      </c>
      <c r="C1706" s="3" t="s">
        <v>17</v>
      </c>
      <c r="D1706" s="3" t="s">
        <v>18</v>
      </c>
      <c r="E1706" s="3" t="s">
        <v>24</v>
      </c>
      <c r="F1706" s="3" t="s">
        <v>25</v>
      </c>
      <c r="G1706" s="3" t="s">
        <v>21</v>
      </c>
      <c r="H1706" s="3" t="s">
        <v>26</v>
      </c>
      <c r="I1706" s="3" t="s">
        <v>27</v>
      </c>
      <c r="J1706" s="6">
        <v>40.5</v>
      </c>
      <c r="K1706" s="4">
        <v>44771</v>
      </c>
      <c r="L1706" s="3">
        <f t="shared" si="104"/>
        <v>2022</v>
      </c>
      <c r="M1706" s="3">
        <f t="shared" si="105"/>
        <v>7</v>
      </c>
      <c r="O1706" s="3"/>
      <c r="P1706" s="56">
        <f t="shared" si="106"/>
        <v>40.5</v>
      </c>
      <c r="Q1706" s="56">
        <f t="shared" si="107"/>
        <v>0</v>
      </c>
      <c r="R1706" s="56">
        <f>IF(A1706="INVERSION",-J1706,0)</f>
        <v>0</v>
      </c>
      <c r="S1706" s="56">
        <f>finanzas3[[#This Row],[INGRESO__NETO]]+finanzas3[[#This Row],[GASTO_NETO]]+finanzas3[[#This Row],[INVERSION_NETA]]</f>
        <v>40.5</v>
      </c>
    </row>
    <row r="1707" spans="1:19" x14ac:dyDescent="0.35">
      <c r="A1707" s="3" t="s">
        <v>28</v>
      </c>
      <c r="B1707" s="3" t="s">
        <v>16</v>
      </c>
      <c r="C1707" s="3" t="s">
        <v>17</v>
      </c>
      <c r="D1707" s="3" t="s">
        <v>18</v>
      </c>
      <c r="E1707" s="3" t="s">
        <v>803</v>
      </c>
      <c r="F1707" s="3" t="s">
        <v>171</v>
      </c>
      <c r="G1707" s="3" t="s">
        <v>53</v>
      </c>
      <c r="H1707" s="3" t="s">
        <v>77</v>
      </c>
      <c r="I1707" s="3" t="s">
        <v>711</v>
      </c>
      <c r="J1707" s="6">
        <v>0.82200000000000006</v>
      </c>
      <c r="K1707" s="4">
        <v>44772</v>
      </c>
      <c r="L1707" s="3">
        <f t="shared" si="104"/>
        <v>2022</v>
      </c>
      <c r="M1707" s="3">
        <f t="shared" si="105"/>
        <v>7</v>
      </c>
      <c r="O1707" s="3" t="s">
        <v>804</v>
      </c>
      <c r="P1707" s="56">
        <f t="shared" si="106"/>
        <v>0</v>
      </c>
      <c r="Q1707" s="56">
        <f t="shared" si="107"/>
        <v>-0.82200000000000006</v>
      </c>
      <c r="R1707" s="56">
        <f>IF(A1707="INVERSION",-J1707,0)</f>
        <v>0</v>
      </c>
      <c r="S1707" s="56">
        <f>finanzas3[[#This Row],[INGRESO__NETO]]+finanzas3[[#This Row],[GASTO_NETO]]+finanzas3[[#This Row],[INVERSION_NETA]]</f>
        <v>-0.82200000000000006</v>
      </c>
    </row>
    <row r="1708" spans="1:19" x14ac:dyDescent="0.35">
      <c r="A1708" s="3" t="s">
        <v>28</v>
      </c>
      <c r="B1708" s="3" t="s">
        <v>16</v>
      </c>
      <c r="C1708" s="3" t="s">
        <v>17</v>
      </c>
      <c r="D1708" s="3" t="s">
        <v>18</v>
      </c>
      <c r="E1708" s="3" t="s">
        <v>425</v>
      </c>
      <c r="G1708" s="3" t="s">
        <v>48</v>
      </c>
      <c r="H1708" s="3" t="s">
        <v>425</v>
      </c>
      <c r="I1708" s="3" t="s">
        <v>425</v>
      </c>
      <c r="J1708" s="6">
        <v>3.2</v>
      </c>
      <c r="K1708" s="4">
        <v>44774</v>
      </c>
      <c r="L1708" s="3">
        <f t="shared" si="104"/>
        <v>2022</v>
      </c>
      <c r="M1708" s="3">
        <f t="shared" si="105"/>
        <v>8</v>
      </c>
      <c r="O1708" s="3" t="s">
        <v>872</v>
      </c>
      <c r="P1708" s="56">
        <f t="shared" si="106"/>
        <v>0</v>
      </c>
      <c r="Q1708" s="56">
        <f t="shared" si="107"/>
        <v>-3.2</v>
      </c>
      <c r="R1708" s="56">
        <f>IF(A1708="INVERSION",-J1708,0)</f>
        <v>0</v>
      </c>
      <c r="S1708" s="56">
        <f>finanzas3[[#This Row],[INGRESO__NETO]]+finanzas3[[#This Row],[GASTO_NETO]]+finanzas3[[#This Row],[INVERSION_NETA]]</f>
        <v>-3.2</v>
      </c>
    </row>
    <row r="1709" spans="1:19" x14ac:dyDescent="0.35">
      <c r="A1709" s="3" t="s">
        <v>28</v>
      </c>
      <c r="B1709" s="3" t="s">
        <v>16</v>
      </c>
      <c r="C1709" s="3" t="s">
        <v>17</v>
      </c>
      <c r="D1709" s="3" t="s">
        <v>18</v>
      </c>
      <c r="E1709" s="3" t="s">
        <v>425</v>
      </c>
      <c r="F1709" s="3" t="s">
        <v>171</v>
      </c>
      <c r="G1709" s="3" t="s">
        <v>48</v>
      </c>
      <c r="H1709" s="3" t="s">
        <v>49</v>
      </c>
      <c r="I1709" s="3" t="s">
        <v>425</v>
      </c>
      <c r="J1709" s="6">
        <v>3.2060000000000004</v>
      </c>
      <c r="K1709" s="4">
        <v>44774</v>
      </c>
      <c r="L1709" s="3">
        <f t="shared" si="104"/>
        <v>2022</v>
      </c>
      <c r="M1709" s="3">
        <f t="shared" si="105"/>
        <v>8</v>
      </c>
      <c r="O1709" s="3"/>
      <c r="P1709" s="56">
        <f t="shared" si="106"/>
        <v>0</v>
      </c>
      <c r="Q1709" s="56">
        <f t="shared" si="107"/>
        <v>-3.2060000000000004</v>
      </c>
      <c r="R1709" s="56">
        <f>IF(A1709="INVERSION",-J1709,0)</f>
        <v>0</v>
      </c>
      <c r="S1709" s="56">
        <f>finanzas3[[#This Row],[INGRESO__NETO]]+finanzas3[[#This Row],[GASTO_NETO]]+finanzas3[[#This Row],[INVERSION_NETA]]</f>
        <v>-3.2060000000000004</v>
      </c>
    </row>
    <row r="1710" spans="1:19" x14ac:dyDescent="0.35">
      <c r="A1710" s="3" t="s">
        <v>28</v>
      </c>
      <c r="B1710" s="3" t="s">
        <v>16</v>
      </c>
      <c r="C1710" s="3" t="s">
        <v>29</v>
      </c>
      <c r="D1710" s="3" t="s">
        <v>18</v>
      </c>
      <c r="E1710" s="3" t="s">
        <v>37</v>
      </c>
      <c r="F1710" s="3" t="s">
        <v>171</v>
      </c>
      <c r="G1710" s="3" t="s">
        <v>1864</v>
      </c>
      <c r="H1710" s="3" t="s">
        <v>1861</v>
      </c>
      <c r="I1710" s="3" t="s">
        <v>487</v>
      </c>
      <c r="J1710" s="6">
        <v>45</v>
      </c>
      <c r="K1710" s="4">
        <v>44774</v>
      </c>
      <c r="L1710" s="3">
        <f t="shared" si="104"/>
        <v>2022</v>
      </c>
      <c r="M1710" s="3">
        <f t="shared" si="105"/>
        <v>8</v>
      </c>
      <c r="O1710" s="3" t="s">
        <v>500</v>
      </c>
      <c r="P1710" s="56">
        <f t="shared" si="106"/>
        <v>0</v>
      </c>
      <c r="Q1710" s="56">
        <f t="shared" si="107"/>
        <v>-45</v>
      </c>
      <c r="R1710" s="56">
        <f>IF(A1710="INVERSION",-J1710,0)</f>
        <v>0</v>
      </c>
      <c r="S1710" s="56">
        <f>finanzas3[[#This Row],[INGRESO__NETO]]+finanzas3[[#This Row],[GASTO_NETO]]+finanzas3[[#This Row],[INVERSION_NETA]]</f>
        <v>-45</v>
      </c>
    </row>
    <row r="1711" spans="1:19" x14ac:dyDescent="0.35">
      <c r="A1711" s="3" t="s">
        <v>531</v>
      </c>
      <c r="B1711" s="3" t="s">
        <v>16</v>
      </c>
      <c r="C1711" s="3" t="s">
        <v>17</v>
      </c>
      <c r="D1711" s="3" t="s">
        <v>18</v>
      </c>
      <c r="E1711" s="3" t="s">
        <v>532</v>
      </c>
      <c r="F1711" s="3" t="s">
        <v>20</v>
      </c>
      <c r="G1711" s="3" t="s">
        <v>533</v>
      </c>
      <c r="H1711" s="3" t="s">
        <v>533</v>
      </c>
      <c r="I1711" s="3" t="s">
        <v>533</v>
      </c>
      <c r="J1711" s="6">
        <v>180</v>
      </c>
      <c r="K1711" s="4">
        <v>44774</v>
      </c>
      <c r="L1711" s="3">
        <f t="shared" si="104"/>
        <v>2022</v>
      </c>
      <c r="M1711" s="3">
        <f t="shared" si="105"/>
        <v>8</v>
      </c>
      <c r="O1711" s="3"/>
      <c r="P1711" s="56">
        <f t="shared" si="106"/>
        <v>0</v>
      </c>
      <c r="Q1711" s="56">
        <f t="shared" si="107"/>
        <v>0</v>
      </c>
      <c r="R1711" s="56">
        <f>IF(A1711="INVERSION",-J1711,0)</f>
        <v>-180</v>
      </c>
      <c r="S1711" s="56">
        <f>finanzas3[[#This Row],[INGRESO__NETO]]+finanzas3[[#This Row],[GASTO_NETO]]+finanzas3[[#This Row],[INVERSION_NETA]]</f>
        <v>-180</v>
      </c>
    </row>
    <row r="1712" spans="1:19" x14ac:dyDescent="0.35">
      <c r="A1712" s="3" t="s">
        <v>28</v>
      </c>
      <c r="B1712" s="3" t="s">
        <v>16</v>
      </c>
      <c r="C1712" s="3" t="s">
        <v>29</v>
      </c>
      <c r="D1712" s="3" t="s">
        <v>18</v>
      </c>
      <c r="E1712" s="3" t="s">
        <v>483</v>
      </c>
      <c r="F1712" s="3" t="s">
        <v>171</v>
      </c>
      <c r="G1712" s="3" t="s">
        <v>59</v>
      </c>
      <c r="H1712" s="3" t="s">
        <v>428</v>
      </c>
      <c r="I1712" s="3" t="s">
        <v>428</v>
      </c>
      <c r="J1712" s="6">
        <v>6.5</v>
      </c>
      <c r="K1712" s="4">
        <v>44774</v>
      </c>
      <c r="L1712" s="3">
        <f t="shared" si="104"/>
        <v>2022</v>
      </c>
      <c r="M1712" s="3">
        <f t="shared" si="105"/>
        <v>8</v>
      </c>
      <c r="O1712" s="3" t="s">
        <v>500</v>
      </c>
      <c r="P1712" s="56">
        <f t="shared" si="106"/>
        <v>0</v>
      </c>
      <c r="Q1712" s="56">
        <f t="shared" si="107"/>
        <v>-6.5</v>
      </c>
      <c r="R1712" s="56">
        <f>IF(A1712="INVERSION",-J1712,0)</f>
        <v>0</v>
      </c>
      <c r="S1712" s="56">
        <f>finanzas3[[#This Row],[INGRESO__NETO]]+finanzas3[[#This Row],[GASTO_NETO]]+finanzas3[[#This Row],[INVERSION_NETA]]</f>
        <v>-6.5</v>
      </c>
    </row>
    <row r="1713" spans="1:19" x14ac:dyDescent="0.35">
      <c r="A1713" s="3" t="s">
        <v>28</v>
      </c>
      <c r="B1713" s="3" t="s">
        <v>16</v>
      </c>
      <c r="C1713" s="3" t="s">
        <v>29</v>
      </c>
      <c r="D1713" s="3" t="s">
        <v>18</v>
      </c>
      <c r="E1713" s="3" t="s">
        <v>184</v>
      </c>
      <c r="G1713" s="3" t="s">
        <v>1864</v>
      </c>
      <c r="H1713" s="3" t="s">
        <v>184</v>
      </c>
      <c r="I1713" s="3" t="s">
        <v>632</v>
      </c>
      <c r="J1713" s="6">
        <v>13.5</v>
      </c>
      <c r="K1713" s="4">
        <v>44774</v>
      </c>
      <c r="L1713" s="3">
        <f t="shared" si="104"/>
        <v>2022</v>
      </c>
      <c r="M1713" s="3">
        <f t="shared" si="105"/>
        <v>8</v>
      </c>
      <c r="O1713" s="3" t="s">
        <v>500</v>
      </c>
      <c r="P1713" s="56">
        <f t="shared" si="106"/>
        <v>0</v>
      </c>
      <c r="Q1713" s="56">
        <f t="shared" si="107"/>
        <v>-13.5</v>
      </c>
      <c r="R1713" s="56">
        <f>IF(A1713="INVERSION",-J1713,0)</f>
        <v>0</v>
      </c>
      <c r="S1713" s="56">
        <f>finanzas3[[#This Row],[INGRESO__NETO]]+finanzas3[[#This Row],[GASTO_NETO]]+finanzas3[[#This Row],[INVERSION_NETA]]</f>
        <v>-13.5</v>
      </c>
    </row>
    <row r="1714" spans="1:19" x14ac:dyDescent="0.35">
      <c r="A1714" s="3" t="s">
        <v>28</v>
      </c>
      <c r="B1714" s="3" t="s">
        <v>16</v>
      </c>
      <c r="C1714" s="3" t="s">
        <v>17</v>
      </c>
      <c r="D1714" s="3" t="s">
        <v>18</v>
      </c>
      <c r="E1714" s="3" t="s">
        <v>485</v>
      </c>
      <c r="F1714" s="3" t="s">
        <v>171</v>
      </c>
      <c r="G1714" s="3" t="s">
        <v>1864</v>
      </c>
      <c r="H1714" s="3" t="s">
        <v>679</v>
      </c>
      <c r="I1714" s="3" t="s">
        <v>2197</v>
      </c>
      <c r="J1714" s="6">
        <v>8.5</v>
      </c>
      <c r="K1714" s="4">
        <v>44774</v>
      </c>
      <c r="L1714" s="3">
        <f t="shared" si="104"/>
        <v>2022</v>
      </c>
      <c r="M1714" s="3">
        <f t="shared" si="105"/>
        <v>8</v>
      </c>
      <c r="O1714" s="3" t="s">
        <v>500</v>
      </c>
      <c r="P1714" s="56">
        <f t="shared" si="106"/>
        <v>0</v>
      </c>
      <c r="Q1714" s="56">
        <f t="shared" si="107"/>
        <v>-8.5</v>
      </c>
      <c r="R1714" s="56">
        <f>IF(A1714="INVERSION",-J1714,0)</f>
        <v>0</v>
      </c>
      <c r="S1714" s="56">
        <f>finanzas3[[#This Row],[INGRESO__NETO]]+finanzas3[[#This Row],[GASTO_NETO]]+finanzas3[[#This Row],[INVERSION_NETA]]</f>
        <v>-8.5</v>
      </c>
    </row>
    <row r="1715" spans="1:19" x14ac:dyDescent="0.35">
      <c r="A1715" s="3" t="s">
        <v>531</v>
      </c>
      <c r="B1715" s="3" t="s">
        <v>16</v>
      </c>
      <c r="C1715" s="3" t="s">
        <v>17</v>
      </c>
      <c r="D1715" s="3" t="s">
        <v>18</v>
      </c>
      <c r="E1715" s="3" t="s">
        <v>532</v>
      </c>
      <c r="F1715" s="3" t="s">
        <v>20</v>
      </c>
      <c r="G1715" s="3" t="s">
        <v>533</v>
      </c>
      <c r="H1715" s="3" t="s">
        <v>533</v>
      </c>
      <c r="I1715" s="3" t="s">
        <v>533</v>
      </c>
      <c r="J1715" s="6">
        <v>180</v>
      </c>
      <c r="K1715" s="4">
        <v>44775</v>
      </c>
      <c r="L1715" s="3">
        <f t="shared" si="104"/>
        <v>2022</v>
      </c>
      <c r="M1715" s="3">
        <f t="shared" si="105"/>
        <v>8</v>
      </c>
      <c r="O1715" s="3"/>
      <c r="P1715" s="56">
        <f t="shared" si="106"/>
        <v>0</v>
      </c>
      <c r="Q1715" s="56">
        <f t="shared" si="107"/>
        <v>0</v>
      </c>
      <c r="R1715" s="56">
        <f>IF(A1715="INVERSION",-J1715,0)</f>
        <v>-180</v>
      </c>
      <c r="S1715" s="56">
        <f>finanzas3[[#This Row],[INGRESO__NETO]]+finanzas3[[#This Row],[GASTO_NETO]]+finanzas3[[#This Row],[INVERSION_NETA]]</f>
        <v>-180</v>
      </c>
    </row>
    <row r="1716" spans="1:19" x14ac:dyDescent="0.35">
      <c r="A1716" s="3" t="s">
        <v>28</v>
      </c>
      <c r="B1716" s="3" t="s">
        <v>16</v>
      </c>
      <c r="C1716" s="3" t="s">
        <v>17</v>
      </c>
      <c r="D1716" s="3" t="s">
        <v>18</v>
      </c>
      <c r="E1716" s="3" t="s">
        <v>485</v>
      </c>
      <c r="G1716" s="3" t="s">
        <v>48</v>
      </c>
      <c r="H1716" s="3" t="s">
        <v>874</v>
      </c>
      <c r="I1716" s="3" t="s">
        <v>185</v>
      </c>
      <c r="J1716" s="6">
        <v>2.0000000000000004E-2</v>
      </c>
      <c r="K1716" s="4">
        <v>44776</v>
      </c>
      <c r="L1716" s="3">
        <f t="shared" si="104"/>
        <v>2022</v>
      </c>
      <c r="M1716" s="3">
        <f t="shared" si="105"/>
        <v>8</v>
      </c>
      <c r="O1716" s="3" t="s">
        <v>875</v>
      </c>
      <c r="P1716" s="56">
        <f t="shared" si="106"/>
        <v>0</v>
      </c>
      <c r="Q1716" s="56">
        <f t="shared" si="107"/>
        <v>-2.0000000000000004E-2</v>
      </c>
      <c r="R1716" s="56">
        <f>IF(A1716="INVERSION",-J1716,0)</f>
        <v>0</v>
      </c>
      <c r="S1716" s="56">
        <f>finanzas3[[#This Row],[INGRESO__NETO]]+finanzas3[[#This Row],[GASTO_NETO]]+finanzas3[[#This Row],[INVERSION_NETA]]</f>
        <v>-2.0000000000000004E-2</v>
      </c>
    </row>
    <row r="1717" spans="1:19" x14ac:dyDescent="0.35">
      <c r="A1717" s="3" t="s">
        <v>28</v>
      </c>
      <c r="B1717" s="3" t="s">
        <v>16</v>
      </c>
      <c r="C1717" s="3" t="s">
        <v>637</v>
      </c>
      <c r="D1717" s="3" t="s">
        <v>18</v>
      </c>
      <c r="E1717" s="3" t="s">
        <v>649</v>
      </c>
      <c r="G1717" s="3" t="s">
        <v>53</v>
      </c>
      <c r="H1717" s="3" t="s">
        <v>177</v>
      </c>
      <c r="I1717" s="3" t="s">
        <v>177</v>
      </c>
      <c r="J1717" s="6">
        <v>6.23</v>
      </c>
      <c r="K1717" s="4">
        <v>44776</v>
      </c>
      <c r="L1717" s="3">
        <f t="shared" si="104"/>
        <v>2022</v>
      </c>
      <c r="M1717" s="3">
        <f t="shared" si="105"/>
        <v>8</v>
      </c>
      <c r="O1717" s="3" t="s">
        <v>873</v>
      </c>
      <c r="P1717" s="56">
        <f t="shared" si="106"/>
        <v>0</v>
      </c>
      <c r="Q1717" s="56">
        <f t="shared" si="107"/>
        <v>-6.23</v>
      </c>
      <c r="R1717" s="56">
        <f>IF(A1717="INVERSION",-J1717,0)</f>
        <v>0</v>
      </c>
      <c r="S1717" s="56">
        <f>finanzas3[[#This Row],[INGRESO__NETO]]+finanzas3[[#This Row],[GASTO_NETO]]+finanzas3[[#This Row],[INVERSION_NETA]]</f>
        <v>-6.23</v>
      </c>
    </row>
    <row r="1718" spans="1:19" x14ac:dyDescent="0.35">
      <c r="A1718" s="3" t="s">
        <v>28</v>
      </c>
      <c r="B1718" s="3" t="s">
        <v>16</v>
      </c>
      <c r="C1718" s="3" t="s">
        <v>17</v>
      </c>
      <c r="D1718" s="3" t="s">
        <v>18</v>
      </c>
      <c r="E1718" s="3" t="s">
        <v>177</v>
      </c>
      <c r="F1718" s="3" t="s">
        <v>25</v>
      </c>
      <c r="G1718" s="3" t="s">
        <v>53</v>
      </c>
      <c r="H1718" s="3" t="s">
        <v>177</v>
      </c>
      <c r="I1718" s="3" t="s">
        <v>177</v>
      </c>
      <c r="J1718" s="6">
        <v>6.23</v>
      </c>
      <c r="K1718" s="4">
        <v>44776</v>
      </c>
      <c r="L1718" s="3">
        <f t="shared" si="104"/>
        <v>2022</v>
      </c>
      <c r="M1718" s="3">
        <f t="shared" si="105"/>
        <v>8</v>
      </c>
      <c r="O1718" t="s">
        <v>178</v>
      </c>
      <c r="P1718" s="56">
        <f t="shared" si="106"/>
        <v>0</v>
      </c>
      <c r="Q1718" s="56">
        <f t="shared" si="107"/>
        <v>-6.23</v>
      </c>
      <c r="R1718" s="56">
        <f>IF(A1718="INVERSION",-J1718,0)</f>
        <v>0</v>
      </c>
      <c r="S1718" s="56">
        <f>finanzas3[[#This Row],[INGRESO__NETO]]+finanzas3[[#This Row],[GASTO_NETO]]+finanzas3[[#This Row],[INVERSION_NETA]]</f>
        <v>-6.23</v>
      </c>
    </row>
    <row r="1719" spans="1:19" x14ac:dyDescent="0.35">
      <c r="A1719" s="3" t="s">
        <v>28</v>
      </c>
      <c r="B1719" s="3" t="s">
        <v>16</v>
      </c>
      <c r="C1719" s="3" t="s">
        <v>17</v>
      </c>
      <c r="D1719" s="3" t="s">
        <v>18</v>
      </c>
      <c r="E1719" s="3" t="s">
        <v>485</v>
      </c>
      <c r="G1719" s="3" t="s">
        <v>48</v>
      </c>
      <c r="H1719" s="3" t="s">
        <v>874</v>
      </c>
      <c r="I1719" s="3" t="s">
        <v>185</v>
      </c>
      <c r="J1719" s="6">
        <v>0.44500000000000006</v>
      </c>
      <c r="K1719" s="4">
        <v>44777</v>
      </c>
      <c r="L1719" s="3">
        <f t="shared" si="104"/>
        <v>2022</v>
      </c>
      <c r="M1719" s="3">
        <f t="shared" si="105"/>
        <v>8</v>
      </c>
      <c r="O1719" s="3" t="s">
        <v>876</v>
      </c>
      <c r="P1719" s="56">
        <f t="shared" si="106"/>
        <v>0</v>
      </c>
      <c r="Q1719" s="56">
        <f t="shared" si="107"/>
        <v>-0.44500000000000006</v>
      </c>
      <c r="R1719" s="56">
        <f>IF(A1719="INVERSION",-J1719,0)</f>
        <v>0</v>
      </c>
      <c r="S1719" s="56">
        <f>finanzas3[[#This Row],[INGRESO__NETO]]+finanzas3[[#This Row],[GASTO_NETO]]+finanzas3[[#This Row],[INVERSION_NETA]]</f>
        <v>-0.44500000000000006</v>
      </c>
    </row>
    <row r="1720" spans="1:19" x14ac:dyDescent="0.35">
      <c r="A1720" s="3" t="s">
        <v>28</v>
      </c>
      <c r="B1720" s="3" t="s">
        <v>16</v>
      </c>
      <c r="C1720" s="3" t="s">
        <v>17</v>
      </c>
      <c r="D1720" s="3" t="s">
        <v>18</v>
      </c>
      <c r="E1720" s="3" t="s">
        <v>485</v>
      </c>
      <c r="G1720" s="3" t="s">
        <v>48</v>
      </c>
      <c r="H1720" s="3" t="s">
        <v>874</v>
      </c>
      <c r="I1720" s="3" t="s">
        <v>185</v>
      </c>
      <c r="J1720" s="6">
        <v>2.0000000000000004E-2</v>
      </c>
      <c r="K1720" s="4">
        <v>44777</v>
      </c>
      <c r="L1720" s="3">
        <f t="shared" si="104"/>
        <v>2022</v>
      </c>
      <c r="M1720" s="3">
        <f t="shared" si="105"/>
        <v>8</v>
      </c>
      <c r="O1720" s="3" t="s">
        <v>876</v>
      </c>
      <c r="P1720" s="56">
        <f t="shared" si="106"/>
        <v>0</v>
      </c>
      <c r="Q1720" s="56">
        <f t="shared" si="107"/>
        <v>-2.0000000000000004E-2</v>
      </c>
      <c r="R1720" s="56">
        <f>IF(A1720="INVERSION",-J1720,0)</f>
        <v>0</v>
      </c>
      <c r="S1720" s="56">
        <f>finanzas3[[#This Row],[INGRESO__NETO]]+finanzas3[[#This Row],[GASTO_NETO]]+finanzas3[[#This Row],[INVERSION_NETA]]</f>
        <v>-2.0000000000000004E-2</v>
      </c>
    </row>
    <row r="1721" spans="1:19" x14ac:dyDescent="0.35">
      <c r="A1721" s="3" t="s">
        <v>28</v>
      </c>
      <c r="B1721" s="3" t="s">
        <v>16</v>
      </c>
      <c r="C1721" s="3" t="s">
        <v>17</v>
      </c>
      <c r="D1721" s="3" t="s">
        <v>18</v>
      </c>
      <c r="E1721" s="3" t="s">
        <v>177</v>
      </c>
      <c r="F1721" s="3" t="s">
        <v>25</v>
      </c>
      <c r="G1721" s="3" t="s">
        <v>53</v>
      </c>
      <c r="H1721" s="3" t="s">
        <v>177</v>
      </c>
      <c r="I1721" s="3" t="s">
        <v>177</v>
      </c>
      <c r="J1721" s="6">
        <v>3.5</v>
      </c>
      <c r="K1721" s="4">
        <v>44777</v>
      </c>
      <c r="L1721" s="3">
        <f t="shared" si="104"/>
        <v>2022</v>
      </c>
      <c r="M1721" s="3">
        <f t="shared" si="105"/>
        <v>8</v>
      </c>
      <c r="O1721" t="s">
        <v>178</v>
      </c>
      <c r="P1721" s="56">
        <f t="shared" si="106"/>
        <v>0</v>
      </c>
      <c r="Q1721" s="56">
        <f t="shared" si="107"/>
        <v>-3.5</v>
      </c>
      <c r="R1721" s="56">
        <f>IF(A1721="INVERSION",-J1721,0)</f>
        <v>0</v>
      </c>
      <c r="S1721" s="56">
        <f>finanzas3[[#This Row],[INGRESO__NETO]]+finanzas3[[#This Row],[GASTO_NETO]]+finanzas3[[#This Row],[INVERSION_NETA]]</f>
        <v>-3.5</v>
      </c>
    </row>
    <row r="1722" spans="1:19" x14ac:dyDescent="0.35">
      <c r="A1722" s="3" t="s">
        <v>28</v>
      </c>
      <c r="B1722" s="3" t="s">
        <v>16</v>
      </c>
      <c r="C1722" s="3" t="s">
        <v>17</v>
      </c>
      <c r="D1722" s="3" t="s">
        <v>18</v>
      </c>
      <c r="E1722" s="3" t="s">
        <v>882</v>
      </c>
      <c r="F1722" s="3" t="s">
        <v>25</v>
      </c>
      <c r="G1722" s="3" t="s">
        <v>67</v>
      </c>
      <c r="H1722" s="3" t="s">
        <v>67</v>
      </c>
      <c r="I1722" s="3" t="s">
        <v>67</v>
      </c>
      <c r="J1722" s="6">
        <v>2.702</v>
      </c>
      <c r="K1722" s="4">
        <v>44778</v>
      </c>
      <c r="L1722" s="3">
        <f t="shared" si="104"/>
        <v>2022</v>
      </c>
      <c r="M1722" s="3">
        <f t="shared" si="105"/>
        <v>8</v>
      </c>
      <c r="O1722" t="s">
        <v>883</v>
      </c>
      <c r="P1722" s="56">
        <f t="shared" si="106"/>
        <v>0</v>
      </c>
      <c r="Q1722" s="56">
        <f t="shared" si="107"/>
        <v>-2.702</v>
      </c>
      <c r="R1722" s="56">
        <f>IF(A1722="INVERSION",-J1722,0)</f>
        <v>0</v>
      </c>
      <c r="S1722" s="56">
        <f>finanzas3[[#This Row],[INGRESO__NETO]]+finanzas3[[#This Row],[GASTO_NETO]]+finanzas3[[#This Row],[INVERSION_NETA]]</f>
        <v>-2.702</v>
      </c>
    </row>
    <row r="1723" spans="1:19" x14ac:dyDescent="0.35">
      <c r="A1723" s="3" t="s">
        <v>28</v>
      </c>
      <c r="B1723" s="3" t="s">
        <v>16</v>
      </c>
      <c r="C1723" s="3" t="s">
        <v>17</v>
      </c>
      <c r="D1723" s="3" t="s">
        <v>18</v>
      </c>
      <c r="E1723" s="3" t="s">
        <v>877</v>
      </c>
      <c r="G1723" s="3" t="s">
        <v>67</v>
      </c>
      <c r="H1723" s="3" t="s">
        <v>67</v>
      </c>
      <c r="I1723" s="3" t="s">
        <v>194</v>
      </c>
      <c r="J1723" s="6">
        <v>2.702</v>
      </c>
      <c r="K1723" s="4">
        <v>44778</v>
      </c>
      <c r="L1723" s="3">
        <f t="shared" si="104"/>
        <v>2022</v>
      </c>
      <c r="M1723" s="3">
        <f t="shared" si="105"/>
        <v>8</v>
      </c>
      <c r="O1723" s="3" t="s">
        <v>878</v>
      </c>
      <c r="P1723" s="56">
        <f t="shared" si="106"/>
        <v>0</v>
      </c>
      <c r="Q1723" s="56">
        <f t="shared" si="107"/>
        <v>-2.702</v>
      </c>
      <c r="R1723" s="56">
        <f>IF(A1723="INVERSION",-J1723,0)</f>
        <v>0</v>
      </c>
      <c r="S1723" s="56">
        <f>finanzas3[[#This Row],[INGRESO__NETO]]+finanzas3[[#This Row],[GASTO_NETO]]+finanzas3[[#This Row],[INVERSION_NETA]]</f>
        <v>-2.702</v>
      </c>
    </row>
    <row r="1724" spans="1:19" x14ac:dyDescent="0.35">
      <c r="A1724" s="3" t="s">
        <v>28</v>
      </c>
      <c r="B1724" s="3" t="s">
        <v>16</v>
      </c>
      <c r="C1724" s="3" t="s">
        <v>17</v>
      </c>
      <c r="D1724" s="3" t="s">
        <v>18</v>
      </c>
      <c r="E1724" s="3" t="s">
        <v>879</v>
      </c>
      <c r="F1724" s="3" t="s">
        <v>171</v>
      </c>
      <c r="G1724" s="3" t="s">
        <v>81</v>
      </c>
      <c r="H1724" s="3" t="s">
        <v>522</v>
      </c>
      <c r="I1724" s="3" t="s">
        <v>880</v>
      </c>
      <c r="J1724" s="6">
        <v>3.2</v>
      </c>
      <c r="K1724" s="4">
        <v>44778</v>
      </c>
      <c r="L1724" s="3">
        <f t="shared" si="104"/>
        <v>2022</v>
      </c>
      <c r="M1724" s="3">
        <f t="shared" si="105"/>
        <v>8</v>
      </c>
      <c r="O1724" s="3" t="s">
        <v>881</v>
      </c>
      <c r="P1724" s="56">
        <f t="shared" si="106"/>
        <v>0</v>
      </c>
      <c r="Q1724" s="56">
        <f t="shared" si="107"/>
        <v>-3.2</v>
      </c>
      <c r="R1724" s="56">
        <f>IF(A1724="INVERSION",-J1724,0)</f>
        <v>0</v>
      </c>
      <c r="S1724" s="56">
        <f>finanzas3[[#This Row],[INGRESO__NETO]]+finanzas3[[#This Row],[GASTO_NETO]]+finanzas3[[#This Row],[INVERSION_NETA]]</f>
        <v>-3.2</v>
      </c>
    </row>
    <row r="1725" spans="1:19" x14ac:dyDescent="0.35">
      <c r="A1725" s="3" t="s">
        <v>28</v>
      </c>
      <c r="B1725" s="3" t="s">
        <v>16</v>
      </c>
      <c r="C1725" s="3" t="s">
        <v>17</v>
      </c>
      <c r="D1725" s="3" t="s">
        <v>18</v>
      </c>
      <c r="E1725" s="3" t="s">
        <v>803</v>
      </c>
      <c r="F1725" s="3" t="s">
        <v>171</v>
      </c>
      <c r="G1725" s="3" t="s">
        <v>53</v>
      </c>
      <c r="H1725" s="3" t="s">
        <v>77</v>
      </c>
      <c r="I1725" s="3" t="s">
        <v>711</v>
      </c>
      <c r="J1725" s="6">
        <v>0.81800000000000006</v>
      </c>
      <c r="K1725" s="4">
        <v>44780</v>
      </c>
      <c r="L1725" s="3">
        <f t="shared" si="104"/>
        <v>2022</v>
      </c>
      <c r="M1725" s="3">
        <f t="shared" si="105"/>
        <v>8</v>
      </c>
      <c r="O1725" s="3" t="s">
        <v>804</v>
      </c>
      <c r="P1725" s="56">
        <f t="shared" si="106"/>
        <v>0</v>
      </c>
      <c r="Q1725" s="56">
        <f t="shared" si="107"/>
        <v>-0.81800000000000006</v>
      </c>
      <c r="R1725" s="56">
        <f>IF(A1725="INVERSION",-J1725,0)</f>
        <v>0</v>
      </c>
      <c r="S1725" s="56">
        <f>finanzas3[[#This Row],[INGRESO__NETO]]+finanzas3[[#This Row],[GASTO_NETO]]+finanzas3[[#This Row],[INVERSION_NETA]]</f>
        <v>-0.81800000000000006</v>
      </c>
    </row>
    <row r="1726" spans="1:19" x14ac:dyDescent="0.35">
      <c r="A1726" s="3" t="s">
        <v>28</v>
      </c>
      <c r="B1726" s="3" t="s">
        <v>16</v>
      </c>
      <c r="C1726" s="3" t="s">
        <v>17</v>
      </c>
      <c r="D1726" s="3" t="s">
        <v>18</v>
      </c>
      <c r="E1726" s="3" t="s">
        <v>167</v>
      </c>
      <c r="F1726" s="3" t="s">
        <v>20</v>
      </c>
      <c r="G1726" s="3" t="s">
        <v>59</v>
      </c>
      <c r="H1726" s="3" t="s">
        <v>250</v>
      </c>
      <c r="I1726" s="3" t="s">
        <v>250</v>
      </c>
      <c r="J1726" s="6">
        <v>0.39900000000000002</v>
      </c>
      <c r="K1726" s="4">
        <v>44781</v>
      </c>
      <c r="L1726" s="3">
        <f t="shared" si="104"/>
        <v>2022</v>
      </c>
      <c r="M1726" s="3">
        <f t="shared" si="105"/>
        <v>8</v>
      </c>
      <c r="O1726" s="3" t="s">
        <v>887</v>
      </c>
      <c r="P1726" s="56">
        <f t="shared" si="106"/>
        <v>0</v>
      </c>
      <c r="Q1726" s="56">
        <f t="shared" si="107"/>
        <v>-0.39900000000000002</v>
      </c>
      <c r="R1726" s="56">
        <f>IF(A1726="INVERSION",-J1726,0)</f>
        <v>0</v>
      </c>
      <c r="S1726" s="56">
        <f>finanzas3[[#This Row],[INGRESO__NETO]]+finanzas3[[#This Row],[GASTO_NETO]]+finanzas3[[#This Row],[INVERSION_NETA]]</f>
        <v>-0.39900000000000002</v>
      </c>
    </row>
    <row r="1727" spans="1:19" x14ac:dyDescent="0.35">
      <c r="A1727" s="3" t="s">
        <v>28</v>
      </c>
      <c r="B1727" s="3" t="s">
        <v>16</v>
      </c>
      <c r="C1727" s="3" t="s">
        <v>17</v>
      </c>
      <c r="D1727" s="3" t="s">
        <v>18</v>
      </c>
      <c r="E1727" s="3" t="s">
        <v>485</v>
      </c>
      <c r="G1727" s="3" t="s">
        <v>48</v>
      </c>
      <c r="H1727" s="3" t="s">
        <v>874</v>
      </c>
      <c r="I1727" s="3" t="s">
        <v>185</v>
      </c>
      <c r="J1727" s="6">
        <v>8.0000000000000016E-2</v>
      </c>
      <c r="K1727" s="4">
        <v>44781</v>
      </c>
      <c r="L1727" s="3">
        <f t="shared" si="104"/>
        <v>2022</v>
      </c>
      <c r="M1727" s="3">
        <f t="shared" si="105"/>
        <v>8</v>
      </c>
      <c r="O1727" s="3" t="s">
        <v>875</v>
      </c>
      <c r="P1727" s="56">
        <f t="shared" si="106"/>
        <v>0</v>
      </c>
      <c r="Q1727" s="56">
        <f t="shared" si="107"/>
        <v>-8.0000000000000016E-2</v>
      </c>
      <c r="R1727" s="56">
        <f>IF(A1727="INVERSION",-J1727,0)</f>
        <v>0</v>
      </c>
      <c r="S1727" s="56">
        <f>finanzas3[[#This Row],[INGRESO__NETO]]+finanzas3[[#This Row],[GASTO_NETO]]+finanzas3[[#This Row],[INVERSION_NETA]]</f>
        <v>-8.0000000000000016E-2</v>
      </c>
    </row>
    <row r="1728" spans="1:19" x14ac:dyDescent="0.35">
      <c r="A1728" s="3" t="s">
        <v>28</v>
      </c>
      <c r="B1728" s="3" t="s">
        <v>16</v>
      </c>
      <c r="C1728" s="3" t="s">
        <v>17</v>
      </c>
      <c r="D1728" s="3" t="s">
        <v>18</v>
      </c>
      <c r="E1728" s="3" t="s">
        <v>40</v>
      </c>
      <c r="F1728" s="3" t="s">
        <v>171</v>
      </c>
      <c r="G1728" s="3" t="s">
        <v>21</v>
      </c>
      <c r="H1728" s="3" t="s">
        <v>40</v>
      </c>
      <c r="I1728" s="3" t="s">
        <v>40</v>
      </c>
      <c r="J1728" s="6">
        <v>6</v>
      </c>
      <c r="K1728" s="4">
        <v>44781</v>
      </c>
      <c r="L1728" s="3">
        <f t="shared" si="104"/>
        <v>2022</v>
      </c>
      <c r="M1728" s="3">
        <f t="shared" si="105"/>
        <v>8</v>
      </c>
      <c r="P1728" s="56">
        <f t="shared" si="106"/>
        <v>0</v>
      </c>
      <c r="Q1728" s="56">
        <f t="shared" si="107"/>
        <v>-6</v>
      </c>
      <c r="R1728" s="56">
        <f>IF(A1728="INVERSION",-J1728,0)</f>
        <v>0</v>
      </c>
      <c r="S1728" s="56">
        <f>finanzas3[[#This Row],[INGRESO__NETO]]+finanzas3[[#This Row],[GASTO_NETO]]+finanzas3[[#This Row],[INVERSION_NETA]]</f>
        <v>-6</v>
      </c>
    </row>
    <row r="1729" spans="1:19" x14ac:dyDescent="0.35">
      <c r="A1729" s="3" t="s">
        <v>28</v>
      </c>
      <c r="B1729" s="3" t="s">
        <v>16</v>
      </c>
      <c r="C1729" s="3" t="s">
        <v>17</v>
      </c>
      <c r="D1729" s="3" t="s">
        <v>18</v>
      </c>
      <c r="E1729" s="3" t="s">
        <v>550</v>
      </c>
      <c r="G1729" s="3" t="s">
        <v>21</v>
      </c>
      <c r="H1729" s="3" t="s">
        <v>884</v>
      </c>
      <c r="I1729" s="3" t="s">
        <v>885</v>
      </c>
      <c r="J1729" s="6">
        <v>1.05</v>
      </c>
      <c r="K1729" s="4">
        <v>44781</v>
      </c>
      <c r="L1729" s="3">
        <f t="shared" si="104"/>
        <v>2022</v>
      </c>
      <c r="M1729" s="3">
        <f t="shared" si="105"/>
        <v>8</v>
      </c>
      <c r="O1729" s="3" t="s">
        <v>886</v>
      </c>
      <c r="P1729" s="56">
        <f t="shared" si="106"/>
        <v>0</v>
      </c>
      <c r="Q1729" s="56">
        <f t="shared" si="107"/>
        <v>-1.05</v>
      </c>
      <c r="R1729" s="56">
        <f>IF(A1729="INVERSION",-J1729,0)</f>
        <v>0</v>
      </c>
      <c r="S1729" s="56">
        <f>finanzas3[[#This Row],[INGRESO__NETO]]+finanzas3[[#This Row],[GASTO_NETO]]+finanzas3[[#This Row],[INVERSION_NETA]]</f>
        <v>-1.05</v>
      </c>
    </row>
    <row r="1730" spans="1:19" x14ac:dyDescent="0.35">
      <c r="A1730" s="3" t="s">
        <v>28</v>
      </c>
      <c r="B1730" s="3" t="s">
        <v>16</v>
      </c>
      <c r="C1730" s="3" t="s">
        <v>17</v>
      </c>
      <c r="D1730" s="3" t="s">
        <v>18</v>
      </c>
      <c r="E1730" s="3" t="s">
        <v>485</v>
      </c>
      <c r="G1730" s="3" t="s">
        <v>1864</v>
      </c>
      <c r="H1730" s="3" t="s">
        <v>1741</v>
      </c>
      <c r="I1730" s="3" t="s">
        <v>888</v>
      </c>
      <c r="J1730" s="6">
        <v>1</v>
      </c>
      <c r="K1730" s="4">
        <v>44781</v>
      </c>
      <c r="L1730" s="3">
        <f t="shared" ref="L1730:L1793" si="108">YEAR(K1730)</f>
        <v>2022</v>
      </c>
      <c r="M1730" s="3">
        <f t="shared" ref="M1730:M1793" si="109">MONTH(K1730)</f>
        <v>8</v>
      </c>
      <c r="O1730" s="3" t="s">
        <v>889</v>
      </c>
      <c r="P1730" s="56">
        <f t="shared" si="106"/>
        <v>0</v>
      </c>
      <c r="Q1730" s="56">
        <f t="shared" si="107"/>
        <v>-1</v>
      </c>
      <c r="R1730" s="56">
        <f>IF(A1730="INVERSION",-J1730,0)</f>
        <v>0</v>
      </c>
      <c r="S1730" s="56">
        <f>finanzas3[[#This Row],[INGRESO__NETO]]+finanzas3[[#This Row],[GASTO_NETO]]+finanzas3[[#This Row],[INVERSION_NETA]]</f>
        <v>-1</v>
      </c>
    </row>
    <row r="1731" spans="1:19" x14ac:dyDescent="0.35">
      <c r="A1731" s="3" t="s">
        <v>15</v>
      </c>
      <c r="B1731" s="3" t="s">
        <v>16</v>
      </c>
      <c r="C1731" s="3" t="s">
        <v>17</v>
      </c>
      <c r="D1731" s="3" t="s">
        <v>18</v>
      </c>
      <c r="E1731" s="3" t="s">
        <v>264</v>
      </c>
      <c r="F1731" s="3" t="s">
        <v>171</v>
      </c>
      <c r="G1731" s="3" t="s">
        <v>265</v>
      </c>
      <c r="H1731" s="3" t="s">
        <v>700</v>
      </c>
      <c r="I1731" s="3" t="s">
        <v>703</v>
      </c>
      <c r="J1731" s="6">
        <v>239.95499999999998</v>
      </c>
      <c r="K1731" s="4">
        <v>44783</v>
      </c>
      <c r="L1731" s="3">
        <f t="shared" si="108"/>
        <v>2022</v>
      </c>
      <c r="M1731" s="3">
        <f t="shared" si="109"/>
        <v>8</v>
      </c>
      <c r="O1731" s="3" t="s">
        <v>890</v>
      </c>
      <c r="P1731" s="56">
        <f t="shared" ref="P1731:P1794" si="110">IF(A1731="INGRESO",J1731,0)</f>
        <v>239.95499999999998</v>
      </c>
      <c r="Q1731" s="56">
        <f t="shared" ref="Q1731:Q1794" si="111">IF(A1731="GASTO",-J1731,0)</f>
        <v>0</v>
      </c>
      <c r="R1731" s="56">
        <f>IF(A1731="INVERSION",-J1731,0)</f>
        <v>0</v>
      </c>
      <c r="S1731" s="56">
        <f>finanzas3[[#This Row],[INGRESO__NETO]]+finanzas3[[#This Row],[GASTO_NETO]]+finanzas3[[#This Row],[INVERSION_NETA]]</f>
        <v>239.95499999999998</v>
      </c>
    </row>
    <row r="1732" spans="1:19" x14ac:dyDescent="0.35">
      <c r="A1732" s="3" t="s">
        <v>15</v>
      </c>
      <c r="B1732" s="3" t="s">
        <v>16</v>
      </c>
      <c r="C1732" s="3" t="s">
        <v>17</v>
      </c>
      <c r="D1732" s="3" t="s">
        <v>18</v>
      </c>
      <c r="E1732" s="3" t="s">
        <v>610</v>
      </c>
      <c r="F1732" s="3" t="s">
        <v>20</v>
      </c>
      <c r="G1732" s="3" t="s">
        <v>568</v>
      </c>
      <c r="H1732" s="3" t="s">
        <v>569</v>
      </c>
      <c r="I1732" s="3" t="s">
        <v>610</v>
      </c>
      <c r="J1732" s="6">
        <v>2.4</v>
      </c>
      <c r="K1732" s="4">
        <v>44783</v>
      </c>
      <c r="L1732" s="3">
        <f t="shared" si="108"/>
        <v>2022</v>
      </c>
      <c r="M1732" s="3">
        <f t="shared" si="109"/>
        <v>8</v>
      </c>
      <c r="O1732" s="3" t="s">
        <v>893</v>
      </c>
      <c r="P1732" s="56">
        <f t="shared" si="110"/>
        <v>2.4</v>
      </c>
      <c r="Q1732" s="56">
        <f t="shared" si="111"/>
        <v>0</v>
      </c>
      <c r="R1732" s="56">
        <f>IF(A1732="INVERSION",-J1732,0)</f>
        <v>0</v>
      </c>
      <c r="S1732" s="56">
        <f>finanzas3[[#This Row],[INGRESO__NETO]]+finanzas3[[#This Row],[GASTO_NETO]]+finanzas3[[#This Row],[INVERSION_NETA]]</f>
        <v>2.4</v>
      </c>
    </row>
    <row r="1733" spans="1:19" x14ac:dyDescent="0.35">
      <c r="A1733" s="3" t="s">
        <v>15</v>
      </c>
      <c r="B1733" s="3" t="s">
        <v>16</v>
      </c>
      <c r="C1733" s="3" t="s">
        <v>17</v>
      </c>
      <c r="D1733" s="3" t="s">
        <v>18</v>
      </c>
      <c r="E1733" s="3" t="s">
        <v>567</v>
      </c>
      <c r="F1733" s="3" t="s">
        <v>20</v>
      </c>
      <c r="G1733" s="3" t="s">
        <v>568</v>
      </c>
      <c r="H1733" s="3" t="s">
        <v>569</v>
      </c>
      <c r="I1733" s="3" t="s">
        <v>567</v>
      </c>
      <c r="J1733" s="6">
        <v>37.5</v>
      </c>
      <c r="K1733" s="4">
        <v>44783</v>
      </c>
      <c r="L1733" s="3">
        <f t="shared" si="108"/>
        <v>2022</v>
      </c>
      <c r="M1733" s="3">
        <f t="shared" si="109"/>
        <v>8</v>
      </c>
      <c r="O1733" s="3" t="s">
        <v>891</v>
      </c>
      <c r="P1733" s="56">
        <f t="shared" si="110"/>
        <v>37.5</v>
      </c>
      <c r="Q1733" s="56">
        <f t="shared" si="111"/>
        <v>0</v>
      </c>
      <c r="R1733" s="56">
        <f>IF(A1733="INVERSION",-J1733,0)</f>
        <v>0</v>
      </c>
      <c r="S1733" s="56">
        <f>finanzas3[[#This Row],[INGRESO__NETO]]+finanzas3[[#This Row],[GASTO_NETO]]+finanzas3[[#This Row],[INVERSION_NETA]]</f>
        <v>37.5</v>
      </c>
    </row>
    <row r="1734" spans="1:19" x14ac:dyDescent="0.35">
      <c r="A1734" s="3" t="s">
        <v>15</v>
      </c>
      <c r="B1734" s="3" t="s">
        <v>16</v>
      </c>
      <c r="C1734" s="3" t="s">
        <v>17</v>
      </c>
      <c r="D1734" s="3" t="s">
        <v>18</v>
      </c>
      <c r="E1734" s="3" t="s">
        <v>567</v>
      </c>
      <c r="F1734" s="3" t="s">
        <v>20</v>
      </c>
      <c r="G1734" s="3" t="s">
        <v>568</v>
      </c>
      <c r="H1734" s="3" t="s">
        <v>569</v>
      </c>
      <c r="I1734" s="3" t="s">
        <v>567</v>
      </c>
      <c r="J1734" s="6">
        <v>1.5</v>
      </c>
      <c r="K1734" s="4">
        <v>44783</v>
      </c>
      <c r="L1734" s="3">
        <f t="shared" si="108"/>
        <v>2022</v>
      </c>
      <c r="M1734" s="3">
        <f t="shared" si="109"/>
        <v>8</v>
      </c>
      <c r="O1734" s="3" t="s">
        <v>892</v>
      </c>
      <c r="P1734" s="56">
        <f t="shared" si="110"/>
        <v>1.5</v>
      </c>
      <c r="Q1734" s="56">
        <f t="shared" si="111"/>
        <v>0</v>
      </c>
      <c r="R1734" s="56">
        <f>IF(A1734="INVERSION",-J1734,0)</f>
        <v>0</v>
      </c>
      <c r="S1734" s="56">
        <f>finanzas3[[#This Row],[INGRESO__NETO]]+finanzas3[[#This Row],[GASTO_NETO]]+finanzas3[[#This Row],[INVERSION_NETA]]</f>
        <v>1.5</v>
      </c>
    </row>
    <row r="1735" spans="1:19" x14ac:dyDescent="0.35">
      <c r="A1735" s="3" t="s">
        <v>15</v>
      </c>
      <c r="B1735" s="3" t="s">
        <v>16</v>
      </c>
      <c r="C1735" s="3" t="s">
        <v>17</v>
      </c>
      <c r="D1735" s="3" t="s">
        <v>18</v>
      </c>
      <c r="E1735" s="3" t="s">
        <v>24</v>
      </c>
      <c r="F1735" s="3" t="s">
        <v>25</v>
      </c>
      <c r="G1735" s="3" t="s">
        <v>21</v>
      </c>
      <c r="H1735" s="3" t="s">
        <v>26</v>
      </c>
      <c r="I1735" s="3" t="s">
        <v>27</v>
      </c>
      <c r="J1735" s="6">
        <v>240</v>
      </c>
      <c r="K1735" s="4">
        <v>44785</v>
      </c>
      <c r="L1735" s="3">
        <f t="shared" si="108"/>
        <v>2022</v>
      </c>
      <c r="M1735" s="3">
        <f t="shared" si="109"/>
        <v>8</v>
      </c>
      <c r="O1735" s="3"/>
      <c r="P1735" s="56">
        <f t="shared" si="110"/>
        <v>240</v>
      </c>
      <c r="Q1735" s="56">
        <f t="shared" si="111"/>
        <v>0</v>
      </c>
      <c r="R1735" s="56">
        <f>IF(A1735="INVERSION",-J1735,0)</f>
        <v>0</v>
      </c>
      <c r="S1735" s="56">
        <f>finanzas3[[#This Row],[INGRESO__NETO]]+finanzas3[[#This Row],[GASTO_NETO]]+finanzas3[[#This Row],[INVERSION_NETA]]</f>
        <v>240</v>
      </c>
    </row>
    <row r="1736" spans="1:19" x14ac:dyDescent="0.35">
      <c r="A1736" s="3" t="s">
        <v>28</v>
      </c>
      <c r="B1736" s="3" t="s">
        <v>16</v>
      </c>
      <c r="C1736" s="3" t="s">
        <v>17</v>
      </c>
      <c r="D1736" s="3" t="s">
        <v>18</v>
      </c>
      <c r="E1736" s="3" t="s">
        <v>735</v>
      </c>
      <c r="G1736" s="3" t="s">
        <v>48</v>
      </c>
      <c r="H1736" s="3" t="s">
        <v>816</v>
      </c>
      <c r="I1736" s="3" t="s">
        <v>817</v>
      </c>
      <c r="J1736" s="6">
        <v>6.9</v>
      </c>
      <c r="K1736" s="4">
        <v>44791</v>
      </c>
      <c r="L1736" s="3">
        <f t="shared" si="108"/>
        <v>2022</v>
      </c>
      <c r="M1736" s="3">
        <f t="shared" si="109"/>
        <v>8</v>
      </c>
      <c r="O1736" s="3" t="s">
        <v>894</v>
      </c>
      <c r="P1736" s="56">
        <f t="shared" si="110"/>
        <v>0</v>
      </c>
      <c r="Q1736" s="56">
        <f t="shared" si="111"/>
        <v>-6.9</v>
      </c>
      <c r="R1736" s="56">
        <f>IF(A1736="INVERSION",-J1736,0)</f>
        <v>0</v>
      </c>
      <c r="S1736" s="56">
        <f>finanzas3[[#This Row],[INGRESO__NETO]]+finanzas3[[#This Row],[GASTO_NETO]]+finanzas3[[#This Row],[INVERSION_NETA]]</f>
        <v>-6.9</v>
      </c>
    </row>
    <row r="1737" spans="1:19" x14ac:dyDescent="0.35">
      <c r="A1737" s="3" t="s">
        <v>28</v>
      </c>
      <c r="B1737" s="3" t="s">
        <v>16</v>
      </c>
      <c r="C1737" s="3" t="s">
        <v>17</v>
      </c>
      <c r="D1737" s="3" t="s">
        <v>18</v>
      </c>
      <c r="E1737" s="3" t="s">
        <v>610</v>
      </c>
      <c r="G1737" s="3" t="s">
        <v>1865</v>
      </c>
      <c r="H1737" s="3" t="s">
        <v>42</v>
      </c>
      <c r="I1737" s="3" t="s">
        <v>860</v>
      </c>
      <c r="J1737" s="6">
        <v>0.93400000000000005</v>
      </c>
      <c r="K1737" s="4">
        <v>44795</v>
      </c>
      <c r="L1737" s="3">
        <f t="shared" si="108"/>
        <v>2022</v>
      </c>
      <c r="M1737" s="3">
        <f t="shared" si="109"/>
        <v>8</v>
      </c>
      <c r="O1737" s="3" t="s">
        <v>900</v>
      </c>
      <c r="P1737" s="56">
        <f t="shared" si="110"/>
        <v>0</v>
      </c>
      <c r="Q1737" s="56">
        <f t="shared" si="111"/>
        <v>-0.93400000000000005</v>
      </c>
      <c r="R1737" s="56">
        <f>IF(A1737="INVERSION",-J1737,0)</f>
        <v>0</v>
      </c>
      <c r="S1737" s="56">
        <f>finanzas3[[#This Row],[INGRESO__NETO]]+finanzas3[[#This Row],[GASTO_NETO]]+finanzas3[[#This Row],[INVERSION_NETA]]</f>
        <v>-0.93400000000000005</v>
      </c>
    </row>
    <row r="1738" spans="1:19" x14ac:dyDescent="0.35">
      <c r="A1738" s="3" t="s">
        <v>28</v>
      </c>
      <c r="B1738" s="3" t="s">
        <v>16</v>
      </c>
      <c r="C1738" s="3" t="s">
        <v>17</v>
      </c>
      <c r="D1738" s="3" t="s">
        <v>18</v>
      </c>
      <c r="E1738" s="3" t="s">
        <v>896</v>
      </c>
      <c r="G1738" s="3" t="s">
        <v>53</v>
      </c>
      <c r="H1738" s="3" t="s">
        <v>897</v>
      </c>
      <c r="I1738" s="3" t="s">
        <v>897</v>
      </c>
      <c r="J1738" s="6">
        <v>1.22</v>
      </c>
      <c r="K1738" s="4">
        <v>44795</v>
      </c>
      <c r="L1738" s="3">
        <f t="shared" si="108"/>
        <v>2022</v>
      </c>
      <c r="M1738" s="3">
        <f t="shared" si="109"/>
        <v>8</v>
      </c>
      <c r="O1738" s="3" t="s">
        <v>898</v>
      </c>
      <c r="P1738" s="56">
        <f t="shared" si="110"/>
        <v>0</v>
      </c>
      <c r="Q1738" s="56">
        <f t="shared" si="111"/>
        <v>-1.22</v>
      </c>
      <c r="R1738" s="56">
        <f>IF(A1738="INVERSION",-J1738,0)</f>
        <v>0</v>
      </c>
      <c r="S1738" s="56">
        <f>finanzas3[[#This Row],[INGRESO__NETO]]+finanzas3[[#This Row],[GASTO_NETO]]+finanzas3[[#This Row],[INVERSION_NETA]]</f>
        <v>-1.22</v>
      </c>
    </row>
    <row r="1739" spans="1:19" x14ac:dyDescent="0.35">
      <c r="A1739" s="3" t="s">
        <v>28</v>
      </c>
      <c r="B1739" s="33" t="s">
        <v>16</v>
      </c>
      <c r="C1739" s="3" t="s">
        <v>17</v>
      </c>
      <c r="D1739" s="3" t="s">
        <v>18</v>
      </c>
      <c r="E1739" s="3" t="s">
        <v>485</v>
      </c>
      <c r="F1739" s="33"/>
      <c r="G1739" s="3" t="s">
        <v>53</v>
      </c>
      <c r="H1739" s="3" t="s">
        <v>897</v>
      </c>
      <c r="I1739" s="33" t="s">
        <v>897</v>
      </c>
      <c r="J1739" s="105">
        <v>1.22</v>
      </c>
      <c r="K1739" s="4">
        <v>44795</v>
      </c>
      <c r="L1739" s="3">
        <f t="shared" si="108"/>
        <v>2022</v>
      </c>
      <c r="M1739" s="3">
        <f t="shared" si="109"/>
        <v>8</v>
      </c>
      <c r="O1739" s="33" t="s">
        <v>899</v>
      </c>
      <c r="P1739" s="56">
        <f t="shared" si="110"/>
        <v>0</v>
      </c>
      <c r="Q1739" s="56">
        <f t="shared" si="111"/>
        <v>-1.22</v>
      </c>
      <c r="R1739" s="56">
        <f>IF(A1739="INVERSION",-J1739,0)</f>
        <v>0</v>
      </c>
      <c r="S1739" s="56">
        <f>finanzas3[[#This Row],[INGRESO__NETO]]+finanzas3[[#This Row],[GASTO_NETO]]+finanzas3[[#This Row],[INVERSION_NETA]]</f>
        <v>-1.22</v>
      </c>
    </row>
    <row r="1740" spans="1:19" x14ac:dyDescent="0.35">
      <c r="A1740" s="3" t="s">
        <v>28</v>
      </c>
      <c r="B1740" s="3" t="s">
        <v>16</v>
      </c>
      <c r="C1740" s="3" t="s">
        <v>637</v>
      </c>
      <c r="D1740" s="3" t="s">
        <v>18</v>
      </c>
      <c r="E1740" s="3" t="s">
        <v>649</v>
      </c>
      <c r="G1740" s="3" t="s">
        <v>53</v>
      </c>
      <c r="H1740" s="3" t="s">
        <v>177</v>
      </c>
      <c r="I1740" s="3" t="s">
        <v>177</v>
      </c>
      <c r="J1740" s="6">
        <v>3.5</v>
      </c>
      <c r="K1740" s="4">
        <v>44795</v>
      </c>
      <c r="L1740" s="3">
        <f t="shared" si="108"/>
        <v>2022</v>
      </c>
      <c r="M1740" s="3">
        <f t="shared" si="109"/>
        <v>8</v>
      </c>
      <c r="O1740" s="3" t="s">
        <v>895</v>
      </c>
      <c r="P1740" s="56">
        <f t="shared" si="110"/>
        <v>0</v>
      </c>
      <c r="Q1740" s="56">
        <f t="shared" si="111"/>
        <v>-3.5</v>
      </c>
      <c r="R1740" s="56">
        <f>IF(A1740="INVERSION",-J1740,0)</f>
        <v>0</v>
      </c>
      <c r="S1740" s="56">
        <f>finanzas3[[#This Row],[INGRESO__NETO]]+finanzas3[[#This Row],[GASTO_NETO]]+finanzas3[[#This Row],[INVERSION_NETA]]</f>
        <v>-3.5</v>
      </c>
    </row>
    <row r="1741" spans="1:19" x14ac:dyDescent="0.35">
      <c r="A1741" s="3" t="s">
        <v>28</v>
      </c>
      <c r="B1741" s="3" t="s">
        <v>16</v>
      </c>
      <c r="C1741" s="3" t="s">
        <v>17</v>
      </c>
      <c r="D1741" s="3" t="s">
        <v>18</v>
      </c>
      <c r="E1741" s="3" t="s">
        <v>550</v>
      </c>
      <c r="G1741" s="3" t="s">
        <v>21</v>
      </c>
      <c r="H1741" s="3" t="s">
        <v>550</v>
      </c>
      <c r="I1741" s="3" t="s">
        <v>691</v>
      </c>
      <c r="J1741" s="6">
        <v>0.5</v>
      </c>
      <c r="K1741" s="4">
        <v>44797</v>
      </c>
      <c r="L1741" s="3">
        <f t="shared" si="108"/>
        <v>2022</v>
      </c>
      <c r="M1741" s="3">
        <f t="shared" si="109"/>
        <v>8</v>
      </c>
      <c r="O1741" s="3" t="s">
        <v>901</v>
      </c>
      <c r="P1741" s="56">
        <f t="shared" si="110"/>
        <v>0</v>
      </c>
      <c r="Q1741" s="56">
        <f t="shared" si="111"/>
        <v>-0.5</v>
      </c>
      <c r="R1741" s="56">
        <f>IF(A1741="INVERSION",-J1741,0)</f>
        <v>0</v>
      </c>
      <c r="S1741" s="56">
        <f>finanzas3[[#This Row],[INGRESO__NETO]]+finanzas3[[#This Row],[GASTO_NETO]]+finanzas3[[#This Row],[INVERSION_NETA]]</f>
        <v>-0.5</v>
      </c>
    </row>
    <row r="1742" spans="1:19" x14ac:dyDescent="0.35">
      <c r="A1742" s="3" t="s">
        <v>28</v>
      </c>
      <c r="B1742" s="3" t="s">
        <v>16</v>
      </c>
      <c r="C1742" s="3" t="s">
        <v>17</v>
      </c>
      <c r="D1742" s="3" t="s">
        <v>18</v>
      </c>
      <c r="E1742" s="3" t="s">
        <v>425</v>
      </c>
      <c r="G1742" s="3" t="s">
        <v>48</v>
      </c>
      <c r="H1742" s="3" t="s">
        <v>425</v>
      </c>
      <c r="I1742" s="3" t="s">
        <v>425</v>
      </c>
      <c r="J1742" s="6">
        <v>2.9000000000000004</v>
      </c>
      <c r="K1742" s="4">
        <v>44799</v>
      </c>
      <c r="L1742" s="3">
        <f t="shared" si="108"/>
        <v>2022</v>
      </c>
      <c r="M1742" s="3">
        <f t="shared" si="109"/>
        <v>8</v>
      </c>
      <c r="O1742" s="3" t="s">
        <v>872</v>
      </c>
      <c r="P1742" s="56">
        <f t="shared" si="110"/>
        <v>0</v>
      </c>
      <c r="Q1742" s="56">
        <f t="shared" si="111"/>
        <v>-2.9000000000000004</v>
      </c>
      <c r="R1742" s="56">
        <f>IF(A1742="INVERSION",-J1742,0)</f>
        <v>0</v>
      </c>
      <c r="S1742" s="56">
        <f>finanzas3[[#This Row],[INGRESO__NETO]]+finanzas3[[#This Row],[GASTO_NETO]]+finanzas3[[#This Row],[INVERSION_NETA]]</f>
        <v>-2.9000000000000004</v>
      </c>
    </row>
    <row r="1743" spans="1:19" x14ac:dyDescent="0.35">
      <c r="A1743" s="3" t="s">
        <v>28</v>
      </c>
      <c r="B1743" s="3" t="s">
        <v>16</v>
      </c>
      <c r="C1743" s="3" t="s">
        <v>17</v>
      </c>
      <c r="D1743" s="3" t="s">
        <v>18</v>
      </c>
      <c r="E1743" s="3" t="s">
        <v>425</v>
      </c>
      <c r="F1743" s="3" t="s">
        <v>171</v>
      </c>
      <c r="G1743" s="3" t="s">
        <v>48</v>
      </c>
      <c r="H1743" s="3" t="s">
        <v>49</v>
      </c>
      <c r="I1743" s="3" t="s">
        <v>425</v>
      </c>
      <c r="J1743" s="6">
        <v>2.9000000000000004</v>
      </c>
      <c r="K1743" s="4">
        <v>44799</v>
      </c>
      <c r="L1743" s="3">
        <f t="shared" si="108"/>
        <v>2022</v>
      </c>
      <c r="M1743" s="3">
        <f t="shared" si="109"/>
        <v>8</v>
      </c>
      <c r="O1743" s="3"/>
      <c r="P1743" s="56">
        <f t="shared" si="110"/>
        <v>0</v>
      </c>
      <c r="Q1743" s="56">
        <f t="shared" si="111"/>
        <v>-2.9000000000000004</v>
      </c>
      <c r="R1743" s="56">
        <f>IF(A1743="INVERSION",-J1743,0)</f>
        <v>0</v>
      </c>
      <c r="S1743" s="56">
        <f>finanzas3[[#This Row],[INGRESO__NETO]]+finanzas3[[#This Row],[GASTO_NETO]]+finanzas3[[#This Row],[INVERSION_NETA]]</f>
        <v>-2.9000000000000004</v>
      </c>
    </row>
    <row r="1744" spans="1:19" x14ac:dyDescent="0.35">
      <c r="A1744" s="3" t="s">
        <v>28</v>
      </c>
      <c r="B1744" s="3" t="s">
        <v>16</v>
      </c>
      <c r="C1744" s="3" t="s">
        <v>17</v>
      </c>
      <c r="D1744" s="3" t="s">
        <v>18</v>
      </c>
      <c r="E1744" s="3" t="s">
        <v>114</v>
      </c>
      <c r="F1744" s="3" t="s">
        <v>171</v>
      </c>
      <c r="G1744" s="3" t="s">
        <v>73</v>
      </c>
      <c r="H1744" s="3" t="s">
        <v>903</v>
      </c>
      <c r="I1744" s="3" t="s">
        <v>904</v>
      </c>
      <c r="J1744" s="6">
        <v>0.70000000000000007</v>
      </c>
      <c r="K1744" s="4">
        <v>44799</v>
      </c>
      <c r="L1744" s="3">
        <f t="shared" si="108"/>
        <v>2022</v>
      </c>
      <c r="M1744" s="3">
        <f t="shared" si="109"/>
        <v>8</v>
      </c>
      <c r="O1744" s="3" t="s">
        <v>905</v>
      </c>
      <c r="P1744" s="56">
        <f t="shared" si="110"/>
        <v>0</v>
      </c>
      <c r="Q1744" s="56">
        <f t="shared" si="111"/>
        <v>-0.70000000000000007</v>
      </c>
      <c r="R1744" s="56">
        <f>IF(A1744="INVERSION",-J1744,0)</f>
        <v>0</v>
      </c>
      <c r="S1744" s="56">
        <f>finanzas3[[#This Row],[INGRESO__NETO]]+finanzas3[[#This Row],[GASTO_NETO]]+finanzas3[[#This Row],[INVERSION_NETA]]</f>
        <v>-0.70000000000000007</v>
      </c>
    </row>
    <row r="1745" spans="1:19" x14ac:dyDescent="0.35">
      <c r="A1745" s="3" t="s">
        <v>28</v>
      </c>
      <c r="B1745" s="3" t="s">
        <v>16</v>
      </c>
      <c r="C1745" s="3" t="s">
        <v>17</v>
      </c>
      <c r="D1745" s="3" t="s">
        <v>18</v>
      </c>
      <c r="E1745" s="3" t="s">
        <v>803</v>
      </c>
      <c r="F1745" s="3" t="s">
        <v>171</v>
      </c>
      <c r="G1745" s="3" t="s">
        <v>53</v>
      </c>
      <c r="H1745" s="3" t="s">
        <v>77</v>
      </c>
      <c r="I1745" s="3" t="s">
        <v>711</v>
      </c>
      <c r="J1745" s="6">
        <v>0.84100000000000008</v>
      </c>
      <c r="K1745" s="4">
        <v>44799</v>
      </c>
      <c r="L1745" s="3">
        <f t="shared" si="108"/>
        <v>2022</v>
      </c>
      <c r="M1745" s="3">
        <f t="shared" si="109"/>
        <v>8</v>
      </c>
      <c r="O1745" s="3" t="s">
        <v>804</v>
      </c>
      <c r="P1745" s="56">
        <f t="shared" si="110"/>
        <v>0</v>
      </c>
      <c r="Q1745" s="56">
        <f t="shared" si="111"/>
        <v>-0.84100000000000008</v>
      </c>
      <c r="R1745" s="56">
        <f>IF(A1745="INVERSION",-J1745,0)</f>
        <v>0</v>
      </c>
      <c r="S1745" s="56">
        <f>finanzas3[[#This Row],[INGRESO__NETO]]+finanzas3[[#This Row],[GASTO_NETO]]+finanzas3[[#This Row],[INVERSION_NETA]]</f>
        <v>-0.84100000000000008</v>
      </c>
    </row>
    <row r="1746" spans="1:19" x14ac:dyDescent="0.35">
      <c r="A1746" s="3" t="s">
        <v>28</v>
      </c>
      <c r="B1746" s="3" t="s">
        <v>16</v>
      </c>
      <c r="C1746" s="3" t="s">
        <v>17</v>
      </c>
      <c r="D1746" s="3" t="s">
        <v>18</v>
      </c>
      <c r="E1746" s="3" t="s">
        <v>550</v>
      </c>
      <c r="G1746" s="3" t="s">
        <v>21</v>
      </c>
      <c r="H1746" s="3" t="s">
        <v>550</v>
      </c>
      <c r="I1746" s="3" t="s">
        <v>691</v>
      </c>
      <c r="J1746" s="6">
        <v>0.5</v>
      </c>
      <c r="K1746" s="4">
        <v>44799</v>
      </c>
      <c r="L1746" s="3">
        <f t="shared" si="108"/>
        <v>2022</v>
      </c>
      <c r="M1746" s="3">
        <f t="shared" si="109"/>
        <v>8</v>
      </c>
      <c r="O1746" s="3" t="s">
        <v>902</v>
      </c>
      <c r="P1746" s="56">
        <f t="shared" si="110"/>
        <v>0</v>
      </c>
      <c r="Q1746" s="56">
        <f t="shared" si="111"/>
        <v>-0.5</v>
      </c>
      <c r="R1746" s="56">
        <f>IF(A1746="INVERSION",-J1746,0)</f>
        <v>0</v>
      </c>
      <c r="S1746" s="56">
        <f>finanzas3[[#This Row],[INGRESO__NETO]]+finanzas3[[#This Row],[GASTO_NETO]]+finanzas3[[#This Row],[INVERSION_NETA]]</f>
        <v>-0.5</v>
      </c>
    </row>
    <row r="1747" spans="1:19" x14ac:dyDescent="0.35">
      <c r="A1747" s="3" t="s">
        <v>28</v>
      </c>
      <c r="B1747" s="3" t="s">
        <v>16</v>
      </c>
      <c r="C1747" s="3" t="s">
        <v>17</v>
      </c>
      <c r="D1747" s="3" t="s">
        <v>18</v>
      </c>
      <c r="E1747" s="3" t="s">
        <v>425</v>
      </c>
      <c r="F1747" s="3" t="s">
        <v>171</v>
      </c>
      <c r="G1747" s="3" t="s">
        <v>48</v>
      </c>
      <c r="H1747" s="3" t="s">
        <v>49</v>
      </c>
      <c r="I1747" s="3" t="s">
        <v>425</v>
      </c>
      <c r="J1747" s="6">
        <v>1.512</v>
      </c>
      <c r="K1747" s="4">
        <v>44801</v>
      </c>
      <c r="L1747" s="3">
        <f t="shared" si="108"/>
        <v>2022</v>
      </c>
      <c r="M1747" s="3">
        <f t="shared" si="109"/>
        <v>8</v>
      </c>
      <c r="O1747" s="3"/>
      <c r="P1747" s="56">
        <f t="shared" si="110"/>
        <v>0</v>
      </c>
      <c r="Q1747" s="56">
        <f t="shared" si="111"/>
        <v>-1.512</v>
      </c>
      <c r="R1747" s="56">
        <f>IF(A1747="INVERSION",-J1747,0)</f>
        <v>0</v>
      </c>
      <c r="S1747" s="56">
        <f>finanzas3[[#This Row],[INGRESO__NETO]]+finanzas3[[#This Row],[GASTO_NETO]]+finanzas3[[#This Row],[INVERSION_NETA]]</f>
        <v>-1.512</v>
      </c>
    </row>
    <row r="1748" spans="1:19" x14ac:dyDescent="0.35">
      <c r="A1748" s="3" t="s">
        <v>28</v>
      </c>
      <c r="B1748" s="3" t="s">
        <v>16</v>
      </c>
      <c r="C1748" s="3" t="s">
        <v>17</v>
      </c>
      <c r="D1748" s="3" t="s">
        <v>18</v>
      </c>
      <c r="E1748" s="3" t="s">
        <v>425</v>
      </c>
      <c r="G1748" s="3" t="s">
        <v>48</v>
      </c>
      <c r="H1748" s="3" t="s">
        <v>425</v>
      </c>
      <c r="I1748" s="3" t="s">
        <v>425</v>
      </c>
      <c r="J1748" s="6">
        <v>1.512</v>
      </c>
      <c r="K1748" s="4">
        <v>44802</v>
      </c>
      <c r="L1748" s="3">
        <f t="shared" si="108"/>
        <v>2022</v>
      </c>
      <c r="M1748" s="3">
        <f t="shared" si="109"/>
        <v>8</v>
      </c>
      <c r="O1748" s="3" t="s">
        <v>872</v>
      </c>
      <c r="P1748" s="56">
        <f t="shared" si="110"/>
        <v>0</v>
      </c>
      <c r="Q1748" s="56">
        <f t="shared" si="111"/>
        <v>-1.512</v>
      </c>
      <c r="R1748" s="56">
        <f>IF(A1748="INVERSION",-J1748,0)</f>
        <v>0</v>
      </c>
      <c r="S1748" s="56">
        <f>finanzas3[[#This Row],[INGRESO__NETO]]+finanzas3[[#This Row],[GASTO_NETO]]+finanzas3[[#This Row],[INVERSION_NETA]]</f>
        <v>-1.512</v>
      </c>
    </row>
    <row r="1749" spans="1:19" x14ac:dyDescent="0.35">
      <c r="A1749" s="3" t="s">
        <v>28</v>
      </c>
      <c r="B1749" s="3" t="s">
        <v>16</v>
      </c>
      <c r="C1749" s="3" t="s">
        <v>17</v>
      </c>
      <c r="D1749" s="3" t="s">
        <v>18</v>
      </c>
      <c r="E1749" s="3" t="s">
        <v>485</v>
      </c>
      <c r="G1749" s="3" t="s">
        <v>48</v>
      </c>
      <c r="H1749" s="3" t="s">
        <v>874</v>
      </c>
      <c r="I1749" s="3" t="s">
        <v>185</v>
      </c>
      <c r="J1749" s="6">
        <v>0.1</v>
      </c>
      <c r="K1749" s="4">
        <v>44802</v>
      </c>
      <c r="L1749" s="3">
        <f t="shared" si="108"/>
        <v>2022</v>
      </c>
      <c r="M1749" s="3">
        <f t="shared" si="109"/>
        <v>8</v>
      </c>
      <c r="O1749" s="3" t="s">
        <v>875</v>
      </c>
      <c r="P1749" s="56">
        <f t="shared" si="110"/>
        <v>0</v>
      </c>
      <c r="Q1749" s="56">
        <f t="shared" si="111"/>
        <v>-0.1</v>
      </c>
      <c r="R1749" s="56">
        <f>IF(A1749="INVERSION",-J1749,0)</f>
        <v>0</v>
      </c>
      <c r="S1749" s="56">
        <f>finanzas3[[#This Row],[INGRESO__NETO]]+finanzas3[[#This Row],[GASTO_NETO]]+finanzas3[[#This Row],[INVERSION_NETA]]</f>
        <v>-0.1</v>
      </c>
    </row>
    <row r="1750" spans="1:19" x14ac:dyDescent="0.35">
      <c r="A1750" s="3" t="s">
        <v>28</v>
      </c>
      <c r="B1750" s="3" t="s">
        <v>16</v>
      </c>
      <c r="C1750" s="3" t="s">
        <v>17</v>
      </c>
      <c r="D1750" s="3" t="s">
        <v>18</v>
      </c>
      <c r="E1750" s="3" t="s">
        <v>485</v>
      </c>
      <c r="G1750" s="3" t="s">
        <v>48</v>
      </c>
      <c r="H1750" s="3" t="s">
        <v>48</v>
      </c>
      <c r="I1750" s="3" t="s">
        <v>909</v>
      </c>
      <c r="J1750" s="6">
        <v>0.15000000000000002</v>
      </c>
      <c r="K1750" s="4">
        <v>44802</v>
      </c>
      <c r="L1750" s="3">
        <f t="shared" si="108"/>
        <v>2022</v>
      </c>
      <c r="M1750" s="3">
        <f t="shared" si="109"/>
        <v>8</v>
      </c>
      <c r="O1750" s="3" t="s">
        <v>910</v>
      </c>
      <c r="P1750" s="56">
        <f t="shared" si="110"/>
        <v>0</v>
      </c>
      <c r="Q1750" s="56">
        <f t="shared" si="111"/>
        <v>-0.15000000000000002</v>
      </c>
      <c r="R1750" s="56">
        <f>IF(A1750="INVERSION",-J1750,0)</f>
        <v>0</v>
      </c>
      <c r="S1750" s="56">
        <f>finanzas3[[#This Row],[INGRESO__NETO]]+finanzas3[[#This Row],[GASTO_NETO]]+finanzas3[[#This Row],[INVERSION_NETA]]</f>
        <v>-0.15000000000000002</v>
      </c>
    </row>
    <row r="1751" spans="1:19" x14ac:dyDescent="0.35">
      <c r="A1751" s="3" t="s">
        <v>28</v>
      </c>
      <c r="B1751" s="3" t="s">
        <v>16</v>
      </c>
      <c r="C1751" s="3" t="s">
        <v>17</v>
      </c>
      <c r="D1751" s="3" t="s">
        <v>18</v>
      </c>
      <c r="E1751" s="3" t="s">
        <v>906</v>
      </c>
      <c r="F1751" s="3" t="s">
        <v>20</v>
      </c>
      <c r="G1751" s="3" t="s">
        <v>81</v>
      </c>
      <c r="H1751" s="3" t="s">
        <v>168</v>
      </c>
      <c r="I1751" s="3" t="s">
        <v>906</v>
      </c>
      <c r="J1751" s="6">
        <v>0.30000000000000004</v>
      </c>
      <c r="K1751" s="4">
        <v>44802</v>
      </c>
      <c r="L1751" s="3">
        <f t="shared" si="108"/>
        <v>2022</v>
      </c>
      <c r="M1751" s="3">
        <f t="shared" si="109"/>
        <v>8</v>
      </c>
      <c r="O1751" s="3" t="s">
        <v>908</v>
      </c>
      <c r="P1751" s="56">
        <f t="shared" si="110"/>
        <v>0</v>
      </c>
      <c r="Q1751" s="56">
        <f t="shared" si="111"/>
        <v>-0.30000000000000004</v>
      </c>
      <c r="R1751" s="56">
        <f>IF(A1751="INVERSION",-J1751,0)</f>
        <v>0</v>
      </c>
      <c r="S1751" s="56">
        <f>finanzas3[[#This Row],[INGRESO__NETO]]+finanzas3[[#This Row],[GASTO_NETO]]+finanzas3[[#This Row],[INVERSION_NETA]]</f>
        <v>-0.30000000000000004</v>
      </c>
    </row>
    <row r="1752" spans="1:19" x14ac:dyDescent="0.35">
      <c r="A1752" s="3" t="s">
        <v>15</v>
      </c>
      <c r="B1752" s="3" t="s">
        <v>16</v>
      </c>
      <c r="C1752" s="3" t="s">
        <v>29</v>
      </c>
      <c r="D1752" s="3" t="s">
        <v>18</v>
      </c>
      <c r="E1752" s="3" t="s">
        <v>645</v>
      </c>
      <c r="F1752" s="3" t="s">
        <v>171</v>
      </c>
      <c r="G1752" s="3" t="s">
        <v>148</v>
      </c>
      <c r="H1752" s="3" t="s">
        <v>646</v>
      </c>
      <c r="I1752" s="3" t="s">
        <v>2706</v>
      </c>
      <c r="J1752" s="6">
        <v>475.28099999999995</v>
      </c>
      <c r="K1752" s="4">
        <v>44802</v>
      </c>
      <c r="L1752" s="3">
        <f t="shared" si="108"/>
        <v>2022</v>
      </c>
      <c r="M1752" s="3">
        <f t="shared" si="109"/>
        <v>8</v>
      </c>
      <c r="O1752" s="3" t="s">
        <v>913</v>
      </c>
      <c r="P1752" s="56">
        <f t="shared" si="110"/>
        <v>475.28099999999995</v>
      </c>
      <c r="Q1752" s="56">
        <f t="shared" si="111"/>
        <v>0</v>
      </c>
      <c r="R1752" s="56">
        <f>IF(A1752="INVERSION",-J1752,0)</f>
        <v>0</v>
      </c>
      <c r="S1752" s="56">
        <f>finanzas3[[#This Row],[INGRESO__NETO]]+finanzas3[[#This Row],[GASTO_NETO]]+finanzas3[[#This Row],[INVERSION_NETA]]</f>
        <v>475.28099999999995</v>
      </c>
    </row>
    <row r="1753" spans="1:19" x14ac:dyDescent="0.35">
      <c r="A1753" s="3" t="s">
        <v>28</v>
      </c>
      <c r="B1753" s="3" t="s">
        <v>16</v>
      </c>
      <c r="C1753" s="3" t="s">
        <v>17</v>
      </c>
      <c r="D1753" s="3" t="s">
        <v>18</v>
      </c>
      <c r="E1753" s="3" t="s">
        <v>911</v>
      </c>
      <c r="F1753" s="3" t="s">
        <v>20</v>
      </c>
      <c r="G1753" s="3" t="s">
        <v>31</v>
      </c>
      <c r="H1753" s="3" t="s">
        <v>798</v>
      </c>
      <c r="I1753" s="3" t="s">
        <v>798</v>
      </c>
      <c r="J1753" s="6">
        <v>1.6989999999999998</v>
      </c>
      <c r="K1753" s="4">
        <v>44802</v>
      </c>
      <c r="L1753" s="3">
        <f t="shared" si="108"/>
        <v>2022</v>
      </c>
      <c r="M1753" s="3">
        <f t="shared" si="109"/>
        <v>8</v>
      </c>
      <c r="O1753" s="3" t="s">
        <v>912</v>
      </c>
      <c r="P1753" s="56">
        <f t="shared" si="110"/>
        <v>0</v>
      </c>
      <c r="Q1753" s="56">
        <f t="shared" si="111"/>
        <v>-1.6989999999999998</v>
      </c>
      <c r="R1753" s="56">
        <f>IF(A1753="INVERSION",-J1753,0)</f>
        <v>0</v>
      </c>
      <c r="S1753" s="56">
        <f>finanzas3[[#This Row],[INGRESO__NETO]]+finanzas3[[#This Row],[GASTO_NETO]]+finanzas3[[#This Row],[INVERSION_NETA]]</f>
        <v>-1.6989999999999998</v>
      </c>
    </row>
    <row r="1754" spans="1:19" x14ac:dyDescent="0.35">
      <c r="A1754" s="3" t="s">
        <v>15</v>
      </c>
      <c r="B1754" s="3" t="s">
        <v>16</v>
      </c>
      <c r="C1754" s="3" t="s">
        <v>17</v>
      </c>
      <c r="D1754" s="3" t="s">
        <v>18</v>
      </c>
      <c r="E1754" s="3" t="s">
        <v>24</v>
      </c>
      <c r="F1754" s="3" t="s">
        <v>25</v>
      </c>
      <c r="G1754" s="3" t="s">
        <v>21</v>
      </c>
      <c r="H1754" s="3" t="s">
        <v>26</v>
      </c>
      <c r="I1754" s="3" t="s">
        <v>27</v>
      </c>
      <c r="J1754" s="6">
        <v>40.5</v>
      </c>
      <c r="K1754" s="4">
        <v>44804</v>
      </c>
      <c r="L1754" s="3">
        <f t="shared" si="108"/>
        <v>2022</v>
      </c>
      <c r="M1754" s="3">
        <f t="shared" si="109"/>
        <v>8</v>
      </c>
      <c r="O1754" s="3"/>
      <c r="P1754" s="56">
        <f t="shared" si="110"/>
        <v>40.5</v>
      </c>
      <c r="Q1754" s="56">
        <f t="shared" si="111"/>
        <v>0</v>
      </c>
      <c r="R1754" s="56">
        <f>IF(A1754="INVERSION",-J1754,0)</f>
        <v>0</v>
      </c>
      <c r="S1754" s="56">
        <f>finanzas3[[#This Row],[INGRESO__NETO]]+finanzas3[[#This Row],[GASTO_NETO]]+finanzas3[[#This Row],[INVERSION_NETA]]</f>
        <v>40.5</v>
      </c>
    </row>
    <row r="1755" spans="1:19" x14ac:dyDescent="0.35">
      <c r="A1755" s="3" t="s">
        <v>28</v>
      </c>
      <c r="B1755" s="3" t="s">
        <v>16</v>
      </c>
      <c r="C1755" s="3" t="s">
        <v>29</v>
      </c>
      <c r="D1755" s="3" t="s">
        <v>18</v>
      </c>
      <c r="E1755" s="3" t="s">
        <v>37</v>
      </c>
      <c r="F1755" s="3" t="s">
        <v>171</v>
      </c>
      <c r="G1755" s="3" t="s">
        <v>1864</v>
      </c>
      <c r="H1755" s="3" t="s">
        <v>1861</v>
      </c>
      <c r="I1755" s="3" t="s">
        <v>487</v>
      </c>
      <c r="J1755" s="6">
        <v>45</v>
      </c>
      <c r="K1755" s="4">
        <v>44805</v>
      </c>
      <c r="L1755" s="3">
        <f t="shared" si="108"/>
        <v>2022</v>
      </c>
      <c r="M1755" s="3">
        <f t="shared" si="109"/>
        <v>9</v>
      </c>
      <c r="O1755" s="3" t="s">
        <v>509</v>
      </c>
      <c r="P1755" s="56">
        <f t="shared" si="110"/>
        <v>0</v>
      </c>
      <c r="Q1755" s="56">
        <f t="shared" si="111"/>
        <v>-45</v>
      </c>
      <c r="R1755" s="56">
        <f>IF(A1755="INVERSION",-J1755,0)</f>
        <v>0</v>
      </c>
      <c r="S1755" s="56">
        <f>finanzas3[[#This Row],[INGRESO__NETO]]+finanzas3[[#This Row],[GASTO_NETO]]+finanzas3[[#This Row],[INVERSION_NETA]]</f>
        <v>-45</v>
      </c>
    </row>
    <row r="1756" spans="1:19" x14ac:dyDescent="0.35">
      <c r="A1756" s="3" t="s">
        <v>15</v>
      </c>
      <c r="B1756" s="3" t="s">
        <v>16</v>
      </c>
      <c r="C1756" s="3" t="s">
        <v>17</v>
      </c>
      <c r="D1756" s="3" t="s">
        <v>18</v>
      </c>
      <c r="E1756" s="3" t="s">
        <v>98</v>
      </c>
      <c r="F1756" s="3" t="s">
        <v>20</v>
      </c>
      <c r="G1756" s="3" t="s">
        <v>568</v>
      </c>
      <c r="H1756" s="3" t="s">
        <v>679</v>
      </c>
      <c r="I1756" s="3" t="s">
        <v>98</v>
      </c>
      <c r="J1756" s="6">
        <v>6.8999999999999995</v>
      </c>
      <c r="K1756" s="4">
        <v>44805</v>
      </c>
      <c r="L1756" s="3">
        <f t="shared" si="108"/>
        <v>2022</v>
      </c>
      <c r="M1756" s="3">
        <f t="shared" si="109"/>
        <v>9</v>
      </c>
      <c r="O1756" s="3" t="s">
        <v>915</v>
      </c>
      <c r="P1756" s="56">
        <f t="shared" si="110"/>
        <v>6.8999999999999995</v>
      </c>
      <c r="Q1756" s="56">
        <f t="shared" si="111"/>
        <v>0</v>
      </c>
      <c r="R1756" s="56">
        <f>IF(A1756="INVERSION",-J1756,0)</f>
        <v>0</v>
      </c>
      <c r="S1756" s="56">
        <f>finanzas3[[#This Row],[INGRESO__NETO]]+finanzas3[[#This Row],[GASTO_NETO]]+finanzas3[[#This Row],[INVERSION_NETA]]</f>
        <v>6.8999999999999995</v>
      </c>
    </row>
    <row r="1757" spans="1:19" x14ac:dyDescent="0.35">
      <c r="A1757" s="3" t="s">
        <v>28</v>
      </c>
      <c r="B1757" s="3" t="s">
        <v>16</v>
      </c>
      <c r="C1757" s="3" t="s">
        <v>29</v>
      </c>
      <c r="D1757" s="3" t="s">
        <v>18</v>
      </c>
      <c r="E1757" s="3" t="s">
        <v>483</v>
      </c>
      <c r="F1757" s="3" t="s">
        <v>171</v>
      </c>
      <c r="G1757" s="3" t="s">
        <v>59</v>
      </c>
      <c r="H1757" s="3" t="s">
        <v>428</v>
      </c>
      <c r="I1757" s="3" t="s">
        <v>428</v>
      </c>
      <c r="J1757" s="6">
        <v>17.5</v>
      </c>
      <c r="K1757" s="4">
        <v>44805</v>
      </c>
      <c r="L1757" s="3">
        <f t="shared" si="108"/>
        <v>2022</v>
      </c>
      <c r="M1757" s="3">
        <f t="shared" si="109"/>
        <v>9</v>
      </c>
      <c r="O1757" s="3" t="s">
        <v>914</v>
      </c>
      <c r="P1757" s="56">
        <f t="shared" si="110"/>
        <v>0</v>
      </c>
      <c r="Q1757" s="56">
        <f t="shared" si="111"/>
        <v>-17.5</v>
      </c>
      <c r="R1757" s="56">
        <f>IF(A1757="INVERSION",-J1757,0)</f>
        <v>0</v>
      </c>
      <c r="S1757" s="56">
        <f>finanzas3[[#This Row],[INGRESO__NETO]]+finanzas3[[#This Row],[GASTO_NETO]]+finanzas3[[#This Row],[INVERSION_NETA]]</f>
        <v>-17.5</v>
      </c>
    </row>
    <row r="1758" spans="1:19" x14ac:dyDescent="0.35">
      <c r="A1758" s="3" t="s">
        <v>28</v>
      </c>
      <c r="B1758" s="3" t="s">
        <v>16</v>
      </c>
      <c r="C1758" s="3" t="s">
        <v>17</v>
      </c>
      <c r="D1758" s="3" t="s">
        <v>18</v>
      </c>
      <c r="E1758" s="3" t="s">
        <v>485</v>
      </c>
      <c r="G1758" s="3" t="s">
        <v>48</v>
      </c>
      <c r="H1758" s="3" t="s">
        <v>874</v>
      </c>
      <c r="I1758" s="3" t="s">
        <v>185</v>
      </c>
      <c r="J1758" s="6">
        <v>0.1</v>
      </c>
      <c r="K1758" s="4">
        <v>44805</v>
      </c>
      <c r="L1758" s="3">
        <f t="shared" si="108"/>
        <v>2022</v>
      </c>
      <c r="M1758" s="3">
        <f t="shared" si="109"/>
        <v>9</v>
      </c>
      <c r="O1758" s="3" t="s">
        <v>875</v>
      </c>
      <c r="P1758" s="56">
        <f t="shared" si="110"/>
        <v>0</v>
      </c>
      <c r="Q1758" s="56">
        <f t="shared" si="111"/>
        <v>-0.1</v>
      </c>
      <c r="R1758" s="56">
        <f>IF(A1758="INVERSION",-J1758,0)</f>
        <v>0</v>
      </c>
      <c r="S1758" s="56">
        <f>finanzas3[[#This Row],[INGRESO__NETO]]+finanzas3[[#This Row],[GASTO_NETO]]+finanzas3[[#This Row],[INVERSION_NETA]]</f>
        <v>-0.1</v>
      </c>
    </row>
    <row r="1759" spans="1:19" x14ac:dyDescent="0.35">
      <c r="A1759" s="3" t="s">
        <v>28</v>
      </c>
      <c r="B1759" s="3" t="s">
        <v>16</v>
      </c>
      <c r="C1759" s="3" t="s">
        <v>29</v>
      </c>
      <c r="D1759" s="3" t="s">
        <v>18</v>
      </c>
      <c r="E1759" s="3" t="s">
        <v>184</v>
      </c>
      <c r="G1759" s="3" t="s">
        <v>1864</v>
      </c>
      <c r="H1759" s="3" t="s">
        <v>184</v>
      </c>
      <c r="I1759" s="3" t="s">
        <v>632</v>
      </c>
      <c r="J1759" s="6">
        <v>13.5</v>
      </c>
      <c r="K1759" s="4">
        <v>44805</v>
      </c>
      <c r="L1759" s="3">
        <f t="shared" si="108"/>
        <v>2022</v>
      </c>
      <c r="M1759" s="3">
        <f t="shared" si="109"/>
        <v>9</v>
      </c>
      <c r="O1759" s="3" t="s">
        <v>509</v>
      </c>
      <c r="P1759" s="56">
        <f t="shared" si="110"/>
        <v>0</v>
      </c>
      <c r="Q1759" s="56">
        <f t="shared" si="111"/>
        <v>-13.5</v>
      </c>
      <c r="R1759" s="56">
        <f>IF(A1759="INVERSION",-J1759,0)</f>
        <v>0</v>
      </c>
      <c r="S1759" s="56">
        <f>finanzas3[[#This Row],[INGRESO__NETO]]+finanzas3[[#This Row],[GASTO_NETO]]+finanzas3[[#This Row],[INVERSION_NETA]]</f>
        <v>-13.5</v>
      </c>
    </row>
    <row r="1760" spans="1:19" x14ac:dyDescent="0.35">
      <c r="A1760" s="3" t="s">
        <v>15</v>
      </c>
      <c r="B1760" s="3" t="s">
        <v>16</v>
      </c>
      <c r="C1760" s="3" t="s">
        <v>17</v>
      </c>
      <c r="D1760" s="3" t="s">
        <v>18</v>
      </c>
      <c r="E1760" s="3" t="s">
        <v>98</v>
      </c>
      <c r="F1760" s="3" t="s">
        <v>20</v>
      </c>
      <c r="G1760" s="3" t="s">
        <v>568</v>
      </c>
      <c r="H1760" s="3" t="s">
        <v>679</v>
      </c>
      <c r="I1760" s="3" t="s">
        <v>98</v>
      </c>
      <c r="J1760" s="6">
        <v>5.3999999999999995</v>
      </c>
      <c r="K1760" s="4">
        <v>44808</v>
      </c>
      <c r="L1760" s="3">
        <f t="shared" si="108"/>
        <v>2022</v>
      </c>
      <c r="M1760" s="3">
        <f t="shared" si="109"/>
        <v>9</v>
      </c>
      <c r="O1760" s="3" t="s">
        <v>916</v>
      </c>
      <c r="P1760" s="56">
        <f t="shared" si="110"/>
        <v>5.3999999999999995</v>
      </c>
      <c r="Q1760" s="56">
        <f t="shared" si="111"/>
        <v>0</v>
      </c>
      <c r="R1760" s="56">
        <f>IF(A1760="INVERSION",-J1760,0)</f>
        <v>0</v>
      </c>
      <c r="S1760" s="56">
        <f>finanzas3[[#This Row],[INGRESO__NETO]]+finanzas3[[#This Row],[GASTO_NETO]]+finanzas3[[#This Row],[INVERSION_NETA]]</f>
        <v>5.3999999999999995</v>
      </c>
    </row>
    <row r="1761" spans="1:19" x14ac:dyDescent="0.35">
      <c r="A1761" s="3" t="s">
        <v>15</v>
      </c>
      <c r="B1761" s="3" t="s">
        <v>16</v>
      </c>
      <c r="C1761" s="3" t="s">
        <v>17</v>
      </c>
      <c r="D1761" s="3" t="s">
        <v>18</v>
      </c>
      <c r="E1761" s="3" t="s">
        <v>98</v>
      </c>
      <c r="F1761" s="3" t="s">
        <v>20</v>
      </c>
      <c r="G1761" s="3" t="s">
        <v>568</v>
      </c>
      <c r="H1761" s="3" t="s">
        <v>679</v>
      </c>
      <c r="I1761" s="3" t="s">
        <v>98</v>
      </c>
      <c r="J1761" s="6">
        <v>5.3999999999999995</v>
      </c>
      <c r="K1761" s="4">
        <v>44808</v>
      </c>
      <c r="L1761" s="3">
        <f t="shared" si="108"/>
        <v>2022</v>
      </c>
      <c r="M1761" s="3">
        <f t="shared" si="109"/>
        <v>9</v>
      </c>
      <c r="O1761" s="3" t="s">
        <v>917</v>
      </c>
      <c r="P1761" s="56">
        <f t="shared" si="110"/>
        <v>5.3999999999999995</v>
      </c>
      <c r="Q1761" s="56">
        <f t="shared" si="111"/>
        <v>0</v>
      </c>
      <c r="R1761" s="56">
        <f>IF(A1761="INVERSION",-J1761,0)</f>
        <v>0</v>
      </c>
      <c r="S1761" s="56">
        <f>finanzas3[[#This Row],[INGRESO__NETO]]+finanzas3[[#This Row],[GASTO_NETO]]+finanzas3[[#This Row],[INVERSION_NETA]]</f>
        <v>5.3999999999999995</v>
      </c>
    </row>
    <row r="1762" spans="1:19" x14ac:dyDescent="0.35">
      <c r="A1762" s="3" t="s">
        <v>15</v>
      </c>
      <c r="B1762" s="3" t="s">
        <v>16</v>
      </c>
      <c r="C1762" s="3" t="s">
        <v>17</v>
      </c>
      <c r="D1762" s="3" t="s">
        <v>18</v>
      </c>
      <c r="E1762" s="3" t="s">
        <v>98</v>
      </c>
      <c r="F1762" s="3" t="s">
        <v>20</v>
      </c>
      <c r="G1762" s="3" t="s">
        <v>568</v>
      </c>
      <c r="H1762" s="3" t="s">
        <v>679</v>
      </c>
      <c r="I1762" s="3" t="s">
        <v>98</v>
      </c>
      <c r="J1762" s="6">
        <v>6</v>
      </c>
      <c r="K1762" s="4">
        <v>44808</v>
      </c>
      <c r="L1762" s="3">
        <f t="shared" si="108"/>
        <v>2022</v>
      </c>
      <c r="M1762" s="3">
        <f t="shared" si="109"/>
        <v>9</v>
      </c>
      <c r="O1762" s="3" t="s">
        <v>918</v>
      </c>
      <c r="P1762" s="56">
        <f t="shared" si="110"/>
        <v>6</v>
      </c>
      <c r="Q1762" s="56">
        <f t="shared" si="111"/>
        <v>0</v>
      </c>
      <c r="R1762" s="56">
        <f>IF(A1762="INVERSION",-J1762,0)</f>
        <v>0</v>
      </c>
      <c r="S1762" s="56">
        <f>finanzas3[[#This Row],[INGRESO__NETO]]+finanzas3[[#This Row],[GASTO_NETO]]+finanzas3[[#This Row],[INVERSION_NETA]]</f>
        <v>6</v>
      </c>
    </row>
    <row r="1763" spans="1:19" x14ac:dyDescent="0.35">
      <c r="A1763" s="3" t="s">
        <v>28</v>
      </c>
      <c r="B1763" s="3" t="s">
        <v>16</v>
      </c>
      <c r="C1763" s="3" t="s">
        <v>17</v>
      </c>
      <c r="D1763" s="3" t="s">
        <v>18</v>
      </c>
      <c r="E1763" s="3" t="s">
        <v>803</v>
      </c>
      <c r="G1763" s="3" t="s">
        <v>53</v>
      </c>
      <c r="H1763" s="3" t="s">
        <v>77</v>
      </c>
      <c r="I1763" s="3" t="s">
        <v>78</v>
      </c>
      <c r="J1763" s="6">
        <v>2.5579999999999998</v>
      </c>
      <c r="K1763" s="4">
        <v>44809</v>
      </c>
      <c r="L1763" s="3">
        <f t="shared" si="108"/>
        <v>2022</v>
      </c>
      <c r="M1763" s="3">
        <f t="shared" si="109"/>
        <v>9</v>
      </c>
      <c r="O1763" s="3" t="s">
        <v>804</v>
      </c>
      <c r="P1763" s="56">
        <f t="shared" si="110"/>
        <v>0</v>
      </c>
      <c r="Q1763" s="56">
        <f t="shared" si="111"/>
        <v>-2.5579999999999998</v>
      </c>
      <c r="R1763" s="56">
        <f>IF(A1763="INVERSION",-J1763,0)</f>
        <v>0</v>
      </c>
      <c r="S1763" s="56">
        <f>finanzas3[[#This Row],[INGRESO__NETO]]+finanzas3[[#This Row],[GASTO_NETO]]+finanzas3[[#This Row],[INVERSION_NETA]]</f>
        <v>-2.5579999999999998</v>
      </c>
    </row>
    <row r="1764" spans="1:19" x14ac:dyDescent="0.35">
      <c r="A1764" s="3" t="s">
        <v>28</v>
      </c>
      <c r="B1764" s="3" t="s">
        <v>16</v>
      </c>
      <c r="C1764" s="3" t="s">
        <v>17</v>
      </c>
      <c r="D1764" s="3" t="s">
        <v>18</v>
      </c>
      <c r="E1764" s="3" t="s">
        <v>919</v>
      </c>
      <c r="G1764" s="3" t="s">
        <v>67</v>
      </c>
      <c r="H1764" s="3" t="s">
        <v>67</v>
      </c>
      <c r="I1764" s="3" t="s">
        <v>67</v>
      </c>
      <c r="J1764" s="6">
        <v>0.9</v>
      </c>
      <c r="K1764" s="4">
        <v>44809</v>
      </c>
      <c r="L1764" s="3">
        <f t="shared" si="108"/>
        <v>2022</v>
      </c>
      <c r="M1764" s="3">
        <f t="shared" si="109"/>
        <v>9</v>
      </c>
      <c r="O1764" s="3" t="s">
        <v>920</v>
      </c>
      <c r="P1764" s="56">
        <f t="shared" si="110"/>
        <v>0</v>
      </c>
      <c r="Q1764" s="56">
        <f t="shared" si="111"/>
        <v>-0.9</v>
      </c>
      <c r="R1764" s="56">
        <f>IF(A1764="INVERSION",-J1764,0)</f>
        <v>0</v>
      </c>
      <c r="S1764" s="56">
        <f>finanzas3[[#This Row],[INGRESO__NETO]]+finanzas3[[#This Row],[GASTO_NETO]]+finanzas3[[#This Row],[INVERSION_NETA]]</f>
        <v>-0.9</v>
      </c>
    </row>
    <row r="1765" spans="1:19" x14ac:dyDescent="0.35">
      <c r="A1765" s="3" t="s">
        <v>28</v>
      </c>
      <c r="B1765" s="3" t="s">
        <v>16</v>
      </c>
      <c r="C1765" s="3" t="s">
        <v>17</v>
      </c>
      <c r="D1765" s="3" t="s">
        <v>18</v>
      </c>
      <c r="E1765" s="3" t="s">
        <v>803</v>
      </c>
      <c r="G1765" s="3" t="s">
        <v>53</v>
      </c>
      <c r="H1765" s="3" t="s">
        <v>77</v>
      </c>
      <c r="I1765" s="3" t="s">
        <v>78</v>
      </c>
      <c r="J1765" s="6">
        <v>2.5579999999999998</v>
      </c>
      <c r="K1765" s="4">
        <v>44811</v>
      </c>
      <c r="L1765" s="3">
        <f t="shared" si="108"/>
        <v>2022</v>
      </c>
      <c r="M1765" s="3">
        <f t="shared" si="109"/>
        <v>9</v>
      </c>
      <c r="O1765" s="3" t="s">
        <v>804</v>
      </c>
      <c r="P1765" s="56">
        <f t="shared" si="110"/>
        <v>0</v>
      </c>
      <c r="Q1765" s="56">
        <f t="shared" si="111"/>
        <v>-2.5579999999999998</v>
      </c>
      <c r="R1765" s="56">
        <f>IF(A1765="INVERSION",-J1765,0)</f>
        <v>0</v>
      </c>
      <c r="S1765" s="56">
        <f>finanzas3[[#This Row],[INGRESO__NETO]]+finanzas3[[#This Row],[GASTO_NETO]]+finanzas3[[#This Row],[INVERSION_NETA]]</f>
        <v>-2.5579999999999998</v>
      </c>
    </row>
    <row r="1766" spans="1:19" x14ac:dyDescent="0.35">
      <c r="A1766" s="3" t="s">
        <v>28</v>
      </c>
      <c r="B1766" s="3" t="s">
        <v>16</v>
      </c>
      <c r="C1766" s="3" t="s">
        <v>17</v>
      </c>
      <c r="D1766" s="3" t="s">
        <v>18</v>
      </c>
      <c r="E1766" s="3" t="s">
        <v>803</v>
      </c>
      <c r="G1766" s="3" t="s">
        <v>53</v>
      </c>
      <c r="H1766" s="3" t="s">
        <v>77</v>
      </c>
      <c r="I1766" s="3" t="s">
        <v>78</v>
      </c>
      <c r="J1766" s="6">
        <v>2.5579999999999998</v>
      </c>
      <c r="K1766" s="4">
        <v>44811</v>
      </c>
      <c r="L1766" s="3">
        <f t="shared" si="108"/>
        <v>2022</v>
      </c>
      <c r="M1766" s="3">
        <f t="shared" si="109"/>
        <v>9</v>
      </c>
      <c r="O1766" s="3" t="s">
        <v>804</v>
      </c>
      <c r="P1766" s="56">
        <f t="shared" si="110"/>
        <v>0</v>
      </c>
      <c r="Q1766" s="56">
        <f t="shared" si="111"/>
        <v>-2.5579999999999998</v>
      </c>
      <c r="R1766" s="56">
        <f>IF(A1766="INVERSION",-J1766,0)</f>
        <v>0</v>
      </c>
      <c r="S1766" s="56">
        <f>finanzas3[[#This Row],[INGRESO__NETO]]+finanzas3[[#This Row],[GASTO_NETO]]+finanzas3[[#This Row],[INVERSION_NETA]]</f>
        <v>-2.5579999999999998</v>
      </c>
    </row>
    <row r="1767" spans="1:19" x14ac:dyDescent="0.35">
      <c r="A1767" s="3" t="s">
        <v>15</v>
      </c>
      <c r="B1767" s="3" t="s">
        <v>16</v>
      </c>
      <c r="C1767" s="3" t="s">
        <v>17</v>
      </c>
      <c r="D1767" s="3" t="s">
        <v>18</v>
      </c>
      <c r="E1767" s="3" t="s">
        <v>610</v>
      </c>
      <c r="F1767" s="3" t="s">
        <v>20</v>
      </c>
      <c r="G1767" s="3" t="s">
        <v>568</v>
      </c>
      <c r="H1767" s="3" t="s">
        <v>569</v>
      </c>
      <c r="I1767" s="3" t="s">
        <v>610</v>
      </c>
      <c r="J1767" s="6">
        <v>2.97</v>
      </c>
      <c r="K1767" s="4">
        <v>44811</v>
      </c>
      <c r="L1767" s="3">
        <f t="shared" si="108"/>
        <v>2022</v>
      </c>
      <c r="M1767" s="3">
        <f t="shared" si="109"/>
        <v>9</v>
      </c>
      <c r="O1767" s="3" t="s">
        <v>921</v>
      </c>
      <c r="P1767" s="56">
        <f t="shared" si="110"/>
        <v>2.97</v>
      </c>
      <c r="Q1767" s="56">
        <f t="shared" si="111"/>
        <v>0</v>
      </c>
      <c r="R1767" s="56">
        <f>IF(A1767="INVERSION",-J1767,0)</f>
        <v>0</v>
      </c>
      <c r="S1767" s="56">
        <f>finanzas3[[#This Row],[INGRESO__NETO]]+finanzas3[[#This Row],[GASTO_NETO]]+finanzas3[[#This Row],[INVERSION_NETA]]</f>
        <v>2.97</v>
      </c>
    </row>
    <row r="1768" spans="1:19" x14ac:dyDescent="0.35">
      <c r="A1768" s="3" t="s">
        <v>28</v>
      </c>
      <c r="B1768" s="3" t="s">
        <v>16</v>
      </c>
      <c r="C1768" s="3" t="s">
        <v>637</v>
      </c>
      <c r="D1768" s="3" t="s">
        <v>18</v>
      </c>
      <c r="E1768" s="3" t="s">
        <v>777</v>
      </c>
      <c r="G1768" s="3" t="s">
        <v>53</v>
      </c>
      <c r="H1768" s="3" t="s">
        <v>711</v>
      </c>
      <c r="I1768" s="3" t="s">
        <v>923</v>
      </c>
      <c r="J1768" s="6">
        <v>43.372999999999998</v>
      </c>
      <c r="K1768" s="4">
        <v>44812</v>
      </c>
      <c r="L1768" s="3">
        <f t="shared" si="108"/>
        <v>2022</v>
      </c>
      <c r="M1768" s="3">
        <f t="shared" si="109"/>
        <v>9</v>
      </c>
      <c r="O1768" s="3" t="s">
        <v>924</v>
      </c>
      <c r="P1768" s="56">
        <f t="shared" si="110"/>
        <v>0</v>
      </c>
      <c r="Q1768" s="56">
        <f t="shared" si="111"/>
        <v>-43.372999999999998</v>
      </c>
      <c r="R1768" s="56">
        <f>IF(A1768="INVERSION",-J1768,0)</f>
        <v>0</v>
      </c>
      <c r="S1768" s="56">
        <f>finanzas3[[#This Row],[INGRESO__NETO]]+finanzas3[[#This Row],[GASTO_NETO]]+finanzas3[[#This Row],[INVERSION_NETA]]</f>
        <v>-43.372999999999998</v>
      </c>
    </row>
    <row r="1769" spans="1:19" x14ac:dyDescent="0.35">
      <c r="A1769" s="3" t="s">
        <v>28</v>
      </c>
      <c r="B1769" s="3" t="s">
        <v>16</v>
      </c>
      <c r="C1769" s="3" t="s">
        <v>17</v>
      </c>
      <c r="D1769" s="3" t="s">
        <v>18</v>
      </c>
      <c r="E1769" s="3" t="s">
        <v>932</v>
      </c>
      <c r="G1769" s="3" t="s">
        <v>67</v>
      </c>
      <c r="H1769" s="3" t="s">
        <v>66</v>
      </c>
      <c r="I1769" s="3" t="s">
        <v>185</v>
      </c>
      <c r="J1769" s="6">
        <v>0.16500000000000001</v>
      </c>
      <c r="K1769" s="4">
        <v>44812</v>
      </c>
      <c r="L1769" s="3">
        <f t="shared" si="108"/>
        <v>2022</v>
      </c>
      <c r="M1769" s="3">
        <f t="shared" si="109"/>
        <v>9</v>
      </c>
      <c r="O1769" s="3" t="s">
        <v>933</v>
      </c>
      <c r="P1769" s="56">
        <f t="shared" si="110"/>
        <v>0</v>
      </c>
      <c r="Q1769" s="56">
        <f t="shared" si="111"/>
        <v>-0.16500000000000001</v>
      </c>
      <c r="R1769" s="56">
        <f>IF(A1769="INVERSION",-J1769,0)</f>
        <v>0</v>
      </c>
      <c r="S1769" s="56">
        <f>finanzas3[[#This Row],[INGRESO__NETO]]+finanzas3[[#This Row],[GASTO_NETO]]+finanzas3[[#This Row],[INVERSION_NETA]]</f>
        <v>-0.16500000000000001</v>
      </c>
    </row>
    <row r="1770" spans="1:19" x14ac:dyDescent="0.35">
      <c r="A1770" s="3" t="s">
        <v>28</v>
      </c>
      <c r="B1770" s="3" t="s">
        <v>16</v>
      </c>
      <c r="C1770" s="3" t="s">
        <v>17</v>
      </c>
      <c r="D1770" s="3" t="s">
        <v>18</v>
      </c>
      <c r="E1770" s="3" t="s">
        <v>926</v>
      </c>
      <c r="G1770" s="3" t="s">
        <v>48</v>
      </c>
      <c r="H1770" s="3" t="s">
        <v>49</v>
      </c>
      <c r="I1770" s="3" t="s">
        <v>927</v>
      </c>
      <c r="J1770" s="6">
        <v>0.5</v>
      </c>
      <c r="K1770" s="4">
        <v>44812</v>
      </c>
      <c r="L1770" s="3">
        <f t="shared" si="108"/>
        <v>2022</v>
      </c>
      <c r="M1770" s="3">
        <f t="shared" si="109"/>
        <v>9</v>
      </c>
      <c r="O1770" s="3" t="s">
        <v>928</v>
      </c>
      <c r="P1770" s="56">
        <f t="shared" si="110"/>
        <v>0</v>
      </c>
      <c r="Q1770" s="56">
        <f t="shared" si="111"/>
        <v>-0.5</v>
      </c>
      <c r="R1770" s="56">
        <f>IF(A1770="INVERSION",-J1770,0)</f>
        <v>0</v>
      </c>
      <c r="S1770" s="56">
        <f>finanzas3[[#This Row],[INGRESO__NETO]]+finanzas3[[#This Row],[GASTO_NETO]]+finanzas3[[#This Row],[INVERSION_NETA]]</f>
        <v>-0.5</v>
      </c>
    </row>
    <row r="1771" spans="1:19" x14ac:dyDescent="0.35">
      <c r="A1771" s="3" t="s">
        <v>28</v>
      </c>
      <c r="B1771" s="3" t="s">
        <v>16</v>
      </c>
      <c r="C1771" s="3" t="s">
        <v>17</v>
      </c>
      <c r="D1771" s="3" t="s">
        <v>18</v>
      </c>
      <c r="E1771" s="3" t="s">
        <v>932</v>
      </c>
      <c r="G1771" s="3" t="s">
        <v>67</v>
      </c>
      <c r="H1771" s="3" t="s">
        <v>66</v>
      </c>
      <c r="I1771" s="3" t="s">
        <v>934</v>
      </c>
      <c r="J1771" s="6">
        <v>0.47000000000000003</v>
      </c>
      <c r="K1771" s="4">
        <v>44812</v>
      </c>
      <c r="L1771" s="3">
        <f t="shared" si="108"/>
        <v>2022</v>
      </c>
      <c r="M1771" s="3">
        <f t="shared" si="109"/>
        <v>9</v>
      </c>
      <c r="O1771" s="3" t="s">
        <v>935</v>
      </c>
      <c r="P1771" s="56">
        <f t="shared" si="110"/>
        <v>0</v>
      </c>
      <c r="Q1771" s="56">
        <f t="shared" si="111"/>
        <v>-0.47000000000000003</v>
      </c>
      <c r="R1771" s="56">
        <f>IF(A1771="INVERSION",-J1771,0)</f>
        <v>0</v>
      </c>
      <c r="S1771" s="56">
        <f>finanzas3[[#This Row],[INGRESO__NETO]]+finanzas3[[#This Row],[GASTO_NETO]]+finanzas3[[#This Row],[INVERSION_NETA]]</f>
        <v>-0.47000000000000003</v>
      </c>
    </row>
    <row r="1772" spans="1:19" x14ac:dyDescent="0.35">
      <c r="A1772" s="3" t="s">
        <v>28</v>
      </c>
      <c r="B1772" s="3" t="s">
        <v>16</v>
      </c>
      <c r="C1772" s="3" t="s">
        <v>17</v>
      </c>
      <c r="D1772" s="3" t="s">
        <v>18</v>
      </c>
      <c r="E1772" s="3" t="s">
        <v>929</v>
      </c>
      <c r="G1772" s="3" t="s">
        <v>48</v>
      </c>
      <c r="H1772" s="3" t="s">
        <v>49</v>
      </c>
      <c r="I1772" s="3" t="s">
        <v>930</v>
      </c>
      <c r="J1772" s="6">
        <v>0.15000000000000002</v>
      </c>
      <c r="K1772" s="4">
        <v>44812</v>
      </c>
      <c r="L1772" s="3">
        <f t="shared" si="108"/>
        <v>2022</v>
      </c>
      <c r="M1772" s="3">
        <f t="shared" si="109"/>
        <v>9</v>
      </c>
      <c r="O1772" s="3" t="s">
        <v>931</v>
      </c>
      <c r="P1772" s="56">
        <f t="shared" si="110"/>
        <v>0</v>
      </c>
      <c r="Q1772" s="56">
        <f t="shared" si="111"/>
        <v>-0.15000000000000002</v>
      </c>
      <c r="R1772" s="56">
        <f>IF(A1772="INVERSION",-J1772,0)</f>
        <v>0</v>
      </c>
      <c r="S1772" s="56">
        <f>finanzas3[[#This Row],[INGRESO__NETO]]+finanzas3[[#This Row],[GASTO_NETO]]+finanzas3[[#This Row],[INVERSION_NETA]]</f>
        <v>-0.15000000000000002</v>
      </c>
    </row>
    <row r="1773" spans="1:19" x14ac:dyDescent="0.35">
      <c r="A1773" s="3" t="s">
        <v>28</v>
      </c>
      <c r="B1773" s="3" t="s">
        <v>16</v>
      </c>
      <c r="C1773" s="3" t="s">
        <v>17</v>
      </c>
      <c r="D1773" s="3" t="s">
        <v>18</v>
      </c>
      <c r="E1773" s="3" t="s">
        <v>803</v>
      </c>
      <c r="F1773" s="3" t="s">
        <v>171</v>
      </c>
      <c r="G1773" s="3" t="s">
        <v>53</v>
      </c>
      <c r="H1773" s="3" t="s">
        <v>77</v>
      </c>
      <c r="I1773" s="3" t="s">
        <v>711</v>
      </c>
      <c r="J1773" s="6">
        <v>0.79100000000000004</v>
      </c>
      <c r="K1773" s="4">
        <v>44812</v>
      </c>
      <c r="L1773" s="3">
        <f t="shared" si="108"/>
        <v>2022</v>
      </c>
      <c r="M1773" s="3">
        <f t="shared" si="109"/>
        <v>9</v>
      </c>
      <c r="O1773" s="3" t="s">
        <v>804</v>
      </c>
      <c r="P1773" s="56">
        <f t="shared" si="110"/>
        <v>0</v>
      </c>
      <c r="Q1773" s="56">
        <f t="shared" si="111"/>
        <v>-0.79100000000000004</v>
      </c>
      <c r="R1773" s="56">
        <f>IF(A1773="INVERSION",-J1773,0)</f>
        <v>0</v>
      </c>
      <c r="S1773" s="56">
        <f>finanzas3[[#This Row],[INGRESO__NETO]]+finanzas3[[#This Row],[GASTO_NETO]]+finanzas3[[#This Row],[INVERSION_NETA]]</f>
        <v>-0.79100000000000004</v>
      </c>
    </row>
    <row r="1774" spans="1:19" x14ac:dyDescent="0.35">
      <c r="A1774" s="3" t="s">
        <v>28</v>
      </c>
      <c r="B1774" s="3" t="s">
        <v>16</v>
      </c>
      <c r="C1774" s="3" t="s">
        <v>637</v>
      </c>
      <c r="D1774" s="3" t="s">
        <v>18</v>
      </c>
      <c r="E1774" s="3" t="s">
        <v>777</v>
      </c>
      <c r="G1774" s="3" t="s">
        <v>53</v>
      </c>
      <c r="H1774" s="3" t="s">
        <v>711</v>
      </c>
      <c r="I1774" s="3" t="s">
        <v>778</v>
      </c>
      <c r="J1774" s="6">
        <v>0.98600000000000143</v>
      </c>
      <c r="K1774" s="4">
        <v>44812</v>
      </c>
      <c r="L1774" s="3">
        <f t="shared" si="108"/>
        <v>2022</v>
      </c>
      <c r="M1774" s="3">
        <f t="shared" si="109"/>
        <v>9</v>
      </c>
      <c r="O1774" s="3" t="s">
        <v>922</v>
      </c>
      <c r="P1774" s="56">
        <f t="shared" si="110"/>
        <v>0</v>
      </c>
      <c r="Q1774" s="56">
        <f t="shared" si="111"/>
        <v>-0.98600000000000143</v>
      </c>
      <c r="R1774" s="56">
        <f>IF(A1774="INVERSION",-J1774,0)</f>
        <v>0</v>
      </c>
      <c r="S1774" s="56">
        <f>finanzas3[[#This Row],[INGRESO__NETO]]+finanzas3[[#This Row],[GASTO_NETO]]+finanzas3[[#This Row],[INVERSION_NETA]]</f>
        <v>-0.98600000000000143</v>
      </c>
    </row>
    <row r="1775" spans="1:19" x14ac:dyDescent="0.35">
      <c r="A1775" s="3" t="s">
        <v>28</v>
      </c>
      <c r="B1775" s="3" t="s">
        <v>16</v>
      </c>
      <c r="C1775" s="3" t="s">
        <v>637</v>
      </c>
      <c r="D1775" s="3" t="s">
        <v>18</v>
      </c>
      <c r="E1775" s="3" t="s">
        <v>777</v>
      </c>
      <c r="G1775" s="3" t="s">
        <v>53</v>
      </c>
      <c r="H1775" s="3" t="s">
        <v>711</v>
      </c>
      <c r="I1775" s="3" t="s">
        <v>778</v>
      </c>
      <c r="J1775" s="6">
        <v>0.98599999999999999</v>
      </c>
      <c r="K1775" s="4">
        <v>44812</v>
      </c>
      <c r="L1775" s="3">
        <f t="shared" si="108"/>
        <v>2022</v>
      </c>
      <c r="M1775" s="3">
        <f t="shared" si="109"/>
        <v>9</v>
      </c>
      <c r="O1775" s="3" t="s">
        <v>925</v>
      </c>
      <c r="P1775" s="56">
        <f t="shared" si="110"/>
        <v>0</v>
      </c>
      <c r="Q1775" s="56">
        <f t="shared" si="111"/>
        <v>-0.98599999999999999</v>
      </c>
      <c r="R1775" s="56">
        <f>IF(A1775="INVERSION",-J1775,0)</f>
        <v>0</v>
      </c>
      <c r="S1775" s="56">
        <f>finanzas3[[#This Row],[INGRESO__NETO]]+finanzas3[[#This Row],[GASTO_NETO]]+finanzas3[[#This Row],[INVERSION_NETA]]</f>
        <v>-0.98599999999999999</v>
      </c>
    </row>
    <row r="1776" spans="1:19" x14ac:dyDescent="0.35">
      <c r="A1776" s="3" t="s">
        <v>28</v>
      </c>
      <c r="B1776" s="3" t="s">
        <v>16</v>
      </c>
      <c r="C1776" s="3" t="s">
        <v>17</v>
      </c>
      <c r="D1776" s="3" t="s">
        <v>18</v>
      </c>
      <c r="E1776" s="3" t="s">
        <v>46</v>
      </c>
      <c r="G1776" s="3" t="s">
        <v>48</v>
      </c>
      <c r="H1776" s="3" t="s">
        <v>49</v>
      </c>
      <c r="I1776" s="3" t="s">
        <v>403</v>
      </c>
      <c r="J1776" s="6">
        <v>1.1539999999999999</v>
      </c>
      <c r="K1776" s="4">
        <v>44814</v>
      </c>
      <c r="L1776" s="3">
        <f t="shared" si="108"/>
        <v>2022</v>
      </c>
      <c r="M1776" s="3">
        <f t="shared" si="109"/>
        <v>9</v>
      </c>
      <c r="O1776" s="3" t="s">
        <v>936</v>
      </c>
      <c r="P1776" s="56">
        <f t="shared" si="110"/>
        <v>0</v>
      </c>
      <c r="Q1776" s="56">
        <f t="shared" si="111"/>
        <v>-1.1539999999999999</v>
      </c>
      <c r="R1776" s="56">
        <f>IF(A1776="INVERSION",-J1776,0)</f>
        <v>0</v>
      </c>
      <c r="S1776" s="56">
        <f>finanzas3[[#This Row],[INGRESO__NETO]]+finanzas3[[#This Row],[GASTO_NETO]]+finanzas3[[#This Row],[INVERSION_NETA]]</f>
        <v>-1.1539999999999999</v>
      </c>
    </row>
    <row r="1777" spans="1:19" x14ac:dyDescent="0.35">
      <c r="A1777" s="3" t="s">
        <v>28</v>
      </c>
      <c r="B1777" s="3" t="s">
        <v>16</v>
      </c>
      <c r="C1777" s="3" t="s">
        <v>17</v>
      </c>
      <c r="D1777" s="3" t="s">
        <v>18</v>
      </c>
      <c r="E1777" s="3" t="s">
        <v>63</v>
      </c>
      <c r="G1777" s="3" t="s">
        <v>48</v>
      </c>
      <c r="H1777" s="3" t="s">
        <v>49</v>
      </c>
      <c r="I1777" s="3" t="s">
        <v>49</v>
      </c>
      <c r="J1777" s="6">
        <v>3.2970000000000002</v>
      </c>
      <c r="K1777" s="4">
        <v>44814</v>
      </c>
      <c r="L1777" s="3">
        <f t="shared" si="108"/>
        <v>2022</v>
      </c>
      <c r="M1777" s="3">
        <f t="shared" si="109"/>
        <v>9</v>
      </c>
      <c r="O1777" s="3" t="s">
        <v>872</v>
      </c>
      <c r="P1777" s="56">
        <f t="shared" si="110"/>
        <v>0</v>
      </c>
      <c r="Q1777" s="56">
        <f t="shared" si="111"/>
        <v>-3.2970000000000002</v>
      </c>
      <c r="R1777" s="56">
        <f>IF(A1777="INVERSION",-J1777,0)</f>
        <v>0</v>
      </c>
      <c r="S1777" s="56">
        <f>finanzas3[[#This Row],[INGRESO__NETO]]+finanzas3[[#This Row],[GASTO_NETO]]+finanzas3[[#This Row],[INVERSION_NETA]]</f>
        <v>-3.2970000000000002</v>
      </c>
    </row>
    <row r="1778" spans="1:19" x14ac:dyDescent="0.35">
      <c r="A1778" s="3" t="s">
        <v>28</v>
      </c>
      <c r="B1778" s="3" t="s">
        <v>16</v>
      </c>
      <c r="C1778" s="3" t="s">
        <v>17</v>
      </c>
      <c r="D1778" s="3" t="s">
        <v>18</v>
      </c>
      <c r="E1778" s="3" t="s">
        <v>940</v>
      </c>
      <c r="G1778" s="3" t="s">
        <v>67</v>
      </c>
      <c r="H1778" s="3" t="s">
        <v>66</v>
      </c>
      <c r="I1778" s="3" t="s">
        <v>403</v>
      </c>
      <c r="J1778" s="6">
        <v>0.60000000000000009</v>
      </c>
      <c r="K1778" s="4">
        <v>44815</v>
      </c>
      <c r="L1778" s="3">
        <f t="shared" si="108"/>
        <v>2022</v>
      </c>
      <c r="M1778" s="3">
        <f t="shared" si="109"/>
        <v>9</v>
      </c>
      <c r="O1778" s="3" t="s">
        <v>941</v>
      </c>
      <c r="P1778" s="56">
        <f t="shared" si="110"/>
        <v>0</v>
      </c>
      <c r="Q1778" s="56">
        <f t="shared" si="111"/>
        <v>-0.60000000000000009</v>
      </c>
      <c r="R1778" s="56">
        <f>IF(A1778="INVERSION",-J1778,0)</f>
        <v>0</v>
      </c>
      <c r="S1778" s="56">
        <f>finanzas3[[#This Row],[INGRESO__NETO]]+finanzas3[[#This Row],[GASTO_NETO]]+finanzas3[[#This Row],[INVERSION_NETA]]</f>
        <v>-0.60000000000000009</v>
      </c>
    </row>
    <row r="1779" spans="1:19" x14ac:dyDescent="0.35">
      <c r="A1779" s="3" t="s">
        <v>28</v>
      </c>
      <c r="B1779" s="3" t="s">
        <v>16</v>
      </c>
      <c r="C1779" s="3" t="s">
        <v>17</v>
      </c>
      <c r="D1779" s="3" t="s">
        <v>18</v>
      </c>
      <c r="E1779" s="3" t="s">
        <v>485</v>
      </c>
      <c r="F1779" s="3" t="s">
        <v>171</v>
      </c>
      <c r="G1779" s="3" t="s">
        <v>1864</v>
      </c>
      <c r="H1779" s="3" t="s">
        <v>679</v>
      </c>
      <c r="I1779" s="3" t="s">
        <v>2197</v>
      </c>
      <c r="J1779" s="6">
        <v>0.15000000000000002</v>
      </c>
      <c r="K1779" s="4">
        <v>44815</v>
      </c>
      <c r="L1779" s="3">
        <f t="shared" si="108"/>
        <v>2022</v>
      </c>
      <c r="M1779" s="3">
        <f t="shared" si="109"/>
        <v>9</v>
      </c>
      <c r="O1779" s="3" t="s">
        <v>939</v>
      </c>
      <c r="P1779" s="56">
        <f t="shared" si="110"/>
        <v>0</v>
      </c>
      <c r="Q1779" s="56">
        <f t="shared" si="111"/>
        <v>-0.15000000000000002</v>
      </c>
      <c r="R1779" s="56">
        <f>IF(A1779="INVERSION",-J1779,0)</f>
        <v>0</v>
      </c>
      <c r="S1779" s="56">
        <f>finanzas3[[#This Row],[INGRESO__NETO]]+finanzas3[[#This Row],[GASTO_NETO]]+finanzas3[[#This Row],[INVERSION_NETA]]</f>
        <v>-0.15000000000000002</v>
      </c>
    </row>
    <row r="1780" spans="1:19" x14ac:dyDescent="0.35">
      <c r="A1780" s="3" t="s">
        <v>28</v>
      </c>
      <c r="B1780" s="3" t="s">
        <v>16</v>
      </c>
      <c r="C1780" s="3" t="s">
        <v>17</v>
      </c>
      <c r="D1780" s="3" t="s">
        <v>18</v>
      </c>
      <c r="E1780" s="3" t="s">
        <v>942</v>
      </c>
      <c r="G1780" s="3" t="s">
        <v>59</v>
      </c>
      <c r="H1780" s="3" t="s">
        <v>59</v>
      </c>
      <c r="I1780" s="3" t="s">
        <v>228</v>
      </c>
      <c r="J1780" s="6">
        <v>0.252</v>
      </c>
      <c r="K1780" s="4">
        <v>44815</v>
      </c>
      <c r="L1780" s="3">
        <f t="shared" si="108"/>
        <v>2022</v>
      </c>
      <c r="M1780" s="3">
        <f t="shared" si="109"/>
        <v>9</v>
      </c>
      <c r="O1780" s="3" t="s">
        <v>943</v>
      </c>
      <c r="P1780" s="56">
        <f t="shared" si="110"/>
        <v>0</v>
      </c>
      <c r="Q1780" s="56">
        <f t="shared" si="111"/>
        <v>-0.252</v>
      </c>
      <c r="R1780" s="56">
        <f>IF(A1780="INVERSION",-J1780,0)</f>
        <v>0</v>
      </c>
      <c r="S1780" s="56">
        <f>finanzas3[[#This Row],[INGRESO__NETO]]+finanzas3[[#This Row],[GASTO_NETO]]+finanzas3[[#This Row],[INVERSION_NETA]]</f>
        <v>-0.252</v>
      </c>
    </row>
    <row r="1781" spans="1:19" x14ac:dyDescent="0.35">
      <c r="A1781" s="3" t="s">
        <v>28</v>
      </c>
      <c r="B1781" s="3" t="s">
        <v>16</v>
      </c>
      <c r="C1781" s="3" t="s">
        <v>17</v>
      </c>
      <c r="D1781" s="3" t="s">
        <v>18</v>
      </c>
      <c r="E1781" s="3" t="s">
        <v>485</v>
      </c>
      <c r="G1781" s="3" t="s">
        <v>48</v>
      </c>
      <c r="H1781" s="3" t="s">
        <v>874</v>
      </c>
      <c r="I1781" s="3" t="s">
        <v>937</v>
      </c>
      <c r="J1781" s="6">
        <v>0.15000000000000002</v>
      </c>
      <c r="K1781" s="4">
        <v>44815</v>
      </c>
      <c r="L1781" s="3">
        <f t="shared" si="108"/>
        <v>2022</v>
      </c>
      <c r="M1781" s="3">
        <f t="shared" si="109"/>
        <v>9</v>
      </c>
      <c r="O1781" s="3" t="s">
        <v>938</v>
      </c>
      <c r="P1781" s="56">
        <f t="shared" si="110"/>
        <v>0</v>
      </c>
      <c r="Q1781" s="56">
        <f t="shared" si="111"/>
        <v>-0.15000000000000002</v>
      </c>
      <c r="R1781" s="56">
        <f>IF(A1781="INVERSION",-J1781,0)</f>
        <v>0</v>
      </c>
      <c r="S1781" s="56">
        <f>finanzas3[[#This Row],[INGRESO__NETO]]+finanzas3[[#This Row],[GASTO_NETO]]+finanzas3[[#This Row],[INVERSION_NETA]]</f>
        <v>-0.15000000000000002</v>
      </c>
    </row>
    <row r="1782" spans="1:19" x14ac:dyDescent="0.35">
      <c r="A1782" s="3" t="s">
        <v>531</v>
      </c>
      <c r="B1782" s="3" t="s">
        <v>16</v>
      </c>
      <c r="C1782" s="3" t="s">
        <v>17</v>
      </c>
      <c r="D1782" s="3" t="s">
        <v>18</v>
      </c>
      <c r="E1782" s="3" t="s">
        <v>532</v>
      </c>
      <c r="F1782" s="3" t="s">
        <v>20</v>
      </c>
      <c r="G1782" s="3" t="s">
        <v>533</v>
      </c>
      <c r="H1782" s="3" t="s">
        <v>533</v>
      </c>
      <c r="I1782" s="3" t="s">
        <v>533</v>
      </c>
      <c r="J1782" s="6">
        <v>180</v>
      </c>
      <c r="K1782" s="4">
        <v>44816</v>
      </c>
      <c r="L1782" s="3">
        <f t="shared" si="108"/>
        <v>2022</v>
      </c>
      <c r="M1782" s="3">
        <f t="shared" si="109"/>
        <v>9</v>
      </c>
      <c r="O1782" s="3"/>
      <c r="P1782" s="56">
        <f t="shared" si="110"/>
        <v>0</v>
      </c>
      <c r="Q1782" s="56">
        <f t="shared" si="111"/>
        <v>0</v>
      </c>
      <c r="R1782" s="56">
        <f>IF(A1782="INVERSION",-J1782,0)</f>
        <v>-180</v>
      </c>
      <c r="S1782" s="56">
        <f>finanzas3[[#This Row],[INGRESO__NETO]]+finanzas3[[#This Row],[GASTO_NETO]]+finanzas3[[#This Row],[INVERSION_NETA]]</f>
        <v>-180</v>
      </c>
    </row>
    <row r="1783" spans="1:19" x14ac:dyDescent="0.35">
      <c r="A1783" s="3" t="s">
        <v>28</v>
      </c>
      <c r="B1783" s="3" t="s">
        <v>16</v>
      </c>
      <c r="C1783" s="3" t="s">
        <v>17</v>
      </c>
      <c r="D1783" s="3" t="s">
        <v>18</v>
      </c>
      <c r="E1783" s="3" t="s">
        <v>944</v>
      </c>
      <c r="F1783" s="3" t="s">
        <v>171</v>
      </c>
      <c r="G1783" s="3" t="s">
        <v>81</v>
      </c>
      <c r="H1783" s="3" t="s">
        <v>879</v>
      </c>
      <c r="I1783" s="3" t="s">
        <v>945</v>
      </c>
      <c r="J1783" s="6">
        <v>14</v>
      </c>
      <c r="K1783" s="4">
        <v>44818</v>
      </c>
      <c r="L1783" s="3">
        <f t="shared" si="108"/>
        <v>2022</v>
      </c>
      <c r="M1783" s="3">
        <f t="shared" si="109"/>
        <v>9</v>
      </c>
      <c r="O1783" s="3" t="s">
        <v>946</v>
      </c>
      <c r="P1783" s="56">
        <f t="shared" si="110"/>
        <v>0</v>
      </c>
      <c r="Q1783" s="56">
        <f t="shared" si="111"/>
        <v>-14</v>
      </c>
      <c r="R1783" s="56">
        <f>IF(A1783="INVERSION",-J1783,0)</f>
        <v>0</v>
      </c>
      <c r="S1783" s="56">
        <f>finanzas3[[#This Row],[INGRESO__NETO]]+finanzas3[[#This Row],[GASTO_NETO]]+finanzas3[[#This Row],[INVERSION_NETA]]</f>
        <v>-14</v>
      </c>
    </row>
    <row r="1784" spans="1:19" x14ac:dyDescent="0.35">
      <c r="A1784" s="3" t="s">
        <v>28</v>
      </c>
      <c r="B1784" s="3" t="s">
        <v>16</v>
      </c>
      <c r="C1784" s="3" t="s">
        <v>17</v>
      </c>
      <c r="D1784" s="3" t="s">
        <v>18</v>
      </c>
      <c r="E1784" s="3" t="s">
        <v>485</v>
      </c>
      <c r="G1784" s="3" t="s">
        <v>48</v>
      </c>
      <c r="H1784" s="3" t="s">
        <v>874</v>
      </c>
      <c r="I1784" s="3" t="s">
        <v>185</v>
      </c>
      <c r="J1784" s="6">
        <v>2.0000000000000004E-2</v>
      </c>
      <c r="K1784" s="4">
        <v>44819</v>
      </c>
      <c r="L1784" s="3">
        <f t="shared" si="108"/>
        <v>2022</v>
      </c>
      <c r="M1784" s="3">
        <f t="shared" si="109"/>
        <v>9</v>
      </c>
      <c r="O1784" s="3" t="s">
        <v>876</v>
      </c>
      <c r="P1784" s="56">
        <f t="shared" si="110"/>
        <v>0</v>
      </c>
      <c r="Q1784" s="56">
        <f t="shared" si="111"/>
        <v>-2.0000000000000004E-2</v>
      </c>
      <c r="R1784" s="56">
        <f>IF(A1784="INVERSION",-J1784,0)</f>
        <v>0</v>
      </c>
      <c r="S1784" s="56">
        <f>finanzas3[[#This Row],[INGRESO__NETO]]+finanzas3[[#This Row],[GASTO_NETO]]+finanzas3[[#This Row],[INVERSION_NETA]]</f>
        <v>-2.0000000000000004E-2</v>
      </c>
    </row>
    <row r="1785" spans="1:19" x14ac:dyDescent="0.35">
      <c r="A1785" s="3" t="s">
        <v>28</v>
      </c>
      <c r="B1785" s="3" t="s">
        <v>16</v>
      </c>
      <c r="C1785" s="3" t="s">
        <v>17</v>
      </c>
      <c r="D1785" s="3" t="s">
        <v>18</v>
      </c>
      <c r="E1785" s="3" t="s">
        <v>803</v>
      </c>
      <c r="F1785" s="3" t="s">
        <v>171</v>
      </c>
      <c r="G1785" s="3" t="s">
        <v>53</v>
      </c>
      <c r="H1785" s="3" t="s">
        <v>77</v>
      </c>
      <c r="I1785" s="3" t="s">
        <v>711</v>
      </c>
      <c r="J1785" s="6">
        <v>0.73799999999999999</v>
      </c>
      <c r="K1785" s="4">
        <v>44819</v>
      </c>
      <c r="L1785" s="3">
        <f t="shared" si="108"/>
        <v>2022</v>
      </c>
      <c r="M1785" s="3">
        <f t="shared" si="109"/>
        <v>9</v>
      </c>
      <c r="O1785" s="3" t="s">
        <v>804</v>
      </c>
      <c r="P1785" s="56">
        <f t="shared" si="110"/>
        <v>0</v>
      </c>
      <c r="Q1785" s="56">
        <f t="shared" si="111"/>
        <v>-0.73799999999999999</v>
      </c>
      <c r="R1785" s="56">
        <f>IF(A1785="INVERSION",-J1785,0)</f>
        <v>0</v>
      </c>
      <c r="S1785" s="56">
        <f>finanzas3[[#This Row],[INGRESO__NETO]]+finanzas3[[#This Row],[GASTO_NETO]]+finanzas3[[#This Row],[INVERSION_NETA]]</f>
        <v>-0.73799999999999999</v>
      </c>
    </row>
    <row r="1786" spans="1:19" x14ac:dyDescent="0.35">
      <c r="A1786" s="3" t="s">
        <v>28</v>
      </c>
      <c r="B1786" s="3" t="s">
        <v>16</v>
      </c>
      <c r="C1786" s="3" t="s">
        <v>17</v>
      </c>
      <c r="D1786" s="3" t="s">
        <v>18</v>
      </c>
      <c r="E1786" s="3" t="s">
        <v>947</v>
      </c>
      <c r="G1786" s="3" t="s">
        <v>67</v>
      </c>
      <c r="H1786" s="3" t="s">
        <v>67</v>
      </c>
      <c r="I1786" s="3" t="s">
        <v>67</v>
      </c>
      <c r="J1786" s="6">
        <v>1.4000000000000001</v>
      </c>
      <c r="K1786" s="4">
        <v>44819</v>
      </c>
      <c r="L1786" s="3">
        <f t="shared" si="108"/>
        <v>2022</v>
      </c>
      <c r="M1786" s="3">
        <f t="shared" si="109"/>
        <v>9</v>
      </c>
      <c r="O1786" s="3" t="s">
        <v>948</v>
      </c>
      <c r="P1786" s="56">
        <f t="shared" si="110"/>
        <v>0</v>
      </c>
      <c r="Q1786" s="56">
        <f t="shared" si="111"/>
        <v>-1.4000000000000001</v>
      </c>
      <c r="R1786" s="56">
        <f>IF(A1786="INVERSION",-J1786,0)</f>
        <v>0</v>
      </c>
      <c r="S1786" s="56">
        <f>finanzas3[[#This Row],[INGRESO__NETO]]+finanzas3[[#This Row],[GASTO_NETO]]+finanzas3[[#This Row],[INVERSION_NETA]]</f>
        <v>-1.4000000000000001</v>
      </c>
    </row>
    <row r="1787" spans="1:19" x14ac:dyDescent="0.35">
      <c r="A1787" s="3" t="s">
        <v>28</v>
      </c>
      <c r="B1787" s="3" t="s">
        <v>16</v>
      </c>
      <c r="C1787" s="3" t="s">
        <v>17</v>
      </c>
      <c r="D1787" s="3" t="s">
        <v>18</v>
      </c>
      <c r="E1787" s="3" t="s">
        <v>269</v>
      </c>
      <c r="F1787" s="3" t="s">
        <v>171</v>
      </c>
      <c r="G1787" s="3" t="s">
        <v>73</v>
      </c>
      <c r="H1787" s="3" t="s">
        <v>114</v>
      </c>
      <c r="I1787" s="3" t="s">
        <v>949</v>
      </c>
      <c r="J1787" s="6">
        <v>1</v>
      </c>
      <c r="K1787" s="4">
        <v>44821</v>
      </c>
      <c r="L1787" s="3">
        <f t="shared" si="108"/>
        <v>2022</v>
      </c>
      <c r="M1787" s="3">
        <f t="shared" si="109"/>
        <v>9</v>
      </c>
      <c r="O1787" s="3" t="s">
        <v>950</v>
      </c>
      <c r="P1787" s="56">
        <f t="shared" si="110"/>
        <v>0</v>
      </c>
      <c r="Q1787" s="56">
        <f t="shared" si="111"/>
        <v>-1</v>
      </c>
      <c r="R1787" s="56">
        <f>IF(A1787="INVERSION",-J1787,0)</f>
        <v>0</v>
      </c>
      <c r="S1787" s="56">
        <f>finanzas3[[#This Row],[INGRESO__NETO]]+finanzas3[[#This Row],[GASTO_NETO]]+finanzas3[[#This Row],[INVERSION_NETA]]</f>
        <v>-1</v>
      </c>
    </row>
    <row r="1788" spans="1:19" x14ac:dyDescent="0.35">
      <c r="A1788" s="3" t="s">
        <v>28</v>
      </c>
      <c r="B1788" s="3" t="s">
        <v>16</v>
      </c>
      <c r="C1788" s="3" t="s">
        <v>17</v>
      </c>
      <c r="D1788" s="3" t="s">
        <v>18</v>
      </c>
      <c r="E1788" s="3" t="s">
        <v>63</v>
      </c>
      <c r="G1788" s="3" t="s">
        <v>48</v>
      </c>
      <c r="H1788" s="3" t="s">
        <v>49</v>
      </c>
      <c r="I1788" s="3" t="s">
        <v>49</v>
      </c>
      <c r="J1788" s="6">
        <v>2.37</v>
      </c>
      <c r="K1788" s="4">
        <v>44822</v>
      </c>
      <c r="L1788" s="3">
        <f t="shared" si="108"/>
        <v>2022</v>
      </c>
      <c r="M1788" s="3">
        <f t="shared" si="109"/>
        <v>9</v>
      </c>
      <c r="O1788" s="3" t="s">
        <v>872</v>
      </c>
      <c r="P1788" s="56">
        <f t="shared" si="110"/>
        <v>0</v>
      </c>
      <c r="Q1788" s="56">
        <f t="shared" si="111"/>
        <v>-2.37</v>
      </c>
      <c r="R1788" s="56">
        <f>IF(A1788="INVERSION",-J1788,0)</f>
        <v>0</v>
      </c>
      <c r="S1788" s="56">
        <f>finanzas3[[#This Row],[INGRESO__NETO]]+finanzas3[[#This Row],[GASTO_NETO]]+finanzas3[[#This Row],[INVERSION_NETA]]</f>
        <v>-2.37</v>
      </c>
    </row>
    <row r="1789" spans="1:19" x14ac:dyDescent="0.35">
      <c r="A1789" s="3" t="s">
        <v>28</v>
      </c>
      <c r="B1789" s="3" t="s">
        <v>16</v>
      </c>
      <c r="C1789" s="3" t="s">
        <v>17</v>
      </c>
      <c r="D1789" s="3" t="s">
        <v>18</v>
      </c>
      <c r="E1789" s="3" t="s">
        <v>425</v>
      </c>
      <c r="G1789" s="3" t="s">
        <v>48</v>
      </c>
      <c r="H1789" s="3" t="s">
        <v>49</v>
      </c>
      <c r="I1789" s="3" t="s">
        <v>49</v>
      </c>
      <c r="J1789" s="6">
        <v>3.1870000000000003</v>
      </c>
      <c r="K1789" s="4">
        <v>44822</v>
      </c>
      <c r="L1789" s="3">
        <f t="shared" si="108"/>
        <v>2022</v>
      </c>
      <c r="M1789" s="3">
        <f t="shared" si="109"/>
        <v>9</v>
      </c>
      <c r="O1789" s="3" t="s">
        <v>872</v>
      </c>
      <c r="P1789" s="56">
        <f t="shared" si="110"/>
        <v>0</v>
      </c>
      <c r="Q1789" s="56">
        <f t="shared" si="111"/>
        <v>-3.1870000000000003</v>
      </c>
      <c r="R1789" s="56">
        <f>IF(A1789="INVERSION",-J1789,0)</f>
        <v>0</v>
      </c>
      <c r="S1789" s="56">
        <f>finanzas3[[#This Row],[INGRESO__NETO]]+finanzas3[[#This Row],[GASTO_NETO]]+finanzas3[[#This Row],[INVERSION_NETA]]</f>
        <v>-3.1870000000000003</v>
      </c>
    </row>
    <row r="1790" spans="1:19" x14ac:dyDescent="0.35">
      <c r="A1790" s="3" t="s">
        <v>28</v>
      </c>
      <c r="B1790" s="3" t="s">
        <v>16</v>
      </c>
      <c r="C1790" s="3" t="s">
        <v>17</v>
      </c>
      <c r="D1790" s="3" t="s">
        <v>18</v>
      </c>
      <c r="E1790" s="3" t="s">
        <v>953</v>
      </c>
      <c r="G1790" s="3" t="s">
        <v>21</v>
      </c>
      <c r="H1790" s="3" t="s">
        <v>550</v>
      </c>
      <c r="I1790" s="3" t="s">
        <v>639</v>
      </c>
      <c r="J1790" s="6">
        <v>3.0500000000000003</v>
      </c>
      <c r="K1790" s="4">
        <v>44822</v>
      </c>
      <c r="L1790" s="3">
        <f t="shared" si="108"/>
        <v>2022</v>
      </c>
      <c r="M1790" s="3">
        <f t="shared" si="109"/>
        <v>9</v>
      </c>
      <c r="O1790" s="3" t="s">
        <v>954</v>
      </c>
      <c r="P1790" s="56">
        <f t="shared" si="110"/>
        <v>0</v>
      </c>
      <c r="Q1790" s="56">
        <f t="shared" si="111"/>
        <v>-3.0500000000000003</v>
      </c>
      <c r="R1790" s="56">
        <f>IF(A1790="INVERSION",-J1790,0)</f>
        <v>0</v>
      </c>
      <c r="S1790" s="56">
        <f>finanzas3[[#This Row],[INGRESO__NETO]]+finanzas3[[#This Row],[GASTO_NETO]]+finanzas3[[#This Row],[INVERSION_NETA]]</f>
        <v>-3.0500000000000003</v>
      </c>
    </row>
    <row r="1791" spans="1:19" x14ac:dyDescent="0.35">
      <c r="A1791" s="3" t="s">
        <v>28</v>
      </c>
      <c r="B1791" s="3" t="s">
        <v>16</v>
      </c>
      <c r="C1791" s="3" t="s">
        <v>17</v>
      </c>
      <c r="D1791" s="3" t="s">
        <v>18</v>
      </c>
      <c r="E1791" s="3" t="s">
        <v>951</v>
      </c>
      <c r="G1791" s="3" t="s">
        <v>67</v>
      </c>
      <c r="H1791" s="3" t="s">
        <v>67</v>
      </c>
      <c r="I1791" s="3" t="s">
        <v>67</v>
      </c>
      <c r="J1791" s="6">
        <v>1.97</v>
      </c>
      <c r="K1791" s="4">
        <v>44822</v>
      </c>
      <c r="L1791" s="3">
        <f t="shared" si="108"/>
        <v>2022</v>
      </c>
      <c r="M1791" s="3">
        <f t="shared" si="109"/>
        <v>9</v>
      </c>
      <c r="O1791" s="3" t="s">
        <v>952</v>
      </c>
      <c r="P1791" s="56">
        <f t="shared" si="110"/>
        <v>0</v>
      </c>
      <c r="Q1791" s="56">
        <f t="shared" si="111"/>
        <v>-1.97</v>
      </c>
      <c r="R1791" s="56">
        <f>IF(A1791="INVERSION",-J1791,0)</f>
        <v>0</v>
      </c>
      <c r="S1791" s="56">
        <f>finanzas3[[#This Row],[INGRESO__NETO]]+finanzas3[[#This Row],[GASTO_NETO]]+finanzas3[[#This Row],[INVERSION_NETA]]</f>
        <v>-1.97</v>
      </c>
    </row>
    <row r="1792" spans="1:19" x14ac:dyDescent="0.35">
      <c r="A1792" s="3" t="s">
        <v>15</v>
      </c>
      <c r="B1792" s="3" t="s">
        <v>16</v>
      </c>
      <c r="C1792" s="3" t="s">
        <v>17</v>
      </c>
      <c r="D1792" s="3" t="s">
        <v>18</v>
      </c>
      <c r="E1792" s="3" t="s">
        <v>610</v>
      </c>
      <c r="F1792" s="3" t="s">
        <v>20</v>
      </c>
      <c r="G1792" s="3" t="s">
        <v>568</v>
      </c>
      <c r="H1792" s="3" t="s">
        <v>569</v>
      </c>
      <c r="I1792" s="3" t="s">
        <v>610</v>
      </c>
      <c r="J1792" s="6">
        <v>1.7999999999999998</v>
      </c>
      <c r="K1792" s="4">
        <v>44823</v>
      </c>
      <c r="L1792" s="3">
        <f t="shared" si="108"/>
        <v>2022</v>
      </c>
      <c r="M1792" s="3">
        <f t="shared" si="109"/>
        <v>9</v>
      </c>
      <c r="O1792" s="3" t="s">
        <v>955</v>
      </c>
      <c r="P1792" s="56">
        <f t="shared" si="110"/>
        <v>1.7999999999999998</v>
      </c>
      <c r="Q1792" s="56">
        <f t="shared" si="111"/>
        <v>0</v>
      </c>
      <c r="R1792" s="56">
        <f>IF(A1792="INVERSION",-J1792,0)</f>
        <v>0</v>
      </c>
      <c r="S1792" s="56">
        <f>finanzas3[[#This Row],[INGRESO__NETO]]+finanzas3[[#This Row],[GASTO_NETO]]+finanzas3[[#This Row],[INVERSION_NETA]]</f>
        <v>1.7999999999999998</v>
      </c>
    </row>
    <row r="1793" spans="1:19" x14ac:dyDescent="0.35">
      <c r="A1793" s="3" t="s">
        <v>28</v>
      </c>
      <c r="B1793" s="3" t="s">
        <v>16</v>
      </c>
      <c r="C1793" s="3" t="s">
        <v>17</v>
      </c>
      <c r="D1793" s="3" t="s">
        <v>18</v>
      </c>
      <c r="E1793" s="3" t="s">
        <v>425</v>
      </c>
      <c r="F1793" s="3" t="s">
        <v>171</v>
      </c>
      <c r="G1793" s="3" t="s">
        <v>48</v>
      </c>
      <c r="H1793" s="3" t="s">
        <v>49</v>
      </c>
      <c r="I1793" s="3" t="s">
        <v>425</v>
      </c>
      <c r="J1793" s="6">
        <v>3.1850000000000005</v>
      </c>
      <c r="K1793" s="4">
        <v>44824</v>
      </c>
      <c r="L1793" s="3">
        <f t="shared" si="108"/>
        <v>2022</v>
      </c>
      <c r="M1793" s="3">
        <f t="shared" si="109"/>
        <v>9</v>
      </c>
      <c r="O1793" s="3"/>
      <c r="P1793" s="56">
        <f t="shared" si="110"/>
        <v>0</v>
      </c>
      <c r="Q1793" s="56">
        <f t="shared" si="111"/>
        <v>-3.1850000000000005</v>
      </c>
      <c r="R1793" s="56">
        <f>IF(A1793="INVERSION",-J1793,0)</f>
        <v>0</v>
      </c>
      <c r="S1793" s="56">
        <f>finanzas3[[#This Row],[INGRESO__NETO]]+finanzas3[[#This Row],[GASTO_NETO]]+finanzas3[[#This Row],[INVERSION_NETA]]</f>
        <v>-3.1850000000000005</v>
      </c>
    </row>
    <row r="1794" spans="1:19" x14ac:dyDescent="0.35">
      <c r="A1794" s="3" t="s">
        <v>28</v>
      </c>
      <c r="B1794" s="3" t="s">
        <v>16</v>
      </c>
      <c r="C1794" s="3" t="s">
        <v>17</v>
      </c>
      <c r="D1794" s="3" t="s">
        <v>18</v>
      </c>
      <c r="E1794" s="3" t="s">
        <v>167</v>
      </c>
      <c r="F1794" s="3" t="s">
        <v>20</v>
      </c>
      <c r="G1794" s="3" t="s">
        <v>73</v>
      </c>
      <c r="H1794" s="3" t="s">
        <v>956</v>
      </c>
      <c r="I1794" s="3" t="s">
        <v>553</v>
      </c>
      <c r="J1794" s="6">
        <v>1.7760000000000002</v>
      </c>
      <c r="K1794" s="4">
        <v>44826</v>
      </c>
      <c r="L1794" s="3">
        <f t="shared" ref="L1794:L1857" si="112">YEAR(K1794)</f>
        <v>2022</v>
      </c>
      <c r="M1794" s="3">
        <f t="shared" ref="M1794:M1857" si="113">MONTH(K1794)</f>
        <v>9</v>
      </c>
      <c r="O1794" s="3" t="s">
        <v>950</v>
      </c>
      <c r="P1794" s="56">
        <f t="shared" si="110"/>
        <v>0</v>
      </c>
      <c r="Q1794" s="56">
        <f t="shared" si="111"/>
        <v>-1.7760000000000002</v>
      </c>
      <c r="R1794" s="56">
        <f>IF(A1794="INVERSION",-J1794,0)</f>
        <v>0</v>
      </c>
      <c r="S1794" s="56">
        <f>finanzas3[[#This Row],[INGRESO__NETO]]+finanzas3[[#This Row],[GASTO_NETO]]+finanzas3[[#This Row],[INVERSION_NETA]]</f>
        <v>-1.7760000000000002</v>
      </c>
    </row>
    <row r="1795" spans="1:19" x14ac:dyDescent="0.35">
      <c r="A1795" s="3" t="s">
        <v>28</v>
      </c>
      <c r="B1795" s="3" t="s">
        <v>16</v>
      </c>
      <c r="C1795" s="3" t="s">
        <v>17</v>
      </c>
      <c r="D1795" s="3" t="s">
        <v>18</v>
      </c>
      <c r="E1795" s="3" t="s">
        <v>957</v>
      </c>
      <c r="G1795" s="3" t="s">
        <v>67</v>
      </c>
      <c r="H1795" s="3" t="s">
        <v>67</v>
      </c>
      <c r="I1795" s="3" t="s">
        <v>957</v>
      </c>
      <c r="J1795" s="6">
        <v>0.19</v>
      </c>
      <c r="K1795" s="4">
        <v>44827</v>
      </c>
      <c r="L1795" s="3">
        <f t="shared" si="112"/>
        <v>2022</v>
      </c>
      <c r="M1795" s="3">
        <f t="shared" si="113"/>
        <v>9</v>
      </c>
      <c r="O1795" s="3" t="s">
        <v>958</v>
      </c>
      <c r="P1795" s="56">
        <f t="shared" ref="P1795:P1858" si="114">IF(A1795="INGRESO",J1795,0)</f>
        <v>0</v>
      </c>
      <c r="Q1795" s="56">
        <f t="shared" ref="Q1795:Q1858" si="115">IF(A1795="GASTO",-J1795,0)</f>
        <v>-0.19</v>
      </c>
      <c r="R1795" s="56">
        <f>IF(A1795="INVERSION",-J1795,0)</f>
        <v>0</v>
      </c>
      <c r="S1795" s="56">
        <f>finanzas3[[#This Row],[INGRESO__NETO]]+finanzas3[[#This Row],[GASTO_NETO]]+finanzas3[[#This Row],[INVERSION_NETA]]</f>
        <v>-0.19</v>
      </c>
    </row>
    <row r="1796" spans="1:19" x14ac:dyDescent="0.35">
      <c r="A1796" s="3" t="s">
        <v>15</v>
      </c>
      <c r="B1796" s="3" t="s">
        <v>16</v>
      </c>
      <c r="C1796" s="3" t="s">
        <v>17</v>
      </c>
      <c r="D1796" s="3" t="s">
        <v>18</v>
      </c>
      <c r="G1796" s="3" t="s">
        <v>21</v>
      </c>
      <c r="H1796" s="3" t="s">
        <v>959</v>
      </c>
      <c r="J1796" s="6">
        <v>30</v>
      </c>
      <c r="K1796" s="4">
        <v>44827</v>
      </c>
      <c r="L1796" s="3">
        <f t="shared" si="112"/>
        <v>2022</v>
      </c>
      <c r="M1796" s="3">
        <f t="shared" si="113"/>
        <v>9</v>
      </c>
      <c r="O1796" s="3" t="s">
        <v>960</v>
      </c>
      <c r="P1796" s="56">
        <f t="shared" si="114"/>
        <v>30</v>
      </c>
      <c r="Q1796" s="56">
        <f t="shared" si="115"/>
        <v>0</v>
      </c>
      <c r="R1796" s="56">
        <f>IF(A1796="INVERSION",-J1796,0)</f>
        <v>0</v>
      </c>
      <c r="S1796" s="56">
        <f>finanzas3[[#This Row],[INGRESO__NETO]]+finanzas3[[#This Row],[GASTO_NETO]]+finanzas3[[#This Row],[INVERSION_NETA]]</f>
        <v>30</v>
      </c>
    </row>
    <row r="1797" spans="1:19" x14ac:dyDescent="0.35">
      <c r="A1797" s="3" t="s">
        <v>28</v>
      </c>
      <c r="B1797" s="3" t="s">
        <v>16</v>
      </c>
      <c r="C1797" s="3" t="s">
        <v>17</v>
      </c>
      <c r="D1797" s="3" t="s">
        <v>18</v>
      </c>
      <c r="E1797" s="3" t="s">
        <v>803</v>
      </c>
      <c r="F1797" s="3" t="s">
        <v>171</v>
      </c>
      <c r="G1797" s="3" t="s">
        <v>53</v>
      </c>
      <c r="H1797" s="3" t="s">
        <v>77</v>
      </c>
      <c r="I1797" s="3" t="s">
        <v>711</v>
      </c>
      <c r="J1797" s="6">
        <v>0.746</v>
      </c>
      <c r="K1797" s="4">
        <v>44828</v>
      </c>
      <c r="L1797" s="3">
        <f t="shared" si="112"/>
        <v>2022</v>
      </c>
      <c r="M1797" s="3">
        <f t="shared" si="113"/>
        <v>9</v>
      </c>
      <c r="O1797" s="3" t="s">
        <v>804</v>
      </c>
      <c r="P1797" s="56">
        <f t="shared" si="114"/>
        <v>0</v>
      </c>
      <c r="Q1797" s="56">
        <f t="shared" si="115"/>
        <v>-0.746</v>
      </c>
      <c r="R1797" s="56">
        <f>IF(A1797="INVERSION",-J1797,0)</f>
        <v>0</v>
      </c>
      <c r="S1797" s="56">
        <f>finanzas3[[#This Row],[INGRESO__NETO]]+finanzas3[[#This Row],[GASTO_NETO]]+finanzas3[[#This Row],[INVERSION_NETA]]</f>
        <v>-0.746</v>
      </c>
    </row>
    <row r="1798" spans="1:19" x14ac:dyDescent="0.35">
      <c r="A1798" s="3" t="s">
        <v>28</v>
      </c>
      <c r="B1798" s="3" t="s">
        <v>16</v>
      </c>
      <c r="C1798" s="3" t="s">
        <v>17</v>
      </c>
      <c r="D1798" s="3" t="s">
        <v>18</v>
      </c>
      <c r="E1798" s="3" t="s">
        <v>961</v>
      </c>
      <c r="G1798" s="3" t="s">
        <v>67</v>
      </c>
      <c r="H1798" s="3" t="s">
        <v>66</v>
      </c>
      <c r="I1798" s="3" t="s">
        <v>49</v>
      </c>
      <c r="J1798" s="6">
        <v>3.0700000000000003</v>
      </c>
      <c r="K1798" s="4">
        <v>44829</v>
      </c>
      <c r="L1798" s="3">
        <f t="shared" si="112"/>
        <v>2022</v>
      </c>
      <c r="M1798" s="3">
        <f t="shared" si="113"/>
        <v>9</v>
      </c>
      <c r="O1798" s="3" t="s">
        <v>962</v>
      </c>
      <c r="P1798" s="56">
        <f t="shared" si="114"/>
        <v>0</v>
      </c>
      <c r="Q1798" s="56">
        <f t="shared" si="115"/>
        <v>-3.0700000000000003</v>
      </c>
      <c r="R1798" s="56">
        <f>IF(A1798="INVERSION",-J1798,0)</f>
        <v>0</v>
      </c>
      <c r="S1798" s="56">
        <f>finanzas3[[#This Row],[INGRESO__NETO]]+finanzas3[[#This Row],[GASTO_NETO]]+finanzas3[[#This Row],[INVERSION_NETA]]</f>
        <v>-3.0700000000000003</v>
      </c>
    </row>
    <row r="1799" spans="1:19" x14ac:dyDescent="0.35">
      <c r="A1799" s="3" t="s">
        <v>28</v>
      </c>
      <c r="B1799" s="3" t="s">
        <v>16</v>
      </c>
      <c r="C1799" s="3" t="s">
        <v>17</v>
      </c>
      <c r="D1799" s="3" t="s">
        <v>18</v>
      </c>
      <c r="E1799" s="3" t="s">
        <v>485</v>
      </c>
      <c r="G1799" s="3" t="s">
        <v>48</v>
      </c>
      <c r="H1799" s="3" t="s">
        <v>874</v>
      </c>
      <c r="I1799" s="3" t="s">
        <v>185</v>
      </c>
      <c r="J1799" s="6">
        <v>0.1</v>
      </c>
      <c r="K1799" s="4">
        <v>44830</v>
      </c>
      <c r="L1799" s="3">
        <f t="shared" si="112"/>
        <v>2022</v>
      </c>
      <c r="M1799" s="3">
        <f t="shared" si="113"/>
        <v>9</v>
      </c>
      <c r="O1799" s="3" t="s">
        <v>876</v>
      </c>
      <c r="P1799" s="56">
        <f t="shared" si="114"/>
        <v>0</v>
      </c>
      <c r="Q1799" s="56">
        <f t="shared" si="115"/>
        <v>-0.1</v>
      </c>
      <c r="R1799" s="56">
        <f>IF(A1799="INVERSION",-J1799,0)</f>
        <v>0</v>
      </c>
      <c r="S1799" s="56">
        <f>finanzas3[[#This Row],[INGRESO__NETO]]+finanzas3[[#This Row],[GASTO_NETO]]+finanzas3[[#This Row],[INVERSION_NETA]]</f>
        <v>-0.1</v>
      </c>
    </row>
    <row r="1800" spans="1:19" x14ac:dyDescent="0.35">
      <c r="A1800" s="3" t="s">
        <v>28</v>
      </c>
      <c r="B1800" s="3" t="s">
        <v>16</v>
      </c>
      <c r="C1800" s="3" t="s">
        <v>17</v>
      </c>
      <c r="D1800" s="3" t="s">
        <v>18</v>
      </c>
      <c r="E1800" s="3" t="s">
        <v>485</v>
      </c>
      <c r="G1800" s="3" t="s">
        <v>48</v>
      </c>
      <c r="H1800" s="3" t="s">
        <v>874</v>
      </c>
      <c r="I1800" s="3" t="s">
        <v>185</v>
      </c>
      <c r="J1800" s="6">
        <v>0.34</v>
      </c>
      <c r="K1800" s="4">
        <v>44830</v>
      </c>
      <c r="L1800" s="3">
        <f t="shared" si="112"/>
        <v>2022</v>
      </c>
      <c r="M1800" s="3">
        <f t="shared" si="113"/>
        <v>9</v>
      </c>
      <c r="O1800" s="3" t="s">
        <v>876</v>
      </c>
      <c r="P1800" s="56">
        <f t="shared" si="114"/>
        <v>0</v>
      </c>
      <c r="Q1800" s="56">
        <f t="shared" si="115"/>
        <v>-0.34</v>
      </c>
      <c r="R1800" s="56">
        <f>IF(A1800="INVERSION",-J1800,0)</f>
        <v>0</v>
      </c>
      <c r="S1800" s="56">
        <f>finanzas3[[#This Row],[INGRESO__NETO]]+finanzas3[[#This Row],[GASTO_NETO]]+finanzas3[[#This Row],[INVERSION_NETA]]</f>
        <v>-0.34</v>
      </c>
    </row>
    <row r="1801" spans="1:19" x14ac:dyDescent="0.35">
      <c r="A1801" s="3" t="s">
        <v>28</v>
      </c>
      <c r="B1801" s="3" t="s">
        <v>16</v>
      </c>
      <c r="C1801" s="3" t="s">
        <v>17</v>
      </c>
      <c r="D1801" s="3" t="s">
        <v>18</v>
      </c>
      <c r="E1801" s="3" t="s">
        <v>63</v>
      </c>
      <c r="G1801" s="3" t="s">
        <v>48</v>
      </c>
      <c r="H1801" s="3" t="s">
        <v>49</v>
      </c>
      <c r="I1801" s="3" t="s">
        <v>49</v>
      </c>
      <c r="J1801" s="6">
        <v>2.4450000000000003</v>
      </c>
      <c r="K1801" s="4">
        <v>44831</v>
      </c>
      <c r="L1801" s="3">
        <f t="shared" si="112"/>
        <v>2022</v>
      </c>
      <c r="M1801" s="3">
        <f t="shared" si="113"/>
        <v>9</v>
      </c>
      <c r="O1801" s="3" t="s">
        <v>872</v>
      </c>
      <c r="P1801" s="56">
        <f t="shared" si="114"/>
        <v>0</v>
      </c>
      <c r="Q1801" s="56">
        <f t="shared" si="115"/>
        <v>-2.4450000000000003</v>
      </c>
      <c r="R1801" s="56">
        <f>IF(A1801="INVERSION",-J1801,0)</f>
        <v>0</v>
      </c>
      <c r="S1801" s="56">
        <f>finanzas3[[#This Row],[INGRESO__NETO]]+finanzas3[[#This Row],[GASTO_NETO]]+finanzas3[[#This Row],[INVERSION_NETA]]</f>
        <v>-2.4450000000000003</v>
      </c>
    </row>
    <row r="1802" spans="1:19" x14ac:dyDescent="0.35">
      <c r="A1802" s="3" t="s">
        <v>28</v>
      </c>
      <c r="B1802" s="3" t="s">
        <v>16</v>
      </c>
      <c r="C1802" s="3" t="s">
        <v>17</v>
      </c>
      <c r="D1802" s="3" t="s">
        <v>18</v>
      </c>
      <c r="E1802" s="3" t="s">
        <v>906</v>
      </c>
      <c r="F1802" s="3" t="s">
        <v>20</v>
      </c>
      <c r="G1802" s="3" t="s">
        <v>81</v>
      </c>
      <c r="H1802" s="3" t="s">
        <v>168</v>
      </c>
      <c r="I1802" s="3" t="s">
        <v>906</v>
      </c>
      <c r="J1802" s="6">
        <v>0.30000000000000004</v>
      </c>
      <c r="K1802" s="4">
        <v>44831</v>
      </c>
      <c r="L1802" s="3">
        <f t="shared" si="112"/>
        <v>2022</v>
      </c>
      <c r="M1802" s="3">
        <f t="shared" si="113"/>
        <v>9</v>
      </c>
      <c r="O1802" s="3" t="s">
        <v>963</v>
      </c>
      <c r="P1802" s="56">
        <f t="shared" si="114"/>
        <v>0</v>
      </c>
      <c r="Q1802" s="56">
        <f t="shared" si="115"/>
        <v>-0.30000000000000004</v>
      </c>
      <c r="R1802" s="56">
        <f>IF(A1802="INVERSION",-J1802,0)</f>
        <v>0</v>
      </c>
      <c r="S1802" s="56">
        <f>finanzas3[[#This Row],[INGRESO__NETO]]+finanzas3[[#This Row],[GASTO_NETO]]+finanzas3[[#This Row],[INVERSION_NETA]]</f>
        <v>-0.30000000000000004</v>
      </c>
    </row>
    <row r="1803" spans="1:19" x14ac:dyDescent="0.35">
      <c r="A1803" s="3" t="s">
        <v>15</v>
      </c>
      <c r="B1803" s="3" t="s">
        <v>16</v>
      </c>
      <c r="C1803" s="3" t="s">
        <v>29</v>
      </c>
      <c r="D1803" s="3" t="s">
        <v>18</v>
      </c>
      <c r="E1803" s="3" t="s">
        <v>645</v>
      </c>
      <c r="F1803" s="3" t="s">
        <v>171</v>
      </c>
      <c r="G1803" s="3" t="s">
        <v>148</v>
      </c>
      <c r="H1803" s="3" t="s">
        <v>646</v>
      </c>
      <c r="I1803" s="3" t="s">
        <v>2706</v>
      </c>
      <c r="J1803" s="6">
        <v>475.416</v>
      </c>
      <c r="K1803" s="4">
        <v>44833</v>
      </c>
      <c r="L1803" s="3">
        <f t="shared" si="112"/>
        <v>2022</v>
      </c>
      <c r="M1803" s="3">
        <f t="shared" si="113"/>
        <v>9</v>
      </c>
      <c r="O1803" s="3" t="s">
        <v>966</v>
      </c>
      <c r="P1803" s="56">
        <f t="shared" si="114"/>
        <v>475.416</v>
      </c>
      <c r="Q1803" s="56">
        <f t="shared" si="115"/>
        <v>0</v>
      </c>
      <c r="R1803" s="56">
        <f>IF(A1803="INVERSION",-J1803,0)</f>
        <v>0</v>
      </c>
      <c r="S1803" s="56">
        <f>finanzas3[[#This Row],[INGRESO__NETO]]+finanzas3[[#This Row],[GASTO_NETO]]+finanzas3[[#This Row],[INVERSION_NETA]]</f>
        <v>475.416</v>
      </c>
    </row>
    <row r="1804" spans="1:19" x14ac:dyDescent="0.35">
      <c r="A1804" s="3" t="s">
        <v>28</v>
      </c>
      <c r="B1804" s="3" t="s">
        <v>16</v>
      </c>
      <c r="C1804" s="3" t="s">
        <v>17</v>
      </c>
      <c r="D1804" s="3" t="s">
        <v>18</v>
      </c>
      <c r="E1804" s="3" t="s">
        <v>485</v>
      </c>
      <c r="G1804" s="3" t="s">
        <v>48</v>
      </c>
      <c r="H1804" s="3" t="s">
        <v>874</v>
      </c>
      <c r="I1804" s="3" t="s">
        <v>185</v>
      </c>
      <c r="J1804" s="6">
        <v>0.68500000000000005</v>
      </c>
      <c r="K1804" s="4">
        <v>44834</v>
      </c>
      <c r="L1804" s="3">
        <f t="shared" si="112"/>
        <v>2022</v>
      </c>
      <c r="M1804" s="3">
        <f t="shared" si="113"/>
        <v>9</v>
      </c>
      <c r="O1804" s="3" t="s">
        <v>876</v>
      </c>
      <c r="P1804" s="56">
        <f t="shared" si="114"/>
        <v>0</v>
      </c>
      <c r="Q1804" s="56">
        <f t="shared" si="115"/>
        <v>-0.68500000000000005</v>
      </c>
      <c r="R1804" s="56">
        <f>IF(A1804="INVERSION",-J1804,0)</f>
        <v>0</v>
      </c>
      <c r="S1804" s="56">
        <f>finanzas3[[#This Row],[INGRESO__NETO]]+finanzas3[[#This Row],[GASTO_NETO]]+finanzas3[[#This Row],[INVERSION_NETA]]</f>
        <v>-0.68500000000000005</v>
      </c>
    </row>
    <row r="1805" spans="1:19" x14ac:dyDescent="0.35">
      <c r="A1805" s="3" t="s">
        <v>28</v>
      </c>
      <c r="B1805" s="3" t="s">
        <v>16</v>
      </c>
      <c r="C1805" s="3" t="s">
        <v>17</v>
      </c>
      <c r="D1805" s="3" t="s">
        <v>18</v>
      </c>
      <c r="E1805" s="3" t="s">
        <v>485</v>
      </c>
      <c r="G1805" s="3" t="s">
        <v>48</v>
      </c>
      <c r="H1805" s="3" t="s">
        <v>874</v>
      </c>
      <c r="I1805" s="3" t="s">
        <v>185</v>
      </c>
      <c r="J1805" s="6">
        <v>0.30000000000000004</v>
      </c>
      <c r="K1805" s="4">
        <v>44834</v>
      </c>
      <c r="L1805" s="3">
        <f t="shared" si="112"/>
        <v>2022</v>
      </c>
      <c r="M1805" s="3">
        <f t="shared" si="113"/>
        <v>9</v>
      </c>
      <c r="O1805" s="3" t="s">
        <v>876</v>
      </c>
      <c r="P1805" s="56">
        <f t="shared" si="114"/>
        <v>0</v>
      </c>
      <c r="Q1805" s="56">
        <f t="shared" si="115"/>
        <v>-0.30000000000000004</v>
      </c>
      <c r="R1805" s="56">
        <f>IF(A1805="INVERSION",-J1805,0)</f>
        <v>0</v>
      </c>
      <c r="S1805" s="56">
        <f>finanzas3[[#This Row],[INGRESO__NETO]]+finanzas3[[#This Row],[GASTO_NETO]]+finanzas3[[#This Row],[INVERSION_NETA]]</f>
        <v>-0.30000000000000004</v>
      </c>
    </row>
    <row r="1806" spans="1:19" x14ac:dyDescent="0.35">
      <c r="A1806" s="3" t="s">
        <v>28</v>
      </c>
      <c r="B1806" s="3" t="s">
        <v>16</v>
      </c>
      <c r="C1806" s="3" t="s">
        <v>17</v>
      </c>
      <c r="D1806" s="3" t="s">
        <v>18</v>
      </c>
      <c r="E1806" s="3" t="s">
        <v>967</v>
      </c>
      <c r="G1806" s="3" t="s">
        <v>67</v>
      </c>
      <c r="H1806" s="3" t="s">
        <v>67</v>
      </c>
      <c r="I1806" s="3" t="s">
        <v>968</v>
      </c>
      <c r="J1806" s="6">
        <v>2.1350000000000002</v>
      </c>
      <c r="K1806" s="4">
        <v>44834</v>
      </c>
      <c r="L1806" s="3">
        <f t="shared" si="112"/>
        <v>2022</v>
      </c>
      <c r="M1806" s="3">
        <f t="shared" si="113"/>
        <v>9</v>
      </c>
      <c r="O1806" s="3" t="s">
        <v>969</v>
      </c>
      <c r="P1806" s="56">
        <f t="shared" si="114"/>
        <v>0</v>
      </c>
      <c r="Q1806" s="56">
        <f t="shared" si="115"/>
        <v>-2.1350000000000002</v>
      </c>
      <c r="R1806" s="56">
        <f>IF(A1806="INVERSION",-J1806,0)</f>
        <v>0</v>
      </c>
      <c r="S1806" s="56">
        <f>finanzas3[[#This Row],[INGRESO__NETO]]+finanzas3[[#This Row],[GASTO_NETO]]+finanzas3[[#This Row],[INVERSION_NETA]]</f>
        <v>-2.1350000000000002</v>
      </c>
    </row>
    <row r="1807" spans="1:19" x14ac:dyDescent="0.35">
      <c r="A1807" s="3" t="s">
        <v>28</v>
      </c>
      <c r="B1807" s="3" t="s">
        <v>16</v>
      </c>
      <c r="C1807" s="3" t="s">
        <v>17</v>
      </c>
      <c r="D1807" s="3" t="s">
        <v>18</v>
      </c>
      <c r="E1807" s="3" t="s">
        <v>970</v>
      </c>
      <c r="G1807" s="3" t="s">
        <v>67</v>
      </c>
      <c r="H1807" s="3" t="s">
        <v>67</v>
      </c>
      <c r="I1807" s="3" t="s">
        <v>403</v>
      </c>
      <c r="J1807" s="6">
        <v>0.19500000000000001</v>
      </c>
      <c r="K1807" s="4">
        <v>44834</v>
      </c>
      <c r="L1807" s="3">
        <f t="shared" si="112"/>
        <v>2022</v>
      </c>
      <c r="M1807" s="3">
        <f t="shared" si="113"/>
        <v>9</v>
      </c>
      <c r="O1807" s="3" t="s">
        <v>971</v>
      </c>
      <c r="P1807" s="56">
        <f t="shared" si="114"/>
        <v>0</v>
      </c>
      <c r="Q1807" s="56">
        <f t="shared" si="115"/>
        <v>-0.19500000000000001</v>
      </c>
      <c r="R1807" s="56">
        <f>IF(A1807="INVERSION",-J1807,0)</f>
        <v>0</v>
      </c>
      <c r="S1807" s="56">
        <f>finanzas3[[#This Row],[INGRESO__NETO]]+finanzas3[[#This Row],[GASTO_NETO]]+finanzas3[[#This Row],[INVERSION_NETA]]</f>
        <v>-0.19500000000000001</v>
      </c>
    </row>
    <row r="1808" spans="1:19" x14ac:dyDescent="0.35">
      <c r="A1808" s="3" t="s">
        <v>28</v>
      </c>
      <c r="B1808" s="3" t="s">
        <v>16</v>
      </c>
      <c r="C1808" s="3" t="s">
        <v>17</v>
      </c>
      <c r="D1808" s="3" t="s">
        <v>18</v>
      </c>
      <c r="E1808" s="3" t="s">
        <v>803</v>
      </c>
      <c r="F1808" s="3" t="s">
        <v>171</v>
      </c>
      <c r="G1808" s="3" t="s">
        <v>53</v>
      </c>
      <c r="H1808" s="3" t="s">
        <v>77</v>
      </c>
      <c r="I1808" s="3" t="s">
        <v>711</v>
      </c>
      <c r="J1808" s="6">
        <v>0.67800000000000005</v>
      </c>
      <c r="K1808" s="4">
        <v>44834</v>
      </c>
      <c r="L1808" s="3">
        <f t="shared" si="112"/>
        <v>2022</v>
      </c>
      <c r="M1808" s="3">
        <f t="shared" si="113"/>
        <v>9</v>
      </c>
      <c r="O1808" s="3" t="s">
        <v>804</v>
      </c>
      <c r="P1808" s="56">
        <f t="shared" si="114"/>
        <v>0</v>
      </c>
      <c r="Q1808" s="56">
        <f t="shared" si="115"/>
        <v>-0.67800000000000005</v>
      </c>
      <c r="R1808" s="56">
        <f>IF(A1808="INVERSION",-J1808,0)</f>
        <v>0</v>
      </c>
      <c r="S1808" s="56">
        <f>finanzas3[[#This Row],[INGRESO__NETO]]+finanzas3[[#This Row],[GASTO_NETO]]+finanzas3[[#This Row],[INVERSION_NETA]]</f>
        <v>-0.67800000000000005</v>
      </c>
    </row>
    <row r="1809" spans="1:19" x14ac:dyDescent="0.35">
      <c r="A1809" s="3" t="s">
        <v>15</v>
      </c>
      <c r="B1809" s="3" t="s">
        <v>16</v>
      </c>
      <c r="C1809" s="3" t="s">
        <v>17</v>
      </c>
      <c r="D1809" s="3" t="s">
        <v>18</v>
      </c>
      <c r="E1809" s="3" t="s">
        <v>24</v>
      </c>
      <c r="F1809" s="3" t="s">
        <v>25</v>
      </c>
      <c r="G1809" s="3" t="s">
        <v>21</v>
      </c>
      <c r="H1809" s="3" t="s">
        <v>26</v>
      </c>
      <c r="I1809" s="3" t="s">
        <v>27</v>
      </c>
      <c r="J1809" s="6">
        <v>40.5</v>
      </c>
      <c r="K1809" s="4">
        <v>44834</v>
      </c>
      <c r="L1809" s="3">
        <f t="shared" si="112"/>
        <v>2022</v>
      </c>
      <c r="M1809" s="3">
        <f t="shared" si="113"/>
        <v>9</v>
      </c>
      <c r="O1809" s="3"/>
      <c r="P1809" s="56">
        <f t="shared" si="114"/>
        <v>40.5</v>
      </c>
      <c r="Q1809" s="56">
        <f t="shared" si="115"/>
        <v>0</v>
      </c>
      <c r="R1809" s="56">
        <f>IF(A1809="INVERSION",-J1809,0)</f>
        <v>0</v>
      </c>
      <c r="S1809" s="56">
        <f>finanzas3[[#This Row],[INGRESO__NETO]]+finanzas3[[#This Row],[GASTO_NETO]]+finanzas3[[#This Row],[INVERSION_NETA]]</f>
        <v>40.5</v>
      </c>
    </row>
    <row r="1810" spans="1:19" x14ac:dyDescent="0.35">
      <c r="A1810" s="3" t="s">
        <v>28</v>
      </c>
      <c r="B1810" s="3" t="s">
        <v>16</v>
      </c>
      <c r="C1810" s="3" t="s">
        <v>29</v>
      </c>
      <c r="D1810" s="3" t="s">
        <v>18</v>
      </c>
      <c r="E1810" s="3" t="s">
        <v>37</v>
      </c>
      <c r="F1810" s="3" t="s">
        <v>171</v>
      </c>
      <c r="G1810" s="3" t="s">
        <v>1864</v>
      </c>
      <c r="H1810" s="3" t="s">
        <v>1861</v>
      </c>
      <c r="I1810" s="3" t="s">
        <v>487</v>
      </c>
      <c r="J1810" s="6">
        <v>45</v>
      </c>
      <c r="K1810" s="4">
        <v>44835</v>
      </c>
      <c r="L1810" s="3">
        <f t="shared" si="112"/>
        <v>2022</v>
      </c>
      <c r="M1810" s="3">
        <f t="shared" si="113"/>
        <v>10</v>
      </c>
      <c r="O1810" s="3" t="s">
        <v>530</v>
      </c>
      <c r="P1810" s="56">
        <f t="shared" si="114"/>
        <v>0</v>
      </c>
      <c r="Q1810" s="56">
        <f t="shared" si="115"/>
        <v>-45</v>
      </c>
      <c r="R1810" s="56">
        <f>IF(A1810="INVERSION",-J1810,0)</f>
        <v>0</v>
      </c>
      <c r="S1810" s="56">
        <f>finanzas3[[#This Row],[INGRESO__NETO]]+finanzas3[[#This Row],[GASTO_NETO]]+finanzas3[[#This Row],[INVERSION_NETA]]</f>
        <v>-45</v>
      </c>
    </row>
    <row r="1811" spans="1:19" x14ac:dyDescent="0.35">
      <c r="A1811" s="3" t="s">
        <v>28</v>
      </c>
      <c r="B1811" s="3" t="s">
        <v>16</v>
      </c>
      <c r="C1811" s="3" t="s">
        <v>17</v>
      </c>
      <c r="D1811" s="3" t="s">
        <v>18</v>
      </c>
      <c r="E1811" s="3" t="s">
        <v>975</v>
      </c>
      <c r="G1811" s="3" t="s">
        <v>67</v>
      </c>
      <c r="H1811" s="3" t="s">
        <v>66</v>
      </c>
      <c r="I1811" s="3" t="s">
        <v>403</v>
      </c>
      <c r="J1811" s="6">
        <v>1.25</v>
      </c>
      <c r="K1811" s="4">
        <v>44835</v>
      </c>
      <c r="L1811" s="3">
        <f t="shared" si="112"/>
        <v>2022</v>
      </c>
      <c r="M1811" s="3">
        <f t="shared" si="113"/>
        <v>10</v>
      </c>
      <c r="O1811" s="3" t="s">
        <v>976</v>
      </c>
      <c r="P1811" s="56">
        <f t="shared" si="114"/>
        <v>0</v>
      </c>
      <c r="Q1811" s="56">
        <f t="shared" si="115"/>
        <v>-1.25</v>
      </c>
      <c r="R1811" s="56">
        <f>IF(A1811="INVERSION",-J1811,0)</f>
        <v>0</v>
      </c>
      <c r="S1811" s="56">
        <f>finanzas3[[#This Row],[INGRESO__NETO]]+finanzas3[[#This Row],[GASTO_NETO]]+finanzas3[[#This Row],[INVERSION_NETA]]</f>
        <v>-1.25</v>
      </c>
    </row>
    <row r="1812" spans="1:19" x14ac:dyDescent="0.35">
      <c r="A1812" s="3" t="s">
        <v>28</v>
      </c>
      <c r="B1812" s="3" t="s">
        <v>16</v>
      </c>
      <c r="C1812" s="3" t="s">
        <v>17</v>
      </c>
      <c r="D1812" s="3" t="s">
        <v>18</v>
      </c>
      <c r="E1812" s="3" t="s">
        <v>977</v>
      </c>
      <c r="G1812" s="3" t="s">
        <v>67</v>
      </c>
      <c r="H1812" s="3" t="s">
        <v>67</v>
      </c>
      <c r="I1812" s="3" t="s">
        <v>403</v>
      </c>
      <c r="J1812" s="6">
        <v>2.1309999999999998</v>
      </c>
      <c r="K1812" s="4">
        <v>44835</v>
      </c>
      <c r="L1812" s="3">
        <f t="shared" si="112"/>
        <v>2022</v>
      </c>
      <c r="M1812" s="3">
        <f t="shared" si="113"/>
        <v>10</v>
      </c>
      <c r="O1812" s="3" t="s">
        <v>978</v>
      </c>
      <c r="P1812" s="56">
        <f t="shared" si="114"/>
        <v>0</v>
      </c>
      <c r="Q1812" s="56">
        <f t="shared" si="115"/>
        <v>-2.1309999999999998</v>
      </c>
      <c r="R1812" s="56">
        <f>IF(A1812="INVERSION",-J1812,0)</f>
        <v>0</v>
      </c>
      <c r="S1812" s="56">
        <f>finanzas3[[#This Row],[INGRESO__NETO]]+finanzas3[[#This Row],[GASTO_NETO]]+finanzas3[[#This Row],[INVERSION_NETA]]</f>
        <v>-2.1309999999999998</v>
      </c>
    </row>
    <row r="1813" spans="1:19" x14ac:dyDescent="0.35">
      <c r="A1813" s="3" t="s">
        <v>28</v>
      </c>
      <c r="B1813" s="3" t="s">
        <v>16</v>
      </c>
      <c r="C1813" s="3" t="s">
        <v>17</v>
      </c>
      <c r="D1813" s="3" t="s">
        <v>18</v>
      </c>
      <c r="E1813" s="3" t="s">
        <v>979</v>
      </c>
      <c r="G1813" s="3" t="s">
        <v>67</v>
      </c>
      <c r="H1813" s="3" t="s">
        <v>66</v>
      </c>
      <c r="I1813" s="3" t="s">
        <v>403</v>
      </c>
      <c r="J1813" s="6">
        <v>1.6</v>
      </c>
      <c r="K1813" s="4">
        <v>44835</v>
      </c>
      <c r="L1813" s="3">
        <f t="shared" si="112"/>
        <v>2022</v>
      </c>
      <c r="M1813" s="3">
        <f t="shared" si="113"/>
        <v>10</v>
      </c>
      <c r="O1813" s="3" t="s">
        <v>980</v>
      </c>
      <c r="P1813" s="56">
        <f t="shared" si="114"/>
        <v>0</v>
      </c>
      <c r="Q1813" s="56">
        <f t="shared" si="115"/>
        <v>-1.6</v>
      </c>
      <c r="R1813" s="56">
        <f>IF(A1813="INVERSION",-J1813,0)</f>
        <v>0</v>
      </c>
      <c r="S1813" s="56">
        <f>finanzas3[[#This Row],[INGRESO__NETO]]+finanzas3[[#This Row],[GASTO_NETO]]+finanzas3[[#This Row],[INVERSION_NETA]]</f>
        <v>-1.6</v>
      </c>
    </row>
    <row r="1814" spans="1:19" x14ac:dyDescent="0.35">
      <c r="A1814" s="3" t="s">
        <v>28</v>
      </c>
      <c r="B1814" s="3" t="s">
        <v>16</v>
      </c>
      <c r="C1814" s="3" t="s">
        <v>17</v>
      </c>
      <c r="D1814" s="3" t="s">
        <v>18</v>
      </c>
      <c r="E1814" s="3" t="s">
        <v>981</v>
      </c>
      <c r="G1814" s="3" t="s">
        <v>67</v>
      </c>
      <c r="H1814" s="3" t="s">
        <v>66</v>
      </c>
      <c r="I1814" s="3" t="s">
        <v>403</v>
      </c>
      <c r="J1814" s="6">
        <v>1</v>
      </c>
      <c r="K1814" s="4">
        <v>44835</v>
      </c>
      <c r="L1814" s="3">
        <f t="shared" si="112"/>
        <v>2022</v>
      </c>
      <c r="M1814" s="3">
        <f t="shared" si="113"/>
        <v>10</v>
      </c>
      <c r="O1814" s="3" t="s">
        <v>982</v>
      </c>
      <c r="P1814" s="56">
        <f t="shared" si="114"/>
        <v>0</v>
      </c>
      <c r="Q1814" s="56">
        <f t="shared" si="115"/>
        <v>-1</v>
      </c>
      <c r="R1814" s="56">
        <f>IF(A1814="INVERSION",-J1814,0)</f>
        <v>0</v>
      </c>
      <c r="S1814" s="56">
        <f>finanzas3[[#This Row],[INGRESO__NETO]]+finanzas3[[#This Row],[GASTO_NETO]]+finanzas3[[#This Row],[INVERSION_NETA]]</f>
        <v>-1</v>
      </c>
    </row>
    <row r="1815" spans="1:19" x14ac:dyDescent="0.35">
      <c r="A1815" s="3" t="s">
        <v>28</v>
      </c>
      <c r="B1815" s="3" t="s">
        <v>16</v>
      </c>
      <c r="C1815" s="3" t="s">
        <v>17</v>
      </c>
      <c r="D1815" s="3" t="s">
        <v>18</v>
      </c>
      <c r="E1815" s="3" t="s">
        <v>972</v>
      </c>
      <c r="G1815" s="3" t="s">
        <v>48</v>
      </c>
      <c r="H1815" s="3" t="s">
        <v>874</v>
      </c>
      <c r="I1815" s="3" t="s">
        <v>973</v>
      </c>
      <c r="J1815" s="6">
        <v>0.45</v>
      </c>
      <c r="K1815" s="4">
        <v>44835</v>
      </c>
      <c r="L1815" s="3">
        <f t="shared" si="112"/>
        <v>2022</v>
      </c>
      <c r="M1815" s="3">
        <f t="shared" si="113"/>
        <v>10</v>
      </c>
      <c r="O1815" s="3" t="s">
        <v>974</v>
      </c>
      <c r="P1815" s="56">
        <f t="shared" si="114"/>
        <v>0</v>
      </c>
      <c r="Q1815" s="56">
        <f t="shared" si="115"/>
        <v>-0.45</v>
      </c>
      <c r="R1815" s="56">
        <f>IF(A1815="INVERSION",-J1815,0)</f>
        <v>0</v>
      </c>
      <c r="S1815" s="56">
        <f>finanzas3[[#This Row],[INGRESO__NETO]]+finanzas3[[#This Row],[GASTO_NETO]]+finanzas3[[#This Row],[INVERSION_NETA]]</f>
        <v>-0.45</v>
      </c>
    </row>
    <row r="1816" spans="1:19" x14ac:dyDescent="0.35">
      <c r="A1816" s="3" t="s">
        <v>28</v>
      </c>
      <c r="B1816" s="3" t="s">
        <v>16</v>
      </c>
      <c r="C1816" s="3" t="s">
        <v>29</v>
      </c>
      <c r="D1816" s="3" t="s">
        <v>18</v>
      </c>
      <c r="E1816" s="3" t="s">
        <v>184</v>
      </c>
      <c r="G1816" s="3" t="s">
        <v>1864</v>
      </c>
      <c r="H1816" s="3" t="s">
        <v>184</v>
      </c>
      <c r="I1816" s="3" t="s">
        <v>632</v>
      </c>
      <c r="J1816" s="6">
        <v>13.5</v>
      </c>
      <c r="K1816" s="4">
        <v>44835</v>
      </c>
      <c r="L1816" s="3">
        <f t="shared" si="112"/>
        <v>2022</v>
      </c>
      <c r="M1816" s="3">
        <f t="shared" si="113"/>
        <v>10</v>
      </c>
      <c r="O1816" s="3" t="s">
        <v>530</v>
      </c>
      <c r="P1816" s="56">
        <f t="shared" si="114"/>
        <v>0</v>
      </c>
      <c r="Q1816" s="56">
        <f t="shared" si="115"/>
        <v>-13.5</v>
      </c>
      <c r="R1816" s="56">
        <f>IF(A1816="INVERSION",-J1816,0)</f>
        <v>0</v>
      </c>
      <c r="S1816" s="56">
        <f>finanzas3[[#This Row],[INGRESO__NETO]]+finanzas3[[#This Row],[GASTO_NETO]]+finanzas3[[#This Row],[INVERSION_NETA]]</f>
        <v>-13.5</v>
      </c>
    </row>
    <row r="1817" spans="1:19" x14ac:dyDescent="0.35">
      <c r="A1817" s="3" t="s">
        <v>28</v>
      </c>
      <c r="B1817" s="3" t="s">
        <v>16</v>
      </c>
      <c r="C1817" s="3" t="s">
        <v>17</v>
      </c>
      <c r="D1817" s="3" t="s">
        <v>18</v>
      </c>
      <c r="E1817" s="3" t="s">
        <v>485</v>
      </c>
      <c r="F1817" s="3" t="s">
        <v>171</v>
      </c>
      <c r="G1817" s="3" t="s">
        <v>1864</v>
      </c>
      <c r="H1817" s="3" t="s">
        <v>679</v>
      </c>
      <c r="I1817" s="3" t="s">
        <v>2197</v>
      </c>
      <c r="J1817" s="6">
        <v>8.5</v>
      </c>
      <c r="K1817" s="4">
        <v>44835</v>
      </c>
      <c r="L1817" s="3">
        <f t="shared" si="112"/>
        <v>2022</v>
      </c>
      <c r="M1817" s="3">
        <f t="shared" si="113"/>
        <v>10</v>
      </c>
      <c r="O1817" s="3" t="s">
        <v>530</v>
      </c>
      <c r="P1817" s="56">
        <f t="shared" si="114"/>
        <v>0</v>
      </c>
      <c r="Q1817" s="56">
        <f t="shared" si="115"/>
        <v>-8.5</v>
      </c>
      <c r="R1817" s="56">
        <f>IF(A1817="INVERSION",-J1817,0)</f>
        <v>0</v>
      </c>
      <c r="S1817" s="56">
        <f>finanzas3[[#This Row],[INGRESO__NETO]]+finanzas3[[#This Row],[GASTO_NETO]]+finanzas3[[#This Row],[INVERSION_NETA]]</f>
        <v>-8.5</v>
      </c>
    </row>
    <row r="1818" spans="1:19" x14ac:dyDescent="0.35">
      <c r="A1818" s="3" t="s">
        <v>28</v>
      </c>
      <c r="B1818" s="3" t="s">
        <v>16</v>
      </c>
      <c r="C1818" s="3" t="s">
        <v>17</v>
      </c>
      <c r="D1818" s="3" t="s">
        <v>18</v>
      </c>
      <c r="E1818" s="3" t="s">
        <v>983</v>
      </c>
      <c r="F1818" s="3" t="s">
        <v>25</v>
      </c>
      <c r="G1818" s="3" t="s">
        <v>67</v>
      </c>
      <c r="H1818" s="3" t="s">
        <v>67</v>
      </c>
      <c r="I1818" s="3" t="s">
        <v>67</v>
      </c>
      <c r="J1818" s="6">
        <v>1</v>
      </c>
      <c r="K1818" s="4">
        <v>44835</v>
      </c>
      <c r="L1818" s="3">
        <f t="shared" si="112"/>
        <v>2022</v>
      </c>
      <c r="M1818" s="3">
        <f t="shared" si="113"/>
        <v>10</v>
      </c>
      <c r="O1818" t="s">
        <v>984</v>
      </c>
      <c r="P1818" s="56">
        <f t="shared" si="114"/>
        <v>0</v>
      </c>
      <c r="Q1818" s="56">
        <f t="shared" si="115"/>
        <v>-1</v>
      </c>
      <c r="R1818" s="56">
        <f>IF(A1818="INVERSION",-J1818,0)</f>
        <v>0</v>
      </c>
      <c r="S1818" s="56">
        <f>finanzas3[[#This Row],[INGRESO__NETO]]+finanzas3[[#This Row],[GASTO_NETO]]+finanzas3[[#This Row],[INVERSION_NETA]]</f>
        <v>-1</v>
      </c>
    </row>
    <row r="1819" spans="1:19" x14ac:dyDescent="0.35">
      <c r="A1819" s="3" t="s">
        <v>28</v>
      </c>
      <c r="B1819" s="3" t="s">
        <v>16</v>
      </c>
      <c r="C1819" s="3" t="s">
        <v>17</v>
      </c>
      <c r="D1819" s="3" t="s">
        <v>18</v>
      </c>
      <c r="E1819" s="3" t="s">
        <v>985</v>
      </c>
      <c r="G1819" s="3" t="s">
        <v>48</v>
      </c>
      <c r="H1819" s="3" t="s">
        <v>874</v>
      </c>
      <c r="I1819" s="3" t="s">
        <v>986</v>
      </c>
      <c r="J1819" s="6">
        <v>0.33500000000000002</v>
      </c>
      <c r="K1819" s="4">
        <v>44836</v>
      </c>
      <c r="L1819" s="3">
        <f t="shared" si="112"/>
        <v>2022</v>
      </c>
      <c r="M1819" s="3">
        <f t="shared" si="113"/>
        <v>10</v>
      </c>
      <c r="O1819" s="3" t="s">
        <v>987</v>
      </c>
      <c r="P1819" s="56">
        <f t="shared" si="114"/>
        <v>0</v>
      </c>
      <c r="Q1819" s="56">
        <f t="shared" si="115"/>
        <v>-0.33500000000000002</v>
      </c>
      <c r="R1819" s="56">
        <f>IF(A1819="INVERSION",-J1819,0)</f>
        <v>0</v>
      </c>
      <c r="S1819" s="56">
        <f>finanzas3[[#This Row],[INGRESO__NETO]]+finanzas3[[#This Row],[GASTO_NETO]]+finanzas3[[#This Row],[INVERSION_NETA]]</f>
        <v>-0.33500000000000002</v>
      </c>
    </row>
    <row r="1820" spans="1:19" x14ac:dyDescent="0.35">
      <c r="A1820" s="3" t="s">
        <v>28</v>
      </c>
      <c r="B1820" s="3" t="s">
        <v>16</v>
      </c>
      <c r="C1820" s="3" t="s">
        <v>17</v>
      </c>
      <c r="D1820" s="3" t="s">
        <v>18</v>
      </c>
      <c r="E1820" s="3" t="s">
        <v>988</v>
      </c>
      <c r="G1820" s="3" t="s">
        <v>67</v>
      </c>
      <c r="H1820" s="3" t="s">
        <v>66</v>
      </c>
      <c r="I1820" s="3" t="s">
        <v>989</v>
      </c>
      <c r="J1820" s="6">
        <v>0.97</v>
      </c>
      <c r="K1820" s="4">
        <v>44836</v>
      </c>
      <c r="L1820" s="3">
        <f t="shared" si="112"/>
        <v>2022</v>
      </c>
      <c r="M1820" s="3">
        <f t="shared" si="113"/>
        <v>10</v>
      </c>
      <c r="O1820" s="3" t="s">
        <v>990</v>
      </c>
      <c r="P1820" s="56">
        <f t="shared" si="114"/>
        <v>0</v>
      </c>
      <c r="Q1820" s="56">
        <f t="shared" si="115"/>
        <v>-0.97</v>
      </c>
      <c r="R1820" s="56">
        <f>IF(A1820="INVERSION",-J1820,0)</f>
        <v>0</v>
      </c>
      <c r="S1820" s="56">
        <f>finanzas3[[#This Row],[INGRESO__NETO]]+finanzas3[[#This Row],[GASTO_NETO]]+finanzas3[[#This Row],[INVERSION_NETA]]</f>
        <v>-0.97</v>
      </c>
    </row>
    <row r="1821" spans="1:19" x14ac:dyDescent="0.35">
      <c r="A1821" s="3" t="s">
        <v>531</v>
      </c>
      <c r="B1821" s="3" t="s">
        <v>16</v>
      </c>
      <c r="C1821" s="3" t="s">
        <v>17</v>
      </c>
      <c r="D1821" s="3" t="s">
        <v>18</v>
      </c>
      <c r="E1821" s="3" t="s">
        <v>532</v>
      </c>
      <c r="F1821" s="3" t="s">
        <v>20</v>
      </c>
      <c r="G1821" s="3" t="s">
        <v>533</v>
      </c>
      <c r="H1821" s="3" t="s">
        <v>533</v>
      </c>
      <c r="I1821" s="3" t="s">
        <v>533</v>
      </c>
      <c r="J1821" s="6">
        <v>180</v>
      </c>
      <c r="K1821" s="4">
        <v>44837</v>
      </c>
      <c r="L1821" s="3">
        <f t="shared" si="112"/>
        <v>2022</v>
      </c>
      <c r="M1821" s="3">
        <f t="shared" si="113"/>
        <v>10</v>
      </c>
      <c r="O1821" s="3"/>
      <c r="P1821" s="56">
        <f t="shared" si="114"/>
        <v>0</v>
      </c>
      <c r="Q1821" s="56">
        <f t="shared" si="115"/>
        <v>0</v>
      </c>
      <c r="R1821" s="56">
        <f>IF(A1821="INVERSION",-J1821,0)</f>
        <v>-180</v>
      </c>
      <c r="S1821" s="56">
        <f>finanzas3[[#This Row],[INGRESO__NETO]]+finanzas3[[#This Row],[GASTO_NETO]]+finanzas3[[#This Row],[INVERSION_NETA]]</f>
        <v>-180</v>
      </c>
    </row>
    <row r="1822" spans="1:19" x14ac:dyDescent="0.35">
      <c r="A1822" s="3" t="s">
        <v>28</v>
      </c>
      <c r="B1822" s="3" t="s">
        <v>16</v>
      </c>
      <c r="C1822" s="3" t="s">
        <v>17</v>
      </c>
      <c r="D1822" s="3" t="s">
        <v>18</v>
      </c>
      <c r="E1822" s="3" t="s">
        <v>425</v>
      </c>
      <c r="F1822" s="3" t="s">
        <v>171</v>
      </c>
      <c r="G1822" s="3" t="s">
        <v>48</v>
      </c>
      <c r="H1822" s="3" t="s">
        <v>49</v>
      </c>
      <c r="I1822" s="3" t="s">
        <v>425</v>
      </c>
      <c r="J1822" s="6">
        <v>3.6360000000000001</v>
      </c>
      <c r="K1822" s="4">
        <v>44839</v>
      </c>
      <c r="L1822" s="3">
        <f t="shared" si="112"/>
        <v>2022</v>
      </c>
      <c r="M1822" s="3">
        <f t="shared" si="113"/>
        <v>10</v>
      </c>
      <c r="O1822" s="3"/>
      <c r="P1822" s="56">
        <f t="shared" si="114"/>
        <v>0</v>
      </c>
      <c r="Q1822" s="56">
        <f t="shared" si="115"/>
        <v>-3.6360000000000001</v>
      </c>
      <c r="R1822" s="56">
        <f>IF(A1822="INVERSION",-J1822,0)</f>
        <v>0</v>
      </c>
      <c r="S1822" s="56">
        <f>finanzas3[[#This Row],[INGRESO__NETO]]+finanzas3[[#This Row],[GASTO_NETO]]+finanzas3[[#This Row],[INVERSION_NETA]]</f>
        <v>-3.6360000000000001</v>
      </c>
    </row>
    <row r="1823" spans="1:19" x14ac:dyDescent="0.35">
      <c r="A1823" s="3" t="s">
        <v>28</v>
      </c>
      <c r="B1823" s="3" t="s">
        <v>16</v>
      </c>
      <c r="C1823" s="3" t="s">
        <v>17</v>
      </c>
      <c r="D1823" s="3" t="s">
        <v>18</v>
      </c>
      <c r="E1823" s="3" t="s">
        <v>911</v>
      </c>
      <c r="F1823" s="3" t="s">
        <v>20</v>
      </c>
      <c r="G1823" s="3" t="s">
        <v>31</v>
      </c>
      <c r="H1823" s="3" t="s">
        <v>991</v>
      </c>
      <c r="I1823" s="3" t="s">
        <v>991</v>
      </c>
      <c r="J1823" s="6">
        <v>1.4990000000000001</v>
      </c>
      <c r="K1823" s="4">
        <v>44841</v>
      </c>
      <c r="L1823" s="3">
        <f t="shared" si="112"/>
        <v>2022</v>
      </c>
      <c r="M1823" s="3">
        <f t="shared" si="113"/>
        <v>10</v>
      </c>
      <c r="O1823" s="3" t="s">
        <v>992</v>
      </c>
      <c r="P1823" s="56">
        <f t="shared" si="114"/>
        <v>0</v>
      </c>
      <c r="Q1823" s="56">
        <f t="shared" si="115"/>
        <v>-1.4990000000000001</v>
      </c>
      <c r="R1823" s="56">
        <f>IF(A1823="INVERSION",-J1823,0)</f>
        <v>0</v>
      </c>
      <c r="S1823" s="56">
        <f>finanzas3[[#This Row],[INGRESO__NETO]]+finanzas3[[#This Row],[GASTO_NETO]]+finanzas3[[#This Row],[INVERSION_NETA]]</f>
        <v>-1.4990000000000001</v>
      </c>
    </row>
    <row r="1824" spans="1:19" x14ac:dyDescent="0.35">
      <c r="A1824" s="3" t="s">
        <v>28</v>
      </c>
      <c r="B1824" s="3" t="s">
        <v>16</v>
      </c>
      <c r="C1824" s="3" t="s">
        <v>17</v>
      </c>
      <c r="D1824" s="3" t="s">
        <v>18</v>
      </c>
      <c r="E1824" s="3" t="s">
        <v>216</v>
      </c>
      <c r="F1824" s="3" t="s">
        <v>171</v>
      </c>
      <c r="G1824" s="3" t="s">
        <v>67</v>
      </c>
      <c r="H1824" s="3" t="s">
        <v>67</v>
      </c>
      <c r="I1824" s="3" t="s">
        <v>49</v>
      </c>
      <c r="J1824" s="6">
        <v>0.95000000000000007</v>
      </c>
      <c r="K1824" s="4">
        <v>44842</v>
      </c>
      <c r="L1824" s="3">
        <f t="shared" si="112"/>
        <v>2022</v>
      </c>
      <c r="M1824" s="3">
        <f t="shared" si="113"/>
        <v>10</v>
      </c>
      <c r="O1824" s="3" t="s">
        <v>993</v>
      </c>
      <c r="P1824" s="56">
        <f t="shared" si="114"/>
        <v>0</v>
      </c>
      <c r="Q1824" s="56">
        <f t="shared" si="115"/>
        <v>-0.95000000000000007</v>
      </c>
      <c r="R1824" s="56">
        <f>IF(A1824="INVERSION",-J1824,0)</f>
        <v>0</v>
      </c>
      <c r="S1824" s="56">
        <f>finanzas3[[#This Row],[INGRESO__NETO]]+finanzas3[[#This Row],[GASTO_NETO]]+finanzas3[[#This Row],[INVERSION_NETA]]</f>
        <v>-0.95000000000000007</v>
      </c>
    </row>
    <row r="1825" spans="1:19" x14ac:dyDescent="0.35">
      <c r="A1825" s="3" t="s">
        <v>28</v>
      </c>
      <c r="B1825" s="3" t="s">
        <v>16</v>
      </c>
      <c r="C1825" s="3" t="s">
        <v>17</v>
      </c>
      <c r="D1825" s="3" t="s">
        <v>18</v>
      </c>
      <c r="E1825" s="3" t="s">
        <v>997</v>
      </c>
      <c r="F1825" s="3" t="s">
        <v>215</v>
      </c>
      <c r="G1825" s="3" t="s">
        <v>67</v>
      </c>
      <c r="H1825" s="3" t="s">
        <v>67</v>
      </c>
      <c r="I1825" s="3" t="s">
        <v>216</v>
      </c>
      <c r="J1825" s="6">
        <v>0.9900000000000001</v>
      </c>
      <c r="K1825" s="4">
        <v>44842</v>
      </c>
      <c r="L1825" s="3">
        <f t="shared" si="112"/>
        <v>2022</v>
      </c>
      <c r="M1825" s="3">
        <f t="shared" si="113"/>
        <v>10</v>
      </c>
      <c r="O1825" t="s">
        <v>998</v>
      </c>
      <c r="P1825" s="56">
        <f t="shared" si="114"/>
        <v>0</v>
      </c>
      <c r="Q1825" s="56">
        <f t="shared" si="115"/>
        <v>-0.9900000000000001</v>
      </c>
      <c r="R1825" s="56">
        <f>IF(A1825="INVERSION",-J1825,0)</f>
        <v>0</v>
      </c>
      <c r="S1825" s="56">
        <f>finanzas3[[#This Row],[INGRESO__NETO]]+finanzas3[[#This Row],[GASTO_NETO]]+finanzas3[[#This Row],[INVERSION_NETA]]</f>
        <v>-0.9900000000000001</v>
      </c>
    </row>
    <row r="1826" spans="1:19" x14ac:dyDescent="0.35">
      <c r="A1826" s="3" t="s">
        <v>28</v>
      </c>
      <c r="B1826" s="3" t="s">
        <v>16</v>
      </c>
      <c r="C1826" s="3" t="s">
        <v>17</v>
      </c>
      <c r="D1826" s="3" t="s">
        <v>18</v>
      </c>
      <c r="E1826" s="3" t="s">
        <v>803</v>
      </c>
      <c r="F1826" s="3" t="s">
        <v>171</v>
      </c>
      <c r="G1826" s="3" t="s">
        <v>53</v>
      </c>
      <c r="H1826" s="3" t="s">
        <v>77</v>
      </c>
      <c r="I1826" s="3" t="s">
        <v>711</v>
      </c>
      <c r="J1826" s="6">
        <v>0.76400000000000001</v>
      </c>
      <c r="K1826" s="4">
        <v>44842</v>
      </c>
      <c r="L1826" s="3">
        <f t="shared" si="112"/>
        <v>2022</v>
      </c>
      <c r="M1826" s="3">
        <f t="shared" si="113"/>
        <v>10</v>
      </c>
      <c r="O1826" s="3" t="s">
        <v>804</v>
      </c>
      <c r="P1826" s="56">
        <f t="shared" si="114"/>
        <v>0</v>
      </c>
      <c r="Q1826" s="56">
        <f t="shared" si="115"/>
        <v>-0.76400000000000001</v>
      </c>
      <c r="R1826" s="56">
        <f>IF(A1826="INVERSION",-J1826,0)</f>
        <v>0</v>
      </c>
      <c r="S1826" s="56">
        <f>finanzas3[[#This Row],[INGRESO__NETO]]+finanzas3[[#This Row],[GASTO_NETO]]+finanzas3[[#This Row],[INVERSION_NETA]]</f>
        <v>-0.76400000000000001</v>
      </c>
    </row>
    <row r="1827" spans="1:19" x14ac:dyDescent="0.35">
      <c r="A1827" s="3" t="s">
        <v>28</v>
      </c>
      <c r="B1827" s="3" t="s">
        <v>16</v>
      </c>
      <c r="C1827" s="3" t="s">
        <v>17</v>
      </c>
      <c r="D1827" s="3" t="s">
        <v>18</v>
      </c>
      <c r="E1827" s="3" t="s">
        <v>994</v>
      </c>
      <c r="F1827" s="3" t="s">
        <v>171</v>
      </c>
      <c r="G1827" s="3" t="s">
        <v>81</v>
      </c>
      <c r="H1827" s="3" t="s">
        <v>879</v>
      </c>
      <c r="I1827" s="3" t="s">
        <v>995</v>
      </c>
      <c r="J1827" s="6">
        <v>1.05</v>
      </c>
      <c r="K1827" s="4">
        <v>44842</v>
      </c>
      <c r="L1827" s="3">
        <f t="shared" si="112"/>
        <v>2022</v>
      </c>
      <c r="M1827" s="3">
        <f t="shared" si="113"/>
        <v>10</v>
      </c>
      <c r="O1827" s="3" t="s">
        <v>996</v>
      </c>
      <c r="P1827" s="56">
        <f t="shared" si="114"/>
        <v>0</v>
      </c>
      <c r="Q1827" s="56">
        <f t="shared" si="115"/>
        <v>-1.05</v>
      </c>
      <c r="R1827" s="56">
        <f>IF(A1827="INVERSION",-J1827,0)</f>
        <v>0</v>
      </c>
      <c r="S1827" s="56">
        <f>finanzas3[[#This Row],[INGRESO__NETO]]+finanzas3[[#This Row],[GASTO_NETO]]+finanzas3[[#This Row],[INVERSION_NETA]]</f>
        <v>-1.05</v>
      </c>
    </row>
    <row r="1828" spans="1:19" x14ac:dyDescent="0.35">
      <c r="A1828" s="3" t="s">
        <v>28</v>
      </c>
      <c r="B1828" s="3" t="s">
        <v>16</v>
      </c>
      <c r="C1828" s="3" t="s">
        <v>17</v>
      </c>
      <c r="D1828" s="3" t="s">
        <v>18</v>
      </c>
      <c r="E1828" s="3" t="s">
        <v>999</v>
      </c>
      <c r="G1828" s="3" t="s">
        <v>48</v>
      </c>
      <c r="H1828" s="3" t="s">
        <v>49</v>
      </c>
      <c r="I1828" s="3" t="s">
        <v>999</v>
      </c>
      <c r="J1828" s="6">
        <v>2.8580000000000001</v>
      </c>
      <c r="K1828" s="4">
        <v>44843</v>
      </c>
      <c r="L1828" s="3">
        <f t="shared" si="112"/>
        <v>2022</v>
      </c>
      <c r="M1828" s="3">
        <f t="shared" si="113"/>
        <v>10</v>
      </c>
      <c r="O1828" s="3" t="s">
        <v>872</v>
      </c>
      <c r="P1828" s="56">
        <f t="shared" si="114"/>
        <v>0</v>
      </c>
      <c r="Q1828" s="56">
        <f t="shared" si="115"/>
        <v>-2.8580000000000001</v>
      </c>
      <c r="R1828" s="56">
        <f>IF(A1828="INVERSION",-J1828,0)</f>
        <v>0</v>
      </c>
      <c r="S1828" s="56">
        <f>finanzas3[[#This Row],[INGRESO__NETO]]+finanzas3[[#This Row],[GASTO_NETO]]+finanzas3[[#This Row],[INVERSION_NETA]]</f>
        <v>-2.8580000000000001</v>
      </c>
    </row>
    <row r="1829" spans="1:19" x14ac:dyDescent="0.35">
      <c r="A1829" s="3" t="s">
        <v>15</v>
      </c>
      <c r="B1829" s="3" t="s">
        <v>16</v>
      </c>
      <c r="C1829" s="3" t="s">
        <v>17</v>
      </c>
      <c r="D1829" s="3" t="s">
        <v>18</v>
      </c>
      <c r="E1829" s="3" t="s">
        <v>567</v>
      </c>
      <c r="F1829" s="3" t="s">
        <v>20</v>
      </c>
      <c r="G1829" s="3" t="s">
        <v>568</v>
      </c>
      <c r="H1829" s="3" t="s">
        <v>569</v>
      </c>
      <c r="I1829" s="3" t="s">
        <v>567</v>
      </c>
      <c r="J1829" s="6">
        <v>3</v>
      </c>
      <c r="K1829" s="4">
        <v>44843</v>
      </c>
      <c r="L1829" s="3">
        <f t="shared" si="112"/>
        <v>2022</v>
      </c>
      <c r="M1829" s="3">
        <f t="shared" si="113"/>
        <v>10</v>
      </c>
      <c r="O1829" s="3" t="s">
        <v>1002</v>
      </c>
      <c r="P1829" s="56">
        <f t="shared" si="114"/>
        <v>3</v>
      </c>
      <c r="Q1829" s="56">
        <f t="shared" si="115"/>
        <v>0</v>
      </c>
      <c r="R1829" s="56">
        <f>IF(A1829="INVERSION",-J1829,0)</f>
        <v>0</v>
      </c>
      <c r="S1829" s="56">
        <f>finanzas3[[#This Row],[INGRESO__NETO]]+finanzas3[[#This Row],[GASTO_NETO]]+finanzas3[[#This Row],[INVERSION_NETA]]</f>
        <v>3</v>
      </c>
    </row>
    <row r="1830" spans="1:19" x14ac:dyDescent="0.35">
      <c r="A1830" s="3" t="s">
        <v>28</v>
      </c>
      <c r="B1830" s="3" t="s">
        <v>16</v>
      </c>
      <c r="C1830" s="3" t="s">
        <v>17</v>
      </c>
      <c r="D1830" s="3" t="s">
        <v>18</v>
      </c>
      <c r="E1830" s="3" t="s">
        <v>1000</v>
      </c>
      <c r="F1830" s="3" t="s">
        <v>20</v>
      </c>
      <c r="G1830" s="3" t="s">
        <v>73</v>
      </c>
      <c r="H1830" s="3" t="s">
        <v>903</v>
      </c>
      <c r="J1830" s="6">
        <v>63.5</v>
      </c>
      <c r="K1830" s="4">
        <v>44843</v>
      </c>
      <c r="L1830" s="3">
        <f t="shared" si="112"/>
        <v>2022</v>
      </c>
      <c r="M1830" s="3">
        <f t="shared" si="113"/>
        <v>10</v>
      </c>
      <c r="O1830" s="3" t="s">
        <v>1001</v>
      </c>
      <c r="P1830" s="56">
        <f t="shared" si="114"/>
        <v>0</v>
      </c>
      <c r="Q1830" s="56">
        <f t="shared" si="115"/>
        <v>-63.5</v>
      </c>
      <c r="R1830" s="56">
        <f>IF(A1830="INVERSION",-J1830,0)</f>
        <v>0</v>
      </c>
      <c r="S1830" s="56">
        <f>finanzas3[[#This Row],[INGRESO__NETO]]+finanzas3[[#This Row],[GASTO_NETO]]+finanzas3[[#This Row],[INVERSION_NETA]]</f>
        <v>-63.5</v>
      </c>
    </row>
    <row r="1831" spans="1:19" x14ac:dyDescent="0.35">
      <c r="A1831" s="3" t="s">
        <v>28</v>
      </c>
      <c r="B1831" s="3" t="s">
        <v>16</v>
      </c>
      <c r="C1831" s="3" t="s">
        <v>17</v>
      </c>
      <c r="D1831" s="3" t="s">
        <v>18</v>
      </c>
      <c r="E1831" s="3" t="s">
        <v>485</v>
      </c>
      <c r="G1831" s="3" t="s">
        <v>48</v>
      </c>
      <c r="H1831" s="3" t="s">
        <v>874</v>
      </c>
      <c r="I1831" s="3" t="s">
        <v>973</v>
      </c>
      <c r="J1831" s="6">
        <v>0.1</v>
      </c>
      <c r="K1831" s="4">
        <v>44845</v>
      </c>
      <c r="L1831" s="3">
        <f t="shared" si="112"/>
        <v>2022</v>
      </c>
      <c r="M1831" s="3">
        <f t="shared" si="113"/>
        <v>10</v>
      </c>
      <c r="O1831" s="3" t="s">
        <v>876</v>
      </c>
      <c r="P1831" s="56">
        <f t="shared" si="114"/>
        <v>0</v>
      </c>
      <c r="Q1831" s="56">
        <f t="shared" si="115"/>
        <v>-0.1</v>
      </c>
      <c r="R1831" s="56">
        <f>IF(A1831="INVERSION",-J1831,0)</f>
        <v>0</v>
      </c>
      <c r="S1831" s="56">
        <f>finanzas3[[#This Row],[INGRESO__NETO]]+finanzas3[[#This Row],[GASTO_NETO]]+finanzas3[[#This Row],[INVERSION_NETA]]</f>
        <v>-0.1</v>
      </c>
    </row>
    <row r="1832" spans="1:19" x14ac:dyDescent="0.35">
      <c r="A1832" s="3" t="s">
        <v>28</v>
      </c>
      <c r="B1832" s="3" t="s">
        <v>16</v>
      </c>
      <c r="C1832" s="3" t="s">
        <v>17</v>
      </c>
      <c r="D1832" s="3" t="s">
        <v>18</v>
      </c>
      <c r="E1832" s="3" t="s">
        <v>1003</v>
      </c>
      <c r="G1832" s="3" t="s">
        <v>67</v>
      </c>
      <c r="H1832" s="3" t="s">
        <v>67</v>
      </c>
      <c r="I1832" s="3" t="s">
        <v>49</v>
      </c>
      <c r="J1832" s="6">
        <v>1.6</v>
      </c>
      <c r="K1832" s="4">
        <v>44846</v>
      </c>
      <c r="L1832" s="3">
        <f t="shared" si="112"/>
        <v>2022</v>
      </c>
      <c r="M1832" s="3">
        <f t="shared" si="113"/>
        <v>10</v>
      </c>
      <c r="O1832" s="3" t="s">
        <v>1004</v>
      </c>
      <c r="P1832" s="56">
        <f t="shared" si="114"/>
        <v>0</v>
      </c>
      <c r="Q1832" s="56">
        <f t="shared" si="115"/>
        <v>-1.6</v>
      </c>
      <c r="R1832" s="56">
        <f>IF(A1832="INVERSION",-J1832,0)</f>
        <v>0</v>
      </c>
      <c r="S1832" s="56">
        <f>finanzas3[[#This Row],[INGRESO__NETO]]+finanzas3[[#This Row],[GASTO_NETO]]+finanzas3[[#This Row],[INVERSION_NETA]]</f>
        <v>-1.6</v>
      </c>
    </row>
    <row r="1833" spans="1:19" x14ac:dyDescent="0.35">
      <c r="A1833" s="3" t="s">
        <v>28</v>
      </c>
      <c r="B1833" s="3" t="s">
        <v>16</v>
      </c>
      <c r="C1833" s="3" t="s">
        <v>17</v>
      </c>
      <c r="D1833" s="3" t="s">
        <v>18</v>
      </c>
      <c r="E1833" s="3" t="s">
        <v>425</v>
      </c>
      <c r="G1833" s="3" t="s">
        <v>48</v>
      </c>
      <c r="H1833" s="3" t="s">
        <v>49</v>
      </c>
      <c r="I1833" s="3" t="s">
        <v>49</v>
      </c>
      <c r="J1833" s="6">
        <v>1.9170000000000003</v>
      </c>
      <c r="K1833" s="4">
        <v>44847</v>
      </c>
      <c r="L1833" s="3">
        <f t="shared" si="112"/>
        <v>2022</v>
      </c>
      <c r="M1833" s="3">
        <f t="shared" si="113"/>
        <v>10</v>
      </c>
      <c r="O1833" s="3" t="s">
        <v>872</v>
      </c>
      <c r="P1833" s="56">
        <f t="shared" si="114"/>
        <v>0</v>
      </c>
      <c r="Q1833" s="56">
        <f t="shared" si="115"/>
        <v>-1.9170000000000003</v>
      </c>
      <c r="R1833" s="56">
        <f>IF(A1833="INVERSION",-J1833,0)</f>
        <v>0</v>
      </c>
      <c r="S1833" s="56">
        <f>finanzas3[[#This Row],[INGRESO__NETO]]+finanzas3[[#This Row],[GASTO_NETO]]+finanzas3[[#This Row],[INVERSION_NETA]]</f>
        <v>-1.9170000000000003</v>
      </c>
    </row>
    <row r="1834" spans="1:19" x14ac:dyDescent="0.35">
      <c r="A1834" s="3" t="s">
        <v>28</v>
      </c>
      <c r="B1834" s="3" t="s">
        <v>16</v>
      </c>
      <c r="C1834" s="3" t="s">
        <v>17</v>
      </c>
      <c r="D1834" s="3" t="s">
        <v>18</v>
      </c>
      <c r="E1834" s="3" t="s">
        <v>425</v>
      </c>
      <c r="F1834" s="3" t="s">
        <v>171</v>
      </c>
      <c r="G1834" s="3" t="s">
        <v>48</v>
      </c>
      <c r="H1834" s="3" t="s">
        <v>49</v>
      </c>
      <c r="I1834" s="3" t="s">
        <v>425</v>
      </c>
      <c r="J1834" s="6">
        <v>1.9170000000000003</v>
      </c>
      <c r="K1834" s="4">
        <v>44848</v>
      </c>
      <c r="L1834" s="3">
        <f t="shared" si="112"/>
        <v>2022</v>
      </c>
      <c r="M1834" s="3">
        <f t="shared" si="113"/>
        <v>10</v>
      </c>
      <c r="O1834" s="3"/>
      <c r="P1834" s="56">
        <f t="shared" si="114"/>
        <v>0</v>
      </c>
      <c r="Q1834" s="56">
        <f t="shared" si="115"/>
        <v>-1.9170000000000003</v>
      </c>
      <c r="R1834" s="56">
        <f>IF(A1834="INVERSION",-J1834,0)</f>
        <v>0</v>
      </c>
      <c r="S1834" s="56">
        <f>finanzas3[[#This Row],[INGRESO__NETO]]+finanzas3[[#This Row],[GASTO_NETO]]+finanzas3[[#This Row],[INVERSION_NETA]]</f>
        <v>-1.9170000000000003</v>
      </c>
    </row>
    <row r="1835" spans="1:19" x14ac:dyDescent="0.35">
      <c r="A1835" s="3" t="s">
        <v>28</v>
      </c>
      <c r="B1835" s="3" t="s">
        <v>16</v>
      </c>
      <c r="C1835" s="3" t="s">
        <v>17</v>
      </c>
      <c r="D1835" s="3" t="s">
        <v>18</v>
      </c>
      <c r="E1835" s="3" t="s">
        <v>1005</v>
      </c>
      <c r="F1835" s="3" t="s">
        <v>171</v>
      </c>
      <c r="G1835" s="3" t="s">
        <v>81</v>
      </c>
      <c r="H1835" s="3" t="s">
        <v>67</v>
      </c>
      <c r="I1835" s="3" t="s">
        <v>645</v>
      </c>
      <c r="J1835" s="6">
        <v>3.2</v>
      </c>
      <c r="K1835" s="4">
        <v>44848</v>
      </c>
      <c r="L1835" s="3">
        <f t="shared" si="112"/>
        <v>2022</v>
      </c>
      <c r="M1835" s="3">
        <f t="shared" si="113"/>
        <v>10</v>
      </c>
      <c r="O1835" s="3" t="s">
        <v>1006</v>
      </c>
      <c r="P1835" s="56">
        <f t="shared" si="114"/>
        <v>0</v>
      </c>
      <c r="Q1835" s="56">
        <f t="shared" si="115"/>
        <v>-3.2</v>
      </c>
      <c r="R1835" s="56">
        <f>IF(A1835="INVERSION",-J1835,0)</f>
        <v>0</v>
      </c>
      <c r="S1835" s="56">
        <f>finanzas3[[#This Row],[INGRESO__NETO]]+finanzas3[[#This Row],[GASTO_NETO]]+finanzas3[[#This Row],[INVERSION_NETA]]</f>
        <v>-3.2</v>
      </c>
    </row>
    <row r="1836" spans="1:19" x14ac:dyDescent="0.35">
      <c r="A1836" s="3" t="s">
        <v>28</v>
      </c>
      <c r="B1836" s="3" t="s">
        <v>16</v>
      </c>
      <c r="C1836" s="3" t="s">
        <v>17</v>
      </c>
      <c r="D1836" s="3" t="s">
        <v>18</v>
      </c>
      <c r="E1836" s="3" t="s">
        <v>167</v>
      </c>
      <c r="F1836" s="3" t="s">
        <v>20</v>
      </c>
      <c r="G1836" s="3" t="s">
        <v>73</v>
      </c>
      <c r="H1836" s="3" t="s">
        <v>262</v>
      </c>
      <c r="I1836" s="3" t="s">
        <v>1008</v>
      </c>
      <c r="J1836" s="6">
        <v>1.6989999999999998</v>
      </c>
      <c r="K1836" s="4">
        <v>44850</v>
      </c>
      <c r="L1836" s="3">
        <f t="shared" si="112"/>
        <v>2022</v>
      </c>
      <c r="M1836" s="3">
        <f t="shared" si="113"/>
        <v>10</v>
      </c>
      <c r="O1836" s="3" t="s">
        <v>1009</v>
      </c>
      <c r="P1836" s="56">
        <f t="shared" si="114"/>
        <v>0</v>
      </c>
      <c r="Q1836" s="56">
        <f t="shared" si="115"/>
        <v>-1.6989999999999998</v>
      </c>
      <c r="R1836" s="56">
        <f>IF(A1836="INVERSION",-J1836,0)</f>
        <v>0</v>
      </c>
      <c r="S1836" s="56">
        <f>finanzas3[[#This Row],[INGRESO__NETO]]+finanzas3[[#This Row],[GASTO_NETO]]+finanzas3[[#This Row],[INVERSION_NETA]]</f>
        <v>-1.6989999999999998</v>
      </c>
    </row>
    <row r="1837" spans="1:19" x14ac:dyDescent="0.35">
      <c r="A1837" s="3" t="s">
        <v>28</v>
      </c>
      <c r="B1837" s="3" t="s">
        <v>16</v>
      </c>
      <c r="C1837" s="3" t="s">
        <v>637</v>
      </c>
      <c r="D1837" s="3" t="s">
        <v>18</v>
      </c>
      <c r="E1837" s="3" t="s">
        <v>167</v>
      </c>
      <c r="F1837" s="3" t="s">
        <v>20</v>
      </c>
      <c r="G1837" s="3" t="s">
        <v>73</v>
      </c>
      <c r="H1837" s="3" t="s">
        <v>114</v>
      </c>
      <c r="I1837" s="3" t="s">
        <v>1007</v>
      </c>
      <c r="J1837" s="6">
        <v>13.599000000000002</v>
      </c>
      <c r="K1837" s="4">
        <v>44850</v>
      </c>
      <c r="L1837" s="3">
        <f t="shared" si="112"/>
        <v>2022</v>
      </c>
      <c r="M1837" s="3">
        <f t="shared" si="113"/>
        <v>10</v>
      </c>
      <c r="O1837" s="3" t="s">
        <v>1007</v>
      </c>
      <c r="P1837" s="56">
        <f t="shared" si="114"/>
        <v>0</v>
      </c>
      <c r="Q1837" s="56">
        <f t="shared" si="115"/>
        <v>-13.599000000000002</v>
      </c>
      <c r="R1837" s="56">
        <f>IF(A1837="INVERSION",-J1837,0)</f>
        <v>0</v>
      </c>
      <c r="S1837" s="56">
        <f>finanzas3[[#This Row],[INGRESO__NETO]]+finanzas3[[#This Row],[GASTO_NETO]]+finanzas3[[#This Row],[INVERSION_NETA]]</f>
        <v>-13.599000000000002</v>
      </c>
    </row>
    <row r="1838" spans="1:19" x14ac:dyDescent="0.35">
      <c r="A1838" s="3" t="s">
        <v>28</v>
      </c>
      <c r="B1838" s="3" t="s">
        <v>16</v>
      </c>
      <c r="C1838" s="3" t="s">
        <v>17</v>
      </c>
      <c r="D1838" s="3" t="s">
        <v>18</v>
      </c>
      <c r="E1838" s="3" t="s">
        <v>485</v>
      </c>
      <c r="G1838" s="3" t="s">
        <v>48</v>
      </c>
      <c r="H1838" s="3" t="s">
        <v>874</v>
      </c>
      <c r="I1838" s="3" t="s">
        <v>973</v>
      </c>
      <c r="J1838" s="6">
        <v>0.42000000000000004</v>
      </c>
      <c r="K1838" s="4">
        <v>44851</v>
      </c>
      <c r="L1838" s="3">
        <f t="shared" si="112"/>
        <v>2022</v>
      </c>
      <c r="M1838" s="3">
        <f t="shared" si="113"/>
        <v>10</v>
      </c>
      <c r="O1838" s="3" t="s">
        <v>1010</v>
      </c>
      <c r="P1838" s="56">
        <f t="shared" si="114"/>
        <v>0</v>
      </c>
      <c r="Q1838" s="56">
        <f t="shared" si="115"/>
        <v>-0.42000000000000004</v>
      </c>
      <c r="R1838" s="56">
        <f>IF(A1838="INVERSION",-J1838,0)</f>
        <v>0</v>
      </c>
      <c r="S1838" s="56">
        <f>finanzas3[[#This Row],[INGRESO__NETO]]+finanzas3[[#This Row],[GASTO_NETO]]+finanzas3[[#This Row],[INVERSION_NETA]]</f>
        <v>-0.42000000000000004</v>
      </c>
    </row>
    <row r="1839" spans="1:19" x14ac:dyDescent="0.35">
      <c r="A1839" s="3" t="s">
        <v>28</v>
      </c>
      <c r="B1839" s="3" t="s">
        <v>16</v>
      </c>
      <c r="C1839" s="3" t="s">
        <v>17</v>
      </c>
      <c r="D1839" s="3" t="s">
        <v>18</v>
      </c>
      <c r="E1839" s="3" t="s">
        <v>803</v>
      </c>
      <c r="F1839" s="3" t="s">
        <v>171</v>
      </c>
      <c r="G1839" s="3" t="s">
        <v>53</v>
      </c>
      <c r="H1839" s="3" t="s">
        <v>77</v>
      </c>
      <c r="I1839" s="3" t="s">
        <v>711</v>
      </c>
      <c r="J1839" s="6">
        <v>0.8580000000000001</v>
      </c>
      <c r="K1839" s="4">
        <v>44852</v>
      </c>
      <c r="L1839" s="3">
        <f t="shared" si="112"/>
        <v>2022</v>
      </c>
      <c r="M1839" s="3">
        <f t="shared" si="113"/>
        <v>10</v>
      </c>
      <c r="O1839" s="3" t="s">
        <v>804</v>
      </c>
      <c r="P1839" s="56">
        <f t="shared" si="114"/>
        <v>0</v>
      </c>
      <c r="Q1839" s="56">
        <f t="shared" si="115"/>
        <v>-0.8580000000000001</v>
      </c>
      <c r="R1839" s="56">
        <f>IF(A1839="INVERSION",-J1839,0)</f>
        <v>0</v>
      </c>
      <c r="S1839" s="56">
        <f>finanzas3[[#This Row],[INGRESO__NETO]]+finanzas3[[#This Row],[GASTO_NETO]]+finanzas3[[#This Row],[INVERSION_NETA]]</f>
        <v>-0.8580000000000001</v>
      </c>
    </row>
    <row r="1840" spans="1:19" x14ac:dyDescent="0.35">
      <c r="A1840" s="3" t="s">
        <v>28</v>
      </c>
      <c r="B1840" s="3" t="s">
        <v>16</v>
      </c>
      <c r="C1840" s="3" t="s">
        <v>17</v>
      </c>
      <c r="D1840" s="3" t="s">
        <v>18</v>
      </c>
      <c r="E1840" s="3" t="s">
        <v>485</v>
      </c>
      <c r="G1840" s="3" t="s">
        <v>48</v>
      </c>
      <c r="H1840" s="3" t="s">
        <v>874</v>
      </c>
      <c r="I1840" s="3" t="s">
        <v>973</v>
      </c>
      <c r="J1840" s="6">
        <v>0.42500000000000004</v>
      </c>
      <c r="K1840" s="4">
        <v>44853</v>
      </c>
      <c r="L1840" s="3">
        <f t="shared" si="112"/>
        <v>2022</v>
      </c>
      <c r="M1840" s="3">
        <f t="shared" si="113"/>
        <v>10</v>
      </c>
      <c r="O1840" s="3"/>
      <c r="P1840" s="56">
        <f t="shared" si="114"/>
        <v>0</v>
      </c>
      <c r="Q1840" s="56">
        <f t="shared" si="115"/>
        <v>-0.42500000000000004</v>
      </c>
      <c r="R1840" s="56">
        <f>IF(A1840="INVERSION",-J1840,0)</f>
        <v>0</v>
      </c>
      <c r="S1840" s="56">
        <f>finanzas3[[#This Row],[INGRESO__NETO]]+finanzas3[[#This Row],[GASTO_NETO]]+finanzas3[[#This Row],[INVERSION_NETA]]</f>
        <v>-0.42500000000000004</v>
      </c>
    </row>
    <row r="1841" spans="1:19" x14ac:dyDescent="0.35">
      <c r="A1841" s="3" t="s">
        <v>28</v>
      </c>
      <c r="B1841" s="3" t="s">
        <v>16</v>
      </c>
      <c r="C1841" s="3" t="s">
        <v>17</v>
      </c>
      <c r="D1841" s="3" t="s">
        <v>18</v>
      </c>
      <c r="E1841" s="3" t="s">
        <v>133</v>
      </c>
      <c r="F1841" s="3" t="s">
        <v>25</v>
      </c>
      <c r="G1841" s="3" t="s">
        <v>21</v>
      </c>
      <c r="H1841" s="3" t="s">
        <v>134</v>
      </c>
      <c r="I1841" s="3" t="s">
        <v>134</v>
      </c>
      <c r="J1841" s="6">
        <v>1.3380000000000001</v>
      </c>
      <c r="K1841" s="4">
        <v>44855</v>
      </c>
      <c r="L1841" s="3">
        <f t="shared" si="112"/>
        <v>2022</v>
      </c>
      <c r="M1841" s="3">
        <f t="shared" si="113"/>
        <v>10</v>
      </c>
      <c r="O1841" t="s">
        <v>135</v>
      </c>
      <c r="P1841" s="56">
        <f t="shared" si="114"/>
        <v>0</v>
      </c>
      <c r="Q1841" s="56">
        <f t="shared" si="115"/>
        <v>-1.3380000000000001</v>
      </c>
      <c r="R1841" s="56">
        <f>IF(A1841="INVERSION",-J1841,0)</f>
        <v>0</v>
      </c>
      <c r="S1841" s="56">
        <f>finanzas3[[#This Row],[INGRESO__NETO]]+finanzas3[[#This Row],[GASTO_NETO]]+finanzas3[[#This Row],[INVERSION_NETA]]</f>
        <v>-1.3380000000000001</v>
      </c>
    </row>
    <row r="1842" spans="1:19" x14ac:dyDescent="0.35">
      <c r="A1842" s="3" t="s">
        <v>28</v>
      </c>
      <c r="B1842" s="3" t="s">
        <v>16</v>
      </c>
      <c r="C1842" s="3" t="s">
        <v>17</v>
      </c>
      <c r="D1842" s="3" t="s">
        <v>18</v>
      </c>
      <c r="E1842" s="3" t="s">
        <v>1011</v>
      </c>
      <c r="G1842" s="3" t="s">
        <v>21</v>
      </c>
      <c r="H1842" s="3" t="s">
        <v>550</v>
      </c>
      <c r="I1842" s="3" t="s">
        <v>639</v>
      </c>
      <c r="J1842" s="6">
        <v>1.3380000000000001</v>
      </c>
      <c r="K1842" s="4">
        <v>44855</v>
      </c>
      <c r="L1842" s="3">
        <f t="shared" si="112"/>
        <v>2022</v>
      </c>
      <c r="M1842" s="3">
        <f t="shared" si="113"/>
        <v>10</v>
      </c>
      <c r="O1842" s="3" t="s">
        <v>1012</v>
      </c>
      <c r="P1842" s="56">
        <f t="shared" si="114"/>
        <v>0</v>
      </c>
      <c r="Q1842" s="56">
        <f t="shared" si="115"/>
        <v>-1.3380000000000001</v>
      </c>
      <c r="R1842" s="56">
        <f>IF(A1842="INVERSION",-J1842,0)</f>
        <v>0</v>
      </c>
      <c r="S1842" s="56">
        <f>finanzas3[[#This Row],[INGRESO__NETO]]+finanzas3[[#This Row],[GASTO_NETO]]+finanzas3[[#This Row],[INVERSION_NETA]]</f>
        <v>-1.3380000000000001</v>
      </c>
    </row>
    <row r="1843" spans="1:19" x14ac:dyDescent="0.35">
      <c r="A1843" s="3" t="s">
        <v>28</v>
      </c>
      <c r="B1843" s="3" t="s">
        <v>16</v>
      </c>
      <c r="C1843" s="3" t="s">
        <v>17</v>
      </c>
      <c r="D1843" s="3" t="s">
        <v>18</v>
      </c>
      <c r="E1843" s="3" t="s">
        <v>425</v>
      </c>
      <c r="F1843" s="3" t="s">
        <v>171</v>
      </c>
      <c r="G1843" s="3" t="s">
        <v>48</v>
      </c>
      <c r="H1843" s="3" t="s">
        <v>49</v>
      </c>
      <c r="I1843" s="3" t="s">
        <v>425</v>
      </c>
      <c r="J1843" s="6">
        <v>3.0030000000000001</v>
      </c>
      <c r="K1843" s="4">
        <v>44856</v>
      </c>
      <c r="L1843" s="3">
        <f t="shared" si="112"/>
        <v>2022</v>
      </c>
      <c r="M1843" s="3">
        <f t="shared" si="113"/>
        <v>10</v>
      </c>
      <c r="O1843" s="3"/>
      <c r="P1843" s="56">
        <f t="shared" si="114"/>
        <v>0</v>
      </c>
      <c r="Q1843" s="56">
        <f t="shared" si="115"/>
        <v>-3.0030000000000001</v>
      </c>
      <c r="R1843" s="56">
        <f>IF(A1843="INVERSION",-J1843,0)</f>
        <v>0</v>
      </c>
      <c r="S1843" s="56">
        <f>finanzas3[[#This Row],[INGRESO__NETO]]+finanzas3[[#This Row],[GASTO_NETO]]+finanzas3[[#This Row],[INVERSION_NETA]]</f>
        <v>-3.0030000000000001</v>
      </c>
    </row>
    <row r="1844" spans="1:19" x14ac:dyDescent="0.35">
      <c r="A1844" s="3" t="s">
        <v>28</v>
      </c>
      <c r="B1844" s="3" t="s">
        <v>16</v>
      </c>
      <c r="C1844" s="3" t="s">
        <v>17</v>
      </c>
      <c r="D1844" s="3" t="s">
        <v>18</v>
      </c>
      <c r="E1844" s="3" t="s">
        <v>425</v>
      </c>
      <c r="G1844" s="3" t="s">
        <v>48</v>
      </c>
      <c r="H1844" s="3" t="s">
        <v>49</v>
      </c>
      <c r="I1844" s="3" t="s">
        <v>49</v>
      </c>
      <c r="J1844" s="6">
        <v>3.0030000000000001</v>
      </c>
      <c r="K1844" s="4">
        <v>44858</v>
      </c>
      <c r="L1844" s="3">
        <f t="shared" si="112"/>
        <v>2022</v>
      </c>
      <c r="M1844" s="3">
        <f t="shared" si="113"/>
        <v>10</v>
      </c>
      <c r="O1844" s="3" t="s">
        <v>872</v>
      </c>
      <c r="P1844" s="56">
        <f t="shared" si="114"/>
        <v>0</v>
      </c>
      <c r="Q1844" s="56">
        <f t="shared" si="115"/>
        <v>-3.0030000000000001</v>
      </c>
      <c r="R1844" s="56">
        <f>IF(A1844="INVERSION",-J1844,0)</f>
        <v>0</v>
      </c>
      <c r="S1844" s="56">
        <f>finanzas3[[#This Row],[INGRESO__NETO]]+finanzas3[[#This Row],[GASTO_NETO]]+finanzas3[[#This Row],[INVERSION_NETA]]</f>
        <v>-3.0030000000000001</v>
      </c>
    </row>
    <row r="1845" spans="1:19" x14ac:dyDescent="0.35">
      <c r="A1845" s="3" t="s">
        <v>28</v>
      </c>
      <c r="B1845" s="3" t="s">
        <v>16</v>
      </c>
      <c r="C1845" s="3" t="s">
        <v>17</v>
      </c>
      <c r="D1845" s="3" t="s">
        <v>18</v>
      </c>
      <c r="E1845" s="3" t="s">
        <v>1005</v>
      </c>
      <c r="F1845" s="3" t="s">
        <v>171</v>
      </c>
      <c r="G1845" s="3" t="s">
        <v>81</v>
      </c>
      <c r="H1845" s="3" t="s">
        <v>67</v>
      </c>
      <c r="I1845" s="3" t="s">
        <v>645</v>
      </c>
      <c r="J1845" s="6">
        <v>0.60000000000000009</v>
      </c>
      <c r="K1845" s="4">
        <v>44858</v>
      </c>
      <c r="L1845" s="3">
        <f t="shared" si="112"/>
        <v>2022</v>
      </c>
      <c r="M1845" s="3">
        <f t="shared" si="113"/>
        <v>10</v>
      </c>
      <c r="O1845" s="3" t="s">
        <v>1013</v>
      </c>
      <c r="P1845" s="56">
        <f t="shared" si="114"/>
        <v>0</v>
      </c>
      <c r="Q1845" s="56">
        <f t="shared" si="115"/>
        <v>-0.60000000000000009</v>
      </c>
      <c r="R1845" s="56">
        <f>IF(A1845="INVERSION",-J1845,0)</f>
        <v>0</v>
      </c>
      <c r="S1845" s="56">
        <f>finanzas3[[#This Row],[INGRESO__NETO]]+finanzas3[[#This Row],[GASTO_NETO]]+finanzas3[[#This Row],[INVERSION_NETA]]</f>
        <v>-0.60000000000000009</v>
      </c>
    </row>
    <row r="1846" spans="1:19" x14ac:dyDescent="0.35">
      <c r="A1846" s="3" t="s">
        <v>531</v>
      </c>
      <c r="B1846" s="3" t="s">
        <v>16</v>
      </c>
      <c r="C1846" s="3" t="s">
        <v>17</v>
      </c>
      <c r="D1846" s="3" t="s">
        <v>18</v>
      </c>
      <c r="E1846" s="3" t="s">
        <v>546</v>
      </c>
      <c r="F1846" s="3" t="s">
        <v>20</v>
      </c>
      <c r="G1846" s="3" t="s">
        <v>547</v>
      </c>
      <c r="H1846" s="3" t="s">
        <v>547</v>
      </c>
      <c r="I1846" s="3" t="s">
        <v>547</v>
      </c>
      <c r="J1846" s="6">
        <v>180</v>
      </c>
      <c r="K1846" s="4">
        <v>44861</v>
      </c>
      <c r="L1846" s="3">
        <f t="shared" si="112"/>
        <v>2022</v>
      </c>
      <c r="M1846" s="3">
        <f t="shared" si="113"/>
        <v>10</v>
      </c>
      <c r="O1846" s="3"/>
      <c r="P1846" s="56">
        <f t="shared" si="114"/>
        <v>0</v>
      </c>
      <c r="Q1846" s="56">
        <f t="shared" si="115"/>
        <v>0</v>
      </c>
      <c r="R1846" s="56">
        <f>IF(A1846="INVERSION",-J1846,0)</f>
        <v>-180</v>
      </c>
      <c r="S1846" s="56">
        <f>finanzas3[[#This Row],[INGRESO__NETO]]+finanzas3[[#This Row],[GASTO_NETO]]+finanzas3[[#This Row],[INVERSION_NETA]]</f>
        <v>-180</v>
      </c>
    </row>
    <row r="1847" spans="1:19" x14ac:dyDescent="0.35">
      <c r="A1847" s="3" t="s">
        <v>28</v>
      </c>
      <c r="B1847" s="3" t="s">
        <v>16</v>
      </c>
      <c r="C1847" s="3" t="s">
        <v>17</v>
      </c>
      <c r="D1847" s="3" t="s">
        <v>18</v>
      </c>
      <c r="E1847" s="3" t="s">
        <v>1014</v>
      </c>
      <c r="F1847" s="3" t="s">
        <v>171</v>
      </c>
      <c r="G1847" s="3" t="s">
        <v>81</v>
      </c>
      <c r="H1847" s="3" t="s">
        <v>66</v>
      </c>
      <c r="I1847" s="3" t="s">
        <v>645</v>
      </c>
      <c r="J1847" s="6">
        <v>1.2000000000000002</v>
      </c>
      <c r="K1847" s="4">
        <v>44861</v>
      </c>
      <c r="L1847" s="3">
        <f t="shared" si="112"/>
        <v>2022</v>
      </c>
      <c r="M1847" s="3">
        <f t="shared" si="113"/>
        <v>10</v>
      </c>
      <c r="O1847" s="3" t="s">
        <v>1015</v>
      </c>
      <c r="P1847" s="56">
        <f t="shared" si="114"/>
        <v>0</v>
      </c>
      <c r="Q1847" s="56">
        <f t="shared" si="115"/>
        <v>-1.2000000000000002</v>
      </c>
      <c r="R1847" s="56">
        <f>IF(A1847="INVERSION",-J1847,0)</f>
        <v>0</v>
      </c>
      <c r="S1847" s="56">
        <f>finanzas3[[#This Row],[INGRESO__NETO]]+finanzas3[[#This Row],[GASTO_NETO]]+finanzas3[[#This Row],[INVERSION_NETA]]</f>
        <v>-1.2000000000000002</v>
      </c>
    </row>
    <row r="1848" spans="1:19" x14ac:dyDescent="0.35">
      <c r="A1848" s="3" t="s">
        <v>28</v>
      </c>
      <c r="B1848" s="3" t="s">
        <v>16</v>
      </c>
      <c r="C1848" s="3" t="s">
        <v>17</v>
      </c>
      <c r="D1848" s="3" t="s">
        <v>18</v>
      </c>
      <c r="E1848" s="3" t="s">
        <v>803</v>
      </c>
      <c r="F1848" s="3" t="s">
        <v>171</v>
      </c>
      <c r="G1848" s="3" t="s">
        <v>53</v>
      </c>
      <c r="H1848" s="3" t="s">
        <v>77</v>
      </c>
      <c r="I1848" s="3" t="s">
        <v>711</v>
      </c>
      <c r="J1848" s="6">
        <v>0.73099999999999998</v>
      </c>
      <c r="K1848" s="4">
        <v>44861</v>
      </c>
      <c r="L1848" s="3">
        <f t="shared" si="112"/>
        <v>2022</v>
      </c>
      <c r="M1848" s="3">
        <f t="shared" si="113"/>
        <v>10</v>
      </c>
      <c r="O1848" s="3" t="s">
        <v>804</v>
      </c>
      <c r="P1848" s="56">
        <f t="shared" si="114"/>
        <v>0</v>
      </c>
      <c r="Q1848" s="56">
        <f t="shared" si="115"/>
        <v>-0.73099999999999998</v>
      </c>
      <c r="R1848" s="56">
        <f>IF(A1848="INVERSION",-J1848,0)</f>
        <v>0</v>
      </c>
      <c r="S1848" s="56">
        <f>finanzas3[[#This Row],[INGRESO__NETO]]+finanzas3[[#This Row],[GASTO_NETO]]+finanzas3[[#This Row],[INVERSION_NETA]]</f>
        <v>-0.73099999999999998</v>
      </c>
    </row>
    <row r="1849" spans="1:19" x14ac:dyDescent="0.35">
      <c r="A1849" s="3" t="s">
        <v>28</v>
      </c>
      <c r="B1849" s="3" t="s">
        <v>16</v>
      </c>
      <c r="C1849" s="3" t="s">
        <v>17</v>
      </c>
      <c r="D1849" s="3" t="s">
        <v>18</v>
      </c>
      <c r="E1849" s="3" t="s">
        <v>681</v>
      </c>
      <c r="F1849" s="3" t="s">
        <v>25</v>
      </c>
      <c r="G1849" s="3" t="s">
        <v>67</v>
      </c>
      <c r="H1849" s="3" t="s">
        <v>67</v>
      </c>
      <c r="I1849" s="3" t="s">
        <v>67</v>
      </c>
      <c r="J1849" s="6">
        <v>2.4000000000000004</v>
      </c>
      <c r="K1849" s="4">
        <v>44861</v>
      </c>
      <c r="L1849" s="3">
        <f t="shared" si="112"/>
        <v>2022</v>
      </c>
      <c r="M1849" s="3">
        <f t="shared" si="113"/>
        <v>10</v>
      </c>
      <c r="O1849" t="s">
        <v>682</v>
      </c>
      <c r="P1849" s="56">
        <f t="shared" si="114"/>
        <v>0</v>
      </c>
      <c r="Q1849" s="56">
        <f t="shared" si="115"/>
        <v>-2.4000000000000004</v>
      </c>
      <c r="R1849" s="56">
        <f>IF(A1849="INVERSION",-J1849,0)</f>
        <v>0</v>
      </c>
      <c r="S1849" s="56">
        <f>finanzas3[[#This Row],[INGRESO__NETO]]+finanzas3[[#This Row],[GASTO_NETO]]+finanzas3[[#This Row],[INVERSION_NETA]]</f>
        <v>-2.4000000000000004</v>
      </c>
    </row>
    <row r="1850" spans="1:19" x14ac:dyDescent="0.35">
      <c r="A1850" s="3" t="s">
        <v>28</v>
      </c>
      <c r="B1850" s="3" t="s">
        <v>16</v>
      </c>
      <c r="C1850" s="3" t="s">
        <v>17</v>
      </c>
      <c r="D1850" s="3" t="s">
        <v>18</v>
      </c>
      <c r="E1850" s="3" t="s">
        <v>634</v>
      </c>
      <c r="F1850" s="3" t="s">
        <v>171</v>
      </c>
      <c r="G1850" s="3" t="s">
        <v>67</v>
      </c>
      <c r="H1850" s="3" t="s">
        <v>67</v>
      </c>
      <c r="I1850" s="3" t="s">
        <v>1016</v>
      </c>
      <c r="J1850" s="6">
        <v>0.11000000000000001</v>
      </c>
      <c r="K1850" s="4">
        <v>44862</v>
      </c>
      <c r="L1850" s="3">
        <f t="shared" si="112"/>
        <v>2022</v>
      </c>
      <c r="M1850" s="3">
        <f t="shared" si="113"/>
        <v>10</v>
      </c>
      <c r="O1850" s="3" t="s">
        <v>1017</v>
      </c>
      <c r="P1850" s="56">
        <f t="shared" si="114"/>
        <v>0</v>
      </c>
      <c r="Q1850" s="56">
        <f t="shared" si="115"/>
        <v>-0.11000000000000001</v>
      </c>
      <c r="R1850" s="56">
        <f>IF(A1850="INVERSION",-J1850,0)</f>
        <v>0</v>
      </c>
      <c r="S1850" s="56">
        <f>finanzas3[[#This Row],[INGRESO__NETO]]+finanzas3[[#This Row],[GASTO_NETO]]+finanzas3[[#This Row],[INVERSION_NETA]]</f>
        <v>-0.11000000000000001</v>
      </c>
    </row>
    <row r="1851" spans="1:19" x14ac:dyDescent="0.35">
      <c r="A1851" s="3" t="s">
        <v>15</v>
      </c>
      <c r="B1851" s="3" t="s">
        <v>16</v>
      </c>
      <c r="C1851" s="3" t="s">
        <v>29</v>
      </c>
      <c r="D1851" s="3" t="s">
        <v>18</v>
      </c>
      <c r="E1851" s="3" t="s">
        <v>645</v>
      </c>
      <c r="F1851" s="3" t="s">
        <v>171</v>
      </c>
      <c r="G1851" s="3" t="s">
        <v>148</v>
      </c>
      <c r="H1851" s="3" t="s">
        <v>646</v>
      </c>
      <c r="I1851" s="3" t="s">
        <v>2706</v>
      </c>
      <c r="J1851" s="6">
        <v>475.03199999999998</v>
      </c>
      <c r="K1851" s="4">
        <v>44862</v>
      </c>
      <c r="L1851" s="3">
        <f t="shared" si="112"/>
        <v>2022</v>
      </c>
      <c r="M1851" s="3">
        <f t="shared" si="113"/>
        <v>10</v>
      </c>
      <c r="O1851" s="3" t="s">
        <v>1018</v>
      </c>
      <c r="P1851" s="56">
        <f t="shared" si="114"/>
        <v>475.03199999999998</v>
      </c>
      <c r="Q1851" s="56">
        <f t="shared" si="115"/>
        <v>0</v>
      </c>
      <c r="R1851" s="56">
        <f>IF(A1851="INVERSION",-J1851,0)</f>
        <v>0</v>
      </c>
      <c r="S1851" s="56">
        <f>finanzas3[[#This Row],[INGRESO__NETO]]+finanzas3[[#This Row],[GASTO_NETO]]+finanzas3[[#This Row],[INVERSION_NETA]]</f>
        <v>475.03199999999998</v>
      </c>
    </row>
    <row r="1852" spans="1:19" x14ac:dyDescent="0.35">
      <c r="A1852" s="3" t="s">
        <v>15</v>
      </c>
      <c r="B1852" s="3" t="s">
        <v>16</v>
      </c>
      <c r="C1852" s="3" t="s">
        <v>17</v>
      </c>
      <c r="D1852" s="3" t="s">
        <v>18</v>
      </c>
      <c r="E1852" s="3" t="s">
        <v>24</v>
      </c>
      <c r="F1852" s="3" t="s">
        <v>25</v>
      </c>
      <c r="G1852" s="3" t="s">
        <v>21</v>
      </c>
      <c r="H1852" s="3" t="s">
        <v>26</v>
      </c>
      <c r="I1852" s="3" t="s">
        <v>27</v>
      </c>
      <c r="J1852" s="6">
        <v>40.5</v>
      </c>
      <c r="K1852" s="4">
        <v>44862</v>
      </c>
      <c r="L1852" s="3">
        <f t="shared" si="112"/>
        <v>2022</v>
      </c>
      <c r="M1852" s="3">
        <f t="shared" si="113"/>
        <v>10</v>
      </c>
      <c r="O1852" s="3"/>
      <c r="P1852" s="56">
        <f t="shared" si="114"/>
        <v>40.5</v>
      </c>
      <c r="Q1852" s="56">
        <f t="shared" si="115"/>
        <v>0</v>
      </c>
      <c r="R1852" s="56">
        <f>IF(A1852="INVERSION",-J1852,0)</f>
        <v>0</v>
      </c>
      <c r="S1852" s="56">
        <f>finanzas3[[#This Row],[INGRESO__NETO]]+finanzas3[[#This Row],[GASTO_NETO]]+finanzas3[[#This Row],[INVERSION_NETA]]</f>
        <v>40.5</v>
      </c>
    </row>
    <row r="1853" spans="1:19" x14ac:dyDescent="0.35">
      <c r="A1853" s="3" t="s">
        <v>28</v>
      </c>
      <c r="B1853" s="3" t="s">
        <v>16</v>
      </c>
      <c r="C1853" s="3" t="s">
        <v>17</v>
      </c>
      <c r="D1853" s="3" t="s">
        <v>18</v>
      </c>
      <c r="E1853" s="3" t="s">
        <v>485</v>
      </c>
      <c r="G1853" s="3" t="s">
        <v>48</v>
      </c>
      <c r="H1853" s="3" t="s">
        <v>874</v>
      </c>
      <c r="I1853" s="3" t="s">
        <v>973</v>
      </c>
      <c r="J1853" s="6">
        <v>0.13999999999999999</v>
      </c>
      <c r="K1853" s="4">
        <v>44865</v>
      </c>
      <c r="L1853" s="3">
        <f t="shared" si="112"/>
        <v>2022</v>
      </c>
      <c r="M1853" s="3">
        <f t="shared" si="113"/>
        <v>10</v>
      </c>
      <c r="O1853" s="3"/>
      <c r="P1853" s="56">
        <f t="shared" si="114"/>
        <v>0</v>
      </c>
      <c r="Q1853" s="56">
        <f t="shared" si="115"/>
        <v>-0.13999999999999999</v>
      </c>
      <c r="R1853" s="56">
        <f>IF(A1853="INVERSION",-J1853,0)</f>
        <v>0</v>
      </c>
      <c r="S1853" s="56">
        <f>finanzas3[[#This Row],[INGRESO__NETO]]+finanzas3[[#This Row],[GASTO_NETO]]+finanzas3[[#This Row],[INVERSION_NETA]]</f>
        <v>-0.13999999999999999</v>
      </c>
    </row>
    <row r="1854" spans="1:19" x14ac:dyDescent="0.35">
      <c r="A1854" s="3" t="s">
        <v>28</v>
      </c>
      <c r="B1854" s="3" t="s">
        <v>16</v>
      </c>
      <c r="C1854" s="3" t="s">
        <v>17</v>
      </c>
      <c r="D1854" s="3" t="s">
        <v>18</v>
      </c>
      <c r="E1854" s="3" t="s">
        <v>803</v>
      </c>
      <c r="G1854" s="3" t="s">
        <v>53</v>
      </c>
      <c r="H1854" s="3" t="s">
        <v>77</v>
      </c>
      <c r="I1854" s="3" t="s">
        <v>78</v>
      </c>
      <c r="J1854" s="6">
        <v>6.8610000000000007</v>
      </c>
      <c r="K1854" s="4">
        <v>44865</v>
      </c>
      <c r="L1854" s="3">
        <f t="shared" si="112"/>
        <v>2022</v>
      </c>
      <c r="M1854" s="3">
        <f t="shared" si="113"/>
        <v>10</v>
      </c>
      <c r="O1854" s="3" t="s">
        <v>804</v>
      </c>
      <c r="P1854" s="56">
        <f t="shared" si="114"/>
        <v>0</v>
      </c>
      <c r="Q1854" s="56">
        <f t="shared" si="115"/>
        <v>-6.8610000000000007</v>
      </c>
      <c r="R1854" s="56">
        <f>IF(A1854="INVERSION",-J1854,0)</f>
        <v>0</v>
      </c>
      <c r="S1854" s="56">
        <f>finanzas3[[#This Row],[INGRESO__NETO]]+finanzas3[[#This Row],[GASTO_NETO]]+finanzas3[[#This Row],[INVERSION_NETA]]</f>
        <v>-6.8610000000000007</v>
      </c>
    </row>
    <row r="1855" spans="1:19" x14ac:dyDescent="0.35">
      <c r="A1855" s="3" t="s">
        <v>28</v>
      </c>
      <c r="B1855" s="3" t="s">
        <v>16</v>
      </c>
      <c r="C1855" s="3" t="s">
        <v>17</v>
      </c>
      <c r="D1855" s="3" t="s">
        <v>18</v>
      </c>
      <c r="E1855" s="3" t="s">
        <v>586</v>
      </c>
      <c r="F1855" s="3" t="s">
        <v>171</v>
      </c>
      <c r="G1855" s="3" t="s">
        <v>84</v>
      </c>
      <c r="H1855" s="3" t="s">
        <v>139</v>
      </c>
      <c r="I1855" s="3" t="s">
        <v>139</v>
      </c>
      <c r="J1855" s="6">
        <v>1.556</v>
      </c>
      <c r="K1855" s="4">
        <v>44865</v>
      </c>
      <c r="L1855" s="3">
        <f t="shared" si="112"/>
        <v>2022</v>
      </c>
      <c r="M1855" s="3">
        <f t="shared" si="113"/>
        <v>10</v>
      </c>
      <c r="O1855" s="3" t="s">
        <v>1020</v>
      </c>
      <c r="P1855" s="56">
        <f t="shared" si="114"/>
        <v>0</v>
      </c>
      <c r="Q1855" s="56">
        <f t="shared" si="115"/>
        <v>-1.556</v>
      </c>
      <c r="R1855" s="56">
        <f>IF(A1855="INVERSION",-J1855,0)</f>
        <v>0</v>
      </c>
      <c r="S1855" s="56">
        <f>finanzas3[[#This Row],[INGRESO__NETO]]+finanzas3[[#This Row],[GASTO_NETO]]+finanzas3[[#This Row],[INVERSION_NETA]]</f>
        <v>-1.556</v>
      </c>
    </row>
    <row r="1856" spans="1:19" x14ac:dyDescent="0.35">
      <c r="A1856" s="3" t="s">
        <v>28</v>
      </c>
      <c r="B1856" s="3" t="s">
        <v>16</v>
      </c>
      <c r="C1856" s="3" t="s">
        <v>17</v>
      </c>
      <c r="D1856" s="3" t="s">
        <v>18</v>
      </c>
      <c r="E1856" s="3" t="s">
        <v>1028</v>
      </c>
      <c r="F1856" s="3" t="s">
        <v>171</v>
      </c>
      <c r="G1856" s="3" t="s">
        <v>84</v>
      </c>
      <c r="H1856" s="3" t="s">
        <v>139</v>
      </c>
      <c r="I1856" s="3" t="s">
        <v>139</v>
      </c>
      <c r="J1856" s="6">
        <v>1.556</v>
      </c>
      <c r="K1856" s="4">
        <v>44865</v>
      </c>
      <c r="L1856" s="3">
        <f t="shared" si="112"/>
        <v>2022</v>
      </c>
      <c r="M1856" s="3">
        <f t="shared" si="113"/>
        <v>10</v>
      </c>
      <c r="O1856" t="s">
        <v>1029</v>
      </c>
      <c r="P1856" s="56">
        <f t="shared" si="114"/>
        <v>0</v>
      </c>
      <c r="Q1856" s="56">
        <f t="shared" si="115"/>
        <v>-1.556</v>
      </c>
      <c r="R1856" s="56">
        <f>IF(A1856="INVERSION",-J1856,0)</f>
        <v>0</v>
      </c>
      <c r="S1856" s="56">
        <f>finanzas3[[#This Row],[INGRESO__NETO]]+finanzas3[[#This Row],[GASTO_NETO]]+finanzas3[[#This Row],[INVERSION_NETA]]</f>
        <v>-1.556</v>
      </c>
    </row>
    <row r="1857" spans="1:19" x14ac:dyDescent="0.35">
      <c r="A1857" s="3" t="s">
        <v>28</v>
      </c>
      <c r="B1857" s="3" t="s">
        <v>16</v>
      </c>
      <c r="C1857" s="3" t="s">
        <v>17</v>
      </c>
      <c r="D1857" s="3" t="s">
        <v>18</v>
      </c>
      <c r="E1857" s="3" t="s">
        <v>1023</v>
      </c>
      <c r="G1857" s="3" t="s">
        <v>67</v>
      </c>
      <c r="H1857" s="3" t="s">
        <v>67</v>
      </c>
      <c r="I1857" s="3" t="s">
        <v>1024</v>
      </c>
      <c r="J1857" s="6">
        <v>3</v>
      </c>
      <c r="K1857" s="4">
        <v>44865</v>
      </c>
      <c r="L1857" s="3">
        <f t="shared" si="112"/>
        <v>2022</v>
      </c>
      <c r="M1857" s="3">
        <f t="shared" si="113"/>
        <v>10</v>
      </c>
      <c r="O1857" s="3" t="s">
        <v>1023</v>
      </c>
      <c r="P1857" s="56">
        <f t="shared" si="114"/>
        <v>0</v>
      </c>
      <c r="Q1857" s="56">
        <f t="shared" si="115"/>
        <v>-3</v>
      </c>
      <c r="R1857" s="56">
        <f>IF(A1857="INVERSION",-J1857,0)</f>
        <v>0</v>
      </c>
      <c r="S1857" s="56">
        <f>finanzas3[[#This Row],[INGRESO__NETO]]+finanzas3[[#This Row],[GASTO_NETO]]+finanzas3[[#This Row],[INVERSION_NETA]]</f>
        <v>-3</v>
      </c>
    </row>
    <row r="1858" spans="1:19" x14ac:dyDescent="0.35">
      <c r="A1858" s="3" t="s">
        <v>28</v>
      </c>
      <c r="B1858" s="3" t="s">
        <v>16</v>
      </c>
      <c r="C1858" s="3" t="s">
        <v>17</v>
      </c>
      <c r="D1858" s="3" t="s">
        <v>18</v>
      </c>
      <c r="E1858" s="3" t="s">
        <v>1021</v>
      </c>
      <c r="G1858" s="3" t="s">
        <v>1865</v>
      </c>
      <c r="H1858" s="3" t="s">
        <v>42</v>
      </c>
      <c r="I1858" s="3" t="s">
        <v>42</v>
      </c>
      <c r="J1858" s="6">
        <v>7.8370000000000006</v>
      </c>
      <c r="K1858" s="4">
        <v>44865</v>
      </c>
      <c r="L1858" s="3">
        <f t="shared" ref="L1858:L1921" si="116">YEAR(K1858)</f>
        <v>2022</v>
      </c>
      <c r="M1858" s="3">
        <f t="shared" ref="M1858:M1921" si="117">MONTH(K1858)</f>
        <v>10</v>
      </c>
      <c r="O1858" s="3" t="s">
        <v>1022</v>
      </c>
      <c r="P1858" s="56">
        <f t="shared" si="114"/>
        <v>0</v>
      </c>
      <c r="Q1858" s="56">
        <f t="shared" si="115"/>
        <v>-7.8370000000000006</v>
      </c>
      <c r="R1858" s="56">
        <f>IF(A1858="INVERSION",-J1858,0)</f>
        <v>0</v>
      </c>
      <c r="S1858" s="56">
        <f>finanzas3[[#This Row],[INGRESO__NETO]]+finanzas3[[#This Row],[GASTO_NETO]]+finanzas3[[#This Row],[INVERSION_NETA]]</f>
        <v>-7.8370000000000006</v>
      </c>
    </row>
    <row r="1859" spans="1:19" x14ac:dyDescent="0.35">
      <c r="A1859" s="3" t="s">
        <v>28</v>
      </c>
      <c r="B1859" s="3" t="s">
        <v>16</v>
      </c>
      <c r="C1859" s="3" t="s">
        <v>17</v>
      </c>
      <c r="D1859" s="3" t="s">
        <v>18</v>
      </c>
      <c r="E1859" s="3" t="s">
        <v>175</v>
      </c>
      <c r="F1859" s="3" t="s">
        <v>416</v>
      </c>
      <c r="G1859" s="3" t="s">
        <v>1865</v>
      </c>
      <c r="H1859" s="3" t="s">
        <v>42</v>
      </c>
      <c r="I1859" s="3" t="s">
        <v>42</v>
      </c>
      <c r="J1859" s="6">
        <v>14.195</v>
      </c>
      <c r="K1859" s="4">
        <v>44865</v>
      </c>
      <c r="L1859" s="3">
        <f t="shared" si="116"/>
        <v>2022</v>
      </c>
      <c r="M1859" s="3">
        <f t="shared" si="117"/>
        <v>10</v>
      </c>
      <c r="O1859" t="s">
        <v>1027</v>
      </c>
      <c r="P1859" s="56">
        <f t="shared" ref="P1859:P1922" si="118">IF(A1859="INGRESO",J1859,0)</f>
        <v>0</v>
      </c>
      <c r="Q1859" s="56">
        <f t="shared" ref="Q1859:Q1922" si="119">IF(A1859="GASTO",-J1859,0)</f>
        <v>-14.195</v>
      </c>
      <c r="R1859" s="56">
        <f>IF(A1859="INVERSION",-J1859,0)</f>
        <v>0</v>
      </c>
      <c r="S1859" s="56">
        <f>finanzas3[[#This Row],[INGRESO__NETO]]+finanzas3[[#This Row],[GASTO_NETO]]+finanzas3[[#This Row],[INVERSION_NETA]]</f>
        <v>-14.195</v>
      </c>
    </row>
    <row r="1860" spans="1:19" x14ac:dyDescent="0.35">
      <c r="A1860" s="3" t="s">
        <v>28</v>
      </c>
      <c r="B1860" s="3" t="s">
        <v>16</v>
      </c>
      <c r="C1860" s="3" t="s">
        <v>17</v>
      </c>
      <c r="D1860" s="3" t="s">
        <v>18</v>
      </c>
      <c r="E1860" s="3" t="s">
        <v>550</v>
      </c>
      <c r="G1860" s="3" t="s">
        <v>21</v>
      </c>
      <c r="H1860" s="3" t="s">
        <v>550</v>
      </c>
      <c r="I1860" s="3" t="s">
        <v>1025</v>
      </c>
      <c r="J1860" s="6">
        <v>1.0640000000000001</v>
      </c>
      <c r="K1860" s="4">
        <v>44865</v>
      </c>
      <c r="L1860" s="3">
        <f t="shared" si="116"/>
        <v>2022</v>
      </c>
      <c r="M1860" s="3">
        <f t="shared" si="117"/>
        <v>10</v>
      </c>
      <c r="O1860" s="3" t="s">
        <v>1026</v>
      </c>
      <c r="P1860" s="56">
        <f t="shared" si="118"/>
        <v>0</v>
      </c>
      <c r="Q1860" s="56">
        <f t="shared" si="119"/>
        <v>-1.0640000000000001</v>
      </c>
      <c r="R1860" s="56">
        <f>IF(A1860="INVERSION",-J1860,0)</f>
        <v>0</v>
      </c>
      <c r="S1860" s="56">
        <f>finanzas3[[#This Row],[INGRESO__NETO]]+finanzas3[[#This Row],[GASTO_NETO]]+finanzas3[[#This Row],[INVERSION_NETA]]</f>
        <v>-1.0640000000000001</v>
      </c>
    </row>
    <row r="1861" spans="1:19" x14ac:dyDescent="0.35">
      <c r="A1861" s="3" t="s">
        <v>28</v>
      </c>
      <c r="B1861" s="3" t="s">
        <v>16</v>
      </c>
      <c r="C1861" s="3" t="s">
        <v>29</v>
      </c>
      <c r="D1861" s="3" t="s">
        <v>18</v>
      </c>
      <c r="E1861" s="3" t="s">
        <v>37</v>
      </c>
      <c r="F1861" s="3" t="s">
        <v>171</v>
      </c>
      <c r="G1861" s="3" t="s">
        <v>1864</v>
      </c>
      <c r="H1861" s="3" t="s">
        <v>1861</v>
      </c>
      <c r="I1861" s="3" t="s">
        <v>487</v>
      </c>
      <c r="J1861" s="6">
        <v>45</v>
      </c>
      <c r="K1861" s="4">
        <v>44866</v>
      </c>
      <c r="L1861" s="3">
        <f t="shared" si="116"/>
        <v>2022</v>
      </c>
      <c r="M1861" s="3">
        <f t="shared" si="117"/>
        <v>11</v>
      </c>
      <c r="O1861" s="3" t="s">
        <v>544</v>
      </c>
      <c r="P1861" s="56">
        <f t="shared" si="118"/>
        <v>0</v>
      </c>
      <c r="Q1861" s="56">
        <f t="shared" si="119"/>
        <v>-45</v>
      </c>
      <c r="R1861" s="56">
        <f>IF(A1861="INVERSION",-J1861,0)</f>
        <v>0</v>
      </c>
      <c r="S1861" s="56">
        <f>finanzas3[[#This Row],[INGRESO__NETO]]+finanzas3[[#This Row],[GASTO_NETO]]+finanzas3[[#This Row],[INVERSION_NETA]]</f>
        <v>-45</v>
      </c>
    </row>
    <row r="1862" spans="1:19" x14ac:dyDescent="0.35">
      <c r="A1862" s="3" t="s">
        <v>28</v>
      </c>
      <c r="B1862" s="3" t="s">
        <v>16</v>
      </c>
      <c r="C1862" s="3" t="s">
        <v>29</v>
      </c>
      <c r="D1862" s="3" t="s">
        <v>18</v>
      </c>
      <c r="E1862" s="3" t="s">
        <v>184</v>
      </c>
      <c r="G1862" s="3" t="s">
        <v>1864</v>
      </c>
      <c r="H1862" s="3" t="s">
        <v>184</v>
      </c>
      <c r="I1862" s="3" t="s">
        <v>632</v>
      </c>
      <c r="J1862" s="6">
        <v>13.5</v>
      </c>
      <c r="K1862" s="4">
        <v>44866</v>
      </c>
      <c r="L1862" s="3">
        <f t="shared" si="116"/>
        <v>2022</v>
      </c>
      <c r="M1862" s="3">
        <f t="shared" si="117"/>
        <v>11</v>
      </c>
      <c r="O1862" s="3" t="s">
        <v>544</v>
      </c>
      <c r="P1862" s="56">
        <f t="shared" si="118"/>
        <v>0</v>
      </c>
      <c r="Q1862" s="56">
        <f t="shared" si="119"/>
        <v>-13.5</v>
      </c>
      <c r="R1862" s="56">
        <f>IF(A1862="INVERSION",-J1862,0)</f>
        <v>0</v>
      </c>
      <c r="S1862" s="56">
        <f>finanzas3[[#This Row],[INGRESO__NETO]]+finanzas3[[#This Row],[GASTO_NETO]]+finanzas3[[#This Row],[INVERSION_NETA]]</f>
        <v>-13.5</v>
      </c>
    </row>
    <row r="1863" spans="1:19" x14ac:dyDescent="0.35">
      <c r="A1863" s="3" t="s">
        <v>28</v>
      </c>
      <c r="B1863" s="3" t="s">
        <v>16</v>
      </c>
      <c r="C1863" s="3" t="s">
        <v>17</v>
      </c>
      <c r="D1863" s="3" t="s">
        <v>18</v>
      </c>
      <c r="E1863" s="3" t="s">
        <v>485</v>
      </c>
      <c r="F1863" s="3" t="s">
        <v>171</v>
      </c>
      <c r="G1863" s="3" t="s">
        <v>1864</v>
      </c>
      <c r="H1863" s="3" t="s">
        <v>679</v>
      </c>
      <c r="I1863" s="3" t="s">
        <v>2197</v>
      </c>
      <c r="J1863" s="6">
        <v>8.5</v>
      </c>
      <c r="K1863" s="4">
        <v>44866</v>
      </c>
      <c r="L1863" s="3">
        <f t="shared" si="116"/>
        <v>2022</v>
      </c>
      <c r="M1863" s="3">
        <f t="shared" si="117"/>
        <v>11</v>
      </c>
      <c r="O1863" s="3" t="s">
        <v>544</v>
      </c>
      <c r="P1863" s="56">
        <f t="shared" si="118"/>
        <v>0</v>
      </c>
      <c r="Q1863" s="56">
        <f t="shared" si="119"/>
        <v>-8.5</v>
      </c>
      <c r="R1863" s="56">
        <f>IF(A1863="INVERSION",-J1863,0)</f>
        <v>0</v>
      </c>
      <c r="S1863" s="56">
        <f>finanzas3[[#This Row],[INGRESO__NETO]]+finanzas3[[#This Row],[GASTO_NETO]]+finanzas3[[#This Row],[INVERSION_NETA]]</f>
        <v>-8.5</v>
      </c>
    </row>
    <row r="1864" spans="1:19" x14ac:dyDescent="0.35">
      <c r="A1864" s="3" t="s">
        <v>531</v>
      </c>
      <c r="B1864" s="3" t="s">
        <v>16</v>
      </c>
      <c r="C1864" s="3" t="s">
        <v>17</v>
      </c>
      <c r="D1864" s="3" t="s">
        <v>18</v>
      </c>
      <c r="E1864" s="3" t="s">
        <v>532</v>
      </c>
      <c r="F1864" s="3" t="s">
        <v>20</v>
      </c>
      <c r="G1864" s="3" t="s">
        <v>533</v>
      </c>
      <c r="H1864" s="3" t="s">
        <v>533</v>
      </c>
      <c r="I1864" s="3" t="s">
        <v>533</v>
      </c>
      <c r="J1864" s="6">
        <v>90</v>
      </c>
      <c r="K1864" s="4">
        <v>44867</v>
      </c>
      <c r="L1864" s="3">
        <f t="shared" si="116"/>
        <v>2022</v>
      </c>
      <c r="M1864" s="3">
        <f t="shared" si="117"/>
        <v>11</v>
      </c>
      <c r="O1864" s="3"/>
      <c r="P1864" s="56">
        <f t="shared" si="118"/>
        <v>0</v>
      </c>
      <c r="Q1864" s="56">
        <f t="shared" si="119"/>
        <v>0</v>
      </c>
      <c r="R1864" s="56">
        <f>IF(A1864="INVERSION",-J1864,0)</f>
        <v>-90</v>
      </c>
      <c r="S1864" s="56">
        <f>finanzas3[[#This Row],[INGRESO__NETO]]+finanzas3[[#This Row],[GASTO_NETO]]+finanzas3[[#This Row],[INVERSION_NETA]]</f>
        <v>-90</v>
      </c>
    </row>
    <row r="1865" spans="1:19" x14ac:dyDescent="0.35">
      <c r="A1865" s="3" t="s">
        <v>531</v>
      </c>
      <c r="B1865" s="3" t="s">
        <v>16</v>
      </c>
      <c r="C1865" s="3" t="s">
        <v>17</v>
      </c>
      <c r="D1865" s="3" t="s">
        <v>18</v>
      </c>
      <c r="E1865" s="3" t="s">
        <v>532</v>
      </c>
      <c r="F1865" s="3" t="s">
        <v>20</v>
      </c>
      <c r="G1865" s="3" t="s">
        <v>533</v>
      </c>
      <c r="H1865" s="3" t="s">
        <v>533</v>
      </c>
      <c r="I1865" s="3" t="s">
        <v>533</v>
      </c>
      <c r="J1865" s="6">
        <v>180</v>
      </c>
      <c r="K1865" s="4">
        <v>44867</v>
      </c>
      <c r="L1865" s="3">
        <f t="shared" si="116"/>
        <v>2022</v>
      </c>
      <c r="M1865" s="3">
        <f t="shared" si="117"/>
        <v>11</v>
      </c>
      <c r="O1865" s="3"/>
      <c r="P1865" s="56">
        <f t="shared" si="118"/>
        <v>0</v>
      </c>
      <c r="Q1865" s="56">
        <f t="shared" si="119"/>
        <v>0</v>
      </c>
      <c r="R1865" s="56">
        <f>IF(A1865="INVERSION",-J1865,0)</f>
        <v>-180</v>
      </c>
      <c r="S1865" s="56">
        <f>finanzas3[[#This Row],[INGRESO__NETO]]+finanzas3[[#This Row],[GASTO_NETO]]+finanzas3[[#This Row],[INVERSION_NETA]]</f>
        <v>-180</v>
      </c>
    </row>
    <row r="1866" spans="1:19" x14ac:dyDescent="0.35">
      <c r="A1866" s="3" t="s">
        <v>28</v>
      </c>
      <c r="B1866" s="3" t="s">
        <v>16</v>
      </c>
      <c r="C1866" s="3" t="s">
        <v>17</v>
      </c>
      <c r="D1866" s="3" t="s">
        <v>18</v>
      </c>
      <c r="E1866" s="3" t="s">
        <v>1030</v>
      </c>
      <c r="G1866" s="3" t="s">
        <v>728</v>
      </c>
      <c r="H1866" s="3" t="s">
        <v>711</v>
      </c>
      <c r="J1866" s="6">
        <v>26.080000000000002</v>
      </c>
      <c r="K1866" s="4">
        <v>44867</v>
      </c>
      <c r="L1866" s="3">
        <f t="shared" si="116"/>
        <v>2022</v>
      </c>
      <c r="M1866" s="3">
        <f t="shared" si="117"/>
        <v>11</v>
      </c>
      <c r="O1866" s="3"/>
      <c r="P1866" s="56">
        <f t="shared" si="118"/>
        <v>0</v>
      </c>
      <c r="Q1866" s="56">
        <f t="shared" si="119"/>
        <v>-26.080000000000002</v>
      </c>
      <c r="R1866" s="56">
        <f>IF(A1866="INVERSION",-J1866,0)</f>
        <v>0</v>
      </c>
      <c r="S1866" s="56">
        <f>finanzas3[[#This Row],[INGRESO__NETO]]+finanzas3[[#This Row],[GASTO_NETO]]+finanzas3[[#This Row],[INVERSION_NETA]]</f>
        <v>-26.080000000000002</v>
      </c>
    </row>
    <row r="1867" spans="1:19" x14ac:dyDescent="0.35">
      <c r="A1867" s="3" t="s">
        <v>28</v>
      </c>
      <c r="B1867" s="3" t="s">
        <v>16</v>
      </c>
      <c r="C1867" s="3" t="s">
        <v>17</v>
      </c>
      <c r="D1867" s="3" t="s">
        <v>18</v>
      </c>
      <c r="E1867" s="3" t="s">
        <v>1030</v>
      </c>
      <c r="G1867" s="3" t="s">
        <v>728</v>
      </c>
      <c r="H1867" s="3" t="s">
        <v>1031</v>
      </c>
      <c r="J1867" s="6">
        <v>6.2060000000000004</v>
      </c>
      <c r="K1867" s="4">
        <v>44867</v>
      </c>
      <c r="L1867" s="3">
        <f t="shared" si="116"/>
        <v>2022</v>
      </c>
      <c r="M1867" s="3">
        <f t="shared" si="117"/>
        <v>11</v>
      </c>
      <c r="O1867" s="3"/>
      <c r="P1867" s="56">
        <f t="shared" si="118"/>
        <v>0</v>
      </c>
      <c r="Q1867" s="56">
        <f t="shared" si="119"/>
        <v>-6.2060000000000004</v>
      </c>
      <c r="R1867" s="56">
        <f>IF(A1867="INVERSION",-J1867,0)</f>
        <v>0</v>
      </c>
      <c r="S1867" s="56">
        <f>finanzas3[[#This Row],[INGRESO__NETO]]+finanzas3[[#This Row],[GASTO_NETO]]+finanzas3[[#This Row],[INVERSION_NETA]]</f>
        <v>-6.2060000000000004</v>
      </c>
    </row>
    <row r="1868" spans="1:19" x14ac:dyDescent="0.35">
      <c r="A1868" s="3" t="s">
        <v>28</v>
      </c>
      <c r="B1868" s="3" t="s">
        <v>16</v>
      </c>
      <c r="C1868" s="3" t="s">
        <v>17</v>
      </c>
      <c r="D1868" s="3" t="s">
        <v>18</v>
      </c>
      <c r="E1868" s="3" t="s">
        <v>1035</v>
      </c>
      <c r="F1868" s="3" t="s">
        <v>171</v>
      </c>
      <c r="G1868" s="3" t="s">
        <v>84</v>
      </c>
      <c r="H1868" s="3" t="s">
        <v>1036</v>
      </c>
      <c r="I1868" s="3" t="s">
        <v>1037</v>
      </c>
      <c r="J1868" s="6">
        <v>0.9</v>
      </c>
      <c r="K1868" s="4">
        <v>44868</v>
      </c>
      <c r="L1868" s="3">
        <f t="shared" si="116"/>
        <v>2022</v>
      </c>
      <c r="M1868" s="3">
        <f t="shared" si="117"/>
        <v>11</v>
      </c>
      <c r="O1868" s="3" t="s">
        <v>1038</v>
      </c>
      <c r="P1868" s="56">
        <f t="shared" si="118"/>
        <v>0</v>
      </c>
      <c r="Q1868" s="56">
        <f t="shared" si="119"/>
        <v>-0.9</v>
      </c>
      <c r="R1868" s="56">
        <f>IF(A1868="INVERSION",-J1868,0)</f>
        <v>0</v>
      </c>
      <c r="S1868" s="56">
        <f>finanzas3[[#This Row],[INGRESO__NETO]]+finanzas3[[#This Row],[GASTO_NETO]]+finanzas3[[#This Row],[INVERSION_NETA]]</f>
        <v>-0.9</v>
      </c>
    </row>
    <row r="1869" spans="1:19" x14ac:dyDescent="0.35">
      <c r="A1869" s="3" t="s">
        <v>28</v>
      </c>
      <c r="B1869" s="3" t="s">
        <v>16</v>
      </c>
      <c r="C1869" s="3" t="s">
        <v>17</v>
      </c>
      <c r="D1869" s="3" t="s">
        <v>18</v>
      </c>
      <c r="E1869" s="3" t="s">
        <v>1032</v>
      </c>
      <c r="F1869" s="3" t="s">
        <v>171</v>
      </c>
      <c r="G1869" s="3" t="s">
        <v>728</v>
      </c>
      <c r="H1869" s="3" t="s">
        <v>728</v>
      </c>
      <c r="I1869" s="3" t="s">
        <v>1054</v>
      </c>
      <c r="J1869" s="6">
        <v>6.2060000000000004</v>
      </c>
      <c r="K1869" s="4">
        <v>44868</v>
      </c>
      <c r="L1869" s="3">
        <f t="shared" si="116"/>
        <v>2022</v>
      </c>
      <c r="M1869" s="3">
        <f t="shared" si="117"/>
        <v>11</v>
      </c>
      <c r="O1869" s="3" t="s">
        <v>1034</v>
      </c>
      <c r="P1869" s="56">
        <f t="shared" si="118"/>
        <v>0</v>
      </c>
      <c r="Q1869" s="56">
        <f t="shared" si="119"/>
        <v>-6.2060000000000004</v>
      </c>
      <c r="R1869" s="56">
        <f>IF(A1869="INVERSION",-J1869,0)</f>
        <v>0</v>
      </c>
      <c r="S1869" s="56">
        <f>finanzas3[[#This Row],[INGRESO__NETO]]+finanzas3[[#This Row],[GASTO_NETO]]+finanzas3[[#This Row],[INVERSION_NETA]]</f>
        <v>-6.2060000000000004</v>
      </c>
    </row>
    <row r="1870" spans="1:19" x14ac:dyDescent="0.35">
      <c r="A1870" s="3" t="s">
        <v>28</v>
      </c>
      <c r="B1870" s="3" t="s">
        <v>16</v>
      </c>
      <c r="C1870" s="3" t="s">
        <v>17</v>
      </c>
      <c r="D1870" s="3" t="s">
        <v>18</v>
      </c>
      <c r="E1870" s="3" t="s">
        <v>425</v>
      </c>
      <c r="F1870" s="3" t="s">
        <v>171</v>
      </c>
      <c r="G1870" s="3" t="s">
        <v>48</v>
      </c>
      <c r="H1870" s="3" t="s">
        <v>49</v>
      </c>
      <c r="I1870" s="3" t="s">
        <v>425</v>
      </c>
      <c r="J1870" s="6">
        <v>4.4610000000000003</v>
      </c>
      <c r="K1870" s="4">
        <v>44869</v>
      </c>
      <c r="L1870" s="3">
        <f t="shared" si="116"/>
        <v>2022</v>
      </c>
      <c r="M1870" s="3">
        <f t="shared" si="117"/>
        <v>11</v>
      </c>
      <c r="O1870" s="3"/>
      <c r="P1870" s="56">
        <f t="shared" si="118"/>
        <v>0</v>
      </c>
      <c r="Q1870" s="56">
        <f t="shared" si="119"/>
        <v>-4.4610000000000003</v>
      </c>
      <c r="R1870" s="56">
        <f>IF(A1870="INVERSION",-J1870,0)</f>
        <v>0</v>
      </c>
      <c r="S1870" s="56">
        <f>finanzas3[[#This Row],[INGRESO__NETO]]+finanzas3[[#This Row],[GASTO_NETO]]+finanzas3[[#This Row],[INVERSION_NETA]]</f>
        <v>-4.4610000000000003</v>
      </c>
    </row>
    <row r="1871" spans="1:19" x14ac:dyDescent="0.35">
      <c r="A1871" s="3" t="s">
        <v>28</v>
      </c>
      <c r="B1871" s="3" t="s">
        <v>16</v>
      </c>
      <c r="C1871" s="3" t="s">
        <v>17</v>
      </c>
      <c r="D1871" s="3" t="s">
        <v>18</v>
      </c>
      <c r="E1871" s="3" t="s">
        <v>645</v>
      </c>
      <c r="G1871" s="3" t="s">
        <v>48</v>
      </c>
      <c r="H1871" s="3" t="s">
        <v>874</v>
      </c>
      <c r="I1871" s="3" t="s">
        <v>973</v>
      </c>
      <c r="J1871" s="6">
        <v>0.44500000000000006</v>
      </c>
      <c r="K1871" s="4">
        <v>44869</v>
      </c>
      <c r="L1871" s="3">
        <f t="shared" si="116"/>
        <v>2022</v>
      </c>
      <c r="M1871" s="3">
        <f t="shared" si="117"/>
        <v>11</v>
      </c>
      <c r="O1871" s="3" t="s">
        <v>804</v>
      </c>
      <c r="P1871" s="56">
        <f t="shared" si="118"/>
        <v>0</v>
      </c>
      <c r="Q1871" s="56">
        <f t="shared" si="119"/>
        <v>-0.44500000000000006</v>
      </c>
      <c r="R1871" s="56">
        <f>IF(A1871="INVERSION",-J1871,0)</f>
        <v>0</v>
      </c>
      <c r="S1871" s="56">
        <f>finanzas3[[#This Row],[INGRESO__NETO]]+finanzas3[[#This Row],[GASTO_NETO]]+finanzas3[[#This Row],[INVERSION_NETA]]</f>
        <v>-0.44500000000000006</v>
      </c>
    </row>
    <row r="1872" spans="1:19" x14ac:dyDescent="0.35">
      <c r="A1872" s="3" t="s">
        <v>28</v>
      </c>
      <c r="B1872" s="3" t="s">
        <v>16</v>
      </c>
      <c r="C1872" s="3" t="s">
        <v>17</v>
      </c>
      <c r="D1872" s="3" t="s">
        <v>18</v>
      </c>
      <c r="E1872" s="3" t="s">
        <v>425</v>
      </c>
      <c r="G1872" s="3" t="s">
        <v>48</v>
      </c>
      <c r="H1872" s="3" t="s">
        <v>49</v>
      </c>
      <c r="I1872" s="3" t="s">
        <v>49</v>
      </c>
      <c r="J1872" s="6">
        <v>4.4610000000000003</v>
      </c>
      <c r="K1872" s="4">
        <v>44869</v>
      </c>
      <c r="L1872" s="3">
        <f t="shared" si="116"/>
        <v>2022</v>
      </c>
      <c r="M1872" s="3">
        <f t="shared" si="117"/>
        <v>11</v>
      </c>
      <c r="O1872" s="3"/>
      <c r="P1872" s="56">
        <f t="shared" si="118"/>
        <v>0</v>
      </c>
      <c r="Q1872" s="56">
        <f t="shared" si="119"/>
        <v>-4.4610000000000003</v>
      </c>
      <c r="R1872" s="56">
        <f>IF(A1872="INVERSION",-J1872,0)</f>
        <v>0</v>
      </c>
      <c r="S1872" s="56">
        <f>finanzas3[[#This Row],[INGRESO__NETO]]+finanzas3[[#This Row],[GASTO_NETO]]+finanzas3[[#This Row],[INVERSION_NETA]]</f>
        <v>-4.4610000000000003</v>
      </c>
    </row>
    <row r="1873" spans="1:19" x14ac:dyDescent="0.35">
      <c r="A1873" s="3" t="s">
        <v>28</v>
      </c>
      <c r="B1873" s="3" t="s">
        <v>16</v>
      </c>
      <c r="C1873" s="3" t="s">
        <v>17</v>
      </c>
      <c r="D1873" s="3" t="s">
        <v>18</v>
      </c>
      <c r="E1873" s="3" t="s">
        <v>803</v>
      </c>
      <c r="F1873" s="3" t="s">
        <v>171</v>
      </c>
      <c r="G1873" s="3" t="s">
        <v>53</v>
      </c>
      <c r="H1873" s="3" t="s">
        <v>77</v>
      </c>
      <c r="I1873" s="3" t="s">
        <v>711</v>
      </c>
      <c r="J1873" s="6">
        <v>0.64700000000000002</v>
      </c>
      <c r="K1873" s="4">
        <v>44869</v>
      </c>
      <c r="L1873" s="3">
        <f t="shared" si="116"/>
        <v>2022</v>
      </c>
      <c r="M1873" s="3">
        <f t="shared" si="117"/>
        <v>11</v>
      </c>
      <c r="O1873" s="3"/>
      <c r="P1873" s="56">
        <f t="shared" si="118"/>
        <v>0</v>
      </c>
      <c r="Q1873" s="56">
        <f t="shared" si="119"/>
        <v>-0.64700000000000002</v>
      </c>
      <c r="R1873" s="56">
        <f>IF(A1873="INVERSION",-J1873,0)</f>
        <v>0</v>
      </c>
      <c r="S1873" s="56">
        <f>finanzas3[[#This Row],[INGRESO__NETO]]+finanzas3[[#This Row],[GASTO_NETO]]+finanzas3[[#This Row],[INVERSION_NETA]]</f>
        <v>-0.64700000000000002</v>
      </c>
    </row>
    <row r="1874" spans="1:19" x14ac:dyDescent="0.35">
      <c r="A1874" s="3" t="s">
        <v>28</v>
      </c>
      <c r="B1874" s="3" t="s">
        <v>16</v>
      </c>
      <c r="C1874" s="3" t="s">
        <v>17</v>
      </c>
      <c r="D1874" s="3" t="s">
        <v>18</v>
      </c>
      <c r="E1874" s="3" t="s">
        <v>645</v>
      </c>
      <c r="G1874" s="3" t="s">
        <v>21</v>
      </c>
      <c r="H1874" s="3" t="s">
        <v>550</v>
      </c>
      <c r="I1874" s="3" t="s">
        <v>1039</v>
      </c>
      <c r="J1874" s="6">
        <v>0.68</v>
      </c>
      <c r="K1874" s="4">
        <v>44869</v>
      </c>
      <c r="L1874" s="3">
        <f t="shared" si="116"/>
        <v>2022</v>
      </c>
      <c r="M1874" s="3">
        <f t="shared" si="117"/>
        <v>11</v>
      </c>
      <c r="O1874" s="3" t="s">
        <v>1040</v>
      </c>
      <c r="P1874" s="56">
        <f t="shared" si="118"/>
        <v>0</v>
      </c>
      <c r="Q1874" s="56">
        <f t="shared" si="119"/>
        <v>-0.68</v>
      </c>
      <c r="R1874" s="56">
        <f>IF(A1874="INVERSION",-J1874,0)</f>
        <v>0</v>
      </c>
      <c r="S1874" s="56">
        <f>finanzas3[[#This Row],[INGRESO__NETO]]+finanzas3[[#This Row],[GASTO_NETO]]+finanzas3[[#This Row],[INVERSION_NETA]]</f>
        <v>-0.68</v>
      </c>
    </row>
    <row r="1875" spans="1:19" x14ac:dyDescent="0.35">
      <c r="A1875" s="3" t="s">
        <v>28</v>
      </c>
      <c r="B1875" s="3" t="s">
        <v>16</v>
      </c>
      <c r="C1875" s="3" t="s">
        <v>17</v>
      </c>
      <c r="D1875" s="3" t="s">
        <v>18</v>
      </c>
      <c r="E1875" s="3" t="s">
        <v>66</v>
      </c>
      <c r="F1875" s="3" t="s">
        <v>25</v>
      </c>
      <c r="G1875" s="3" t="s">
        <v>67</v>
      </c>
      <c r="H1875" s="3" t="s">
        <v>66</v>
      </c>
      <c r="I1875" s="3" t="s">
        <v>66</v>
      </c>
      <c r="J1875" s="6">
        <v>0.66</v>
      </c>
      <c r="K1875" s="4">
        <v>44870</v>
      </c>
      <c r="L1875" s="3">
        <f t="shared" si="116"/>
        <v>2022</v>
      </c>
      <c r="M1875" s="3">
        <f t="shared" si="117"/>
        <v>11</v>
      </c>
      <c r="O1875" t="s">
        <v>1041</v>
      </c>
      <c r="P1875" s="56">
        <f t="shared" si="118"/>
        <v>0</v>
      </c>
      <c r="Q1875" s="56">
        <f t="shared" si="119"/>
        <v>-0.66</v>
      </c>
      <c r="R1875" s="56">
        <f>IF(A1875="INVERSION",-J1875,0)</f>
        <v>0</v>
      </c>
      <c r="S1875" s="56">
        <f>finanzas3[[#This Row],[INGRESO__NETO]]+finanzas3[[#This Row],[GASTO_NETO]]+finanzas3[[#This Row],[INVERSION_NETA]]</f>
        <v>-0.66</v>
      </c>
    </row>
    <row r="1876" spans="1:19" x14ac:dyDescent="0.35">
      <c r="A1876" s="3" t="s">
        <v>28</v>
      </c>
      <c r="B1876" s="3" t="s">
        <v>16</v>
      </c>
      <c r="C1876" s="3" t="s">
        <v>17</v>
      </c>
      <c r="D1876" s="3" t="s">
        <v>18</v>
      </c>
      <c r="F1876" s="3" t="s">
        <v>25</v>
      </c>
      <c r="G1876" s="3" t="s">
        <v>67</v>
      </c>
      <c r="H1876" s="3" t="s">
        <v>66</v>
      </c>
      <c r="I1876" s="3" t="s">
        <v>185</v>
      </c>
      <c r="J1876" s="6">
        <v>0.30000000000000004</v>
      </c>
      <c r="K1876" s="4">
        <v>44871</v>
      </c>
      <c r="L1876" s="3">
        <f t="shared" si="116"/>
        <v>2022</v>
      </c>
      <c r="M1876" s="3">
        <f t="shared" si="117"/>
        <v>11</v>
      </c>
      <c r="P1876" s="56">
        <f t="shared" si="118"/>
        <v>0</v>
      </c>
      <c r="Q1876" s="56">
        <f t="shared" si="119"/>
        <v>-0.30000000000000004</v>
      </c>
      <c r="R1876" s="56">
        <f>IF(A1876="INVERSION",-J1876,0)</f>
        <v>0</v>
      </c>
      <c r="S1876" s="56">
        <f>finanzas3[[#This Row],[INGRESO__NETO]]+finanzas3[[#This Row],[GASTO_NETO]]+finanzas3[[#This Row],[INVERSION_NETA]]</f>
        <v>-0.30000000000000004</v>
      </c>
    </row>
    <row r="1877" spans="1:19" x14ac:dyDescent="0.35">
      <c r="A1877" s="3" t="s">
        <v>28</v>
      </c>
      <c r="B1877" s="3" t="s">
        <v>16</v>
      </c>
      <c r="C1877" s="3" t="s">
        <v>17</v>
      </c>
      <c r="D1877" s="3" t="s">
        <v>18</v>
      </c>
      <c r="E1877" s="3" t="s">
        <v>1043</v>
      </c>
      <c r="G1877" s="3" t="s">
        <v>67</v>
      </c>
      <c r="H1877" s="3" t="s">
        <v>66</v>
      </c>
      <c r="I1877" s="3" t="s">
        <v>66</v>
      </c>
      <c r="J1877" s="6">
        <v>1.0900000000000001</v>
      </c>
      <c r="K1877" s="4">
        <v>44872</v>
      </c>
      <c r="L1877" s="3">
        <f t="shared" si="116"/>
        <v>2022</v>
      </c>
      <c r="M1877" s="3">
        <f t="shared" si="117"/>
        <v>11</v>
      </c>
      <c r="O1877" s="3" t="s">
        <v>1044</v>
      </c>
      <c r="P1877" s="56">
        <f t="shared" si="118"/>
        <v>0</v>
      </c>
      <c r="Q1877" s="56">
        <f t="shared" si="119"/>
        <v>-1.0900000000000001</v>
      </c>
      <c r="R1877" s="56">
        <f>IF(A1877="INVERSION",-J1877,0)</f>
        <v>0</v>
      </c>
      <c r="S1877" s="56">
        <f>finanzas3[[#This Row],[INGRESO__NETO]]+finanzas3[[#This Row],[GASTO_NETO]]+finanzas3[[#This Row],[INVERSION_NETA]]</f>
        <v>-1.0900000000000001</v>
      </c>
    </row>
    <row r="1878" spans="1:19" x14ac:dyDescent="0.35">
      <c r="A1878" s="3" t="s">
        <v>28</v>
      </c>
      <c r="B1878" s="3" t="s">
        <v>16</v>
      </c>
      <c r="C1878" s="3" t="s">
        <v>17</v>
      </c>
      <c r="D1878" s="3" t="s">
        <v>18</v>
      </c>
      <c r="E1878" s="3" t="s">
        <v>1045</v>
      </c>
      <c r="G1878" s="3" t="s">
        <v>67</v>
      </c>
      <c r="H1878" s="3" t="s">
        <v>66</v>
      </c>
      <c r="I1878" s="3" t="s">
        <v>66</v>
      </c>
      <c r="J1878" s="6">
        <v>0.30000000000000004</v>
      </c>
      <c r="K1878" s="4">
        <v>44872</v>
      </c>
      <c r="L1878" s="3">
        <f t="shared" si="116"/>
        <v>2022</v>
      </c>
      <c r="M1878" s="3">
        <f t="shared" si="117"/>
        <v>11</v>
      </c>
      <c r="O1878" s="3" t="s">
        <v>1046</v>
      </c>
      <c r="P1878" s="56">
        <f t="shared" si="118"/>
        <v>0</v>
      </c>
      <c r="Q1878" s="56">
        <f t="shared" si="119"/>
        <v>-0.30000000000000004</v>
      </c>
      <c r="R1878" s="56">
        <f>IF(A1878="INVERSION",-J1878,0)</f>
        <v>0</v>
      </c>
      <c r="S1878" s="56">
        <f>finanzas3[[#This Row],[INGRESO__NETO]]+finanzas3[[#This Row],[GASTO_NETO]]+finanzas3[[#This Row],[INVERSION_NETA]]</f>
        <v>-0.30000000000000004</v>
      </c>
    </row>
    <row r="1879" spans="1:19" x14ac:dyDescent="0.35">
      <c r="A1879" s="3" t="s">
        <v>28</v>
      </c>
      <c r="B1879" s="3" t="s">
        <v>16</v>
      </c>
      <c r="C1879" s="3" t="s">
        <v>17</v>
      </c>
      <c r="D1879" s="3" t="s">
        <v>18</v>
      </c>
      <c r="E1879" s="3" t="s">
        <v>1045</v>
      </c>
      <c r="G1879" s="3" t="s">
        <v>67</v>
      </c>
      <c r="H1879" s="3" t="s">
        <v>66</v>
      </c>
      <c r="I1879" s="3" t="s">
        <v>66</v>
      </c>
      <c r="J1879" s="6">
        <v>0.66</v>
      </c>
      <c r="K1879" s="4">
        <v>44872</v>
      </c>
      <c r="L1879" s="3">
        <f t="shared" si="116"/>
        <v>2022</v>
      </c>
      <c r="M1879" s="3">
        <f t="shared" si="117"/>
        <v>11</v>
      </c>
      <c r="O1879" s="3" t="s">
        <v>1047</v>
      </c>
      <c r="P1879" s="56">
        <f t="shared" si="118"/>
        <v>0</v>
      </c>
      <c r="Q1879" s="56">
        <f t="shared" si="119"/>
        <v>-0.66</v>
      </c>
      <c r="R1879" s="56">
        <f>IF(A1879="INVERSION",-J1879,0)</f>
        <v>0</v>
      </c>
      <c r="S1879" s="56">
        <f>finanzas3[[#This Row],[INGRESO__NETO]]+finanzas3[[#This Row],[GASTO_NETO]]+finanzas3[[#This Row],[INVERSION_NETA]]</f>
        <v>-0.66</v>
      </c>
    </row>
    <row r="1880" spans="1:19" x14ac:dyDescent="0.35">
      <c r="A1880" s="3" t="s">
        <v>28</v>
      </c>
      <c r="B1880" s="3" t="s">
        <v>16</v>
      </c>
      <c r="C1880" s="3" t="s">
        <v>17</v>
      </c>
      <c r="D1880" s="3" t="s">
        <v>18</v>
      </c>
      <c r="E1880" s="3" t="s">
        <v>58</v>
      </c>
      <c r="F1880" s="3" t="s">
        <v>171</v>
      </c>
      <c r="G1880" s="3" t="s">
        <v>59</v>
      </c>
      <c r="H1880" s="3" t="s">
        <v>59</v>
      </c>
      <c r="I1880" s="3" t="s">
        <v>1048</v>
      </c>
      <c r="J1880" s="6">
        <v>5.6960000000000006</v>
      </c>
      <c r="K1880" s="4">
        <v>44872</v>
      </c>
      <c r="L1880" s="3">
        <f t="shared" si="116"/>
        <v>2022</v>
      </c>
      <c r="M1880" s="3">
        <f t="shared" si="117"/>
        <v>11</v>
      </c>
      <c r="O1880" t="s">
        <v>1049</v>
      </c>
      <c r="P1880" s="56">
        <f t="shared" si="118"/>
        <v>0</v>
      </c>
      <c r="Q1880" s="56">
        <f t="shared" si="119"/>
        <v>-5.6960000000000006</v>
      </c>
      <c r="R1880" s="56">
        <f>IF(A1880="INVERSION",-J1880,0)</f>
        <v>0</v>
      </c>
      <c r="S1880" s="56">
        <f>finanzas3[[#This Row],[INGRESO__NETO]]+finanzas3[[#This Row],[GASTO_NETO]]+finanzas3[[#This Row],[INVERSION_NETA]]</f>
        <v>-5.6960000000000006</v>
      </c>
    </row>
    <row r="1881" spans="1:19" x14ac:dyDescent="0.35">
      <c r="A1881" s="3" t="s">
        <v>28</v>
      </c>
      <c r="B1881" s="3" t="s">
        <v>16</v>
      </c>
      <c r="C1881" s="3" t="s">
        <v>17</v>
      </c>
      <c r="D1881" s="3" t="s">
        <v>18</v>
      </c>
      <c r="E1881" s="3" t="s">
        <v>58</v>
      </c>
      <c r="G1881" s="3" t="s">
        <v>1865</v>
      </c>
      <c r="H1881" s="3" t="s">
        <v>42</v>
      </c>
      <c r="I1881" s="3" t="s">
        <v>42</v>
      </c>
      <c r="J1881" s="6">
        <v>5.6960000000000006</v>
      </c>
      <c r="K1881" s="4">
        <v>44872</v>
      </c>
      <c r="L1881" s="3">
        <f t="shared" si="116"/>
        <v>2022</v>
      </c>
      <c r="M1881" s="3">
        <f t="shared" si="117"/>
        <v>11</v>
      </c>
      <c r="O1881" s="3" t="s">
        <v>1042</v>
      </c>
      <c r="P1881" s="56">
        <f t="shared" si="118"/>
        <v>0</v>
      </c>
      <c r="Q1881" s="56">
        <f t="shared" si="119"/>
        <v>-5.6960000000000006</v>
      </c>
      <c r="R1881" s="56">
        <f>IF(A1881="INVERSION",-J1881,0)</f>
        <v>0</v>
      </c>
      <c r="S1881" s="56">
        <f>finanzas3[[#This Row],[INGRESO__NETO]]+finanzas3[[#This Row],[GASTO_NETO]]+finanzas3[[#This Row],[INVERSION_NETA]]</f>
        <v>-5.6960000000000006</v>
      </c>
    </row>
    <row r="1882" spans="1:19" x14ac:dyDescent="0.35">
      <c r="A1882" s="3" t="s">
        <v>28</v>
      </c>
      <c r="B1882" s="3" t="s">
        <v>16</v>
      </c>
      <c r="C1882" s="3" t="s">
        <v>17</v>
      </c>
      <c r="D1882" s="3" t="s">
        <v>18</v>
      </c>
      <c r="E1882" s="3" t="s">
        <v>1052</v>
      </c>
      <c r="G1882" s="3" t="s">
        <v>67</v>
      </c>
      <c r="H1882" s="3" t="s">
        <v>66</v>
      </c>
      <c r="I1882" s="3" t="s">
        <v>66</v>
      </c>
      <c r="J1882" s="6">
        <v>0.30000000000000004</v>
      </c>
      <c r="K1882" s="4">
        <v>44873</v>
      </c>
      <c r="L1882" s="3">
        <f t="shared" si="116"/>
        <v>2022</v>
      </c>
      <c r="M1882" s="3">
        <f t="shared" si="117"/>
        <v>11</v>
      </c>
      <c r="O1882" s="3" t="s">
        <v>1053</v>
      </c>
      <c r="P1882" s="56">
        <f t="shared" si="118"/>
        <v>0</v>
      </c>
      <c r="Q1882" s="56">
        <f t="shared" si="119"/>
        <v>-0.30000000000000004</v>
      </c>
      <c r="R1882" s="56">
        <f>IF(A1882="INVERSION",-J1882,0)</f>
        <v>0</v>
      </c>
      <c r="S1882" s="56">
        <f>finanzas3[[#This Row],[INGRESO__NETO]]+finanzas3[[#This Row],[GASTO_NETO]]+finanzas3[[#This Row],[INVERSION_NETA]]</f>
        <v>-0.30000000000000004</v>
      </c>
    </row>
    <row r="1883" spans="1:19" x14ac:dyDescent="0.35">
      <c r="A1883" s="3" t="s">
        <v>28</v>
      </c>
      <c r="B1883" s="3" t="s">
        <v>16</v>
      </c>
      <c r="C1883" s="3" t="s">
        <v>17</v>
      </c>
      <c r="D1883" s="3" t="s">
        <v>18</v>
      </c>
      <c r="E1883" s="3" t="s">
        <v>1050</v>
      </c>
      <c r="G1883" s="3" t="s">
        <v>1865</v>
      </c>
      <c r="H1883" s="3" t="s">
        <v>42</v>
      </c>
      <c r="I1883" s="3" t="s">
        <v>42</v>
      </c>
      <c r="J1883" s="6">
        <v>3.5</v>
      </c>
      <c r="K1883" s="4">
        <v>44873</v>
      </c>
      <c r="L1883" s="3">
        <f t="shared" si="116"/>
        <v>2022</v>
      </c>
      <c r="M1883" s="3">
        <f t="shared" si="117"/>
        <v>11</v>
      </c>
      <c r="O1883" s="3" t="s">
        <v>1051</v>
      </c>
      <c r="P1883" s="56">
        <f t="shared" si="118"/>
        <v>0</v>
      </c>
      <c r="Q1883" s="56">
        <f t="shared" si="119"/>
        <v>-3.5</v>
      </c>
      <c r="R1883" s="56">
        <f>IF(A1883="INVERSION",-J1883,0)</f>
        <v>0</v>
      </c>
      <c r="S1883" s="56">
        <f>finanzas3[[#This Row],[INGRESO__NETO]]+finanzas3[[#This Row],[GASTO_NETO]]+finanzas3[[#This Row],[INVERSION_NETA]]</f>
        <v>-3.5</v>
      </c>
    </row>
    <row r="1884" spans="1:19" x14ac:dyDescent="0.35">
      <c r="A1884" s="3" t="s">
        <v>28</v>
      </c>
      <c r="B1884" s="3" t="s">
        <v>16</v>
      </c>
      <c r="C1884" s="3" t="s">
        <v>17</v>
      </c>
      <c r="D1884" s="3" t="s">
        <v>18</v>
      </c>
      <c r="F1884" s="3" t="s">
        <v>25</v>
      </c>
      <c r="G1884" s="3" t="s">
        <v>110</v>
      </c>
      <c r="H1884" s="3" t="s">
        <v>19</v>
      </c>
      <c r="I1884" s="3" t="s">
        <v>19</v>
      </c>
      <c r="J1884" s="6">
        <v>0.30000000000000004</v>
      </c>
      <c r="K1884" s="4">
        <v>44873</v>
      </c>
      <c r="L1884" s="3">
        <f t="shared" si="116"/>
        <v>2022</v>
      </c>
      <c r="M1884" s="3">
        <f t="shared" si="117"/>
        <v>11</v>
      </c>
      <c r="P1884" s="56">
        <f t="shared" si="118"/>
        <v>0</v>
      </c>
      <c r="Q1884" s="56">
        <f t="shared" si="119"/>
        <v>-0.30000000000000004</v>
      </c>
      <c r="R1884" s="56">
        <f>IF(A1884="INVERSION",-J1884,0)</f>
        <v>0</v>
      </c>
      <c r="S1884" s="56">
        <f>finanzas3[[#This Row],[INGRESO__NETO]]+finanzas3[[#This Row],[GASTO_NETO]]+finanzas3[[#This Row],[INVERSION_NETA]]</f>
        <v>-0.30000000000000004</v>
      </c>
    </row>
    <row r="1885" spans="1:19" x14ac:dyDescent="0.35">
      <c r="A1885" s="3" t="s">
        <v>28</v>
      </c>
      <c r="B1885" s="3" t="s">
        <v>16</v>
      </c>
      <c r="C1885" s="3" t="s">
        <v>17</v>
      </c>
      <c r="D1885" s="3" t="s">
        <v>18</v>
      </c>
      <c r="E1885" s="3" t="s">
        <v>1056</v>
      </c>
      <c r="G1885" s="3" t="s">
        <v>67</v>
      </c>
      <c r="H1885" s="3" t="s">
        <v>66</v>
      </c>
      <c r="I1885" s="3" t="s">
        <v>66</v>
      </c>
      <c r="J1885" s="6">
        <v>1.79</v>
      </c>
      <c r="K1885" s="4">
        <v>44874</v>
      </c>
      <c r="L1885" s="3">
        <f t="shared" si="116"/>
        <v>2022</v>
      </c>
      <c r="M1885" s="3">
        <f t="shared" si="117"/>
        <v>11</v>
      </c>
      <c r="O1885" s="3" t="s">
        <v>1057</v>
      </c>
      <c r="P1885" s="56">
        <f t="shared" si="118"/>
        <v>0</v>
      </c>
      <c r="Q1885" s="56">
        <f t="shared" si="119"/>
        <v>-1.79</v>
      </c>
      <c r="R1885" s="56">
        <f>IF(A1885="INVERSION",-J1885,0)</f>
        <v>0</v>
      </c>
      <c r="S1885" s="56">
        <f>finanzas3[[#This Row],[INGRESO__NETO]]+finanzas3[[#This Row],[GASTO_NETO]]+finanzas3[[#This Row],[INVERSION_NETA]]</f>
        <v>-1.79</v>
      </c>
    </row>
    <row r="1886" spans="1:19" x14ac:dyDescent="0.35">
      <c r="A1886" s="3" t="s">
        <v>28</v>
      </c>
      <c r="B1886" s="3" t="s">
        <v>16</v>
      </c>
      <c r="C1886" s="3" t="s">
        <v>17</v>
      </c>
      <c r="D1886" s="3" t="s">
        <v>18</v>
      </c>
      <c r="E1886" s="3" t="s">
        <v>133</v>
      </c>
      <c r="F1886" s="3" t="s">
        <v>25</v>
      </c>
      <c r="G1886" s="3" t="s">
        <v>21</v>
      </c>
      <c r="H1886" s="3" t="s">
        <v>134</v>
      </c>
      <c r="I1886" s="3" t="s">
        <v>134</v>
      </c>
      <c r="J1886" s="6">
        <v>2.5</v>
      </c>
      <c r="K1886" s="4">
        <v>44874</v>
      </c>
      <c r="L1886" s="3">
        <f t="shared" si="116"/>
        <v>2022</v>
      </c>
      <c r="M1886" s="3">
        <f t="shared" si="117"/>
        <v>11</v>
      </c>
      <c r="O1886" t="s">
        <v>135</v>
      </c>
      <c r="P1886" s="56">
        <f t="shared" si="118"/>
        <v>0</v>
      </c>
      <c r="Q1886" s="56">
        <f t="shared" si="119"/>
        <v>-2.5</v>
      </c>
      <c r="R1886" s="56">
        <f>IF(A1886="INVERSION",-J1886,0)</f>
        <v>0</v>
      </c>
      <c r="S1886" s="56">
        <f>finanzas3[[#This Row],[INGRESO__NETO]]+finanzas3[[#This Row],[GASTO_NETO]]+finanzas3[[#This Row],[INVERSION_NETA]]</f>
        <v>-2.5</v>
      </c>
    </row>
    <row r="1887" spans="1:19" x14ac:dyDescent="0.35">
      <c r="A1887" s="3" t="s">
        <v>28</v>
      </c>
      <c r="B1887" s="3" t="s">
        <v>16</v>
      </c>
      <c r="C1887" s="3" t="s">
        <v>17</v>
      </c>
      <c r="D1887" s="3" t="s">
        <v>18</v>
      </c>
      <c r="E1887" s="3" t="s">
        <v>911</v>
      </c>
      <c r="F1887" s="3" t="s">
        <v>20</v>
      </c>
      <c r="G1887" s="3" t="s">
        <v>31</v>
      </c>
      <c r="H1887" s="3" t="s">
        <v>31</v>
      </c>
      <c r="I1887" s="3" t="s">
        <v>798</v>
      </c>
      <c r="J1887" s="6">
        <v>1.2990000000000002</v>
      </c>
      <c r="K1887" s="4">
        <v>44874</v>
      </c>
      <c r="L1887" s="3">
        <f t="shared" si="116"/>
        <v>2022</v>
      </c>
      <c r="M1887" s="3">
        <f t="shared" si="117"/>
        <v>11</v>
      </c>
      <c r="O1887" s="3" t="s">
        <v>1058</v>
      </c>
      <c r="P1887" s="56">
        <f t="shared" si="118"/>
        <v>0</v>
      </c>
      <c r="Q1887" s="56">
        <f t="shared" si="119"/>
        <v>-1.2990000000000002</v>
      </c>
      <c r="R1887" s="56">
        <f>IF(A1887="INVERSION",-J1887,0)</f>
        <v>0</v>
      </c>
      <c r="S1887" s="56">
        <f>finanzas3[[#This Row],[INGRESO__NETO]]+finanzas3[[#This Row],[GASTO_NETO]]+finanzas3[[#This Row],[INVERSION_NETA]]</f>
        <v>-1.2990000000000002</v>
      </c>
    </row>
    <row r="1888" spans="1:19" x14ac:dyDescent="0.35">
      <c r="A1888" s="3" t="s">
        <v>28</v>
      </c>
      <c r="B1888" s="3" t="s">
        <v>16</v>
      </c>
      <c r="C1888" s="3" t="s">
        <v>17</v>
      </c>
      <c r="D1888" s="3" t="s">
        <v>18</v>
      </c>
      <c r="E1888" s="3" t="s">
        <v>175</v>
      </c>
      <c r="G1888" s="3" t="s">
        <v>1865</v>
      </c>
      <c r="H1888" s="3" t="s">
        <v>42</v>
      </c>
      <c r="I1888" s="3" t="s">
        <v>42</v>
      </c>
      <c r="J1888" s="6">
        <v>1.7989999999999999</v>
      </c>
      <c r="K1888" s="4">
        <v>44874</v>
      </c>
      <c r="L1888" s="3">
        <f t="shared" si="116"/>
        <v>2022</v>
      </c>
      <c r="M1888" s="3">
        <f t="shared" si="117"/>
        <v>11</v>
      </c>
      <c r="O1888" s="3" t="s">
        <v>1055</v>
      </c>
      <c r="P1888" s="56">
        <f t="shared" si="118"/>
        <v>0</v>
      </c>
      <c r="Q1888" s="56">
        <f t="shared" si="119"/>
        <v>-1.7989999999999999</v>
      </c>
      <c r="R1888" s="56">
        <f>IF(A1888="INVERSION",-J1888,0)</f>
        <v>0</v>
      </c>
      <c r="S1888" s="56">
        <f>finanzas3[[#This Row],[INGRESO__NETO]]+finanzas3[[#This Row],[GASTO_NETO]]+finanzas3[[#This Row],[INVERSION_NETA]]</f>
        <v>-1.7989999999999999</v>
      </c>
    </row>
    <row r="1889" spans="1:19" x14ac:dyDescent="0.35">
      <c r="A1889" s="3" t="s">
        <v>28</v>
      </c>
      <c r="B1889" s="3" t="s">
        <v>16</v>
      </c>
      <c r="C1889" s="3" t="s">
        <v>17</v>
      </c>
      <c r="D1889" s="3" t="s">
        <v>18</v>
      </c>
      <c r="E1889" s="3" t="s">
        <v>175</v>
      </c>
      <c r="F1889" s="3" t="s">
        <v>171</v>
      </c>
      <c r="G1889" s="3" t="s">
        <v>1865</v>
      </c>
      <c r="H1889" s="3" t="s">
        <v>42</v>
      </c>
      <c r="I1889" s="3" t="s">
        <v>42</v>
      </c>
      <c r="J1889" s="6">
        <v>1.7989999999999999</v>
      </c>
      <c r="K1889" s="4">
        <v>44874</v>
      </c>
      <c r="L1889" s="3">
        <f t="shared" si="116"/>
        <v>2022</v>
      </c>
      <c r="M1889" s="3">
        <f t="shared" si="117"/>
        <v>11</v>
      </c>
      <c r="O1889" t="s">
        <v>526</v>
      </c>
      <c r="P1889" s="56">
        <f t="shared" si="118"/>
        <v>0</v>
      </c>
      <c r="Q1889" s="56">
        <f t="shared" si="119"/>
        <v>-1.7989999999999999</v>
      </c>
      <c r="R1889" s="56">
        <f>IF(A1889="INVERSION",-J1889,0)</f>
        <v>0</v>
      </c>
      <c r="S1889" s="56">
        <f>finanzas3[[#This Row],[INGRESO__NETO]]+finanzas3[[#This Row],[GASTO_NETO]]+finanzas3[[#This Row],[INVERSION_NETA]]</f>
        <v>-1.7989999999999999</v>
      </c>
    </row>
    <row r="1890" spans="1:19" x14ac:dyDescent="0.35">
      <c r="A1890" s="3" t="s">
        <v>28</v>
      </c>
      <c r="B1890" s="3" t="s">
        <v>16</v>
      </c>
      <c r="C1890" s="3" t="s">
        <v>17</v>
      </c>
      <c r="D1890" s="3" t="s">
        <v>18</v>
      </c>
      <c r="E1890" s="3" t="s">
        <v>1032</v>
      </c>
      <c r="F1890" s="3" t="s">
        <v>171</v>
      </c>
      <c r="G1890" s="3" t="s">
        <v>53</v>
      </c>
      <c r="H1890" s="3" t="s">
        <v>1869</v>
      </c>
      <c r="I1890" s="3" t="s">
        <v>1033</v>
      </c>
      <c r="J1890" s="6">
        <v>26.080000000000002</v>
      </c>
      <c r="K1890" s="4">
        <v>44874</v>
      </c>
      <c r="L1890" s="3">
        <f t="shared" si="116"/>
        <v>2022</v>
      </c>
      <c r="M1890" s="3">
        <f t="shared" si="117"/>
        <v>11</v>
      </c>
      <c r="O1890" s="3" t="s">
        <v>1034</v>
      </c>
      <c r="P1890" s="56">
        <f t="shared" si="118"/>
        <v>0</v>
      </c>
      <c r="Q1890" s="56">
        <f t="shared" si="119"/>
        <v>-26.080000000000002</v>
      </c>
      <c r="R1890" s="56">
        <f>IF(A1890="INVERSION",-J1890,0)</f>
        <v>0</v>
      </c>
      <c r="S1890" s="56">
        <f>finanzas3[[#This Row],[INGRESO__NETO]]+finanzas3[[#This Row],[GASTO_NETO]]+finanzas3[[#This Row],[INVERSION_NETA]]</f>
        <v>-26.080000000000002</v>
      </c>
    </row>
    <row r="1891" spans="1:19" x14ac:dyDescent="0.35">
      <c r="A1891" s="3" t="s">
        <v>28</v>
      </c>
      <c r="B1891" s="3" t="s">
        <v>16</v>
      </c>
      <c r="C1891" s="3" t="s">
        <v>17</v>
      </c>
      <c r="D1891" s="3" t="s">
        <v>18</v>
      </c>
      <c r="E1891" s="3" t="s">
        <v>610</v>
      </c>
      <c r="G1891" s="3" t="s">
        <v>1865</v>
      </c>
      <c r="H1891" s="3" t="s">
        <v>42</v>
      </c>
      <c r="I1891" s="3" t="s">
        <v>59</v>
      </c>
      <c r="J1891" s="6">
        <v>1.5270000000000001</v>
      </c>
      <c r="K1891" s="4">
        <v>44875</v>
      </c>
      <c r="L1891" s="3">
        <f t="shared" si="116"/>
        <v>2022</v>
      </c>
      <c r="M1891" s="3">
        <f t="shared" si="117"/>
        <v>11</v>
      </c>
      <c r="O1891" s="3" t="s">
        <v>1060</v>
      </c>
      <c r="P1891" s="56">
        <f t="shared" si="118"/>
        <v>0</v>
      </c>
      <c r="Q1891" s="56">
        <f t="shared" si="119"/>
        <v>-1.5270000000000001</v>
      </c>
      <c r="R1891" s="56">
        <f>IF(A1891="INVERSION",-J1891,0)</f>
        <v>0</v>
      </c>
      <c r="S1891" s="56">
        <f>finanzas3[[#This Row],[INGRESO__NETO]]+finanzas3[[#This Row],[GASTO_NETO]]+finanzas3[[#This Row],[INVERSION_NETA]]</f>
        <v>-1.5270000000000001</v>
      </c>
    </row>
    <row r="1892" spans="1:19" x14ac:dyDescent="0.35">
      <c r="A1892" s="3" t="s">
        <v>28</v>
      </c>
      <c r="B1892" s="3" t="s">
        <v>16</v>
      </c>
      <c r="C1892" s="3" t="s">
        <v>17</v>
      </c>
      <c r="D1892" s="3" t="s">
        <v>18</v>
      </c>
      <c r="E1892" s="3" t="s">
        <v>610</v>
      </c>
      <c r="F1892" s="3" t="s">
        <v>171</v>
      </c>
      <c r="G1892" s="3" t="s">
        <v>1865</v>
      </c>
      <c r="H1892" s="3" t="s">
        <v>42</v>
      </c>
      <c r="I1892" s="3" t="s">
        <v>711</v>
      </c>
      <c r="J1892" s="6">
        <v>0.95399999999999996</v>
      </c>
      <c r="K1892" s="4">
        <v>44875</v>
      </c>
      <c r="L1892" s="3">
        <f t="shared" si="116"/>
        <v>2022</v>
      </c>
      <c r="M1892" s="3">
        <f t="shared" si="117"/>
        <v>11</v>
      </c>
      <c r="O1892" s="3" t="s">
        <v>1059</v>
      </c>
      <c r="P1892" s="56">
        <f t="shared" si="118"/>
        <v>0</v>
      </c>
      <c r="Q1892" s="56">
        <f t="shared" si="119"/>
        <v>-0.95399999999999996</v>
      </c>
      <c r="R1892" s="56">
        <f>IF(A1892="INVERSION",-J1892,0)</f>
        <v>0</v>
      </c>
      <c r="S1892" s="56">
        <f>finanzas3[[#This Row],[INGRESO__NETO]]+finanzas3[[#This Row],[GASTO_NETO]]+finanzas3[[#This Row],[INVERSION_NETA]]</f>
        <v>-0.95399999999999996</v>
      </c>
    </row>
    <row r="1893" spans="1:19" x14ac:dyDescent="0.35">
      <c r="A1893" s="3" t="s">
        <v>28</v>
      </c>
      <c r="B1893" s="3" t="s">
        <v>16</v>
      </c>
      <c r="C1893" s="3" t="s">
        <v>17</v>
      </c>
      <c r="D1893" s="3" t="s">
        <v>18</v>
      </c>
      <c r="E1893" s="3" t="s">
        <v>98</v>
      </c>
      <c r="G1893" s="3" t="s">
        <v>53</v>
      </c>
      <c r="H1893" s="3" t="s">
        <v>98</v>
      </c>
      <c r="I1893" s="3" t="s">
        <v>98</v>
      </c>
      <c r="J1893" s="6">
        <v>2.5</v>
      </c>
      <c r="K1893" s="4">
        <v>44876</v>
      </c>
      <c r="L1893" s="3">
        <f t="shared" si="116"/>
        <v>2022</v>
      </c>
      <c r="M1893" s="3">
        <f t="shared" si="117"/>
        <v>11</v>
      </c>
      <c r="O1893" s="3" t="s">
        <v>1062</v>
      </c>
      <c r="P1893" s="56">
        <f t="shared" si="118"/>
        <v>0</v>
      </c>
      <c r="Q1893" s="56">
        <f t="shared" si="119"/>
        <v>-2.5</v>
      </c>
      <c r="R1893" s="56">
        <f>IF(A1893="INVERSION",-J1893,0)</f>
        <v>0</v>
      </c>
      <c r="S1893" s="56">
        <f>finanzas3[[#This Row],[INGRESO__NETO]]+finanzas3[[#This Row],[GASTO_NETO]]+finanzas3[[#This Row],[INVERSION_NETA]]</f>
        <v>-2.5</v>
      </c>
    </row>
    <row r="1894" spans="1:19" x14ac:dyDescent="0.35">
      <c r="A1894" s="3" t="s">
        <v>28</v>
      </c>
      <c r="B1894" s="3" t="s">
        <v>16</v>
      </c>
      <c r="C1894" s="3" t="s">
        <v>17</v>
      </c>
      <c r="D1894" s="3" t="s">
        <v>18</v>
      </c>
      <c r="E1894" s="3" t="s">
        <v>550</v>
      </c>
      <c r="G1894" s="3" t="s">
        <v>21</v>
      </c>
      <c r="H1894" s="3" t="s">
        <v>550</v>
      </c>
      <c r="I1894" s="3" t="s">
        <v>812</v>
      </c>
      <c r="J1894" s="6">
        <v>15</v>
      </c>
      <c r="K1894" s="4">
        <v>44876</v>
      </c>
      <c r="L1894" s="3">
        <f t="shared" si="116"/>
        <v>2022</v>
      </c>
      <c r="M1894" s="3">
        <f t="shared" si="117"/>
        <v>11</v>
      </c>
      <c r="O1894" s="3" t="s">
        <v>1064</v>
      </c>
      <c r="P1894" s="56">
        <f t="shared" si="118"/>
        <v>0</v>
      </c>
      <c r="Q1894" s="56">
        <f t="shared" si="119"/>
        <v>-15</v>
      </c>
      <c r="R1894" s="56">
        <f>IF(A1894="INVERSION",-J1894,0)</f>
        <v>0</v>
      </c>
      <c r="S1894" s="56">
        <f>finanzas3[[#This Row],[INGRESO__NETO]]+finanzas3[[#This Row],[GASTO_NETO]]+finanzas3[[#This Row],[INVERSION_NETA]]</f>
        <v>-15</v>
      </c>
    </row>
    <row r="1895" spans="1:19" x14ac:dyDescent="0.35">
      <c r="A1895" s="3" t="s">
        <v>28</v>
      </c>
      <c r="B1895" s="3" t="s">
        <v>16</v>
      </c>
      <c r="C1895" s="3" t="s">
        <v>17</v>
      </c>
      <c r="D1895" s="3" t="s">
        <v>18</v>
      </c>
      <c r="E1895" s="3" t="s">
        <v>173</v>
      </c>
      <c r="G1895" s="3" t="s">
        <v>53</v>
      </c>
      <c r="H1895" s="3" t="s">
        <v>173</v>
      </c>
      <c r="I1895" s="3" t="s">
        <v>173</v>
      </c>
      <c r="J1895" s="6">
        <v>1.9930000000000001</v>
      </c>
      <c r="K1895" s="4">
        <v>44876</v>
      </c>
      <c r="L1895" s="3">
        <f t="shared" si="116"/>
        <v>2022</v>
      </c>
      <c r="M1895" s="3">
        <f t="shared" si="117"/>
        <v>11</v>
      </c>
      <c r="O1895" s="3" t="s">
        <v>1061</v>
      </c>
      <c r="P1895" s="56">
        <f t="shared" si="118"/>
        <v>0</v>
      </c>
      <c r="Q1895" s="56">
        <f t="shared" si="119"/>
        <v>-1.9930000000000001</v>
      </c>
      <c r="R1895" s="56">
        <f>IF(A1895="INVERSION",-J1895,0)</f>
        <v>0</v>
      </c>
      <c r="S1895" s="56">
        <f>finanzas3[[#This Row],[INGRESO__NETO]]+finanzas3[[#This Row],[GASTO_NETO]]+finanzas3[[#This Row],[INVERSION_NETA]]</f>
        <v>-1.9930000000000001</v>
      </c>
    </row>
    <row r="1896" spans="1:19" x14ac:dyDescent="0.35">
      <c r="A1896" s="3" t="s">
        <v>28</v>
      </c>
      <c r="B1896" s="3" t="s">
        <v>16</v>
      </c>
      <c r="C1896" s="3" t="s">
        <v>17</v>
      </c>
      <c r="D1896" s="3" t="s">
        <v>18</v>
      </c>
      <c r="E1896" s="3" t="s">
        <v>173</v>
      </c>
      <c r="F1896" s="3" t="s">
        <v>470</v>
      </c>
      <c r="G1896" s="3" t="s">
        <v>53</v>
      </c>
      <c r="H1896" s="3" t="s">
        <v>172</v>
      </c>
      <c r="I1896" s="3" t="s">
        <v>173</v>
      </c>
      <c r="J1896" s="6">
        <v>1.9930000000000001</v>
      </c>
      <c r="K1896" s="4">
        <v>44876</v>
      </c>
      <c r="L1896" s="3">
        <f t="shared" si="116"/>
        <v>2022</v>
      </c>
      <c r="M1896" s="3">
        <f t="shared" si="117"/>
        <v>11</v>
      </c>
      <c r="O1896" t="s">
        <v>501</v>
      </c>
      <c r="P1896" s="56">
        <f t="shared" si="118"/>
        <v>0</v>
      </c>
      <c r="Q1896" s="56">
        <f t="shared" si="119"/>
        <v>-1.9930000000000001</v>
      </c>
      <c r="R1896" s="56">
        <f>IF(A1896="INVERSION",-J1896,0)</f>
        <v>0</v>
      </c>
      <c r="S1896" s="56">
        <f>finanzas3[[#This Row],[INGRESO__NETO]]+finanzas3[[#This Row],[GASTO_NETO]]+finanzas3[[#This Row],[INVERSION_NETA]]</f>
        <v>-1.9930000000000001</v>
      </c>
    </row>
    <row r="1897" spans="1:19" x14ac:dyDescent="0.35">
      <c r="A1897" s="3" t="s">
        <v>28</v>
      </c>
      <c r="B1897" s="3" t="s">
        <v>16</v>
      </c>
      <c r="C1897" s="3" t="s">
        <v>17</v>
      </c>
      <c r="D1897" s="3" t="s">
        <v>18</v>
      </c>
      <c r="E1897" s="3" t="s">
        <v>972</v>
      </c>
      <c r="G1897" s="3" t="s">
        <v>67</v>
      </c>
      <c r="H1897" s="3" t="s">
        <v>874</v>
      </c>
      <c r="I1897" s="3" t="s">
        <v>973</v>
      </c>
      <c r="J1897" s="6">
        <v>0.25</v>
      </c>
      <c r="K1897" s="4">
        <v>44876</v>
      </c>
      <c r="L1897" s="3">
        <f t="shared" si="116"/>
        <v>2022</v>
      </c>
      <c r="M1897" s="3">
        <f t="shared" si="117"/>
        <v>11</v>
      </c>
      <c r="O1897" s="3"/>
      <c r="P1897" s="56">
        <f t="shared" si="118"/>
        <v>0</v>
      </c>
      <c r="Q1897" s="56">
        <f t="shared" si="119"/>
        <v>-0.25</v>
      </c>
      <c r="R1897" s="56">
        <f>IF(A1897="INVERSION",-J1897,0)</f>
        <v>0</v>
      </c>
      <c r="S1897" s="56">
        <f>finanzas3[[#This Row],[INGRESO__NETO]]+finanzas3[[#This Row],[GASTO_NETO]]+finanzas3[[#This Row],[INVERSION_NETA]]</f>
        <v>-0.25</v>
      </c>
    </row>
    <row r="1898" spans="1:19" x14ac:dyDescent="0.35">
      <c r="A1898" s="3" t="s">
        <v>28</v>
      </c>
      <c r="B1898" s="3" t="s">
        <v>16</v>
      </c>
      <c r="C1898" s="3" t="s">
        <v>17</v>
      </c>
      <c r="D1898" s="3" t="s">
        <v>18</v>
      </c>
      <c r="E1898" s="3" t="s">
        <v>906</v>
      </c>
      <c r="F1898" s="3" t="s">
        <v>20</v>
      </c>
      <c r="G1898" s="3" t="s">
        <v>81</v>
      </c>
      <c r="H1898" s="3" t="s">
        <v>168</v>
      </c>
      <c r="I1898" s="3" t="s">
        <v>906</v>
      </c>
      <c r="J1898" s="6">
        <v>0.30000000000000004</v>
      </c>
      <c r="K1898" s="4">
        <v>44876</v>
      </c>
      <c r="L1898" s="3">
        <f t="shared" si="116"/>
        <v>2022</v>
      </c>
      <c r="M1898" s="3">
        <f t="shared" si="117"/>
        <v>11</v>
      </c>
      <c r="O1898" s="3" t="s">
        <v>1063</v>
      </c>
      <c r="P1898" s="56">
        <f t="shared" si="118"/>
        <v>0</v>
      </c>
      <c r="Q1898" s="56">
        <f t="shared" si="119"/>
        <v>-0.30000000000000004</v>
      </c>
      <c r="R1898" s="56">
        <f>IF(A1898="INVERSION",-J1898,0)</f>
        <v>0</v>
      </c>
      <c r="S1898" s="56">
        <f>finanzas3[[#This Row],[INGRESO__NETO]]+finanzas3[[#This Row],[GASTO_NETO]]+finanzas3[[#This Row],[INVERSION_NETA]]</f>
        <v>-0.30000000000000004</v>
      </c>
    </row>
    <row r="1899" spans="1:19" x14ac:dyDescent="0.35">
      <c r="A1899" s="3" t="s">
        <v>28</v>
      </c>
      <c r="B1899" s="3" t="s">
        <v>16</v>
      </c>
      <c r="C1899" s="3" t="s">
        <v>17</v>
      </c>
      <c r="D1899" s="3" t="s">
        <v>18</v>
      </c>
      <c r="E1899" s="3" t="s">
        <v>1065</v>
      </c>
      <c r="G1899" s="3" t="s">
        <v>67</v>
      </c>
      <c r="H1899" s="3" t="s">
        <v>66</v>
      </c>
      <c r="I1899" s="3" t="s">
        <v>66</v>
      </c>
      <c r="J1899" s="6">
        <v>0.30000000000000004</v>
      </c>
      <c r="K1899" s="4">
        <v>44879</v>
      </c>
      <c r="L1899" s="3">
        <f t="shared" si="116"/>
        <v>2022</v>
      </c>
      <c r="M1899" s="3">
        <f t="shared" si="117"/>
        <v>11</v>
      </c>
      <c r="O1899" s="3" t="s">
        <v>1066</v>
      </c>
      <c r="P1899" s="56">
        <f t="shared" si="118"/>
        <v>0</v>
      </c>
      <c r="Q1899" s="56">
        <f t="shared" si="119"/>
        <v>-0.30000000000000004</v>
      </c>
      <c r="R1899" s="56">
        <f>IF(A1899="INVERSION",-J1899,0)</f>
        <v>0</v>
      </c>
      <c r="S1899" s="56">
        <f>finanzas3[[#This Row],[INGRESO__NETO]]+finanzas3[[#This Row],[GASTO_NETO]]+finanzas3[[#This Row],[INVERSION_NETA]]</f>
        <v>-0.30000000000000004</v>
      </c>
    </row>
    <row r="1900" spans="1:19" x14ac:dyDescent="0.35">
      <c r="A1900" s="3" t="s">
        <v>28</v>
      </c>
      <c r="B1900" s="3" t="s">
        <v>16</v>
      </c>
      <c r="C1900" s="3" t="s">
        <v>17</v>
      </c>
      <c r="D1900" s="3" t="s">
        <v>18</v>
      </c>
      <c r="E1900" s="3" t="s">
        <v>979</v>
      </c>
      <c r="G1900" s="3" t="s">
        <v>21</v>
      </c>
      <c r="H1900" s="3" t="s">
        <v>550</v>
      </c>
      <c r="I1900" s="3" t="s">
        <v>639</v>
      </c>
      <c r="J1900" s="6">
        <v>5.99</v>
      </c>
      <c r="K1900" s="4">
        <v>44880</v>
      </c>
      <c r="L1900" s="3">
        <f t="shared" si="116"/>
        <v>2022</v>
      </c>
      <c r="M1900" s="3">
        <f t="shared" si="117"/>
        <v>11</v>
      </c>
      <c r="O1900" s="3" t="s">
        <v>1067</v>
      </c>
      <c r="P1900" s="56">
        <f t="shared" si="118"/>
        <v>0</v>
      </c>
      <c r="Q1900" s="56">
        <f t="shared" si="119"/>
        <v>-5.99</v>
      </c>
      <c r="R1900" s="56">
        <f>IF(A1900="INVERSION",-J1900,0)</f>
        <v>0</v>
      </c>
      <c r="S1900" s="56">
        <f>finanzas3[[#This Row],[INGRESO__NETO]]+finanzas3[[#This Row],[GASTO_NETO]]+finanzas3[[#This Row],[INVERSION_NETA]]</f>
        <v>-5.99</v>
      </c>
    </row>
    <row r="1901" spans="1:19" x14ac:dyDescent="0.35">
      <c r="A1901" s="3" t="s">
        <v>28</v>
      </c>
      <c r="B1901" s="3" t="s">
        <v>16</v>
      </c>
      <c r="C1901" s="3" t="s">
        <v>17</v>
      </c>
      <c r="D1901" s="3" t="s">
        <v>18</v>
      </c>
      <c r="E1901" s="3" t="s">
        <v>485</v>
      </c>
      <c r="G1901" s="3" t="s">
        <v>48</v>
      </c>
      <c r="H1901" s="3" t="s">
        <v>874</v>
      </c>
      <c r="I1901" s="3" t="s">
        <v>973</v>
      </c>
      <c r="J1901" s="6">
        <v>0.13999999999999999</v>
      </c>
      <c r="K1901" s="4">
        <v>44881</v>
      </c>
      <c r="L1901" s="3">
        <f t="shared" si="116"/>
        <v>2022</v>
      </c>
      <c r="M1901" s="3">
        <f t="shared" si="117"/>
        <v>11</v>
      </c>
      <c r="O1901" s="3" t="s">
        <v>1068</v>
      </c>
      <c r="P1901" s="56">
        <f t="shared" si="118"/>
        <v>0</v>
      </c>
      <c r="Q1901" s="56">
        <f t="shared" si="119"/>
        <v>-0.13999999999999999</v>
      </c>
      <c r="R1901" s="56">
        <f>IF(A1901="INVERSION",-J1901,0)</f>
        <v>0</v>
      </c>
      <c r="S1901" s="56">
        <f>finanzas3[[#This Row],[INGRESO__NETO]]+finanzas3[[#This Row],[GASTO_NETO]]+finanzas3[[#This Row],[INVERSION_NETA]]</f>
        <v>-0.13999999999999999</v>
      </c>
    </row>
    <row r="1902" spans="1:19" x14ac:dyDescent="0.35">
      <c r="A1902" s="3" t="s">
        <v>15</v>
      </c>
      <c r="B1902" s="3" t="s">
        <v>16</v>
      </c>
      <c r="C1902" s="3" t="s">
        <v>17</v>
      </c>
      <c r="D1902" s="3" t="s">
        <v>18</v>
      </c>
      <c r="F1902" s="3" t="s">
        <v>20</v>
      </c>
      <c r="G1902" s="3" t="s">
        <v>21</v>
      </c>
      <c r="H1902" s="3" t="s">
        <v>22</v>
      </c>
      <c r="I1902" s="3" t="s">
        <v>731</v>
      </c>
      <c r="J1902" s="6">
        <v>5.4389999999999992</v>
      </c>
      <c r="K1902" s="4">
        <v>44881</v>
      </c>
      <c r="L1902" s="3">
        <f t="shared" si="116"/>
        <v>2022</v>
      </c>
      <c r="M1902" s="3">
        <f t="shared" si="117"/>
        <v>11</v>
      </c>
      <c r="O1902" s="3" t="s">
        <v>833</v>
      </c>
      <c r="P1902" s="56">
        <f t="shared" si="118"/>
        <v>5.4389999999999992</v>
      </c>
      <c r="Q1902" s="56">
        <f t="shared" si="119"/>
        <v>0</v>
      </c>
      <c r="R1902" s="56">
        <f>IF(A1902="INVERSION",-J1902,0)</f>
        <v>0</v>
      </c>
      <c r="S1902" s="56">
        <f>finanzas3[[#This Row],[INGRESO__NETO]]+finanzas3[[#This Row],[GASTO_NETO]]+finanzas3[[#This Row],[INVERSION_NETA]]</f>
        <v>5.4389999999999992</v>
      </c>
    </row>
    <row r="1903" spans="1:19" x14ac:dyDescent="0.35">
      <c r="A1903" s="3" t="s">
        <v>28</v>
      </c>
      <c r="B1903" s="3" t="s">
        <v>16</v>
      </c>
      <c r="C1903" s="3" t="s">
        <v>17</v>
      </c>
      <c r="D1903" s="3" t="s">
        <v>18</v>
      </c>
      <c r="E1903" s="3" t="s">
        <v>803</v>
      </c>
      <c r="F1903" s="3" t="s">
        <v>171</v>
      </c>
      <c r="G1903" s="3" t="s">
        <v>53</v>
      </c>
      <c r="H1903" s="3" t="s">
        <v>77</v>
      </c>
      <c r="I1903" s="3" t="s">
        <v>711</v>
      </c>
      <c r="J1903" s="6">
        <v>0.79200000000000004</v>
      </c>
      <c r="K1903" s="4">
        <v>44881</v>
      </c>
      <c r="L1903" s="3">
        <f t="shared" si="116"/>
        <v>2022</v>
      </c>
      <c r="M1903" s="3">
        <f t="shared" si="117"/>
        <v>11</v>
      </c>
      <c r="O1903" s="3"/>
      <c r="P1903" s="56">
        <f t="shared" si="118"/>
        <v>0</v>
      </c>
      <c r="Q1903" s="56">
        <f t="shared" si="119"/>
        <v>-0.79200000000000004</v>
      </c>
      <c r="R1903" s="56">
        <f>IF(A1903="INVERSION",-J1903,0)</f>
        <v>0</v>
      </c>
      <c r="S1903" s="56">
        <f>finanzas3[[#This Row],[INGRESO__NETO]]+finanzas3[[#This Row],[GASTO_NETO]]+finanzas3[[#This Row],[INVERSION_NETA]]</f>
        <v>-0.79200000000000004</v>
      </c>
    </row>
    <row r="1904" spans="1:19" x14ac:dyDescent="0.35">
      <c r="A1904" s="3" t="s">
        <v>15</v>
      </c>
      <c r="B1904" s="3" t="s">
        <v>16</v>
      </c>
      <c r="C1904" s="3" t="s">
        <v>17</v>
      </c>
      <c r="D1904" s="3" t="s">
        <v>18</v>
      </c>
      <c r="E1904" s="3" t="s">
        <v>610</v>
      </c>
      <c r="F1904" s="3" t="s">
        <v>20</v>
      </c>
      <c r="G1904" s="3" t="s">
        <v>568</v>
      </c>
      <c r="H1904" s="3" t="s">
        <v>569</v>
      </c>
      <c r="I1904" s="3" t="s">
        <v>610</v>
      </c>
      <c r="J1904" s="6">
        <v>0.89999999999999991</v>
      </c>
      <c r="K1904" s="4">
        <v>44881</v>
      </c>
      <c r="L1904" s="3">
        <f t="shared" si="116"/>
        <v>2022</v>
      </c>
      <c r="M1904" s="3">
        <f t="shared" si="117"/>
        <v>11</v>
      </c>
      <c r="O1904" s="3" t="s">
        <v>1069</v>
      </c>
      <c r="P1904" s="56">
        <f t="shared" si="118"/>
        <v>0.89999999999999991</v>
      </c>
      <c r="Q1904" s="56">
        <f t="shared" si="119"/>
        <v>0</v>
      </c>
      <c r="R1904" s="56">
        <f>IF(A1904="INVERSION",-J1904,0)</f>
        <v>0</v>
      </c>
      <c r="S1904" s="56">
        <f>finanzas3[[#This Row],[INGRESO__NETO]]+finanzas3[[#This Row],[GASTO_NETO]]+finanzas3[[#This Row],[INVERSION_NETA]]</f>
        <v>0.89999999999999991</v>
      </c>
    </row>
    <row r="1905" spans="1:19" x14ac:dyDescent="0.35">
      <c r="A1905" s="3" t="s">
        <v>15</v>
      </c>
      <c r="B1905" s="3" t="s">
        <v>16</v>
      </c>
      <c r="C1905" s="3" t="s">
        <v>17</v>
      </c>
      <c r="D1905" s="3" t="s">
        <v>18</v>
      </c>
      <c r="E1905" s="3" t="s">
        <v>610</v>
      </c>
      <c r="F1905" s="3" t="s">
        <v>20</v>
      </c>
      <c r="G1905" s="3" t="s">
        <v>568</v>
      </c>
      <c r="H1905" s="3" t="s">
        <v>569</v>
      </c>
      <c r="I1905" s="3" t="s">
        <v>610</v>
      </c>
      <c r="J1905" s="6">
        <v>2.4</v>
      </c>
      <c r="K1905" s="4">
        <v>44881</v>
      </c>
      <c r="L1905" s="3">
        <f t="shared" si="116"/>
        <v>2022</v>
      </c>
      <c r="M1905" s="3">
        <f t="shared" si="117"/>
        <v>11</v>
      </c>
      <c r="O1905" s="3" t="s">
        <v>1070</v>
      </c>
      <c r="P1905" s="56">
        <f t="shared" si="118"/>
        <v>2.4</v>
      </c>
      <c r="Q1905" s="56">
        <f t="shared" si="119"/>
        <v>0</v>
      </c>
      <c r="R1905" s="56">
        <f>IF(A1905="INVERSION",-J1905,0)</f>
        <v>0</v>
      </c>
      <c r="S1905" s="56">
        <f>finanzas3[[#This Row],[INGRESO__NETO]]+finanzas3[[#This Row],[GASTO_NETO]]+finanzas3[[#This Row],[INVERSION_NETA]]</f>
        <v>2.4</v>
      </c>
    </row>
    <row r="1906" spans="1:19" x14ac:dyDescent="0.35">
      <c r="A1906" s="3" t="s">
        <v>28</v>
      </c>
      <c r="B1906" s="3" t="s">
        <v>16</v>
      </c>
      <c r="C1906" s="3" t="s">
        <v>17</v>
      </c>
      <c r="D1906" s="3" t="s">
        <v>18</v>
      </c>
      <c r="E1906" s="3" t="s">
        <v>63</v>
      </c>
      <c r="G1906" s="3" t="s">
        <v>48</v>
      </c>
      <c r="H1906" s="3" t="s">
        <v>49</v>
      </c>
      <c r="I1906" s="3" t="s">
        <v>49</v>
      </c>
      <c r="J1906" s="6">
        <v>1.1320000000000001</v>
      </c>
      <c r="K1906" s="4">
        <v>44886</v>
      </c>
      <c r="L1906" s="3">
        <f t="shared" si="116"/>
        <v>2022</v>
      </c>
      <c r="M1906" s="3">
        <f t="shared" si="117"/>
        <v>11</v>
      </c>
      <c r="O1906" s="3" t="s">
        <v>1071</v>
      </c>
      <c r="P1906" s="56">
        <f t="shared" si="118"/>
        <v>0</v>
      </c>
      <c r="Q1906" s="56">
        <f t="shared" si="119"/>
        <v>-1.1320000000000001</v>
      </c>
      <c r="R1906" s="56">
        <f>IF(A1906="INVERSION",-J1906,0)</f>
        <v>0</v>
      </c>
      <c r="S1906" s="56">
        <f>finanzas3[[#This Row],[INGRESO__NETO]]+finanzas3[[#This Row],[GASTO_NETO]]+finanzas3[[#This Row],[INVERSION_NETA]]</f>
        <v>-1.1320000000000001</v>
      </c>
    </row>
    <row r="1907" spans="1:19" x14ac:dyDescent="0.35">
      <c r="A1907" s="3" t="s">
        <v>28</v>
      </c>
      <c r="B1907" s="3" t="s">
        <v>16</v>
      </c>
      <c r="C1907" s="3" t="s">
        <v>17</v>
      </c>
      <c r="D1907" s="3" t="s">
        <v>18</v>
      </c>
      <c r="E1907" s="3" t="s">
        <v>63</v>
      </c>
      <c r="G1907" s="3" t="s">
        <v>48</v>
      </c>
      <c r="H1907" s="3" t="s">
        <v>49</v>
      </c>
      <c r="I1907" s="3" t="s">
        <v>49</v>
      </c>
      <c r="J1907" s="6">
        <v>1.1140000000000001</v>
      </c>
      <c r="K1907" s="4">
        <v>44886</v>
      </c>
      <c r="L1907" s="3">
        <f t="shared" si="116"/>
        <v>2022</v>
      </c>
      <c r="M1907" s="3">
        <f t="shared" si="117"/>
        <v>11</v>
      </c>
      <c r="O1907" s="3" t="s">
        <v>1072</v>
      </c>
      <c r="P1907" s="56">
        <f t="shared" si="118"/>
        <v>0</v>
      </c>
      <c r="Q1907" s="56">
        <f t="shared" si="119"/>
        <v>-1.1140000000000001</v>
      </c>
      <c r="R1907" s="56">
        <f>IF(A1907="INVERSION",-J1907,0)</f>
        <v>0</v>
      </c>
      <c r="S1907" s="56">
        <f>finanzas3[[#This Row],[INGRESO__NETO]]+finanzas3[[#This Row],[GASTO_NETO]]+finanzas3[[#This Row],[INVERSION_NETA]]</f>
        <v>-1.1140000000000001</v>
      </c>
    </row>
    <row r="1908" spans="1:19" x14ac:dyDescent="0.35">
      <c r="A1908" s="3" t="s">
        <v>28</v>
      </c>
      <c r="B1908" s="3" t="s">
        <v>16</v>
      </c>
      <c r="C1908" s="3" t="s">
        <v>17</v>
      </c>
      <c r="D1908" s="3" t="s">
        <v>18</v>
      </c>
      <c r="E1908" s="3" t="s">
        <v>1073</v>
      </c>
      <c r="G1908" s="3" t="s">
        <v>67</v>
      </c>
      <c r="H1908" s="3" t="s">
        <v>66</v>
      </c>
      <c r="I1908" s="3" t="s">
        <v>49</v>
      </c>
      <c r="J1908" s="6">
        <v>0.4</v>
      </c>
      <c r="K1908" s="4">
        <v>44886</v>
      </c>
      <c r="L1908" s="3">
        <f t="shared" si="116"/>
        <v>2022</v>
      </c>
      <c r="M1908" s="3">
        <f t="shared" si="117"/>
        <v>11</v>
      </c>
      <c r="O1908" s="3" t="s">
        <v>1074</v>
      </c>
      <c r="P1908" s="56">
        <f t="shared" si="118"/>
        <v>0</v>
      </c>
      <c r="Q1908" s="56">
        <f t="shared" si="119"/>
        <v>-0.4</v>
      </c>
      <c r="R1908" s="56">
        <f>IF(A1908="INVERSION",-J1908,0)</f>
        <v>0</v>
      </c>
      <c r="S1908" s="56">
        <f>finanzas3[[#This Row],[INGRESO__NETO]]+finanzas3[[#This Row],[GASTO_NETO]]+finanzas3[[#This Row],[INVERSION_NETA]]</f>
        <v>-0.4</v>
      </c>
    </row>
    <row r="1909" spans="1:19" x14ac:dyDescent="0.35">
      <c r="A1909" s="3" t="s">
        <v>28</v>
      </c>
      <c r="B1909" s="3" t="s">
        <v>16</v>
      </c>
      <c r="C1909" s="3" t="s">
        <v>17</v>
      </c>
      <c r="D1909" s="3" t="s">
        <v>18</v>
      </c>
      <c r="E1909" s="3" t="s">
        <v>1075</v>
      </c>
      <c r="G1909" s="3" t="s">
        <v>67</v>
      </c>
      <c r="H1909" s="3" t="s">
        <v>67</v>
      </c>
      <c r="I1909" s="3" t="s">
        <v>49</v>
      </c>
      <c r="J1909" s="6">
        <v>1.04</v>
      </c>
      <c r="K1909" s="4">
        <v>44886</v>
      </c>
      <c r="L1909" s="3">
        <f t="shared" si="116"/>
        <v>2022</v>
      </c>
      <c r="M1909" s="3">
        <f t="shared" si="117"/>
        <v>11</v>
      </c>
      <c r="O1909" s="3" t="s">
        <v>1076</v>
      </c>
      <c r="P1909" s="56">
        <f t="shared" si="118"/>
        <v>0</v>
      </c>
      <c r="Q1909" s="56">
        <f t="shared" si="119"/>
        <v>-1.04</v>
      </c>
      <c r="R1909" s="56">
        <f>IF(A1909="INVERSION",-J1909,0)</f>
        <v>0</v>
      </c>
      <c r="S1909" s="56">
        <f>finanzas3[[#This Row],[INGRESO__NETO]]+finanzas3[[#This Row],[GASTO_NETO]]+finanzas3[[#This Row],[INVERSION_NETA]]</f>
        <v>-1.04</v>
      </c>
    </row>
    <row r="1910" spans="1:19" x14ac:dyDescent="0.35">
      <c r="A1910" s="3" t="s">
        <v>28</v>
      </c>
      <c r="B1910" s="3" t="s">
        <v>16</v>
      </c>
      <c r="C1910" s="3" t="s">
        <v>17</v>
      </c>
      <c r="D1910" s="3" t="s">
        <v>18</v>
      </c>
      <c r="E1910" s="3" t="s">
        <v>803</v>
      </c>
      <c r="F1910" s="3" t="s">
        <v>171</v>
      </c>
      <c r="G1910" s="3" t="s">
        <v>53</v>
      </c>
      <c r="H1910" s="3" t="s">
        <v>77</v>
      </c>
      <c r="I1910" s="3" t="s">
        <v>711</v>
      </c>
      <c r="J1910" s="6">
        <v>0.81500000000000006</v>
      </c>
      <c r="K1910" s="4">
        <v>44888</v>
      </c>
      <c r="L1910" s="3">
        <f t="shared" si="116"/>
        <v>2022</v>
      </c>
      <c r="M1910" s="3">
        <f t="shared" si="117"/>
        <v>11</v>
      </c>
      <c r="O1910" s="3"/>
      <c r="P1910" s="56">
        <f t="shared" si="118"/>
        <v>0</v>
      </c>
      <c r="Q1910" s="56">
        <f t="shared" si="119"/>
        <v>-0.81500000000000006</v>
      </c>
      <c r="R1910" s="56">
        <f>IF(A1910="INVERSION",-J1910,0)</f>
        <v>0</v>
      </c>
      <c r="S1910" s="56">
        <f>finanzas3[[#This Row],[INGRESO__NETO]]+finanzas3[[#This Row],[GASTO_NETO]]+finanzas3[[#This Row],[INVERSION_NETA]]</f>
        <v>-0.81500000000000006</v>
      </c>
    </row>
    <row r="1911" spans="1:19" x14ac:dyDescent="0.35">
      <c r="A1911" s="3" t="s">
        <v>15</v>
      </c>
      <c r="B1911" s="3" t="s">
        <v>16</v>
      </c>
      <c r="C1911" s="3" t="s">
        <v>17</v>
      </c>
      <c r="D1911" s="3" t="s">
        <v>18</v>
      </c>
      <c r="E1911" s="3" t="s">
        <v>1078</v>
      </c>
      <c r="F1911" s="3" t="s">
        <v>171</v>
      </c>
      <c r="G1911" s="3" t="s">
        <v>21</v>
      </c>
      <c r="H1911" s="3" t="s">
        <v>1079</v>
      </c>
      <c r="I1911" s="3" t="s">
        <v>1078</v>
      </c>
      <c r="J1911" s="6">
        <v>75</v>
      </c>
      <c r="K1911" s="4">
        <v>44891</v>
      </c>
      <c r="L1911" s="3">
        <f t="shared" si="116"/>
        <v>2022</v>
      </c>
      <c r="M1911" s="3">
        <f t="shared" si="117"/>
        <v>11</v>
      </c>
      <c r="O1911" s="3" t="s">
        <v>1080</v>
      </c>
      <c r="P1911" s="56">
        <f t="shared" si="118"/>
        <v>75</v>
      </c>
      <c r="Q1911" s="56">
        <f t="shared" si="119"/>
        <v>0</v>
      </c>
      <c r="R1911" s="56">
        <f>IF(A1911="INVERSION",-J1911,0)</f>
        <v>0</v>
      </c>
      <c r="S1911" s="56">
        <f>finanzas3[[#This Row],[INGRESO__NETO]]+finanzas3[[#This Row],[GASTO_NETO]]+finanzas3[[#This Row],[INVERSION_NETA]]</f>
        <v>75</v>
      </c>
    </row>
    <row r="1912" spans="1:19" x14ac:dyDescent="0.35">
      <c r="A1912" s="3" t="s">
        <v>28</v>
      </c>
      <c r="B1912" s="3" t="s">
        <v>16</v>
      </c>
      <c r="C1912" s="3" t="s">
        <v>17</v>
      </c>
      <c r="D1912" s="3" t="s">
        <v>18</v>
      </c>
      <c r="E1912" s="3" t="s">
        <v>1081</v>
      </c>
      <c r="G1912" s="3" t="s">
        <v>67</v>
      </c>
      <c r="H1912" s="3" t="s">
        <v>67</v>
      </c>
      <c r="I1912" s="3" t="s">
        <v>49</v>
      </c>
      <c r="J1912" s="6">
        <v>1.5820000000000001</v>
      </c>
      <c r="K1912" s="4">
        <v>44893</v>
      </c>
      <c r="L1912" s="3">
        <f t="shared" si="116"/>
        <v>2022</v>
      </c>
      <c r="M1912" s="3">
        <f t="shared" si="117"/>
        <v>11</v>
      </c>
      <c r="O1912" s="3" t="s">
        <v>1082</v>
      </c>
      <c r="P1912" s="56">
        <f t="shared" si="118"/>
        <v>0</v>
      </c>
      <c r="Q1912" s="56">
        <f t="shared" si="119"/>
        <v>-1.5820000000000001</v>
      </c>
      <c r="R1912" s="56">
        <f>IF(A1912="INVERSION",-J1912,0)</f>
        <v>0</v>
      </c>
      <c r="S1912" s="56">
        <f>finanzas3[[#This Row],[INGRESO__NETO]]+finanzas3[[#This Row],[GASTO_NETO]]+finanzas3[[#This Row],[INVERSION_NETA]]</f>
        <v>-1.5820000000000001</v>
      </c>
    </row>
    <row r="1913" spans="1:19" x14ac:dyDescent="0.35">
      <c r="A1913" s="3" t="s">
        <v>28</v>
      </c>
      <c r="B1913" s="3" t="s">
        <v>16</v>
      </c>
      <c r="C1913" s="3" t="s">
        <v>17</v>
      </c>
      <c r="D1913" s="3" t="s">
        <v>18</v>
      </c>
      <c r="E1913" s="3" t="s">
        <v>194</v>
      </c>
      <c r="G1913" s="3" t="s">
        <v>67</v>
      </c>
      <c r="H1913" s="3" t="s">
        <v>67</v>
      </c>
      <c r="I1913" s="3" t="s">
        <v>49</v>
      </c>
      <c r="J1913" s="6">
        <v>2.258</v>
      </c>
      <c r="K1913" s="4">
        <v>44893</v>
      </c>
      <c r="L1913" s="3">
        <f t="shared" si="116"/>
        <v>2022</v>
      </c>
      <c r="M1913" s="3">
        <f t="shared" si="117"/>
        <v>11</v>
      </c>
      <c r="O1913" s="3" t="s">
        <v>1083</v>
      </c>
      <c r="P1913" s="56">
        <f t="shared" si="118"/>
        <v>0</v>
      </c>
      <c r="Q1913" s="56">
        <f t="shared" si="119"/>
        <v>-2.258</v>
      </c>
      <c r="R1913" s="56">
        <f>IF(A1913="INVERSION",-J1913,0)</f>
        <v>0</v>
      </c>
      <c r="S1913" s="56">
        <f>finanzas3[[#This Row],[INGRESO__NETO]]+finanzas3[[#This Row],[GASTO_NETO]]+finanzas3[[#This Row],[INVERSION_NETA]]</f>
        <v>-2.258</v>
      </c>
    </row>
    <row r="1914" spans="1:19" x14ac:dyDescent="0.35">
      <c r="A1914" s="3" t="s">
        <v>15</v>
      </c>
      <c r="B1914" s="3" t="s">
        <v>16</v>
      </c>
      <c r="C1914" s="3" t="s">
        <v>29</v>
      </c>
      <c r="D1914" s="3" t="s">
        <v>18</v>
      </c>
      <c r="E1914" s="3" t="s">
        <v>645</v>
      </c>
      <c r="F1914" s="3" t="s">
        <v>171</v>
      </c>
      <c r="G1914" s="3" t="s">
        <v>148</v>
      </c>
      <c r="H1914" s="3" t="s">
        <v>646</v>
      </c>
      <c r="I1914" s="3" t="s">
        <v>2706</v>
      </c>
      <c r="J1914" s="6">
        <v>476.226</v>
      </c>
      <c r="K1914" s="4">
        <v>44894</v>
      </c>
      <c r="L1914" s="3">
        <f t="shared" si="116"/>
        <v>2022</v>
      </c>
      <c r="M1914" s="3">
        <f t="shared" si="117"/>
        <v>11</v>
      </c>
      <c r="O1914" s="3" t="s">
        <v>1087</v>
      </c>
      <c r="P1914" s="56">
        <f t="shared" si="118"/>
        <v>476.226</v>
      </c>
      <c r="Q1914" s="56">
        <f t="shared" si="119"/>
        <v>0</v>
      </c>
      <c r="R1914" s="56">
        <f>IF(A1914="INVERSION",-J1914,0)</f>
        <v>0</v>
      </c>
      <c r="S1914" s="56">
        <f>finanzas3[[#This Row],[INGRESO__NETO]]+finanzas3[[#This Row],[GASTO_NETO]]+finanzas3[[#This Row],[INVERSION_NETA]]</f>
        <v>476.226</v>
      </c>
    </row>
    <row r="1915" spans="1:19" x14ac:dyDescent="0.35">
      <c r="A1915" s="3" t="s">
        <v>28</v>
      </c>
      <c r="B1915" s="3" t="s">
        <v>16</v>
      </c>
      <c r="C1915" s="3" t="s">
        <v>637</v>
      </c>
      <c r="D1915" s="3" t="s">
        <v>18</v>
      </c>
      <c r="E1915" s="3" t="s">
        <v>167</v>
      </c>
      <c r="F1915" s="3" t="s">
        <v>20</v>
      </c>
      <c r="G1915" s="3" t="s">
        <v>21</v>
      </c>
      <c r="H1915" s="3" t="s">
        <v>550</v>
      </c>
      <c r="I1915" s="3" t="s">
        <v>744</v>
      </c>
      <c r="J1915" s="6">
        <v>3.1989999999999998</v>
      </c>
      <c r="K1915" s="4">
        <v>44894</v>
      </c>
      <c r="L1915" s="3">
        <f t="shared" si="116"/>
        <v>2022</v>
      </c>
      <c r="M1915" s="3">
        <f t="shared" si="117"/>
        <v>11</v>
      </c>
      <c r="O1915" s="3" t="s">
        <v>1084</v>
      </c>
      <c r="P1915" s="56">
        <f t="shared" si="118"/>
        <v>0</v>
      </c>
      <c r="Q1915" s="56">
        <f t="shared" si="119"/>
        <v>-3.1989999999999998</v>
      </c>
      <c r="R1915" s="56">
        <f>IF(A1915="INVERSION",-J1915,0)</f>
        <v>0</v>
      </c>
      <c r="S1915" s="56">
        <f>finanzas3[[#This Row],[INGRESO__NETO]]+finanzas3[[#This Row],[GASTO_NETO]]+finanzas3[[#This Row],[INVERSION_NETA]]</f>
        <v>-3.1989999999999998</v>
      </c>
    </row>
    <row r="1916" spans="1:19" x14ac:dyDescent="0.35">
      <c r="A1916" s="3" t="s">
        <v>28</v>
      </c>
      <c r="B1916" s="3" t="s">
        <v>16</v>
      </c>
      <c r="C1916" s="3" t="s">
        <v>637</v>
      </c>
      <c r="D1916" s="3" t="s">
        <v>18</v>
      </c>
      <c r="E1916" s="3" t="s">
        <v>1085</v>
      </c>
      <c r="G1916" s="3" t="s">
        <v>21</v>
      </c>
      <c r="H1916" s="3" t="s">
        <v>550</v>
      </c>
      <c r="I1916" s="3" t="s">
        <v>744</v>
      </c>
      <c r="J1916" s="6">
        <v>2.5920000000000005</v>
      </c>
      <c r="K1916" s="4">
        <v>44894</v>
      </c>
      <c r="L1916" s="3">
        <f t="shared" si="116"/>
        <v>2022</v>
      </c>
      <c r="M1916" s="3">
        <f t="shared" si="117"/>
        <v>11</v>
      </c>
      <c r="O1916" s="3" t="s">
        <v>1086</v>
      </c>
      <c r="P1916" s="56">
        <f t="shared" si="118"/>
        <v>0</v>
      </c>
      <c r="Q1916" s="56">
        <f t="shared" si="119"/>
        <v>-2.5920000000000005</v>
      </c>
      <c r="R1916" s="56">
        <f>IF(A1916="INVERSION",-J1916,0)</f>
        <v>0</v>
      </c>
      <c r="S1916" s="56">
        <f>finanzas3[[#This Row],[INGRESO__NETO]]+finanzas3[[#This Row],[GASTO_NETO]]+finanzas3[[#This Row],[INVERSION_NETA]]</f>
        <v>-2.5920000000000005</v>
      </c>
    </row>
    <row r="1917" spans="1:19" x14ac:dyDescent="0.35">
      <c r="A1917" s="3" t="s">
        <v>28</v>
      </c>
      <c r="B1917" s="3" t="s">
        <v>16</v>
      </c>
      <c r="C1917" s="3" t="s">
        <v>17</v>
      </c>
      <c r="D1917" s="3" t="s">
        <v>18</v>
      </c>
      <c r="E1917" s="3" t="s">
        <v>803</v>
      </c>
      <c r="F1917" s="3" t="s">
        <v>171</v>
      </c>
      <c r="G1917" s="3" t="s">
        <v>53</v>
      </c>
      <c r="H1917" s="3" t="s">
        <v>77</v>
      </c>
      <c r="I1917" s="3" t="s">
        <v>711</v>
      </c>
      <c r="J1917" s="6">
        <v>0.7410000000000001</v>
      </c>
      <c r="K1917" s="4">
        <v>44895</v>
      </c>
      <c r="L1917" s="3">
        <f t="shared" si="116"/>
        <v>2022</v>
      </c>
      <c r="M1917" s="3">
        <f t="shared" si="117"/>
        <v>11</v>
      </c>
      <c r="O1917" s="3"/>
      <c r="P1917" s="56">
        <f t="shared" si="118"/>
        <v>0</v>
      </c>
      <c r="Q1917" s="56">
        <f t="shared" si="119"/>
        <v>-0.7410000000000001</v>
      </c>
      <c r="R1917" s="56">
        <f>IF(A1917="INVERSION",-J1917,0)</f>
        <v>0</v>
      </c>
      <c r="S1917" s="56">
        <f>finanzas3[[#This Row],[INGRESO__NETO]]+finanzas3[[#This Row],[GASTO_NETO]]+finanzas3[[#This Row],[INVERSION_NETA]]</f>
        <v>-0.7410000000000001</v>
      </c>
    </row>
    <row r="1918" spans="1:19" x14ac:dyDescent="0.35">
      <c r="A1918" s="3" t="s">
        <v>28</v>
      </c>
      <c r="B1918" s="3" t="s">
        <v>16</v>
      </c>
      <c r="C1918" s="3" t="s">
        <v>29</v>
      </c>
      <c r="D1918" s="3" t="s">
        <v>18</v>
      </c>
      <c r="E1918" s="3" t="s">
        <v>37</v>
      </c>
      <c r="F1918" s="3" t="s">
        <v>171</v>
      </c>
      <c r="G1918" s="3" t="s">
        <v>1864</v>
      </c>
      <c r="H1918" s="3" t="s">
        <v>1861</v>
      </c>
      <c r="I1918" s="3" t="s">
        <v>487</v>
      </c>
      <c r="J1918" s="6">
        <v>45</v>
      </c>
      <c r="K1918" s="4">
        <v>44896</v>
      </c>
      <c r="L1918" s="3">
        <f t="shared" si="116"/>
        <v>2022</v>
      </c>
      <c r="M1918" s="3">
        <f t="shared" si="117"/>
        <v>12</v>
      </c>
      <c r="O1918" s="3" t="s">
        <v>557</v>
      </c>
      <c r="P1918" s="56">
        <f t="shared" si="118"/>
        <v>0</v>
      </c>
      <c r="Q1918" s="56">
        <f t="shared" si="119"/>
        <v>-45</v>
      </c>
      <c r="R1918" s="56">
        <f>IF(A1918="INVERSION",-J1918,0)</f>
        <v>0</v>
      </c>
      <c r="S1918" s="56">
        <f>finanzas3[[#This Row],[INGRESO__NETO]]+finanzas3[[#This Row],[GASTO_NETO]]+finanzas3[[#This Row],[INVERSION_NETA]]</f>
        <v>-45</v>
      </c>
    </row>
    <row r="1919" spans="1:19" x14ac:dyDescent="0.35">
      <c r="A1919" s="3" t="s">
        <v>28</v>
      </c>
      <c r="B1919" s="3" t="s">
        <v>16</v>
      </c>
      <c r="C1919" s="3" t="s">
        <v>29</v>
      </c>
      <c r="D1919" s="3" t="s">
        <v>18</v>
      </c>
      <c r="E1919" s="3" t="s">
        <v>483</v>
      </c>
      <c r="F1919" s="3" t="s">
        <v>171</v>
      </c>
      <c r="G1919" s="3" t="s">
        <v>59</v>
      </c>
      <c r="H1919" s="3" t="s">
        <v>428</v>
      </c>
      <c r="I1919" s="3" t="s">
        <v>428</v>
      </c>
      <c r="J1919" s="6">
        <v>6.7</v>
      </c>
      <c r="K1919" s="4">
        <v>44896</v>
      </c>
      <c r="L1919" s="3">
        <f t="shared" si="116"/>
        <v>2022</v>
      </c>
      <c r="M1919" s="3">
        <f t="shared" si="117"/>
        <v>12</v>
      </c>
      <c r="O1919" s="3" t="s">
        <v>557</v>
      </c>
      <c r="P1919" s="56">
        <f t="shared" si="118"/>
        <v>0</v>
      </c>
      <c r="Q1919" s="56">
        <f t="shared" si="119"/>
        <v>-6.7</v>
      </c>
      <c r="R1919" s="56">
        <f>IF(A1919="INVERSION",-J1919,0)</f>
        <v>0</v>
      </c>
      <c r="S1919" s="56">
        <f>finanzas3[[#This Row],[INGRESO__NETO]]+finanzas3[[#This Row],[GASTO_NETO]]+finanzas3[[#This Row],[INVERSION_NETA]]</f>
        <v>-6.7</v>
      </c>
    </row>
    <row r="1920" spans="1:19" x14ac:dyDescent="0.35">
      <c r="A1920" s="3" t="s">
        <v>28</v>
      </c>
      <c r="B1920" s="3" t="s">
        <v>16</v>
      </c>
      <c r="C1920" s="3" t="s">
        <v>29</v>
      </c>
      <c r="D1920" s="3" t="s">
        <v>18</v>
      </c>
      <c r="E1920" s="3" t="s">
        <v>483</v>
      </c>
      <c r="F1920" s="3" t="s">
        <v>171</v>
      </c>
      <c r="G1920" s="3" t="s">
        <v>59</v>
      </c>
      <c r="H1920" s="3" t="s">
        <v>59</v>
      </c>
      <c r="I1920" s="3" t="s">
        <v>428</v>
      </c>
      <c r="J1920" s="6">
        <v>3.7</v>
      </c>
      <c r="K1920" s="4">
        <v>44896</v>
      </c>
      <c r="L1920" s="3">
        <f t="shared" si="116"/>
        <v>2022</v>
      </c>
      <c r="M1920" s="3">
        <f t="shared" si="117"/>
        <v>12</v>
      </c>
      <c r="O1920" s="3" t="s">
        <v>1089</v>
      </c>
      <c r="P1920" s="56">
        <f t="shared" si="118"/>
        <v>0</v>
      </c>
      <c r="Q1920" s="56">
        <f t="shared" si="119"/>
        <v>-3.7</v>
      </c>
      <c r="R1920" s="56">
        <f>IF(A1920="INVERSION",-J1920,0)</f>
        <v>0</v>
      </c>
      <c r="S1920" s="56">
        <f>finanzas3[[#This Row],[INGRESO__NETO]]+finanzas3[[#This Row],[GASTO_NETO]]+finanzas3[[#This Row],[INVERSION_NETA]]</f>
        <v>-3.7</v>
      </c>
    </row>
    <row r="1921" spans="1:19" x14ac:dyDescent="0.35">
      <c r="A1921" s="3" t="s">
        <v>28</v>
      </c>
      <c r="B1921" s="3" t="s">
        <v>16</v>
      </c>
      <c r="C1921" s="3" t="s">
        <v>29</v>
      </c>
      <c r="D1921" s="3" t="s">
        <v>18</v>
      </c>
      <c r="E1921" s="3" t="s">
        <v>184</v>
      </c>
      <c r="G1921" s="3" t="s">
        <v>1864</v>
      </c>
      <c r="H1921" s="3" t="s">
        <v>184</v>
      </c>
      <c r="I1921" s="3" t="s">
        <v>632</v>
      </c>
      <c r="J1921" s="6">
        <v>13.5</v>
      </c>
      <c r="K1921" s="4">
        <v>44896</v>
      </c>
      <c r="L1921" s="3">
        <f t="shared" si="116"/>
        <v>2022</v>
      </c>
      <c r="M1921" s="3">
        <f t="shared" si="117"/>
        <v>12</v>
      </c>
      <c r="O1921" s="3" t="s">
        <v>557</v>
      </c>
      <c r="P1921" s="56">
        <f t="shared" si="118"/>
        <v>0</v>
      </c>
      <c r="Q1921" s="56">
        <f t="shared" si="119"/>
        <v>-13.5</v>
      </c>
      <c r="R1921" s="56">
        <f>IF(A1921="INVERSION",-J1921,0)</f>
        <v>0</v>
      </c>
      <c r="S1921" s="56">
        <f>finanzas3[[#This Row],[INGRESO__NETO]]+finanzas3[[#This Row],[GASTO_NETO]]+finanzas3[[#This Row],[INVERSION_NETA]]</f>
        <v>-13.5</v>
      </c>
    </row>
    <row r="1922" spans="1:19" x14ac:dyDescent="0.35">
      <c r="A1922" s="3" t="s">
        <v>28</v>
      </c>
      <c r="B1922" s="3" t="s">
        <v>16</v>
      </c>
      <c r="C1922" s="3" t="s">
        <v>17</v>
      </c>
      <c r="D1922" s="3" t="s">
        <v>18</v>
      </c>
      <c r="E1922" s="3" t="s">
        <v>485</v>
      </c>
      <c r="F1922" s="3" t="s">
        <v>171</v>
      </c>
      <c r="G1922" s="3" t="s">
        <v>1864</v>
      </c>
      <c r="H1922" s="3" t="s">
        <v>679</v>
      </c>
      <c r="I1922" s="3" t="s">
        <v>2197</v>
      </c>
      <c r="J1922" s="6">
        <v>8.5</v>
      </c>
      <c r="K1922" s="4">
        <v>44896</v>
      </c>
      <c r="L1922" s="3">
        <f t="shared" ref="L1922:L1985" si="120">YEAR(K1922)</f>
        <v>2022</v>
      </c>
      <c r="M1922" s="3">
        <f t="shared" ref="M1922:M1985" si="121">MONTH(K1922)</f>
        <v>12</v>
      </c>
      <c r="O1922" s="3" t="s">
        <v>557</v>
      </c>
      <c r="P1922" s="56">
        <f t="shared" si="118"/>
        <v>0</v>
      </c>
      <c r="Q1922" s="56">
        <f t="shared" si="119"/>
        <v>-8.5</v>
      </c>
      <c r="R1922" s="56">
        <f>IF(A1922="INVERSION",-J1922,0)</f>
        <v>0</v>
      </c>
      <c r="S1922" s="56">
        <f>finanzas3[[#This Row],[INGRESO__NETO]]+finanzas3[[#This Row],[GASTO_NETO]]+finanzas3[[#This Row],[INVERSION_NETA]]</f>
        <v>-8.5</v>
      </c>
    </row>
    <row r="1923" spans="1:19" x14ac:dyDescent="0.35">
      <c r="A1923" s="3" t="s">
        <v>28</v>
      </c>
      <c r="B1923" s="3" t="s">
        <v>16</v>
      </c>
      <c r="C1923" s="3" t="s">
        <v>637</v>
      </c>
      <c r="D1923" s="3" t="s">
        <v>18</v>
      </c>
      <c r="E1923" s="3" t="s">
        <v>175</v>
      </c>
      <c r="G1923" s="3" t="s">
        <v>21</v>
      </c>
      <c r="H1923" s="3" t="s">
        <v>550</v>
      </c>
      <c r="I1923" s="3" t="s">
        <v>744</v>
      </c>
      <c r="J1923" s="6">
        <v>3.85</v>
      </c>
      <c r="K1923" s="4">
        <v>44896</v>
      </c>
      <c r="L1923" s="3">
        <f t="shared" si="120"/>
        <v>2022</v>
      </c>
      <c r="M1923" s="3">
        <f t="shared" si="121"/>
        <v>12</v>
      </c>
      <c r="O1923" s="3" t="s">
        <v>1088</v>
      </c>
      <c r="P1923" s="56">
        <f t="shared" ref="P1923:P1986" si="122">IF(A1923="INGRESO",J1923,0)</f>
        <v>0</v>
      </c>
      <c r="Q1923" s="56">
        <f t="shared" ref="Q1923:Q1986" si="123">IF(A1923="GASTO",-J1923,0)</f>
        <v>-3.85</v>
      </c>
      <c r="R1923" s="56">
        <f>IF(A1923="INVERSION",-J1923,0)</f>
        <v>0</v>
      </c>
      <c r="S1923" s="56">
        <f>finanzas3[[#This Row],[INGRESO__NETO]]+finanzas3[[#This Row],[GASTO_NETO]]+finanzas3[[#This Row],[INVERSION_NETA]]</f>
        <v>-3.85</v>
      </c>
    </row>
    <row r="1924" spans="1:19" x14ac:dyDescent="0.35">
      <c r="A1924" s="3" t="s">
        <v>28</v>
      </c>
      <c r="B1924" s="3" t="s">
        <v>16</v>
      </c>
      <c r="C1924" s="3" t="s">
        <v>17</v>
      </c>
      <c r="D1924" s="3" t="s">
        <v>18</v>
      </c>
      <c r="E1924" s="3" t="s">
        <v>1090</v>
      </c>
      <c r="G1924" s="3" t="s">
        <v>67</v>
      </c>
      <c r="H1924" s="3" t="s">
        <v>66</v>
      </c>
      <c r="I1924" s="3" t="s">
        <v>585</v>
      </c>
      <c r="J1924" s="6">
        <v>0.98000000000000009</v>
      </c>
      <c r="K1924" s="4">
        <v>44897</v>
      </c>
      <c r="L1924" s="3">
        <f t="shared" si="120"/>
        <v>2022</v>
      </c>
      <c r="M1924" s="3">
        <f t="shared" si="121"/>
        <v>12</v>
      </c>
      <c r="O1924" s="3" t="s">
        <v>1090</v>
      </c>
      <c r="P1924" s="56">
        <f t="shared" si="122"/>
        <v>0</v>
      </c>
      <c r="Q1924" s="56">
        <f t="shared" si="123"/>
        <v>-0.98000000000000009</v>
      </c>
      <c r="R1924" s="56">
        <f>IF(A1924="INVERSION",-J1924,0)</f>
        <v>0</v>
      </c>
      <c r="S1924" s="56">
        <f>finanzas3[[#This Row],[INGRESO__NETO]]+finanzas3[[#This Row],[GASTO_NETO]]+finanzas3[[#This Row],[INVERSION_NETA]]</f>
        <v>-0.98000000000000009</v>
      </c>
    </row>
    <row r="1925" spans="1:19" x14ac:dyDescent="0.35">
      <c r="A1925" s="3" t="s">
        <v>28</v>
      </c>
      <c r="B1925" s="3" t="s">
        <v>16</v>
      </c>
      <c r="C1925" s="3" t="s">
        <v>17</v>
      </c>
      <c r="D1925" s="3" t="s">
        <v>18</v>
      </c>
      <c r="E1925" s="3" t="s">
        <v>1091</v>
      </c>
      <c r="F1925" s="3" t="s">
        <v>171</v>
      </c>
      <c r="G1925" s="3" t="s">
        <v>21</v>
      </c>
      <c r="H1925" s="3" t="s">
        <v>744</v>
      </c>
      <c r="I1925" s="3" t="s">
        <v>742</v>
      </c>
      <c r="J1925" s="6">
        <v>12.9</v>
      </c>
      <c r="K1925" s="4">
        <v>44898</v>
      </c>
      <c r="L1925" s="3">
        <f t="shared" si="120"/>
        <v>2022</v>
      </c>
      <c r="M1925" s="3">
        <f t="shared" si="121"/>
        <v>12</v>
      </c>
      <c r="O1925" s="3" t="s">
        <v>1092</v>
      </c>
      <c r="P1925" s="56">
        <f t="shared" si="122"/>
        <v>0</v>
      </c>
      <c r="Q1925" s="56">
        <f t="shared" si="123"/>
        <v>-12.9</v>
      </c>
      <c r="R1925" s="56">
        <f>IF(A1925="INVERSION",-J1925,0)</f>
        <v>0</v>
      </c>
      <c r="S1925" s="56">
        <f>finanzas3[[#This Row],[INGRESO__NETO]]+finanzas3[[#This Row],[GASTO_NETO]]+finanzas3[[#This Row],[INVERSION_NETA]]</f>
        <v>-12.9</v>
      </c>
    </row>
    <row r="1926" spans="1:19" x14ac:dyDescent="0.35">
      <c r="A1926" s="3" t="s">
        <v>15</v>
      </c>
      <c r="B1926" s="3" t="s">
        <v>16</v>
      </c>
      <c r="C1926" s="3" t="s">
        <v>17</v>
      </c>
      <c r="D1926" s="3" t="s">
        <v>18</v>
      </c>
      <c r="E1926" s="3" t="s">
        <v>264</v>
      </c>
      <c r="F1926" s="3" t="s">
        <v>171</v>
      </c>
      <c r="G1926" s="3" t="s">
        <v>265</v>
      </c>
      <c r="H1926" s="3" t="s">
        <v>700</v>
      </c>
      <c r="I1926" s="3" t="s">
        <v>703</v>
      </c>
      <c r="J1926" s="6">
        <v>57.24</v>
      </c>
      <c r="K1926" s="4">
        <v>44900</v>
      </c>
      <c r="L1926" s="3">
        <f t="shared" si="120"/>
        <v>2022</v>
      </c>
      <c r="M1926" s="3">
        <f t="shared" si="121"/>
        <v>12</v>
      </c>
      <c r="O1926" s="3" t="s">
        <v>1095</v>
      </c>
      <c r="P1926" s="56">
        <f t="shared" si="122"/>
        <v>57.24</v>
      </c>
      <c r="Q1926" s="56">
        <f t="shared" si="123"/>
        <v>0</v>
      </c>
      <c r="R1926" s="56">
        <f>IF(A1926="INVERSION",-J1926,0)</f>
        <v>0</v>
      </c>
      <c r="S1926" s="56">
        <f>finanzas3[[#This Row],[INGRESO__NETO]]+finanzas3[[#This Row],[GASTO_NETO]]+finanzas3[[#This Row],[INVERSION_NETA]]</f>
        <v>57.24</v>
      </c>
    </row>
    <row r="1927" spans="1:19" x14ac:dyDescent="0.35">
      <c r="A1927" s="3" t="s">
        <v>28</v>
      </c>
      <c r="B1927" s="3" t="s">
        <v>16</v>
      </c>
      <c r="C1927" s="3" t="s">
        <v>17</v>
      </c>
      <c r="D1927" s="3" t="s">
        <v>18</v>
      </c>
      <c r="E1927" s="3" t="s">
        <v>1093</v>
      </c>
      <c r="G1927" s="3" t="s">
        <v>67</v>
      </c>
      <c r="H1927" s="3" t="s">
        <v>66</v>
      </c>
      <c r="I1927" s="3" t="s">
        <v>585</v>
      </c>
      <c r="J1927" s="6">
        <v>0.27500000000000002</v>
      </c>
      <c r="K1927" s="4">
        <v>44900</v>
      </c>
      <c r="L1927" s="3">
        <f t="shared" si="120"/>
        <v>2022</v>
      </c>
      <c r="M1927" s="3">
        <f t="shared" si="121"/>
        <v>12</v>
      </c>
      <c r="O1927" s="3" t="s">
        <v>1094</v>
      </c>
      <c r="P1927" s="56">
        <f t="shared" si="122"/>
        <v>0</v>
      </c>
      <c r="Q1927" s="56">
        <f t="shared" si="123"/>
        <v>-0.27500000000000002</v>
      </c>
      <c r="R1927" s="56">
        <f>IF(A1927="INVERSION",-J1927,0)</f>
        <v>0</v>
      </c>
      <c r="S1927" s="56">
        <f>finanzas3[[#This Row],[INGRESO__NETO]]+finanzas3[[#This Row],[GASTO_NETO]]+finanzas3[[#This Row],[INVERSION_NETA]]</f>
        <v>-0.27500000000000002</v>
      </c>
    </row>
    <row r="1928" spans="1:19" x14ac:dyDescent="0.35">
      <c r="A1928" s="3" t="s">
        <v>28</v>
      </c>
      <c r="B1928" s="3" t="s">
        <v>16</v>
      </c>
      <c r="C1928" s="3" t="s">
        <v>17</v>
      </c>
      <c r="D1928" s="3" t="s">
        <v>18</v>
      </c>
      <c r="E1928" s="3" t="s">
        <v>425</v>
      </c>
      <c r="G1928" s="3" t="s">
        <v>48</v>
      </c>
      <c r="H1928" s="3" t="s">
        <v>49</v>
      </c>
      <c r="I1928" s="3" t="s">
        <v>49</v>
      </c>
      <c r="J1928" s="6">
        <v>4.7119999999999997</v>
      </c>
      <c r="K1928" s="4">
        <v>44902</v>
      </c>
      <c r="L1928" s="3">
        <f t="shared" si="120"/>
        <v>2022</v>
      </c>
      <c r="M1928" s="3">
        <f t="shared" si="121"/>
        <v>12</v>
      </c>
      <c r="O1928" s="3"/>
      <c r="P1928" s="56">
        <f t="shared" si="122"/>
        <v>0</v>
      </c>
      <c r="Q1928" s="56">
        <f t="shared" si="123"/>
        <v>-4.7119999999999997</v>
      </c>
      <c r="R1928" s="56">
        <f>IF(A1928="INVERSION",-J1928,0)</f>
        <v>0</v>
      </c>
      <c r="S1928" s="56">
        <f>finanzas3[[#This Row],[INGRESO__NETO]]+finanzas3[[#This Row],[GASTO_NETO]]+finanzas3[[#This Row],[INVERSION_NETA]]</f>
        <v>-4.7119999999999997</v>
      </c>
    </row>
    <row r="1929" spans="1:19" x14ac:dyDescent="0.35">
      <c r="A1929" s="3" t="s">
        <v>28</v>
      </c>
      <c r="B1929" s="3" t="s">
        <v>16</v>
      </c>
      <c r="C1929" s="3" t="s">
        <v>17</v>
      </c>
      <c r="D1929" s="3" t="s">
        <v>18</v>
      </c>
      <c r="E1929" s="3" t="s">
        <v>645</v>
      </c>
      <c r="G1929" s="3" t="s">
        <v>48</v>
      </c>
      <c r="H1929" s="3" t="s">
        <v>874</v>
      </c>
      <c r="I1929" s="3" t="s">
        <v>645</v>
      </c>
      <c r="J1929" s="6">
        <v>0.47500000000000003</v>
      </c>
      <c r="K1929" s="4">
        <v>44902</v>
      </c>
      <c r="L1929" s="3">
        <f t="shared" si="120"/>
        <v>2022</v>
      </c>
      <c r="M1929" s="3">
        <f t="shared" si="121"/>
        <v>12</v>
      </c>
      <c r="O1929" s="3"/>
      <c r="P1929" s="56">
        <f t="shared" si="122"/>
        <v>0</v>
      </c>
      <c r="Q1929" s="56">
        <f t="shared" si="123"/>
        <v>-0.47500000000000003</v>
      </c>
      <c r="R1929" s="56">
        <f>IF(A1929="INVERSION",-J1929,0)</f>
        <v>0</v>
      </c>
      <c r="S1929" s="56">
        <f>finanzas3[[#This Row],[INGRESO__NETO]]+finanzas3[[#This Row],[GASTO_NETO]]+finanzas3[[#This Row],[INVERSION_NETA]]</f>
        <v>-0.47500000000000003</v>
      </c>
    </row>
    <row r="1930" spans="1:19" x14ac:dyDescent="0.35">
      <c r="A1930" s="3" t="s">
        <v>28</v>
      </c>
      <c r="B1930" s="3" t="s">
        <v>16</v>
      </c>
      <c r="C1930" s="3" t="s">
        <v>17</v>
      </c>
      <c r="D1930" s="3" t="s">
        <v>18</v>
      </c>
      <c r="E1930" s="3" t="s">
        <v>1097</v>
      </c>
      <c r="G1930" s="3" t="s">
        <v>67</v>
      </c>
      <c r="H1930" s="3" t="s">
        <v>66</v>
      </c>
      <c r="I1930" s="3" t="s">
        <v>585</v>
      </c>
      <c r="J1930" s="6">
        <v>1.1000000000000001</v>
      </c>
      <c r="K1930" s="4">
        <v>44904</v>
      </c>
      <c r="L1930" s="3">
        <f t="shared" si="120"/>
        <v>2022</v>
      </c>
      <c r="M1930" s="3">
        <f t="shared" si="121"/>
        <v>12</v>
      </c>
      <c r="O1930" s="3" t="s">
        <v>1098</v>
      </c>
      <c r="P1930" s="56">
        <f t="shared" si="122"/>
        <v>0</v>
      </c>
      <c r="Q1930" s="56">
        <f t="shared" si="123"/>
        <v>-1.1000000000000001</v>
      </c>
      <c r="R1930" s="56">
        <f>IF(A1930="INVERSION",-J1930,0)</f>
        <v>0</v>
      </c>
      <c r="S1930" s="56">
        <f>finanzas3[[#This Row],[INGRESO__NETO]]+finanzas3[[#This Row],[GASTO_NETO]]+finanzas3[[#This Row],[INVERSION_NETA]]</f>
        <v>-1.1000000000000001</v>
      </c>
    </row>
    <row r="1931" spans="1:19" x14ac:dyDescent="0.35">
      <c r="A1931" s="3" t="s">
        <v>28</v>
      </c>
      <c r="B1931" s="3" t="s">
        <v>16</v>
      </c>
      <c r="C1931" s="3" t="s">
        <v>17</v>
      </c>
      <c r="D1931" s="3" t="s">
        <v>18</v>
      </c>
      <c r="E1931" s="3" t="s">
        <v>906</v>
      </c>
      <c r="F1931" s="3" t="s">
        <v>20</v>
      </c>
      <c r="G1931" s="3" t="s">
        <v>81</v>
      </c>
      <c r="H1931" s="3" t="s">
        <v>168</v>
      </c>
      <c r="I1931" s="3" t="s">
        <v>906</v>
      </c>
      <c r="J1931" s="6">
        <v>0.30000000000000004</v>
      </c>
      <c r="K1931" s="4">
        <v>44904</v>
      </c>
      <c r="L1931" s="3">
        <f t="shared" si="120"/>
        <v>2022</v>
      </c>
      <c r="M1931" s="3">
        <f t="shared" si="121"/>
        <v>12</v>
      </c>
      <c r="O1931" s="3" t="s">
        <v>1096</v>
      </c>
      <c r="P1931" s="56">
        <f t="shared" si="122"/>
        <v>0</v>
      </c>
      <c r="Q1931" s="56">
        <f t="shared" si="123"/>
        <v>-0.30000000000000004</v>
      </c>
      <c r="R1931" s="56">
        <f>IF(A1931="INVERSION",-J1931,0)</f>
        <v>0</v>
      </c>
      <c r="S1931" s="56">
        <f>finanzas3[[#This Row],[INGRESO__NETO]]+finanzas3[[#This Row],[GASTO_NETO]]+finanzas3[[#This Row],[INVERSION_NETA]]</f>
        <v>-0.30000000000000004</v>
      </c>
    </row>
    <row r="1932" spans="1:19" x14ac:dyDescent="0.35">
      <c r="A1932" s="3" t="s">
        <v>28</v>
      </c>
      <c r="B1932" s="3" t="s">
        <v>16</v>
      </c>
      <c r="C1932" s="3" t="s">
        <v>17</v>
      </c>
      <c r="D1932" s="3" t="s">
        <v>18</v>
      </c>
      <c r="E1932" s="3" t="s">
        <v>803</v>
      </c>
      <c r="F1932" s="3" t="s">
        <v>171</v>
      </c>
      <c r="G1932" s="3" t="s">
        <v>53</v>
      </c>
      <c r="H1932" s="3" t="s">
        <v>77</v>
      </c>
      <c r="I1932" s="3" t="s">
        <v>711</v>
      </c>
      <c r="J1932" s="6">
        <v>0.67900000000000005</v>
      </c>
      <c r="K1932" s="4">
        <v>44904</v>
      </c>
      <c r="L1932" s="3">
        <f t="shared" si="120"/>
        <v>2022</v>
      </c>
      <c r="M1932" s="3">
        <f t="shared" si="121"/>
        <v>12</v>
      </c>
      <c r="O1932" s="3"/>
      <c r="P1932" s="56">
        <f t="shared" si="122"/>
        <v>0</v>
      </c>
      <c r="Q1932" s="56">
        <f t="shared" si="123"/>
        <v>-0.67900000000000005</v>
      </c>
      <c r="R1932" s="56">
        <f>IF(A1932="INVERSION",-J1932,0)</f>
        <v>0</v>
      </c>
      <c r="S1932" s="56">
        <f>finanzas3[[#This Row],[INGRESO__NETO]]+finanzas3[[#This Row],[GASTO_NETO]]+finanzas3[[#This Row],[INVERSION_NETA]]</f>
        <v>-0.67900000000000005</v>
      </c>
    </row>
    <row r="1933" spans="1:19" x14ac:dyDescent="0.35">
      <c r="A1933" s="3" t="s">
        <v>28</v>
      </c>
      <c r="B1933" s="3" t="s">
        <v>16</v>
      </c>
      <c r="C1933" s="3" t="s">
        <v>17</v>
      </c>
      <c r="D1933" s="3" t="s">
        <v>18</v>
      </c>
      <c r="E1933" s="3" t="s">
        <v>63</v>
      </c>
      <c r="G1933" s="3" t="s">
        <v>48</v>
      </c>
      <c r="H1933" s="3" t="s">
        <v>49</v>
      </c>
      <c r="I1933" s="3" t="s">
        <v>49</v>
      </c>
      <c r="J1933" s="6">
        <v>1.7410000000000001</v>
      </c>
      <c r="K1933" s="4">
        <v>44907</v>
      </c>
      <c r="L1933" s="3">
        <f t="shared" si="120"/>
        <v>2022</v>
      </c>
      <c r="M1933" s="3">
        <f t="shared" si="121"/>
        <v>12</v>
      </c>
      <c r="O1933" s="3" t="s">
        <v>1099</v>
      </c>
      <c r="P1933" s="56">
        <f t="shared" si="122"/>
        <v>0</v>
      </c>
      <c r="Q1933" s="56">
        <f t="shared" si="123"/>
        <v>-1.7410000000000001</v>
      </c>
      <c r="R1933" s="56">
        <f>IF(A1933="INVERSION",-J1933,0)</f>
        <v>0</v>
      </c>
      <c r="S1933" s="56">
        <f>finanzas3[[#This Row],[INGRESO__NETO]]+finanzas3[[#This Row],[GASTO_NETO]]+finanzas3[[#This Row],[INVERSION_NETA]]</f>
        <v>-1.7410000000000001</v>
      </c>
    </row>
    <row r="1934" spans="1:19" x14ac:dyDescent="0.35">
      <c r="A1934" s="3" t="s">
        <v>28</v>
      </c>
      <c r="B1934" s="3" t="s">
        <v>16</v>
      </c>
      <c r="C1934" s="3" t="s">
        <v>17</v>
      </c>
      <c r="D1934" s="3" t="s">
        <v>18</v>
      </c>
      <c r="E1934" s="3" t="s">
        <v>1102</v>
      </c>
      <c r="G1934" s="3" t="s">
        <v>21</v>
      </c>
      <c r="H1934" s="3" t="s">
        <v>550</v>
      </c>
      <c r="I1934" s="3" t="s">
        <v>742</v>
      </c>
      <c r="J1934" s="6">
        <v>2.5129999999999999</v>
      </c>
      <c r="K1934" s="4">
        <v>44907</v>
      </c>
      <c r="L1934" s="3">
        <f t="shared" si="120"/>
        <v>2022</v>
      </c>
      <c r="M1934" s="3">
        <f t="shared" si="121"/>
        <v>12</v>
      </c>
      <c r="O1934" s="3" t="s">
        <v>1103</v>
      </c>
      <c r="P1934" s="56">
        <f t="shared" si="122"/>
        <v>0</v>
      </c>
      <c r="Q1934" s="56">
        <f t="shared" si="123"/>
        <v>-2.5129999999999999</v>
      </c>
      <c r="R1934" s="56">
        <f>IF(A1934="INVERSION",-J1934,0)</f>
        <v>0</v>
      </c>
      <c r="S1934" s="56">
        <f>finanzas3[[#This Row],[INGRESO__NETO]]+finanzas3[[#This Row],[GASTO_NETO]]+finanzas3[[#This Row],[INVERSION_NETA]]</f>
        <v>-2.5129999999999999</v>
      </c>
    </row>
    <row r="1935" spans="1:19" x14ac:dyDescent="0.35">
      <c r="A1935" s="3" t="s">
        <v>28</v>
      </c>
      <c r="B1935" s="3" t="s">
        <v>16</v>
      </c>
      <c r="C1935" s="3" t="s">
        <v>17</v>
      </c>
      <c r="D1935" s="3" t="s">
        <v>18</v>
      </c>
      <c r="E1935" s="3" t="s">
        <v>1100</v>
      </c>
      <c r="G1935" s="3" t="s">
        <v>67</v>
      </c>
      <c r="H1935" s="3" t="s">
        <v>66</v>
      </c>
      <c r="I1935" s="3" t="s">
        <v>81</v>
      </c>
      <c r="J1935" s="6">
        <v>1.1000000000000001</v>
      </c>
      <c r="K1935" s="4">
        <v>44907</v>
      </c>
      <c r="L1935" s="3">
        <f t="shared" si="120"/>
        <v>2022</v>
      </c>
      <c r="M1935" s="3">
        <f t="shared" si="121"/>
        <v>12</v>
      </c>
      <c r="O1935" s="3" t="s">
        <v>1101</v>
      </c>
      <c r="P1935" s="56">
        <f t="shared" si="122"/>
        <v>0</v>
      </c>
      <c r="Q1935" s="56">
        <f t="shared" si="123"/>
        <v>-1.1000000000000001</v>
      </c>
      <c r="R1935" s="56">
        <f>IF(A1935="INVERSION",-J1935,0)</f>
        <v>0</v>
      </c>
      <c r="S1935" s="56">
        <f>finanzas3[[#This Row],[INGRESO__NETO]]+finanzas3[[#This Row],[GASTO_NETO]]+finanzas3[[#This Row],[INVERSION_NETA]]</f>
        <v>-1.1000000000000001</v>
      </c>
    </row>
    <row r="1936" spans="1:19" x14ac:dyDescent="0.35">
      <c r="A1936" s="3" t="s">
        <v>15</v>
      </c>
      <c r="B1936" s="3" t="s">
        <v>16</v>
      </c>
      <c r="C1936" s="3" t="s">
        <v>17</v>
      </c>
      <c r="D1936" s="3" t="s">
        <v>18</v>
      </c>
      <c r="G1936" s="3" t="s">
        <v>21</v>
      </c>
      <c r="H1936" s="3" t="s">
        <v>735</v>
      </c>
      <c r="I1936" s="3" t="s">
        <v>1104</v>
      </c>
      <c r="J1936" s="6">
        <v>47.652000000000001</v>
      </c>
      <c r="K1936" s="4">
        <v>44907</v>
      </c>
      <c r="L1936" s="3">
        <f t="shared" si="120"/>
        <v>2022</v>
      </c>
      <c r="M1936" s="3">
        <f t="shared" si="121"/>
        <v>12</v>
      </c>
      <c r="O1936" s="3" t="s">
        <v>1105</v>
      </c>
      <c r="P1936" s="56">
        <f t="shared" si="122"/>
        <v>47.652000000000001</v>
      </c>
      <c r="Q1936" s="56">
        <f t="shared" si="123"/>
        <v>0</v>
      </c>
      <c r="R1936" s="56">
        <f>IF(A1936="INVERSION",-J1936,0)</f>
        <v>0</v>
      </c>
      <c r="S1936" s="56">
        <f>finanzas3[[#This Row],[INGRESO__NETO]]+finanzas3[[#This Row],[GASTO_NETO]]+finanzas3[[#This Row],[INVERSION_NETA]]</f>
        <v>47.652000000000001</v>
      </c>
    </row>
    <row r="1937" spans="1:19" x14ac:dyDescent="0.35">
      <c r="A1937" s="3" t="s">
        <v>28</v>
      </c>
      <c r="B1937" s="3" t="s">
        <v>16</v>
      </c>
      <c r="C1937" s="3" t="s">
        <v>17</v>
      </c>
      <c r="D1937" s="3" t="s">
        <v>18</v>
      </c>
      <c r="E1937" s="3" t="s">
        <v>19</v>
      </c>
      <c r="F1937" s="3" t="s">
        <v>20</v>
      </c>
      <c r="G1937" s="3" t="s">
        <v>21</v>
      </c>
      <c r="H1937" s="3" t="s">
        <v>534</v>
      </c>
      <c r="I1937" s="3" t="s">
        <v>535</v>
      </c>
      <c r="J1937" s="6">
        <v>1.06</v>
      </c>
      <c r="K1937" s="4">
        <v>44909</v>
      </c>
      <c r="L1937" s="3">
        <f t="shared" si="120"/>
        <v>2022</v>
      </c>
      <c r="M1937" s="3">
        <f t="shared" si="121"/>
        <v>12</v>
      </c>
      <c r="O1937" s="3"/>
      <c r="P1937" s="56">
        <f t="shared" si="122"/>
        <v>0</v>
      </c>
      <c r="Q1937" s="56">
        <f t="shared" si="123"/>
        <v>-1.06</v>
      </c>
      <c r="R1937" s="56">
        <f>IF(A1937="INVERSION",-J1937,0)</f>
        <v>0</v>
      </c>
      <c r="S1937" s="56">
        <f>finanzas3[[#This Row],[INGRESO__NETO]]+finanzas3[[#This Row],[GASTO_NETO]]+finanzas3[[#This Row],[INVERSION_NETA]]</f>
        <v>-1.06</v>
      </c>
    </row>
    <row r="1938" spans="1:19" x14ac:dyDescent="0.35">
      <c r="A1938" s="3" t="s">
        <v>28</v>
      </c>
      <c r="B1938" s="3" t="s">
        <v>16</v>
      </c>
      <c r="C1938" s="3" t="s">
        <v>17</v>
      </c>
      <c r="D1938" s="3" t="s">
        <v>18</v>
      </c>
      <c r="E1938" s="3" t="s">
        <v>645</v>
      </c>
      <c r="G1938" s="3" t="s">
        <v>48</v>
      </c>
      <c r="H1938" s="3" t="s">
        <v>874</v>
      </c>
      <c r="I1938" s="3" t="s">
        <v>645</v>
      </c>
      <c r="J1938" s="6">
        <v>0.44500000000000006</v>
      </c>
      <c r="K1938" s="4">
        <v>44910</v>
      </c>
      <c r="L1938" s="3">
        <f t="shared" si="120"/>
        <v>2022</v>
      </c>
      <c r="M1938" s="3">
        <f t="shared" si="121"/>
        <v>12</v>
      </c>
      <c r="O1938" s="3"/>
      <c r="P1938" s="56">
        <f t="shared" si="122"/>
        <v>0</v>
      </c>
      <c r="Q1938" s="56">
        <f t="shared" si="123"/>
        <v>-0.44500000000000006</v>
      </c>
      <c r="R1938" s="56">
        <f>IF(A1938="INVERSION",-J1938,0)</f>
        <v>0</v>
      </c>
      <c r="S1938" s="56">
        <f>finanzas3[[#This Row],[INGRESO__NETO]]+finanzas3[[#This Row],[GASTO_NETO]]+finanzas3[[#This Row],[INVERSION_NETA]]</f>
        <v>-0.44500000000000006</v>
      </c>
    </row>
    <row r="1939" spans="1:19" x14ac:dyDescent="0.35">
      <c r="A1939" s="3" t="s">
        <v>28</v>
      </c>
      <c r="B1939" s="3" t="s">
        <v>16</v>
      </c>
      <c r="C1939" s="3" t="s">
        <v>17</v>
      </c>
      <c r="D1939" s="3" t="s">
        <v>18</v>
      </c>
      <c r="E1939" s="3" t="s">
        <v>927</v>
      </c>
      <c r="G1939" s="3" t="s">
        <v>48</v>
      </c>
      <c r="H1939" s="3" t="s">
        <v>49</v>
      </c>
      <c r="I1939" s="3" t="s">
        <v>927</v>
      </c>
      <c r="J1939" s="6">
        <v>0.27999999999999997</v>
      </c>
      <c r="K1939" s="4">
        <v>44911</v>
      </c>
      <c r="L1939" s="3">
        <f t="shared" si="120"/>
        <v>2022</v>
      </c>
      <c r="M1939" s="3">
        <f t="shared" si="121"/>
        <v>12</v>
      </c>
      <c r="O1939" s="3"/>
      <c r="P1939" s="56">
        <f t="shared" si="122"/>
        <v>0</v>
      </c>
      <c r="Q1939" s="56">
        <f t="shared" si="123"/>
        <v>-0.27999999999999997</v>
      </c>
      <c r="R1939" s="56">
        <f>IF(A1939="INVERSION",-J1939,0)</f>
        <v>0</v>
      </c>
      <c r="S1939" s="56">
        <f>finanzas3[[#This Row],[INGRESO__NETO]]+finanzas3[[#This Row],[GASTO_NETO]]+finanzas3[[#This Row],[INVERSION_NETA]]</f>
        <v>-0.27999999999999997</v>
      </c>
    </row>
    <row r="1940" spans="1:19" x14ac:dyDescent="0.35">
      <c r="A1940" s="3" t="s">
        <v>28</v>
      </c>
      <c r="B1940" s="3" t="s">
        <v>16</v>
      </c>
      <c r="C1940" s="3" t="s">
        <v>17</v>
      </c>
      <c r="D1940" s="3" t="s">
        <v>18</v>
      </c>
      <c r="E1940" s="3" t="s">
        <v>803</v>
      </c>
      <c r="G1940" s="3" t="s">
        <v>53</v>
      </c>
      <c r="H1940" s="3" t="s">
        <v>77</v>
      </c>
      <c r="I1940" s="3" t="s">
        <v>78</v>
      </c>
      <c r="J1940" s="6">
        <v>7.0220000000000002</v>
      </c>
      <c r="K1940" s="4">
        <v>44913</v>
      </c>
      <c r="L1940" s="3">
        <f t="shared" si="120"/>
        <v>2022</v>
      </c>
      <c r="M1940" s="3">
        <f t="shared" si="121"/>
        <v>12</v>
      </c>
      <c r="O1940" s="3"/>
      <c r="P1940" s="56">
        <f t="shared" si="122"/>
        <v>0</v>
      </c>
      <c r="Q1940" s="56">
        <f t="shared" si="123"/>
        <v>-7.0220000000000002</v>
      </c>
      <c r="R1940" s="56">
        <f>IF(A1940="INVERSION",-J1940,0)</f>
        <v>0</v>
      </c>
      <c r="S1940" s="56">
        <f>finanzas3[[#This Row],[INGRESO__NETO]]+finanzas3[[#This Row],[GASTO_NETO]]+finanzas3[[#This Row],[INVERSION_NETA]]</f>
        <v>-7.0220000000000002</v>
      </c>
    </row>
    <row r="1941" spans="1:19" x14ac:dyDescent="0.35">
      <c r="A1941" s="3" t="s">
        <v>15</v>
      </c>
      <c r="B1941" s="3" t="s">
        <v>16</v>
      </c>
      <c r="C1941" s="3" t="s">
        <v>17</v>
      </c>
      <c r="D1941" s="3" t="s">
        <v>18</v>
      </c>
      <c r="E1941" s="3" t="s">
        <v>98</v>
      </c>
      <c r="F1941" s="3" t="s">
        <v>20</v>
      </c>
      <c r="G1941" s="3" t="s">
        <v>568</v>
      </c>
      <c r="H1941" s="3" t="s">
        <v>679</v>
      </c>
      <c r="I1941" s="3" t="s">
        <v>98</v>
      </c>
      <c r="J1941" s="6">
        <v>3.5999999999999996</v>
      </c>
      <c r="K1941" s="4">
        <v>44914</v>
      </c>
      <c r="L1941" s="3">
        <f t="shared" si="120"/>
        <v>2022</v>
      </c>
      <c r="M1941" s="3">
        <f t="shared" si="121"/>
        <v>12</v>
      </c>
      <c r="O1941" s="3" t="s">
        <v>1114</v>
      </c>
      <c r="P1941" s="56">
        <f t="shared" si="122"/>
        <v>3.5999999999999996</v>
      </c>
      <c r="Q1941" s="56">
        <f t="shared" si="123"/>
        <v>0</v>
      </c>
      <c r="R1941" s="56">
        <f>IF(A1941="INVERSION",-J1941,0)</f>
        <v>0</v>
      </c>
      <c r="S1941" s="56">
        <f>finanzas3[[#This Row],[INGRESO__NETO]]+finanzas3[[#This Row],[GASTO_NETO]]+finanzas3[[#This Row],[INVERSION_NETA]]</f>
        <v>3.5999999999999996</v>
      </c>
    </row>
    <row r="1942" spans="1:19" x14ac:dyDescent="0.35">
      <c r="A1942" s="3" t="s">
        <v>28</v>
      </c>
      <c r="B1942" s="3" t="s">
        <v>16</v>
      </c>
      <c r="C1942" s="3" t="s">
        <v>17</v>
      </c>
      <c r="D1942" s="3" t="s">
        <v>18</v>
      </c>
      <c r="E1942" s="3" t="s">
        <v>929</v>
      </c>
      <c r="G1942" s="3" t="s">
        <v>48</v>
      </c>
      <c r="H1942" s="3" t="s">
        <v>1108</v>
      </c>
      <c r="I1942" s="3" t="s">
        <v>1108</v>
      </c>
      <c r="J1942" s="6">
        <v>0.63</v>
      </c>
      <c r="K1942" s="4">
        <v>44914</v>
      </c>
      <c r="L1942" s="3">
        <f t="shared" si="120"/>
        <v>2022</v>
      </c>
      <c r="M1942" s="3">
        <f t="shared" si="121"/>
        <v>12</v>
      </c>
      <c r="O1942" s="3" t="s">
        <v>1109</v>
      </c>
      <c r="P1942" s="56">
        <f t="shared" si="122"/>
        <v>0</v>
      </c>
      <c r="Q1942" s="56">
        <f t="shared" si="123"/>
        <v>-0.63</v>
      </c>
      <c r="R1942" s="56">
        <f>IF(A1942="INVERSION",-J1942,0)</f>
        <v>0</v>
      </c>
      <c r="S1942" s="56">
        <f>finanzas3[[#This Row],[INGRESO__NETO]]+finanzas3[[#This Row],[GASTO_NETO]]+finanzas3[[#This Row],[INVERSION_NETA]]</f>
        <v>-0.63</v>
      </c>
    </row>
    <row r="1943" spans="1:19" x14ac:dyDescent="0.35">
      <c r="A1943" s="3" t="s">
        <v>15</v>
      </c>
      <c r="B1943" s="3" t="s">
        <v>16</v>
      </c>
      <c r="C1943" s="3" t="s">
        <v>17</v>
      </c>
      <c r="D1943" s="3" t="s">
        <v>18</v>
      </c>
      <c r="F1943" s="3" t="s">
        <v>20</v>
      </c>
      <c r="G1943" s="3" t="s">
        <v>568</v>
      </c>
      <c r="H1943" s="3" t="s">
        <v>679</v>
      </c>
      <c r="I1943" s="3" t="s">
        <v>77</v>
      </c>
      <c r="J1943" s="6">
        <v>18</v>
      </c>
      <c r="K1943" s="4">
        <v>44914</v>
      </c>
      <c r="L1943" s="3">
        <f t="shared" si="120"/>
        <v>2022</v>
      </c>
      <c r="M1943" s="3">
        <f t="shared" si="121"/>
        <v>12</v>
      </c>
      <c r="O1943" s="3" t="s">
        <v>1113</v>
      </c>
      <c r="P1943" s="56">
        <f t="shared" si="122"/>
        <v>18</v>
      </c>
      <c r="Q1943" s="56">
        <f t="shared" si="123"/>
        <v>0</v>
      </c>
      <c r="R1943" s="56">
        <f>IF(A1943="INVERSION",-J1943,0)</f>
        <v>0</v>
      </c>
      <c r="S1943" s="56">
        <f>finanzas3[[#This Row],[INGRESO__NETO]]+finanzas3[[#This Row],[GASTO_NETO]]+finanzas3[[#This Row],[INVERSION_NETA]]</f>
        <v>18</v>
      </c>
    </row>
    <row r="1944" spans="1:19" x14ac:dyDescent="0.35">
      <c r="A1944" s="3" t="s">
        <v>28</v>
      </c>
      <c r="B1944" s="3" t="s">
        <v>16</v>
      </c>
      <c r="C1944" s="3" t="s">
        <v>637</v>
      </c>
      <c r="D1944" s="3" t="s">
        <v>18</v>
      </c>
      <c r="E1944" s="3" t="s">
        <v>1106</v>
      </c>
      <c r="G1944" s="3" t="s">
        <v>81</v>
      </c>
      <c r="H1944" s="3" t="s">
        <v>168</v>
      </c>
      <c r="I1944" s="3" t="s">
        <v>1107</v>
      </c>
      <c r="J1944" s="6">
        <v>1.6879999999999999</v>
      </c>
      <c r="K1944" s="4">
        <v>44914</v>
      </c>
      <c r="L1944" s="3">
        <f t="shared" si="120"/>
        <v>2022</v>
      </c>
      <c r="M1944" s="3">
        <f t="shared" si="121"/>
        <v>12</v>
      </c>
      <c r="O1944" s="3"/>
      <c r="P1944" s="56">
        <f t="shared" si="122"/>
        <v>0</v>
      </c>
      <c r="Q1944" s="56">
        <f t="shared" si="123"/>
        <v>-1.6879999999999999</v>
      </c>
      <c r="R1944" s="56">
        <f>IF(A1944="INVERSION",-J1944,0)</f>
        <v>0</v>
      </c>
      <c r="S1944" s="56">
        <f>finanzas3[[#This Row],[INGRESO__NETO]]+finanzas3[[#This Row],[GASTO_NETO]]+finanzas3[[#This Row],[INVERSION_NETA]]</f>
        <v>-1.6879999999999999</v>
      </c>
    </row>
    <row r="1945" spans="1:19" x14ac:dyDescent="0.35">
      <c r="A1945" s="3" t="s">
        <v>28</v>
      </c>
      <c r="B1945" s="3" t="s">
        <v>16</v>
      </c>
      <c r="C1945" s="3" t="s">
        <v>17</v>
      </c>
      <c r="D1945" s="3" t="s">
        <v>18</v>
      </c>
      <c r="E1945" s="3" t="s">
        <v>979</v>
      </c>
      <c r="G1945" s="3" t="s">
        <v>21</v>
      </c>
      <c r="H1945" s="3" t="s">
        <v>550</v>
      </c>
      <c r="I1945" s="3" t="s">
        <v>744</v>
      </c>
      <c r="J1945" s="6">
        <v>3.3000000000000003</v>
      </c>
      <c r="K1945" s="4">
        <v>44914</v>
      </c>
      <c r="L1945" s="3">
        <f t="shared" si="120"/>
        <v>2022</v>
      </c>
      <c r="M1945" s="3">
        <f t="shared" si="121"/>
        <v>12</v>
      </c>
      <c r="O1945" s="3" t="s">
        <v>1110</v>
      </c>
      <c r="P1945" s="56">
        <f t="shared" si="122"/>
        <v>0</v>
      </c>
      <c r="Q1945" s="56">
        <f t="shared" si="123"/>
        <v>-3.3000000000000003</v>
      </c>
      <c r="R1945" s="56">
        <f>IF(A1945="INVERSION",-J1945,0)</f>
        <v>0</v>
      </c>
      <c r="S1945" s="56">
        <f>finanzas3[[#This Row],[INGRESO__NETO]]+finanzas3[[#This Row],[GASTO_NETO]]+finanzas3[[#This Row],[INVERSION_NETA]]</f>
        <v>-3.3000000000000003</v>
      </c>
    </row>
    <row r="1946" spans="1:19" x14ac:dyDescent="0.35">
      <c r="A1946" s="3" t="s">
        <v>28</v>
      </c>
      <c r="B1946" s="3" t="s">
        <v>16</v>
      </c>
      <c r="C1946" s="3" t="s">
        <v>17</v>
      </c>
      <c r="D1946" s="3" t="s">
        <v>18</v>
      </c>
      <c r="E1946" s="3" t="s">
        <v>1111</v>
      </c>
      <c r="G1946" s="3" t="s">
        <v>550</v>
      </c>
      <c r="H1946" s="3" t="s">
        <v>550</v>
      </c>
      <c r="I1946" s="3" t="s">
        <v>744</v>
      </c>
      <c r="J1946" s="6">
        <v>5.9</v>
      </c>
      <c r="K1946" s="4">
        <v>44914</v>
      </c>
      <c r="L1946" s="3">
        <f t="shared" si="120"/>
        <v>2022</v>
      </c>
      <c r="M1946" s="3">
        <f t="shared" si="121"/>
        <v>12</v>
      </c>
      <c r="O1946" s="3" t="s">
        <v>1112</v>
      </c>
      <c r="P1946" s="56">
        <f t="shared" si="122"/>
        <v>0</v>
      </c>
      <c r="Q1946" s="56">
        <f t="shared" si="123"/>
        <v>-5.9</v>
      </c>
      <c r="R1946" s="56">
        <f>IF(A1946="INVERSION",-J1946,0)</f>
        <v>0</v>
      </c>
      <c r="S1946" s="56">
        <f>finanzas3[[#This Row],[INGRESO__NETO]]+finanzas3[[#This Row],[GASTO_NETO]]+finanzas3[[#This Row],[INVERSION_NETA]]</f>
        <v>-5.9</v>
      </c>
    </row>
    <row r="1947" spans="1:19" x14ac:dyDescent="0.35">
      <c r="A1947" s="3" t="s">
        <v>28</v>
      </c>
      <c r="B1947" s="3" t="s">
        <v>16</v>
      </c>
      <c r="C1947" s="3" t="s">
        <v>17</v>
      </c>
      <c r="D1947" s="3" t="s">
        <v>18</v>
      </c>
      <c r="E1947" s="3" t="s">
        <v>571</v>
      </c>
      <c r="G1947" s="3" t="s">
        <v>81</v>
      </c>
      <c r="H1947" s="3" t="s">
        <v>168</v>
      </c>
      <c r="I1947" s="34" t="s">
        <v>571</v>
      </c>
      <c r="J1947" s="47">
        <v>3.2</v>
      </c>
      <c r="K1947" s="4">
        <v>44917</v>
      </c>
      <c r="L1947" s="3">
        <f t="shared" si="120"/>
        <v>2022</v>
      </c>
      <c r="M1947" s="3">
        <f t="shared" si="121"/>
        <v>12</v>
      </c>
      <c r="O1947" s="3" t="s">
        <v>1115</v>
      </c>
      <c r="P1947" s="56">
        <f t="shared" si="122"/>
        <v>0</v>
      </c>
      <c r="Q1947" s="56">
        <f t="shared" si="123"/>
        <v>-3.2</v>
      </c>
      <c r="R1947" s="56">
        <f>IF(A1947="INVERSION",-J1947,0)</f>
        <v>0</v>
      </c>
      <c r="S1947" s="56">
        <f>finanzas3[[#This Row],[INGRESO__NETO]]+finanzas3[[#This Row],[GASTO_NETO]]+finanzas3[[#This Row],[INVERSION_NETA]]</f>
        <v>-3.2</v>
      </c>
    </row>
    <row r="1948" spans="1:19" x14ac:dyDescent="0.35">
      <c r="A1948" s="3" t="s">
        <v>28</v>
      </c>
      <c r="B1948" s="3" t="s">
        <v>16</v>
      </c>
      <c r="C1948" s="3" t="s">
        <v>17</v>
      </c>
      <c r="D1948" s="3" t="s">
        <v>18</v>
      </c>
      <c r="E1948" s="3" t="s">
        <v>1116</v>
      </c>
      <c r="G1948" s="3" t="s">
        <v>67</v>
      </c>
      <c r="H1948" s="3" t="s">
        <v>66</v>
      </c>
      <c r="I1948" s="3" t="s">
        <v>1117</v>
      </c>
      <c r="J1948" s="6">
        <v>4.2</v>
      </c>
      <c r="K1948" s="4">
        <v>44919</v>
      </c>
      <c r="L1948" s="3">
        <f t="shared" si="120"/>
        <v>2022</v>
      </c>
      <c r="M1948" s="3">
        <f t="shared" si="121"/>
        <v>12</v>
      </c>
      <c r="O1948" s="3" t="s">
        <v>1118</v>
      </c>
      <c r="P1948" s="56">
        <f t="shared" si="122"/>
        <v>0</v>
      </c>
      <c r="Q1948" s="56">
        <f t="shared" si="123"/>
        <v>-4.2</v>
      </c>
      <c r="R1948" s="56">
        <f>IF(A1948="INVERSION",-J1948,0)</f>
        <v>0</v>
      </c>
      <c r="S1948" s="56">
        <f>finanzas3[[#This Row],[INGRESO__NETO]]+finanzas3[[#This Row],[GASTO_NETO]]+finanzas3[[#This Row],[INVERSION_NETA]]</f>
        <v>-4.2</v>
      </c>
    </row>
    <row r="1949" spans="1:19" x14ac:dyDescent="0.35">
      <c r="A1949" s="3" t="s">
        <v>28</v>
      </c>
      <c r="B1949" s="3" t="s">
        <v>16</v>
      </c>
      <c r="C1949" s="3" t="s">
        <v>17</v>
      </c>
      <c r="D1949" s="3" t="s">
        <v>18</v>
      </c>
      <c r="E1949" s="3" t="s">
        <v>1119</v>
      </c>
      <c r="G1949" s="3" t="s">
        <v>67</v>
      </c>
      <c r="H1949" s="3" t="s">
        <v>66</v>
      </c>
      <c r="I1949" s="3" t="s">
        <v>66</v>
      </c>
      <c r="J1949" s="6">
        <v>1.3650000000000002</v>
      </c>
      <c r="K1949" s="4">
        <v>44921</v>
      </c>
      <c r="L1949" s="3">
        <f t="shared" si="120"/>
        <v>2022</v>
      </c>
      <c r="M1949" s="3">
        <f t="shared" si="121"/>
        <v>12</v>
      </c>
      <c r="O1949" s="3"/>
      <c r="P1949" s="56">
        <f t="shared" si="122"/>
        <v>0</v>
      </c>
      <c r="Q1949" s="56">
        <f t="shared" si="123"/>
        <v>-1.3650000000000002</v>
      </c>
      <c r="R1949" s="56">
        <f>IF(A1949="INVERSION",-J1949,0)</f>
        <v>0</v>
      </c>
      <c r="S1949" s="56">
        <f>finanzas3[[#This Row],[INGRESO__NETO]]+finanzas3[[#This Row],[GASTO_NETO]]+finanzas3[[#This Row],[INVERSION_NETA]]</f>
        <v>-1.3650000000000002</v>
      </c>
    </row>
    <row r="1950" spans="1:19" x14ac:dyDescent="0.35">
      <c r="A1950" s="3" t="s">
        <v>28</v>
      </c>
      <c r="B1950" s="3" t="s">
        <v>16</v>
      </c>
      <c r="C1950" s="3" t="s">
        <v>17</v>
      </c>
      <c r="D1950" s="3" t="s">
        <v>18</v>
      </c>
      <c r="E1950" s="3" t="s">
        <v>1120</v>
      </c>
      <c r="G1950" s="3" t="s">
        <v>550</v>
      </c>
      <c r="H1950" s="3" t="s">
        <v>639</v>
      </c>
      <c r="I1950" s="3" t="s">
        <v>639</v>
      </c>
      <c r="J1950" s="6">
        <v>1.5</v>
      </c>
      <c r="K1950" s="4">
        <v>44921</v>
      </c>
      <c r="L1950" s="3">
        <f t="shared" si="120"/>
        <v>2022</v>
      </c>
      <c r="M1950" s="3">
        <f t="shared" si="121"/>
        <v>12</v>
      </c>
      <c r="O1950" s="3" t="s">
        <v>1121</v>
      </c>
      <c r="P1950" s="56">
        <f t="shared" si="122"/>
        <v>0</v>
      </c>
      <c r="Q1950" s="56">
        <f t="shared" si="123"/>
        <v>-1.5</v>
      </c>
      <c r="R1950" s="56">
        <f>IF(A1950="INVERSION",-J1950,0)</f>
        <v>0</v>
      </c>
      <c r="S1950" s="56">
        <f>finanzas3[[#This Row],[INGRESO__NETO]]+finanzas3[[#This Row],[GASTO_NETO]]+finanzas3[[#This Row],[INVERSION_NETA]]</f>
        <v>-1.5</v>
      </c>
    </row>
    <row r="1951" spans="1:19" x14ac:dyDescent="0.35">
      <c r="A1951" s="3" t="s">
        <v>28</v>
      </c>
      <c r="B1951" s="3" t="s">
        <v>16</v>
      </c>
      <c r="C1951" s="3" t="s">
        <v>17</v>
      </c>
      <c r="D1951" s="3" t="s">
        <v>18</v>
      </c>
      <c r="E1951" s="3" t="s">
        <v>126</v>
      </c>
      <c r="F1951" s="3" t="s">
        <v>171</v>
      </c>
      <c r="G1951" s="3" t="s">
        <v>81</v>
      </c>
      <c r="H1951" s="3" t="s">
        <v>126</v>
      </c>
      <c r="I1951" s="3" t="s">
        <v>1122</v>
      </c>
      <c r="J1951" s="6">
        <v>0.94000000000000006</v>
      </c>
      <c r="K1951" s="4">
        <v>44922</v>
      </c>
      <c r="L1951" s="3">
        <f t="shared" si="120"/>
        <v>2022</v>
      </c>
      <c r="M1951" s="3">
        <f t="shared" si="121"/>
        <v>12</v>
      </c>
      <c r="O1951" s="3" t="s">
        <v>1123</v>
      </c>
      <c r="P1951" s="56">
        <f t="shared" si="122"/>
        <v>0</v>
      </c>
      <c r="Q1951" s="56">
        <f t="shared" si="123"/>
        <v>-0.94000000000000006</v>
      </c>
      <c r="R1951" s="56">
        <f>IF(A1951="INVERSION",-J1951,0)</f>
        <v>0</v>
      </c>
      <c r="S1951" s="56">
        <f>finanzas3[[#This Row],[INGRESO__NETO]]+finanzas3[[#This Row],[GASTO_NETO]]+finanzas3[[#This Row],[INVERSION_NETA]]</f>
        <v>-0.94000000000000006</v>
      </c>
    </row>
    <row r="1952" spans="1:19" x14ac:dyDescent="0.35">
      <c r="A1952" s="3" t="s">
        <v>28</v>
      </c>
      <c r="B1952" s="3" t="s">
        <v>16</v>
      </c>
      <c r="C1952" s="3" t="s">
        <v>17</v>
      </c>
      <c r="D1952" s="3" t="s">
        <v>18</v>
      </c>
      <c r="E1952" s="3" t="s">
        <v>58</v>
      </c>
      <c r="F1952" s="3" t="s">
        <v>171</v>
      </c>
      <c r="G1952" s="3" t="s">
        <v>59</v>
      </c>
      <c r="H1952" s="3" t="s">
        <v>428</v>
      </c>
      <c r="I1952" s="3" t="s">
        <v>428</v>
      </c>
      <c r="J1952" s="6">
        <v>3.8979999999999997</v>
      </c>
      <c r="K1952" s="4">
        <v>44922</v>
      </c>
      <c r="L1952" s="3">
        <f t="shared" si="120"/>
        <v>2022</v>
      </c>
      <c r="M1952" s="3">
        <f t="shared" si="121"/>
        <v>12</v>
      </c>
      <c r="O1952" s="3" t="s">
        <v>1126</v>
      </c>
      <c r="P1952" s="56">
        <f t="shared" si="122"/>
        <v>0</v>
      </c>
      <c r="Q1952" s="56">
        <f t="shared" si="123"/>
        <v>-3.8979999999999997</v>
      </c>
      <c r="R1952" s="56">
        <f>IF(A1952="INVERSION",-J1952,0)</f>
        <v>0</v>
      </c>
      <c r="S1952" s="56">
        <f>finanzas3[[#This Row],[INGRESO__NETO]]+finanzas3[[#This Row],[GASTO_NETO]]+finanzas3[[#This Row],[INVERSION_NETA]]</f>
        <v>-3.8979999999999997</v>
      </c>
    </row>
    <row r="1953" spans="1:19" x14ac:dyDescent="0.35">
      <c r="A1953" s="3" t="s">
        <v>28</v>
      </c>
      <c r="B1953" s="3" t="s">
        <v>16</v>
      </c>
      <c r="C1953" s="3" t="s">
        <v>17</v>
      </c>
      <c r="D1953" s="3" t="s">
        <v>18</v>
      </c>
      <c r="E1953" s="3" t="s">
        <v>46</v>
      </c>
      <c r="F1953" s="3" t="s">
        <v>47</v>
      </c>
      <c r="G1953" s="3" t="s">
        <v>73</v>
      </c>
      <c r="H1953" s="34" t="s">
        <v>114</v>
      </c>
      <c r="I1953" s="34" t="s">
        <v>1124</v>
      </c>
      <c r="J1953" s="47">
        <v>4.7600000000000007</v>
      </c>
      <c r="K1953" s="4">
        <v>44922</v>
      </c>
      <c r="L1953" s="3">
        <f t="shared" si="120"/>
        <v>2022</v>
      </c>
      <c r="M1953" s="3">
        <f t="shared" si="121"/>
        <v>12</v>
      </c>
      <c r="O1953" s="3" t="s">
        <v>1125</v>
      </c>
      <c r="P1953" s="56">
        <f t="shared" si="122"/>
        <v>0</v>
      </c>
      <c r="Q1953" s="56">
        <f t="shared" si="123"/>
        <v>-4.7600000000000007</v>
      </c>
      <c r="R1953" s="56">
        <f>IF(A1953="INVERSION",-J1953,0)</f>
        <v>0</v>
      </c>
      <c r="S1953" s="56">
        <f>finanzas3[[#This Row],[INGRESO__NETO]]+finanzas3[[#This Row],[GASTO_NETO]]+finanzas3[[#This Row],[INVERSION_NETA]]</f>
        <v>-4.7600000000000007</v>
      </c>
    </row>
    <row r="1954" spans="1:19" x14ac:dyDescent="0.35">
      <c r="A1954" s="3" t="s">
        <v>531</v>
      </c>
      <c r="B1954" s="3" t="s">
        <v>16</v>
      </c>
      <c r="C1954" s="3" t="s">
        <v>17</v>
      </c>
      <c r="D1954" s="3" t="s">
        <v>18</v>
      </c>
      <c r="E1954" s="3" t="s">
        <v>532</v>
      </c>
      <c r="F1954" s="3" t="s">
        <v>20</v>
      </c>
      <c r="G1954" s="3" t="s">
        <v>533</v>
      </c>
      <c r="H1954" s="34" t="s">
        <v>533</v>
      </c>
      <c r="I1954" s="34" t="s">
        <v>533</v>
      </c>
      <c r="J1954" s="47">
        <v>180</v>
      </c>
      <c r="K1954" s="4">
        <v>44923</v>
      </c>
      <c r="L1954" s="3">
        <f t="shared" si="120"/>
        <v>2022</v>
      </c>
      <c r="M1954" s="3">
        <f t="shared" si="121"/>
        <v>12</v>
      </c>
      <c r="O1954" s="3"/>
      <c r="P1954" s="56">
        <f t="shared" si="122"/>
        <v>0</v>
      </c>
      <c r="Q1954" s="56">
        <f t="shared" si="123"/>
        <v>0</v>
      </c>
      <c r="R1954" s="56">
        <f>IF(A1954="INVERSION",-J1954,0)</f>
        <v>-180</v>
      </c>
      <c r="S1954" s="56">
        <f>finanzas3[[#This Row],[INGRESO__NETO]]+finanzas3[[#This Row],[GASTO_NETO]]+finanzas3[[#This Row],[INVERSION_NETA]]</f>
        <v>-180</v>
      </c>
    </row>
    <row r="1955" spans="1:19" x14ac:dyDescent="0.35">
      <c r="A1955" s="3" t="s">
        <v>531</v>
      </c>
      <c r="B1955" s="3" t="s">
        <v>16</v>
      </c>
      <c r="C1955" s="3" t="s">
        <v>17</v>
      </c>
      <c r="D1955" s="3" t="s">
        <v>18</v>
      </c>
      <c r="E1955" s="3" t="s">
        <v>546</v>
      </c>
      <c r="F1955" s="3" t="s">
        <v>20</v>
      </c>
      <c r="G1955" s="3" t="s">
        <v>547</v>
      </c>
      <c r="H1955" s="34" t="s">
        <v>547</v>
      </c>
      <c r="I1955" s="34" t="s">
        <v>547</v>
      </c>
      <c r="J1955" s="47">
        <v>180</v>
      </c>
      <c r="K1955" s="4">
        <v>44923</v>
      </c>
      <c r="L1955" s="3">
        <f t="shared" si="120"/>
        <v>2022</v>
      </c>
      <c r="M1955" s="3">
        <f t="shared" si="121"/>
        <v>12</v>
      </c>
      <c r="O1955" s="3"/>
      <c r="P1955" s="56">
        <f t="shared" si="122"/>
        <v>0</v>
      </c>
      <c r="Q1955" s="56">
        <f t="shared" si="123"/>
        <v>0</v>
      </c>
      <c r="R1955" s="56">
        <f>IF(A1955="INVERSION",-J1955,0)</f>
        <v>-180</v>
      </c>
      <c r="S1955" s="56">
        <f>finanzas3[[#This Row],[INGRESO__NETO]]+finanzas3[[#This Row],[GASTO_NETO]]+finanzas3[[#This Row],[INVERSION_NETA]]</f>
        <v>-180</v>
      </c>
    </row>
    <row r="1956" spans="1:19" x14ac:dyDescent="0.35">
      <c r="A1956" s="3" t="s">
        <v>15</v>
      </c>
      <c r="B1956" s="3" t="s">
        <v>16</v>
      </c>
      <c r="C1956" s="3" t="s">
        <v>29</v>
      </c>
      <c r="D1956" s="3" t="s">
        <v>18</v>
      </c>
      <c r="E1956" s="3" t="s">
        <v>645</v>
      </c>
      <c r="F1956" s="3" t="s">
        <v>171</v>
      </c>
      <c r="G1956" s="3" t="s">
        <v>148</v>
      </c>
      <c r="H1956" s="34" t="s">
        <v>646</v>
      </c>
      <c r="I1956" s="34" t="s">
        <v>2706</v>
      </c>
      <c r="J1956" s="47">
        <v>1009.2629999999999</v>
      </c>
      <c r="K1956" s="4">
        <v>44924</v>
      </c>
      <c r="L1956" s="3">
        <f t="shared" si="120"/>
        <v>2022</v>
      </c>
      <c r="M1956" s="3">
        <f t="shared" si="121"/>
        <v>12</v>
      </c>
      <c r="O1956" s="3" t="s">
        <v>1127</v>
      </c>
      <c r="P1956" s="56">
        <f t="shared" si="122"/>
        <v>1009.2629999999999</v>
      </c>
      <c r="Q1956" s="56">
        <f t="shared" si="123"/>
        <v>0</v>
      </c>
      <c r="R1956" s="56">
        <f>IF(A1956="INVERSION",-J1956,0)</f>
        <v>0</v>
      </c>
      <c r="S1956" s="56">
        <f>finanzas3[[#This Row],[INGRESO__NETO]]+finanzas3[[#This Row],[GASTO_NETO]]+finanzas3[[#This Row],[INVERSION_NETA]]</f>
        <v>1009.2629999999999</v>
      </c>
    </row>
    <row r="1957" spans="1:19" x14ac:dyDescent="0.35">
      <c r="A1957" s="3" t="s">
        <v>28</v>
      </c>
      <c r="B1957" s="3" t="s">
        <v>16</v>
      </c>
      <c r="C1957" s="3" t="s">
        <v>17</v>
      </c>
      <c r="D1957" s="3" t="s">
        <v>18</v>
      </c>
      <c r="E1957" s="3" t="s">
        <v>1128</v>
      </c>
      <c r="G1957" s="3" t="s">
        <v>67</v>
      </c>
      <c r="H1957" s="34" t="s">
        <v>66</v>
      </c>
      <c r="I1957" s="34" t="s">
        <v>66</v>
      </c>
      <c r="J1957" s="47">
        <v>1.79</v>
      </c>
      <c r="K1957" s="4">
        <v>44925</v>
      </c>
      <c r="L1957" s="3">
        <f t="shared" si="120"/>
        <v>2022</v>
      </c>
      <c r="M1957" s="3">
        <f t="shared" si="121"/>
        <v>12</v>
      </c>
      <c r="O1957" s="3" t="s">
        <v>1129</v>
      </c>
      <c r="P1957" s="56">
        <f t="shared" si="122"/>
        <v>0</v>
      </c>
      <c r="Q1957" s="56">
        <f t="shared" si="123"/>
        <v>-1.79</v>
      </c>
      <c r="R1957" s="56">
        <f>IF(A1957="INVERSION",-J1957,0)</f>
        <v>0</v>
      </c>
      <c r="S1957" s="56">
        <f>finanzas3[[#This Row],[INGRESO__NETO]]+finanzas3[[#This Row],[GASTO_NETO]]+finanzas3[[#This Row],[INVERSION_NETA]]</f>
        <v>-1.79</v>
      </c>
    </row>
    <row r="1958" spans="1:19" x14ac:dyDescent="0.35">
      <c r="A1958" s="3" t="s">
        <v>28</v>
      </c>
      <c r="B1958" s="3" t="s">
        <v>16</v>
      </c>
      <c r="C1958" s="3" t="s">
        <v>17</v>
      </c>
      <c r="D1958" s="3" t="s">
        <v>18</v>
      </c>
      <c r="E1958" s="3" t="s">
        <v>1130</v>
      </c>
      <c r="G1958" s="3" t="s">
        <v>67</v>
      </c>
      <c r="H1958" s="34" t="s">
        <v>67</v>
      </c>
      <c r="I1958" s="34" t="s">
        <v>1131</v>
      </c>
      <c r="J1958" s="47">
        <v>3.5</v>
      </c>
      <c r="K1958" s="4">
        <v>44925</v>
      </c>
      <c r="L1958" s="3">
        <f t="shared" si="120"/>
        <v>2022</v>
      </c>
      <c r="M1958" s="3">
        <f t="shared" si="121"/>
        <v>12</v>
      </c>
      <c r="O1958" s="3" t="s">
        <v>1132</v>
      </c>
      <c r="P1958" s="56">
        <f t="shared" si="122"/>
        <v>0</v>
      </c>
      <c r="Q1958" s="56">
        <f t="shared" si="123"/>
        <v>-3.5</v>
      </c>
      <c r="R1958" s="56">
        <f>IF(A1958="INVERSION",-J1958,0)</f>
        <v>0</v>
      </c>
      <c r="S1958" s="56">
        <f>finanzas3[[#This Row],[INGRESO__NETO]]+finanzas3[[#This Row],[GASTO_NETO]]+finanzas3[[#This Row],[INVERSION_NETA]]</f>
        <v>-3.5</v>
      </c>
    </row>
    <row r="1959" spans="1:19" x14ac:dyDescent="0.35">
      <c r="A1959" s="3" t="s">
        <v>28</v>
      </c>
      <c r="B1959" s="3" t="s">
        <v>16</v>
      </c>
      <c r="C1959" s="3" t="s">
        <v>29</v>
      </c>
      <c r="D1959" s="3" t="s">
        <v>18</v>
      </c>
      <c r="E1959" s="3" t="s">
        <v>37</v>
      </c>
      <c r="F1959" s="3" t="s">
        <v>171</v>
      </c>
      <c r="G1959" s="3" t="s">
        <v>1864</v>
      </c>
      <c r="H1959" s="34" t="s">
        <v>1861</v>
      </c>
      <c r="I1959" s="34" t="s">
        <v>487</v>
      </c>
      <c r="J1959" s="47">
        <v>45</v>
      </c>
      <c r="K1959" s="4">
        <v>44927</v>
      </c>
      <c r="L1959" s="3">
        <f t="shared" si="120"/>
        <v>2023</v>
      </c>
      <c r="M1959" s="3">
        <f t="shared" si="121"/>
        <v>1</v>
      </c>
      <c r="O1959" s="3"/>
      <c r="P1959" s="56">
        <f t="shared" si="122"/>
        <v>0</v>
      </c>
      <c r="Q1959" s="56">
        <f t="shared" si="123"/>
        <v>-45</v>
      </c>
      <c r="R1959" s="56">
        <f>IF(A1959="INVERSION",-J1959,0)</f>
        <v>0</v>
      </c>
      <c r="S1959" s="56">
        <f>finanzas3[[#This Row],[INGRESO__NETO]]+finanzas3[[#This Row],[GASTO_NETO]]+finanzas3[[#This Row],[INVERSION_NETA]]</f>
        <v>-45</v>
      </c>
    </row>
    <row r="1960" spans="1:19" x14ac:dyDescent="0.35">
      <c r="A1960" s="3" t="s">
        <v>28</v>
      </c>
      <c r="B1960" s="3" t="s">
        <v>35</v>
      </c>
      <c r="C1960" s="3" t="s">
        <v>29</v>
      </c>
      <c r="D1960" s="3" t="s">
        <v>18</v>
      </c>
      <c r="E1960" s="3" t="s">
        <v>184</v>
      </c>
      <c r="G1960" s="3" t="s">
        <v>1864</v>
      </c>
      <c r="H1960" s="34" t="s">
        <v>184</v>
      </c>
      <c r="I1960" s="34" t="s">
        <v>632</v>
      </c>
      <c r="J1960" s="47">
        <v>13.5</v>
      </c>
      <c r="K1960" s="4">
        <v>44927</v>
      </c>
      <c r="L1960" s="3">
        <f t="shared" si="120"/>
        <v>2023</v>
      </c>
      <c r="M1960" s="3">
        <f t="shared" si="121"/>
        <v>1</v>
      </c>
      <c r="O1960" s="3"/>
      <c r="P1960" s="56">
        <f t="shared" si="122"/>
        <v>0</v>
      </c>
      <c r="Q1960" s="56">
        <f t="shared" si="123"/>
        <v>-13.5</v>
      </c>
      <c r="R1960" s="56">
        <f>IF(A1960="INVERSION",-J1960,0)</f>
        <v>0</v>
      </c>
      <c r="S1960" s="56">
        <f>finanzas3[[#This Row],[INGRESO__NETO]]+finanzas3[[#This Row],[GASTO_NETO]]+finanzas3[[#This Row],[INVERSION_NETA]]</f>
        <v>-13.5</v>
      </c>
    </row>
    <row r="1961" spans="1:19" x14ac:dyDescent="0.35">
      <c r="A1961" s="3" t="s">
        <v>28</v>
      </c>
      <c r="B1961" s="3" t="s">
        <v>16</v>
      </c>
      <c r="C1961" s="3" t="s">
        <v>17</v>
      </c>
      <c r="D1961" s="3" t="s">
        <v>18</v>
      </c>
      <c r="E1961" s="3" t="s">
        <v>1136</v>
      </c>
      <c r="F1961" s="3" t="s">
        <v>171</v>
      </c>
      <c r="G1961" s="3" t="s">
        <v>84</v>
      </c>
      <c r="H1961" s="34" t="s">
        <v>1137</v>
      </c>
      <c r="I1961" s="34" t="s">
        <v>1138</v>
      </c>
      <c r="J1961" s="47">
        <v>17.900000000000002</v>
      </c>
      <c r="K1961" s="4">
        <v>44930</v>
      </c>
      <c r="L1961" s="3">
        <f t="shared" si="120"/>
        <v>2023</v>
      </c>
      <c r="M1961" s="3">
        <f t="shared" si="121"/>
        <v>1</v>
      </c>
      <c r="O1961" s="3" t="s">
        <v>1139</v>
      </c>
      <c r="P1961" s="56">
        <f t="shared" si="122"/>
        <v>0</v>
      </c>
      <c r="Q1961" s="56">
        <f t="shared" si="123"/>
        <v>-17.900000000000002</v>
      </c>
      <c r="R1961" s="56">
        <f>IF(A1961="INVERSION",-J1961,0)</f>
        <v>0</v>
      </c>
      <c r="S1961" s="56">
        <f>finanzas3[[#This Row],[INGRESO__NETO]]+finanzas3[[#This Row],[GASTO_NETO]]+finanzas3[[#This Row],[INVERSION_NETA]]</f>
        <v>-17.900000000000002</v>
      </c>
    </row>
    <row r="1962" spans="1:19" x14ac:dyDescent="0.35">
      <c r="A1962" s="3" t="s">
        <v>28</v>
      </c>
      <c r="B1962" s="3" t="s">
        <v>16</v>
      </c>
      <c r="C1962" s="3" t="s">
        <v>17</v>
      </c>
      <c r="D1962" s="3" t="s">
        <v>18</v>
      </c>
      <c r="E1962" s="3" t="s">
        <v>1134</v>
      </c>
      <c r="G1962" s="3" t="s">
        <v>53</v>
      </c>
      <c r="H1962" s="34" t="s">
        <v>1134</v>
      </c>
      <c r="I1962" s="34" t="s">
        <v>1134</v>
      </c>
      <c r="J1962" s="47">
        <v>4.7549999999999999</v>
      </c>
      <c r="K1962" s="4">
        <v>44930</v>
      </c>
      <c r="L1962" s="3">
        <f t="shared" si="120"/>
        <v>2023</v>
      </c>
      <c r="M1962" s="3">
        <f t="shared" si="121"/>
        <v>1</v>
      </c>
      <c r="O1962" s="3" t="s">
        <v>1135</v>
      </c>
      <c r="P1962" s="56">
        <f t="shared" si="122"/>
        <v>0</v>
      </c>
      <c r="Q1962" s="56">
        <f t="shared" si="123"/>
        <v>-4.7549999999999999</v>
      </c>
      <c r="R1962" s="56">
        <f>IF(A1962="INVERSION",-J1962,0)</f>
        <v>0</v>
      </c>
      <c r="S1962" s="56">
        <f>finanzas3[[#This Row],[INGRESO__NETO]]+finanzas3[[#This Row],[GASTO_NETO]]+finanzas3[[#This Row],[INVERSION_NETA]]</f>
        <v>-4.7549999999999999</v>
      </c>
    </row>
    <row r="1963" spans="1:19" x14ac:dyDescent="0.35">
      <c r="A1963" s="3" t="s">
        <v>15</v>
      </c>
      <c r="B1963" s="3" t="s">
        <v>16</v>
      </c>
      <c r="C1963" s="3" t="s">
        <v>17</v>
      </c>
      <c r="D1963" s="3" t="s">
        <v>18</v>
      </c>
      <c r="G1963" s="3" t="s">
        <v>21</v>
      </c>
      <c r="H1963" s="34" t="s">
        <v>1145</v>
      </c>
      <c r="I1963" s="34" t="s">
        <v>167</v>
      </c>
      <c r="J1963" s="47">
        <v>1.575</v>
      </c>
      <c r="K1963" s="4">
        <v>44931</v>
      </c>
      <c r="L1963" s="3">
        <f t="shared" si="120"/>
        <v>2023</v>
      </c>
      <c r="M1963" s="3">
        <f t="shared" si="121"/>
        <v>1</v>
      </c>
      <c r="O1963" s="3" t="s">
        <v>1146</v>
      </c>
      <c r="P1963" s="56">
        <f t="shared" si="122"/>
        <v>1.575</v>
      </c>
      <c r="Q1963" s="56">
        <f t="shared" si="123"/>
        <v>0</v>
      </c>
      <c r="R1963" s="56">
        <f>IF(A1963="INVERSION",-J1963,0)</f>
        <v>0</v>
      </c>
      <c r="S1963" s="56">
        <f>finanzas3[[#This Row],[INGRESO__NETO]]+finanzas3[[#This Row],[GASTO_NETO]]+finanzas3[[#This Row],[INVERSION_NETA]]</f>
        <v>1.575</v>
      </c>
    </row>
    <row r="1964" spans="1:19" x14ac:dyDescent="0.35">
      <c r="A1964" s="3" t="s">
        <v>28</v>
      </c>
      <c r="B1964" s="3" t="s">
        <v>16</v>
      </c>
      <c r="C1964" s="3" t="s">
        <v>17</v>
      </c>
      <c r="D1964" s="3" t="s">
        <v>18</v>
      </c>
      <c r="E1964" s="3" t="s">
        <v>1140</v>
      </c>
      <c r="F1964" s="3" t="s">
        <v>47</v>
      </c>
      <c r="G1964" s="3" t="s">
        <v>67</v>
      </c>
      <c r="H1964" s="34" t="s">
        <v>66</v>
      </c>
      <c r="I1964" s="34" t="s">
        <v>1140</v>
      </c>
      <c r="J1964" s="47">
        <v>0.43</v>
      </c>
      <c r="K1964" s="4">
        <v>44931</v>
      </c>
      <c r="L1964" s="3">
        <f t="shared" si="120"/>
        <v>2023</v>
      </c>
      <c r="M1964" s="3">
        <f t="shared" si="121"/>
        <v>1</v>
      </c>
      <c r="O1964" s="3" t="s">
        <v>1141</v>
      </c>
      <c r="P1964" s="56">
        <f t="shared" si="122"/>
        <v>0</v>
      </c>
      <c r="Q1964" s="56">
        <f t="shared" si="123"/>
        <v>-0.43</v>
      </c>
      <c r="R1964" s="56">
        <f>IF(A1964="INVERSION",-J1964,0)</f>
        <v>0</v>
      </c>
      <c r="S1964" s="56">
        <f>finanzas3[[#This Row],[INGRESO__NETO]]+finanzas3[[#This Row],[GASTO_NETO]]+finanzas3[[#This Row],[INVERSION_NETA]]</f>
        <v>-0.43</v>
      </c>
    </row>
    <row r="1965" spans="1:19" x14ac:dyDescent="0.35">
      <c r="A1965" s="3" t="s">
        <v>15</v>
      </c>
      <c r="B1965" s="3" t="s">
        <v>16</v>
      </c>
      <c r="C1965" s="3" t="s">
        <v>17</v>
      </c>
      <c r="D1965" s="3" t="s">
        <v>18</v>
      </c>
      <c r="G1965" s="3" t="s">
        <v>21</v>
      </c>
      <c r="H1965" s="34" t="s">
        <v>26</v>
      </c>
      <c r="I1965" s="34" t="s">
        <v>1147</v>
      </c>
      <c r="J1965" s="47">
        <v>67.965000000000003</v>
      </c>
      <c r="K1965" s="4">
        <v>44931</v>
      </c>
      <c r="L1965" s="3">
        <f t="shared" si="120"/>
        <v>2023</v>
      </c>
      <c r="M1965" s="3">
        <f t="shared" si="121"/>
        <v>1</v>
      </c>
      <c r="O1965" s="3" t="s">
        <v>1148</v>
      </c>
      <c r="P1965" s="56">
        <f t="shared" si="122"/>
        <v>67.965000000000003</v>
      </c>
      <c r="Q1965" s="56">
        <f t="shared" si="123"/>
        <v>0</v>
      </c>
      <c r="R1965" s="56">
        <f>IF(A1965="INVERSION",-J1965,0)</f>
        <v>0</v>
      </c>
      <c r="S1965" s="56">
        <f>finanzas3[[#This Row],[INGRESO__NETO]]+finanzas3[[#This Row],[GASTO_NETO]]+finanzas3[[#This Row],[INVERSION_NETA]]</f>
        <v>67.965000000000003</v>
      </c>
    </row>
    <row r="1966" spans="1:19" x14ac:dyDescent="0.35">
      <c r="A1966" s="3" t="s">
        <v>28</v>
      </c>
      <c r="B1966" s="3" t="s">
        <v>16</v>
      </c>
      <c r="C1966" s="3" t="s">
        <v>17</v>
      </c>
      <c r="D1966" s="3" t="s">
        <v>18</v>
      </c>
      <c r="E1966" s="3" t="s">
        <v>1142</v>
      </c>
      <c r="F1966" s="3" t="s">
        <v>171</v>
      </c>
      <c r="G1966" s="3" t="s">
        <v>81</v>
      </c>
      <c r="H1966" s="34" t="s">
        <v>1143</v>
      </c>
      <c r="I1966" s="34" t="s">
        <v>1143</v>
      </c>
      <c r="J1966" s="47">
        <v>1.5</v>
      </c>
      <c r="K1966" s="4">
        <v>44931</v>
      </c>
      <c r="L1966" s="3">
        <f t="shared" si="120"/>
        <v>2023</v>
      </c>
      <c r="M1966" s="3">
        <f t="shared" si="121"/>
        <v>1</v>
      </c>
      <c r="O1966" s="3" t="s">
        <v>1144</v>
      </c>
      <c r="P1966" s="56">
        <f t="shared" si="122"/>
        <v>0</v>
      </c>
      <c r="Q1966" s="56">
        <f t="shared" si="123"/>
        <v>-1.5</v>
      </c>
      <c r="R1966" s="56">
        <f>IF(A1966="INVERSION",-J1966,0)</f>
        <v>0</v>
      </c>
      <c r="S1966" s="56">
        <f>finanzas3[[#This Row],[INGRESO__NETO]]+finanzas3[[#This Row],[GASTO_NETO]]+finanzas3[[#This Row],[INVERSION_NETA]]</f>
        <v>-1.5</v>
      </c>
    </row>
    <row r="1967" spans="1:19" x14ac:dyDescent="0.35">
      <c r="A1967" s="3" t="s">
        <v>28</v>
      </c>
      <c r="B1967" s="3" t="s">
        <v>16</v>
      </c>
      <c r="C1967" s="3" t="s">
        <v>17</v>
      </c>
      <c r="D1967" s="3" t="s">
        <v>18</v>
      </c>
      <c r="E1967" s="3" t="s">
        <v>1149</v>
      </c>
      <c r="G1967" s="3" t="s">
        <v>67</v>
      </c>
      <c r="H1967" s="34" t="s">
        <v>66</v>
      </c>
      <c r="I1967" s="34" t="s">
        <v>1150</v>
      </c>
      <c r="J1967" s="47">
        <v>1.5300000000000002</v>
      </c>
      <c r="K1967" s="4">
        <v>44932</v>
      </c>
      <c r="L1967" s="3">
        <f t="shared" si="120"/>
        <v>2023</v>
      </c>
      <c r="M1967" s="3">
        <f t="shared" si="121"/>
        <v>1</v>
      </c>
      <c r="O1967" s="3" t="s">
        <v>1151</v>
      </c>
      <c r="P1967" s="56">
        <f t="shared" si="122"/>
        <v>0</v>
      </c>
      <c r="Q1967" s="56">
        <f t="shared" si="123"/>
        <v>-1.5300000000000002</v>
      </c>
      <c r="R1967" s="56">
        <f>IF(A1967="INVERSION",-J1967,0)</f>
        <v>0</v>
      </c>
      <c r="S1967" s="56">
        <f>finanzas3[[#This Row],[INGRESO__NETO]]+finanzas3[[#This Row],[GASTO_NETO]]+finanzas3[[#This Row],[INVERSION_NETA]]</f>
        <v>-1.5300000000000002</v>
      </c>
    </row>
    <row r="1968" spans="1:19" x14ac:dyDescent="0.35">
      <c r="A1968" s="3" t="s">
        <v>15</v>
      </c>
      <c r="B1968" s="3" t="s">
        <v>16</v>
      </c>
      <c r="C1968" s="3" t="s">
        <v>17</v>
      </c>
      <c r="D1968" s="3" t="s">
        <v>18</v>
      </c>
      <c r="E1968" s="3" t="s">
        <v>98</v>
      </c>
      <c r="F1968" s="3" t="s">
        <v>20</v>
      </c>
      <c r="G1968" s="3" t="s">
        <v>568</v>
      </c>
      <c r="H1968" s="34" t="s">
        <v>679</v>
      </c>
      <c r="I1968" s="34" t="s">
        <v>98</v>
      </c>
      <c r="J1968" s="47">
        <v>13.2</v>
      </c>
      <c r="K1968" s="4">
        <v>44934</v>
      </c>
      <c r="L1968" s="3">
        <f t="shared" si="120"/>
        <v>2023</v>
      </c>
      <c r="M1968" s="3">
        <f t="shared" si="121"/>
        <v>1</v>
      </c>
      <c r="O1968" s="3" t="s">
        <v>1152</v>
      </c>
      <c r="P1968" s="56">
        <f t="shared" si="122"/>
        <v>13.2</v>
      </c>
      <c r="Q1968" s="56">
        <f t="shared" si="123"/>
        <v>0</v>
      </c>
      <c r="R1968" s="56">
        <f>IF(A1968="INVERSION",-J1968,0)</f>
        <v>0</v>
      </c>
      <c r="S1968" s="56">
        <f>finanzas3[[#This Row],[INGRESO__NETO]]+finanzas3[[#This Row],[GASTO_NETO]]+finanzas3[[#This Row],[INVERSION_NETA]]</f>
        <v>13.2</v>
      </c>
    </row>
    <row r="1969" spans="1:19" x14ac:dyDescent="0.35">
      <c r="A1969" s="3" t="s">
        <v>28</v>
      </c>
      <c r="B1969" s="3" t="s">
        <v>16</v>
      </c>
      <c r="C1969" s="3" t="s">
        <v>17</v>
      </c>
      <c r="D1969" s="3" t="s">
        <v>18</v>
      </c>
      <c r="E1969" s="3" t="s">
        <v>425</v>
      </c>
      <c r="G1969" s="3" t="s">
        <v>48</v>
      </c>
      <c r="H1969" s="34" t="s">
        <v>49</v>
      </c>
      <c r="I1969" s="34" t="s">
        <v>425</v>
      </c>
      <c r="J1969" s="47">
        <v>2.673</v>
      </c>
      <c r="K1969" s="4">
        <v>44935</v>
      </c>
      <c r="L1969" s="3">
        <f t="shared" si="120"/>
        <v>2023</v>
      </c>
      <c r="M1969" s="3">
        <f t="shared" si="121"/>
        <v>1</v>
      </c>
      <c r="O1969" s="3" t="s">
        <v>282</v>
      </c>
      <c r="P1969" s="56">
        <f t="shared" si="122"/>
        <v>0</v>
      </c>
      <c r="Q1969" s="56">
        <f t="shared" si="123"/>
        <v>-2.673</v>
      </c>
      <c r="R1969" s="56">
        <f>IF(A1969="INVERSION",-J1969,0)</f>
        <v>0</v>
      </c>
      <c r="S1969" s="56">
        <f>finanzas3[[#This Row],[INGRESO__NETO]]+finanzas3[[#This Row],[GASTO_NETO]]+finanzas3[[#This Row],[INVERSION_NETA]]</f>
        <v>-2.673</v>
      </c>
    </row>
    <row r="1970" spans="1:19" x14ac:dyDescent="0.35">
      <c r="A1970" s="3" t="s">
        <v>28</v>
      </c>
      <c r="B1970" s="3" t="s">
        <v>16</v>
      </c>
      <c r="C1970" s="3" t="s">
        <v>17</v>
      </c>
      <c r="D1970" s="3" t="s">
        <v>18</v>
      </c>
      <c r="E1970" s="3" t="s">
        <v>1153</v>
      </c>
      <c r="F1970" s="3" t="s">
        <v>171</v>
      </c>
      <c r="G1970" s="3" t="s">
        <v>81</v>
      </c>
      <c r="H1970" s="34" t="s">
        <v>66</v>
      </c>
      <c r="I1970" s="34" t="s">
        <v>1154</v>
      </c>
      <c r="J1970" s="47">
        <v>1.2300000000000002</v>
      </c>
      <c r="K1970" s="4">
        <v>44935</v>
      </c>
      <c r="L1970" s="3">
        <f t="shared" si="120"/>
        <v>2023</v>
      </c>
      <c r="M1970" s="3">
        <f t="shared" si="121"/>
        <v>1</v>
      </c>
      <c r="O1970" s="3" t="s">
        <v>1155</v>
      </c>
      <c r="P1970" s="56">
        <f t="shared" si="122"/>
        <v>0</v>
      </c>
      <c r="Q1970" s="56">
        <f t="shared" si="123"/>
        <v>-1.2300000000000002</v>
      </c>
      <c r="R1970" s="56">
        <f>IF(A1970="INVERSION",-J1970,0)</f>
        <v>0</v>
      </c>
      <c r="S1970" s="56">
        <f>finanzas3[[#This Row],[INGRESO__NETO]]+finanzas3[[#This Row],[GASTO_NETO]]+finanzas3[[#This Row],[INVERSION_NETA]]</f>
        <v>-1.2300000000000002</v>
      </c>
    </row>
    <row r="1971" spans="1:19" x14ac:dyDescent="0.35">
      <c r="A1971" s="3" t="s">
        <v>15</v>
      </c>
      <c r="B1971" s="3" t="s">
        <v>16</v>
      </c>
      <c r="C1971" s="3" t="s">
        <v>17</v>
      </c>
      <c r="D1971" s="3" t="s">
        <v>18</v>
      </c>
      <c r="E1971" s="3" t="s">
        <v>610</v>
      </c>
      <c r="F1971" s="3" t="s">
        <v>20</v>
      </c>
      <c r="G1971" s="3" t="s">
        <v>568</v>
      </c>
      <c r="H1971" s="34" t="s">
        <v>610</v>
      </c>
      <c r="I1971" s="34" t="s">
        <v>610</v>
      </c>
      <c r="J1971" s="47">
        <v>1.3499999999999999</v>
      </c>
      <c r="K1971" s="4">
        <v>44936</v>
      </c>
      <c r="L1971" s="3">
        <f t="shared" si="120"/>
        <v>2023</v>
      </c>
      <c r="M1971" s="3">
        <f t="shared" si="121"/>
        <v>1</v>
      </c>
      <c r="O1971" s="3" t="s">
        <v>1156</v>
      </c>
      <c r="P1971" s="56">
        <f t="shared" si="122"/>
        <v>1.3499999999999999</v>
      </c>
      <c r="Q1971" s="56">
        <f t="shared" si="123"/>
        <v>0</v>
      </c>
      <c r="R1971" s="56">
        <f>IF(A1971="INVERSION",-J1971,0)</f>
        <v>0</v>
      </c>
      <c r="S1971" s="56">
        <f>finanzas3[[#This Row],[INGRESO__NETO]]+finanzas3[[#This Row],[GASTO_NETO]]+finanzas3[[#This Row],[INVERSION_NETA]]</f>
        <v>1.3499999999999999</v>
      </c>
    </row>
    <row r="1972" spans="1:19" x14ac:dyDescent="0.35">
      <c r="A1972" s="3" t="s">
        <v>28</v>
      </c>
      <c r="B1972" s="3" t="s">
        <v>16</v>
      </c>
      <c r="C1972" s="3" t="s">
        <v>17</v>
      </c>
      <c r="D1972" s="3" t="s">
        <v>18</v>
      </c>
      <c r="E1972" s="3" t="s">
        <v>483</v>
      </c>
      <c r="F1972" s="3" t="s">
        <v>171</v>
      </c>
      <c r="G1972" s="3" t="s">
        <v>59</v>
      </c>
      <c r="H1972" s="34" t="s">
        <v>428</v>
      </c>
      <c r="I1972" s="34" t="s">
        <v>428</v>
      </c>
      <c r="J1972" s="47">
        <v>17.5</v>
      </c>
      <c r="K1972" s="4">
        <v>44937</v>
      </c>
      <c r="L1972" s="3">
        <f t="shared" si="120"/>
        <v>2023</v>
      </c>
      <c r="M1972" s="3">
        <f t="shared" si="121"/>
        <v>1</v>
      </c>
      <c r="O1972" s="3" t="s">
        <v>1159</v>
      </c>
      <c r="P1972" s="56">
        <f t="shared" si="122"/>
        <v>0</v>
      </c>
      <c r="Q1972" s="56">
        <f t="shared" si="123"/>
        <v>-17.5</v>
      </c>
      <c r="R1972" s="56">
        <f>IF(A1972="INVERSION",-J1972,0)</f>
        <v>0</v>
      </c>
      <c r="S1972" s="56">
        <f>finanzas3[[#This Row],[INGRESO__NETO]]+finanzas3[[#This Row],[GASTO_NETO]]+finanzas3[[#This Row],[INVERSION_NETA]]</f>
        <v>-17.5</v>
      </c>
    </row>
    <row r="1973" spans="1:19" x14ac:dyDescent="0.35">
      <c r="A1973" s="3" t="s">
        <v>28</v>
      </c>
      <c r="B1973" s="3" t="s">
        <v>16</v>
      </c>
      <c r="C1973" s="3" t="s">
        <v>17</v>
      </c>
      <c r="D1973" s="3" t="s">
        <v>18</v>
      </c>
      <c r="E1973" s="3" t="s">
        <v>1157</v>
      </c>
      <c r="G1973" s="3" t="s">
        <v>67</v>
      </c>
      <c r="H1973" s="34" t="s">
        <v>66</v>
      </c>
      <c r="I1973" s="34" t="s">
        <v>185</v>
      </c>
      <c r="J1973" s="47">
        <v>0.26</v>
      </c>
      <c r="K1973" s="4">
        <v>44937</v>
      </c>
      <c r="L1973" s="3">
        <f t="shared" si="120"/>
        <v>2023</v>
      </c>
      <c r="M1973" s="3">
        <f t="shared" si="121"/>
        <v>1</v>
      </c>
      <c r="O1973" s="3" t="s">
        <v>1158</v>
      </c>
      <c r="P1973" s="56">
        <f t="shared" si="122"/>
        <v>0</v>
      </c>
      <c r="Q1973" s="56">
        <f t="shared" si="123"/>
        <v>-0.26</v>
      </c>
      <c r="R1973" s="56">
        <f>IF(A1973="INVERSION",-J1973,0)</f>
        <v>0</v>
      </c>
      <c r="S1973" s="56">
        <f>finanzas3[[#This Row],[INGRESO__NETO]]+finanzas3[[#This Row],[GASTO_NETO]]+finanzas3[[#This Row],[INVERSION_NETA]]</f>
        <v>-0.26</v>
      </c>
    </row>
    <row r="1974" spans="1:19" x14ac:dyDescent="0.35">
      <c r="A1974" s="3" t="s">
        <v>15</v>
      </c>
      <c r="B1974" s="3" t="s">
        <v>16</v>
      </c>
      <c r="C1974" s="3" t="s">
        <v>17</v>
      </c>
      <c r="D1974" s="3" t="s">
        <v>18</v>
      </c>
      <c r="E1974" s="3" t="s">
        <v>610</v>
      </c>
      <c r="F1974" s="3" t="s">
        <v>20</v>
      </c>
      <c r="G1974" s="3" t="s">
        <v>568</v>
      </c>
      <c r="H1974" s="34" t="s">
        <v>610</v>
      </c>
      <c r="I1974" s="34" t="s">
        <v>610</v>
      </c>
      <c r="J1974" s="47">
        <v>1.5</v>
      </c>
      <c r="K1974" s="4">
        <v>44937</v>
      </c>
      <c r="L1974" s="3">
        <f t="shared" si="120"/>
        <v>2023</v>
      </c>
      <c r="M1974" s="3">
        <f t="shared" si="121"/>
        <v>1</v>
      </c>
      <c r="O1974" s="3" t="s">
        <v>1160</v>
      </c>
      <c r="P1974" s="56">
        <f t="shared" si="122"/>
        <v>1.5</v>
      </c>
      <c r="Q1974" s="56">
        <f t="shared" si="123"/>
        <v>0</v>
      </c>
      <c r="R1974" s="56">
        <f>IF(A1974="INVERSION",-J1974,0)</f>
        <v>0</v>
      </c>
      <c r="S1974" s="56">
        <f>finanzas3[[#This Row],[INGRESO__NETO]]+finanzas3[[#This Row],[GASTO_NETO]]+finanzas3[[#This Row],[INVERSION_NETA]]</f>
        <v>1.5</v>
      </c>
    </row>
    <row r="1975" spans="1:19" x14ac:dyDescent="0.35">
      <c r="A1975" s="3" t="s">
        <v>28</v>
      </c>
      <c r="B1975" s="3" t="s">
        <v>16</v>
      </c>
      <c r="C1975" s="3" t="s">
        <v>17</v>
      </c>
      <c r="D1975" s="3" t="s">
        <v>18</v>
      </c>
      <c r="E1975" s="3" t="s">
        <v>1214</v>
      </c>
      <c r="G1975" s="3" t="s">
        <v>67</v>
      </c>
      <c r="H1975" s="34" t="s">
        <v>67</v>
      </c>
      <c r="I1975" s="34" t="s">
        <v>49</v>
      </c>
      <c r="J1975" s="47">
        <v>0.8</v>
      </c>
      <c r="K1975" s="4">
        <f>K1974-1</f>
        <v>44936</v>
      </c>
      <c r="L1975" s="3">
        <f t="shared" si="120"/>
        <v>2023</v>
      </c>
      <c r="M1975" s="3">
        <f t="shared" si="121"/>
        <v>1</v>
      </c>
      <c r="O1975" s="3" t="s">
        <v>1215</v>
      </c>
      <c r="P1975" s="56">
        <f t="shared" si="122"/>
        <v>0</v>
      </c>
      <c r="Q1975" s="56">
        <f t="shared" si="123"/>
        <v>-0.8</v>
      </c>
      <c r="R1975" s="56">
        <f>IF(A1975="INVERSION",-J1975,0)</f>
        <v>0</v>
      </c>
      <c r="S1975" s="56">
        <f>finanzas3[[#This Row],[INGRESO__NETO]]+finanzas3[[#This Row],[GASTO_NETO]]+finanzas3[[#This Row],[INVERSION_NETA]]</f>
        <v>-0.8</v>
      </c>
    </row>
    <row r="1976" spans="1:19" x14ac:dyDescent="0.35">
      <c r="A1976" s="3" t="s">
        <v>28</v>
      </c>
      <c r="B1976" s="3" t="s">
        <v>16</v>
      </c>
      <c r="C1976" s="3" t="s">
        <v>17</v>
      </c>
      <c r="D1976" s="3" t="s">
        <v>18</v>
      </c>
      <c r="E1976" s="3" t="s">
        <v>1005</v>
      </c>
      <c r="F1976" s="3" t="s">
        <v>171</v>
      </c>
      <c r="G1976" s="3" t="s">
        <v>81</v>
      </c>
      <c r="H1976" s="34" t="s">
        <v>66</v>
      </c>
      <c r="I1976" s="34" t="s">
        <v>66</v>
      </c>
      <c r="J1976" s="47">
        <v>1.4500000000000002</v>
      </c>
      <c r="K1976" s="4">
        <v>44939</v>
      </c>
      <c r="L1976" s="3">
        <f t="shared" si="120"/>
        <v>2023</v>
      </c>
      <c r="M1976" s="3">
        <f t="shared" si="121"/>
        <v>1</v>
      </c>
      <c r="O1976" s="3" t="s">
        <v>1161</v>
      </c>
      <c r="P1976" s="56">
        <f t="shared" si="122"/>
        <v>0</v>
      </c>
      <c r="Q1976" s="56">
        <f t="shared" si="123"/>
        <v>-1.4500000000000002</v>
      </c>
      <c r="R1976" s="56">
        <f>IF(A1976="INVERSION",-J1976,0)</f>
        <v>0</v>
      </c>
      <c r="S1976" s="56">
        <f>finanzas3[[#This Row],[INGRESO__NETO]]+finanzas3[[#This Row],[GASTO_NETO]]+finanzas3[[#This Row],[INVERSION_NETA]]</f>
        <v>-1.4500000000000002</v>
      </c>
    </row>
    <row r="1977" spans="1:19" x14ac:dyDescent="0.35">
      <c r="A1977" s="3" t="s">
        <v>15</v>
      </c>
      <c r="B1977" s="3" t="s">
        <v>16</v>
      </c>
      <c r="C1977" s="3" t="s">
        <v>17</v>
      </c>
      <c r="D1977" s="3" t="s">
        <v>18</v>
      </c>
      <c r="E1977" s="3" t="s">
        <v>610</v>
      </c>
      <c r="F1977" s="3" t="s">
        <v>20</v>
      </c>
      <c r="G1977" s="3" t="s">
        <v>568</v>
      </c>
      <c r="H1977" s="34" t="s">
        <v>610</v>
      </c>
      <c r="I1977" s="34" t="s">
        <v>610</v>
      </c>
      <c r="J1977" s="47">
        <v>1.5</v>
      </c>
      <c r="K1977" s="4">
        <v>44940</v>
      </c>
      <c r="L1977" s="3">
        <f t="shared" si="120"/>
        <v>2023</v>
      </c>
      <c r="M1977" s="3">
        <f t="shared" si="121"/>
        <v>1</v>
      </c>
      <c r="O1977" s="3" t="s">
        <v>1162</v>
      </c>
      <c r="P1977" s="56">
        <f t="shared" si="122"/>
        <v>1.5</v>
      </c>
      <c r="Q1977" s="56">
        <f t="shared" si="123"/>
        <v>0</v>
      </c>
      <c r="R1977" s="56">
        <f>IF(A1977="INVERSION",-J1977,0)</f>
        <v>0</v>
      </c>
      <c r="S1977" s="56">
        <f>finanzas3[[#This Row],[INGRESO__NETO]]+finanzas3[[#This Row],[GASTO_NETO]]+finanzas3[[#This Row],[INVERSION_NETA]]</f>
        <v>1.5</v>
      </c>
    </row>
    <row r="1978" spans="1:19" x14ac:dyDescent="0.35">
      <c r="A1978" s="3" t="s">
        <v>15</v>
      </c>
      <c r="B1978" s="3" t="s">
        <v>16</v>
      </c>
      <c r="C1978" s="3" t="s">
        <v>17</v>
      </c>
      <c r="D1978" s="3" t="s">
        <v>18</v>
      </c>
      <c r="G1978" s="3" t="s">
        <v>21</v>
      </c>
      <c r="H1978" s="34" t="s">
        <v>1145</v>
      </c>
      <c r="I1978" s="34" t="s">
        <v>167</v>
      </c>
      <c r="J1978" s="47">
        <v>10.433999999999999</v>
      </c>
      <c r="K1978" s="4">
        <v>44941</v>
      </c>
      <c r="L1978" s="3">
        <f t="shared" si="120"/>
        <v>2023</v>
      </c>
      <c r="M1978" s="3">
        <f t="shared" si="121"/>
        <v>1</v>
      </c>
      <c r="O1978" s="3" t="s">
        <v>1163</v>
      </c>
      <c r="P1978" s="56">
        <f t="shared" si="122"/>
        <v>10.433999999999999</v>
      </c>
      <c r="Q1978" s="56">
        <f t="shared" si="123"/>
        <v>0</v>
      </c>
      <c r="R1978" s="56">
        <f>IF(A1978="INVERSION",-J1978,0)</f>
        <v>0</v>
      </c>
      <c r="S1978" s="56">
        <f>finanzas3[[#This Row],[INGRESO__NETO]]+finanzas3[[#This Row],[GASTO_NETO]]+finanzas3[[#This Row],[INVERSION_NETA]]</f>
        <v>10.433999999999999</v>
      </c>
    </row>
    <row r="1979" spans="1:19" x14ac:dyDescent="0.35">
      <c r="A1979" s="3" t="s">
        <v>28</v>
      </c>
      <c r="B1979" s="3" t="s">
        <v>16</v>
      </c>
      <c r="C1979" s="3" t="s">
        <v>17</v>
      </c>
      <c r="D1979" s="3" t="s">
        <v>18</v>
      </c>
      <c r="E1979" s="3" t="s">
        <v>425</v>
      </c>
      <c r="G1979" s="3" t="s">
        <v>48</v>
      </c>
      <c r="H1979" s="34" t="s">
        <v>49</v>
      </c>
      <c r="I1979" s="34" t="s">
        <v>425</v>
      </c>
      <c r="J1979" s="47">
        <v>5.0310000000000006</v>
      </c>
      <c r="K1979" s="4">
        <v>44942</v>
      </c>
      <c r="L1979" s="3">
        <f t="shared" si="120"/>
        <v>2023</v>
      </c>
      <c r="M1979" s="3">
        <f t="shared" si="121"/>
        <v>1</v>
      </c>
      <c r="O1979" s="3" t="s">
        <v>282</v>
      </c>
      <c r="P1979" s="56">
        <f t="shared" si="122"/>
        <v>0</v>
      </c>
      <c r="Q1979" s="56">
        <f t="shared" si="123"/>
        <v>-5.0310000000000006</v>
      </c>
      <c r="R1979" s="56">
        <f>IF(A1979="INVERSION",-J1979,0)</f>
        <v>0</v>
      </c>
      <c r="S1979" s="56">
        <f>finanzas3[[#This Row],[INGRESO__NETO]]+finanzas3[[#This Row],[GASTO_NETO]]+finanzas3[[#This Row],[INVERSION_NETA]]</f>
        <v>-5.0310000000000006</v>
      </c>
    </row>
    <row r="1980" spans="1:19" x14ac:dyDescent="0.35">
      <c r="A1980" s="3" t="s">
        <v>28</v>
      </c>
      <c r="B1980" s="3" t="s">
        <v>16</v>
      </c>
      <c r="C1980" s="3" t="s">
        <v>17</v>
      </c>
      <c r="D1980" s="3" t="s">
        <v>18</v>
      </c>
      <c r="E1980" s="3" t="s">
        <v>911</v>
      </c>
      <c r="F1980" s="3" t="s">
        <v>20</v>
      </c>
      <c r="G1980" s="3" t="s">
        <v>31</v>
      </c>
      <c r="H1980" s="34" t="s">
        <v>798</v>
      </c>
      <c r="I1980" s="34" t="s">
        <v>798</v>
      </c>
      <c r="J1980" s="47">
        <v>2.9980000000000002</v>
      </c>
      <c r="K1980" s="4">
        <v>44942</v>
      </c>
      <c r="L1980" s="3">
        <f t="shared" si="120"/>
        <v>2023</v>
      </c>
      <c r="M1980" s="3">
        <f t="shared" si="121"/>
        <v>1</v>
      </c>
      <c r="O1980" s="3" t="s">
        <v>31</v>
      </c>
      <c r="P1980" s="56">
        <f t="shared" si="122"/>
        <v>0</v>
      </c>
      <c r="Q1980" s="56">
        <f t="shared" si="123"/>
        <v>-2.9980000000000002</v>
      </c>
      <c r="R1980" s="56">
        <f>IF(A1980="INVERSION",-J1980,0)</f>
        <v>0</v>
      </c>
      <c r="S1980" s="56">
        <f>finanzas3[[#This Row],[INGRESO__NETO]]+finanzas3[[#This Row],[GASTO_NETO]]+finanzas3[[#This Row],[INVERSION_NETA]]</f>
        <v>-2.9980000000000002</v>
      </c>
    </row>
    <row r="1981" spans="1:19" x14ac:dyDescent="0.35">
      <c r="A1981" s="3" t="s">
        <v>28</v>
      </c>
      <c r="B1981" s="3" t="s">
        <v>16</v>
      </c>
      <c r="C1981" s="3" t="s">
        <v>17</v>
      </c>
      <c r="D1981" s="3" t="s">
        <v>18</v>
      </c>
      <c r="E1981" s="3" t="s">
        <v>1166</v>
      </c>
      <c r="G1981" s="3" t="s">
        <v>67</v>
      </c>
      <c r="H1981" s="34" t="s">
        <v>67</v>
      </c>
      <c r="I1981" s="34" t="s">
        <v>67</v>
      </c>
      <c r="J1981" s="47">
        <v>2.85</v>
      </c>
      <c r="K1981" s="4">
        <v>44942</v>
      </c>
      <c r="L1981" s="3">
        <f t="shared" si="120"/>
        <v>2023</v>
      </c>
      <c r="M1981" s="3">
        <f t="shared" si="121"/>
        <v>1</v>
      </c>
      <c r="O1981" s="3" t="s">
        <v>1167</v>
      </c>
      <c r="P1981" s="56">
        <f t="shared" si="122"/>
        <v>0</v>
      </c>
      <c r="Q1981" s="56">
        <f t="shared" si="123"/>
        <v>-2.85</v>
      </c>
      <c r="R1981" s="56">
        <f>IF(A1981="INVERSION",-J1981,0)</f>
        <v>0</v>
      </c>
      <c r="S1981" s="56">
        <f>finanzas3[[#This Row],[INGRESO__NETO]]+finanzas3[[#This Row],[GASTO_NETO]]+finanzas3[[#This Row],[INVERSION_NETA]]</f>
        <v>-2.85</v>
      </c>
    </row>
    <row r="1982" spans="1:19" x14ac:dyDescent="0.35">
      <c r="A1982" s="3" t="s">
        <v>28</v>
      </c>
      <c r="B1982" s="3" t="s">
        <v>16</v>
      </c>
      <c r="C1982" s="3" t="s">
        <v>17</v>
      </c>
      <c r="D1982" s="3" t="s">
        <v>18</v>
      </c>
      <c r="E1982" s="3" t="s">
        <v>1164</v>
      </c>
      <c r="G1982" s="3" t="s">
        <v>1865</v>
      </c>
      <c r="H1982" s="34" t="s">
        <v>42</v>
      </c>
      <c r="I1982" s="34" t="s">
        <v>42</v>
      </c>
      <c r="J1982" s="47">
        <v>2.0089999999999999</v>
      </c>
      <c r="K1982" s="4">
        <v>44942</v>
      </c>
      <c r="L1982" s="3">
        <f t="shared" si="120"/>
        <v>2023</v>
      </c>
      <c r="M1982" s="3">
        <f t="shared" si="121"/>
        <v>1</v>
      </c>
      <c r="O1982" s="3" t="s">
        <v>1165</v>
      </c>
      <c r="P1982" s="56">
        <f t="shared" si="122"/>
        <v>0</v>
      </c>
      <c r="Q1982" s="56">
        <f t="shared" si="123"/>
        <v>-2.0089999999999999</v>
      </c>
      <c r="R1982" s="56">
        <f>IF(A1982="INVERSION",-J1982,0)</f>
        <v>0</v>
      </c>
      <c r="S1982" s="56">
        <f>finanzas3[[#This Row],[INGRESO__NETO]]+finanzas3[[#This Row],[GASTO_NETO]]+finanzas3[[#This Row],[INVERSION_NETA]]</f>
        <v>-2.0089999999999999</v>
      </c>
    </row>
    <row r="1983" spans="1:19" x14ac:dyDescent="0.35">
      <c r="A1983" s="3" t="s">
        <v>15</v>
      </c>
      <c r="B1983" s="3" t="s">
        <v>16</v>
      </c>
      <c r="C1983" s="3" t="s">
        <v>17</v>
      </c>
      <c r="D1983" s="3" t="s">
        <v>18</v>
      </c>
      <c r="E1983" s="3" t="s">
        <v>567</v>
      </c>
      <c r="F1983" s="3" t="s">
        <v>20</v>
      </c>
      <c r="G1983" s="3" t="s">
        <v>568</v>
      </c>
      <c r="H1983" s="34" t="s">
        <v>567</v>
      </c>
      <c r="I1983" s="34" t="s">
        <v>567</v>
      </c>
      <c r="J1983" s="47">
        <v>3</v>
      </c>
      <c r="K1983" s="4">
        <v>44942</v>
      </c>
      <c r="L1983" s="3">
        <f t="shared" si="120"/>
        <v>2023</v>
      </c>
      <c r="M1983" s="3">
        <f t="shared" si="121"/>
        <v>1</v>
      </c>
      <c r="O1983" s="3" t="s">
        <v>1168</v>
      </c>
      <c r="P1983" s="56">
        <f t="shared" si="122"/>
        <v>3</v>
      </c>
      <c r="Q1983" s="56">
        <f t="shared" si="123"/>
        <v>0</v>
      </c>
      <c r="R1983" s="56">
        <f>IF(A1983="INVERSION",-J1983,0)</f>
        <v>0</v>
      </c>
      <c r="S1983" s="56">
        <f>finanzas3[[#This Row],[INGRESO__NETO]]+finanzas3[[#This Row],[GASTO_NETO]]+finanzas3[[#This Row],[INVERSION_NETA]]</f>
        <v>3</v>
      </c>
    </row>
    <row r="1984" spans="1:19" x14ac:dyDescent="0.35">
      <c r="A1984" s="3" t="s">
        <v>28</v>
      </c>
      <c r="B1984" s="3" t="s">
        <v>16</v>
      </c>
      <c r="C1984" s="3" t="s">
        <v>17</v>
      </c>
      <c r="D1984" s="3" t="s">
        <v>18</v>
      </c>
      <c r="E1984" s="3" t="s">
        <v>803</v>
      </c>
      <c r="F1984" s="3" t="s">
        <v>171</v>
      </c>
      <c r="G1984" s="3" t="s">
        <v>53</v>
      </c>
      <c r="H1984" s="34" t="s">
        <v>77</v>
      </c>
      <c r="I1984" s="34" t="s">
        <v>711</v>
      </c>
      <c r="J1984" s="47">
        <v>0.79800000000000004</v>
      </c>
      <c r="K1984" s="4">
        <v>44944</v>
      </c>
      <c r="L1984" s="3">
        <f t="shared" si="120"/>
        <v>2023</v>
      </c>
      <c r="M1984" s="3">
        <f t="shared" si="121"/>
        <v>1</v>
      </c>
      <c r="O1984" s="3" t="s">
        <v>77</v>
      </c>
      <c r="P1984" s="56">
        <f t="shared" si="122"/>
        <v>0</v>
      </c>
      <c r="Q1984" s="56">
        <f t="shared" si="123"/>
        <v>-0.79800000000000004</v>
      </c>
      <c r="R1984" s="56">
        <f>IF(A1984="INVERSION",-J1984,0)</f>
        <v>0</v>
      </c>
      <c r="S1984" s="56">
        <f>finanzas3[[#This Row],[INGRESO__NETO]]+finanzas3[[#This Row],[GASTO_NETO]]+finanzas3[[#This Row],[INVERSION_NETA]]</f>
        <v>-0.79800000000000004</v>
      </c>
    </row>
    <row r="1985" spans="1:19" x14ac:dyDescent="0.35">
      <c r="A1985" s="3" t="s">
        <v>28</v>
      </c>
      <c r="B1985" s="3" t="s">
        <v>16</v>
      </c>
      <c r="C1985" s="3" t="s">
        <v>17</v>
      </c>
      <c r="D1985" s="3" t="s">
        <v>18</v>
      </c>
      <c r="E1985" s="3" t="s">
        <v>1169</v>
      </c>
      <c r="G1985" s="3" t="s">
        <v>59</v>
      </c>
      <c r="H1985" s="34" t="s">
        <v>59</v>
      </c>
      <c r="I1985" s="34" t="s">
        <v>1170</v>
      </c>
      <c r="J1985" s="47">
        <v>0.25</v>
      </c>
      <c r="K1985" s="4">
        <v>44946</v>
      </c>
      <c r="L1985" s="3">
        <f t="shared" si="120"/>
        <v>2023</v>
      </c>
      <c r="M1985" s="3">
        <f t="shared" si="121"/>
        <v>1</v>
      </c>
      <c r="O1985" s="3" t="s">
        <v>1171</v>
      </c>
      <c r="P1985" s="56">
        <f t="shared" si="122"/>
        <v>0</v>
      </c>
      <c r="Q1985" s="56">
        <f t="shared" si="123"/>
        <v>-0.25</v>
      </c>
      <c r="R1985" s="56">
        <f>IF(A1985="INVERSION",-J1985,0)</f>
        <v>0</v>
      </c>
      <c r="S1985" s="56">
        <f>finanzas3[[#This Row],[INGRESO__NETO]]+finanzas3[[#This Row],[GASTO_NETO]]+finanzas3[[#This Row],[INVERSION_NETA]]</f>
        <v>-0.25</v>
      </c>
    </row>
    <row r="1986" spans="1:19" x14ac:dyDescent="0.35">
      <c r="A1986" s="3" t="s">
        <v>28</v>
      </c>
      <c r="B1986" s="3" t="s">
        <v>16</v>
      </c>
      <c r="C1986" s="3" t="s">
        <v>17</v>
      </c>
      <c r="D1986" s="3" t="s">
        <v>18</v>
      </c>
      <c r="E1986" s="3" t="s">
        <v>58</v>
      </c>
      <c r="G1986" s="3" t="s">
        <v>59</v>
      </c>
      <c r="H1986" s="35" t="s">
        <v>59</v>
      </c>
      <c r="I1986" s="35" t="s">
        <v>1170</v>
      </c>
      <c r="J1986" s="47">
        <v>1.4470000000000001</v>
      </c>
      <c r="K1986" s="4">
        <v>44946</v>
      </c>
      <c r="L1986" s="3">
        <f t="shared" ref="L1986:L2049" si="124">YEAR(K1986)</f>
        <v>2023</v>
      </c>
      <c r="M1986" s="3">
        <f t="shared" ref="M1986:M2049" si="125">MONTH(K1986)</f>
        <v>1</v>
      </c>
      <c r="O1986" s="3" t="s">
        <v>1172</v>
      </c>
      <c r="P1986" s="56">
        <f t="shared" si="122"/>
        <v>0</v>
      </c>
      <c r="Q1986" s="56">
        <f t="shared" si="123"/>
        <v>-1.4470000000000001</v>
      </c>
      <c r="R1986" s="56">
        <f>IF(A1986="INVERSION",-J1986,0)</f>
        <v>0</v>
      </c>
      <c r="S1986" s="56">
        <f>finanzas3[[#This Row],[INGRESO__NETO]]+finanzas3[[#This Row],[GASTO_NETO]]+finanzas3[[#This Row],[INVERSION_NETA]]</f>
        <v>-1.4470000000000001</v>
      </c>
    </row>
    <row r="1987" spans="1:19" x14ac:dyDescent="0.35">
      <c r="A1987" s="3" t="s">
        <v>28</v>
      </c>
      <c r="B1987" s="3" t="s">
        <v>16</v>
      </c>
      <c r="C1987" s="3" t="s">
        <v>17</v>
      </c>
      <c r="D1987" s="3" t="s">
        <v>18</v>
      </c>
      <c r="E1987" s="3" t="s">
        <v>1176</v>
      </c>
      <c r="G1987" s="3" t="s">
        <v>67</v>
      </c>
      <c r="H1987" s="35" t="s">
        <v>66</v>
      </c>
      <c r="I1987" s="35" t="s">
        <v>403</v>
      </c>
      <c r="J1987" s="47">
        <v>1.05</v>
      </c>
      <c r="K1987" s="4">
        <v>44947</v>
      </c>
      <c r="L1987" s="3">
        <f t="shared" si="124"/>
        <v>2023</v>
      </c>
      <c r="M1987" s="3">
        <f t="shared" si="125"/>
        <v>1</v>
      </c>
      <c r="O1987" s="3" t="s">
        <v>1177</v>
      </c>
      <c r="P1987" s="56">
        <f t="shared" ref="P1987:P2050" si="126">IF(A1987="INGRESO",J1987,0)</f>
        <v>0</v>
      </c>
      <c r="Q1987" s="56">
        <f t="shared" ref="Q1987:Q2050" si="127">IF(A1987="GASTO",-J1987,0)</f>
        <v>-1.05</v>
      </c>
      <c r="R1987" s="56">
        <f>IF(A1987="INVERSION",-J1987,0)</f>
        <v>0</v>
      </c>
      <c r="S1987" s="56">
        <f>finanzas3[[#This Row],[INGRESO__NETO]]+finanzas3[[#This Row],[GASTO_NETO]]+finanzas3[[#This Row],[INVERSION_NETA]]</f>
        <v>-1.05</v>
      </c>
    </row>
    <row r="1988" spans="1:19" x14ac:dyDescent="0.35">
      <c r="A1988" s="3" t="s">
        <v>28</v>
      </c>
      <c r="B1988" s="3" t="s">
        <v>16</v>
      </c>
      <c r="C1988" s="3" t="s">
        <v>17</v>
      </c>
      <c r="D1988" s="3" t="s">
        <v>18</v>
      </c>
      <c r="E1988" s="3" t="s">
        <v>1178</v>
      </c>
      <c r="G1988" s="3" t="s">
        <v>67</v>
      </c>
      <c r="H1988" s="35" t="s">
        <v>66</v>
      </c>
      <c r="I1988" s="35" t="s">
        <v>49</v>
      </c>
      <c r="J1988" s="47">
        <v>3.16</v>
      </c>
      <c r="K1988" s="4">
        <v>44947</v>
      </c>
      <c r="L1988" s="3">
        <f t="shared" si="124"/>
        <v>2023</v>
      </c>
      <c r="M1988" s="3">
        <f t="shared" si="125"/>
        <v>1</v>
      </c>
      <c r="O1988" s="3" t="s">
        <v>1179</v>
      </c>
      <c r="P1988" s="56">
        <f t="shared" si="126"/>
        <v>0</v>
      </c>
      <c r="Q1988" s="56">
        <f t="shared" si="127"/>
        <v>-3.16</v>
      </c>
      <c r="R1988" s="56">
        <f>IF(A1988="INVERSION",-J1988,0)</f>
        <v>0</v>
      </c>
      <c r="S1988" s="56">
        <f>finanzas3[[#This Row],[INGRESO__NETO]]+finanzas3[[#This Row],[GASTO_NETO]]+finanzas3[[#This Row],[INVERSION_NETA]]</f>
        <v>-3.16</v>
      </c>
    </row>
    <row r="1989" spans="1:19" x14ac:dyDescent="0.35">
      <c r="A1989" s="3" t="s">
        <v>28</v>
      </c>
      <c r="B1989" s="3" t="s">
        <v>16</v>
      </c>
      <c r="C1989" s="3" t="s">
        <v>637</v>
      </c>
      <c r="D1989" s="3" t="s">
        <v>18</v>
      </c>
      <c r="E1989" s="3" t="s">
        <v>1173</v>
      </c>
      <c r="F1989" s="3" t="s">
        <v>171</v>
      </c>
      <c r="G1989" s="3" t="s">
        <v>84</v>
      </c>
      <c r="H1989" s="34" t="s">
        <v>513</v>
      </c>
      <c r="I1989" s="34" t="s">
        <v>1174</v>
      </c>
      <c r="J1989" s="47">
        <v>5.5920000000000005</v>
      </c>
      <c r="K1989" s="4">
        <v>44947</v>
      </c>
      <c r="L1989" s="3">
        <f t="shared" si="124"/>
        <v>2023</v>
      </c>
      <c r="M1989" s="3">
        <f t="shared" si="125"/>
        <v>1</v>
      </c>
      <c r="O1989" s="3" t="s">
        <v>1175</v>
      </c>
      <c r="P1989" s="56">
        <f t="shared" si="126"/>
        <v>0</v>
      </c>
      <c r="Q1989" s="56">
        <f t="shared" si="127"/>
        <v>-5.5920000000000005</v>
      </c>
      <c r="R1989" s="56">
        <f>IF(A1989="INVERSION",-J1989,0)</f>
        <v>0</v>
      </c>
      <c r="S1989" s="56">
        <f>finanzas3[[#This Row],[INGRESO__NETO]]+finanzas3[[#This Row],[GASTO_NETO]]+finanzas3[[#This Row],[INVERSION_NETA]]</f>
        <v>-5.5920000000000005</v>
      </c>
    </row>
    <row r="1990" spans="1:19" x14ac:dyDescent="0.35">
      <c r="A1990" s="3" t="s">
        <v>28</v>
      </c>
      <c r="B1990" s="3" t="s">
        <v>16</v>
      </c>
      <c r="C1990" s="3" t="s">
        <v>17</v>
      </c>
      <c r="D1990" s="3" t="s">
        <v>18</v>
      </c>
      <c r="E1990" s="3" t="s">
        <v>1075</v>
      </c>
      <c r="G1990" s="3" t="s">
        <v>67</v>
      </c>
      <c r="H1990" s="35" t="s">
        <v>67</v>
      </c>
      <c r="I1990" s="35" t="s">
        <v>1180</v>
      </c>
      <c r="J1990" s="47">
        <v>1.9300000000000002</v>
      </c>
      <c r="K1990" s="4">
        <v>44947</v>
      </c>
      <c r="L1990" s="3">
        <f t="shared" si="124"/>
        <v>2023</v>
      </c>
      <c r="M1990" s="3">
        <f t="shared" si="125"/>
        <v>1</v>
      </c>
      <c r="O1990" s="3" t="s">
        <v>1181</v>
      </c>
      <c r="P1990" s="56">
        <f t="shared" si="126"/>
        <v>0</v>
      </c>
      <c r="Q1990" s="56">
        <f t="shared" si="127"/>
        <v>-1.9300000000000002</v>
      </c>
      <c r="R1990" s="56">
        <f>IF(A1990="INVERSION",-J1990,0)</f>
        <v>0</v>
      </c>
      <c r="S1990" s="56">
        <f>finanzas3[[#This Row],[INGRESO__NETO]]+finanzas3[[#This Row],[GASTO_NETO]]+finanzas3[[#This Row],[INVERSION_NETA]]</f>
        <v>-1.9300000000000002</v>
      </c>
    </row>
    <row r="1991" spans="1:19" x14ac:dyDescent="0.35">
      <c r="A1991" s="3" t="s">
        <v>28</v>
      </c>
      <c r="B1991" s="3" t="s">
        <v>16</v>
      </c>
      <c r="C1991" s="3" t="s">
        <v>17</v>
      </c>
      <c r="D1991" s="3" t="s">
        <v>18</v>
      </c>
      <c r="E1991" s="3" t="s">
        <v>63</v>
      </c>
      <c r="G1991" s="3" t="s">
        <v>48</v>
      </c>
      <c r="H1991" s="35" t="s">
        <v>49</v>
      </c>
      <c r="I1991" s="35" t="s">
        <v>63</v>
      </c>
      <c r="J1991" s="47">
        <v>2.5270000000000001</v>
      </c>
      <c r="K1991" s="4">
        <v>44948</v>
      </c>
      <c r="L1991" s="3">
        <f t="shared" si="124"/>
        <v>2023</v>
      </c>
      <c r="M1991" s="3">
        <f t="shared" si="125"/>
        <v>1</v>
      </c>
      <c r="O1991" s="3"/>
      <c r="P1991" s="56">
        <f t="shared" si="126"/>
        <v>0</v>
      </c>
      <c r="Q1991" s="56">
        <f t="shared" si="127"/>
        <v>-2.5270000000000001</v>
      </c>
      <c r="R1991" s="56">
        <f>IF(A1991="INVERSION",-J1991,0)</f>
        <v>0</v>
      </c>
      <c r="S1991" s="56">
        <f>finanzas3[[#This Row],[INGRESO__NETO]]+finanzas3[[#This Row],[GASTO_NETO]]+finanzas3[[#This Row],[INVERSION_NETA]]</f>
        <v>-2.5270000000000001</v>
      </c>
    </row>
    <row r="1992" spans="1:19" x14ac:dyDescent="0.35">
      <c r="A1992" s="3" t="s">
        <v>28</v>
      </c>
      <c r="B1992" s="3" t="s">
        <v>16</v>
      </c>
      <c r="C1992" s="3" t="s">
        <v>17</v>
      </c>
      <c r="D1992" s="3" t="s">
        <v>18</v>
      </c>
      <c r="E1992" s="3" t="s">
        <v>645</v>
      </c>
      <c r="G1992" s="3" t="s">
        <v>67</v>
      </c>
      <c r="H1992" s="35" t="s">
        <v>874</v>
      </c>
      <c r="I1992" s="35" t="s">
        <v>973</v>
      </c>
      <c r="J1992" s="47">
        <v>0.45</v>
      </c>
      <c r="K1992" s="4">
        <v>44949</v>
      </c>
      <c r="L1992" s="3">
        <f t="shared" si="124"/>
        <v>2023</v>
      </c>
      <c r="M1992" s="3">
        <f t="shared" si="125"/>
        <v>1</v>
      </c>
      <c r="O1992" s="3" t="s">
        <v>1182</v>
      </c>
      <c r="P1992" s="56">
        <f t="shared" si="126"/>
        <v>0</v>
      </c>
      <c r="Q1992" s="56">
        <f t="shared" si="127"/>
        <v>-0.45</v>
      </c>
      <c r="R1992" s="56">
        <f>IF(A1992="INVERSION",-J1992,0)</f>
        <v>0</v>
      </c>
      <c r="S1992" s="56">
        <f>finanzas3[[#This Row],[INGRESO__NETO]]+finanzas3[[#This Row],[GASTO_NETO]]+finanzas3[[#This Row],[INVERSION_NETA]]</f>
        <v>-0.45</v>
      </c>
    </row>
    <row r="1993" spans="1:19" x14ac:dyDescent="0.35">
      <c r="A1993" s="3" t="s">
        <v>28</v>
      </c>
      <c r="B1993" s="3" t="s">
        <v>16</v>
      </c>
      <c r="C1993" s="3" t="s">
        <v>17</v>
      </c>
      <c r="D1993" s="3" t="s">
        <v>18</v>
      </c>
      <c r="E1993" s="3" t="s">
        <v>1183</v>
      </c>
      <c r="G1993" s="3" t="s">
        <v>1865</v>
      </c>
      <c r="H1993" s="35" t="s">
        <v>1184</v>
      </c>
      <c r="I1993" s="35" t="s">
        <v>567</v>
      </c>
      <c r="J1993" s="47">
        <v>0.46500000000000008</v>
      </c>
      <c r="K1993" s="4">
        <v>44950</v>
      </c>
      <c r="L1993" s="3">
        <f t="shared" si="124"/>
        <v>2023</v>
      </c>
      <c r="M1993" s="3">
        <f t="shared" si="125"/>
        <v>1</v>
      </c>
      <c r="O1993" s="3" t="s">
        <v>1185</v>
      </c>
      <c r="P1993" s="56">
        <f t="shared" si="126"/>
        <v>0</v>
      </c>
      <c r="Q1993" s="56">
        <f t="shared" si="127"/>
        <v>-0.46500000000000008</v>
      </c>
      <c r="R1993" s="56">
        <f>IF(A1993="INVERSION",-J1993,0)</f>
        <v>0</v>
      </c>
      <c r="S1993" s="56">
        <f>finanzas3[[#This Row],[INGRESO__NETO]]+finanzas3[[#This Row],[GASTO_NETO]]+finanzas3[[#This Row],[INVERSION_NETA]]</f>
        <v>-0.46500000000000008</v>
      </c>
    </row>
    <row r="1994" spans="1:19" x14ac:dyDescent="0.35">
      <c r="A1994" s="3" t="s">
        <v>15</v>
      </c>
      <c r="B1994" s="3" t="s">
        <v>16</v>
      </c>
      <c r="C1994" s="3" t="s">
        <v>17</v>
      </c>
      <c r="D1994" s="3" t="s">
        <v>18</v>
      </c>
      <c r="E1994" s="3" t="s">
        <v>567</v>
      </c>
      <c r="F1994" s="3" t="s">
        <v>20</v>
      </c>
      <c r="G1994" s="3" t="s">
        <v>568</v>
      </c>
      <c r="H1994" s="35" t="s">
        <v>567</v>
      </c>
      <c r="I1994" s="35" t="s">
        <v>567</v>
      </c>
      <c r="J1994" s="47">
        <v>9</v>
      </c>
      <c r="K1994" s="4">
        <v>44950</v>
      </c>
      <c r="L1994" s="3">
        <f t="shared" si="124"/>
        <v>2023</v>
      </c>
      <c r="M1994" s="3">
        <f t="shared" si="125"/>
        <v>1</v>
      </c>
      <c r="O1994" s="3" t="s">
        <v>1186</v>
      </c>
      <c r="P1994" s="56">
        <f t="shared" si="126"/>
        <v>9</v>
      </c>
      <c r="Q1994" s="56">
        <f t="shared" si="127"/>
        <v>0</v>
      </c>
      <c r="R1994" s="56">
        <f>IF(A1994="INVERSION",-J1994,0)</f>
        <v>0</v>
      </c>
      <c r="S1994" s="56">
        <f>finanzas3[[#This Row],[INGRESO__NETO]]+finanzas3[[#This Row],[GASTO_NETO]]+finanzas3[[#This Row],[INVERSION_NETA]]</f>
        <v>9</v>
      </c>
    </row>
    <row r="1995" spans="1:19" x14ac:dyDescent="0.35">
      <c r="A1995" s="3" t="s">
        <v>28</v>
      </c>
      <c r="B1995" s="3" t="s">
        <v>16</v>
      </c>
      <c r="C1995" s="3" t="s">
        <v>17</v>
      </c>
      <c r="D1995" s="3" t="s">
        <v>18</v>
      </c>
      <c r="E1995" s="3" t="s">
        <v>645</v>
      </c>
      <c r="G1995" s="3" t="s">
        <v>67</v>
      </c>
      <c r="H1995" s="35" t="s">
        <v>874</v>
      </c>
      <c r="I1995" s="35" t="s">
        <v>185</v>
      </c>
      <c r="J1995" s="47">
        <v>4.0000000000000008E-2</v>
      </c>
      <c r="K1995" s="4">
        <v>44953</v>
      </c>
      <c r="L1995" s="3">
        <f t="shared" si="124"/>
        <v>2023</v>
      </c>
      <c r="M1995" s="3">
        <f t="shared" si="125"/>
        <v>1</v>
      </c>
      <c r="O1995" s="3" t="s">
        <v>1182</v>
      </c>
      <c r="P1995" s="56">
        <f t="shared" si="126"/>
        <v>0</v>
      </c>
      <c r="Q1995" s="56">
        <f t="shared" si="127"/>
        <v>-4.0000000000000008E-2</v>
      </c>
      <c r="R1995" s="56">
        <f>IF(A1995="INVERSION",-J1995,0)</f>
        <v>0</v>
      </c>
      <c r="S1995" s="56">
        <f>finanzas3[[#This Row],[INGRESO__NETO]]+finanzas3[[#This Row],[GASTO_NETO]]+finanzas3[[#This Row],[INVERSION_NETA]]</f>
        <v>-4.0000000000000008E-2</v>
      </c>
    </row>
    <row r="1996" spans="1:19" x14ac:dyDescent="0.35">
      <c r="A1996" s="3" t="s">
        <v>28</v>
      </c>
      <c r="B1996" s="3" t="s">
        <v>16</v>
      </c>
      <c r="C1996" s="3" t="s">
        <v>17</v>
      </c>
      <c r="D1996" s="3" t="s">
        <v>18</v>
      </c>
      <c r="E1996" s="3" t="s">
        <v>735</v>
      </c>
      <c r="G1996" s="3" t="s">
        <v>48</v>
      </c>
      <c r="H1996" s="35" t="s">
        <v>185</v>
      </c>
      <c r="I1996" s="35" t="s">
        <v>1187</v>
      </c>
      <c r="J1996" s="47">
        <v>1.17</v>
      </c>
      <c r="K1996" s="4">
        <v>44955</v>
      </c>
      <c r="L1996" s="3">
        <f t="shared" si="124"/>
        <v>2023</v>
      </c>
      <c r="M1996" s="3">
        <f t="shared" si="125"/>
        <v>1</v>
      </c>
      <c r="O1996" s="3" t="s">
        <v>1188</v>
      </c>
      <c r="P1996" s="56">
        <f t="shared" si="126"/>
        <v>0</v>
      </c>
      <c r="Q1996" s="56">
        <f t="shared" si="127"/>
        <v>-1.17</v>
      </c>
      <c r="R1996" s="56">
        <f>IF(A1996="INVERSION",-J1996,0)</f>
        <v>0</v>
      </c>
      <c r="S1996" s="56">
        <f>finanzas3[[#This Row],[INGRESO__NETO]]+finanzas3[[#This Row],[GASTO_NETO]]+finanzas3[[#This Row],[INVERSION_NETA]]</f>
        <v>-1.17</v>
      </c>
    </row>
    <row r="1997" spans="1:19" x14ac:dyDescent="0.35">
      <c r="A1997" s="3" t="s">
        <v>28</v>
      </c>
      <c r="B1997" s="3" t="s">
        <v>16</v>
      </c>
      <c r="C1997" s="3" t="s">
        <v>17</v>
      </c>
      <c r="D1997" s="3" t="s">
        <v>18</v>
      </c>
      <c r="E1997" s="3" t="s">
        <v>803</v>
      </c>
      <c r="F1997" s="3" t="s">
        <v>171</v>
      </c>
      <c r="G1997" s="3" t="s">
        <v>53</v>
      </c>
      <c r="H1997" s="35" t="s">
        <v>77</v>
      </c>
      <c r="I1997" s="35" t="s">
        <v>711</v>
      </c>
      <c r="J1997" s="47">
        <v>0.89900000000000002</v>
      </c>
      <c r="K1997" s="4">
        <v>44955</v>
      </c>
      <c r="L1997" s="3">
        <f t="shared" si="124"/>
        <v>2023</v>
      </c>
      <c r="M1997" s="3">
        <f t="shared" si="125"/>
        <v>1</v>
      </c>
      <c r="O1997" s="3"/>
      <c r="P1997" s="56">
        <f t="shared" si="126"/>
        <v>0</v>
      </c>
      <c r="Q1997" s="56">
        <f t="shared" si="127"/>
        <v>-0.89900000000000002</v>
      </c>
      <c r="R1997" s="56">
        <f>IF(A1997="INVERSION",-J1997,0)</f>
        <v>0</v>
      </c>
      <c r="S1997" s="56">
        <f>finanzas3[[#This Row],[INGRESO__NETO]]+finanzas3[[#This Row],[GASTO_NETO]]+finanzas3[[#This Row],[INVERSION_NETA]]</f>
        <v>-0.89900000000000002</v>
      </c>
    </row>
    <row r="1998" spans="1:19" x14ac:dyDescent="0.35">
      <c r="A1998" s="3" t="s">
        <v>28</v>
      </c>
      <c r="B1998" s="3" t="s">
        <v>16</v>
      </c>
      <c r="C1998" s="3" t="s">
        <v>17</v>
      </c>
      <c r="D1998" s="3" t="s">
        <v>18</v>
      </c>
      <c r="E1998" s="3" t="s">
        <v>735</v>
      </c>
      <c r="F1998" s="3" t="s">
        <v>171</v>
      </c>
      <c r="G1998" s="3" t="s">
        <v>84</v>
      </c>
      <c r="H1998" s="35" t="s">
        <v>84</v>
      </c>
      <c r="I1998" s="35" t="s">
        <v>736</v>
      </c>
      <c r="J1998" s="47">
        <v>1.609</v>
      </c>
      <c r="K1998" s="4">
        <v>44955</v>
      </c>
      <c r="L1998" s="3">
        <f t="shared" si="124"/>
        <v>2023</v>
      </c>
      <c r="M1998" s="3">
        <f t="shared" si="125"/>
        <v>1</v>
      </c>
      <c r="O1998" s="3" t="s">
        <v>1189</v>
      </c>
      <c r="P1998" s="56">
        <f t="shared" si="126"/>
        <v>0</v>
      </c>
      <c r="Q1998" s="56">
        <f t="shared" si="127"/>
        <v>-1.609</v>
      </c>
      <c r="R1998" s="56">
        <f>IF(A1998="INVERSION",-J1998,0)</f>
        <v>0</v>
      </c>
      <c r="S1998" s="56">
        <f>finanzas3[[#This Row],[INGRESO__NETO]]+finanzas3[[#This Row],[GASTO_NETO]]+finanzas3[[#This Row],[INVERSION_NETA]]</f>
        <v>-1.609</v>
      </c>
    </row>
    <row r="1999" spans="1:19" x14ac:dyDescent="0.35">
      <c r="A1999" s="3" t="s">
        <v>28</v>
      </c>
      <c r="B1999" s="3" t="s">
        <v>16</v>
      </c>
      <c r="C1999" s="3" t="s">
        <v>17</v>
      </c>
      <c r="D1999" s="3" t="s">
        <v>18</v>
      </c>
      <c r="E1999" s="3" t="s">
        <v>1193</v>
      </c>
      <c r="G1999" s="3" t="s">
        <v>67</v>
      </c>
      <c r="H1999" s="35" t="s">
        <v>66</v>
      </c>
      <c r="I1999" s="35" t="s">
        <v>1013</v>
      </c>
      <c r="J1999" s="47">
        <v>0.15000000000000002</v>
      </c>
      <c r="K1999" s="4">
        <v>44956</v>
      </c>
      <c r="L1999" s="3">
        <f t="shared" si="124"/>
        <v>2023</v>
      </c>
      <c r="M1999" s="3">
        <f t="shared" si="125"/>
        <v>1</v>
      </c>
      <c r="O1999" s="3" t="s">
        <v>1194</v>
      </c>
      <c r="P1999" s="56">
        <f t="shared" si="126"/>
        <v>0</v>
      </c>
      <c r="Q1999" s="56">
        <f t="shared" si="127"/>
        <v>-0.15000000000000002</v>
      </c>
      <c r="R1999" s="56">
        <f>IF(A1999="INVERSION",-J1999,0)</f>
        <v>0</v>
      </c>
      <c r="S1999" s="56">
        <f>finanzas3[[#This Row],[INGRESO__NETO]]+finanzas3[[#This Row],[GASTO_NETO]]+finanzas3[[#This Row],[INVERSION_NETA]]</f>
        <v>-0.15000000000000002</v>
      </c>
    </row>
    <row r="2000" spans="1:19" x14ac:dyDescent="0.35">
      <c r="A2000" s="3" t="s">
        <v>28</v>
      </c>
      <c r="B2000" s="3" t="s">
        <v>16</v>
      </c>
      <c r="C2000" s="3" t="s">
        <v>17</v>
      </c>
      <c r="D2000" s="3" t="s">
        <v>18</v>
      </c>
      <c r="E2000" s="3" t="s">
        <v>645</v>
      </c>
      <c r="G2000" s="3" t="s">
        <v>67</v>
      </c>
      <c r="H2000" s="3" t="s">
        <v>874</v>
      </c>
      <c r="I2000" s="35" t="s">
        <v>1187</v>
      </c>
      <c r="J2000" s="47">
        <v>6.0000000000000012E-2</v>
      </c>
      <c r="K2000" s="4">
        <v>44956</v>
      </c>
      <c r="L2000" s="3">
        <f t="shared" si="124"/>
        <v>2023</v>
      </c>
      <c r="M2000" s="3">
        <f t="shared" si="125"/>
        <v>1</v>
      </c>
      <c r="O2000" s="3"/>
      <c r="P2000" s="56">
        <f t="shared" si="126"/>
        <v>0</v>
      </c>
      <c r="Q2000" s="56">
        <f t="shared" si="127"/>
        <v>-6.0000000000000012E-2</v>
      </c>
      <c r="R2000" s="56">
        <f>IF(A2000="INVERSION",-J2000,0)</f>
        <v>0</v>
      </c>
      <c r="S2000" s="56">
        <f>finanzas3[[#This Row],[INGRESO__NETO]]+finanzas3[[#This Row],[GASTO_NETO]]+finanzas3[[#This Row],[INVERSION_NETA]]</f>
        <v>-6.0000000000000012E-2</v>
      </c>
    </row>
    <row r="2001" spans="1:19" x14ac:dyDescent="0.35">
      <c r="A2001" s="3" t="s">
        <v>28</v>
      </c>
      <c r="B2001" s="3" t="s">
        <v>16</v>
      </c>
      <c r="C2001" s="3" t="s">
        <v>17</v>
      </c>
      <c r="D2001" s="3" t="s">
        <v>18</v>
      </c>
      <c r="E2001" s="3" t="s">
        <v>1195</v>
      </c>
      <c r="G2001" s="3" t="s">
        <v>1865</v>
      </c>
      <c r="H2001" s="35" t="s">
        <v>1196</v>
      </c>
      <c r="I2001" s="35" t="s">
        <v>1197</v>
      </c>
      <c r="J2001" s="47">
        <v>1.4000000000000001</v>
      </c>
      <c r="K2001" s="4">
        <v>44956</v>
      </c>
      <c r="L2001" s="3">
        <f t="shared" si="124"/>
        <v>2023</v>
      </c>
      <c r="M2001" s="3">
        <f t="shared" si="125"/>
        <v>1</v>
      </c>
      <c r="O2001" s="3" t="s">
        <v>1198</v>
      </c>
      <c r="P2001" s="56">
        <f t="shared" si="126"/>
        <v>0</v>
      </c>
      <c r="Q2001" s="56">
        <f t="shared" si="127"/>
        <v>-1.4000000000000001</v>
      </c>
      <c r="R2001" s="56">
        <f>IF(A2001="INVERSION",-J2001,0)</f>
        <v>0</v>
      </c>
      <c r="S2001" s="56">
        <f>finanzas3[[#This Row],[INGRESO__NETO]]+finanzas3[[#This Row],[GASTO_NETO]]+finanzas3[[#This Row],[INVERSION_NETA]]</f>
        <v>-1.4000000000000001</v>
      </c>
    </row>
    <row r="2002" spans="1:19" x14ac:dyDescent="0.35">
      <c r="A2002" s="3" t="s">
        <v>28</v>
      </c>
      <c r="B2002" s="3" t="s">
        <v>16</v>
      </c>
      <c r="C2002" s="3" t="s">
        <v>17</v>
      </c>
      <c r="D2002" s="3" t="s">
        <v>18</v>
      </c>
      <c r="E2002" s="3" t="s">
        <v>645</v>
      </c>
      <c r="G2002" s="3" t="s">
        <v>67</v>
      </c>
      <c r="H2002" s="35" t="s">
        <v>874</v>
      </c>
      <c r="I2002" s="35" t="s">
        <v>1192</v>
      </c>
      <c r="J2002" s="47">
        <v>0.127</v>
      </c>
      <c r="K2002" s="4">
        <v>44956</v>
      </c>
      <c r="L2002" s="3">
        <f t="shared" si="124"/>
        <v>2023</v>
      </c>
      <c r="M2002" s="3">
        <f t="shared" si="125"/>
        <v>1</v>
      </c>
      <c r="O2002" s="3"/>
      <c r="P2002" s="56">
        <f t="shared" si="126"/>
        <v>0</v>
      </c>
      <c r="Q2002" s="56">
        <f t="shared" si="127"/>
        <v>-0.127</v>
      </c>
      <c r="R2002" s="56">
        <f>IF(A2002="INVERSION",-J2002,0)</f>
        <v>0</v>
      </c>
      <c r="S2002" s="56">
        <f>finanzas3[[#This Row],[INGRESO__NETO]]+finanzas3[[#This Row],[GASTO_NETO]]+finanzas3[[#This Row],[INVERSION_NETA]]</f>
        <v>-0.127</v>
      </c>
    </row>
    <row r="2003" spans="1:19" x14ac:dyDescent="0.35">
      <c r="A2003" s="3" t="s">
        <v>28</v>
      </c>
      <c r="B2003" s="3" t="s">
        <v>16</v>
      </c>
      <c r="C2003" s="3" t="s">
        <v>17</v>
      </c>
      <c r="D2003" s="3" t="s">
        <v>18</v>
      </c>
      <c r="E2003" s="3" t="s">
        <v>1190</v>
      </c>
      <c r="G2003" s="3" t="s">
        <v>67</v>
      </c>
      <c r="H2003" s="35" t="s">
        <v>67</v>
      </c>
      <c r="I2003" s="35" t="s">
        <v>1180</v>
      </c>
      <c r="J2003" s="47">
        <v>1.9000000000000001</v>
      </c>
      <c r="K2003" s="4">
        <v>44956</v>
      </c>
      <c r="L2003" s="3">
        <f t="shared" si="124"/>
        <v>2023</v>
      </c>
      <c r="M2003" s="3">
        <f t="shared" si="125"/>
        <v>1</v>
      </c>
      <c r="O2003" s="3" t="s">
        <v>1191</v>
      </c>
      <c r="P2003" s="56">
        <f t="shared" si="126"/>
        <v>0</v>
      </c>
      <c r="Q2003" s="56">
        <f t="shared" si="127"/>
        <v>-1.9000000000000001</v>
      </c>
      <c r="R2003" s="56">
        <f>IF(A2003="INVERSION",-J2003,0)</f>
        <v>0</v>
      </c>
      <c r="S2003" s="56">
        <f>finanzas3[[#This Row],[INGRESO__NETO]]+finanzas3[[#This Row],[GASTO_NETO]]+finanzas3[[#This Row],[INVERSION_NETA]]</f>
        <v>-1.9000000000000001</v>
      </c>
    </row>
    <row r="2004" spans="1:19" x14ac:dyDescent="0.35">
      <c r="A2004" s="3" t="s">
        <v>15</v>
      </c>
      <c r="B2004" s="3" t="s">
        <v>16</v>
      </c>
      <c r="C2004" s="3" t="s">
        <v>29</v>
      </c>
      <c r="D2004" s="3" t="s">
        <v>18</v>
      </c>
      <c r="E2004" s="3" t="s">
        <v>645</v>
      </c>
      <c r="F2004" s="3" t="s">
        <v>171</v>
      </c>
      <c r="G2004" s="3" t="s">
        <v>148</v>
      </c>
      <c r="H2004" s="35" t="s">
        <v>646</v>
      </c>
      <c r="I2004" s="35" t="s">
        <v>2706</v>
      </c>
      <c r="J2004" s="47">
        <v>482.10299999999995</v>
      </c>
      <c r="K2004" s="4">
        <v>44956</v>
      </c>
      <c r="L2004" s="3">
        <f t="shared" si="124"/>
        <v>2023</v>
      </c>
      <c r="M2004" s="3">
        <f t="shared" si="125"/>
        <v>1</v>
      </c>
      <c r="O2004" s="3" t="s">
        <v>1199</v>
      </c>
      <c r="P2004" s="56">
        <f t="shared" si="126"/>
        <v>482.10299999999995</v>
      </c>
      <c r="Q2004" s="56">
        <f t="shared" si="127"/>
        <v>0</v>
      </c>
      <c r="R2004" s="56">
        <f>IF(A2004="INVERSION",-J2004,0)</f>
        <v>0</v>
      </c>
      <c r="S2004" s="56">
        <f>finanzas3[[#This Row],[INGRESO__NETO]]+finanzas3[[#This Row],[GASTO_NETO]]+finanzas3[[#This Row],[INVERSION_NETA]]</f>
        <v>482.10299999999995</v>
      </c>
    </row>
    <row r="2005" spans="1:19" x14ac:dyDescent="0.35">
      <c r="A2005" s="3" t="s">
        <v>28</v>
      </c>
      <c r="B2005" s="3" t="s">
        <v>16</v>
      </c>
      <c r="C2005" s="3" t="s">
        <v>17</v>
      </c>
      <c r="D2005" s="3" t="s">
        <v>18</v>
      </c>
      <c r="E2005" s="3" t="s">
        <v>1173</v>
      </c>
      <c r="F2005" s="3" t="s">
        <v>171</v>
      </c>
      <c r="G2005" s="3" t="s">
        <v>81</v>
      </c>
      <c r="H2005" s="35" t="s">
        <v>126</v>
      </c>
      <c r="I2005" s="35" t="s">
        <v>1200</v>
      </c>
      <c r="J2005" s="47">
        <v>0.52200000000000002</v>
      </c>
      <c r="K2005" s="4">
        <v>44957</v>
      </c>
      <c r="L2005" s="3">
        <f t="shared" si="124"/>
        <v>2023</v>
      </c>
      <c r="M2005" s="3">
        <f t="shared" si="125"/>
        <v>1</v>
      </c>
      <c r="O2005" s="3" t="s">
        <v>1201</v>
      </c>
      <c r="P2005" s="56">
        <f t="shared" si="126"/>
        <v>0</v>
      </c>
      <c r="Q2005" s="56">
        <f t="shared" si="127"/>
        <v>-0.52200000000000002</v>
      </c>
      <c r="R2005" s="56">
        <f>IF(A2005="INVERSION",-J2005,0)</f>
        <v>0</v>
      </c>
      <c r="S2005" s="56">
        <f>finanzas3[[#This Row],[INGRESO__NETO]]+finanzas3[[#This Row],[GASTO_NETO]]+finanzas3[[#This Row],[INVERSION_NETA]]</f>
        <v>-0.52200000000000002</v>
      </c>
    </row>
    <row r="2006" spans="1:19" x14ac:dyDescent="0.35">
      <c r="A2006" s="3" t="s">
        <v>28</v>
      </c>
      <c r="B2006" s="3" t="s">
        <v>16</v>
      </c>
      <c r="C2006" s="3" t="s">
        <v>29</v>
      </c>
      <c r="D2006" s="3" t="s">
        <v>18</v>
      </c>
      <c r="E2006" s="3" t="s">
        <v>37</v>
      </c>
      <c r="F2006" s="3" t="s">
        <v>171</v>
      </c>
      <c r="G2006" s="3" t="s">
        <v>1864</v>
      </c>
      <c r="H2006" s="3" t="s">
        <v>1861</v>
      </c>
      <c r="I2006" s="3" t="s">
        <v>487</v>
      </c>
      <c r="J2006" s="6">
        <v>45</v>
      </c>
      <c r="K2006" s="4">
        <v>44958</v>
      </c>
      <c r="L2006" s="3">
        <f t="shared" si="124"/>
        <v>2023</v>
      </c>
      <c r="M2006" s="3">
        <f t="shared" si="125"/>
        <v>2</v>
      </c>
      <c r="O2006" s="3"/>
      <c r="P2006" s="56">
        <f t="shared" si="126"/>
        <v>0</v>
      </c>
      <c r="Q2006" s="56">
        <f t="shared" si="127"/>
        <v>-45</v>
      </c>
      <c r="R2006" s="56">
        <f>IF(A2006="INVERSION",-J2006,0)</f>
        <v>0</v>
      </c>
      <c r="S2006" s="56">
        <f>finanzas3[[#This Row],[INGRESO__NETO]]+finanzas3[[#This Row],[GASTO_NETO]]+finanzas3[[#This Row],[INVERSION_NETA]]</f>
        <v>-45</v>
      </c>
    </row>
    <row r="2007" spans="1:19" x14ac:dyDescent="0.35">
      <c r="A2007" s="3" t="s">
        <v>28</v>
      </c>
      <c r="B2007" s="3" t="s">
        <v>16</v>
      </c>
      <c r="C2007" s="3" t="s">
        <v>17</v>
      </c>
      <c r="D2007" s="3" t="s">
        <v>18</v>
      </c>
      <c r="E2007" s="3" t="s">
        <v>645</v>
      </c>
      <c r="G2007" s="3" t="s">
        <v>67</v>
      </c>
      <c r="H2007" s="3" t="s">
        <v>874</v>
      </c>
      <c r="I2007" s="3" t="s">
        <v>973</v>
      </c>
      <c r="J2007" s="6">
        <v>0.25200000000000006</v>
      </c>
      <c r="K2007" s="4">
        <v>44958</v>
      </c>
      <c r="L2007" s="3">
        <f t="shared" si="124"/>
        <v>2023</v>
      </c>
      <c r="M2007" s="3">
        <f t="shared" si="125"/>
        <v>2</v>
      </c>
      <c r="O2007" s="3"/>
      <c r="P2007" s="56">
        <f t="shared" si="126"/>
        <v>0</v>
      </c>
      <c r="Q2007" s="56">
        <f t="shared" si="127"/>
        <v>-0.25200000000000006</v>
      </c>
      <c r="R2007" s="56">
        <f>IF(A2007="INVERSION",-J2007,0)</f>
        <v>0</v>
      </c>
      <c r="S2007" s="56">
        <f>finanzas3[[#This Row],[INGRESO__NETO]]+finanzas3[[#This Row],[GASTO_NETO]]+finanzas3[[#This Row],[INVERSION_NETA]]</f>
        <v>-0.25200000000000006</v>
      </c>
    </row>
    <row r="2008" spans="1:19" x14ac:dyDescent="0.35">
      <c r="A2008" s="3" t="s">
        <v>28</v>
      </c>
      <c r="B2008" s="3" t="s">
        <v>35</v>
      </c>
      <c r="C2008" s="3" t="s">
        <v>29</v>
      </c>
      <c r="D2008" s="3" t="s">
        <v>18</v>
      </c>
      <c r="E2008" s="3" t="s">
        <v>184</v>
      </c>
      <c r="G2008" s="3" t="s">
        <v>1864</v>
      </c>
      <c r="H2008" s="3" t="s">
        <v>184</v>
      </c>
      <c r="I2008" s="3" t="s">
        <v>632</v>
      </c>
      <c r="J2008" s="6">
        <v>13.5</v>
      </c>
      <c r="K2008" s="4">
        <v>44958</v>
      </c>
      <c r="L2008" s="3">
        <f t="shared" si="124"/>
        <v>2023</v>
      </c>
      <c r="M2008" s="3">
        <f t="shared" si="125"/>
        <v>2</v>
      </c>
      <c r="O2008" s="3"/>
      <c r="P2008" s="56">
        <f t="shared" si="126"/>
        <v>0</v>
      </c>
      <c r="Q2008" s="56">
        <f t="shared" si="127"/>
        <v>-13.5</v>
      </c>
      <c r="R2008" s="56">
        <f>IF(A2008="INVERSION",-J2008,0)</f>
        <v>0</v>
      </c>
      <c r="S2008" s="56">
        <f>finanzas3[[#This Row],[INGRESO__NETO]]+finanzas3[[#This Row],[GASTO_NETO]]+finanzas3[[#This Row],[INVERSION_NETA]]</f>
        <v>-13.5</v>
      </c>
    </row>
    <row r="2009" spans="1:19" x14ac:dyDescent="0.35">
      <c r="A2009" s="3" t="s">
        <v>531</v>
      </c>
      <c r="B2009" s="3" t="s">
        <v>16</v>
      </c>
      <c r="C2009" s="3" t="s">
        <v>17</v>
      </c>
      <c r="D2009" s="3" t="s">
        <v>18</v>
      </c>
      <c r="E2009" s="3" t="s">
        <v>532</v>
      </c>
      <c r="F2009" s="3" t="s">
        <v>20</v>
      </c>
      <c r="G2009" s="3" t="s">
        <v>533</v>
      </c>
      <c r="H2009" s="3" t="s">
        <v>533</v>
      </c>
      <c r="I2009" s="3" t="s">
        <v>533</v>
      </c>
      <c r="J2009" s="6">
        <v>180</v>
      </c>
      <c r="K2009" s="4">
        <v>44959</v>
      </c>
      <c r="L2009" s="3">
        <f t="shared" si="124"/>
        <v>2023</v>
      </c>
      <c r="M2009" s="3">
        <f t="shared" si="125"/>
        <v>2</v>
      </c>
      <c r="O2009" s="3"/>
      <c r="P2009" s="56">
        <f t="shared" si="126"/>
        <v>0</v>
      </c>
      <c r="Q2009" s="56">
        <f t="shared" si="127"/>
        <v>0</v>
      </c>
      <c r="R2009" s="56">
        <f>IF(A2009="INVERSION",-J2009,0)</f>
        <v>-180</v>
      </c>
      <c r="S2009" s="56">
        <f>finanzas3[[#This Row],[INGRESO__NETO]]+finanzas3[[#This Row],[GASTO_NETO]]+finanzas3[[#This Row],[INVERSION_NETA]]</f>
        <v>-180</v>
      </c>
    </row>
    <row r="2010" spans="1:19" x14ac:dyDescent="0.35">
      <c r="A2010" s="3" t="s">
        <v>28</v>
      </c>
      <c r="B2010" s="3" t="s">
        <v>16</v>
      </c>
      <c r="C2010" s="3" t="s">
        <v>17</v>
      </c>
      <c r="D2010" s="3" t="s">
        <v>18</v>
      </c>
      <c r="E2010" s="3" t="s">
        <v>1014</v>
      </c>
      <c r="F2010" s="3" t="s">
        <v>171</v>
      </c>
      <c r="G2010" s="3" t="s">
        <v>81</v>
      </c>
      <c r="H2010" s="3" t="s">
        <v>66</v>
      </c>
      <c r="I2010" s="3" t="s">
        <v>645</v>
      </c>
      <c r="J2010" s="6">
        <v>0.35000000000000003</v>
      </c>
      <c r="K2010" s="4">
        <v>44960</v>
      </c>
      <c r="L2010" s="3">
        <f t="shared" si="124"/>
        <v>2023</v>
      </c>
      <c r="M2010" s="3">
        <f t="shared" si="125"/>
        <v>2</v>
      </c>
      <c r="O2010" s="3" t="s">
        <v>1202</v>
      </c>
      <c r="P2010" s="56">
        <f t="shared" si="126"/>
        <v>0</v>
      </c>
      <c r="Q2010" s="56">
        <f t="shared" si="127"/>
        <v>-0.35000000000000003</v>
      </c>
      <c r="R2010" s="56">
        <f>IF(A2010="INVERSION",-J2010,0)</f>
        <v>0</v>
      </c>
      <c r="S2010" s="56">
        <f>finanzas3[[#This Row],[INGRESO__NETO]]+finanzas3[[#This Row],[GASTO_NETO]]+finanzas3[[#This Row],[INVERSION_NETA]]</f>
        <v>-0.35000000000000003</v>
      </c>
    </row>
    <row r="2011" spans="1:19" x14ac:dyDescent="0.35">
      <c r="A2011" s="3" t="s">
        <v>28</v>
      </c>
      <c r="B2011" s="3" t="s">
        <v>16</v>
      </c>
      <c r="C2011" s="3" t="s">
        <v>17</v>
      </c>
      <c r="D2011" s="3" t="s">
        <v>18</v>
      </c>
      <c r="E2011" s="3" t="s">
        <v>63</v>
      </c>
      <c r="G2011" s="3" t="s">
        <v>48</v>
      </c>
      <c r="H2011" s="34" t="s">
        <v>49</v>
      </c>
      <c r="I2011" s="34" t="s">
        <v>63</v>
      </c>
      <c r="J2011" s="47">
        <v>3.516</v>
      </c>
      <c r="K2011" s="4">
        <v>44963</v>
      </c>
      <c r="L2011" s="3">
        <f t="shared" si="124"/>
        <v>2023</v>
      </c>
      <c r="M2011" s="3">
        <f t="shared" si="125"/>
        <v>2</v>
      </c>
      <c r="O2011" s="3" t="s">
        <v>282</v>
      </c>
      <c r="P2011" s="56">
        <f t="shared" si="126"/>
        <v>0</v>
      </c>
      <c r="Q2011" s="56">
        <f t="shared" si="127"/>
        <v>-3.516</v>
      </c>
      <c r="R2011" s="56">
        <f>IF(A2011="INVERSION",-J2011,0)</f>
        <v>0</v>
      </c>
      <c r="S2011" s="56">
        <f>finanzas3[[#This Row],[INGRESO__NETO]]+finanzas3[[#This Row],[GASTO_NETO]]+finanzas3[[#This Row],[INVERSION_NETA]]</f>
        <v>-3.516</v>
      </c>
    </row>
    <row r="2012" spans="1:19" x14ac:dyDescent="0.35">
      <c r="A2012" s="3" t="s">
        <v>28</v>
      </c>
      <c r="B2012" s="3" t="s">
        <v>16</v>
      </c>
      <c r="C2012" s="3" t="s">
        <v>17</v>
      </c>
      <c r="D2012" s="3" t="s">
        <v>18</v>
      </c>
      <c r="E2012" s="3" t="s">
        <v>1206</v>
      </c>
      <c r="G2012" s="3" t="s">
        <v>550</v>
      </c>
      <c r="H2012" s="3" t="s">
        <v>654</v>
      </c>
      <c r="I2012" s="3" t="s">
        <v>1207</v>
      </c>
      <c r="J2012" s="6">
        <v>0.89200000000000002</v>
      </c>
      <c r="K2012" s="4">
        <v>44963</v>
      </c>
      <c r="L2012" s="3">
        <f t="shared" si="124"/>
        <v>2023</v>
      </c>
      <c r="M2012" s="3">
        <f t="shared" si="125"/>
        <v>2</v>
      </c>
      <c r="O2012" s="3" t="s">
        <v>1208</v>
      </c>
      <c r="P2012" s="56">
        <f t="shared" si="126"/>
        <v>0</v>
      </c>
      <c r="Q2012" s="56">
        <f t="shared" si="127"/>
        <v>-0.89200000000000002</v>
      </c>
      <c r="R2012" s="56">
        <f>IF(A2012="INVERSION",-J2012,0)</f>
        <v>0</v>
      </c>
      <c r="S2012" s="56">
        <f>finanzas3[[#This Row],[INGRESO__NETO]]+finanzas3[[#This Row],[GASTO_NETO]]+finanzas3[[#This Row],[INVERSION_NETA]]</f>
        <v>-0.89200000000000002</v>
      </c>
    </row>
    <row r="2013" spans="1:19" x14ac:dyDescent="0.35">
      <c r="A2013" s="3" t="s">
        <v>28</v>
      </c>
      <c r="B2013" s="3" t="s">
        <v>16</v>
      </c>
      <c r="C2013" s="3" t="s">
        <v>17</v>
      </c>
      <c r="D2013" s="3" t="s">
        <v>18</v>
      </c>
      <c r="E2013" s="3" t="s">
        <v>929</v>
      </c>
      <c r="G2013" s="3" t="s">
        <v>1864</v>
      </c>
      <c r="H2013" s="3" t="s">
        <v>1203</v>
      </c>
      <c r="I2013" s="3" t="s">
        <v>1204</v>
      </c>
      <c r="J2013" s="6">
        <v>0.96500000000000008</v>
      </c>
      <c r="K2013" s="4">
        <v>44963</v>
      </c>
      <c r="L2013" s="3">
        <f t="shared" si="124"/>
        <v>2023</v>
      </c>
      <c r="M2013" s="3">
        <f t="shared" si="125"/>
        <v>2</v>
      </c>
      <c r="O2013" s="3" t="s">
        <v>1205</v>
      </c>
      <c r="P2013" s="56">
        <f t="shared" si="126"/>
        <v>0</v>
      </c>
      <c r="Q2013" s="56">
        <f t="shared" si="127"/>
        <v>-0.96500000000000008</v>
      </c>
      <c r="R2013" s="56">
        <f>IF(A2013="INVERSION",-J2013,0)</f>
        <v>0</v>
      </c>
      <c r="S2013" s="56">
        <f>finanzas3[[#This Row],[INGRESO__NETO]]+finanzas3[[#This Row],[GASTO_NETO]]+finanzas3[[#This Row],[INVERSION_NETA]]</f>
        <v>-0.96500000000000008</v>
      </c>
    </row>
    <row r="2014" spans="1:19" x14ac:dyDescent="0.35">
      <c r="A2014" s="3" t="s">
        <v>28</v>
      </c>
      <c r="B2014" s="3" t="s">
        <v>16</v>
      </c>
      <c r="C2014" s="3" t="s">
        <v>17</v>
      </c>
      <c r="D2014" s="3" t="s">
        <v>18</v>
      </c>
      <c r="E2014" s="3" t="s">
        <v>425</v>
      </c>
      <c r="G2014" s="3" t="s">
        <v>48</v>
      </c>
      <c r="H2014" s="3" t="s">
        <v>49</v>
      </c>
      <c r="I2014" s="3" t="s">
        <v>425</v>
      </c>
      <c r="J2014" s="6">
        <v>2.9640000000000004</v>
      </c>
      <c r="K2014" s="4">
        <v>44964</v>
      </c>
      <c r="L2014" s="3">
        <f t="shared" si="124"/>
        <v>2023</v>
      </c>
      <c r="M2014" s="3">
        <f t="shared" si="125"/>
        <v>2</v>
      </c>
      <c r="O2014" s="3" t="s">
        <v>282</v>
      </c>
      <c r="P2014" s="56">
        <f t="shared" si="126"/>
        <v>0</v>
      </c>
      <c r="Q2014" s="56">
        <f t="shared" si="127"/>
        <v>-2.9640000000000004</v>
      </c>
      <c r="R2014" s="56">
        <f>IF(A2014="INVERSION",-J2014,0)</f>
        <v>0</v>
      </c>
      <c r="S2014" s="56">
        <f>finanzas3[[#This Row],[INGRESO__NETO]]+finanzas3[[#This Row],[GASTO_NETO]]+finanzas3[[#This Row],[INVERSION_NETA]]</f>
        <v>-2.9640000000000004</v>
      </c>
    </row>
    <row r="2015" spans="1:19" x14ac:dyDescent="0.35">
      <c r="A2015" s="3" t="s">
        <v>28</v>
      </c>
      <c r="B2015" s="3" t="s">
        <v>16</v>
      </c>
      <c r="C2015" s="3" t="s">
        <v>17</v>
      </c>
      <c r="D2015" s="3" t="s">
        <v>18</v>
      </c>
      <c r="E2015" s="3" t="s">
        <v>906</v>
      </c>
      <c r="F2015" s="3" t="s">
        <v>20</v>
      </c>
      <c r="G2015" s="3" t="s">
        <v>81</v>
      </c>
      <c r="H2015" s="3" t="s">
        <v>168</v>
      </c>
      <c r="I2015" s="3" t="s">
        <v>906</v>
      </c>
      <c r="J2015" s="6">
        <v>0.30000000000000004</v>
      </c>
      <c r="K2015" s="4">
        <v>44966</v>
      </c>
      <c r="L2015" s="3">
        <f t="shared" si="124"/>
        <v>2023</v>
      </c>
      <c r="M2015" s="3">
        <f t="shared" si="125"/>
        <v>2</v>
      </c>
      <c r="O2015" s="3" t="s">
        <v>1212</v>
      </c>
      <c r="P2015" s="56">
        <f t="shared" si="126"/>
        <v>0</v>
      </c>
      <c r="Q2015" s="56">
        <f t="shared" si="127"/>
        <v>-0.30000000000000004</v>
      </c>
      <c r="R2015" s="56">
        <f>IF(A2015="INVERSION",-J2015,0)</f>
        <v>0</v>
      </c>
      <c r="S2015" s="56">
        <f>finanzas3[[#This Row],[INGRESO__NETO]]+finanzas3[[#This Row],[GASTO_NETO]]+finanzas3[[#This Row],[INVERSION_NETA]]</f>
        <v>-0.30000000000000004</v>
      </c>
    </row>
    <row r="2016" spans="1:19" x14ac:dyDescent="0.35">
      <c r="A2016" s="3" t="s">
        <v>28</v>
      </c>
      <c r="B2016" s="3" t="s">
        <v>16</v>
      </c>
      <c r="C2016" s="3" t="s">
        <v>17</v>
      </c>
      <c r="D2016" s="3" t="s">
        <v>18</v>
      </c>
      <c r="E2016" s="3" t="s">
        <v>1014</v>
      </c>
      <c r="F2016" s="3" t="s">
        <v>171</v>
      </c>
      <c r="G2016" s="3" t="s">
        <v>81</v>
      </c>
      <c r="H2016" s="3" t="s">
        <v>66</v>
      </c>
      <c r="I2016" s="3" t="s">
        <v>645</v>
      </c>
      <c r="J2016" s="6">
        <v>0.64000000000000012</v>
      </c>
      <c r="K2016" s="4">
        <v>44966</v>
      </c>
      <c r="L2016" s="3">
        <f t="shared" si="124"/>
        <v>2023</v>
      </c>
      <c r="M2016" s="3">
        <f t="shared" si="125"/>
        <v>2</v>
      </c>
      <c r="O2016" s="3" t="s">
        <v>1213</v>
      </c>
      <c r="P2016" s="56">
        <f t="shared" si="126"/>
        <v>0</v>
      </c>
      <c r="Q2016" s="56">
        <f t="shared" si="127"/>
        <v>-0.64000000000000012</v>
      </c>
      <c r="R2016" s="56">
        <f>IF(A2016="INVERSION",-J2016,0)</f>
        <v>0</v>
      </c>
      <c r="S2016" s="56">
        <f>finanzas3[[#This Row],[INGRESO__NETO]]+finanzas3[[#This Row],[GASTO_NETO]]+finanzas3[[#This Row],[INVERSION_NETA]]</f>
        <v>-0.64000000000000012</v>
      </c>
    </row>
    <row r="2017" spans="1:19" x14ac:dyDescent="0.35">
      <c r="A2017" s="3" t="s">
        <v>28</v>
      </c>
      <c r="B2017" s="3" t="s">
        <v>16</v>
      </c>
      <c r="C2017" s="3" t="s">
        <v>17</v>
      </c>
      <c r="D2017" s="3" t="s">
        <v>18</v>
      </c>
      <c r="E2017" s="3" t="s">
        <v>979</v>
      </c>
      <c r="G2017" s="3" t="s">
        <v>550</v>
      </c>
      <c r="H2017" s="3" t="s">
        <v>550</v>
      </c>
      <c r="I2017" s="3" t="s">
        <v>1218</v>
      </c>
      <c r="J2017" s="6">
        <v>0.995</v>
      </c>
      <c r="K2017" s="4">
        <v>44967</v>
      </c>
      <c r="L2017" s="3">
        <f t="shared" si="124"/>
        <v>2023</v>
      </c>
      <c r="M2017" s="3">
        <f t="shared" si="125"/>
        <v>2</v>
      </c>
      <c r="O2017" s="3"/>
      <c r="P2017" s="56">
        <f t="shared" si="126"/>
        <v>0</v>
      </c>
      <c r="Q2017" s="56">
        <f t="shared" si="127"/>
        <v>-0.995</v>
      </c>
      <c r="R2017" s="56">
        <f>IF(A2017="INVERSION",-J2017,0)</f>
        <v>0</v>
      </c>
      <c r="S2017" s="56">
        <f>finanzas3[[#This Row],[INGRESO__NETO]]+finanzas3[[#This Row],[GASTO_NETO]]+finanzas3[[#This Row],[INVERSION_NETA]]</f>
        <v>-0.995</v>
      </c>
    </row>
    <row r="2018" spans="1:19" x14ac:dyDescent="0.35">
      <c r="A2018" s="3" t="s">
        <v>28</v>
      </c>
      <c r="B2018" s="3" t="s">
        <v>16</v>
      </c>
      <c r="C2018" s="3" t="s">
        <v>17</v>
      </c>
      <c r="D2018" s="3" t="s">
        <v>18</v>
      </c>
      <c r="E2018" s="3" t="s">
        <v>1173</v>
      </c>
      <c r="F2018" s="3" t="s">
        <v>171</v>
      </c>
      <c r="G2018" s="3" t="s">
        <v>84</v>
      </c>
      <c r="H2018" s="3" t="s">
        <v>1216</v>
      </c>
      <c r="I2018" s="3" t="s">
        <v>1217</v>
      </c>
      <c r="J2018" s="6">
        <v>3.4390000000000001</v>
      </c>
      <c r="K2018" s="4">
        <v>44967</v>
      </c>
      <c r="L2018" s="3">
        <f t="shared" si="124"/>
        <v>2023</v>
      </c>
      <c r="M2018" s="3">
        <f t="shared" si="125"/>
        <v>2</v>
      </c>
      <c r="O2018" s="3"/>
      <c r="P2018" s="56">
        <f t="shared" si="126"/>
        <v>0</v>
      </c>
      <c r="Q2018" s="56">
        <f t="shared" si="127"/>
        <v>-3.4390000000000001</v>
      </c>
      <c r="R2018" s="56">
        <f>IF(A2018="INVERSION",-J2018,0)</f>
        <v>0</v>
      </c>
      <c r="S2018" s="56">
        <f>finanzas3[[#This Row],[INGRESO__NETO]]+finanzas3[[#This Row],[GASTO_NETO]]+finanzas3[[#This Row],[INVERSION_NETA]]</f>
        <v>-3.4390000000000001</v>
      </c>
    </row>
    <row r="2019" spans="1:19" x14ac:dyDescent="0.35">
      <c r="A2019" s="3" t="s">
        <v>28</v>
      </c>
      <c r="B2019" s="3" t="s">
        <v>16</v>
      </c>
      <c r="C2019" s="3" t="s">
        <v>17</v>
      </c>
      <c r="D2019" s="3" t="s">
        <v>18</v>
      </c>
      <c r="E2019" s="3" t="s">
        <v>803</v>
      </c>
      <c r="F2019" s="3" t="s">
        <v>171</v>
      </c>
      <c r="G2019" s="3" t="s">
        <v>53</v>
      </c>
      <c r="H2019" s="3" t="s">
        <v>77</v>
      </c>
      <c r="I2019" s="3" t="s">
        <v>711</v>
      </c>
      <c r="J2019" s="6">
        <v>0.79600000000000004</v>
      </c>
      <c r="K2019" s="4">
        <v>44967</v>
      </c>
      <c r="L2019" s="3">
        <f t="shared" si="124"/>
        <v>2023</v>
      </c>
      <c r="M2019" s="3">
        <f t="shared" si="125"/>
        <v>2</v>
      </c>
      <c r="O2019" s="3"/>
      <c r="P2019" s="56">
        <f t="shared" si="126"/>
        <v>0</v>
      </c>
      <c r="Q2019" s="56">
        <f t="shared" si="127"/>
        <v>-0.79600000000000004</v>
      </c>
      <c r="R2019" s="56">
        <f>IF(A2019="INVERSION",-J2019,0)</f>
        <v>0</v>
      </c>
      <c r="S2019" s="56">
        <f>finanzas3[[#This Row],[INGRESO__NETO]]+finanzas3[[#This Row],[GASTO_NETO]]+finanzas3[[#This Row],[INVERSION_NETA]]</f>
        <v>-0.79600000000000004</v>
      </c>
    </row>
    <row r="2020" spans="1:19" x14ac:dyDescent="0.35">
      <c r="A2020" s="3" t="s">
        <v>28</v>
      </c>
      <c r="B2020" s="3" t="s">
        <v>16</v>
      </c>
      <c r="C2020" s="3" t="s">
        <v>17</v>
      </c>
      <c r="D2020" s="3" t="s">
        <v>18</v>
      </c>
      <c r="E2020" s="3" t="s">
        <v>979</v>
      </c>
      <c r="F2020" s="3" t="s">
        <v>171</v>
      </c>
      <c r="G2020" s="3" t="s">
        <v>81</v>
      </c>
      <c r="H2020" s="3" t="s">
        <v>1219</v>
      </c>
      <c r="I2020" s="3" t="s">
        <v>1220</v>
      </c>
      <c r="J2020" s="6">
        <v>2.09</v>
      </c>
      <c r="K2020" s="4">
        <v>44967</v>
      </c>
      <c r="L2020" s="3">
        <f t="shared" si="124"/>
        <v>2023</v>
      </c>
      <c r="M2020" s="3">
        <f t="shared" si="125"/>
        <v>2</v>
      </c>
      <c r="O2020" s="3"/>
      <c r="P2020" s="56">
        <f t="shared" si="126"/>
        <v>0</v>
      </c>
      <c r="Q2020" s="56">
        <f t="shared" si="127"/>
        <v>-2.09</v>
      </c>
      <c r="R2020" s="56">
        <f>IF(A2020="INVERSION",-J2020,0)</f>
        <v>0</v>
      </c>
      <c r="S2020" s="56">
        <f>finanzas3[[#This Row],[INGRESO__NETO]]+finanzas3[[#This Row],[GASTO_NETO]]+finanzas3[[#This Row],[INVERSION_NETA]]</f>
        <v>-2.09</v>
      </c>
    </row>
    <row r="2021" spans="1:19" x14ac:dyDescent="0.35">
      <c r="A2021" s="3" t="s">
        <v>28</v>
      </c>
      <c r="B2021" s="3" t="s">
        <v>16</v>
      </c>
      <c r="C2021" s="3" t="s">
        <v>17</v>
      </c>
      <c r="D2021" s="3" t="s">
        <v>18</v>
      </c>
      <c r="E2021" s="3" t="s">
        <v>1221</v>
      </c>
      <c r="F2021" s="3" t="s">
        <v>171</v>
      </c>
      <c r="G2021" s="3" t="s">
        <v>67</v>
      </c>
      <c r="H2021" s="3" t="s">
        <v>66</v>
      </c>
      <c r="I2021" s="3" t="s">
        <v>403</v>
      </c>
      <c r="J2021" s="6">
        <v>1.7100000000000002</v>
      </c>
      <c r="K2021" s="4">
        <v>44968</v>
      </c>
      <c r="L2021" s="3">
        <f t="shared" si="124"/>
        <v>2023</v>
      </c>
      <c r="M2021" s="3">
        <f t="shared" si="125"/>
        <v>2</v>
      </c>
      <c r="O2021" s="3" t="s">
        <v>1222</v>
      </c>
      <c r="P2021" s="56">
        <f t="shared" si="126"/>
        <v>0</v>
      </c>
      <c r="Q2021" s="56">
        <f t="shared" si="127"/>
        <v>-1.7100000000000002</v>
      </c>
      <c r="R2021" s="56">
        <f>IF(A2021="INVERSION",-J2021,0)</f>
        <v>0</v>
      </c>
      <c r="S2021" s="56">
        <f>finanzas3[[#This Row],[INGRESO__NETO]]+finanzas3[[#This Row],[GASTO_NETO]]+finanzas3[[#This Row],[INVERSION_NETA]]</f>
        <v>-1.7100000000000002</v>
      </c>
    </row>
    <row r="2022" spans="1:19" x14ac:dyDescent="0.35">
      <c r="A2022" s="3" t="s">
        <v>28</v>
      </c>
      <c r="B2022" s="3" t="s">
        <v>16</v>
      </c>
      <c r="C2022" s="3" t="s">
        <v>17</v>
      </c>
      <c r="D2022" s="3" t="s">
        <v>18</v>
      </c>
      <c r="E2022" s="3" t="s">
        <v>425</v>
      </c>
      <c r="G2022" s="3" t="s">
        <v>48</v>
      </c>
      <c r="H2022" s="3" t="s">
        <v>49</v>
      </c>
      <c r="I2022" s="3" t="s">
        <v>425</v>
      </c>
      <c r="J2022" s="6">
        <v>3.254</v>
      </c>
      <c r="K2022" s="4">
        <v>44970</v>
      </c>
      <c r="L2022" s="3">
        <f t="shared" si="124"/>
        <v>2023</v>
      </c>
      <c r="M2022" s="3">
        <f t="shared" si="125"/>
        <v>2</v>
      </c>
      <c r="O2022" s="3" t="s">
        <v>282</v>
      </c>
      <c r="P2022" s="56">
        <f t="shared" si="126"/>
        <v>0</v>
      </c>
      <c r="Q2022" s="56">
        <f t="shared" si="127"/>
        <v>-3.254</v>
      </c>
      <c r="R2022" s="56">
        <f>IF(A2022="INVERSION",-J2022,0)</f>
        <v>0</v>
      </c>
      <c r="S2022" s="56">
        <f>finanzas3[[#This Row],[INGRESO__NETO]]+finanzas3[[#This Row],[GASTO_NETO]]+finanzas3[[#This Row],[INVERSION_NETA]]</f>
        <v>-3.254</v>
      </c>
    </row>
    <row r="2023" spans="1:19" x14ac:dyDescent="0.35">
      <c r="A2023" s="3" t="s">
        <v>28</v>
      </c>
      <c r="B2023" s="3" t="s">
        <v>16</v>
      </c>
      <c r="C2023" s="3" t="s">
        <v>17</v>
      </c>
      <c r="D2023" s="3" t="s">
        <v>18</v>
      </c>
      <c r="E2023" s="3" t="s">
        <v>425</v>
      </c>
      <c r="G2023" s="3" t="s">
        <v>1864</v>
      </c>
      <c r="H2023" s="3" t="s">
        <v>1108</v>
      </c>
      <c r="I2023" s="3" t="s">
        <v>1108</v>
      </c>
      <c r="J2023" s="6">
        <v>0.91400000000000015</v>
      </c>
      <c r="K2023" s="4">
        <v>44970</v>
      </c>
      <c r="L2023" s="3">
        <f t="shared" si="124"/>
        <v>2023</v>
      </c>
      <c r="M2023" s="3">
        <f t="shared" si="125"/>
        <v>2</v>
      </c>
      <c r="O2023" s="3" t="s">
        <v>1223</v>
      </c>
      <c r="P2023" s="56">
        <f t="shared" si="126"/>
        <v>0</v>
      </c>
      <c r="Q2023" s="56">
        <f t="shared" si="127"/>
        <v>-0.91400000000000015</v>
      </c>
      <c r="R2023" s="56">
        <f>IF(A2023="INVERSION",-J2023,0)</f>
        <v>0</v>
      </c>
      <c r="S2023" s="56">
        <f>finanzas3[[#This Row],[INGRESO__NETO]]+finanzas3[[#This Row],[GASTO_NETO]]+finanzas3[[#This Row],[INVERSION_NETA]]</f>
        <v>-0.91400000000000015</v>
      </c>
    </row>
    <row r="2024" spans="1:19" x14ac:dyDescent="0.35">
      <c r="A2024" s="3" t="s">
        <v>28</v>
      </c>
      <c r="B2024" s="3" t="s">
        <v>16</v>
      </c>
      <c r="C2024" s="3" t="s">
        <v>17</v>
      </c>
      <c r="D2024" s="3" t="s">
        <v>18</v>
      </c>
      <c r="E2024" s="3" t="s">
        <v>1014</v>
      </c>
      <c r="G2024" s="3" t="s">
        <v>67</v>
      </c>
      <c r="H2024" s="3" t="s">
        <v>66</v>
      </c>
      <c r="I2024" s="3" t="s">
        <v>645</v>
      </c>
      <c r="J2024" s="6">
        <v>0.1</v>
      </c>
      <c r="K2024" s="4">
        <v>44971</v>
      </c>
      <c r="L2024" s="3">
        <f t="shared" si="124"/>
        <v>2023</v>
      </c>
      <c r="M2024" s="3">
        <f t="shared" si="125"/>
        <v>2</v>
      </c>
      <c r="O2024" s="3" t="s">
        <v>1213</v>
      </c>
      <c r="P2024" s="56">
        <f t="shared" si="126"/>
        <v>0</v>
      </c>
      <c r="Q2024" s="56">
        <f t="shared" si="127"/>
        <v>-0.1</v>
      </c>
      <c r="R2024" s="56">
        <f>IF(A2024="INVERSION",-J2024,0)</f>
        <v>0</v>
      </c>
      <c r="S2024" s="56">
        <f>finanzas3[[#This Row],[INGRESO__NETO]]+finanzas3[[#This Row],[GASTO_NETO]]+finanzas3[[#This Row],[INVERSION_NETA]]</f>
        <v>-0.1</v>
      </c>
    </row>
    <row r="2025" spans="1:19" x14ac:dyDescent="0.35">
      <c r="A2025" s="3" t="s">
        <v>28</v>
      </c>
      <c r="B2025" s="3" t="s">
        <v>16</v>
      </c>
      <c r="C2025" s="3" t="s">
        <v>17</v>
      </c>
      <c r="D2025" s="3" t="s">
        <v>18</v>
      </c>
      <c r="E2025" s="3" t="s">
        <v>929</v>
      </c>
      <c r="G2025" s="3" t="s">
        <v>48</v>
      </c>
      <c r="H2025" s="3" t="s">
        <v>929</v>
      </c>
      <c r="I2025" s="3" t="s">
        <v>909</v>
      </c>
      <c r="J2025" s="6">
        <v>0.63500000000000001</v>
      </c>
      <c r="K2025" s="4">
        <v>44972</v>
      </c>
      <c r="L2025" s="3">
        <f t="shared" si="124"/>
        <v>2023</v>
      </c>
      <c r="M2025" s="3">
        <f t="shared" si="125"/>
        <v>2</v>
      </c>
      <c r="O2025" s="3" t="s">
        <v>1225</v>
      </c>
      <c r="P2025" s="56">
        <f t="shared" si="126"/>
        <v>0</v>
      </c>
      <c r="Q2025" s="56">
        <f t="shared" si="127"/>
        <v>-0.63500000000000001</v>
      </c>
      <c r="R2025" s="56">
        <f>IF(A2025="INVERSION",-J2025,0)</f>
        <v>0</v>
      </c>
      <c r="S2025" s="56">
        <f>finanzas3[[#This Row],[INGRESO__NETO]]+finanzas3[[#This Row],[GASTO_NETO]]+finanzas3[[#This Row],[INVERSION_NETA]]</f>
        <v>-0.63500000000000001</v>
      </c>
    </row>
    <row r="2026" spans="1:19" x14ac:dyDescent="0.35">
      <c r="A2026" s="3" t="s">
        <v>28</v>
      </c>
      <c r="B2026" s="3" t="s">
        <v>16</v>
      </c>
      <c r="C2026" s="3" t="s">
        <v>17</v>
      </c>
      <c r="D2026" s="3" t="s">
        <v>18</v>
      </c>
      <c r="E2026" s="3" t="s">
        <v>645</v>
      </c>
      <c r="G2026" s="3" t="s">
        <v>67</v>
      </c>
      <c r="H2026" s="3" t="s">
        <v>874</v>
      </c>
      <c r="I2026" s="3" t="s">
        <v>973</v>
      </c>
      <c r="J2026" s="6">
        <v>0.45</v>
      </c>
      <c r="K2026" s="4">
        <v>44972</v>
      </c>
      <c r="L2026" s="3">
        <f t="shared" si="124"/>
        <v>2023</v>
      </c>
      <c r="M2026" s="3">
        <f t="shared" si="125"/>
        <v>2</v>
      </c>
      <c r="O2026" s="3"/>
      <c r="P2026" s="56">
        <f t="shared" si="126"/>
        <v>0</v>
      </c>
      <c r="Q2026" s="56">
        <f t="shared" si="127"/>
        <v>-0.45</v>
      </c>
      <c r="R2026" s="56">
        <f>IF(A2026="INVERSION",-J2026,0)</f>
        <v>0</v>
      </c>
      <c r="S2026" s="56">
        <f>finanzas3[[#This Row],[INGRESO__NETO]]+finanzas3[[#This Row],[GASTO_NETO]]+finanzas3[[#This Row],[INVERSION_NETA]]</f>
        <v>-0.45</v>
      </c>
    </row>
    <row r="2027" spans="1:19" x14ac:dyDescent="0.35">
      <c r="A2027" s="3" t="s">
        <v>28</v>
      </c>
      <c r="B2027" s="3" t="s">
        <v>16</v>
      </c>
      <c r="C2027" s="3" t="s">
        <v>17</v>
      </c>
      <c r="D2027" s="3" t="s">
        <v>18</v>
      </c>
      <c r="E2027" s="3" t="s">
        <v>803</v>
      </c>
      <c r="F2027" s="3" t="s">
        <v>171</v>
      </c>
      <c r="G2027" s="3" t="s">
        <v>53</v>
      </c>
      <c r="H2027" s="34" t="s">
        <v>77</v>
      </c>
      <c r="I2027" s="34" t="s">
        <v>711</v>
      </c>
      <c r="J2027" s="47">
        <v>0.82199999999999995</v>
      </c>
      <c r="K2027" s="4">
        <v>44972</v>
      </c>
      <c r="L2027" s="3">
        <f t="shared" si="124"/>
        <v>2023</v>
      </c>
      <c r="M2027" s="3">
        <f t="shared" si="125"/>
        <v>2</v>
      </c>
      <c r="O2027" s="3" t="s">
        <v>1224</v>
      </c>
      <c r="P2027" s="56">
        <f t="shared" si="126"/>
        <v>0</v>
      </c>
      <c r="Q2027" s="56">
        <f t="shared" si="127"/>
        <v>-0.82199999999999995</v>
      </c>
      <c r="R2027" s="56">
        <f>IF(A2027="INVERSION",-J2027,0)</f>
        <v>0</v>
      </c>
      <c r="S2027" s="56">
        <f>finanzas3[[#This Row],[INGRESO__NETO]]+finanzas3[[#This Row],[GASTO_NETO]]+finanzas3[[#This Row],[INVERSION_NETA]]</f>
        <v>-0.82199999999999995</v>
      </c>
    </row>
    <row r="2028" spans="1:19" x14ac:dyDescent="0.35">
      <c r="A2028" s="3" t="s">
        <v>15</v>
      </c>
      <c r="B2028" s="3" t="s">
        <v>16</v>
      </c>
      <c r="C2028" s="3" t="s">
        <v>17</v>
      </c>
      <c r="D2028" s="3" t="s">
        <v>18</v>
      </c>
      <c r="E2028" s="3" t="s">
        <v>567</v>
      </c>
      <c r="F2028" s="3" t="s">
        <v>20</v>
      </c>
      <c r="G2028" s="3" t="s">
        <v>568</v>
      </c>
      <c r="H2028" s="3" t="s">
        <v>567</v>
      </c>
      <c r="I2028" s="3" t="s">
        <v>567</v>
      </c>
      <c r="J2028" s="6">
        <v>7.5</v>
      </c>
      <c r="K2028" s="4">
        <v>44974</v>
      </c>
      <c r="L2028" s="3">
        <f t="shared" si="124"/>
        <v>2023</v>
      </c>
      <c r="M2028" s="3">
        <f t="shared" si="125"/>
        <v>2</v>
      </c>
      <c r="O2028" s="3" t="s">
        <v>1226</v>
      </c>
      <c r="P2028" s="56">
        <f t="shared" si="126"/>
        <v>7.5</v>
      </c>
      <c r="Q2028" s="56">
        <f t="shared" si="127"/>
        <v>0</v>
      </c>
      <c r="R2028" s="56">
        <f>IF(A2028="INVERSION",-J2028,0)</f>
        <v>0</v>
      </c>
      <c r="S2028" s="56">
        <f>finanzas3[[#This Row],[INGRESO__NETO]]+finanzas3[[#This Row],[GASTO_NETO]]+finanzas3[[#This Row],[INVERSION_NETA]]</f>
        <v>7.5</v>
      </c>
    </row>
    <row r="2029" spans="1:19" x14ac:dyDescent="0.35">
      <c r="A2029" s="3" t="s">
        <v>28</v>
      </c>
      <c r="B2029" s="3" t="s">
        <v>16</v>
      </c>
      <c r="C2029" s="3" t="s">
        <v>17</v>
      </c>
      <c r="D2029" s="3" t="s">
        <v>18</v>
      </c>
      <c r="E2029" s="3" t="s">
        <v>1227</v>
      </c>
      <c r="G2029" s="3" t="s">
        <v>67</v>
      </c>
      <c r="H2029" s="3" t="s">
        <v>66</v>
      </c>
      <c r="I2029" s="3" t="s">
        <v>989</v>
      </c>
      <c r="J2029" s="6">
        <v>2.4649999999999999</v>
      </c>
      <c r="K2029" s="4">
        <v>44975</v>
      </c>
      <c r="L2029" s="3">
        <f t="shared" si="124"/>
        <v>2023</v>
      </c>
      <c r="M2029" s="3">
        <f t="shared" si="125"/>
        <v>2</v>
      </c>
      <c r="O2029" s="3" t="s">
        <v>1228</v>
      </c>
      <c r="P2029" s="56">
        <f t="shared" si="126"/>
        <v>0</v>
      </c>
      <c r="Q2029" s="56">
        <f t="shared" si="127"/>
        <v>-2.4649999999999999</v>
      </c>
      <c r="R2029" s="56">
        <f>IF(A2029="INVERSION",-J2029,0)</f>
        <v>0</v>
      </c>
      <c r="S2029" s="56">
        <f>finanzas3[[#This Row],[INGRESO__NETO]]+finanzas3[[#This Row],[GASTO_NETO]]+finanzas3[[#This Row],[INVERSION_NETA]]</f>
        <v>-2.4649999999999999</v>
      </c>
    </row>
    <row r="2030" spans="1:19" x14ac:dyDescent="0.35">
      <c r="A2030" s="3" t="s">
        <v>531</v>
      </c>
      <c r="B2030" s="3" t="s">
        <v>16</v>
      </c>
      <c r="C2030" s="3" t="s">
        <v>17</v>
      </c>
      <c r="D2030" s="3" t="s">
        <v>18</v>
      </c>
      <c r="E2030" s="3" t="s">
        <v>546</v>
      </c>
      <c r="F2030" s="3" t="s">
        <v>20</v>
      </c>
      <c r="G2030" s="3" t="s">
        <v>547</v>
      </c>
      <c r="H2030" s="3" t="s">
        <v>547</v>
      </c>
      <c r="I2030" s="3" t="s">
        <v>547</v>
      </c>
      <c r="J2030" s="6">
        <v>225</v>
      </c>
      <c r="K2030" s="4">
        <v>44976</v>
      </c>
      <c r="L2030" s="3">
        <f t="shared" si="124"/>
        <v>2023</v>
      </c>
      <c r="M2030" s="3">
        <f t="shared" si="125"/>
        <v>2</v>
      </c>
      <c r="O2030" s="3"/>
      <c r="P2030" s="56">
        <f t="shared" si="126"/>
        <v>0</v>
      </c>
      <c r="Q2030" s="56">
        <f t="shared" si="127"/>
        <v>0</v>
      </c>
      <c r="R2030" s="56">
        <f>IF(A2030="INVERSION",-J2030,0)</f>
        <v>-225</v>
      </c>
      <c r="S2030" s="56">
        <f>finanzas3[[#This Row],[INGRESO__NETO]]+finanzas3[[#This Row],[GASTO_NETO]]+finanzas3[[#This Row],[INVERSION_NETA]]</f>
        <v>-225</v>
      </c>
    </row>
    <row r="2031" spans="1:19" x14ac:dyDescent="0.35">
      <c r="A2031" s="3" t="s">
        <v>28</v>
      </c>
      <c r="B2031" s="3" t="s">
        <v>16</v>
      </c>
      <c r="C2031" s="3" t="s">
        <v>17</v>
      </c>
      <c r="D2031" s="3" t="s">
        <v>18</v>
      </c>
      <c r="E2031" s="3" t="s">
        <v>1229</v>
      </c>
      <c r="F2031" s="3" t="s">
        <v>171</v>
      </c>
      <c r="G2031" s="3" t="s">
        <v>81</v>
      </c>
      <c r="H2031" s="3" t="s">
        <v>66</v>
      </c>
      <c r="I2031" s="34" t="s">
        <v>645</v>
      </c>
      <c r="J2031" s="47">
        <v>0.13</v>
      </c>
      <c r="K2031" s="4">
        <v>44977</v>
      </c>
      <c r="L2031" s="3">
        <f t="shared" si="124"/>
        <v>2023</v>
      </c>
      <c r="M2031" s="3">
        <f t="shared" si="125"/>
        <v>2</v>
      </c>
      <c r="O2031" s="3"/>
      <c r="P2031" s="56">
        <f t="shared" si="126"/>
        <v>0</v>
      </c>
      <c r="Q2031" s="56">
        <f t="shared" si="127"/>
        <v>-0.13</v>
      </c>
      <c r="R2031" s="56">
        <f>IF(A2031="INVERSION",-J2031,0)</f>
        <v>0</v>
      </c>
      <c r="S2031" s="56">
        <f>finanzas3[[#This Row],[INGRESO__NETO]]+finanzas3[[#This Row],[GASTO_NETO]]+finanzas3[[#This Row],[INVERSION_NETA]]</f>
        <v>-0.13</v>
      </c>
    </row>
    <row r="2032" spans="1:19" x14ac:dyDescent="0.35">
      <c r="A2032" s="3" t="s">
        <v>28</v>
      </c>
      <c r="B2032" s="3" t="s">
        <v>16</v>
      </c>
      <c r="C2032" s="3" t="s">
        <v>17</v>
      </c>
      <c r="D2032" s="3" t="s">
        <v>18</v>
      </c>
      <c r="E2032" s="3" t="s">
        <v>803</v>
      </c>
      <c r="F2032" s="3" t="s">
        <v>171</v>
      </c>
      <c r="G2032" s="3" t="s">
        <v>53</v>
      </c>
      <c r="H2032" s="3" t="s">
        <v>77</v>
      </c>
      <c r="I2032" s="3" t="s">
        <v>711</v>
      </c>
      <c r="J2032" s="6">
        <v>0.73099999999999998</v>
      </c>
      <c r="K2032" s="4">
        <v>44978</v>
      </c>
      <c r="L2032" s="3">
        <f t="shared" si="124"/>
        <v>2023</v>
      </c>
      <c r="M2032" s="3">
        <f t="shared" si="125"/>
        <v>2</v>
      </c>
      <c r="O2032" s="3"/>
      <c r="P2032" s="56">
        <f t="shared" si="126"/>
        <v>0</v>
      </c>
      <c r="Q2032" s="56">
        <f t="shared" si="127"/>
        <v>-0.73099999999999998</v>
      </c>
      <c r="R2032" s="56">
        <f>IF(A2032="INVERSION",-J2032,0)</f>
        <v>0</v>
      </c>
      <c r="S2032" s="56">
        <f>finanzas3[[#This Row],[INGRESO__NETO]]+finanzas3[[#This Row],[GASTO_NETO]]+finanzas3[[#This Row],[INVERSION_NETA]]</f>
        <v>-0.73099999999999998</v>
      </c>
    </row>
    <row r="2033" spans="1:19" x14ac:dyDescent="0.35">
      <c r="A2033" s="3" t="s">
        <v>28</v>
      </c>
      <c r="B2033" s="3" t="s">
        <v>16</v>
      </c>
      <c r="C2033" s="3" t="s">
        <v>17</v>
      </c>
      <c r="D2033" s="3" t="s">
        <v>18</v>
      </c>
      <c r="E2033" s="3" t="s">
        <v>1229</v>
      </c>
      <c r="G2033" s="3" t="s">
        <v>67</v>
      </c>
      <c r="H2033" s="3" t="s">
        <v>67</v>
      </c>
      <c r="I2033" s="3" t="s">
        <v>1230</v>
      </c>
      <c r="J2033" s="6">
        <v>0.13</v>
      </c>
      <c r="K2033" s="4">
        <v>44979</v>
      </c>
      <c r="L2033" s="3">
        <f t="shared" si="124"/>
        <v>2023</v>
      </c>
      <c r="M2033" s="3">
        <f t="shared" si="125"/>
        <v>2</v>
      </c>
      <c r="O2033" s="3"/>
      <c r="P2033" s="56">
        <f t="shared" si="126"/>
        <v>0</v>
      </c>
      <c r="Q2033" s="56">
        <f t="shared" si="127"/>
        <v>-0.13</v>
      </c>
      <c r="R2033" s="56">
        <f>IF(A2033="INVERSION",-J2033,0)</f>
        <v>0</v>
      </c>
      <c r="S2033" s="56">
        <f>finanzas3[[#This Row],[INGRESO__NETO]]+finanzas3[[#This Row],[GASTO_NETO]]+finanzas3[[#This Row],[INVERSION_NETA]]</f>
        <v>-0.13</v>
      </c>
    </row>
    <row r="2034" spans="1:19" x14ac:dyDescent="0.35">
      <c r="A2034" s="3" t="s">
        <v>28</v>
      </c>
      <c r="B2034" s="3" t="s">
        <v>16</v>
      </c>
      <c r="C2034" s="3" t="s">
        <v>17</v>
      </c>
      <c r="D2034" s="3" t="s">
        <v>18</v>
      </c>
      <c r="E2034" s="3" t="s">
        <v>1014</v>
      </c>
      <c r="G2034" s="3" t="s">
        <v>67</v>
      </c>
      <c r="H2034" s="3" t="s">
        <v>67</v>
      </c>
      <c r="I2034" s="3" t="s">
        <v>1230</v>
      </c>
      <c r="J2034" s="6">
        <v>0.38</v>
      </c>
      <c r="K2034" s="4">
        <v>44980</v>
      </c>
      <c r="L2034" s="3">
        <f t="shared" si="124"/>
        <v>2023</v>
      </c>
      <c r="M2034" s="3">
        <f t="shared" si="125"/>
        <v>2</v>
      </c>
      <c r="O2034" s="3"/>
      <c r="P2034" s="56">
        <f t="shared" si="126"/>
        <v>0</v>
      </c>
      <c r="Q2034" s="56">
        <f t="shared" si="127"/>
        <v>-0.38</v>
      </c>
      <c r="R2034" s="56">
        <f>IF(A2034="INVERSION",-J2034,0)</f>
        <v>0</v>
      </c>
      <c r="S2034" s="56">
        <f>finanzas3[[#This Row],[INGRESO__NETO]]+finanzas3[[#This Row],[GASTO_NETO]]+finanzas3[[#This Row],[INVERSION_NETA]]</f>
        <v>-0.38</v>
      </c>
    </row>
    <row r="2035" spans="1:19" x14ac:dyDescent="0.35">
      <c r="A2035" s="3" t="s">
        <v>28</v>
      </c>
      <c r="B2035" s="3" t="s">
        <v>16</v>
      </c>
      <c r="C2035" s="3" t="s">
        <v>17</v>
      </c>
      <c r="D2035" s="3" t="s">
        <v>18</v>
      </c>
      <c r="E2035" s="3" t="s">
        <v>1231</v>
      </c>
      <c r="G2035" s="3" t="s">
        <v>53</v>
      </c>
      <c r="H2035" s="3" t="s">
        <v>1232</v>
      </c>
      <c r="I2035" s="3" t="s">
        <v>1232</v>
      </c>
      <c r="J2035" s="6">
        <v>1.6</v>
      </c>
      <c r="K2035" s="4">
        <v>44981</v>
      </c>
      <c r="L2035" s="3">
        <f t="shared" si="124"/>
        <v>2023</v>
      </c>
      <c r="M2035" s="3">
        <f t="shared" si="125"/>
        <v>2</v>
      </c>
      <c r="O2035" s="3" t="s">
        <v>1233</v>
      </c>
      <c r="P2035" s="56">
        <f t="shared" si="126"/>
        <v>0</v>
      </c>
      <c r="Q2035" s="56">
        <f t="shared" si="127"/>
        <v>-1.6</v>
      </c>
      <c r="R2035" s="56">
        <f>IF(A2035="INVERSION",-J2035,0)</f>
        <v>0</v>
      </c>
      <c r="S2035" s="56">
        <f>finanzas3[[#This Row],[INGRESO__NETO]]+finanzas3[[#This Row],[GASTO_NETO]]+finanzas3[[#This Row],[INVERSION_NETA]]</f>
        <v>-1.6</v>
      </c>
    </row>
    <row r="2036" spans="1:19" x14ac:dyDescent="0.35">
      <c r="A2036" s="3" t="s">
        <v>28</v>
      </c>
      <c r="B2036" s="3" t="s">
        <v>16</v>
      </c>
      <c r="C2036" s="3" t="s">
        <v>17</v>
      </c>
      <c r="D2036" s="3" t="s">
        <v>18</v>
      </c>
      <c r="E2036" s="3" t="s">
        <v>1231</v>
      </c>
      <c r="F2036" s="3" t="s">
        <v>171</v>
      </c>
      <c r="G2036" s="3" t="s">
        <v>81</v>
      </c>
      <c r="H2036" s="3" t="s">
        <v>66</v>
      </c>
      <c r="I2036" s="3" t="s">
        <v>403</v>
      </c>
      <c r="J2036" s="6">
        <v>1.5</v>
      </c>
      <c r="K2036" s="4">
        <v>44982</v>
      </c>
      <c r="L2036" s="3">
        <f t="shared" si="124"/>
        <v>2023</v>
      </c>
      <c r="M2036" s="3">
        <f t="shared" si="125"/>
        <v>2</v>
      </c>
      <c r="O2036" s="3" t="s">
        <v>1234</v>
      </c>
      <c r="P2036" s="56">
        <f t="shared" si="126"/>
        <v>0</v>
      </c>
      <c r="Q2036" s="56">
        <f t="shared" si="127"/>
        <v>-1.5</v>
      </c>
      <c r="R2036" s="56">
        <f>IF(A2036="INVERSION",-J2036,0)</f>
        <v>0</v>
      </c>
      <c r="S2036" s="56">
        <f>finanzas3[[#This Row],[INGRESO__NETO]]+finanzas3[[#This Row],[GASTO_NETO]]+finanzas3[[#This Row],[INVERSION_NETA]]</f>
        <v>-1.5</v>
      </c>
    </row>
    <row r="2037" spans="1:19" x14ac:dyDescent="0.35">
      <c r="A2037" s="3" t="s">
        <v>28</v>
      </c>
      <c r="B2037" s="3" t="s">
        <v>16</v>
      </c>
      <c r="C2037" s="3" t="s">
        <v>17</v>
      </c>
      <c r="D2037" s="3" t="s">
        <v>18</v>
      </c>
      <c r="E2037" s="3" t="s">
        <v>1231</v>
      </c>
      <c r="F2037" s="3" t="s">
        <v>171</v>
      </c>
      <c r="G2037" s="3" t="s">
        <v>81</v>
      </c>
      <c r="H2037" s="3" t="s">
        <v>1235</v>
      </c>
      <c r="I2037" s="3" t="s">
        <v>1236</v>
      </c>
      <c r="J2037" s="6">
        <v>1.4000000000000001</v>
      </c>
      <c r="K2037" s="4">
        <v>44983</v>
      </c>
      <c r="L2037" s="3">
        <f t="shared" si="124"/>
        <v>2023</v>
      </c>
      <c r="M2037" s="3">
        <f t="shared" si="125"/>
        <v>2</v>
      </c>
      <c r="O2037" s="3" t="s">
        <v>1237</v>
      </c>
      <c r="P2037" s="56">
        <f t="shared" si="126"/>
        <v>0</v>
      </c>
      <c r="Q2037" s="56">
        <f t="shared" si="127"/>
        <v>-1.4000000000000001</v>
      </c>
      <c r="R2037" s="56">
        <f>IF(A2037="INVERSION",-J2037,0)</f>
        <v>0</v>
      </c>
      <c r="S2037" s="56">
        <f>finanzas3[[#This Row],[INGRESO__NETO]]+finanzas3[[#This Row],[GASTO_NETO]]+finanzas3[[#This Row],[INVERSION_NETA]]</f>
        <v>-1.4000000000000001</v>
      </c>
    </row>
    <row r="2038" spans="1:19" x14ac:dyDescent="0.35">
      <c r="A2038" s="3" t="s">
        <v>28</v>
      </c>
      <c r="B2038" s="3" t="s">
        <v>16</v>
      </c>
      <c r="C2038" s="3" t="s">
        <v>17</v>
      </c>
      <c r="D2038" s="3" t="s">
        <v>18</v>
      </c>
      <c r="E2038" s="3" t="s">
        <v>803</v>
      </c>
      <c r="G2038" s="3" t="s">
        <v>53</v>
      </c>
      <c r="H2038" s="3" t="s">
        <v>77</v>
      </c>
      <c r="I2038" s="3" t="s">
        <v>78</v>
      </c>
      <c r="J2038" s="6">
        <v>9.5960000000000001</v>
      </c>
      <c r="K2038" s="4">
        <v>44984</v>
      </c>
      <c r="L2038" s="3">
        <f t="shared" si="124"/>
        <v>2023</v>
      </c>
      <c r="M2038" s="3">
        <f t="shared" si="125"/>
        <v>2</v>
      </c>
      <c r="O2038" s="3" t="s">
        <v>1238</v>
      </c>
      <c r="P2038" s="56">
        <f t="shared" si="126"/>
        <v>0</v>
      </c>
      <c r="Q2038" s="56">
        <f t="shared" si="127"/>
        <v>-9.5960000000000001</v>
      </c>
      <c r="R2038" s="56">
        <f>IF(A2038="INVERSION",-J2038,0)</f>
        <v>0</v>
      </c>
      <c r="S2038" s="56">
        <f>finanzas3[[#This Row],[INGRESO__NETO]]+finanzas3[[#This Row],[GASTO_NETO]]+finanzas3[[#This Row],[INVERSION_NETA]]</f>
        <v>-9.5960000000000001</v>
      </c>
    </row>
    <row r="2039" spans="1:19" x14ac:dyDescent="0.35">
      <c r="A2039" s="3" t="s">
        <v>15</v>
      </c>
      <c r="B2039" s="3" t="s">
        <v>16</v>
      </c>
      <c r="C2039" s="3" t="s">
        <v>29</v>
      </c>
      <c r="D2039" s="3" t="s">
        <v>18</v>
      </c>
      <c r="E2039" s="3" t="s">
        <v>645</v>
      </c>
      <c r="F2039" s="3" t="s">
        <v>171</v>
      </c>
      <c r="G2039" s="3" t="s">
        <v>148</v>
      </c>
      <c r="H2039" s="3" t="s">
        <v>646</v>
      </c>
      <c r="I2039" s="3" t="s">
        <v>2706</v>
      </c>
      <c r="J2039" s="6">
        <v>481.34699999999998</v>
      </c>
      <c r="K2039" s="4">
        <v>44984</v>
      </c>
      <c r="L2039" s="3">
        <f t="shared" si="124"/>
        <v>2023</v>
      </c>
      <c r="M2039" s="3">
        <f t="shared" si="125"/>
        <v>2</v>
      </c>
      <c r="O2039" s="3" t="s">
        <v>1242</v>
      </c>
      <c r="P2039" s="56">
        <f t="shared" si="126"/>
        <v>481.34699999999998</v>
      </c>
      <c r="Q2039" s="56">
        <f t="shared" si="127"/>
        <v>0</v>
      </c>
      <c r="R2039" s="56">
        <f>IF(A2039="INVERSION",-J2039,0)</f>
        <v>0</v>
      </c>
      <c r="S2039" s="56">
        <f>finanzas3[[#This Row],[INGRESO__NETO]]+finanzas3[[#This Row],[GASTO_NETO]]+finanzas3[[#This Row],[INVERSION_NETA]]</f>
        <v>481.34699999999998</v>
      </c>
    </row>
    <row r="2040" spans="1:19" x14ac:dyDescent="0.35">
      <c r="A2040" s="3" t="s">
        <v>28</v>
      </c>
      <c r="B2040" s="3" t="s">
        <v>16</v>
      </c>
      <c r="C2040" s="3" t="s">
        <v>17</v>
      </c>
      <c r="D2040" s="3" t="s">
        <v>18</v>
      </c>
      <c r="E2040" s="3" t="s">
        <v>1239</v>
      </c>
      <c r="G2040" s="3" t="s">
        <v>67</v>
      </c>
      <c r="H2040" s="3" t="s">
        <v>67</v>
      </c>
      <c r="I2040" s="3" t="s">
        <v>1240</v>
      </c>
      <c r="J2040" s="6">
        <v>7.7</v>
      </c>
      <c r="K2040" s="4">
        <v>44984</v>
      </c>
      <c r="L2040" s="3">
        <f t="shared" si="124"/>
        <v>2023</v>
      </c>
      <c r="M2040" s="3">
        <f t="shared" si="125"/>
        <v>2</v>
      </c>
      <c r="O2040" s="3" t="s">
        <v>1241</v>
      </c>
      <c r="P2040" s="56">
        <f t="shared" si="126"/>
        <v>0</v>
      </c>
      <c r="Q2040" s="56">
        <f t="shared" si="127"/>
        <v>-7.7</v>
      </c>
      <c r="R2040" s="56">
        <f>IF(A2040="INVERSION",-J2040,0)</f>
        <v>0</v>
      </c>
      <c r="S2040" s="56">
        <f>finanzas3[[#This Row],[INGRESO__NETO]]+finanzas3[[#This Row],[GASTO_NETO]]+finanzas3[[#This Row],[INVERSION_NETA]]</f>
        <v>-7.7</v>
      </c>
    </row>
    <row r="2041" spans="1:19" x14ac:dyDescent="0.35">
      <c r="A2041" s="3" t="s">
        <v>28</v>
      </c>
      <c r="B2041" s="3" t="s">
        <v>16</v>
      </c>
      <c r="C2041" s="3" t="s">
        <v>29</v>
      </c>
      <c r="D2041" s="3" t="s">
        <v>18</v>
      </c>
      <c r="E2041" s="3" t="s">
        <v>37</v>
      </c>
      <c r="F2041" s="3" t="s">
        <v>171</v>
      </c>
      <c r="G2041" s="3" t="s">
        <v>1864</v>
      </c>
      <c r="H2041" s="3" t="s">
        <v>1861</v>
      </c>
      <c r="I2041" s="3" t="s">
        <v>487</v>
      </c>
      <c r="J2041" s="6">
        <v>45</v>
      </c>
      <c r="K2041" s="4">
        <v>44986</v>
      </c>
      <c r="L2041" s="3">
        <f t="shared" si="124"/>
        <v>2023</v>
      </c>
      <c r="M2041" s="3">
        <f t="shared" si="125"/>
        <v>3</v>
      </c>
      <c r="O2041" s="3"/>
      <c r="P2041" s="56">
        <f t="shared" si="126"/>
        <v>0</v>
      </c>
      <c r="Q2041" s="56">
        <f t="shared" si="127"/>
        <v>-45</v>
      </c>
      <c r="R2041" s="56">
        <f>IF(A2041="INVERSION",-J2041,0)</f>
        <v>0</v>
      </c>
      <c r="S2041" s="56">
        <f>finanzas3[[#This Row],[INGRESO__NETO]]+finanzas3[[#This Row],[GASTO_NETO]]+finanzas3[[#This Row],[INVERSION_NETA]]</f>
        <v>-45</v>
      </c>
    </row>
    <row r="2042" spans="1:19" x14ac:dyDescent="0.35">
      <c r="A2042" s="3" t="s">
        <v>28</v>
      </c>
      <c r="B2042" s="3" t="s">
        <v>35</v>
      </c>
      <c r="C2042" s="3" t="s">
        <v>29</v>
      </c>
      <c r="D2042" s="3" t="s">
        <v>18</v>
      </c>
      <c r="E2042" s="3" t="s">
        <v>184</v>
      </c>
      <c r="G2042" s="3" t="s">
        <v>1864</v>
      </c>
      <c r="H2042" s="3" t="s">
        <v>184</v>
      </c>
      <c r="I2042" s="3" t="s">
        <v>632</v>
      </c>
      <c r="J2042" s="6">
        <v>13.5</v>
      </c>
      <c r="K2042" s="4">
        <v>44986</v>
      </c>
      <c r="L2042" s="3">
        <f t="shared" si="124"/>
        <v>2023</v>
      </c>
      <c r="M2042" s="3">
        <f t="shared" si="125"/>
        <v>3</v>
      </c>
      <c r="O2042" s="3"/>
      <c r="P2042" s="56">
        <f t="shared" si="126"/>
        <v>0</v>
      </c>
      <c r="Q2042" s="56">
        <f t="shared" si="127"/>
        <v>-13.5</v>
      </c>
      <c r="R2042" s="56">
        <f>IF(A2042="INVERSION",-J2042,0)</f>
        <v>0</v>
      </c>
      <c r="S2042" s="56">
        <f>finanzas3[[#This Row],[INGRESO__NETO]]+finanzas3[[#This Row],[GASTO_NETO]]+finanzas3[[#This Row],[INVERSION_NETA]]</f>
        <v>-13.5</v>
      </c>
    </row>
    <row r="2043" spans="1:19" x14ac:dyDescent="0.35">
      <c r="A2043" s="3" t="s">
        <v>28</v>
      </c>
      <c r="B2043" s="3" t="s">
        <v>16</v>
      </c>
      <c r="C2043" s="3" t="s">
        <v>17</v>
      </c>
      <c r="D2043" s="3" t="s">
        <v>18</v>
      </c>
      <c r="E2043" s="3" t="s">
        <v>979</v>
      </c>
      <c r="F2043" s="3" t="s">
        <v>171</v>
      </c>
      <c r="G2043" s="3" t="s">
        <v>81</v>
      </c>
      <c r="H2043" s="3" t="s">
        <v>1219</v>
      </c>
      <c r="I2043" s="3" t="s">
        <v>1220</v>
      </c>
      <c r="J2043" s="6">
        <v>2.09</v>
      </c>
      <c r="K2043" s="4">
        <v>44987</v>
      </c>
      <c r="L2043" s="3">
        <f t="shared" si="124"/>
        <v>2023</v>
      </c>
      <c r="M2043" s="3">
        <f t="shared" si="125"/>
        <v>3</v>
      </c>
      <c r="O2043" s="3" t="s">
        <v>1243</v>
      </c>
      <c r="P2043" s="56">
        <f t="shared" si="126"/>
        <v>0</v>
      </c>
      <c r="Q2043" s="56">
        <f t="shared" si="127"/>
        <v>-2.09</v>
      </c>
      <c r="R2043" s="56">
        <f>IF(A2043="INVERSION",-J2043,0)</f>
        <v>0</v>
      </c>
      <c r="S2043" s="56">
        <f>finanzas3[[#This Row],[INGRESO__NETO]]+finanzas3[[#This Row],[GASTO_NETO]]+finanzas3[[#This Row],[INVERSION_NETA]]</f>
        <v>-2.09</v>
      </c>
    </row>
    <row r="2044" spans="1:19" x14ac:dyDescent="0.35">
      <c r="A2044" s="3" t="s">
        <v>15</v>
      </c>
      <c r="B2044" s="3" t="s">
        <v>16</v>
      </c>
      <c r="C2044" s="3" t="s">
        <v>17</v>
      </c>
      <c r="D2044" s="3" t="s">
        <v>18</v>
      </c>
      <c r="E2044" s="3" t="s">
        <v>567</v>
      </c>
      <c r="F2044" s="3" t="s">
        <v>20</v>
      </c>
      <c r="G2044" s="3" t="s">
        <v>568</v>
      </c>
      <c r="H2044" s="3" t="s">
        <v>567</v>
      </c>
      <c r="I2044" s="3" t="s">
        <v>567</v>
      </c>
      <c r="J2044" s="6">
        <v>1.5</v>
      </c>
      <c r="K2044" s="4">
        <v>44987</v>
      </c>
      <c r="L2044" s="3">
        <f t="shared" si="124"/>
        <v>2023</v>
      </c>
      <c r="M2044" s="3">
        <f t="shared" si="125"/>
        <v>3</v>
      </c>
      <c r="O2044" s="3" t="s">
        <v>1244</v>
      </c>
      <c r="P2044" s="56">
        <f t="shared" si="126"/>
        <v>1.5</v>
      </c>
      <c r="Q2044" s="56">
        <f t="shared" si="127"/>
        <v>0</v>
      </c>
      <c r="R2044" s="56">
        <f>IF(A2044="INVERSION",-J2044,0)</f>
        <v>0</v>
      </c>
      <c r="S2044" s="56">
        <f>finanzas3[[#This Row],[INGRESO__NETO]]+finanzas3[[#This Row],[GASTO_NETO]]+finanzas3[[#This Row],[INVERSION_NETA]]</f>
        <v>1.5</v>
      </c>
    </row>
    <row r="2045" spans="1:19" x14ac:dyDescent="0.35">
      <c r="A2045" s="3" t="s">
        <v>28</v>
      </c>
      <c r="B2045" s="3" t="s">
        <v>16</v>
      </c>
      <c r="C2045" s="3" t="s">
        <v>17</v>
      </c>
      <c r="D2045" s="3" t="s">
        <v>18</v>
      </c>
      <c r="E2045" s="3" t="s">
        <v>63</v>
      </c>
      <c r="G2045" s="3" t="s">
        <v>48</v>
      </c>
      <c r="H2045" s="3" t="s">
        <v>49</v>
      </c>
      <c r="I2045" s="3" t="s">
        <v>63</v>
      </c>
      <c r="J2045" s="6">
        <v>2.895</v>
      </c>
      <c r="K2045" s="4">
        <v>44988</v>
      </c>
      <c r="L2045" s="3">
        <f t="shared" si="124"/>
        <v>2023</v>
      </c>
      <c r="M2045" s="3">
        <f t="shared" si="125"/>
        <v>3</v>
      </c>
      <c r="O2045" s="3"/>
      <c r="P2045" s="56">
        <f t="shared" si="126"/>
        <v>0</v>
      </c>
      <c r="Q2045" s="56">
        <f t="shared" si="127"/>
        <v>-2.895</v>
      </c>
      <c r="R2045" s="56">
        <f>IF(A2045="INVERSION",-J2045,0)</f>
        <v>0</v>
      </c>
      <c r="S2045" s="56">
        <f>finanzas3[[#This Row],[INGRESO__NETO]]+finanzas3[[#This Row],[GASTO_NETO]]+finanzas3[[#This Row],[INVERSION_NETA]]</f>
        <v>-2.895</v>
      </c>
    </row>
    <row r="2046" spans="1:19" x14ac:dyDescent="0.35">
      <c r="A2046" s="3" t="s">
        <v>28</v>
      </c>
      <c r="B2046" s="3" t="s">
        <v>16</v>
      </c>
      <c r="C2046" s="3" t="s">
        <v>17</v>
      </c>
      <c r="D2046" s="3" t="s">
        <v>18</v>
      </c>
      <c r="E2046" s="3" t="s">
        <v>1245</v>
      </c>
      <c r="G2046" s="3" t="s">
        <v>67</v>
      </c>
      <c r="H2046" s="3" t="s">
        <v>67</v>
      </c>
      <c r="I2046" s="3" t="s">
        <v>1180</v>
      </c>
      <c r="J2046" s="6">
        <v>2.9350000000000005</v>
      </c>
      <c r="K2046" s="4">
        <v>44989</v>
      </c>
      <c r="L2046" s="3">
        <f t="shared" si="124"/>
        <v>2023</v>
      </c>
      <c r="M2046" s="3">
        <f t="shared" si="125"/>
        <v>3</v>
      </c>
      <c r="O2046" s="3" t="s">
        <v>1246</v>
      </c>
      <c r="P2046" s="56">
        <f t="shared" si="126"/>
        <v>0</v>
      </c>
      <c r="Q2046" s="56">
        <f t="shared" si="127"/>
        <v>-2.9350000000000005</v>
      </c>
      <c r="R2046" s="56">
        <f>IF(A2046="INVERSION",-J2046,0)</f>
        <v>0</v>
      </c>
      <c r="S2046" s="56">
        <f>finanzas3[[#This Row],[INGRESO__NETO]]+finanzas3[[#This Row],[GASTO_NETO]]+finanzas3[[#This Row],[INVERSION_NETA]]</f>
        <v>-2.9350000000000005</v>
      </c>
    </row>
    <row r="2047" spans="1:19" x14ac:dyDescent="0.35">
      <c r="A2047" s="3" t="s">
        <v>28</v>
      </c>
      <c r="B2047" s="3" t="s">
        <v>16</v>
      </c>
      <c r="C2047" s="3" t="s">
        <v>17</v>
      </c>
      <c r="D2047" s="3" t="s">
        <v>18</v>
      </c>
      <c r="E2047" s="3" t="s">
        <v>1245</v>
      </c>
      <c r="F2047" s="3" t="s">
        <v>171</v>
      </c>
      <c r="G2047" s="3" t="s">
        <v>81</v>
      </c>
      <c r="H2047" s="3" t="s">
        <v>66</v>
      </c>
      <c r="I2047" s="3" t="s">
        <v>81</v>
      </c>
      <c r="J2047" s="6">
        <v>0.5</v>
      </c>
      <c r="K2047" s="4">
        <v>44989</v>
      </c>
      <c r="L2047" s="3">
        <f t="shared" si="124"/>
        <v>2023</v>
      </c>
      <c r="M2047" s="3">
        <f t="shared" si="125"/>
        <v>3</v>
      </c>
      <c r="O2047" s="3" t="s">
        <v>1247</v>
      </c>
      <c r="P2047" s="56">
        <f t="shared" si="126"/>
        <v>0</v>
      </c>
      <c r="Q2047" s="56">
        <f t="shared" si="127"/>
        <v>-0.5</v>
      </c>
      <c r="R2047" s="56">
        <f>IF(A2047="INVERSION",-J2047,0)</f>
        <v>0</v>
      </c>
      <c r="S2047" s="56">
        <f>finanzas3[[#This Row],[INGRESO__NETO]]+finanzas3[[#This Row],[GASTO_NETO]]+finanzas3[[#This Row],[INVERSION_NETA]]</f>
        <v>-0.5</v>
      </c>
    </row>
    <row r="2048" spans="1:19" x14ac:dyDescent="0.35">
      <c r="A2048" s="3" t="s">
        <v>15</v>
      </c>
      <c r="B2048" s="3" t="s">
        <v>16</v>
      </c>
      <c r="C2048" s="3" t="s">
        <v>17</v>
      </c>
      <c r="D2048" s="3" t="s">
        <v>18</v>
      </c>
      <c r="E2048" s="3" t="s">
        <v>610</v>
      </c>
      <c r="F2048" s="3" t="s">
        <v>20</v>
      </c>
      <c r="G2048" s="3" t="s">
        <v>568</v>
      </c>
      <c r="H2048" s="3" t="s">
        <v>610</v>
      </c>
      <c r="I2048" s="3" t="s">
        <v>610</v>
      </c>
      <c r="J2048" s="6">
        <v>7.8</v>
      </c>
      <c r="K2048" s="4">
        <v>44989</v>
      </c>
      <c r="L2048" s="3">
        <f t="shared" si="124"/>
        <v>2023</v>
      </c>
      <c r="M2048" s="3">
        <f t="shared" si="125"/>
        <v>3</v>
      </c>
      <c r="O2048" s="3" t="s">
        <v>1248</v>
      </c>
      <c r="P2048" s="56">
        <f t="shared" si="126"/>
        <v>7.8</v>
      </c>
      <c r="Q2048" s="56">
        <f t="shared" si="127"/>
        <v>0</v>
      </c>
      <c r="R2048" s="56">
        <f>IF(A2048="INVERSION",-J2048,0)</f>
        <v>0</v>
      </c>
      <c r="S2048" s="56">
        <f>finanzas3[[#This Row],[INGRESO__NETO]]+finanzas3[[#This Row],[GASTO_NETO]]+finanzas3[[#This Row],[INVERSION_NETA]]</f>
        <v>7.8</v>
      </c>
    </row>
    <row r="2049" spans="1:19" x14ac:dyDescent="0.35">
      <c r="A2049" s="3" t="s">
        <v>28</v>
      </c>
      <c r="B2049" s="3" t="s">
        <v>16</v>
      </c>
      <c r="C2049" s="3" t="s">
        <v>17</v>
      </c>
      <c r="D2049" s="3" t="s">
        <v>18</v>
      </c>
      <c r="E2049" s="3" t="s">
        <v>1249</v>
      </c>
      <c r="G2049" s="3" t="s">
        <v>48</v>
      </c>
      <c r="H2049" s="3" t="s">
        <v>49</v>
      </c>
      <c r="I2049" s="3" t="s">
        <v>1249</v>
      </c>
      <c r="J2049" s="6">
        <v>0.502</v>
      </c>
      <c r="K2049" s="4">
        <v>44990</v>
      </c>
      <c r="L2049" s="3">
        <f t="shared" si="124"/>
        <v>2023</v>
      </c>
      <c r="M2049" s="3">
        <f t="shared" si="125"/>
        <v>3</v>
      </c>
      <c r="O2049" s="3" t="s">
        <v>1250</v>
      </c>
      <c r="P2049" s="56">
        <f t="shared" si="126"/>
        <v>0</v>
      </c>
      <c r="Q2049" s="56">
        <f t="shared" si="127"/>
        <v>-0.502</v>
      </c>
      <c r="R2049" s="56">
        <f>IF(A2049="INVERSION",-J2049,0)</f>
        <v>0</v>
      </c>
      <c r="S2049" s="56">
        <f>finanzas3[[#This Row],[INGRESO__NETO]]+finanzas3[[#This Row],[GASTO_NETO]]+finanzas3[[#This Row],[INVERSION_NETA]]</f>
        <v>-0.502</v>
      </c>
    </row>
    <row r="2050" spans="1:19" x14ac:dyDescent="0.35">
      <c r="A2050" s="3" t="s">
        <v>28</v>
      </c>
      <c r="B2050" s="3" t="s">
        <v>16</v>
      </c>
      <c r="C2050" s="3" t="s">
        <v>17</v>
      </c>
      <c r="D2050" s="3" t="s">
        <v>18</v>
      </c>
      <c r="E2050" s="3" t="s">
        <v>1251</v>
      </c>
      <c r="F2050" s="3" t="s">
        <v>171</v>
      </c>
      <c r="G2050" s="3" t="s">
        <v>48</v>
      </c>
      <c r="H2050" s="3" t="s">
        <v>49</v>
      </c>
      <c r="I2050" s="3" t="s">
        <v>1251</v>
      </c>
      <c r="J2050" s="6">
        <v>2.9260000000000002</v>
      </c>
      <c r="K2050" s="4">
        <v>44991</v>
      </c>
      <c r="L2050" s="3">
        <f t="shared" ref="L2050:L2113" si="128">YEAR(K2050)</f>
        <v>2023</v>
      </c>
      <c r="M2050" s="3">
        <f t="shared" ref="M2050:M2113" si="129">MONTH(K2050)</f>
        <v>3</v>
      </c>
      <c r="O2050" s="3" t="s">
        <v>1252</v>
      </c>
      <c r="P2050" s="56">
        <f t="shared" si="126"/>
        <v>0</v>
      </c>
      <c r="Q2050" s="56">
        <f t="shared" si="127"/>
        <v>-2.9260000000000002</v>
      </c>
      <c r="R2050" s="56">
        <f>IF(A2050="INVERSION",-J2050,0)</f>
        <v>0</v>
      </c>
      <c r="S2050" s="56">
        <f>finanzas3[[#This Row],[INGRESO__NETO]]+finanzas3[[#This Row],[GASTO_NETO]]+finanzas3[[#This Row],[INVERSION_NETA]]</f>
        <v>-2.9260000000000002</v>
      </c>
    </row>
    <row r="2051" spans="1:19" x14ac:dyDescent="0.35">
      <c r="A2051" s="3" t="s">
        <v>28</v>
      </c>
      <c r="B2051" s="3" t="s">
        <v>16</v>
      </c>
      <c r="C2051" s="3" t="s">
        <v>17</v>
      </c>
      <c r="D2051" s="3" t="s">
        <v>18</v>
      </c>
      <c r="E2051" s="3" t="s">
        <v>1173</v>
      </c>
      <c r="F2051" s="3" t="s">
        <v>171</v>
      </c>
      <c r="G2051" s="3" t="s">
        <v>84</v>
      </c>
      <c r="H2051" s="3" t="s">
        <v>1216</v>
      </c>
      <c r="I2051" s="3" t="s">
        <v>1217</v>
      </c>
      <c r="J2051" s="6">
        <v>0</v>
      </c>
      <c r="K2051" s="4">
        <v>44991</v>
      </c>
      <c r="L2051" s="3">
        <f t="shared" si="128"/>
        <v>2023</v>
      </c>
      <c r="M2051" s="3">
        <f t="shared" si="129"/>
        <v>3</v>
      </c>
      <c r="O2051" s="3" t="s">
        <v>1253</v>
      </c>
      <c r="P2051" s="56">
        <f t="shared" ref="P2051:P2114" si="130">IF(A2051="INGRESO",J2051,0)</f>
        <v>0</v>
      </c>
      <c r="Q2051" s="56">
        <f t="shared" ref="Q2051:Q2114" si="131">IF(A2051="GASTO",-J2051,0)</f>
        <v>0</v>
      </c>
      <c r="R2051" s="56">
        <f>IF(A2051="INVERSION",-J2051,0)</f>
        <v>0</v>
      </c>
      <c r="S2051" s="56">
        <f>finanzas3[[#This Row],[INGRESO__NETO]]+finanzas3[[#This Row],[GASTO_NETO]]+finanzas3[[#This Row],[INVERSION_NETA]]</f>
        <v>0</v>
      </c>
    </row>
    <row r="2052" spans="1:19" x14ac:dyDescent="0.35">
      <c r="A2052" s="3" t="s">
        <v>28</v>
      </c>
      <c r="B2052" s="3" t="s">
        <v>16</v>
      </c>
      <c r="C2052" s="3" t="s">
        <v>17</v>
      </c>
      <c r="D2052" s="3" t="s">
        <v>18</v>
      </c>
      <c r="E2052" s="3" t="s">
        <v>1254</v>
      </c>
      <c r="G2052" s="3" t="s">
        <v>550</v>
      </c>
      <c r="H2052" s="3" t="s">
        <v>639</v>
      </c>
      <c r="I2052" s="3" t="s">
        <v>742</v>
      </c>
      <c r="J2052" s="6">
        <v>0.9</v>
      </c>
      <c r="K2052" s="4">
        <v>44992</v>
      </c>
      <c r="L2052" s="3">
        <f t="shared" si="128"/>
        <v>2023</v>
      </c>
      <c r="M2052" s="3">
        <f t="shared" si="129"/>
        <v>3</v>
      </c>
      <c r="O2052" s="3" t="s">
        <v>1255</v>
      </c>
      <c r="P2052" s="56">
        <f t="shared" si="130"/>
        <v>0</v>
      </c>
      <c r="Q2052" s="56">
        <f t="shared" si="131"/>
        <v>-0.9</v>
      </c>
      <c r="R2052" s="56">
        <f>IF(A2052="INVERSION",-J2052,0)</f>
        <v>0</v>
      </c>
      <c r="S2052" s="56">
        <f>finanzas3[[#This Row],[INGRESO__NETO]]+finanzas3[[#This Row],[GASTO_NETO]]+finanzas3[[#This Row],[INVERSION_NETA]]</f>
        <v>-0.9</v>
      </c>
    </row>
    <row r="2053" spans="1:19" x14ac:dyDescent="0.35">
      <c r="A2053" s="3" t="s">
        <v>28</v>
      </c>
      <c r="B2053" s="3" t="s">
        <v>16</v>
      </c>
      <c r="C2053" s="3" t="s">
        <v>17</v>
      </c>
      <c r="D2053" s="3" t="s">
        <v>18</v>
      </c>
      <c r="E2053" s="3" t="s">
        <v>906</v>
      </c>
      <c r="F2053" s="3" t="s">
        <v>20</v>
      </c>
      <c r="G2053" s="3" t="s">
        <v>81</v>
      </c>
      <c r="H2053" s="3" t="s">
        <v>168</v>
      </c>
      <c r="I2053" s="3" t="s">
        <v>906</v>
      </c>
      <c r="J2053" s="6">
        <v>0.30000000000000004</v>
      </c>
      <c r="K2053" s="4">
        <v>44993</v>
      </c>
      <c r="L2053" s="3">
        <f t="shared" si="128"/>
        <v>2023</v>
      </c>
      <c r="M2053" s="3">
        <f t="shared" si="129"/>
        <v>3</v>
      </c>
      <c r="O2053" s="3" t="s">
        <v>1256</v>
      </c>
      <c r="P2053" s="56">
        <f t="shared" si="130"/>
        <v>0</v>
      </c>
      <c r="Q2053" s="56">
        <f t="shared" si="131"/>
        <v>-0.30000000000000004</v>
      </c>
      <c r="R2053" s="56">
        <f>IF(A2053="INVERSION",-J2053,0)</f>
        <v>0</v>
      </c>
      <c r="S2053" s="56">
        <f>finanzas3[[#This Row],[INGRESO__NETO]]+finanzas3[[#This Row],[GASTO_NETO]]+finanzas3[[#This Row],[INVERSION_NETA]]</f>
        <v>-0.30000000000000004</v>
      </c>
    </row>
    <row r="2054" spans="1:19" x14ac:dyDescent="0.35">
      <c r="A2054" s="3" t="s">
        <v>28</v>
      </c>
      <c r="B2054" s="3" t="s">
        <v>16</v>
      </c>
      <c r="C2054" s="3" t="s">
        <v>17</v>
      </c>
      <c r="D2054" s="3" t="s">
        <v>18</v>
      </c>
      <c r="E2054" s="3" t="s">
        <v>645</v>
      </c>
      <c r="G2054" s="3" t="s">
        <v>67</v>
      </c>
      <c r="H2054" s="3" t="s">
        <v>874</v>
      </c>
      <c r="I2054" s="3" t="s">
        <v>973</v>
      </c>
      <c r="J2054" s="6">
        <v>1.0550000000000002</v>
      </c>
      <c r="K2054" s="4">
        <v>44995</v>
      </c>
      <c r="L2054" s="3">
        <f t="shared" si="128"/>
        <v>2023</v>
      </c>
      <c r="M2054" s="3">
        <f t="shared" si="129"/>
        <v>3</v>
      </c>
      <c r="O2054" s="3" t="s">
        <v>1257</v>
      </c>
      <c r="P2054" s="56">
        <f t="shared" si="130"/>
        <v>0</v>
      </c>
      <c r="Q2054" s="56">
        <f t="shared" si="131"/>
        <v>-1.0550000000000002</v>
      </c>
      <c r="R2054" s="56">
        <f>IF(A2054="INVERSION",-J2054,0)</f>
        <v>0</v>
      </c>
      <c r="S2054" s="56">
        <f>finanzas3[[#This Row],[INGRESO__NETO]]+finanzas3[[#This Row],[GASTO_NETO]]+finanzas3[[#This Row],[INVERSION_NETA]]</f>
        <v>-1.0550000000000002</v>
      </c>
    </row>
    <row r="2055" spans="1:19" x14ac:dyDescent="0.35">
      <c r="A2055" s="3" t="s">
        <v>28</v>
      </c>
      <c r="B2055" s="3" t="s">
        <v>16</v>
      </c>
      <c r="C2055" s="3" t="s">
        <v>17</v>
      </c>
      <c r="D2055" s="3" t="s">
        <v>18</v>
      </c>
      <c r="E2055" s="3" t="s">
        <v>803</v>
      </c>
      <c r="F2055" s="3" t="s">
        <v>171</v>
      </c>
      <c r="G2055" s="3" t="s">
        <v>53</v>
      </c>
      <c r="H2055" s="3" t="s">
        <v>77</v>
      </c>
      <c r="I2055" s="3" t="s">
        <v>711</v>
      </c>
      <c r="J2055" s="6">
        <v>0.9</v>
      </c>
      <c r="K2055" s="4">
        <v>44995</v>
      </c>
      <c r="L2055" s="3">
        <f t="shared" si="128"/>
        <v>2023</v>
      </c>
      <c r="M2055" s="3">
        <f t="shared" si="129"/>
        <v>3</v>
      </c>
      <c r="O2055" s="3"/>
      <c r="P2055" s="56">
        <f t="shared" si="130"/>
        <v>0</v>
      </c>
      <c r="Q2055" s="56">
        <f t="shared" si="131"/>
        <v>-0.9</v>
      </c>
      <c r="R2055" s="56">
        <f>IF(A2055="INVERSION",-J2055,0)</f>
        <v>0</v>
      </c>
      <c r="S2055" s="56">
        <f>finanzas3[[#This Row],[INGRESO__NETO]]+finanzas3[[#This Row],[GASTO_NETO]]+finanzas3[[#This Row],[INVERSION_NETA]]</f>
        <v>-0.9</v>
      </c>
    </row>
    <row r="2056" spans="1:19" x14ac:dyDescent="0.35">
      <c r="A2056" s="3" t="s">
        <v>28</v>
      </c>
      <c r="B2056" s="3" t="s">
        <v>16</v>
      </c>
      <c r="C2056" s="3" t="s">
        <v>17</v>
      </c>
      <c r="D2056" s="3" t="s">
        <v>18</v>
      </c>
      <c r="E2056" s="3" t="s">
        <v>1251</v>
      </c>
      <c r="F2056" s="3" t="s">
        <v>171</v>
      </c>
      <c r="G2056" s="3" t="s">
        <v>48</v>
      </c>
      <c r="H2056" s="3" t="s">
        <v>49</v>
      </c>
      <c r="I2056" s="3" t="s">
        <v>1251</v>
      </c>
      <c r="J2056" s="6">
        <v>2.84</v>
      </c>
      <c r="K2056" s="4">
        <v>44998</v>
      </c>
      <c r="L2056" s="3">
        <f t="shared" si="128"/>
        <v>2023</v>
      </c>
      <c r="M2056" s="3">
        <f t="shared" si="129"/>
        <v>3</v>
      </c>
      <c r="O2056" s="3" t="s">
        <v>1258</v>
      </c>
      <c r="P2056" s="56">
        <f t="shared" si="130"/>
        <v>0</v>
      </c>
      <c r="Q2056" s="56">
        <f t="shared" si="131"/>
        <v>-2.84</v>
      </c>
      <c r="R2056" s="56">
        <f>IF(A2056="INVERSION",-J2056,0)</f>
        <v>0</v>
      </c>
      <c r="S2056" s="56">
        <f>finanzas3[[#This Row],[INGRESO__NETO]]+finanzas3[[#This Row],[GASTO_NETO]]+finanzas3[[#This Row],[INVERSION_NETA]]</f>
        <v>-2.84</v>
      </c>
    </row>
    <row r="2057" spans="1:19" x14ac:dyDescent="0.35">
      <c r="A2057" s="3" t="s">
        <v>28</v>
      </c>
      <c r="B2057" s="3" t="s">
        <v>16</v>
      </c>
      <c r="C2057" s="3" t="s">
        <v>17</v>
      </c>
      <c r="D2057" s="3" t="s">
        <v>18</v>
      </c>
      <c r="E2057" s="3" t="s">
        <v>567</v>
      </c>
      <c r="F2057" s="3" t="s">
        <v>171</v>
      </c>
      <c r="G2057" s="3" t="s">
        <v>84</v>
      </c>
      <c r="H2057" s="3" t="s">
        <v>1259</v>
      </c>
      <c r="I2057" s="3" t="s">
        <v>1260</v>
      </c>
      <c r="J2057" s="6">
        <v>6.2670000000000003</v>
      </c>
      <c r="K2057" s="4">
        <v>44998</v>
      </c>
      <c r="L2057" s="3">
        <f t="shared" si="128"/>
        <v>2023</v>
      </c>
      <c r="M2057" s="3">
        <f t="shared" si="129"/>
        <v>3</v>
      </c>
      <c r="O2057" s="3"/>
      <c r="P2057" s="56">
        <f t="shared" si="130"/>
        <v>0</v>
      </c>
      <c r="Q2057" s="56">
        <f t="shared" si="131"/>
        <v>-6.2670000000000003</v>
      </c>
      <c r="R2057" s="56">
        <f>IF(A2057="INVERSION",-J2057,0)</f>
        <v>0</v>
      </c>
      <c r="S2057" s="56">
        <f>finanzas3[[#This Row],[INGRESO__NETO]]+finanzas3[[#This Row],[GASTO_NETO]]+finanzas3[[#This Row],[INVERSION_NETA]]</f>
        <v>-6.2670000000000003</v>
      </c>
    </row>
    <row r="2058" spans="1:19" x14ac:dyDescent="0.35">
      <c r="A2058" s="3" t="s">
        <v>28</v>
      </c>
      <c r="B2058" s="3" t="s">
        <v>16</v>
      </c>
      <c r="C2058" s="3" t="s">
        <v>17</v>
      </c>
      <c r="D2058" s="3" t="s">
        <v>18</v>
      </c>
      <c r="E2058" s="3" t="s">
        <v>803</v>
      </c>
      <c r="F2058" s="3" t="s">
        <v>171</v>
      </c>
      <c r="G2058" s="3" t="s">
        <v>53</v>
      </c>
      <c r="H2058" s="3" t="s">
        <v>77</v>
      </c>
      <c r="I2058" s="3" t="s">
        <v>711</v>
      </c>
      <c r="J2058" s="6">
        <v>0.82100000000000017</v>
      </c>
      <c r="K2058" s="4">
        <v>45001</v>
      </c>
      <c r="L2058" s="3">
        <f t="shared" si="128"/>
        <v>2023</v>
      </c>
      <c r="M2058" s="3">
        <f t="shared" si="129"/>
        <v>3</v>
      </c>
      <c r="O2058" s="3"/>
      <c r="P2058" s="56">
        <f t="shared" si="130"/>
        <v>0</v>
      </c>
      <c r="Q2058" s="56">
        <f t="shared" si="131"/>
        <v>-0.82100000000000017</v>
      </c>
      <c r="R2058" s="56">
        <f>IF(A2058="INVERSION",-J2058,0)</f>
        <v>0</v>
      </c>
      <c r="S2058" s="56">
        <f>finanzas3[[#This Row],[INGRESO__NETO]]+finanzas3[[#This Row],[GASTO_NETO]]+finanzas3[[#This Row],[INVERSION_NETA]]</f>
        <v>-0.82100000000000017</v>
      </c>
    </row>
    <row r="2059" spans="1:19" x14ac:dyDescent="0.35">
      <c r="A2059" s="3" t="s">
        <v>28</v>
      </c>
      <c r="B2059" s="3" t="s">
        <v>16</v>
      </c>
      <c r="C2059" s="3" t="s">
        <v>17</v>
      </c>
      <c r="D2059" s="3" t="s">
        <v>18</v>
      </c>
      <c r="E2059" s="3" t="s">
        <v>1263</v>
      </c>
      <c r="G2059" s="3" t="s">
        <v>48</v>
      </c>
      <c r="H2059" s="3" t="s">
        <v>46</v>
      </c>
      <c r="I2059" s="3" t="s">
        <v>1263</v>
      </c>
      <c r="J2059" s="6">
        <v>0.69700000000000006</v>
      </c>
      <c r="K2059" s="4">
        <v>45005</v>
      </c>
      <c r="L2059" s="3">
        <f t="shared" si="128"/>
        <v>2023</v>
      </c>
      <c r="M2059" s="3">
        <f t="shared" si="129"/>
        <v>3</v>
      </c>
      <c r="O2059" s="3" t="s">
        <v>1264</v>
      </c>
      <c r="P2059" s="56">
        <f t="shared" si="130"/>
        <v>0</v>
      </c>
      <c r="Q2059" s="56">
        <f t="shared" si="131"/>
        <v>-0.69700000000000006</v>
      </c>
      <c r="R2059" s="56">
        <f>IF(A2059="INVERSION",-J2059,0)</f>
        <v>0</v>
      </c>
      <c r="S2059" s="56">
        <f>finanzas3[[#This Row],[INGRESO__NETO]]+finanzas3[[#This Row],[GASTO_NETO]]+finanzas3[[#This Row],[INVERSION_NETA]]</f>
        <v>-0.69700000000000006</v>
      </c>
    </row>
    <row r="2060" spans="1:19" x14ac:dyDescent="0.35">
      <c r="A2060" s="3" t="s">
        <v>28</v>
      </c>
      <c r="B2060" s="3" t="s">
        <v>16</v>
      </c>
      <c r="C2060" s="3" t="s">
        <v>17</v>
      </c>
      <c r="D2060" s="3" t="s">
        <v>18</v>
      </c>
      <c r="E2060" s="3" t="s">
        <v>1265</v>
      </c>
      <c r="F2060" s="3" t="s">
        <v>171</v>
      </c>
      <c r="G2060" s="3" t="s">
        <v>67</v>
      </c>
      <c r="H2060" s="3" t="s">
        <v>66</v>
      </c>
      <c r="I2060" s="3" t="s">
        <v>403</v>
      </c>
      <c r="J2060" s="6">
        <v>4.6500000000000004</v>
      </c>
      <c r="K2060" s="4">
        <v>45005</v>
      </c>
      <c r="L2060" s="3">
        <f t="shared" si="128"/>
        <v>2023</v>
      </c>
      <c r="M2060" s="3">
        <f t="shared" si="129"/>
        <v>3</v>
      </c>
      <c r="O2060" s="3" t="s">
        <v>1266</v>
      </c>
      <c r="P2060" s="56">
        <f t="shared" si="130"/>
        <v>0</v>
      </c>
      <c r="Q2060" s="56">
        <f t="shared" si="131"/>
        <v>-4.6500000000000004</v>
      </c>
      <c r="R2060" s="56">
        <f>IF(A2060="INVERSION",-J2060,0)</f>
        <v>0</v>
      </c>
      <c r="S2060" s="56">
        <f>finanzas3[[#This Row],[INGRESO__NETO]]+finanzas3[[#This Row],[GASTO_NETO]]+finanzas3[[#This Row],[INVERSION_NETA]]</f>
        <v>-4.6500000000000004</v>
      </c>
    </row>
    <row r="2061" spans="1:19" x14ac:dyDescent="0.35">
      <c r="A2061" s="3" t="s">
        <v>28</v>
      </c>
      <c r="B2061" s="3" t="s">
        <v>16</v>
      </c>
      <c r="C2061" s="3" t="s">
        <v>17</v>
      </c>
      <c r="D2061" s="3" t="s">
        <v>18</v>
      </c>
      <c r="E2061" s="3" t="s">
        <v>645</v>
      </c>
      <c r="G2061" s="3" t="s">
        <v>67</v>
      </c>
      <c r="H2061" s="3" t="s">
        <v>874</v>
      </c>
      <c r="I2061" s="3" t="s">
        <v>973</v>
      </c>
      <c r="J2061" s="6">
        <v>0.25</v>
      </c>
      <c r="K2061" s="4">
        <v>45005</v>
      </c>
      <c r="L2061" s="3">
        <f t="shared" si="128"/>
        <v>2023</v>
      </c>
      <c r="M2061" s="3">
        <f t="shared" si="129"/>
        <v>3</v>
      </c>
      <c r="O2061" s="3" t="s">
        <v>1267</v>
      </c>
      <c r="P2061" s="56">
        <f t="shared" si="130"/>
        <v>0</v>
      </c>
      <c r="Q2061" s="56">
        <f t="shared" si="131"/>
        <v>-0.25</v>
      </c>
      <c r="R2061" s="56">
        <f>IF(A2061="INVERSION",-J2061,0)</f>
        <v>0</v>
      </c>
      <c r="S2061" s="56">
        <f>finanzas3[[#This Row],[INGRESO__NETO]]+finanzas3[[#This Row],[GASTO_NETO]]+finanzas3[[#This Row],[INVERSION_NETA]]</f>
        <v>-0.25</v>
      </c>
    </row>
    <row r="2062" spans="1:19" x14ac:dyDescent="0.35">
      <c r="A2062" s="3" t="s">
        <v>28</v>
      </c>
      <c r="B2062" s="3" t="s">
        <v>16</v>
      </c>
      <c r="C2062" s="3" t="s">
        <v>29</v>
      </c>
      <c r="D2062" s="3" t="s">
        <v>18</v>
      </c>
      <c r="E2062" s="3" t="s">
        <v>184</v>
      </c>
      <c r="G2062" s="3" t="s">
        <v>1864</v>
      </c>
      <c r="H2062" s="3" t="s">
        <v>184</v>
      </c>
      <c r="I2062" s="3" t="s">
        <v>1271</v>
      </c>
      <c r="J2062" s="6">
        <v>6.5</v>
      </c>
      <c r="K2062" s="4">
        <v>45005</v>
      </c>
      <c r="L2062" s="3">
        <f t="shared" si="128"/>
        <v>2023</v>
      </c>
      <c r="M2062" s="3">
        <f t="shared" si="129"/>
        <v>3</v>
      </c>
      <c r="O2062" s="3" t="s">
        <v>1272</v>
      </c>
      <c r="P2062" s="56">
        <f t="shared" si="130"/>
        <v>0</v>
      </c>
      <c r="Q2062" s="56">
        <f t="shared" si="131"/>
        <v>-6.5</v>
      </c>
      <c r="R2062" s="56">
        <f>IF(A2062="INVERSION",-J2062,0)</f>
        <v>0</v>
      </c>
      <c r="S2062" s="56">
        <f>finanzas3[[#This Row],[INGRESO__NETO]]+finanzas3[[#This Row],[GASTO_NETO]]+finanzas3[[#This Row],[INVERSION_NETA]]</f>
        <v>-6.5</v>
      </c>
    </row>
    <row r="2063" spans="1:19" x14ac:dyDescent="0.35">
      <c r="A2063" s="3" t="s">
        <v>28</v>
      </c>
      <c r="B2063" s="3" t="s">
        <v>16</v>
      </c>
      <c r="C2063" s="3" t="s">
        <v>17</v>
      </c>
      <c r="D2063" s="3" t="s">
        <v>18</v>
      </c>
      <c r="E2063" s="3" t="s">
        <v>1269</v>
      </c>
      <c r="F2063" s="3" t="s">
        <v>171</v>
      </c>
      <c r="G2063" s="3" t="s">
        <v>81</v>
      </c>
      <c r="H2063" s="3" t="s">
        <v>440</v>
      </c>
      <c r="I2063" s="3" t="s">
        <v>1269</v>
      </c>
      <c r="J2063" s="6">
        <v>6.3000000000000007</v>
      </c>
      <c r="K2063" s="4">
        <v>45005</v>
      </c>
      <c r="L2063" s="3">
        <f t="shared" si="128"/>
        <v>2023</v>
      </c>
      <c r="M2063" s="3">
        <f t="shared" si="129"/>
        <v>3</v>
      </c>
      <c r="O2063" s="3" t="s">
        <v>1270</v>
      </c>
      <c r="P2063" s="56">
        <f t="shared" si="130"/>
        <v>0</v>
      </c>
      <c r="Q2063" s="56">
        <f t="shared" si="131"/>
        <v>-6.3000000000000007</v>
      </c>
      <c r="R2063" s="56">
        <f>IF(A2063="INVERSION",-J2063,0)</f>
        <v>0</v>
      </c>
      <c r="S2063" s="56">
        <f>finanzas3[[#This Row],[INGRESO__NETO]]+finanzas3[[#This Row],[GASTO_NETO]]+finanzas3[[#This Row],[INVERSION_NETA]]</f>
        <v>-6.3000000000000007</v>
      </c>
    </row>
    <row r="2064" spans="1:19" x14ac:dyDescent="0.35">
      <c r="A2064" s="3" t="s">
        <v>28</v>
      </c>
      <c r="B2064" s="3" t="s">
        <v>16</v>
      </c>
      <c r="C2064" s="3" t="s">
        <v>17</v>
      </c>
      <c r="D2064" s="3" t="s">
        <v>18</v>
      </c>
      <c r="E2064" s="3" t="s">
        <v>929</v>
      </c>
      <c r="G2064" s="3" t="s">
        <v>550</v>
      </c>
      <c r="H2064" s="3" t="s">
        <v>550</v>
      </c>
      <c r="I2064" s="3" t="s">
        <v>639</v>
      </c>
      <c r="J2064" s="6">
        <v>0.55000000000000004</v>
      </c>
      <c r="K2064" s="4">
        <v>45005</v>
      </c>
      <c r="L2064" s="3">
        <f t="shared" si="128"/>
        <v>2023</v>
      </c>
      <c r="M2064" s="3">
        <f t="shared" si="129"/>
        <v>3</v>
      </c>
      <c r="O2064" s="3" t="s">
        <v>1268</v>
      </c>
      <c r="P2064" s="56">
        <f t="shared" si="130"/>
        <v>0</v>
      </c>
      <c r="Q2064" s="56">
        <f t="shared" si="131"/>
        <v>-0.55000000000000004</v>
      </c>
      <c r="R2064" s="56">
        <f>IF(A2064="INVERSION",-J2064,0)</f>
        <v>0</v>
      </c>
      <c r="S2064" s="56">
        <f>finanzas3[[#This Row],[INGRESO__NETO]]+finanzas3[[#This Row],[GASTO_NETO]]+finanzas3[[#This Row],[INVERSION_NETA]]</f>
        <v>-0.55000000000000004</v>
      </c>
    </row>
    <row r="2065" spans="1:19" x14ac:dyDescent="0.35">
      <c r="A2065" s="3" t="s">
        <v>28</v>
      </c>
      <c r="B2065" s="3" t="s">
        <v>16</v>
      </c>
      <c r="C2065" s="3" t="s">
        <v>17</v>
      </c>
      <c r="D2065" s="3" t="s">
        <v>18</v>
      </c>
      <c r="E2065" s="3" t="s">
        <v>200</v>
      </c>
      <c r="G2065" s="3" t="s">
        <v>53</v>
      </c>
      <c r="H2065" s="3" t="s">
        <v>200</v>
      </c>
      <c r="I2065" s="3" t="s">
        <v>1261</v>
      </c>
      <c r="J2065" s="6">
        <v>0.60000000000000009</v>
      </c>
      <c r="K2065" s="4">
        <v>45005</v>
      </c>
      <c r="L2065" s="3">
        <f t="shared" si="128"/>
        <v>2023</v>
      </c>
      <c r="M2065" s="3">
        <f t="shared" si="129"/>
        <v>3</v>
      </c>
      <c r="O2065" s="3" t="s">
        <v>1262</v>
      </c>
      <c r="P2065" s="56">
        <f t="shared" si="130"/>
        <v>0</v>
      </c>
      <c r="Q2065" s="56">
        <f t="shared" si="131"/>
        <v>-0.60000000000000009</v>
      </c>
      <c r="R2065" s="56">
        <f>IF(A2065="INVERSION",-J2065,0)</f>
        <v>0</v>
      </c>
      <c r="S2065" s="56">
        <f>finanzas3[[#This Row],[INGRESO__NETO]]+finanzas3[[#This Row],[GASTO_NETO]]+finanzas3[[#This Row],[INVERSION_NETA]]</f>
        <v>-0.60000000000000009</v>
      </c>
    </row>
    <row r="2066" spans="1:19" x14ac:dyDescent="0.35">
      <c r="A2066" s="3" t="s">
        <v>28</v>
      </c>
      <c r="B2066" s="3" t="s">
        <v>16</v>
      </c>
      <c r="C2066" s="3" t="s">
        <v>17</v>
      </c>
      <c r="D2066" s="3" t="s">
        <v>18</v>
      </c>
      <c r="E2066" s="3" t="s">
        <v>645</v>
      </c>
      <c r="G2066" s="3" t="s">
        <v>67</v>
      </c>
      <c r="H2066" s="3" t="s">
        <v>874</v>
      </c>
      <c r="I2066" s="3" t="s">
        <v>973</v>
      </c>
      <c r="J2066" s="6">
        <v>0.41500000000000004</v>
      </c>
      <c r="K2066" s="4">
        <v>45008</v>
      </c>
      <c r="L2066" s="3">
        <f t="shared" si="128"/>
        <v>2023</v>
      </c>
      <c r="M2066" s="3">
        <f t="shared" si="129"/>
        <v>3</v>
      </c>
      <c r="O2066" s="3"/>
      <c r="P2066" s="56">
        <f t="shared" si="130"/>
        <v>0</v>
      </c>
      <c r="Q2066" s="56">
        <f t="shared" si="131"/>
        <v>-0.41500000000000004</v>
      </c>
      <c r="R2066" s="56">
        <f>IF(A2066="INVERSION",-J2066,0)</f>
        <v>0</v>
      </c>
      <c r="S2066" s="56">
        <f>finanzas3[[#This Row],[INGRESO__NETO]]+finanzas3[[#This Row],[GASTO_NETO]]+finanzas3[[#This Row],[INVERSION_NETA]]</f>
        <v>-0.41500000000000004</v>
      </c>
    </row>
    <row r="2067" spans="1:19" x14ac:dyDescent="0.35">
      <c r="A2067" s="3" t="s">
        <v>28</v>
      </c>
      <c r="B2067" s="3" t="s">
        <v>16</v>
      </c>
      <c r="C2067" s="3" t="s">
        <v>17</v>
      </c>
      <c r="D2067" s="3" t="s">
        <v>18</v>
      </c>
      <c r="E2067" s="3" t="s">
        <v>1274</v>
      </c>
      <c r="G2067" s="3" t="s">
        <v>1864</v>
      </c>
      <c r="H2067" s="3" t="s">
        <v>1275</v>
      </c>
      <c r="I2067" s="3" t="s">
        <v>1275</v>
      </c>
      <c r="J2067" s="6">
        <v>5.3000000000000007</v>
      </c>
      <c r="K2067" s="4">
        <v>45008</v>
      </c>
      <c r="L2067" s="3">
        <f t="shared" si="128"/>
        <v>2023</v>
      </c>
      <c r="M2067" s="3">
        <f t="shared" si="129"/>
        <v>3</v>
      </c>
      <c r="O2067" s="3" t="s">
        <v>1276</v>
      </c>
      <c r="P2067" s="56">
        <f t="shared" si="130"/>
        <v>0</v>
      </c>
      <c r="Q2067" s="56">
        <f t="shared" si="131"/>
        <v>-5.3000000000000007</v>
      </c>
      <c r="R2067" s="56">
        <f>IF(A2067="INVERSION",-J2067,0)</f>
        <v>0</v>
      </c>
      <c r="S2067" s="56">
        <f>finanzas3[[#This Row],[INGRESO__NETO]]+finanzas3[[#This Row],[GASTO_NETO]]+finanzas3[[#This Row],[INVERSION_NETA]]</f>
        <v>-5.3000000000000007</v>
      </c>
    </row>
    <row r="2068" spans="1:19" x14ac:dyDescent="0.35">
      <c r="A2068" s="3" t="s">
        <v>28</v>
      </c>
      <c r="B2068" s="3" t="s">
        <v>16</v>
      </c>
      <c r="C2068" s="3" t="s">
        <v>17</v>
      </c>
      <c r="D2068" s="3" t="s">
        <v>18</v>
      </c>
      <c r="E2068" s="3" t="s">
        <v>803</v>
      </c>
      <c r="F2068" s="3" t="s">
        <v>171</v>
      </c>
      <c r="G2068" s="3" t="s">
        <v>53</v>
      </c>
      <c r="H2068" s="3" t="s">
        <v>77</v>
      </c>
      <c r="I2068" s="3" t="s">
        <v>711</v>
      </c>
      <c r="J2068" s="6">
        <v>0.68800000000000006</v>
      </c>
      <c r="K2068" s="4">
        <v>45008</v>
      </c>
      <c r="L2068" s="3">
        <f t="shared" si="128"/>
        <v>2023</v>
      </c>
      <c r="M2068" s="3">
        <f t="shared" si="129"/>
        <v>3</v>
      </c>
      <c r="O2068" s="3"/>
      <c r="P2068" s="56">
        <f t="shared" si="130"/>
        <v>0</v>
      </c>
      <c r="Q2068" s="56">
        <f t="shared" si="131"/>
        <v>-0.68800000000000006</v>
      </c>
      <c r="R2068" s="56">
        <f>IF(A2068="INVERSION",-J2068,0)</f>
        <v>0</v>
      </c>
      <c r="S2068" s="56">
        <f>finanzas3[[#This Row],[INGRESO__NETO]]+finanzas3[[#This Row],[GASTO_NETO]]+finanzas3[[#This Row],[INVERSION_NETA]]</f>
        <v>-0.68800000000000006</v>
      </c>
    </row>
    <row r="2069" spans="1:19" x14ac:dyDescent="0.35">
      <c r="A2069" s="3" t="s">
        <v>28</v>
      </c>
      <c r="B2069" s="3" t="s">
        <v>16</v>
      </c>
      <c r="C2069" s="3" t="s">
        <v>17</v>
      </c>
      <c r="D2069" s="3" t="s">
        <v>18</v>
      </c>
      <c r="E2069" s="3" t="s">
        <v>167</v>
      </c>
      <c r="F2069" s="3" t="s">
        <v>20</v>
      </c>
      <c r="G2069" s="3" t="s">
        <v>81</v>
      </c>
      <c r="H2069" s="3" t="s">
        <v>1219</v>
      </c>
      <c r="I2069" s="3" t="s">
        <v>1273</v>
      </c>
      <c r="J2069" s="6">
        <v>1.9850000000000003</v>
      </c>
      <c r="K2069" s="4">
        <v>45008</v>
      </c>
      <c r="L2069" s="3">
        <f t="shared" si="128"/>
        <v>2023</v>
      </c>
      <c r="M2069" s="3">
        <f t="shared" si="129"/>
        <v>3</v>
      </c>
      <c r="O2069" s="3"/>
      <c r="P2069" s="56">
        <f t="shared" si="130"/>
        <v>0</v>
      </c>
      <c r="Q2069" s="56">
        <f t="shared" si="131"/>
        <v>-1.9850000000000003</v>
      </c>
      <c r="R2069" s="56">
        <f>IF(A2069="INVERSION",-J2069,0)</f>
        <v>0</v>
      </c>
      <c r="S2069" s="56">
        <f>finanzas3[[#This Row],[INGRESO__NETO]]+finanzas3[[#This Row],[GASTO_NETO]]+finanzas3[[#This Row],[INVERSION_NETA]]</f>
        <v>-1.9850000000000003</v>
      </c>
    </row>
    <row r="2070" spans="1:19" x14ac:dyDescent="0.35">
      <c r="A2070" s="3" t="s">
        <v>28</v>
      </c>
      <c r="B2070" s="3" t="s">
        <v>16</v>
      </c>
      <c r="C2070" s="3" t="s">
        <v>17</v>
      </c>
      <c r="D2070" s="3" t="s">
        <v>18</v>
      </c>
      <c r="E2070" s="3" t="s">
        <v>1277</v>
      </c>
      <c r="F2070" s="3" t="s">
        <v>171</v>
      </c>
      <c r="G2070" s="3" t="s">
        <v>84</v>
      </c>
      <c r="H2070" s="3" t="s">
        <v>1216</v>
      </c>
      <c r="I2070" s="3" t="s">
        <v>1278</v>
      </c>
      <c r="J2070" s="6">
        <v>4.5</v>
      </c>
      <c r="K2070" s="4">
        <v>45009</v>
      </c>
      <c r="L2070" s="3">
        <f t="shared" si="128"/>
        <v>2023</v>
      </c>
      <c r="M2070" s="3">
        <f t="shared" si="129"/>
        <v>3</v>
      </c>
      <c r="O2070" s="3"/>
      <c r="P2070" s="56">
        <f t="shared" si="130"/>
        <v>0</v>
      </c>
      <c r="Q2070" s="56">
        <f t="shared" si="131"/>
        <v>-4.5</v>
      </c>
      <c r="R2070" s="56">
        <f>IF(A2070="INVERSION",-J2070,0)</f>
        <v>0</v>
      </c>
      <c r="S2070" s="56">
        <f>finanzas3[[#This Row],[INGRESO__NETO]]+finanzas3[[#This Row],[GASTO_NETO]]+finanzas3[[#This Row],[INVERSION_NETA]]</f>
        <v>-4.5</v>
      </c>
    </row>
    <row r="2071" spans="1:19" x14ac:dyDescent="0.35">
      <c r="A2071" s="3" t="s">
        <v>28</v>
      </c>
      <c r="B2071" s="3" t="s">
        <v>16</v>
      </c>
      <c r="C2071" s="3" t="s">
        <v>17</v>
      </c>
      <c r="D2071" s="3" t="s">
        <v>18</v>
      </c>
      <c r="E2071" s="3" t="s">
        <v>167</v>
      </c>
      <c r="F2071" s="3" t="s">
        <v>20</v>
      </c>
      <c r="G2071" s="3" t="s">
        <v>1865</v>
      </c>
      <c r="H2071" s="3" t="s">
        <v>1279</v>
      </c>
      <c r="I2071" s="3" t="s">
        <v>1280</v>
      </c>
      <c r="J2071" s="6">
        <v>1.4900000000000002</v>
      </c>
      <c r="K2071" s="4">
        <v>45009</v>
      </c>
      <c r="L2071" s="3">
        <f t="shared" si="128"/>
        <v>2023</v>
      </c>
      <c r="M2071" s="3">
        <f t="shared" si="129"/>
        <v>3</v>
      </c>
      <c r="O2071" s="3"/>
      <c r="P2071" s="56">
        <f t="shared" si="130"/>
        <v>0</v>
      </c>
      <c r="Q2071" s="56">
        <f t="shared" si="131"/>
        <v>-1.4900000000000002</v>
      </c>
      <c r="R2071" s="56">
        <f>IF(A2071="INVERSION",-J2071,0)</f>
        <v>0</v>
      </c>
      <c r="S2071" s="56">
        <f>finanzas3[[#This Row],[INGRESO__NETO]]+finanzas3[[#This Row],[GASTO_NETO]]+finanzas3[[#This Row],[INVERSION_NETA]]</f>
        <v>-1.4900000000000002</v>
      </c>
    </row>
    <row r="2072" spans="1:19" x14ac:dyDescent="0.35">
      <c r="A2072" s="3" t="s">
        <v>15</v>
      </c>
      <c r="B2072" s="3" t="s">
        <v>16</v>
      </c>
      <c r="C2072" s="3" t="s">
        <v>17</v>
      </c>
      <c r="D2072" s="3" t="s">
        <v>18</v>
      </c>
      <c r="E2072" s="3" t="s">
        <v>264</v>
      </c>
      <c r="F2072" s="3" t="s">
        <v>171</v>
      </c>
      <c r="G2072" s="3" t="s">
        <v>265</v>
      </c>
      <c r="H2072" s="3" t="s">
        <v>700</v>
      </c>
      <c r="I2072" s="3" t="s">
        <v>703</v>
      </c>
      <c r="J2072" s="6">
        <v>243.72899999999998</v>
      </c>
      <c r="K2072" s="4">
        <v>45012</v>
      </c>
      <c r="L2072" s="3">
        <f t="shared" si="128"/>
        <v>2023</v>
      </c>
      <c r="M2072" s="3">
        <f t="shared" si="129"/>
        <v>3</v>
      </c>
      <c r="O2072" s="3" t="s">
        <v>1286</v>
      </c>
      <c r="P2072" s="56">
        <f t="shared" si="130"/>
        <v>243.72899999999998</v>
      </c>
      <c r="Q2072" s="56">
        <f t="shared" si="131"/>
        <v>0</v>
      </c>
      <c r="R2072" s="56">
        <f>IF(A2072="INVERSION",-J2072,0)</f>
        <v>0</v>
      </c>
      <c r="S2072" s="56">
        <f>finanzas3[[#This Row],[INGRESO__NETO]]+finanzas3[[#This Row],[GASTO_NETO]]+finanzas3[[#This Row],[INVERSION_NETA]]</f>
        <v>243.72899999999998</v>
      </c>
    </row>
    <row r="2073" spans="1:19" x14ac:dyDescent="0.35">
      <c r="A2073" s="3" t="s">
        <v>28</v>
      </c>
      <c r="B2073" s="3" t="s">
        <v>16</v>
      </c>
      <c r="C2073" s="3" t="s">
        <v>17</v>
      </c>
      <c r="D2073" s="3" t="s">
        <v>18</v>
      </c>
      <c r="E2073" s="3" t="s">
        <v>1283</v>
      </c>
      <c r="G2073" s="3" t="s">
        <v>67</v>
      </c>
      <c r="H2073" s="3" t="s">
        <v>67</v>
      </c>
      <c r="I2073" s="3" t="s">
        <v>1284</v>
      </c>
      <c r="J2073" s="6">
        <v>2.4000000000000004</v>
      </c>
      <c r="K2073" s="4">
        <v>45012</v>
      </c>
      <c r="L2073" s="3">
        <f t="shared" si="128"/>
        <v>2023</v>
      </c>
      <c r="M2073" s="3">
        <f t="shared" si="129"/>
        <v>3</v>
      </c>
      <c r="O2073" s="3" t="s">
        <v>1285</v>
      </c>
      <c r="P2073" s="56">
        <f t="shared" si="130"/>
        <v>0</v>
      </c>
      <c r="Q2073" s="56">
        <f t="shared" si="131"/>
        <v>-2.4000000000000004</v>
      </c>
      <c r="R2073" s="56">
        <f>IF(A2073="INVERSION",-J2073,0)</f>
        <v>0</v>
      </c>
      <c r="S2073" s="56">
        <f>finanzas3[[#This Row],[INGRESO__NETO]]+finanzas3[[#This Row],[GASTO_NETO]]+finanzas3[[#This Row],[INVERSION_NETA]]</f>
        <v>-2.4000000000000004</v>
      </c>
    </row>
    <row r="2074" spans="1:19" x14ac:dyDescent="0.35">
      <c r="A2074" s="3" t="s">
        <v>28</v>
      </c>
      <c r="B2074" s="3" t="s">
        <v>16</v>
      </c>
      <c r="C2074" s="3" t="s">
        <v>17</v>
      </c>
      <c r="D2074" s="3" t="s">
        <v>18</v>
      </c>
      <c r="E2074" s="3" t="s">
        <v>1281</v>
      </c>
      <c r="G2074" s="3" t="s">
        <v>67</v>
      </c>
      <c r="H2074" s="3" t="s">
        <v>67</v>
      </c>
      <c r="I2074" s="3" t="s">
        <v>1281</v>
      </c>
      <c r="J2074" s="6">
        <v>3.1300000000000003</v>
      </c>
      <c r="K2074" s="4">
        <v>45012</v>
      </c>
      <c r="L2074" s="3">
        <f t="shared" si="128"/>
        <v>2023</v>
      </c>
      <c r="M2074" s="3">
        <f t="shared" si="129"/>
        <v>3</v>
      </c>
      <c r="O2074" s="3" t="s">
        <v>1282</v>
      </c>
      <c r="P2074" s="56">
        <f t="shared" si="130"/>
        <v>0</v>
      </c>
      <c r="Q2074" s="56">
        <f t="shared" si="131"/>
        <v>-3.1300000000000003</v>
      </c>
      <c r="R2074" s="56">
        <f>IF(A2074="INVERSION",-J2074,0)</f>
        <v>0</v>
      </c>
      <c r="S2074" s="56">
        <f>finanzas3[[#This Row],[INGRESO__NETO]]+finanzas3[[#This Row],[GASTO_NETO]]+finanzas3[[#This Row],[INVERSION_NETA]]</f>
        <v>-3.1300000000000003</v>
      </c>
    </row>
    <row r="2075" spans="1:19" x14ac:dyDescent="0.35">
      <c r="A2075" s="3" t="s">
        <v>28</v>
      </c>
      <c r="B2075" s="3" t="s">
        <v>16</v>
      </c>
      <c r="C2075" s="3" t="s">
        <v>17</v>
      </c>
      <c r="D2075" s="3" t="s">
        <v>18</v>
      </c>
      <c r="E2075" s="3" t="s">
        <v>1289</v>
      </c>
      <c r="G2075" s="3" t="s">
        <v>67</v>
      </c>
      <c r="H2075" s="3" t="s">
        <v>66</v>
      </c>
      <c r="I2075" s="3" t="s">
        <v>1289</v>
      </c>
      <c r="J2075" s="6">
        <v>2.0409999999999999</v>
      </c>
      <c r="K2075" s="4">
        <v>45015</v>
      </c>
      <c r="L2075" s="3">
        <f t="shared" si="128"/>
        <v>2023</v>
      </c>
      <c r="M2075" s="3">
        <f t="shared" si="129"/>
        <v>3</v>
      </c>
      <c r="O2075" s="3"/>
      <c r="P2075" s="56">
        <f t="shared" si="130"/>
        <v>0</v>
      </c>
      <c r="Q2075" s="56">
        <f t="shared" si="131"/>
        <v>-2.0409999999999999</v>
      </c>
      <c r="R2075" s="56">
        <f>IF(A2075="INVERSION",-J2075,0)</f>
        <v>0</v>
      </c>
      <c r="S2075" s="56">
        <f>finanzas3[[#This Row],[INGRESO__NETO]]+finanzas3[[#This Row],[GASTO_NETO]]+finanzas3[[#This Row],[INVERSION_NETA]]</f>
        <v>-2.0409999999999999</v>
      </c>
    </row>
    <row r="2076" spans="1:19" x14ac:dyDescent="0.35">
      <c r="A2076" s="3" t="s">
        <v>28</v>
      </c>
      <c r="B2076" s="3" t="s">
        <v>16</v>
      </c>
      <c r="C2076" s="3" t="s">
        <v>17</v>
      </c>
      <c r="D2076" s="3" t="s">
        <v>18</v>
      </c>
      <c r="E2076" s="3" t="s">
        <v>1287</v>
      </c>
      <c r="G2076" s="3" t="s">
        <v>67</v>
      </c>
      <c r="H2076" s="3" t="s">
        <v>66</v>
      </c>
      <c r="I2076" s="3" t="s">
        <v>403</v>
      </c>
      <c r="J2076" s="6">
        <v>0.95000000000000007</v>
      </c>
      <c r="K2076" s="4">
        <v>45015</v>
      </c>
      <c r="L2076" s="3">
        <f t="shared" si="128"/>
        <v>2023</v>
      </c>
      <c r="M2076" s="3">
        <f t="shared" si="129"/>
        <v>3</v>
      </c>
      <c r="O2076" s="3" t="s">
        <v>1288</v>
      </c>
      <c r="P2076" s="56">
        <f t="shared" si="130"/>
        <v>0</v>
      </c>
      <c r="Q2076" s="56">
        <f t="shared" si="131"/>
        <v>-0.95000000000000007</v>
      </c>
      <c r="R2076" s="56">
        <f>IF(A2076="INVERSION",-J2076,0)</f>
        <v>0</v>
      </c>
      <c r="S2076" s="56">
        <f>finanzas3[[#This Row],[INGRESO__NETO]]+finanzas3[[#This Row],[GASTO_NETO]]+finanzas3[[#This Row],[INVERSION_NETA]]</f>
        <v>-0.95000000000000007</v>
      </c>
    </row>
    <row r="2077" spans="1:19" x14ac:dyDescent="0.35">
      <c r="A2077" s="3" t="s">
        <v>28</v>
      </c>
      <c r="B2077" s="3" t="s">
        <v>16</v>
      </c>
      <c r="C2077" s="3" t="s">
        <v>17</v>
      </c>
      <c r="D2077" s="3" t="s">
        <v>18</v>
      </c>
      <c r="E2077" s="3" t="s">
        <v>803</v>
      </c>
      <c r="F2077" s="3" t="s">
        <v>171</v>
      </c>
      <c r="G2077" s="3" t="s">
        <v>53</v>
      </c>
      <c r="H2077" s="3" t="s">
        <v>77</v>
      </c>
      <c r="I2077" s="3" t="s">
        <v>711</v>
      </c>
      <c r="J2077" s="6">
        <v>0.85899999999999999</v>
      </c>
      <c r="K2077" s="4">
        <v>45015</v>
      </c>
      <c r="L2077" s="3">
        <f t="shared" si="128"/>
        <v>2023</v>
      </c>
      <c r="M2077" s="3">
        <f t="shared" si="129"/>
        <v>3</v>
      </c>
      <c r="O2077" s="3"/>
      <c r="P2077" s="56">
        <f t="shared" si="130"/>
        <v>0</v>
      </c>
      <c r="Q2077" s="56">
        <f t="shared" si="131"/>
        <v>-0.85899999999999999</v>
      </c>
      <c r="R2077" s="56">
        <f>IF(A2077="INVERSION",-J2077,0)</f>
        <v>0</v>
      </c>
      <c r="S2077" s="56">
        <f>finanzas3[[#This Row],[INGRESO__NETO]]+finanzas3[[#This Row],[GASTO_NETO]]+finanzas3[[#This Row],[INVERSION_NETA]]</f>
        <v>-0.85899999999999999</v>
      </c>
    </row>
    <row r="2078" spans="1:19" x14ac:dyDescent="0.35">
      <c r="A2078" s="3" t="s">
        <v>15</v>
      </c>
      <c r="B2078" s="3" t="s">
        <v>16</v>
      </c>
      <c r="C2078" s="3" t="s">
        <v>29</v>
      </c>
      <c r="D2078" s="3" t="s">
        <v>18</v>
      </c>
      <c r="E2078" s="3" t="s">
        <v>645</v>
      </c>
      <c r="F2078" s="3" t="s">
        <v>171</v>
      </c>
      <c r="G2078" s="3" t="s">
        <v>148</v>
      </c>
      <c r="H2078" s="3" t="s">
        <v>646</v>
      </c>
      <c r="I2078" s="3" t="s">
        <v>2706</v>
      </c>
      <c r="J2078" s="6">
        <v>481.29599999999994</v>
      </c>
      <c r="K2078" s="4">
        <v>45015</v>
      </c>
      <c r="L2078" s="3">
        <f t="shared" si="128"/>
        <v>2023</v>
      </c>
      <c r="M2078" s="3">
        <f t="shared" si="129"/>
        <v>3</v>
      </c>
      <c r="O2078" s="3" t="s">
        <v>1290</v>
      </c>
      <c r="P2078" s="56">
        <f t="shared" si="130"/>
        <v>481.29599999999994</v>
      </c>
      <c r="Q2078" s="56">
        <f t="shared" si="131"/>
        <v>0</v>
      </c>
      <c r="R2078" s="56">
        <f>IF(A2078="INVERSION",-J2078,0)</f>
        <v>0</v>
      </c>
      <c r="S2078" s="56">
        <f>finanzas3[[#This Row],[INGRESO__NETO]]+finanzas3[[#This Row],[GASTO_NETO]]+finanzas3[[#This Row],[INVERSION_NETA]]</f>
        <v>481.29599999999994</v>
      </c>
    </row>
    <row r="2079" spans="1:19" x14ac:dyDescent="0.35">
      <c r="A2079" s="3" t="s">
        <v>15</v>
      </c>
      <c r="B2079" s="3" t="s">
        <v>16</v>
      </c>
      <c r="C2079" s="3" t="s">
        <v>17</v>
      </c>
      <c r="D2079" s="3" t="s">
        <v>18</v>
      </c>
      <c r="E2079" s="3" t="s">
        <v>98</v>
      </c>
      <c r="F2079" s="3" t="s">
        <v>20</v>
      </c>
      <c r="G2079" s="3" t="s">
        <v>568</v>
      </c>
      <c r="H2079" s="3" t="s">
        <v>679</v>
      </c>
      <c r="I2079" s="3" t="s">
        <v>98</v>
      </c>
      <c r="J2079" s="6">
        <v>12</v>
      </c>
      <c r="K2079" s="4">
        <v>45016</v>
      </c>
      <c r="L2079" s="3">
        <f t="shared" si="128"/>
        <v>2023</v>
      </c>
      <c r="M2079" s="3">
        <f t="shared" si="129"/>
        <v>3</v>
      </c>
      <c r="O2079" s="3" t="s">
        <v>1292</v>
      </c>
      <c r="P2079" s="56">
        <f t="shared" si="130"/>
        <v>12</v>
      </c>
      <c r="Q2079" s="56">
        <f t="shared" si="131"/>
        <v>0</v>
      </c>
      <c r="R2079" s="56">
        <f>IF(A2079="INVERSION",-J2079,0)</f>
        <v>0</v>
      </c>
      <c r="S2079" s="56">
        <f>finanzas3[[#This Row],[INGRESO__NETO]]+finanzas3[[#This Row],[GASTO_NETO]]+finanzas3[[#This Row],[INVERSION_NETA]]</f>
        <v>12</v>
      </c>
    </row>
    <row r="2080" spans="1:19" x14ac:dyDescent="0.35">
      <c r="A2080" s="3" t="s">
        <v>28</v>
      </c>
      <c r="B2080" s="3" t="s">
        <v>16</v>
      </c>
      <c r="C2080" s="3" t="str">
        <f>$C$212</f>
        <v>FIJO</v>
      </c>
      <c r="D2080" s="3" t="s">
        <v>18</v>
      </c>
      <c r="E2080" s="3" t="s">
        <v>840</v>
      </c>
      <c r="F2080" s="3" t="s">
        <v>841</v>
      </c>
      <c r="G2080" s="3" t="s">
        <v>165</v>
      </c>
      <c r="H2080" s="3" t="s">
        <v>842</v>
      </c>
      <c r="I2080" s="3" t="s">
        <v>842</v>
      </c>
      <c r="J2080" s="6">
        <v>2.5</v>
      </c>
      <c r="K2080" s="4">
        <v>45016</v>
      </c>
      <c r="L2080" s="3">
        <f t="shared" si="128"/>
        <v>2023</v>
      </c>
      <c r="M2080" s="3">
        <f t="shared" si="129"/>
        <v>3</v>
      </c>
      <c r="O2080" s="3" t="s">
        <v>1291</v>
      </c>
      <c r="P2080" s="56">
        <f t="shared" si="130"/>
        <v>0</v>
      </c>
      <c r="Q2080" s="56">
        <f t="shared" si="131"/>
        <v>-2.5</v>
      </c>
      <c r="R2080" s="56">
        <f>IF(A2080="INVERSION",-J2080,0)</f>
        <v>0</v>
      </c>
      <c r="S2080" s="56">
        <f>finanzas3[[#This Row],[INGRESO__NETO]]+finanzas3[[#This Row],[GASTO_NETO]]+finanzas3[[#This Row],[INVERSION_NETA]]</f>
        <v>-2.5</v>
      </c>
    </row>
    <row r="2081" spans="1:19" x14ac:dyDescent="0.35">
      <c r="A2081" s="3" t="s">
        <v>28</v>
      </c>
      <c r="B2081" s="3" t="s">
        <v>16</v>
      </c>
      <c r="C2081" s="3" t="s">
        <v>29</v>
      </c>
      <c r="D2081" s="3" t="s">
        <v>18</v>
      </c>
      <c r="E2081" s="3" t="s">
        <v>184</v>
      </c>
      <c r="G2081" s="3" t="s">
        <v>1864</v>
      </c>
      <c r="H2081" s="3" t="s">
        <v>184</v>
      </c>
      <c r="I2081" s="3" t="s">
        <v>1271</v>
      </c>
      <c r="J2081" s="6">
        <v>6.5</v>
      </c>
      <c r="K2081" s="4">
        <v>45017</v>
      </c>
      <c r="L2081" s="3">
        <f t="shared" si="128"/>
        <v>2023</v>
      </c>
      <c r="M2081" s="3">
        <f t="shared" si="129"/>
        <v>4</v>
      </c>
      <c r="O2081" s="3" t="s">
        <v>1293</v>
      </c>
      <c r="P2081" s="56">
        <f t="shared" si="130"/>
        <v>0</v>
      </c>
      <c r="Q2081" s="56">
        <f t="shared" si="131"/>
        <v>-6.5</v>
      </c>
      <c r="R2081" s="56">
        <f>IF(A2081="INVERSION",-J2081,0)</f>
        <v>0</v>
      </c>
      <c r="S2081" s="56">
        <f>finanzas3[[#This Row],[INGRESO__NETO]]+finanzas3[[#This Row],[GASTO_NETO]]+finanzas3[[#This Row],[INVERSION_NETA]]</f>
        <v>-6.5</v>
      </c>
    </row>
    <row r="2082" spans="1:19" x14ac:dyDescent="0.35">
      <c r="A2082" s="3" t="s">
        <v>28</v>
      </c>
      <c r="B2082" s="3" t="s">
        <v>16</v>
      </c>
      <c r="C2082" s="3" t="s">
        <v>17</v>
      </c>
      <c r="D2082" s="3" t="s">
        <v>18</v>
      </c>
      <c r="E2082" s="3" t="s">
        <v>1299</v>
      </c>
      <c r="G2082" s="3" t="s">
        <v>67</v>
      </c>
      <c r="H2082" s="3" t="s">
        <v>67</v>
      </c>
      <c r="I2082" s="3" t="s">
        <v>1210</v>
      </c>
      <c r="J2082" s="6">
        <v>1.7000000000000002</v>
      </c>
      <c r="K2082" s="4">
        <v>45019</v>
      </c>
      <c r="L2082" s="3">
        <f t="shared" si="128"/>
        <v>2023</v>
      </c>
      <c r="M2082" s="3">
        <f t="shared" si="129"/>
        <v>4</v>
      </c>
      <c r="O2082" s="3" t="s">
        <v>1300</v>
      </c>
      <c r="P2082" s="56">
        <f t="shared" si="130"/>
        <v>0</v>
      </c>
      <c r="Q2082" s="56">
        <f t="shared" si="131"/>
        <v>-1.7000000000000002</v>
      </c>
      <c r="R2082" s="56">
        <f>IF(A2082="INVERSION",-J2082,0)</f>
        <v>0</v>
      </c>
      <c r="S2082" s="56">
        <f>finanzas3[[#This Row],[INGRESO__NETO]]+finanzas3[[#This Row],[GASTO_NETO]]+finanzas3[[#This Row],[INVERSION_NETA]]</f>
        <v>-1.7000000000000002</v>
      </c>
    </row>
    <row r="2083" spans="1:19" x14ac:dyDescent="0.35">
      <c r="A2083" s="3" t="s">
        <v>28</v>
      </c>
      <c r="B2083" s="3" t="s">
        <v>16</v>
      </c>
      <c r="C2083" s="3" t="s">
        <v>17</v>
      </c>
      <c r="D2083" s="3" t="s">
        <v>18</v>
      </c>
      <c r="E2083" s="3" t="s">
        <v>1298</v>
      </c>
      <c r="G2083" s="3" t="s">
        <v>67</v>
      </c>
      <c r="H2083" s="3" t="s">
        <v>67</v>
      </c>
      <c r="I2083" s="3" t="s">
        <v>403</v>
      </c>
      <c r="J2083" s="6">
        <v>1.1199999999999999</v>
      </c>
      <c r="K2083" s="4">
        <v>45019</v>
      </c>
      <c r="L2083" s="3">
        <f t="shared" si="128"/>
        <v>2023</v>
      </c>
      <c r="M2083" s="3">
        <f t="shared" si="129"/>
        <v>4</v>
      </c>
      <c r="O2083" s="3"/>
      <c r="P2083" s="56">
        <f t="shared" si="130"/>
        <v>0</v>
      </c>
      <c r="Q2083" s="56">
        <f t="shared" si="131"/>
        <v>-1.1199999999999999</v>
      </c>
      <c r="R2083" s="56">
        <f>IF(A2083="INVERSION",-J2083,0)</f>
        <v>0</v>
      </c>
      <c r="S2083" s="56">
        <f>finanzas3[[#This Row],[INGRESO__NETO]]+finanzas3[[#This Row],[GASTO_NETO]]+finanzas3[[#This Row],[INVERSION_NETA]]</f>
        <v>-1.1199999999999999</v>
      </c>
    </row>
    <row r="2084" spans="1:19" x14ac:dyDescent="0.35">
      <c r="A2084" s="3" t="s">
        <v>28</v>
      </c>
      <c r="B2084" s="3" t="s">
        <v>16</v>
      </c>
      <c r="C2084" s="3" t="s">
        <v>17</v>
      </c>
      <c r="D2084" s="3" t="s">
        <v>18</v>
      </c>
      <c r="E2084" s="3" t="s">
        <v>1140</v>
      </c>
      <c r="F2084" s="3" t="s">
        <v>47</v>
      </c>
      <c r="G2084" s="3" t="s">
        <v>67</v>
      </c>
      <c r="H2084" s="3" t="s">
        <v>67</v>
      </c>
      <c r="I2084" s="3" t="s">
        <v>403</v>
      </c>
      <c r="J2084" s="6">
        <v>0.70000000000000007</v>
      </c>
      <c r="K2084" s="4">
        <v>45019</v>
      </c>
      <c r="L2084" s="3">
        <f t="shared" si="128"/>
        <v>2023</v>
      </c>
      <c r="M2084" s="3">
        <f t="shared" si="129"/>
        <v>4</v>
      </c>
      <c r="O2084" s="3"/>
      <c r="P2084" s="56">
        <f t="shared" si="130"/>
        <v>0</v>
      </c>
      <c r="Q2084" s="56">
        <f t="shared" si="131"/>
        <v>-0.70000000000000007</v>
      </c>
      <c r="R2084" s="56">
        <f>IF(A2084="INVERSION",-J2084,0)</f>
        <v>0</v>
      </c>
      <c r="S2084" s="56">
        <f>finanzas3[[#This Row],[INGRESO__NETO]]+finanzas3[[#This Row],[GASTO_NETO]]+finanzas3[[#This Row],[INVERSION_NETA]]</f>
        <v>-0.70000000000000007</v>
      </c>
    </row>
    <row r="2085" spans="1:19" x14ac:dyDescent="0.35">
      <c r="A2085" s="3" t="s">
        <v>28</v>
      </c>
      <c r="B2085" s="3" t="s">
        <v>16</v>
      </c>
      <c r="C2085" s="3" t="s">
        <v>17</v>
      </c>
      <c r="D2085" s="3" t="s">
        <v>18</v>
      </c>
      <c r="E2085" s="3" t="s">
        <v>1296</v>
      </c>
      <c r="G2085" s="3" t="s">
        <v>1865</v>
      </c>
      <c r="H2085" s="3" t="s">
        <v>42</v>
      </c>
      <c r="I2085" s="3" t="s">
        <v>1297</v>
      </c>
      <c r="J2085" s="6">
        <v>9.7200000000000006</v>
      </c>
      <c r="K2085" s="4">
        <v>45019</v>
      </c>
      <c r="L2085" s="3">
        <f t="shared" si="128"/>
        <v>2023</v>
      </c>
      <c r="M2085" s="3">
        <f t="shared" si="129"/>
        <v>4</v>
      </c>
      <c r="O2085" s="3"/>
      <c r="P2085" s="56">
        <f t="shared" si="130"/>
        <v>0</v>
      </c>
      <c r="Q2085" s="56">
        <f t="shared" si="131"/>
        <v>-9.7200000000000006</v>
      </c>
      <c r="R2085" s="56">
        <f>IF(A2085="INVERSION",-J2085,0)</f>
        <v>0</v>
      </c>
      <c r="S2085" s="56">
        <f>finanzas3[[#This Row],[INGRESO__NETO]]+finanzas3[[#This Row],[GASTO_NETO]]+finanzas3[[#This Row],[INVERSION_NETA]]</f>
        <v>-9.7200000000000006</v>
      </c>
    </row>
    <row r="2086" spans="1:19" x14ac:dyDescent="0.35">
      <c r="A2086" s="3" t="s">
        <v>28</v>
      </c>
      <c r="B2086" s="3" t="s">
        <v>16</v>
      </c>
      <c r="C2086" s="3" t="s">
        <v>17</v>
      </c>
      <c r="D2086" s="3" t="s">
        <v>18</v>
      </c>
      <c r="E2086" s="3" t="s">
        <v>645</v>
      </c>
      <c r="G2086" s="3" t="s">
        <v>67</v>
      </c>
      <c r="H2086" s="3" t="s">
        <v>874</v>
      </c>
      <c r="I2086" s="3" t="s">
        <v>973</v>
      </c>
      <c r="J2086" s="6">
        <v>0.23200000000000004</v>
      </c>
      <c r="K2086" s="4">
        <v>45019</v>
      </c>
      <c r="L2086" s="3">
        <f t="shared" si="128"/>
        <v>2023</v>
      </c>
      <c r="M2086" s="3">
        <f t="shared" si="129"/>
        <v>4</v>
      </c>
      <c r="O2086" s="3"/>
      <c r="P2086" s="56">
        <f t="shared" si="130"/>
        <v>0</v>
      </c>
      <c r="Q2086" s="56">
        <f t="shared" si="131"/>
        <v>-0.23200000000000004</v>
      </c>
      <c r="R2086" s="56">
        <f>IF(A2086="INVERSION",-J2086,0)</f>
        <v>0</v>
      </c>
      <c r="S2086" s="56">
        <f>finanzas3[[#This Row],[INGRESO__NETO]]+finanzas3[[#This Row],[GASTO_NETO]]+finanzas3[[#This Row],[INVERSION_NETA]]</f>
        <v>-0.23200000000000004</v>
      </c>
    </row>
    <row r="2087" spans="1:19" x14ac:dyDescent="0.35">
      <c r="A2087" s="3" t="s">
        <v>28</v>
      </c>
      <c r="B2087" s="3" t="s">
        <v>16</v>
      </c>
      <c r="C2087" s="3" t="s">
        <v>17</v>
      </c>
      <c r="D2087" s="3" t="s">
        <v>18</v>
      </c>
      <c r="E2087" s="3" t="s">
        <v>1294</v>
      </c>
      <c r="G2087" s="3" t="s">
        <v>53</v>
      </c>
      <c r="H2087" s="3" t="s">
        <v>1295</v>
      </c>
      <c r="I2087" s="3" t="s">
        <v>1295</v>
      </c>
      <c r="J2087" s="6">
        <v>1.7050000000000001</v>
      </c>
      <c r="K2087" s="4">
        <v>45019</v>
      </c>
      <c r="L2087" s="3">
        <f t="shared" si="128"/>
        <v>2023</v>
      </c>
      <c r="M2087" s="3">
        <f t="shared" si="129"/>
        <v>4</v>
      </c>
      <c r="O2087" s="3"/>
      <c r="P2087" s="56">
        <f t="shared" si="130"/>
        <v>0</v>
      </c>
      <c r="Q2087" s="56">
        <f t="shared" si="131"/>
        <v>-1.7050000000000001</v>
      </c>
      <c r="R2087" s="56">
        <f>IF(A2087="INVERSION",-J2087,0)</f>
        <v>0</v>
      </c>
      <c r="S2087" s="56">
        <f>finanzas3[[#This Row],[INGRESO__NETO]]+finanzas3[[#This Row],[GASTO_NETO]]+finanzas3[[#This Row],[INVERSION_NETA]]</f>
        <v>-1.7050000000000001</v>
      </c>
    </row>
    <row r="2088" spans="1:19" x14ac:dyDescent="0.35">
      <c r="A2088" s="3" t="s">
        <v>15</v>
      </c>
      <c r="B2088" s="3" t="s">
        <v>16</v>
      </c>
      <c r="C2088" s="3" t="s">
        <v>17</v>
      </c>
      <c r="D2088" s="3" t="s">
        <v>18</v>
      </c>
      <c r="E2088" s="3" t="s">
        <v>98</v>
      </c>
      <c r="F2088" s="3" t="s">
        <v>20</v>
      </c>
      <c r="G2088" s="3" t="s">
        <v>568</v>
      </c>
      <c r="H2088" s="3" t="s">
        <v>679</v>
      </c>
      <c r="I2088" s="3" t="s">
        <v>98</v>
      </c>
      <c r="J2088" s="6">
        <v>6.6</v>
      </c>
      <c r="K2088" s="4">
        <v>45021</v>
      </c>
      <c r="L2088" s="3">
        <f t="shared" si="128"/>
        <v>2023</v>
      </c>
      <c r="M2088" s="3">
        <f t="shared" si="129"/>
        <v>4</v>
      </c>
      <c r="O2088" s="3" t="s">
        <v>1304</v>
      </c>
      <c r="P2088" s="56">
        <f t="shared" si="130"/>
        <v>6.6</v>
      </c>
      <c r="Q2088" s="56">
        <f t="shared" si="131"/>
        <v>0</v>
      </c>
      <c r="R2088" s="56">
        <f>IF(A2088="INVERSION",-J2088,0)</f>
        <v>0</v>
      </c>
      <c r="S2088" s="56">
        <f>finanzas3[[#This Row],[INGRESO__NETO]]+finanzas3[[#This Row],[GASTO_NETO]]+finanzas3[[#This Row],[INVERSION_NETA]]</f>
        <v>6.6</v>
      </c>
    </row>
    <row r="2089" spans="1:19" x14ac:dyDescent="0.35">
      <c r="A2089" s="3" t="s">
        <v>15</v>
      </c>
      <c r="B2089" s="3" t="s">
        <v>16</v>
      </c>
      <c r="C2089" s="3" t="s">
        <v>17</v>
      </c>
      <c r="D2089" s="3" t="s">
        <v>18</v>
      </c>
      <c r="E2089" s="3" t="s">
        <v>98</v>
      </c>
      <c r="F2089" s="3" t="s">
        <v>20</v>
      </c>
      <c r="G2089" s="3" t="s">
        <v>568</v>
      </c>
      <c r="H2089" s="3" t="s">
        <v>679</v>
      </c>
      <c r="I2089" s="3" t="s">
        <v>98</v>
      </c>
      <c r="J2089" s="6">
        <v>6.8999999999999995</v>
      </c>
      <c r="K2089" s="4">
        <v>45021</v>
      </c>
      <c r="L2089" s="3">
        <f t="shared" si="128"/>
        <v>2023</v>
      </c>
      <c r="M2089" s="3">
        <f t="shared" si="129"/>
        <v>4</v>
      </c>
      <c r="O2089" s="3" t="s">
        <v>1305</v>
      </c>
      <c r="P2089" s="56">
        <f t="shared" si="130"/>
        <v>6.8999999999999995</v>
      </c>
      <c r="Q2089" s="56">
        <f t="shared" si="131"/>
        <v>0</v>
      </c>
      <c r="R2089" s="56">
        <f>IF(A2089="INVERSION",-J2089,0)</f>
        <v>0</v>
      </c>
      <c r="S2089" s="56">
        <f>finanzas3[[#This Row],[INGRESO__NETO]]+finanzas3[[#This Row],[GASTO_NETO]]+finanzas3[[#This Row],[INVERSION_NETA]]</f>
        <v>6.8999999999999995</v>
      </c>
    </row>
    <row r="2090" spans="1:19" x14ac:dyDescent="0.35">
      <c r="A2090" s="3" t="s">
        <v>15</v>
      </c>
      <c r="B2090" s="3" t="s">
        <v>16</v>
      </c>
      <c r="C2090" s="3" t="s">
        <v>17</v>
      </c>
      <c r="D2090" s="3" t="s">
        <v>18</v>
      </c>
      <c r="E2090" s="3" t="s">
        <v>98</v>
      </c>
      <c r="F2090" s="3" t="s">
        <v>20</v>
      </c>
      <c r="G2090" s="3" t="s">
        <v>568</v>
      </c>
      <c r="H2090" s="3" t="s">
        <v>679</v>
      </c>
      <c r="I2090" s="3" t="s">
        <v>98</v>
      </c>
      <c r="J2090" s="6">
        <v>7.5</v>
      </c>
      <c r="K2090" s="4">
        <v>45021</v>
      </c>
      <c r="L2090" s="3">
        <f t="shared" si="128"/>
        <v>2023</v>
      </c>
      <c r="M2090" s="3">
        <f t="shared" si="129"/>
        <v>4</v>
      </c>
      <c r="O2090" s="3" t="s">
        <v>1306</v>
      </c>
      <c r="P2090" s="56">
        <f t="shared" si="130"/>
        <v>7.5</v>
      </c>
      <c r="Q2090" s="56">
        <f t="shared" si="131"/>
        <v>0</v>
      </c>
      <c r="R2090" s="56">
        <f>IF(A2090="INVERSION",-J2090,0)</f>
        <v>0</v>
      </c>
      <c r="S2090" s="56">
        <f>finanzas3[[#This Row],[INGRESO__NETO]]+finanzas3[[#This Row],[GASTO_NETO]]+finanzas3[[#This Row],[INVERSION_NETA]]</f>
        <v>7.5</v>
      </c>
    </row>
    <row r="2091" spans="1:19" x14ac:dyDescent="0.35">
      <c r="A2091" s="3" t="s">
        <v>28</v>
      </c>
      <c r="B2091" s="3" t="s">
        <v>16</v>
      </c>
      <c r="C2091" s="3" t="s">
        <v>17</v>
      </c>
      <c r="D2091" s="3" t="s">
        <v>18</v>
      </c>
      <c r="E2091" s="3" t="s">
        <v>1301</v>
      </c>
      <c r="G2091" s="3" t="s">
        <v>67</v>
      </c>
      <c r="H2091" s="3" t="s">
        <v>67</v>
      </c>
      <c r="I2091" s="3" t="s">
        <v>403</v>
      </c>
      <c r="J2091" s="6">
        <v>0.49000000000000005</v>
      </c>
      <c r="K2091" s="4">
        <v>45021</v>
      </c>
      <c r="L2091" s="3">
        <f t="shared" si="128"/>
        <v>2023</v>
      </c>
      <c r="M2091" s="3">
        <f t="shared" si="129"/>
        <v>4</v>
      </c>
      <c r="O2091" s="3"/>
      <c r="P2091" s="56">
        <f t="shared" si="130"/>
        <v>0</v>
      </c>
      <c r="Q2091" s="56">
        <f t="shared" si="131"/>
        <v>-0.49000000000000005</v>
      </c>
      <c r="R2091" s="56">
        <f>IF(A2091="INVERSION",-J2091,0)</f>
        <v>0</v>
      </c>
      <c r="S2091" s="56">
        <f>finanzas3[[#This Row],[INGRESO__NETO]]+finanzas3[[#This Row],[GASTO_NETO]]+finanzas3[[#This Row],[INVERSION_NETA]]</f>
        <v>-0.49000000000000005</v>
      </c>
    </row>
    <row r="2092" spans="1:19" x14ac:dyDescent="0.35">
      <c r="A2092" s="3" t="s">
        <v>28</v>
      </c>
      <c r="B2092" s="3" t="s">
        <v>16</v>
      </c>
      <c r="C2092" s="3" t="s">
        <v>17</v>
      </c>
      <c r="D2092" s="3" t="s">
        <v>18</v>
      </c>
      <c r="E2092" s="3" t="s">
        <v>1302</v>
      </c>
      <c r="G2092" s="3" t="s">
        <v>67</v>
      </c>
      <c r="H2092" s="3" t="s">
        <v>67</v>
      </c>
      <c r="I2092" s="3" t="s">
        <v>973</v>
      </c>
      <c r="J2092" s="6">
        <v>0.26900000000000002</v>
      </c>
      <c r="K2092" s="4">
        <v>45021</v>
      </c>
      <c r="L2092" s="3">
        <f t="shared" si="128"/>
        <v>2023</v>
      </c>
      <c r="M2092" s="3">
        <f t="shared" si="129"/>
        <v>4</v>
      </c>
      <c r="O2092" s="3" t="s">
        <v>1303</v>
      </c>
      <c r="P2092" s="56">
        <f t="shared" si="130"/>
        <v>0</v>
      </c>
      <c r="Q2092" s="56">
        <f t="shared" si="131"/>
        <v>-0.26900000000000002</v>
      </c>
      <c r="R2092" s="56">
        <f>IF(A2092="INVERSION",-J2092,0)</f>
        <v>0</v>
      </c>
      <c r="S2092" s="56">
        <f>finanzas3[[#This Row],[INGRESO__NETO]]+finanzas3[[#This Row],[GASTO_NETO]]+finanzas3[[#This Row],[INVERSION_NETA]]</f>
        <v>-0.26900000000000002</v>
      </c>
    </row>
    <row r="2093" spans="1:19" x14ac:dyDescent="0.35">
      <c r="A2093" s="3" t="s">
        <v>28</v>
      </c>
      <c r="B2093" s="3" t="s">
        <v>16</v>
      </c>
      <c r="C2093" s="3" t="s">
        <v>17</v>
      </c>
      <c r="D2093" s="3" t="s">
        <v>18</v>
      </c>
      <c r="E2093" s="3" t="s">
        <v>1307</v>
      </c>
      <c r="G2093" s="3" t="s">
        <v>67</v>
      </c>
      <c r="H2093" s="3" t="s">
        <v>66</v>
      </c>
      <c r="I2093" s="3" t="s">
        <v>403</v>
      </c>
      <c r="J2093" s="6">
        <v>0.55999999999999994</v>
      </c>
      <c r="K2093" s="4">
        <v>45022</v>
      </c>
      <c r="L2093" s="3">
        <f t="shared" si="128"/>
        <v>2023</v>
      </c>
      <c r="M2093" s="3">
        <f t="shared" si="129"/>
        <v>4</v>
      </c>
      <c r="O2093" s="3" t="s">
        <v>1308</v>
      </c>
      <c r="P2093" s="56">
        <f t="shared" si="130"/>
        <v>0</v>
      </c>
      <c r="Q2093" s="56">
        <f t="shared" si="131"/>
        <v>-0.55999999999999994</v>
      </c>
      <c r="R2093" s="56">
        <f>IF(A2093="INVERSION",-J2093,0)</f>
        <v>0</v>
      </c>
      <c r="S2093" s="56">
        <f>finanzas3[[#This Row],[INGRESO__NETO]]+finanzas3[[#This Row],[GASTO_NETO]]+finanzas3[[#This Row],[INVERSION_NETA]]</f>
        <v>-0.55999999999999994</v>
      </c>
    </row>
    <row r="2094" spans="1:19" x14ac:dyDescent="0.35">
      <c r="A2094" s="3" t="s">
        <v>28</v>
      </c>
      <c r="B2094" s="3" t="s">
        <v>16</v>
      </c>
      <c r="C2094" s="3" t="s">
        <v>17</v>
      </c>
      <c r="D2094" s="3" t="s">
        <v>18</v>
      </c>
      <c r="E2094" s="3" t="s">
        <v>1309</v>
      </c>
      <c r="G2094" s="3" t="s">
        <v>1864</v>
      </c>
      <c r="H2094" s="3" t="s">
        <v>1108</v>
      </c>
      <c r="I2094" s="3" t="s">
        <v>888</v>
      </c>
      <c r="J2094" s="6">
        <v>1.4630000000000001</v>
      </c>
      <c r="K2094" s="4">
        <v>45022</v>
      </c>
      <c r="L2094" s="3">
        <f t="shared" si="128"/>
        <v>2023</v>
      </c>
      <c r="M2094" s="3">
        <f t="shared" si="129"/>
        <v>4</v>
      </c>
      <c r="O2094" s="3" t="s">
        <v>1310</v>
      </c>
      <c r="P2094" s="56">
        <f t="shared" si="130"/>
        <v>0</v>
      </c>
      <c r="Q2094" s="56">
        <f t="shared" si="131"/>
        <v>-1.4630000000000001</v>
      </c>
      <c r="R2094" s="56">
        <f>IF(A2094="INVERSION",-J2094,0)</f>
        <v>0</v>
      </c>
      <c r="S2094" s="56">
        <f>finanzas3[[#This Row],[INGRESO__NETO]]+finanzas3[[#This Row],[GASTO_NETO]]+finanzas3[[#This Row],[INVERSION_NETA]]</f>
        <v>-1.4630000000000001</v>
      </c>
    </row>
    <row r="2095" spans="1:19" x14ac:dyDescent="0.35">
      <c r="A2095" s="3" t="s">
        <v>15</v>
      </c>
      <c r="B2095" s="3" t="s">
        <v>16</v>
      </c>
      <c r="C2095" s="3" t="s">
        <v>17</v>
      </c>
      <c r="D2095" s="3" t="s">
        <v>18</v>
      </c>
      <c r="E2095" s="3" t="s">
        <v>98</v>
      </c>
      <c r="F2095" s="3" t="s">
        <v>20</v>
      </c>
      <c r="G2095" s="3" t="s">
        <v>568</v>
      </c>
      <c r="H2095" s="3" t="s">
        <v>679</v>
      </c>
      <c r="I2095" s="3" t="s">
        <v>98</v>
      </c>
      <c r="J2095" s="6">
        <v>7.5</v>
      </c>
      <c r="K2095" s="4">
        <v>45025</v>
      </c>
      <c r="L2095" s="3">
        <f t="shared" si="128"/>
        <v>2023</v>
      </c>
      <c r="M2095" s="3">
        <f t="shared" si="129"/>
        <v>4</v>
      </c>
      <c r="O2095" s="3" t="s">
        <v>1311</v>
      </c>
      <c r="P2095" s="56">
        <f t="shared" si="130"/>
        <v>7.5</v>
      </c>
      <c r="Q2095" s="56">
        <f t="shared" si="131"/>
        <v>0</v>
      </c>
      <c r="R2095" s="56">
        <f>IF(A2095="INVERSION",-J2095,0)</f>
        <v>0</v>
      </c>
      <c r="S2095" s="56">
        <f>finanzas3[[#This Row],[INGRESO__NETO]]+finanzas3[[#This Row],[GASTO_NETO]]+finanzas3[[#This Row],[INVERSION_NETA]]</f>
        <v>7.5</v>
      </c>
    </row>
    <row r="2096" spans="1:19" x14ac:dyDescent="0.35">
      <c r="A2096" s="3" t="s">
        <v>15</v>
      </c>
      <c r="B2096" s="3" t="s">
        <v>16</v>
      </c>
      <c r="C2096" s="3" t="s">
        <v>17</v>
      </c>
      <c r="D2096" s="3" t="s">
        <v>18</v>
      </c>
      <c r="E2096" s="3" t="s">
        <v>98</v>
      </c>
      <c r="F2096" s="3" t="s">
        <v>20</v>
      </c>
      <c r="G2096" s="3" t="s">
        <v>568</v>
      </c>
      <c r="H2096" s="3" t="s">
        <v>679</v>
      </c>
      <c r="I2096" s="3" t="s">
        <v>98</v>
      </c>
      <c r="J2096" s="6">
        <v>6</v>
      </c>
      <c r="K2096" s="4">
        <v>45026</v>
      </c>
      <c r="L2096" s="3">
        <f t="shared" si="128"/>
        <v>2023</v>
      </c>
      <c r="M2096" s="3">
        <f t="shared" si="129"/>
        <v>4</v>
      </c>
      <c r="O2096" s="3" t="s">
        <v>1313</v>
      </c>
      <c r="P2096" s="56">
        <f t="shared" si="130"/>
        <v>6</v>
      </c>
      <c r="Q2096" s="56">
        <f t="shared" si="131"/>
        <v>0</v>
      </c>
      <c r="R2096" s="56">
        <f>IF(A2096="INVERSION",-J2096,0)</f>
        <v>0</v>
      </c>
      <c r="S2096" s="56">
        <f>finanzas3[[#This Row],[INGRESO__NETO]]+finanzas3[[#This Row],[GASTO_NETO]]+finanzas3[[#This Row],[INVERSION_NETA]]</f>
        <v>6</v>
      </c>
    </row>
    <row r="2097" spans="1:19" x14ac:dyDescent="0.35">
      <c r="A2097" s="3" t="s">
        <v>28</v>
      </c>
      <c r="B2097" s="3" t="s">
        <v>16</v>
      </c>
      <c r="C2097" s="3" t="s">
        <v>17</v>
      </c>
      <c r="D2097" s="3" t="s">
        <v>18</v>
      </c>
      <c r="E2097" s="3" t="s">
        <v>803</v>
      </c>
      <c r="G2097" s="3" t="s">
        <v>53</v>
      </c>
      <c r="H2097" s="3" t="s">
        <v>77</v>
      </c>
      <c r="I2097" s="3" t="s">
        <v>78</v>
      </c>
      <c r="J2097" s="6">
        <v>8.61</v>
      </c>
      <c r="K2097" s="4">
        <v>45026</v>
      </c>
      <c r="L2097" s="3">
        <f t="shared" si="128"/>
        <v>2023</v>
      </c>
      <c r="M2097" s="3">
        <f t="shared" si="129"/>
        <v>4</v>
      </c>
      <c r="O2097" s="3" t="s">
        <v>1312</v>
      </c>
      <c r="P2097" s="56">
        <f t="shared" si="130"/>
        <v>0</v>
      </c>
      <c r="Q2097" s="56">
        <f t="shared" si="131"/>
        <v>-8.61</v>
      </c>
      <c r="R2097" s="56">
        <f>IF(A2097="INVERSION",-J2097,0)</f>
        <v>0</v>
      </c>
      <c r="S2097" s="56">
        <f>finanzas3[[#This Row],[INGRESO__NETO]]+finanzas3[[#This Row],[GASTO_NETO]]+finanzas3[[#This Row],[INVERSION_NETA]]</f>
        <v>-8.61</v>
      </c>
    </row>
    <row r="2098" spans="1:19" x14ac:dyDescent="0.35">
      <c r="A2098" s="3" t="s">
        <v>28</v>
      </c>
      <c r="B2098" s="3" t="s">
        <v>16</v>
      </c>
      <c r="C2098" s="3" t="s">
        <v>17</v>
      </c>
      <c r="D2098" s="3" t="s">
        <v>18</v>
      </c>
      <c r="E2098" s="3" t="s">
        <v>970</v>
      </c>
      <c r="G2098" s="3" t="s">
        <v>67</v>
      </c>
      <c r="H2098" s="3" t="s">
        <v>67</v>
      </c>
      <c r="I2098" s="3" t="s">
        <v>970</v>
      </c>
      <c r="J2098" s="6">
        <v>0.17</v>
      </c>
      <c r="K2098" s="4">
        <v>45027</v>
      </c>
      <c r="L2098" s="3">
        <f t="shared" si="128"/>
        <v>2023</v>
      </c>
      <c r="M2098" s="3">
        <f t="shared" si="129"/>
        <v>4</v>
      </c>
      <c r="O2098" s="3" t="s">
        <v>1314</v>
      </c>
      <c r="P2098" s="56">
        <f t="shared" si="130"/>
        <v>0</v>
      </c>
      <c r="Q2098" s="56">
        <f t="shared" si="131"/>
        <v>-0.17</v>
      </c>
      <c r="R2098" s="56">
        <f>IF(A2098="INVERSION",-J2098,0)</f>
        <v>0</v>
      </c>
      <c r="S2098" s="56">
        <f>finanzas3[[#This Row],[INGRESO__NETO]]+finanzas3[[#This Row],[GASTO_NETO]]+finanzas3[[#This Row],[INVERSION_NETA]]</f>
        <v>-0.17</v>
      </c>
    </row>
    <row r="2099" spans="1:19" x14ac:dyDescent="0.35">
      <c r="A2099" s="3" t="s">
        <v>28</v>
      </c>
      <c r="B2099" s="3" t="s">
        <v>16</v>
      </c>
      <c r="C2099" s="3" t="s">
        <v>17</v>
      </c>
      <c r="D2099" s="3" t="s">
        <v>18</v>
      </c>
      <c r="E2099" s="3" t="s">
        <v>425</v>
      </c>
      <c r="G2099" s="3" t="s">
        <v>48</v>
      </c>
      <c r="H2099" s="3" t="s">
        <v>49</v>
      </c>
      <c r="I2099" s="3" t="s">
        <v>425</v>
      </c>
      <c r="J2099" s="6">
        <v>3.5619999999999998</v>
      </c>
      <c r="K2099" s="4">
        <v>45028</v>
      </c>
      <c r="L2099" s="3">
        <f t="shared" si="128"/>
        <v>2023</v>
      </c>
      <c r="M2099" s="3">
        <f t="shared" si="129"/>
        <v>4</v>
      </c>
      <c r="O2099" s="3"/>
      <c r="P2099" s="56">
        <f t="shared" si="130"/>
        <v>0</v>
      </c>
      <c r="Q2099" s="56">
        <f t="shared" si="131"/>
        <v>-3.5619999999999998</v>
      </c>
      <c r="R2099" s="56">
        <f>IF(A2099="INVERSION",-J2099,0)</f>
        <v>0</v>
      </c>
      <c r="S2099" s="56">
        <f>finanzas3[[#This Row],[INGRESO__NETO]]+finanzas3[[#This Row],[GASTO_NETO]]+finanzas3[[#This Row],[INVERSION_NETA]]</f>
        <v>-3.5619999999999998</v>
      </c>
    </row>
    <row r="2100" spans="1:19" x14ac:dyDescent="0.35">
      <c r="A2100" s="3" t="s">
        <v>28</v>
      </c>
      <c r="B2100" s="3" t="s">
        <v>16</v>
      </c>
      <c r="C2100" s="3" t="s">
        <v>29</v>
      </c>
      <c r="D2100" s="3" t="s">
        <v>18</v>
      </c>
      <c r="E2100" s="3" t="s">
        <v>37</v>
      </c>
      <c r="F2100" s="3" t="s">
        <v>171</v>
      </c>
      <c r="G2100" s="3" t="s">
        <v>1864</v>
      </c>
      <c r="H2100" s="3" t="s">
        <v>1861</v>
      </c>
      <c r="I2100" s="3" t="s">
        <v>487</v>
      </c>
      <c r="J2100" s="6">
        <v>45</v>
      </c>
      <c r="K2100" s="4">
        <v>45028</v>
      </c>
      <c r="L2100" s="3">
        <f t="shared" si="128"/>
        <v>2023</v>
      </c>
      <c r="M2100" s="3">
        <f t="shared" si="129"/>
        <v>4</v>
      </c>
      <c r="O2100" s="3"/>
      <c r="P2100" s="56">
        <f t="shared" si="130"/>
        <v>0</v>
      </c>
      <c r="Q2100" s="56">
        <f t="shared" si="131"/>
        <v>-45</v>
      </c>
      <c r="R2100" s="56">
        <f>IF(A2100="INVERSION",-J2100,0)</f>
        <v>0</v>
      </c>
      <c r="S2100" s="56">
        <f>finanzas3[[#This Row],[INGRESO__NETO]]+finanzas3[[#This Row],[GASTO_NETO]]+finanzas3[[#This Row],[INVERSION_NETA]]</f>
        <v>-45</v>
      </c>
    </row>
    <row r="2101" spans="1:19" x14ac:dyDescent="0.35">
      <c r="A2101" s="3" t="s">
        <v>15</v>
      </c>
      <c r="B2101" s="3" t="s">
        <v>16</v>
      </c>
      <c r="C2101" s="3" t="s">
        <v>17</v>
      </c>
      <c r="D2101" s="3" t="s">
        <v>18</v>
      </c>
      <c r="E2101" s="3" t="s">
        <v>98</v>
      </c>
      <c r="F2101" s="3" t="s">
        <v>20</v>
      </c>
      <c r="G2101" s="3" t="s">
        <v>568</v>
      </c>
      <c r="H2101" s="3" t="s">
        <v>679</v>
      </c>
      <c r="I2101" s="3" t="s">
        <v>98</v>
      </c>
      <c r="J2101" s="6">
        <v>13.5</v>
      </c>
      <c r="K2101" s="4">
        <v>45028</v>
      </c>
      <c r="L2101" s="3">
        <f t="shared" si="128"/>
        <v>2023</v>
      </c>
      <c r="M2101" s="3">
        <f t="shared" si="129"/>
        <v>4</v>
      </c>
      <c r="O2101" s="3" t="s">
        <v>1315</v>
      </c>
      <c r="P2101" s="56">
        <f t="shared" si="130"/>
        <v>13.5</v>
      </c>
      <c r="Q2101" s="56">
        <f t="shared" si="131"/>
        <v>0</v>
      </c>
      <c r="R2101" s="56">
        <f>IF(A2101="INVERSION",-J2101,0)</f>
        <v>0</v>
      </c>
      <c r="S2101" s="56">
        <f>finanzas3[[#This Row],[INGRESO__NETO]]+finanzas3[[#This Row],[GASTO_NETO]]+finanzas3[[#This Row],[INVERSION_NETA]]</f>
        <v>13.5</v>
      </c>
    </row>
    <row r="2102" spans="1:19" x14ac:dyDescent="0.35">
      <c r="A2102" s="3" t="s">
        <v>28</v>
      </c>
      <c r="B2102" s="3" t="s">
        <v>16</v>
      </c>
      <c r="C2102" s="3" t="s">
        <v>17</v>
      </c>
      <c r="D2102" s="3" t="s">
        <v>18</v>
      </c>
      <c r="E2102" s="3" t="s">
        <v>1316</v>
      </c>
      <c r="F2102" s="3" t="s">
        <v>47</v>
      </c>
      <c r="G2102" s="3" t="s">
        <v>550</v>
      </c>
      <c r="H2102" s="3" t="s">
        <v>550</v>
      </c>
      <c r="I2102" s="3" t="s">
        <v>1317</v>
      </c>
      <c r="J2102" s="6">
        <v>2</v>
      </c>
      <c r="K2102" s="4">
        <v>45030</v>
      </c>
      <c r="L2102" s="3">
        <f t="shared" si="128"/>
        <v>2023</v>
      </c>
      <c r="M2102" s="3">
        <f t="shared" si="129"/>
        <v>4</v>
      </c>
      <c r="O2102" s="3" t="s">
        <v>1318</v>
      </c>
      <c r="P2102" s="56">
        <f t="shared" si="130"/>
        <v>0</v>
      </c>
      <c r="Q2102" s="56">
        <f t="shared" si="131"/>
        <v>-2</v>
      </c>
      <c r="R2102" s="56">
        <f>IF(A2102="INVERSION",-J2102,0)</f>
        <v>0</v>
      </c>
      <c r="S2102" s="56">
        <f>finanzas3[[#This Row],[INGRESO__NETO]]+finanzas3[[#This Row],[GASTO_NETO]]+finanzas3[[#This Row],[INVERSION_NETA]]</f>
        <v>-2</v>
      </c>
    </row>
    <row r="2103" spans="1:19" x14ac:dyDescent="0.35">
      <c r="A2103" s="3" t="s">
        <v>28</v>
      </c>
      <c r="B2103" s="3" t="s">
        <v>16</v>
      </c>
      <c r="C2103" s="3" t="s">
        <v>17</v>
      </c>
      <c r="D2103" s="3" t="s">
        <v>18</v>
      </c>
      <c r="E2103" s="3" t="s">
        <v>1322</v>
      </c>
      <c r="F2103" s="3" t="s">
        <v>1320</v>
      </c>
      <c r="G2103" s="3" t="s">
        <v>67</v>
      </c>
      <c r="H2103" s="3" t="s">
        <v>66</v>
      </c>
      <c r="I2103" s="3" t="s">
        <v>1187</v>
      </c>
      <c r="J2103" s="6">
        <v>0.39</v>
      </c>
      <c r="K2103" s="4">
        <v>45033</v>
      </c>
      <c r="L2103" s="3">
        <f t="shared" si="128"/>
        <v>2023</v>
      </c>
      <c r="M2103" s="3">
        <f t="shared" si="129"/>
        <v>4</v>
      </c>
      <c r="O2103" s="3" t="s">
        <v>1323</v>
      </c>
      <c r="P2103" s="56">
        <f t="shared" si="130"/>
        <v>0</v>
      </c>
      <c r="Q2103" s="56">
        <f t="shared" si="131"/>
        <v>-0.39</v>
      </c>
      <c r="R2103" s="56">
        <f>IF(A2103="INVERSION",-J2103,0)</f>
        <v>0</v>
      </c>
      <c r="S2103" s="56">
        <f>finanzas3[[#This Row],[INGRESO__NETO]]+finanzas3[[#This Row],[GASTO_NETO]]+finanzas3[[#This Row],[INVERSION_NETA]]</f>
        <v>-0.39</v>
      </c>
    </row>
    <row r="2104" spans="1:19" x14ac:dyDescent="0.35">
      <c r="A2104" s="3" t="s">
        <v>28</v>
      </c>
      <c r="B2104" s="3" t="s">
        <v>16</v>
      </c>
      <c r="C2104" s="3" t="s">
        <v>17</v>
      </c>
      <c r="D2104" s="3" t="s">
        <v>18</v>
      </c>
      <c r="E2104" s="3" t="s">
        <v>1328</v>
      </c>
      <c r="F2104" s="3" t="s">
        <v>1320</v>
      </c>
      <c r="G2104" s="3" t="s">
        <v>67</v>
      </c>
      <c r="H2104" s="3" t="s">
        <v>67</v>
      </c>
      <c r="I2104" s="3" t="s">
        <v>1329</v>
      </c>
      <c r="J2104" s="6">
        <v>2.4800000000000004</v>
      </c>
      <c r="K2104" s="4">
        <v>45033</v>
      </c>
      <c r="L2104" s="3">
        <f t="shared" si="128"/>
        <v>2023</v>
      </c>
      <c r="M2104" s="3">
        <f t="shared" si="129"/>
        <v>4</v>
      </c>
      <c r="O2104" s="3"/>
      <c r="P2104" s="56">
        <f t="shared" si="130"/>
        <v>0</v>
      </c>
      <c r="Q2104" s="56">
        <f t="shared" si="131"/>
        <v>-2.4800000000000004</v>
      </c>
      <c r="R2104" s="56">
        <f>IF(A2104="INVERSION",-J2104,0)</f>
        <v>0</v>
      </c>
      <c r="S2104" s="56">
        <f>finanzas3[[#This Row],[INGRESO__NETO]]+finanzas3[[#This Row],[GASTO_NETO]]+finanzas3[[#This Row],[INVERSION_NETA]]</f>
        <v>-2.4800000000000004</v>
      </c>
    </row>
    <row r="2105" spans="1:19" x14ac:dyDescent="0.35">
      <c r="A2105" s="3" t="s">
        <v>28</v>
      </c>
      <c r="B2105" s="3" t="s">
        <v>16</v>
      </c>
      <c r="C2105" s="3" t="s">
        <v>17</v>
      </c>
      <c r="D2105" s="3" t="s">
        <v>18</v>
      </c>
      <c r="E2105" s="3" t="s">
        <v>1319</v>
      </c>
      <c r="F2105" s="3" t="s">
        <v>1320</v>
      </c>
      <c r="G2105" s="3" t="s">
        <v>48</v>
      </c>
      <c r="H2105" s="3" t="s">
        <v>49</v>
      </c>
      <c r="I2105" s="3" t="s">
        <v>909</v>
      </c>
      <c r="J2105" s="6">
        <v>0.54</v>
      </c>
      <c r="K2105" s="4">
        <v>45033</v>
      </c>
      <c r="L2105" s="3">
        <f t="shared" si="128"/>
        <v>2023</v>
      </c>
      <c r="M2105" s="3">
        <f t="shared" si="129"/>
        <v>4</v>
      </c>
      <c r="O2105" s="3" t="s">
        <v>1321</v>
      </c>
      <c r="P2105" s="56">
        <f t="shared" si="130"/>
        <v>0</v>
      </c>
      <c r="Q2105" s="56">
        <f t="shared" si="131"/>
        <v>-0.54</v>
      </c>
      <c r="R2105" s="56">
        <f>IF(A2105="INVERSION",-J2105,0)</f>
        <v>0</v>
      </c>
      <c r="S2105" s="56">
        <f>finanzas3[[#This Row],[INGRESO__NETO]]+finanzas3[[#This Row],[GASTO_NETO]]+finanzas3[[#This Row],[INVERSION_NETA]]</f>
        <v>-0.54</v>
      </c>
    </row>
    <row r="2106" spans="1:19" x14ac:dyDescent="0.35">
      <c r="A2106" s="3" t="s">
        <v>28</v>
      </c>
      <c r="B2106" s="3" t="s">
        <v>16</v>
      </c>
      <c r="C2106" s="3" t="s">
        <v>17</v>
      </c>
      <c r="D2106" s="3" t="s">
        <v>18</v>
      </c>
      <c r="E2106" s="3" t="s">
        <v>1324</v>
      </c>
      <c r="F2106" s="3" t="s">
        <v>1320</v>
      </c>
      <c r="G2106" s="3" t="s">
        <v>67</v>
      </c>
      <c r="H2106" s="3" t="s">
        <v>67</v>
      </c>
      <c r="I2106" s="3" t="s">
        <v>1325</v>
      </c>
      <c r="J2106" s="6">
        <v>2.5100000000000002</v>
      </c>
      <c r="K2106" s="4">
        <v>45033</v>
      </c>
      <c r="L2106" s="3">
        <f t="shared" si="128"/>
        <v>2023</v>
      </c>
      <c r="M2106" s="3">
        <f t="shared" si="129"/>
        <v>4</v>
      </c>
      <c r="O2106" s="3"/>
      <c r="P2106" s="56">
        <f t="shared" si="130"/>
        <v>0</v>
      </c>
      <c r="Q2106" s="56">
        <f t="shared" si="131"/>
        <v>-2.5100000000000002</v>
      </c>
      <c r="R2106" s="56">
        <f>IF(A2106="INVERSION",-J2106,0)</f>
        <v>0</v>
      </c>
      <c r="S2106" s="56">
        <f>finanzas3[[#This Row],[INGRESO__NETO]]+finanzas3[[#This Row],[GASTO_NETO]]+finanzas3[[#This Row],[INVERSION_NETA]]</f>
        <v>-2.5100000000000002</v>
      </c>
    </row>
    <row r="2107" spans="1:19" x14ac:dyDescent="0.35">
      <c r="A2107" s="3" t="s">
        <v>28</v>
      </c>
      <c r="B2107" s="3" t="s">
        <v>16</v>
      </c>
      <c r="C2107" s="3" t="s">
        <v>17</v>
      </c>
      <c r="D2107" s="3" t="s">
        <v>18</v>
      </c>
      <c r="E2107" s="3" t="s">
        <v>1328</v>
      </c>
      <c r="F2107" s="3" t="s">
        <v>1320</v>
      </c>
      <c r="G2107" s="3" t="s">
        <v>67</v>
      </c>
      <c r="H2107" s="3" t="s">
        <v>67</v>
      </c>
      <c r="I2107" s="3" t="s">
        <v>1330</v>
      </c>
      <c r="J2107" s="6">
        <v>2.83</v>
      </c>
      <c r="K2107" s="4">
        <v>45033</v>
      </c>
      <c r="L2107" s="3">
        <f t="shared" si="128"/>
        <v>2023</v>
      </c>
      <c r="M2107" s="3">
        <f t="shared" si="129"/>
        <v>4</v>
      </c>
      <c r="O2107" s="3"/>
      <c r="P2107" s="56">
        <f t="shared" si="130"/>
        <v>0</v>
      </c>
      <c r="Q2107" s="56">
        <f t="shared" si="131"/>
        <v>-2.83</v>
      </c>
      <c r="R2107" s="56">
        <f>IF(A2107="INVERSION",-J2107,0)</f>
        <v>0</v>
      </c>
      <c r="S2107" s="56">
        <f>finanzas3[[#This Row],[INGRESO__NETO]]+finanzas3[[#This Row],[GASTO_NETO]]+finanzas3[[#This Row],[INVERSION_NETA]]</f>
        <v>-2.83</v>
      </c>
    </row>
    <row r="2108" spans="1:19" x14ac:dyDescent="0.35">
      <c r="A2108" s="3" t="s">
        <v>28</v>
      </c>
      <c r="B2108" s="3" t="s">
        <v>16</v>
      </c>
      <c r="C2108" s="3" t="s">
        <v>17</v>
      </c>
      <c r="D2108" s="3" t="s">
        <v>18</v>
      </c>
      <c r="E2108" s="3" t="s">
        <v>1326</v>
      </c>
      <c r="F2108" s="3" t="s">
        <v>1320</v>
      </c>
      <c r="G2108" s="3" t="s">
        <v>67</v>
      </c>
      <c r="H2108" s="3" t="s">
        <v>66</v>
      </c>
      <c r="I2108" s="3" t="s">
        <v>1327</v>
      </c>
      <c r="J2108" s="6">
        <v>0.5</v>
      </c>
      <c r="K2108" s="4">
        <v>45033</v>
      </c>
      <c r="L2108" s="3">
        <f t="shared" si="128"/>
        <v>2023</v>
      </c>
      <c r="M2108" s="3">
        <f t="shared" si="129"/>
        <v>4</v>
      </c>
      <c r="O2108" s="3"/>
      <c r="P2108" s="56">
        <f t="shared" si="130"/>
        <v>0</v>
      </c>
      <c r="Q2108" s="56">
        <f t="shared" si="131"/>
        <v>-0.5</v>
      </c>
      <c r="R2108" s="56">
        <f>IF(A2108="INVERSION",-J2108,0)</f>
        <v>0</v>
      </c>
      <c r="S2108" s="56">
        <f>finanzas3[[#This Row],[INGRESO__NETO]]+finanzas3[[#This Row],[GASTO_NETO]]+finanzas3[[#This Row],[INVERSION_NETA]]</f>
        <v>-0.5</v>
      </c>
    </row>
    <row r="2109" spans="1:19" x14ac:dyDescent="0.35">
      <c r="A2109" s="3" t="s">
        <v>28</v>
      </c>
      <c r="B2109" s="3" t="s">
        <v>16</v>
      </c>
      <c r="C2109" s="3" t="s">
        <v>17</v>
      </c>
      <c r="D2109" s="3" t="s">
        <v>18</v>
      </c>
      <c r="E2109" s="3" t="s">
        <v>909</v>
      </c>
      <c r="F2109" s="3" t="s">
        <v>1320</v>
      </c>
      <c r="G2109" s="3" t="s">
        <v>1864</v>
      </c>
      <c r="H2109" s="3" t="s">
        <v>1108</v>
      </c>
      <c r="I2109" s="3" t="s">
        <v>1108</v>
      </c>
      <c r="J2109" s="6">
        <v>1.095</v>
      </c>
      <c r="K2109" s="4">
        <v>45034</v>
      </c>
      <c r="L2109" s="3">
        <f t="shared" si="128"/>
        <v>2023</v>
      </c>
      <c r="M2109" s="3">
        <f t="shared" si="129"/>
        <v>4</v>
      </c>
      <c r="O2109" s="3"/>
      <c r="P2109" s="56">
        <f t="shared" si="130"/>
        <v>0</v>
      </c>
      <c r="Q2109" s="56">
        <f t="shared" si="131"/>
        <v>-1.095</v>
      </c>
      <c r="R2109" s="56">
        <f>IF(A2109="INVERSION",-J2109,0)</f>
        <v>0</v>
      </c>
      <c r="S2109" s="56">
        <f>finanzas3[[#This Row],[INGRESO__NETO]]+finanzas3[[#This Row],[GASTO_NETO]]+finanzas3[[#This Row],[INVERSION_NETA]]</f>
        <v>-1.095</v>
      </c>
    </row>
    <row r="2110" spans="1:19" x14ac:dyDescent="0.35">
      <c r="A2110" s="3" t="s">
        <v>28</v>
      </c>
      <c r="B2110" s="3" t="s">
        <v>16</v>
      </c>
      <c r="C2110" s="3" t="s">
        <v>17</v>
      </c>
      <c r="D2110" s="3" t="s">
        <v>18</v>
      </c>
      <c r="E2110" s="3" t="s">
        <v>803</v>
      </c>
      <c r="F2110" s="3" t="s">
        <v>171</v>
      </c>
      <c r="G2110" s="3" t="s">
        <v>53</v>
      </c>
      <c r="H2110" s="3" t="s">
        <v>77</v>
      </c>
      <c r="I2110" s="3" t="s">
        <v>711</v>
      </c>
      <c r="J2110" s="6">
        <v>0.79300000000000004</v>
      </c>
      <c r="K2110" s="4">
        <v>45034</v>
      </c>
      <c r="L2110" s="3">
        <f t="shared" si="128"/>
        <v>2023</v>
      </c>
      <c r="M2110" s="3">
        <f t="shared" si="129"/>
        <v>4</v>
      </c>
      <c r="O2110" s="3"/>
      <c r="P2110" s="56">
        <f t="shared" si="130"/>
        <v>0</v>
      </c>
      <c r="Q2110" s="56">
        <f t="shared" si="131"/>
        <v>-0.79300000000000004</v>
      </c>
      <c r="R2110" s="56">
        <f>IF(A2110="INVERSION",-J2110,0)</f>
        <v>0</v>
      </c>
      <c r="S2110" s="56">
        <f>finanzas3[[#This Row],[INGRESO__NETO]]+finanzas3[[#This Row],[GASTO_NETO]]+finanzas3[[#This Row],[INVERSION_NETA]]</f>
        <v>-0.79300000000000004</v>
      </c>
    </row>
    <row r="2111" spans="1:19" x14ac:dyDescent="0.35">
      <c r="A2111" s="3" t="s">
        <v>28</v>
      </c>
      <c r="B2111" s="3" t="s">
        <v>16</v>
      </c>
      <c r="C2111" s="3" t="s">
        <v>17</v>
      </c>
      <c r="D2111" s="3" t="s">
        <v>18</v>
      </c>
      <c r="E2111" s="3" t="s">
        <v>1331</v>
      </c>
      <c r="F2111" s="3" t="s">
        <v>171</v>
      </c>
      <c r="G2111" s="3" t="s">
        <v>84</v>
      </c>
      <c r="H2111" s="3" t="s">
        <v>1332</v>
      </c>
      <c r="I2111" s="3" t="s">
        <v>1332</v>
      </c>
      <c r="J2111" s="6">
        <v>2.6</v>
      </c>
      <c r="K2111" s="4">
        <v>45034</v>
      </c>
      <c r="L2111" s="3">
        <f t="shared" si="128"/>
        <v>2023</v>
      </c>
      <c r="M2111" s="3">
        <f t="shared" si="129"/>
        <v>4</v>
      </c>
      <c r="O2111" s="3" t="s">
        <v>1333</v>
      </c>
      <c r="P2111" s="56">
        <f t="shared" si="130"/>
        <v>0</v>
      </c>
      <c r="Q2111" s="56">
        <f t="shared" si="131"/>
        <v>-2.6</v>
      </c>
      <c r="R2111" s="56">
        <f>IF(A2111="INVERSION",-J2111,0)</f>
        <v>0</v>
      </c>
      <c r="S2111" s="56">
        <f>finanzas3[[#This Row],[INGRESO__NETO]]+finanzas3[[#This Row],[GASTO_NETO]]+finanzas3[[#This Row],[INVERSION_NETA]]</f>
        <v>-2.6</v>
      </c>
    </row>
    <row r="2112" spans="1:19" x14ac:dyDescent="0.35">
      <c r="A2112" s="3" t="s">
        <v>28</v>
      </c>
      <c r="B2112" s="3" t="s">
        <v>16</v>
      </c>
      <c r="C2112" s="3" t="s">
        <v>17</v>
      </c>
      <c r="D2112" s="3" t="s">
        <v>18</v>
      </c>
      <c r="E2112" s="3" t="s">
        <v>1334</v>
      </c>
      <c r="G2112" s="3" t="s">
        <v>67</v>
      </c>
      <c r="H2112" s="3" t="s">
        <v>66</v>
      </c>
      <c r="I2112" s="3" t="s">
        <v>1210</v>
      </c>
      <c r="J2112" s="6">
        <v>2.25</v>
      </c>
      <c r="K2112" s="4">
        <v>45035</v>
      </c>
      <c r="L2112" s="3">
        <f t="shared" si="128"/>
        <v>2023</v>
      </c>
      <c r="M2112" s="3">
        <f t="shared" si="129"/>
        <v>4</v>
      </c>
      <c r="O2112" s="3"/>
      <c r="P2112" s="56">
        <f t="shared" si="130"/>
        <v>0</v>
      </c>
      <c r="Q2112" s="56">
        <f t="shared" si="131"/>
        <v>-2.25</v>
      </c>
      <c r="R2112" s="56">
        <f>IF(A2112="INVERSION",-J2112,0)</f>
        <v>0</v>
      </c>
      <c r="S2112" s="56">
        <f>finanzas3[[#This Row],[INGRESO__NETO]]+finanzas3[[#This Row],[GASTO_NETO]]+finanzas3[[#This Row],[INVERSION_NETA]]</f>
        <v>-2.25</v>
      </c>
    </row>
    <row r="2113" spans="1:19" x14ac:dyDescent="0.35">
      <c r="A2113" s="3" t="s">
        <v>28</v>
      </c>
      <c r="B2113" s="3" t="s">
        <v>16</v>
      </c>
      <c r="C2113" s="3" t="s">
        <v>17</v>
      </c>
      <c r="D2113" s="3" t="s">
        <v>18</v>
      </c>
      <c r="E2113" s="3" t="s">
        <v>645</v>
      </c>
      <c r="G2113" s="3" t="s">
        <v>67</v>
      </c>
      <c r="H2113" s="3" t="s">
        <v>874</v>
      </c>
      <c r="I2113" s="3" t="s">
        <v>973</v>
      </c>
      <c r="J2113" s="6">
        <v>0.49000000000000005</v>
      </c>
      <c r="K2113" s="4">
        <v>45035</v>
      </c>
      <c r="L2113" s="3">
        <f t="shared" si="128"/>
        <v>2023</v>
      </c>
      <c r="M2113" s="3">
        <f t="shared" si="129"/>
        <v>4</v>
      </c>
      <c r="O2113" s="3"/>
      <c r="P2113" s="56">
        <f t="shared" si="130"/>
        <v>0</v>
      </c>
      <c r="Q2113" s="56">
        <f t="shared" si="131"/>
        <v>-0.49000000000000005</v>
      </c>
      <c r="R2113" s="56">
        <f>IF(A2113="INVERSION",-J2113,0)</f>
        <v>0</v>
      </c>
      <c r="S2113" s="56">
        <f>finanzas3[[#This Row],[INGRESO__NETO]]+finanzas3[[#This Row],[GASTO_NETO]]+finanzas3[[#This Row],[INVERSION_NETA]]</f>
        <v>-0.49000000000000005</v>
      </c>
    </row>
    <row r="2114" spans="1:19" x14ac:dyDescent="0.35">
      <c r="A2114" s="3" t="s">
        <v>28</v>
      </c>
      <c r="B2114" s="3" t="s">
        <v>16</v>
      </c>
      <c r="C2114" s="3" t="s">
        <v>17</v>
      </c>
      <c r="D2114" s="3" t="s">
        <v>18</v>
      </c>
      <c r="E2114" s="3" t="s">
        <v>1335</v>
      </c>
      <c r="G2114" s="3" t="s">
        <v>67</v>
      </c>
      <c r="H2114" s="3" t="s">
        <v>67</v>
      </c>
      <c r="I2114" s="3" t="s">
        <v>1180</v>
      </c>
      <c r="J2114" s="6">
        <v>1.6500000000000001</v>
      </c>
      <c r="K2114" s="4">
        <v>45037</v>
      </c>
      <c r="L2114" s="3">
        <f t="shared" ref="L2114:L2177" si="132">YEAR(K2114)</f>
        <v>2023</v>
      </c>
      <c r="M2114" s="3">
        <f t="shared" ref="M2114:M2177" si="133">MONTH(K2114)</f>
        <v>4</v>
      </c>
      <c r="O2114" s="3" t="s">
        <v>1336</v>
      </c>
      <c r="P2114" s="56">
        <f t="shared" si="130"/>
        <v>0</v>
      </c>
      <c r="Q2114" s="56">
        <f t="shared" si="131"/>
        <v>-1.6500000000000001</v>
      </c>
      <c r="R2114" s="56">
        <f>IF(A2114="INVERSION",-J2114,0)</f>
        <v>0</v>
      </c>
      <c r="S2114" s="56">
        <f>finanzas3[[#This Row],[INGRESO__NETO]]+finanzas3[[#This Row],[GASTO_NETO]]+finanzas3[[#This Row],[INVERSION_NETA]]</f>
        <v>-1.6500000000000001</v>
      </c>
    </row>
    <row r="2115" spans="1:19" x14ac:dyDescent="0.35">
      <c r="A2115" s="3" t="s">
        <v>28</v>
      </c>
      <c r="B2115" s="3" t="s">
        <v>16</v>
      </c>
      <c r="C2115" s="3" t="s">
        <v>17</v>
      </c>
      <c r="D2115" s="3" t="s">
        <v>18</v>
      </c>
      <c r="E2115" s="3" t="s">
        <v>1337</v>
      </c>
      <c r="G2115" s="3" t="s">
        <v>1865</v>
      </c>
      <c r="H2115" s="3" t="s">
        <v>42</v>
      </c>
      <c r="I2115" s="3" t="s">
        <v>1338</v>
      </c>
      <c r="J2115" s="6">
        <v>3</v>
      </c>
      <c r="K2115" s="4">
        <v>45040</v>
      </c>
      <c r="L2115" s="3">
        <f t="shared" si="132"/>
        <v>2023</v>
      </c>
      <c r="M2115" s="3">
        <f t="shared" si="133"/>
        <v>4</v>
      </c>
      <c r="O2115" s="3"/>
      <c r="P2115" s="56">
        <f t="shared" ref="P2115:P2178" si="134">IF(A2115="INGRESO",J2115,0)</f>
        <v>0</v>
      </c>
      <c r="Q2115" s="56">
        <f t="shared" ref="Q2115:Q2178" si="135">IF(A2115="GASTO",-J2115,0)</f>
        <v>-3</v>
      </c>
      <c r="R2115" s="56">
        <f>IF(A2115="INVERSION",-J2115,0)</f>
        <v>0</v>
      </c>
      <c r="S2115" s="56">
        <f>finanzas3[[#This Row],[INGRESO__NETO]]+finanzas3[[#This Row],[GASTO_NETO]]+finanzas3[[#This Row],[INVERSION_NETA]]</f>
        <v>-3</v>
      </c>
    </row>
    <row r="2116" spans="1:19" x14ac:dyDescent="0.35">
      <c r="A2116" s="3" t="s">
        <v>28</v>
      </c>
      <c r="B2116" s="3" t="s">
        <v>16</v>
      </c>
      <c r="C2116" s="3" t="s">
        <v>17</v>
      </c>
      <c r="D2116" s="3" t="s">
        <v>18</v>
      </c>
      <c r="E2116" s="3" t="s">
        <v>175</v>
      </c>
      <c r="G2116" s="3" t="s">
        <v>550</v>
      </c>
      <c r="H2116" s="3" t="s">
        <v>639</v>
      </c>
      <c r="I2116" s="3" t="s">
        <v>1340</v>
      </c>
      <c r="J2116" s="6">
        <v>9.7989999999999995</v>
      </c>
      <c r="K2116" s="4">
        <v>45040</v>
      </c>
      <c r="L2116" s="3">
        <f t="shared" si="132"/>
        <v>2023</v>
      </c>
      <c r="M2116" s="3">
        <f t="shared" si="133"/>
        <v>4</v>
      </c>
      <c r="O2116" s="3"/>
      <c r="P2116" s="56">
        <f t="shared" si="134"/>
        <v>0</v>
      </c>
      <c r="Q2116" s="56">
        <f t="shared" si="135"/>
        <v>-9.7989999999999995</v>
      </c>
      <c r="R2116" s="56">
        <f>IF(A2116="INVERSION",-J2116,0)</f>
        <v>0</v>
      </c>
      <c r="S2116" s="56">
        <f>finanzas3[[#This Row],[INGRESO__NETO]]+finanzas3[[#This Row],[GASTO_NETO]]+finanzas3[[#This Row],[INVERSION_NETA]]</f>
        <v>-9.7989999999999995</v>
      </c>
    </row>
    <row r="2117" spans="1:19" x14ac:dyDescent="0.35">
      <c r="A2117" s="3" t="s">
        <v>28</v>
      </c>
      <c r="B2117" s="3" t="s">
        <v>16</v>
      </c>
      <c r="C2117" s="3" t="s">
        <v>17</v>
      </c>
      <c r="D2117" s="3" t="s">
        <v>18</v>
      </c>
      <c r="E2117" s="3" t="s">
        <v>1102</v>
      </c>
      <c r="G2117" s="3" t="s">
        <v>550</v>
      </c>
      <c r="H2117" s="3" t="s">
        <v>639</v>
      </c>
      <c r="I2117" s="3" t="s">
        <v>1339</v>
      </c>
      <c r="J2117" s="6">
        <v>0.49400000000000005</v>
      </c>
      <c r="K2117" s="4">
        <v>45040</v>
      </c>
      <c r="L2117" s="3">
        <f t="shared" si="132"/>
        <v>2023</v>
      </c>
      <c r="M2117" s="3">
        <f t="shared" si="133"/>
        <v>4</v>
      </c>
      <c r="O2117" s="3"/>
      <c r="P2117" s="56">
        <f t="shared" si="134"/>
        <v>0</v>
      </c>
      <c r="Q2117" s="56">
        <f t="shared" si="135"/>
        <v>-0.49400000000000005</v>
      </c>
      <c r="R2117" s="56">
        <f>IF(A2117="INVERSION",-J2117,0)</f>
        <v>0</v>
      </c>
      <c r="S2117" s="56">
        <f>finanzas3[[#This Row],[INGRESO__NETO]]+finanzas3[[#This Row],[GASTO_NETO]]+finanzas3[[#This Row],[INVERSION_NETA]]</f>
        <v>-0.49400000000000005</v>
      </c>
    </row>
    <row r="2118" spans="1:19" x14ac:dyDescent="0.35">
      <c r="A2118" s="3" t="s">
        <v>28</v>
      </c>
      <c r="B2118" s="3" t="s">
        <v>16</v>
      </c>
      <c r="C2118" s="3" t="s">
        <v>17</v>
      </c>
      <c r="D2118" s="3" t="s">
        <v>18</v>
      </c>
      <c r="E2118" s="3" t="s">
        <v>1341</v>
      </c>
      <c r="F2118" s="3" t="s">
        <v>1320</v>
      </c>
      <c r="G2118" s="3" t="s">
        <v>81</v>
      </c>
      <c r="H2118" s="3" t="s">
        <v>1342</v>
      </c>
      <c r="I2118" s="3" t="s">
        <v>1343</v>
      </c>
      <c r="J2118" s="6">
        <v>7.9</v>
      </c>
      <c r="K2118" s="4">
        <v>45040</v>
      </c>
      <c r="L2118" s="3">
        <f t="shared" si="132"/>
        <v>2023</v>
      </c>
      <c r="M2118" s="3">
        <f t="shared" si="133"/>
        <v>4</v>
      </c>
      <c r="O2118" s="3" t="s">
        <v>1344</v>
      </c>
      <c r="P2118" s="56">
        <f t="shared" si="134"/>
        <v>0</v>
      </c>
      <c r="Q2118" s="56">
        <f t="shared" si="135"/>
        <v>-7.9</v>
      </c>
      <c r="R2118" s="56">
        <f>IF(A2118="INVERSION",-J2118,0)</f>
        <v>0</v>
      </c>
      <c r="S2118" s="56">
        <f>finanzas3[[#This Row],[INGRESO__NETO]]+finanzas3[[#This Row],[GASTO_NETO]]+finanzas3[[#This Row],[INVERSION_NETA]]</f>
        <v>-7.9</v>
      </c>
    </row>
    <row r="2119" spans="1:19" x14ac:dyDescent="0.35">
      <c r="A2119" s="3" t="s">
        <v>28</v>
      </c>
      <c r="B2119" s="3" t="s">
        <v>16</v>
      </c>
      <c r="C2119" s="3" t="s">
        <v>17</v>
      </c>
      <c r="D2119" s="3" t="s">
        <v>18</v>
      </c>
      <c r="E2119" s="3" t="s">
        <v>803</v>
      </c>
      <c r="F2119" s="3" t="s">
        <v>171</v>
      </c>
      <c r="G2119" s="3" t="s">
        <v>53</v>
      </c>
      <c r="H2119" s="3" t="s">
        <v>77</v>
      </c>
      <c r="I2119" s="3" t="s">
        <v>711</v>
      </c>
      <c r="J2119" s="6">
        <v>0.85199999999999998</v>
      </c>
      <c r="K2119" s="4">
        <v>45042</v>
      </c>
      <c r="L2119" s="3">
        <f t="shared" si="132"/>
        <v>2023</v>
      </c>
      <c r="M2119" s="3">
        <f t="shared" si="133"/>
        <v>4</v>
      </c>
      <c r="O2119" s="3"/>
      <c r="P2119" s="56">
        <f t="shared" si="134"/>
        <v>0</v>
      </c>
      <c r="Q2119" s="56">
        <f t="shared" si="135"/>
        <v>-0.85199999999999998</v>
      </c>
      <c r="R2119" s="56">
        <f>IF(A2119="INVERSION",-J2119,0)</f>
        <v>0</v>
      </c>
      <c r="S2119" s="56">
        <f>finanzas3[[#This Row],[INGRESO__NETO]]+finanzas3[[#This Row],[GASTO_NETO]]+finanzas3[[#This Row],[INVERSION_NETA]]</f>
        <v>-0.85199999999999998</v>
      </c>
    </row>
    <row r="2120" spans="1:19" x14ac:dyDescent="0.35">
      <c r="A2120" s="3" t="s">
        <v>15</v>
      </c>
      <c r="B2120" s="3" t="s">
        <v>16</v>
      </c>
      <c r="C2120" s="3" t="s">
        <v>29</v>
      </c>
      <c r="D2120" s="3" t="s">
        <v>18</v>
      </c>
      <c r="E2120" s="3" t="s">
        <v>645</v>
      </c>
      <c r="F2120" s="3" t="s">
        <v>171</v>
      </c>
      <c r="G2120" s="3" t="s">
        <v>148</v>
      </c>
      <c r="H2120" s="3" t="s">
        <v>646</v>
      </c>
      <c r="I2120" s="3" t="s">
        <v>2706</v>
      </c>
      <c r="J2120" s="6">
        <v>480.72300000000001</v>
      </c>
      <c r="K2120" s="4">
        <v>45043</v>
      </c>
      <c r="L2120" s="3">
        <f t="shared" si="132"/>
        <v>2023</v>
      </c>
      <c r="M2120" s="3">
        <f t="shared" si="133"/>
        <v>4</v>
      </c>
      <c r="O2120" s="3" t="s">
        <v>1290</v>
      </c>
      <c r="P2120" s="56">
        <f t="shared" si="134"/>
        <v>480.72300000000001</v>
      </c>
      <c r="Q2120" s="56">
        <f t="shared" si="135"/>
        <v>0</v>
      </c>
      <c r="R2120" s="56">
        <f>IF(A2120="INVERSION",-J2120,0)</f>
        <v>0</v>
      </c>
      <c r="S2120" s="56">
        <f>finanzas3[[#This Row],[INGRESO__NETO]]+finanzas3[[#This Row],[GASTO_NETO]]+finanzas3[[#This Row],[INVERSION_NETA]]</f>
        <v>480.72300000000001</v>
      </c>
    </row>
    <row r="2121" spans="1:19" x14ac:dyDescent="0.35">
      <c r="A2121" s="3" t="s">
        <v>28</v>
      </c>
      <c r="B2121" s="3" t="s">
        <v>16</v>
      </c>
      <c r="C2121" s="3" t="s">
        <v>17</v>
      </c>
      <c r="D2121" s="3" t="s">
        <v>18</v>
      </c>
      <c r="E2121" s="3" t="s">
        <v>1345</v>
      </c>
      <c r="G2121" s="3" t="s">
        <v>53</v>
      </c>
      <c r="H2121" s="3" t="s">
        <v>77</v>
      </c>
      <c r="I2121" s="3" t="s">
        <v>78</v>
      </c>
      <c r="J2121" s="6">
        <v>9.1900000000000013</v>
      </c>
      <c r="K2121" s="4">
        <v>45044</v>
      </c>
      <c r="L2121" s="3">
        <f t="shared" si="132"/>
        <v>2023</v>
      </c>
      <c r="M2121" s="3">
        <f t="shared" si="133"/>
        <v>4</v>
      </c>
      <c r="O2121" s="3" t="s">
        <v>1346</v>
      </c>
      <c r="P2121" s="56">
        <f t="shared" si="134"/>
        <v>0</v>
      </c>
      <c r="Q2121" s="56">
        <f t="shared" si="135"/>
        <v>-9.1900000000000013</v>
      </c>
      <c r="R2121" s="56">
        <f>IF(A2121="INVERSION",-J2121,0)</f>
        <v>0</v>
      </c>
      <c r="S2121" s="56">
        <f>finanzas3[[#This Row],[INGRESO__NETO]]+finanzas3[[#This Row],[GASTO_NETO]]+finanzas3[[#This Row],[INVERSION_NETA]]</f>
        <v>-9.1900000000000013</v>
      </c>
    </row>
    <row r="2122" spans="1:19" x14ac:dyDescent="0.35">
      <c r="A2122" s="3" t="s">
        <v>28</v>
      </c>
      <c r="B2122" s="3" t="s">
        <v>16</v>
      </c>
      <c r="C2122" s="3" t="s">
        <v>17</v>
      </c>
      <c r="D2122" s="3" t="s">
        <v>18</v>
      </c>
      <c r="E2122" s="3" t="s">
        <v>1351</v>
      </c>
      <c r="F2122" s="3" t="s">
        <v>666</v>
      </c>
      <c r="G2122" s="3" t="s">
        <v>67</v>
      </c>
      <c r="H2122" s="3" t="s">
        <v>66</v>
      </c>
      <c r="I2122" s="3" t="s">
        <v>1352</v>
      </c>
      <c r="J2122" s="6">
        <v>0.505</v>
      </c>
      <c r="K2122" s="4">
        <v>45045</v>
      </c>
      <c r="L2122" s="3">
        <f t="shared" si="132"/>
        <v>2023</v>
      </c>
      <c r="M2122" s="3">
        <f t="shared" si="133"/>
        <v>4</v>
      </c>
      <c r="O2122" s="3" t="s">
        <v>1353</v>
      </c>
      <c r="P2122" s="56">
        <f t="shared" si="134"/>
        <v>0</v>
      </c>
      <c r="Q2122" s="56">
        <f t="shared" si="135"/>
        <v>-0.505</v>
      </c>
      <c r="R2122" s="56">
        <f>IF(A2122="INVERSION",-J2122,0)</f>
        <v>0</v>
      </c>
      <c r="S2122" s="56">
        <f>finanzas3[[#This Row],[INGRESO__NETO]]+finanzas3[[#This Row],[GASTO_NETO]]+finanzas3[[#This Row],[INVERSION_NETA]]</f>
        <v>-0.505</v>
      </c>
    </row>
    <row r="2123" spans="1:19" x14ac:dyDescent="0.35">
      <c r="A2123" s="3" t="s">
        <v>28</v>
      </c>
      <c r="B2123" s="3" t="s">
        <v>16</v>
      </c>
      <c r="C2123" s="3" t="s">
        <v>17</v>
      </c>
      <c r="D2123" s="3" t="s">
        <v>18</v>
      </c>
      <c r="E2123" s="3" t="s">
        <v>139</v>
      </c>
      <c r="F2123" s="3" t="s">
        <v>666</v>
      </c>
      <c r="G2123" s="3" t="s">
        <v>84</v>
      </c>
      <c r="H2123" s="3" t="s">
        <v>139</v>
      </c>
      <c r="I2123" s="3" t="s">
        <v>1347</v>
      </c>
      <c r="J2123" s="6">
        <v>0.36499999999999999</v>
      </c>
      <c r="K2123" s="4">
        <v>45045</v>
      </c>
      <c r="L2123" s="3">
        <f t="shared" si="132"/>
        <v>2023</v>
      </c>
      <c r="M2123" s="3">
        <f t="shared" si="133"/>
        <v>4</v>
      </c>
      <c r="O2123" s="3" t="s">
        <v>1348</v>
      </c>
      <c r="P2123" s="56">
        <f t="shared" si="134"/>
        <v>0</v>
      </c>
      <c r="Q2123" s="56">
        <f t="shared" si="135"/>
        <v>-0.36499999999999999</v>
      </c>
      <c r="R2123" s="56">
        <f>IF(A2123="INVERSION",-J2123,0)</f>
        <v>0</v>
      </c>
      <c r="S2123" s="56">
        <f>finanzas3[[#This Row],[INGRESO__NETO]]+finanzas3[[#This Row],[GASTO_NETO]]+finanzas3[[#This Row],[INVERSION_NETA]]</f>
        <v>-0.36499999999999999</v>
      </c>
    </row>
    <row r="2124" spans="1:19" x14ac:dyDescent="0.35">
      <c r="A2124" s="3" t="s">
        <v>28</v>
      </c>
      <c r="B2124" s="3" t="s">
        <v>16</v>
      </c>
      <c r="C2124" s="3" t="s">
        <v>17</v>
      </c>
      <c r="D2124" s="3" t="s">
        <v>18</v>
      </c>
      <c r="E2124" s="3" t="s">
        <v>1349</v>
      </c>
      <c r="F2124" s="3" t="s">
        <v>666</v>
      </c>
      <c r="G2124" s="3" t="s">
        <v>67</v>
      </c>
      <c r="H2124" s="3" t="s">
        <v>66</v>
      </c>
      <c r="I2124" s="3" t="s">
        <v>989</v>
      </c>
      <c r="J2124" s="6">
        <v>0.67</v>
      </c>
      <c r="K2124" s="4">
        <v>45045</v>
      </c>
      <c r="L2124" s="3">
        <f t="shared" si="132"/>
        <v>2023</v>
      </c>
      <c r="M2124" s="3">
        <f t="shared" si="133"/>
        <v>4</v>
      </c>
      <c r="O2124" s="3" t="s">
        <v>1350</v>
      </c>
      <c r="P2124" s="56">
        <f t="shared" si="134"/>
        <v>0</v>
      </c>
      <c r="Q2124" s="56">
        <f t="shared" si="135"/>
        <v>-0.67</v>
      </c>
      <c r="R2124" s="56">
        <f>IF(A2124="INVERSION",-J2124,0)</f>
        <v>0</v>
      </c>
      <c r="S2124" s="56">
        <f>finanzas3[[#This Row],[INGRESO__NETO]]+finanzas3[[#This Row],[GASTO_NETO]]+finanzas3[[#This Row],[INVERSION_NETA]]</f>
        <v>-0.67</v>
      </c>
    </row>
    <row r="2125" spans="1:19" x14ac:dyDescent="0.35">
      <c r="A2125" s="3" t="s">
        <v>15</v>
      </c>
      <c r="B2125" s="3" t="s">
        <v>16</v>
      </c>
      <c r="C2125" s="3" t="s">
        <v>17</v>
      </c>
      <c r="D2125" s="3" t="s">
        <v>18</v>
      </c>
      <c r="E2125" s="3" t="s">
        <v>98</v>
      </c>
      <c r="F2125" s="3" t="s">
        <v>20</v>
      </c>
      <c r="G2125" s="3" t="s">
        <v>568</v>
      </c>
      <c r="H2125" s="3" t="s">
        <v>679</v>
      </c>
      <c r="I2125" s="3" t="s">
        <v>98</v>
      </c>
      <c r="J2125" s="6">
        <v>21.9</v>
      </c>
      <c r="K2125" s="4">
        <v>45046</v>
      </c>
      <c r="L2125" s="3">
        <f t="shared" si="132"/>
        <v>2023</v>
      </c>
      <c r="M2125" s="3">
        <f t="shared" si="133"/>
        <v>4</v>
      </c>
      <c r="O2125" s="3" t="s">
        <v>1367</v>
      </c>
      <c r="P2125" s="56">
        <f t="shared" si="134"/>
        <v>21.9</v>
      </c>
      <c r="Q2125" s="56">
        <f t="shared" si="135"/>
        <v>0</v>
      </c>
      <c r="R2125" s="56">
        <f>IF(A2125="INVERSION",-J2125,0)</f>
        <v>0</v>
      </c>
      <c r="S2125" s="56">
        <f>finanzas3[[#This Row],[INGRESO__NETO]]+finanzas3[[#This Row],[GASTO_NETO]]+finanzas3[[#This Row],[INVERSION_NETA]]</f>
        <v>21.9</v>
      </c>
    </row>
    <row r="2126" spans="1:19" x14ac:dyDescent="0.35">
      <c r="A2126" s="3" t="s">
        <v>28</v>
      </c>
      <c r="B2126" s="3" t="s">
        <v>16</v>
      </c>
      <c r="C2126" s="3" t="s">
        <v>17</v>
      </c>
      <c r="D2126" s="3" t="s">
        <v>18</v>
      </c>
      <c r="E2126" s="3" t="s">
        <v>1364</v>
      </c>
      <c r="F2126" s="3" t="s">
        <v>666</v>
      </c>
      <c r="G2126" s="3" t="s">
        <v>59</v>
      </c>
      <c r="H2126" s="3" t="s">
        <v>250</v>
      </c>
      <c r="I2126" s="3" t="s">
        <v>1365</v>
      </c>
      <c r="J2126" s="6">
        <v>6</v>
      </c>
      <c r="K2126" s="4">
        <v>45046</v>
      </c>
      <c r="L2126" s="3">
        <f t="shared" si="132"/>
        <v>2023</v>
      </c>
      <c r="M2126" s="3">
        <f t="shared" si="133"/>
        <v>4</v>
      </c>
      <c r="O2126" s="3" t="s">
        <v>1366</v>
      </c>
      <c r="P2126" s="56">
        <f t="shared" si="134"/>
        <v>0</v>
      </c>
      <c r="Q2126" s="56">
        <f t="shared" si="135"/>
        <v>-6</v>
      </c>
      <c r="R2126" s="56">
        <f>IF(A2126="INVERSION",-J2126,0)</f>
        <v>0</v>
      </c>
      <c r="S2126" s="56">
        <f>finanzas3[[#This Row],[INGRESO__NETO]]+finanzas3[[#This Row],[GASTO_NETO]]+finanzas3[[#This Row],[INVERSION_NETA]]</f>
        <v>-6</v>
      </c>
    </row>
    <row r="2127" spans="1:19" x14ac:dyDescent="0.35">
      <c r="A2127" s="3" t="s">
        <v>28</v>
      </c>
      <c r="B2127" s="3" t="s">
        <v>16</v>
      </c>
      <c r="C2127" s="3" t="s">
        <v>17</v>
      </c>
      <c r="D2127" s="3" t="s">
        <v>18</v>
      </c>
      <c r="E2127" s="3" t="s">
        <v>1358</v>
      </c>
      <c r="F2127" s="3" t="s">
        <v>666</v>
      </c>
      <c r="G2127" s="3" t="s">
        <v>67</v>
      </c>
      <c r="H2127" s="3" t="s">
        <v>66</v>
      </c>
      <c r="I2127" s="3" t="s">
        <v>1359</v>
      </c>
      <c r="J2127" s="6">
        <v>1.51</v>
      </c>
      <c r="K2127" s="4">
        <v>45046</v>
      </c>
      <c r="L2127" s="3">
        <f t="shared" si="132"/>
        <v>2023</v>
      </c>
      <c r="M2127" s="3">
        <f t="shared" si="133"/>
        <v>4</v>
      </c>
      <c r="O2127" s="3" t="s">
        <v>1360</v>
      </c>
      <c r="P2127" s="56">
        <f t="shared" si="134"/>
        <v>0</v>
      </c>
      <c r="Q2127" s="56">
        <f t="shared" si="135"/>
        <v>-1.51</v>
      </c>
      <c r="R2127" s="56">
        <f>IF(A2127="INVERSION",-J2127,0)</f>
        <v>0</v>
      </c>
      <c r="S2127" s="56">
        <f>finanzas3[[#This Row],[INGRESO__NETO]]+finanzas3[[#This Row],[GASTO_NETO]]+finanzas3[[#This Row],[INVERSION_NETA]]</f>
        <v>-1.51</v>
      </c>
    </row>
    <row r="2128" spans="1:19" x14ac:dyDescent="0.35">
      <c r="A2128" s="3" t="s">
        <v>28</v>
      </c>
      <c r="B2128" s="3" t="s">
        <v>16</v>
      </c>
      <c r="C2128" s="3" t="s">
        <v>17</v>
      </c>
      <c r="D2128" s="3" t="s">
        <v>18</v>
      </c>
      <c r="E2128" s="3" t="s">
        <v>57</v>
      </c>
      <c r="F2128" s="3" t="s">
        <v>666</v>
      </c>
      <c r="G2128" s="3" t="s">
        <v>48</v>
      </c>
      <c r="H2128" s="3" t="s">
        <v>49</v>
      </c>
      <c r="I2128" s="3" t="s">
        <v>1354</v>
      </c>
      <c r="J2128" s="6">
        <v>2.2440000000000002</v>
      </c>
      <c r="K2128" s="4">
        <v>45046</v>
      </c>
      <c r="L2128" s="3">
        <f t="shared" si="132"/>
        <v>2023</v>
      </c>
      <c r="M2128" s="3">
        <f t="shared" si="133"/>
        <v>4</v>
      </c>
      <c r="O2128" s="3" t="s">
        <v>1355</v>
      </c>
      <c r="P2128" s="56">
        <f t="shared" si="134"/>
        <v>0</v>
      </c>
      <c r="Q2128" s="56">
        <f t="shared" si="135"/>
        <v>-2.2440000000000002</v>
      </c>
      <c r="R2128" s="56">
        <f>IF(A2128="INVERSION",-J2128,0)</f>
        <v>0</v>
      </c>
      <c r="S2128" s="56">
        <f>finanzas3[[#This Row],[INGRESO__NETO]]+finanzas3[[#This Row],[GASTO_NETO]]+finanzas3[[#This Row],[INVERSION_NETA]]</f>
        <v>-2.2440000000000002</v>
      </c>
    </row>
    <row r="2129" spans="1:19" x14ac:dyDescent="0.35">
      <c r="A2129" s="3" t="s">
        <v>28</v>
      </c>
      <c r="B2129" s="3" t="s">
        <v>16</v>
      </c>
      <c r="C2129" s="3" t="s">
        <v>17</v>
      </c>
      <c r="D2129" s="3" t="s">
        <v>18</v>
      </c>
      <c r="E2129" s="3" t="s">
        <v>139</v>
      </c>
      <c r="F2129" s="3" t="s">
        <v>666</v>
      </c>
      <c r="G2129" s="3" t="s">
        <v>84</v>
      </c>
      <c r="H2129" s="3" t="s">
        <v>139</v>
      </c>
      <c r="I2129" s="3" t="s">
        <v>1356</v>
      </c>
      <c r="J2129" s="6">
        <v>0.34800000000000003</v>
      </c>
      <c r="K2129" s="4">
        <v>45046</v>
      </c>
      <c r="L2129" s="3">
        <f t="shared" si="132"/>
        <v>2023</v>
      </c>
      <c r="M2129" s="3">
        <f t="shared" si="133"/>
        <v>4</v>
      </c>
      <c r="O2129" s="3" t="s">
        <v>1357</v>
      </c>
      <c r="P2129" s="56">
        <f t="shared" si="134"/>
        <v>0</v>
      </c>
      <c r="Q2129" s="56">
        <f t="shared" si="135"/>
        <v>-0.34800000000000003</v>
      </c>
      <c r="R2129" s="56">
        <f>IF(A2129="INVERSION",-J2129,0)</f>
        <v>0</v>
      </c>
      <c r="S2129" s="56">
        <f>finanzas3[[#This Row],[INGRESO__NETO]]+finanzas3[[#This Row],[GASTO_NETO]]+finanzas3[[#This Row],[INVERSION_NETA]]</f>
        <v>-0.34800000000000003</v>
      </c>
    </row>
    <row r="2130" spans="1:19" x14ac:dyDescent="0.35">
      <c r="A2130" s="3" t="s">
        <v>28</v>
      </c>
      <c r="B2130" s="3" t="s">
        <v>16</v>
      </c>
      <c r="C2130" s="3" t="s">
        <v>17</v>
      </c>
      <c r="D2130" s="3" t="s">
        <v>18</v>
      </c>
      <c r="E2130" s="3" t="s">
        <v>1361</v>
      </c>
      <c r="F2130" s="3" t="s">
        <v>666</v>
      </c>
      <c r="G2130" s="3" t="s">
        <v>67</v>
      </c>
      <c r="H2130" s="3" t="s">
        <v>1362</v>
      </c>
      <c r="I2130" s="3" t="s">
        <v>934</v>
      </c>
      <c r="J2130" s="6">
        <v>0.33</v>
      </c>
      <c r="K2130" s="4">
        <v>45046</v>
      </c>
      <c r="L2130" s="3">
        <f t="shared" si="132"/>
        <v>2023</v>
      </c>
      <c r="M2130" s="3">
        <f t="shared" si="133"/>
        <v>4</v>
      </c>
      <c r="O2130" s="3" t="s">
        <v>1363</v>
      </c>
      <c r="P2130" s="56">
        <f t="shared" si="134"/>
        <v>0</v>
      </c>
      <c r="Q2130" s="56">
        <f t="shared" si="135"/>
        <v>-0.33</v>
      </c>
      <c r="R2130" s="56">
        <f>IF(A2130="INVERSION",-J2130,0)</f>
        <v>0</v>
      </c>
      <c r="S2130" s="56">
        <f>finanzas3[[#This Row],[INGRESO__NETO]]+finanzas3[[#This Row],[GASTO_NETO]]+finanzas3[[#This Row],[INVERSION_NETA]]</f>
        <v>-0.33</v>
      </c>
    </row>
    <row r="2131" spans="1:19" x14ac:dyDescent="0.35">
      <c r="A2131" s="3" t="s">
        <v>28</v>
      </c>
      <c r="B2131" s="3" t="s">
        <v>16</v>
      </c>
      <c r="C2131" s="3" t="s">
        <v>29</v>
      </c>
      <c r="D2131" s="3" t="s">
        <v>18</v>
      </c>
      <c r="E2131" s="3" t="s">
        <v>37</v>
      </c>
      <c r="F2131" s="3" t="s">
        <v>171</v>
      </c>
      <c r="G2131" s="3" t="s">
        <v>1864</v>
      </c>
      <c r="H2131" s="3" t="s">
        <v>1861</v>
      </c>
      <c r="I2131" s="3" t="s">
        <v>487</v>
      </c>
      <c r="J2131" s="6">
        <v>30</v>
      </c>
      <c r="K2131" s="4">
        <v>45047</v>
      </c>
      <c r="L2131" s="3">
        <f t="shared" si="132"/>
        <v>2023</v>
      </c>
      <c r="M2131" s="3">
        <f t="shared" si="133"/>
        <v>5</v>
      </c>
      <c r="O2131" s="3"/>
      <c r="P2131" s="56">
        <f t="shared" si="134"/>
        <v>0</v>
      </c>
      <c r="Q2131" s="56">
        <f t="shared" si="135"/>
        <v>-30</v>
      </c>
      <c r="R2131" s="56">
        <f>IF(A2131="INVERSION",-J2131,0)</f>
        <v>0</v>
      </c>
      <c r="S2131" s="56">
        <f>finanzas3[[#This Row],[INGRESO__NETO]]+finanzas3[[#This Row],[GASTO_NETO]]+finanzas3[[#This Row],[INVERSION_NETA]]</f>
        <v>-30</v>
      </c>
    </row>
    <row r="2132" spans="1:19" x14ac:dyDescent="0.35">
      <c r="A2132" s="3" t="s">
        <v>28</v>
      </c>
      <c r="B2132" s="3" t="s">
        <v>16</v>
      </c>
      <c r="C2132" s="3" t="s">
        <v>29</v>
      </c>
      <c r="D2132" s="3" t="s">
        <v>18</v>
      </c>
      <c r="E2132" s="3" t="s">
        <v>184</v>
      </c>
      <c r="F2132" s="3" t="s">
        <v>171</v>
      </c>
      <c r="G2132" s="3" t="s">
        <v>1864</v>
      </c>
      <c r="H2132" s="3" t="s">
        <v>184</v>
      </c>
      <c r="I2132" s="3" t="s">
        <v>1271</v>
      </c>
      <c r="J2132" s="6">
        <v>6.5</v>
      </c>
      <c r="K2132" s="4">
        <v>45047</v>
      </c>
      <c r="L2132" s="3">
        <f t="shared" si="132"/>
        <v>2023</v>
      </c>
      <c r="M2132" s="3">
        <f t="shared" si="133"/>
        <v>5</v>
      </c>
      <c r="O2132" s="3"/>
      <c r="P2132" s="56">
        <f t="shared" si="134"/>
        <v>0</v>
      </c>
      <c r="Q2132" s="56">
        <f t="shared" si="135"/>
        <v>-6.5</v>
      </c>
      <c r="R2132" s="56">
        <f>IF(A2132="INVERSION",-J2132,0)</f>
        <v>0</v>
      </c>
      <c r="S2132" s="56">
        <f>finanzas3[[#This Row],[INGRESO__NETO]]+finanzas3[[#This Row],[GASTO_NETO]]+finanzas3[[#This Row],[INVERSION_NETA]]</f>
        <v>-6.5</v>
      </c>
    </row>
    <row r="2133" spans="1:19" x14ac:dyDescent="0.35">
      <c r="A2133" s="3" t="s">
        <v>28</v>
      </c>
      <c r="B2133" s="3" t="s">
        <v>16</v>
      </c>
      <c r="C2133" s="3" t="s">
        <v>29</v>
      </c>
      <c r="D2133" s="3" t="s">
        <v>18</v>
      </c>
      <c r="E2133" s="3" t="s">
        <v>37</v>
      </c>
      <c r="F2133" s="3" t="s">
        <v>171</v>
      </c>
      <c r="G2133" s="3" t="s">
        <v>1864</v>
      </c>
      <c r="H2133" s="3" t="s">
        <v>1862</v>
      </c>
      <c r="I2133" s="3" t="s">
        <v>1374</v>
      </c>
      <c r="J2133" s="6">
        <v>30</v>
      </c>
      <c r="K2133" s="4">
        <v>45048</v>
      </c>
      <c r="L2133" s="3">
        <f t="shared" si="132"/>
        <v>2023</v>
      </c>
      <c r="M2133" s="3">
        <f t="shared" si="133"/>
        <v>5</v>
      </c>
      <c r="O2133" s="3" t="s">
        <v>1375</v>
      </c>
      <c r="P2133" s="56">
        <f t="shared" si="134"/>
        <v>0</v>
      </c>
      <c r="Q2133" s="56">
        <f t="shared" si="135"/>
        <v>-30</v>
      </c>
      <c r="R2133" s="56">
        <f>IF(A2133="INVERSION",-J2133,0)</f>
        <v>0</v>
      </c>
      <c r="S2133" s="56">
        <f>finanzas3[[#This Row],[INGRESO__NETO]]+finanzas3[[#This Row],[GASTO_NETO]]+finanzas3[[#This Row],[INVERSION_NETA]]</f>
        <v>-30</v>
      </c>
    </row>
    <row r="2134" spans="1:19" x14ac:dyDescent="0.35">
      <c r="A2134" s="3" t="s">
        <v>15</v>
      </c>
      <c r="B2134" s="3" t="s">
        <v>16</v>
      </c>
      <c r="C2134" s="3" t="s">
        <v>17</v>
      </c>
      <c r="D2134" s="3" t="s">
        <v>18</v>
      </c>
      <c r="E2134" s="3" t="s">
        <v>98</v>
      </c>
      <c r="F2134" s="3" t="s">
        <v>20</v>
      </c>
      <c r="G2134" s="3" t="s">
        <v>568</v>
      </c>
      <c r="H2134" s="3" t="s">
        <v>679</v>
      </c>
      <c r="I2134" s="3" t="s">
        <v>98</v>
      </c>
      <c r="J2134" s="6">
        <v>14.399999999999999</v>
      </c>
      <c r="K2134" s="4">
        <v>45048</v>
      </c>
      <c r="L2134" s="3">
        <f t="shared" si="132"/>
        <v>2023</v>
      </c>
      <c r="M2134" s="3">
        <f t="shared" si="133"/>
        <v>5</v>
      </c>
      <c r="O2134" s="3" t="s">
        <v>1376</v>
      </c>
      <c r="P2134" s="56">
        <f t="shared" si="134"/>
        <v>14.399999999999999</v>
      </c>
      <c r="Q2134" s="56">
        <f t="shared" si="135"/>
        <v>0</v>
      </c>
      <c r="R2134" s="56">
        <f>IF(A2134="INVERSION",-J2134,0)</f>
        <v>0</v>
      </c>
      <c r="S2134" s="56">
        <f>finanzas3[[#This Row],[INGRESO__NETO]]+finanzas3[[#This Row],[GASTO_NETO]]+finanzas3[[#This Row],[INVERSION_NETA]]</f>
        <v>14.399999999999999</v>
      </c>
    </row>
    <row r="2135" spans="1:19" x14ac:dyDescent="0.35">
      <c r="A2135" s="3" t="s">
        <v>531</v>
      </c>
      <c r="B2135" s="3" t="s">
        <v>16</v>
      </c>
      <c r="C2135" s="3" t="s">
        <v>17</v>
      </c>
      <c r="D2135" s="3" t="s">
        <v>18</v>
      </c>
      <c r="E2135" s="3" t="s">
        <v>532</v>
      </c>
      <c r="F2135" s="3" t="s">
        <v>20</v>
      </c>
      <c r="G2135" s="3" t="s">
        <v>533</v>
      </c>
      <c r="H2135" s="3" t="s">
        <v>533</v>
      </c>
      <c r="I2135" s="3" t="s">
        <v>533</v>
      </c>
      <c r="J2135" s="6">
        <v>180</v>
      </c>
      <c r="K2135" s="4">
        <v>45048</v>
      </c>
      <c r="L2135" s="3">
        <f t="shared" si="132"/>
        <v>2023</v>
      </c>
      <c r="M2135" s="3">
        <f t="shared" si="133"/>
        <v>5</v>
      </c>
      <c r="O2135" s="3"/>
      <c r="P2135" s="56">
        <f t="shared" si="134"/>
        <v>0</v>
      </c>
      <c r="Q2135" s="56">
        <f t="shared" si="135"/>
        <v>0</v>
      </c>
      <c r="R2135" s="56">
        <f>IF(A2135="INVERSION",-J2135,0)</f>
        <v>-180</v>
      </c>
      <c r="S2135" s="56">
        <f>finanzas3[[#This Row],[INGRESO__NETO]]+finanzas3[[#This Row],[GASTO_NETO]]+finanzas3[[#This Row],[INVERSION_NETA]]</f>
        <v>-180</v>
      </c>
    </row>
    <row r="2136" spans="1:19" x14ac:dyDescent="0.35">
      <c r="A2136" s="3" t="s">
        <v>28</v>
      </c>
      <c r="B2136" s="3" t="s">
        <v>16</v>
      </c>
      <c r="C2136" s="3" t="s">
        <v>17</v>
      </c>
      <c r="D2136" s="3" t="s">
        <v>18</v>
      </c>
      <c r="E2136" s="3" t="s">
        <v>173</v>
      </c>
      <c r="G2136" s="3" t="s">
        <v>53</v>
      </c>
      <c r="H2136" s="3" t="s">
        <v>173</v>
      </c>
      <c r="I2136" s="3" t="s">
        <v>173</v>
      </c>
      <c r="J2136" s="6">
        <v>0.76200000000000001</v>
      </c>
      <c r="K2136" s="4">
        <v>45048</v>
      </c>
      <c r="L2136" s="3">
        <f t="shared" si="132"/>
        <v>2023</v>
      </c>
      <c r="M2136" s="3">
        <f t="shared" si="133"/>
        <v>5</v>
      </c>
      <c r="O2136" s="3" t="s">
        <v>1368</v>
      </c>
      <c r="P2136" s="56">
        <f t="shared" si="134"/>
        <v>0</v>
      </c>
      <c r="Q2136" s="56">
        <f t="shared" si="135"/>
        <v>-0.76200000000000001</v>
      </c>
      <c r="R2136" s="56">
        <f>IF(A2136="INVERSION",-J2136,0)</f>
        <v>0</v>
      </c>
      <c r="S2136" s="56">
        <f>finanzas3[[#This Row],[INGRESO__NETO]]+finanzas3[[#This Row],[GASTO_NETO]]+finanzas3[[#This Row],[INVERSION_NETA]]</f>
        <v>-0.76200000000000001</v>
      </c>
    </row>
    <row r="2137" spans="1:19" x14ac:dyDescent="0.35">
      <c r="A2137" s="3" t="s">
        <v>28</v>
      </c>
      <c r="B2137" s="3" t="s">
        <v>16</v>
      </c>
      <c r="C2137" s="3" t="s">
        <v>17</v>
      </c>
      <c r="D2137" s="3" t="s">
        <v>18</v>
      </c>
      <c r="E2137" s="3" t="s">
        <v>175</v>
      </c>
      <c r="G2137" s="3" t="s">
        <v>1865</v>
      </c>
      <c r="H2137" s="3" t="s">
        <v>42</v>
      </c>
      <c r="I2137" s="3" t="s">
        <v>1369</v>
      </c>
      <c r="J2137" s="6">
        <v>9.98</v>
      </c>
      <c r="K2137" s="4">
        <v>45048</v>
      </c>
      <c r="L2137" s="3">
        <f t="shared" si="132"/>
        <v>2023</v>
      </c>
      <c r="M2137" s="3">
        <f t="shared" si="133"/>
        <v>5</v>
      </c>
      <c r="O2137" s="3" t="s">
        <v>1370</v>
      </c>
      <c r="P2137" s="56">
        <f t="shared" si="134"/>
        <v>0</v>
      </c>
      <c r="Q2137" s="56">
        <f t="shared" si="135"/>
        <v>-9.98</v>
      </c>
      <c r="R2137" s="56">
        <f>IF(A2137="INVERSION",-J2137,0)</f>
        <v>0</v>
      </c>
      <c r="S2137" s="56">
        <f>finanzas3[[#This Row],[INGRESO__NETO]]+finanzas3[[#This Row],[GASTO_NETO]]+finanzas3[[#This Row],[INVERSION_NETA]]</f>
        <v>-9.98</v>
      </c>
    </row>
    <row r="2138" spans="1:19" x14ac:dyDescent="0.35">
      <c r="A2138" s="3" t="s">
        <v>28</v>
      </c>
      <c r="B2138" s="3" t="s">
        <v>16</v>
      </c>
      <c r="C2138" s="3" t="s">
        <v>17</v>
      </c>
      <c r="D2138" s="3" t="s">
        <v>18</v>
      </c>
      <c r="E2138" s="3" t="s">
        <v>1358</v>
      </c>
      <c r="F2138" s="3" t="s">
        <v>666</v>
      </c>
      <c r="G2138" s="3" t="s">
        <v>67</v>
      </c>
      <c r="H2138" s="3" t="s">
        <v>66</v>
      </c>
      <c r="I2138" s="3" t="s">
        <v>1359</v>
      </c>
      <c r="J2138" s="6">
        <v>1.6600000000000001</v>
      </c>
      <c r="K2138" s="4">
        <v>45048</v>
      </c>
      <c r="L2138" s="3">
        <f t="shared" si="132"/>
        <v>2023</v>
      </c>
      <c r="M2138" s="3">
        <f t="shared" si="133"/>
        <v>5</v>
      </c>
      <c r="O2138" s="3" t="s">
        <v>1360</v>
      </c>
      <c r="P2138" s="56">
        <f t="shared" si="134"/>
        <v>0</v>
      </c>
      <c r="Q2138" s="56">
        <f t="shared" si="135"/>
        <v>-1.6600000000000001</v>
      </c>
      <c r="R2138" s="56">
        <f>IF(A2138="INVERSION",-J2138,0)</f>
        <v>0</v>
      </c>
      <c r="S2138" s="56">
        <f>finanzas3[[#This Row],[INGRESO__NETO]]+finanzas3[[#This Row],[GASTO_NETO]]+finanzas3[[#This Row],[INVERSION_NETA]]</f>
        <v>-1.6600000000000001</v>
      </c>
    </row>
    <row r="2139" spans="1:19" x14ac:dyDescent="0.35">
      <c r="A2139" s="3" t="s">
        <v>28</v>
      </c>
      <c r="B2139" s="3" t="s">
        <v>16</v>
      </c>
      <c r="C2139" s="3" t="s">
        <v>17</v>
      </c>
      <c r="D2139" s="3" t="s">
        <v>18</v>
      </c>
      <c r="E2139" s="3" t="s">
        <v>1371</v>
      </c>
      <c r="F2139" s="3" t="s">
        <v>666</v>
      </c>
      <c r="G2139" s="3" t="s">
        <v>67</v>
      </c>
      <c r="H2139" s="3" t="s">
        <v>66</v>
      </c>
      <c r="I2139" s="3" t="s">
        <v>1372</v>
      </c>
      <c r="J2139" s="6">
        <v>0.22500000000000001</v>
      </c>
      <c r="K2139" s="4">
        <v>45048</v>
      </c>
      <c r="L2139" s="3">
        <f t="shared" si="132"/>
        <v>2023</v>
      </c>
      <c r="M2139" s="3">
        <f t="shared" si="133"/>
        <v>5</v>
      </c>
      <c r="O2139" s="3" t="s">
        <v>1373</v>
      </c>
      <c r="P2139" s="56">
        <f t="shared" si="134"/>
        <v>0</v>
      </c>
      <c r="Q2139" s="56">
        <f t="shared" si="135"/>
        <v>-0.22500000000000001</v>
      </c>
      <c r="R2139" s="56">
        <f>IF(A2139="INVERSION",-J2139,0)</f>
        <v>0</v>
      </c>
      <c r="S2139" s="56">
        <f>finanzas3[[#This Row],[INGRESO__NETO]]+finanzas3[[#This Row],[GASTO_NETO]]+finanzas3[[#This Row],[INVERSION_NETA]]</f>
        <v>-0.22500000000000001</v>
      </c>
    </row>
    <row r="2140" spans="1:19" x14ac:dyDescent="0.35">
      <c r="A2140" s="3" t="s">
        <v>28</v>
      </c>
      <c r="B2140" s="3" t="s">
        <v>16</v>
      </c>
      <c r="C2140" s="3" t="s">
        <v>17</v>
      </c>
      <c r="D2140" s="3" t="s">
        <v>18</v>
      </c>
      <c r="E2140" s="3" t="s">
        <v>645</v>
      </c>
      <c r="G2140" s="3" t="s">
        <v>67</v>
      </c>
      <c r="H2140" s="3" t="s">
        <v>874</v>
      </c>
      <c r="I2140" s="3" t="s">
        <v>973</v>
      </c>
      <c r="J2140" s="6">
        <v>1.125</v>
      </c>
      <c r="K2140" s="4">
        <v>45049</v>
      </c>
      <c r="L2140" s="3">
        <f t="shared" si="132"/>
        <v>2023</v>
      </c>
      <c r="M2140" s="3">
        <f t="shared" si="133"/>
        <v>5</v>
      </c>
      <c r="O2140" s="3" t="s">
        <v>1377</v>
      </c>
      <c r="P2140" s="56">
        <f t="shared" si="134"/>
        <v>0</v>
      </c>
      <c r="Q2140" s="56">
        <f t="shared" si="135"/>
        <v>-1.125</v>
      </c>
      <c r="R2140" s="56">
        <f>IF(A2140="INVERSION",-J2140,0)</f>
        <v>0</v>
      </c>
      <c r="S2140" s="56">
        <f>finanzas3[[#This Row],[INGRESO__NETO]]+finanzas3[[#This Row],[GASTO_NETO]]+finanzas3[[#This Row],[INVERSION_NETA]]</f>
        <v>-1.125</v>
      </c>
    </row>
    <row r="2141" spans="1:19" x14ac:dyDescent="0.35">
      <c r="A2141" s="3" t="s">
        <v>28</v>
      </c>
      <c r="B2141" s="3" t="s">
        <v>16</v>
      </c>
      <c r="C2141" s="3" t="s">
        <v>29</v>
      </c>
      <c r="D2141" s="3" t="s">
        <v>18</v>
      </c>
      <c r="E2141" s="3" t="s">
        <v>184</v>
      </c>
      <c r="G2141" s="3" t="s">
        <v>1864</v>
      </c>
      <c r="H2141" s="3" t="s">
        <v>184</v>
      </c>
      <c r="I2141" s="3" t="s">
        <v>1271</v>
      </c>
      <c r="J2141" s="6">
        <v>6.5</v>
      </c>
      <c r="K2141" s="4">
        <v>45049</v>
      </c>
      <c r="L2141" s="3">
        <f t="shared" si="132"/>
        <v>2023</v>
      </c>
      <c r="M2141" s="3">
        <f t="shared" si="133"/>
        <v>5</v>
      </c>
      <c r="O2141" s="3" t="s">
        <v>1293</v>
      </c>
      <c r="P2141" s="56">
        <f t="shared" si="134"/>
        <v>0</v>
      </c>
      <c r="Q2141" s="56">
        <f t="shared" si="135"/>
        <v>-6.5</v>
      </c>
      <c r="R2141" s="56">
        <f>IF(A2141="INVERSION",-J2141,0)</f>
        <v>0</v>
      </c>
      <c r="S2141" s="56">
        <f>finanzas3[[#This Row],[INGRESO__NETO]]+finanzas3[[#This Row],[GASTO_NETO]]+finanzas3[[#This Row],[INVERSION_NETA]]</f>
        <v>-6.5</v>
      </c>
    </row>
    <row r="2142" spans="1:19" x14ac:dyDescent="0.35">
      <c r="A2142" s="3" t="s">
        <v>28</v>
      </c>
      <c r="B2142" s="3" t="s">
        <v>16</v>
      </c>
      <c r="C2142" s="3" t="s">
        <v>17</v>
      </c>
      <c r="D2142" s="3" t="s">
        <v>18</v>
      </c>
      <c r="E2142" s="3" t="s">
        <v>1378</v>
      </c>
      <c r="G2142" s="3" t="s">
        <v>67</v>
      </c>
      <c r="H2142" s="3" t="s">
        <v>67</v>
      </c>
      <c r="I2142" s="3" t="s">
        <v>1379</v>
      </c>
      <c r="J2142" s="6">
        <v>1.6</v>
      </c>
      <c r="K2142" s="4">
        <v>45050</v>
      </c>
      <c r="L2142" s="3">
        <f t="shared" si="132"/>
        <v>2023</v>
      </c>
      <c r="M2142" s="3">
        <f t="shared" si="133"/>
        <v>5</v>
      </c>
      <c r="O2142" s="3" t="s">
        <v>1380</v>
      </c>
      <c r="P2142" s="56">
        <f t="shared" si="134"/>
        <v>0</v>
      </c>
      <c r="Q2142" s="56">
        <f t="shared" si="135"/>
        <v>-1.6</v>
      </c>
      <c r="R2142" s="56">
        <f>IF(A2142="INVERSION",-J2142,0)</f>
        <v>0</v>
      </c>
      <c r="S2142" s="56">
        <f>finanzas3[[#This Row],[INGRESO__NETO]]+finanzas3[[#This Row],[GASTO_NETO]]+finanzas3[[#This Row],[INVERSION_NETA]]</f>
        <v>-1.6</v>
      </c>
    </row>
    <row r="2143" spans="1:19" x14ac:dyDescent="0.35">
      <c r="A2143" s="3" t="s">
        <v>531</v>
      </c>
      <c r="B2143" s="3" t="s">
        <v>16</v>
      </c>
      <c r="C2143" s="3" t="s">
        <v>17</v>
      </c>
      <c r="D2143" s="3" t="s">
        <v>18</v>
      </c>
      <c r="E2143" s="3" t="s">
        <v>546</v>
      </c>
      <c r="F2143" s="3" t="s">
        <v>20</v>
      </c>
      <c r="G2143" s="3" t="s">
        <v>547</v>
      </c>
      <c r="H2143" s="3" t="s">
        <v>547</v>
      </c>
      <c r="I2143" s="3" t="s">
        <v>547</v>
      </c>
      <c r="J2143" s="6">
        <v>180</v>
      </c>
      <c r="K2143" s="4">
        <v>45050</v>
      </c>
      <c r="L2143" s="3">
        <f t="shared" si="132"/>
        <v>2023</v>
      </c>
      <c r="M2143" s="3">
        <f t="shared" si="133"/>
        <v>5</v>
      </c>
      <c r="O2143" s="3"/>
      <c r="P2143" s="56">
        <f t="shared" si="134"/>
        <v>0</v>
      </c>
      <c r="Q2143" s="56">
        <f t="shared" si="135"/>
        <v>0</v>
      </c>
      <c r="R2143" s="56">
        <f>IF(A2143="INVERSION",-J2143,0)</f>
        <v>-180</v>
      </c>
      <c r="S2143" s="56">
        <f>finanzas3[[#This Row],[INGRESO__NETO]]+finanzas3[[#This Row],[GASTO_NETO]]+finanzas3[[#This Row],[INVERSION_NETA]]</f>
        <v>-180</v>
      </c>
    </row>
    <row r="2144" spans="1:19" x14ac:dyDescent="0.35">
      <c r="A2144" s="3" t="s">
        <v>28</v>
      </c>
      <c r="B2144" s="3" t="s">
        <v>16</v>
      </c>
      <c r="C2144" s="3" t="s">
        <v>17</v>
      </c>
      <c r="D2144" s="3" t="s">
        <v>18</v>
      </c>
      <c r="E2144" s="3" t="s">
        <v>1381</v>
      </c>
      <c r="F2144" s="3" t="s">
        <v>1382</v>
      </c>
      <c r="G2144" s="3" t="s">
        <v>81</v>
      </c>
      <c r="H2144" s="3" t="s">
        <v>879</v>
      </c>
      <c r="I2144" s="3" t="s">
        <v>1383</v>
      </c>
      <c r="J2144" s="6">
        <v>6.8000000000000007</v>
      </c>
      <c r="K2144" s="4">
        <v>45051</v>
      </c>
      <c r="L2144" s="3">
        <f t="shared" si="132"/>
        <v>2023</v>
      </c>
      <c r="M2144" s="3">
        <f t="shared" si="133"/>
        <v>5</v>
      </c>
      <c r="O2144" s="3" t="s">
        <v>1384</v>
      </c>
      <c r="P2144" s="56">
        <f t="shared" si="134"/>
        <v>0</v>
      </c>
      <c r="Q2144" s="56">
        <f t="shared" si="135"/>
        <v>-6.8000000000000007</v>
      </c>
      <c r="R2144" s="56">
        <f>IF(A2144="INVERSION",-J2144,0)</f>
        <v>0</v>
      </c>
      <c r="S2144" s="56">
        <f>finanzas3[[#This Row],[INGRESO__NETO]]+finanzas3[[#This Row],[GASTO_NETO]]+finanzas3[[#This Row],[INVERSION_NETA]]</f>
        <v>-6.8000000000000007</v>
      </c>
    </row>
    <row r="2145" spans="1:19" x14ac:dyDescent="0.35">
      <c r="A2145" s="3" t="s">
        <v>15</v>
      </c>
      <c r="B2145" s="3" t="s">
        <v>16</v>
      </c>
      <c r="C2145" s="3" t="s">
        <v>17</v>
      </c>
      <c r="D2145" s="3" t="s">
        <v>18</v>
      </c>
      <c r="E2145" s="3" t="s">
        <v>294</v>
      </c>
      <c r="F2145" s="3" t="s">
        <v>171</v>
      </c>
      <c r="G2145" s="3" t="s">
        <v>21</v>
      </c>
      <c r="H2145" s="3" t="s">
        <v>294</v>
      </c>
      <c r="I2145" s="3" t="s">
        <v>294</v>
      </c>
      <c r="J2145" s="6">
        <v>150</v>
      </c>
      <c r="K2145" s="4">
        <v>45052</v>
      </c>
      <c r="L2145" s="3">
        <f t="shared" si="132"/>
        <v>2023</v>
      </c>
      <c r="M2145" s="3">
        <f t="shared" si="133"/>
        <v>5</v>
      </c>
      <c r="O2145" s="3" t="s">
        <v>1385</v>
      </c>
      <c r="P2145" s="56">
        <f t="shared" si="134"/>
        <v>150</v>
      </c>
      <c r="Q2145" s="56">
        <f t="shared" si="135"/>
        <v>0</v>
      </c>
      <c r="R2145" s="56">
        <f>IF(A2145="INVERSION",-J2145,0)</f>
        <v>0</v>
      </c>
      <c r="S2145" s="56">
        <f>finanzas3[[#This Row],[INGRESO__NETO]]+finanzas3[[#This Row],[GASTO_NETO]]+finanzas3[[#This Row],[INVERSION_NETA]]</f>
        <v>150</v>
      </c>
    </row>
    <row r="2146" spans="1:19" x14ac:dyDescent="0.35">
      <c r="A2146" s="3" t="s">
        <v>28</v>
      </c>
      <c r="B2146" s="3" t="s">
        <v>16</v>
      </c>
      <c r="C2146" s="3" t="s">
        <v>17</v>
      </c>
      <c r="D2146" s="3" t="s">
        <v>18</v>
      </c>
      <c r="E2146" s="3" t="s">
        <v>1389</v>
      </c>
      <c r="F2146" s="3" t="s">
        <v>171</v>
      </c>
      <c r="G2146" s="3" t="s">
        <v>67</v>
      </c>
      <c r="H2146" s="3" t="s">
        <v>66</v>
      </c>
      <c r="I2146" s="3" t="s">
        <v>403</v>
      </c>
      <c r="J2146" s="6">
        <v>2.2000000000000002</v>
      </c>
      <c r="K2146" s="4">
        <v>45054</v>
      </c>
      <c r="L2146" s="3">
        <f t="shared" si="132"/>
        <v>2023</v>
      </c>
      <c r="M2146" s="3">
        <f t="shared" si="133"/>
        <v>5</v>
      </c>
      <c r="O2146" s="3" t="s">
        <v>1308</v>
      </c>
      <c r="P2146" s="56">
        <f t="shared" si="134"/>
        <v>0</v>
      </c>
      <c r="Q2146" s="56">
        <f t="shared" si="135"/>
        <v>-2.2000000000000002</v>
      </c>
      <c r="R2146" s="56">
        <f>IF(A2146="INVERSION",-J2146,0)</f>
        <v>0</v>
      </c>
      <c r="S2146" s="56">
        <f>finanzas3[[#This Row],[INGRESO__NETO]]+finanzas3[[#This Row],[GASTO_NETO]]+finanzas3[[#This Row],[INVERSION_NETA]]</f>
        <v>-2.2000000000000002</v>
      </c>
    </row>
    <row r="2147" spans="1:19" x14ac:dyDescent="0.35">
      <c r="A2147" s="3" t="s">
        <v>28</v>
      </c>
      <c r="B2147" s="3" t="s">
        <v>16</v>
      </c>
      <c r="C2147" s="3" t="s">
        <v>17</v>
      </c>
      <c r="D2147" s="3" t="s">
        <v>18</v>
      </c>
      <c r="E2147" s="3" t="s">
        <v>46</v>
      </c>
      <c r="F2147" s="3" t="s">
        <v>171</v>
      </c>
      <c r="G2147" s="3" t="s">
        <v>48</v>
      </c>
      <c r="H2147" s="3" t="s">
        <v>46</v>
      </c>
      <c r="I2147" s="3" t="s">
        <v>49</v>
      </c>
      <c r="J2147" s="6">
        <v>3.0730000000000004</v>
      </c>
      <c r="K2147" s="4">
        <v>45054</v>
      </c>
      <c r="L2147" s="3">
        <f t="shared" si="132"/>
        <v>2023</v>
      </c>
      <c r="M2147" s="3">
        <f t="shared" si="133"/>
        <v>5</v>
      </c>
      <c r="O2147" s="3" t="s">
        <v>1388</v>
      </c>
      <c r="P2147" s="56">
        <f t="shared" si="134"/>
        <v>0</v>
      </c>
      <c r="Q2147" s="56">
        <f t="shared" si="135"/>
        <v>-3.0730000000000004</v>
      </c>
      <c r="R2147" s="56">
        <f>IF(A2147="INVERSION",-J2147,0)</f>
        <v>0</v>
      </c>
      <c r="S2147" s="56">
        <f>finanzas3[[#This Row],[INGRESO__NETO]]+finanzas3[[#This Row],[GASTO_NETO]]+finanzas3[[#This Row],[INVERSION_NETA]]</f>
        <v>-3.0730000000000004</v>
      </c>
    </row>
    <row r="2148" spans="1:19" x14ac:dyDescent="0.35">
      <c r="A2148" s="3" t="s">
        <v>28</v>
      </c>
      <c r="B2148" s="3" t="s">
        <v>16</v>
      </c>
      <c r="C2148" s="3" t="s">
        <v>17</v>
      </c>
      <c r="D2148" s="3" t="s">
        <v>18</v>
      </c>
      <c r="E2148" s="3" t="s">
        <v>46</v>
      </c>
      <c r="F2148" s="3" t="s">
        <v>171</v>
      </c>
      <c r="G2148" s="3" t="s">
        <v>48</v>
      </c>
      <c r="H2148" s="3" t="s">
        <v>46</v>
      </c>
      <c r="I2148" s="3" t="s">
        <v>1386</v>
      </c>
      <c r="J2148" s="6">
        <v>3.2035</v>
      </c>
      <c r="K2148" s="4">
        <v>45054</v>
      </c>
      <c r="L2148" s="3">
        <f t="shared" si="132"/>
        <v>2023</v>
      </c>
      <c r="M2148" s="3">
        <f t="shared" si="133"/>
        <v>5</v>
      </c>
      <c r="O2148" s="3" t="s">
        <v>1387</v>
      </c>
      <c r="P2148" s="56">
        <f t="shared" si="134"/>
        <v>0</v>
      </c>
      <c r="Q2148" s="56">
        <f t="shared" si="135"/>
        <v>-3.2035</v>
      </c>
      <c r="R2148" s="56">
        <f>IF(A2148="INVERSION",-J2148,0)</f>
        <v>0</v>
      </c>
      <c r="S2148" s="56">
        <f>finanzas3[[#This Row],[INGRESO__NETO]]+finanzas3[[#This Row],[GASTO_NETO]]+finanzas3[[#This Row],[INVERSION_NETA]]</f>
        <v>-3.2035</v>
      </c>
    </row>
    <row r="2149" spans="1:19" x14ac:dyDescent="0.35">
      <c r="A2149" s="3" t="s">
        <v>28</v>
      </c>
      <c r="B2149" s="3" t="s">
        <v>16</v>
      </c>
      <c r="C2149" s="3" t="s">
        <v>17</v>
      </c>
      <c r="D2149" s="3" t="s">
        <v>18</v>
      </c>
      <c r="E2149" s="3" t="s">
        <v>909</v>
      </c>
      <c r="F2149" s="3" t="s">
        <v>171</v>
      </c>
      <c r="G2149" s="3" t="s">
        <v>1864</v>
      </c>
      <c r="H2149" s="3" t="s">
        <v>1108</v>
      </c>
      <c r="I2149" s="3" t="s">
        <v>1108</v>
      </c>
      <c r="J2149" s="6">
        <v>1.1000000000000001</v>
      </c>
      <c r="K2149" s="4">
        <v>45054</v>
      </c>
      <c r="L2149" s="3">
        <f t="shared" si="132"/>
        <v>2023</v>
      </c>
      <c r="M2149" s="3">
        <f t="shared" si="133"/>
        <v>5</v>
      </c>
      <c r="O2149" s="3" t="s">
        <v>1392</v>
      </c>
      <c r="P2149" s="56">
        <f t="shared" si="134"/>
        <v>0</v>
      </c>
      <c r="Q2149" s="56">
        <f t="shared" si="135"/>
        <v>-1.1000000000000001</v>
      </c>
      <c r="R2149" s="56">
        <f>IF(A2149="INVERSION",-J2149,0)</f>
        <v>0</v>
      </c>
      <c r="S2149" s="56">
        <f>finanzas3[[#This Row],[INGRESO__NETO]]+finanzas3[[#This Row],[GASTO_NETO]]+finanzas3[[#This Row],[INVERSION_NETA]]</f>
        <v>-1.1000000000000001</v>
      </c>
    </row>
    <row r="2150" spans="1:19" x14ac:dyDescent="0.35">
      <c r="A2150" s="3" t="s">
        <v>28</v>
      </c>
      <c r="B2150" s="3" t="s">
        <v>16</v>
      </c>
      <c r="C2150" s="3" t="s">
        <v>17</v>
      </c>
      <c r="D2150" s="3" t="s">
        <v>18</v>
      </c>
      <c r="E2150" s="3" t="s">
        <v>1390</v>
      </c>
      <c r="F2150" s="3" t="s">
        <v>171</v>
      </c>
      <c r="G2150" s="3" t="s">
        <v>81</v>
      </c>
      <c r="H2150" s="3" t="s">
        <v>126</v>
      </c>
      <c r="I2150" s="3" t="s">
        <v>1391</v>
      </c>
      <c r="J2150" s="6">
        <v>0.82500000000000007</v>
      </c>
      <c r="K2150" s="4">
        <v>45054</v>
      </c>
      <c r="L2150" s="3">
        <f t="shared" si="132"/>
        <v>2023</v>
      </c>
      <c r="M2150" s="3">
        <f t="shared" si="133"/>
        <v>5</v>
      </c>
      <c r="O2150" s="3" t="s">
        <v>1384</v>
      </c>
      <c r="P2150" s="56">
        <f t="shared" si="134"/>
        <v>0</v>
      </c>
      <c r="Q2150" s="56">
        <f t="shared" si="135"/>
        <v>-0.82500000000000007</v>
      </c>
      <c r="R2150" s="56">
        <f>IF(A2150="INVERSION",-J2150,0)</f>
        <v>0</v>
      </c>
      <c r="S2150" s="56">
        <f>finanzas3[[#This Row],[INGRESO__NETO]]+finanzas3[[#This Row],[GASTO_NETO]]+finanzas3[[#This Row],[INVERSION_NETA]]</f>
        <v>-0.82500000000000007</v>
      </c>
    </row>
    <row r="2151" spans="1:19" x14ac:dyDescent="0.35">
      <c r="A2151" s="3" t="s">
        <v>28</v>
      </c>
      <c r="B2151" s="3" t="s">
        <v>16</v>
      </c>
      <c r="C2151" s="3" t="s">
        <v>17</v>
      </c>
      <c r="D2151" s="3" t="s">
        <v>18</v>
      </c>
      <c r="E2151" s="3" t="s">
        <v>970</v>
      </c>
      <c r="F2151" s="3" t="s">
        <v>171</v>
      </c>
      <c r="G2151" s="3" t="s">
        <v>67</v>
      </c>
      <c r="H2151" s="3" t="s">
        <v>67</v>
      </c>
      <c r="I2151" s="3" t="s">
        <v>1393</v>
      </c>
      <c r="J2151" s="6">
        <v>1.05</v>
      </c>
      <c r="K2151" s="4">
        <v>45055</v>
      </c>
      <c r="L2151" s="3">
        <f t="shared" si="132"/>
        <v>2023</v>
      </c>
      <c r="M2151" s="3">
        <f t="shared" si="133"/>
        <v>5</v>
      </c>
      <c r="O2151" s="3" t="s">
        <v>1394</v>
      </c>
      <c r="P2151" s="56">
        <f t="shared" si="134"/>
        <v>0</v>
      </c>
      <c r="Q2151" s="56">
        <f t="shared" si="135"/>
        <v>-1.05</v>
      </c>
      <c r="R2151" s="56">
        <f>IF(A2151="INVERSION",-J2151,0)</f>
        <v>0</v>
      </c>
      <c r="S2151" s="56">
        <f>finanzas3[[#This Row],[INGRESO__NETO]]+finanzas3[[#This Row],[GASTO_NETO]]+finanzas3[[#This Row],[INVERSION_NETA]]</f>
        <v>-1.05</v>
      </c>
    </row>
    <row r="2152" spans="1:19" x14ac:dyDescent="0.35">
      <c r="A2152" s="3" t="s">
        <v>28</v>
      </c>
      <c r="B2152" s="3" t="s">
        <v>16</v>
      </c>
      <c r="C2152" s="3" t="s">
        <v>17</v>
      </c>
      <c r="D2152" s="3" t="s">
        <v>18</v>
      </c>
      <c r="E2152" s="3" t="s">
        <v>645</v>
      </c>
      <c r="F2152" s="3" t="s">
        <v>171</v>
      </c>
      <c r="G2152" s="3" t="s">
        <v>67</v>
      </c>
      <c r="H2152" s="3" t="s">
        <v>874</v>
      </c>
      <c r="I2152" s="3" t="s">
        <v>973</v>
      </c>
      <c r="J2152" s="6">
        <v>0.315</v>
      </c>
      <c r="K2152" s="4">
        <v>45057</v>
      </c>
      <c r="L2152" s="3">
        <f t="shared" si="132"/>
        <v>2023</v>
      </c>
      <c r="M2152" s="3">
        <f t="shared" si="133"/>
        <v>5</v>
      </c>
      <c r="O2152" s="3" t="s">
        <v>1400</v>
      </c>
      <c r="P2152" s="56">
        <f t="shared" si="134"/>
        <v>0</v>
      </c>
      <c r="Q2152" s="56">
        <f t="shared" si="135"/>
        <v>-0.315</v>
      </c>
      <c r="R2152" s="56">
        <f>IF(A2152="INVERSION",-J2152,0)</f>
        <v>0</v>
      </c>
      <c r="S2152" s="56">
        <f>finanzas3[[#This Row],[INGRESO__NETO]]+finanzas3[[#This Row],[GASTO_NETO]]+finanzas3[[#This Row],[INVERSION_NETA]]</f>
        <v>-0.315</v>
      </c>
    </row>
    <row r="2153" spans="1:19" x14ac:dyDescent="0.35">
      <c r="A2153" s="3" t="s">
        <v>28</v>
      </c>
      <c r="B2153" s="3" t="s">
        <v>16</v>
      </c>
      <c r="C2153" s="3" t="s">
        <v>17</v>
      </c>
      <c r="D2153" s="3" t="s">
        <v>18</v>
      </c>
      <c r="E2153" s="3" t="s">
        <v>1396</v>
      </c>
      <c r="F2153" s="3" t="s">
        <v>171</v>
      </c>
      <c r="G2153" s="3" t="s">
        <v>84</v>
      </c>
      <c r="H2153" s="3" t="s">
        <v>1397</v>
      </c>
      <c r="I2153" s="3" t="s">
        <v>1398</v>
      </c>
      <c r="J2153" s="6">
        <v>1.9000000000000001</v>
      </c>
      <c r="K2153" s="4">
        <v>45057</v>
      </c>
      <c r="L2153" s="3">
        <f t="shared" si="132"/>
        <v>2023</v>
      </c>
      <c r="M2153" s="3">
        <f t="shared" si="133"/>
        <v>5</v>
      </c>
      <c r="O2153" s="3" t="s">
        <v>1399</v>
      </c>
      <c r="P2153" s="56">
        <f t="shared" si="134"/>
        <v>0</v>
      </c>
      <c r="Q2153" s="56">
        <f t="shared" si="135"/>
        <v>-1.9000000000000001</v>
      </c>
      <c r="R2153" s="56">
        <f>IF(A2153="INVERSION",-J2153,0)</f>
        <v>0</v>
      </c>
      <c r="S2153" s="56">
        <f>finanzas3[[#This Row],[INGRESO__NETO]]+finanzas3[[#This Row],[GASTO_NETO]]+finanzas3[[#This Row],[INVERSION_NETA]]</f>
        <v>-1.9000000000000001</v>
      </c>
    </row>
    <row r="2154" spans="1:19" x14ac:dyDescent="0.35">
      <c r="A2154" s="3" t="s">
        <v>28</v>
      </c>
      <c r="B2154" s="3" t="s">
        <v>16</v>
      </c>
      <c r="C2154" s="3" t="s">
        <v>17</v>
      </c>
      <c r="D2154" s="3" t="s">
        <v>18</v>
      </c>
      <c r="E2154" s="3" t="s">
        <v>1345</v>
      </c>
      <c r="F2154" s="3" t="s">
        <v>171</v>
      </c>
      <c r="G2154" s="3" t="s">
        <v>53</v>
      </c>
      <c r="H2154" s="3" t="s">
        <v>77</v>
      </c>
      <c r="I2154" s="3" t="s">
        <v>711</v>
      </c>
      <c r="J2154" s="6">
        <v>0.8580000000000001</v>
      </c>
      <c r="K2154" s="4">
        <v>45057</v>
      </c>
      <c r="L2154" s="3">
        <f t="shared" si="132"/>
        <v>2023</v>
      </c>
      <c r="M2154" s="3">
        <f t="shared" si="133"/>
        <v>5</v>
      </c>
      <c r="O2154" s="3" t="s">
        <v>1395</v>
      </c>
      <c r="P2154" s="56">
        <f t="shared" si="134"/>
        <v>0</v>
      </c>
      <c r="Q2154" s="56">
        <f t="shared" si="135"/>
        <v>-0.8580000000000001</v>
      </c>
      <c r="R2154" s="56">
        <f>IF(A2154="INVERSION",-J2154,0)</f>
        <v>0</v>
      </c>
      <c r="S2154" s="56">
        <f>finanzas3[[#This Row],[INGRESO__NETO]]+finanzas3[[#This Row],[GASTO_NETO]]+finanzas3[[#This Row],[INVERSION_NETA]]</f>
        <v>-0.8580000000000001</v>
      </c>
    </row>
    <row r="2155" spans="1:19" x14ac:dyDescent="0.35">
      <c r="A2155" s="3" t="s">
        <v>28</v>
      </c>
      <c r="B2155" s="3" t="s">
        <v>16</v>
      </c>
      <c r="C2155" s="3" t="s">
        <v>17</v>
      </c>
      <c r="D2155" s="3" t="s">
        <v>18</v>
      </c>
      <c r="E2155" s="3" t="s">
        <v>167</v>
      </c>
      <c r="F2155" s="3" t="s">
        <v>20</v>
      </c>
      <c r="G2155" s="3" t="s">
        <v>81</v>
      </c>
      <c r="H2155" s="3" t="s">
        <v>168</v>
      </c>
      <c r="I2155" s="3" t="s">
        <v>169</v>
      </c>
      <c r="J2155" s="6">
        <v>4.99</v>
      </c>
      <c r="K2155" s="4">
        <v>45058</v>
      </c>
      <c r="L2155" s="3">
        <f t="shared" si="132"/>
        <v>2023</v>
      </c>
      <c r="M2155" s="3">
        <f t="shared" si="133"/>
        <v>5</v>
      </c>
      <c r="O2155" s="3" t="s">
        <v>1401</v>
      </c>
      <c r="P2155" s="56">
        <f t="shared" si="134"/>
        <v>0</v>
      </c>
      <c r="Q2155" s="56">
        <f t="shared" si="135"/>
        <v>-4.99</v>
      </c>
      <c r="R2155" s="56">
        <f>IF(A2155="INVERSION",-J2155,0)</f>
        <v>0</v>
      </c>
      <c r="S2155" s="56">
        <f>finanzas3[[#This Row],[INGRESO__NETO]]+finanzas3[[#This Row],[GASTO_NETO]]+finanzas3[[#This Row],[INVERSION_NETA]]</f>
        <v>-4.99</v>
      </c>
    </row>
    <row r="2156" spans="1:19" x14ac:dyDescent="0.35">
      <c r="A2156" s="3" t="s">
        <v>28</v>
      </c>
      <c r="B2156" s="3" t="s">
        <v>16</v>
      </c>
      <c r="C2156" s="3" t="s">
        <v>17</v>
      </c>
      <c r="D2156" s="3" t="s">
        <v>18</v>
      </c>
      <c r="E2156" s="3" t="s">
        <v>1402</v>
      </c>
      <c r="F2156" s="3" t="s">
        <v>20</v>
      </c>
      <c r="G2156" s="3" t="s">
        <v>81</v>
      </c>
      <c r="H2156" s="3" t="s">
        <v>168</v>
      </c>
      <c r="I2156" s="3" t="s">
        <v>1403</v>
      </c>
      <c r="J2156" s="6">
        <v>1.9989999999999999</v>
      </c>
      <c r="K2156" s="4">
        <v>45058</v>
      </c>
      <c r="L2156" s="3">
        <f t="shared" si="132"/>
        <v>2023</v>
      </c>
      <c r="M2156" s="3">
        <f t="shared" si="133"/>
        <v>5</v>
      </c>
      <c r="O2156" s="3" t="s">
        <v>1401</v>
      </c>
      <c r="P2156" s="56">
        <f t="shared" si="134"/>
        <v>0</v>
      </c>
      <c r="Q2156" s="56">
        <f t="shared" si="135"/>
        <v>-1.9989999999999999</v>
      </c>
      <c r="R2156" s="56">
        <f>IF(A2156="INVERSION",-J2156,0)</f>
        <v>0</v>
      </c>
      <c r="S2156" s="56">
        <f>finanzas3[[#This Row],[INGRESO__NETO]]+finanzas3[[#This Row],[GASTO_NETO]]+finanzas3[[#This Row],[INVERSION_NETA]]</f>
        <v>-1.9989999999999999</v>
      </c>
    </row>
    <row r="2157" spans="1:19" x14ac:dyDescent="0.35">
      <c r="A2157" s="3" t="s">
        <v>28</v>
      </c>
      <c r="B2157" s="3" t="s">
        <v>16</v>
      </c>
      <c r="C2157" s="3" t="s">
        <v>17</v>
      </c>
      <c r="D2157" s="3" t="s">
        <v>18</v>
      </c>
      <c r="E2157" s="3" t="s">
        <v>645</v>
      </c>
      <c r="F2157" s="3" t="s">
        <v>171</v>
      </c>
      <c r="G2157" s="3" t="s">
        <v>67</v>
      </c>
      <c r="H2157" s="3" t="s">
        <v>874</v>
      </c>
      <c r="I2157" s="3" t="s">
        <v>973</v>
      </c>
      <c r="J2157" s="6">
        <v>0.32500000000000001</v>
      </c>
      <c r="K2157" s="4">
        <v>45061</v>
      </c>
      <c r="L2157" s="3">
        <f t="shared" si="132"/>
        <v>2023</v>
      </c>
      <c r="M2157" s="3">
        <f t="shared" si="133"/>
        <v>5</v>
      </c>
      <c r="O2157" s="3" t="s">
        <v>1400</v>
      </c>
      <c r="P2157" s="56">
        <f t="shared" si="134"/>
        <v>0</v>
      </c>
      <c r="Q2157" s="56">
        <f t="shared" si="135"/>
        <v>-0.32500000000000001</v>
      </c>
      <c r="R2157" s="56">
        <f>IF(A2157="INVERSION",-J2157,0)</f>
        <v>0</v>
      </c>
      <c r="S2157" s="56">
        <f>finanzas3[[#This Row],[INGRESO__NETO]]+finanzas3[[#This Row],[GASTO_NETO]]+finanzas3[[#This Row],[INVERSION_NETA]]</f>
        <v>-0.32500000000000001</v>
      </c>
    </row>
    <row r="2158" spans="1:19" x14ac:dyDescent="0.35">
      <c r="A2158" s="3" t="s">
        <v>28</v>
      </c>
      <c r="B2158" s="3" t="s">
        <v>16</v>
      </c>
      <c r="C2158" s="3" t="s">
        <v>17</v>
      </c>
      <c r="D2158" s="3" t="s">
        <v>18</v>
      </c>
      <c r="E2158" s="3" t="s">
        <v>1405</v>
      </c>
      <c r="F2158" s="3" t="s">
        <v>171</v>
      </c>
      <c r="G2158" s="3" t="s">
        <v>73</v>
      </c>
      <c r="H2158" s="3" t="s">
        <v>114</v>
      </c>
      <c r="I2158" s="3" t="s">
        <v>1406</v>
      </c>
      <c r="J2158" s="6">
        <v>3.5</v>
      </c>
      <c r="K2158" s="4">
        <v>45061</v>
      </c>
      <c r="L2158" s="3">
        <f t="shared" si="132"/>
        <v>2023</v>
      </c>
      <c r="M2158" s="3">
        <f t="shared" si="133"/>
        <v>5</v>
      </c>
      <c r="O2158" s="3" t="s">
        <v>1407</v>
      </c>
      <c r="P2158" s="56">
        <f t="shared" si="134"/>
        <v>0</v>
      </c>
      <c r="Q2158" s="56">
        <f t="shared" si="135"/>
        <v>-3.5</v>
      </c>
      <c r="R2158" s="56">
        <f>IF(A2158="INVERSION",-J2158,0)</f>
        <v>0</v>
      </c>
      <c r="S2158" s="56">
        <f>finanzas3[[#This Row],[INGRESO__NETO]]+finanzas3[[#This Row],[GASTO_NETO]]+finanzas3[[#This Row],[INVERSION_NETA]]</f>
        <v>-3.5</v>
      </c>
    </row>
    <row r="2159" spans="1:19" x14ac:dyDescent="0.35">
      <c r="A2159" s="3" t="s">
        <v>28</v>
      </c>
      <c r="B2159" s="3" t="s">
        <v>16</v>
      </c>
      <c r="C2159" s="3" t="s">
        <v>17</v>
      </c>
      <c r="D2159" s="3" t="s">
        <v>18</v>
      </c>
      <c r="E2159" s="3" t="s">
        <v>1405</v>
      </c>
      <c r="F2159" s="3" t="s">
        <v>171</v>
      </c>
      <c r="G2159" s="3" t="s">
        <v>1865</v>
      </c>
      <c r="H2159" s="3" t="s">
        <v>1108</v>
      </c>
      <c r="I2159" s="3" t="s">
        <v>1408</v>
      </c>
      <c r="J2159" s="6">
        <v>1.2000000000000002</v>
      </c>
      <c r="K2159" s="4">
        <v>45061</v>
      </c>
      <c r="L2159" s="3">
        <f t="shared" si="132"/>
        <v>2023</v>
      </c>
      <c r="M2159" s="3">
        <f t="shared" si="133"/>
        <v>5</v>
      </c>
      <c r="O2159" s="3" t="s">
        <v>1409</v>
      </c>
      <c r="P2159" s="56">
        <f t="shared" si="134"/>
        <v>0</v>
      </c>
      <c r="Q2159" s="56">
        <f t="shared" si="135"/>
        <v>-1.2000000000000002</v>
      </c>
      <c r="R2159" s="56">
        <f>IF(A2159="INVERSION",-J2159,0)</f>
        <v>0</v>
      </c>
      <c r="S2159" s="56">
        <f>finanzas3[[#This Row],[INGRESO__NETO]]+finanzas3[[#This Row],[GASTO_NETO]]+finanzas3[[#This Row],[INVERSION_NETA]]</f>
        <v>-1.2000000000000002</v>
      </c>
    </row>
    <row r="2160" spans="1:19" x14ac:dyDescent="0.35">
      <c r="A2160" s="3" t="s">
        <v>28</v>
      </c>
      <c r="B2160" s="3" t="s">
        <v>16</v>
      </c>
      <c r="C2160" s="3" t="s">
        <v>17</v>
      </c>
      <c r="D2160" s="3" t="s">
        <v>18</v>
      </c>
      <c r="E2160" s="3" t="s">
        <v>1381</v>
      </c>
      <c r="F2160" s="3" t="s">
        <v>1382</v>
      </c>
      <c r="G2160" s="3" t="s">
        <v>81</v>
      </c>
      <c r="H2160" s="3" t="s">
        <v>879</v>
      </c>
      <c r="I2160" s="3" t="s">
        <v>1383</v>
      </c>
      <c r="J2160" s="6">
        <v>0.60000000000000009</v>
      </c>
      <c r="K2160" s="4">
        <v>45061</v>
      </c>
      <c r="L2160" s="3">
        <f t="shared" si="132"/>
        <v>2023</v>
      </c>
      <c r="M2160" s="3">
        <f t="shared" si="133"/>
        <v>5</v>
      </c>
      <c r="O2160" s="3" t="s">
        <v>1404</v>
      </c>
      <c r="P2160" s="56">
        <f t="shared" si="134"/>
        <v>0</v>
      </c>
      <c r="Q2160" s="56">
        <f t="shared" si="135"/>
        <v>-0.60000000000000009</v>
      </c>
      <c r="R2160" s="56">
        <f>IF(A2160="INVERSION",-J2160,0)</f>
        <v>0</v>
      </c>
      <c r="S2160" s="56">
        <f>finanzas3[[#This Row],[INGRESO__NETO]]+finanzas3[[#This Row],[GASTO_NETO]]+finanzas3[[#This Row],[INVERSION_NETA]]</f>
        <v>-0.60000000000000009</v>
      </c>
    </row>
    <row r="2161" spans="1:19" x14ac:dyDescent="0.35">
      <c r="A2161" s="3" t="s">
        <v>28</v>
      </c>
      <c r="B2161" s="3" t="s">
        <v>16</v>
      </c>
      <c r="C2161" s="3" t="s">
        <v>17</v>
      </c>
      <c r="D2161" s="3" t="s">
        <v>18</v>
      </c>
      <c r="E2161" s="3" t="s">
        <v>1410</v>
      </c>
      <c r="F2161" s="3" t="s">
        <v>171</v>
      </c>
      <c r="G2161" s="3" t="s">
        <v>59</v>
      </c>
      <c r="H2161" s="3" t="s">
        <v>428</v>
      </c>
      <c r="I2161" s="3" t="s">
        <v>428</v>
      </c>
      <c r="J2161" s="6">
        <v>4</v>
      </c>
      <c r="K2161" s="4">
        <v>45062</v>
      </c>
      <c r="L2161" s="3">
        <f t="shared" si="132"/>
        <v>2023</v>
      </c>
      <c r="M2161" s="3">
        <f t="shared" si="133"/>
        <v>5</v>
      </c>
      <c r="O2161" s="3" t="s">
        <v>1411</v>
      </c>
      <c r="P2161" s="56">
        <f t="shared" si="134"/>
        <v>0</v>
      </c>
      <c r="Q2161" s="56">
        <f t="shared" si="135"/>
        <v>-4</v>
      </c>
      <c r="R2161" s="56">
        <f>IF(A2161="INVERSION",-J2161,0)</f>
        <v>0</v>
      </c>
      <c r="S2161" s="56">
        <f>finanzas3[[#This Row],[INGRESO__NETO]]+finanzas3[[#This Row],[GASTO_NETO]]+finanzas3[[#This Row],[INVERSION_NETA]]</f>
        <v>-4</v>
      </c>
    </row>
    <row r="2162" spans="1:19" x14ac:dyDescent="0.35">
      <c r="A2162" s="3" t="s">
        <v>28</v>
      </c>
      <c r="B2162" s="3" t="s">
        <v>16</v>
      </c>
      <c r="C2162" s="3" t="s">
        <v>17</v>
      </c>
      <c r="D2162" s="3" t="s">
        <v>18</v>
      </c>
      <c r="E2162" s="3" t="s">
        <v>1410</v>
      </c>
      <c r="F2162" s="3" t="s">
        <v>171</v>
      </c>
      <c r="G2162" s="3" t="s">
        <v>59</v>
      </c>
      <c r="H2162" s="3" t="s">
        <v>428</v>
      </c>
      <c r="I2162" s="3" t="s">
        <v>428</v>
      </c>
      <c r="J2162" s="6">
        <v>4.2</v>
      </c>
      <c r="K2162" s="4">
        <v>45062</v>
      </c>
      <c r="L2162" s="3">
        <f t="shared" si="132"/>
        <v>2023</v>
      </c>
      <c r="M2162" s="3">
        <f t="shared" si="133"/>
        <v>5</v>
      </c>
      <c r="O2162" s="3" t="s">
        <v>1412</v>
      </c>
      <c r="P2162" s="56">
        <f t="shared" si="134"/>
        <v>0</v>
      </c>
      <c r="Q2162" s="56">
        <f t="shared" si="135"/>
        <v>-4.2</v>
      </c>
      <c r="R2162" s="56">
        <f>IF(A2162="INVERSION",-J2162,0)</f>
        <v>0</v>
      </c>
      <c r="S2162" s="56">
        <f>finanzas3[[#This Row],[INGRESO__NETO]]+finanzas3[[#This Row],[GASTO_NETO]]+finanzas3[[#This Row],[INVERSION_NETA]]</f>
        <v>-4.2</v>
      </c>
    </row>
    <row r="2163" spans="1:19" x14ac:dyDescent="0.35">
      <c r="A2163" s="3" t="s">
        <v>28</v>
      </c>
      <c r="B2163" s="3" t="s">
        <v>16</v>
      </c>
      <c r="C2163" s="3" t="s">
        <v>17</v>
      </c>
      <c r="D2163" s="3" t="s">
        <v>18</v>
      </c>
      <c r="E2163" s="3" t="s">
        <v>1413</v>
      </c>
      <c r="F2163" s="3" t="s">
        <v>171</v>
      </c>
      <c r="G2163" s="3" t="s">
        <v>84</v>
      </c>
      <c r="H2163" s="3" t="s">
        <v>1036</v>
      </c>
      <c r="I2163" s="3" t="s">
        <v>1414</v>
      </c>
      <c r="J2163" s="6">
        <v>0.9</v>
      </c>
      <c r="K2163" s="4">
        <v>45063</v>
      </c>
      <c r="L2163" s="3">
        <f t="shared" si="132"/>
        <v>2023</v>
      </c>
      <c r="M2163" s="3">
        <f t="shared" si="133"/>
        <v>5</v>
      </c>
      <c r="O2163" s="3" t="s">
        <v>1415</v>
      </c>
      <c r="P2163" s="56">
        <f t="shared" si="134"/>
        <v>0</v>
      </c>
      <c r="Q2163" s="56">
        <f t="shared" si="135"/>
        <v>-0.9</v>
      </c>
      <c r="R2163" s="56">
        <f>IF(A2163="INVERSION",-J2163,0)</f>
        <v>0</v>
      </c>
      <c r="S2163" s="56">
        <f>finanzas3[[#This Row],[INGRESO__NETO]]+finanzas3[[#This Row],[GASTO_NETO]]+finanzas3[[#This Row],[INVERSION_NETA]]</f>
        <v>-0.9</v>
      </c>
    </row>
    <row r="2164" spans="1:19" x14ac:dyDescent="0.35">
      <c r="A2164" s="3" t="s">
        <v>28</v>
      </c>
      <c r="B2164" s="3" t="s">
        <v>16</v>
      </c>
      <c r="C2164" s="3" t="s">
        <v>17</v>
      </c>
      <c r="D2164" s="3" t="s">
        <v>18</v>
      </c>
      <c r="E2164" s="3" t="s">
        <v>970</v>
      </c>
      <c r="F2164" s="3" t="s">
        <v>171</v>
      </c>
      <c r="G2164" s="3" t="s">
        <v>67</v>
      </c>
      <c r="H2164" s="3" t="s">
        <v>1229</v>
      </c>
      <c r="I2164" s="3" t="s">
        <v>1393</v>
      </c>
      <c r="J2164" s="6">
        <v>1.05</v>
      </c>
      <c r="K2164" s="4">
        <v>45064</v>
      </c>
      <c r="L2164" s="3">
        <f t="shared" si="132"/>
        <v>2023</v>
      </c>
      <c r="M2164" s="3">
        <f t="shared" si="133"/>
        <v>5</v>
      </c>
      <c r="O2164" s="3"/>
      <c r="P2164" s="56">
        <f t="shared" si="134"/>
        <v>0</v>
      </c>
      <c r="Q2164" s="56">
        <f t="shared" si="135"/>
        <v>-1.05</v>
      </c>
      <c r="R2164" s="56">
        <f>IF(A2164="INVERSION",-J2164,0)</f>
        <v>0</v>
      </c>
      <c r="S2164" s="56">
        <f>finanzas3[[#This Row],[INGRESO__NETO]]+finanzas3[[#This Row],[GASTO_NETO]]+finanzas3[[#This Row],[INVERSION_NETA]]</f>
        <v>-1.05</v>
      </c>
    </row>
    <row r="2165" spans="1:19" x14ac:dyDescent="0.35">
      <c r="A2165" s="3" t="s">
        <v>28</v>
      </c>
      <c r="B2165" s="3" t="s">
        <v>16</v>
      </c>
      <c r="C2165" s="3" t="s">
        <v>17</v>
      </c>
      <c r="D2165" s="3" t="s">
        <v>18</v>
      </c>
      <c r="E2165" s="3" t="s">
        <v>645</v>
      </c>
      <c r="F2165" s="3" t="s">
        <v>171</v>
      </c>
      <c r="G2165" s="3" t="s">
        <v>67</v>
      </c>
      <c r="H2165" s="3" t="s">
        <v>874</v>
      </c>
      <c r="I2165" s="3" t="s">
        <v>973</v>
      </c>
      <c r="J2165" s="6">
        <v>0.11499999999999999</v>
      </c>
      <c r="K2165" s="4">
        <v>45065</v>
      </c>
      <c r="L2165" s="3">
        <f t="shared" si="132"/>
        <v>2023</v>
      </c>
      <c r="M2165" s="3">
        <f t="shared" si="133"/>
        <v>5</v>
      </c>
      <c r="O2165" s="3" t="s">
        <v>1419</v>
      </c>
      <c r="P2165" s="56">
        <f t="shared" si="134"/>
        <v>0</v>
      </c>
      <c r="Q2165" s="56">
        <f t="shared" si="135"/>
        <v>-0.11499999999999999</v>
      </c>
      <c r="R2165" s="56">
        <f>IF(A2165="INVERSION",-J2165,0)</f>
        <v>0</v>
      </c>
      <c r="S2165" s="56">
        <f>finanzas3[[#This Row],[INGRESO__NETO]]+finanzas3[[#This Row],[GASTO_NETO]]+finanzas3[[#This Row],[INVERSION_NETA]]</f>
        <v>-0.11499999999999999</v>
      </c>
    </row>
    <row r="2166" spans="1:19" x14ac:dyDescent="0.35">
      <c r="A2166" s="3" t="s">
        <v>28</v>
      </c>
      <c r="B2166" s="3" t="s">
        <v>16</v>
      </c>
      <c r="C2166" s="3" t="s">
        <v>17</v>
      </c>
      <c r="D2166" s="3" t="s">
        <v>18</v>
      </c>
      <c r="E2166" s="3" t="s">
        <v>1417</v>
      </c>
      <c r="F2166" s="3" t="s">
        <v>171</v>
      </c>
      <c r="G2166" s="3" t="s">
        <v>67</v>
      </c>
      <c r="H2166" s="3" t="s">
        <v>1418</v>
      </c>
      <c r="I2166" s="3" t="s">
        <v>989</v>
      </c>
      <c r="J2166" s="6">
        <v>0.30000000000000004</v>
      </c>
      <c r="K2166" s="4">
        <v>45065</v>
      </c>
      <c r="L2166" s="3">
        <f t="shared" si="132"/>
        <v>2023</v>
      </c>
      <c r="M2166" s="3">
        <f t="shared" si="133"/>
        <v>5</v>
      </c>
      <c r="O2166" s="3"/>
      <c r="P2166" s="56">
        <f t="shared" si="134"/>
        <v>0</v>
      </c>
      <c r="Q2166" s="56">
        <f t="shared" si="135"/>
        <v>-0.30000000000000004</v>
      </c>
      <c r="R2166" s="56">
        <f>IF(A2166="INVERSION",-J2166,0)</f>
        <v>0</v>
      </c>
      <c r="S2166" s="56">
        <f>finanzas3[[#This Row],[INGRESO__NETO]]+finanzas3[[#This Row],[GASTO_NETO]]+finanzas3[[#This Row],[INVERSION_NETA]]</f>
        <v>-0.30000000000000004</v>
      </c>
    </row>
    <row r="2167" spans="1:19" x14ac:dyDescent="0.35">
      <c r="A2167" s="3" t="s">
        <v>28</v>
      </c>
      <c r="B2167" s="8" t="s">
        <v>16</v>
      </c>
      <c r="C2167" s="3" t="s">
        <v>17</v>
      </c>
      <c r="D2167" s="3" t="s">
        <v>18</v>
      </c>
      <c r="E2167" s="3" t="s">
        <v>970</v>
      </c>
      <c r="F2167" s="8" t="s">
        <v>171</v>
      </c>
      <c r="G2167" s="3" t="s">
        <v>67</v>
      </c>
      <c r="H2167" s="8" t="s">
        <v>1416</v>
      </c>
      <c r="I2167" s="3" t="s">
        <v>1180</v>
      </c>
      <c r="J2167" s="6">
        <v>0.72000000000000008</v>
      </c>
      <c r="K2167" s="4">
        <v>45065</v>
      </c>
      <c r="L2167" s="3">
        <f t="shared" si="132"/>
        <v>2023</v>
      </c>
      <c r="M2167" s="3">
        <f t="shared" si="133"/>
        <v>5</v>
      </c>
      <c r="O2167" s="3"/>
      <c r="P2167" s="56">
        <f t="shared" si="134"/>
        <v>0</v>
      </c>
      <c r="Q2167" s="56">
        <f t="shared" si="135"/>
        <v>-0.72000000000000008</v>
      </c>
      <c r="R2167" s="56">
        <f>IF(A2167="INVERSION",-J2167,0)</f>
        <v>0</v>
      </c>
      <c r="S2167" s="56">
        <f>finanzas3[[#This Row],[INGRESO__NETO]]+finanzas3[[#This Row],[GASTO_NETO]]+finanzas3[[#This Row],[INVERSION_NETA]]</f>
        <v>-0.72000000000000008</v>
      </c>
    </row>
    <row r="2168" spans="1:19" x14ac:dyDescent="0.35">
      <c r="A2168" s="3" t="s">
        <v>28</v>
      </c>
      <c r="B2168" s="8" t="s">
        <v>16</v>
      </c>
      <c r="C2168" s="3" t="s">
        <v>17</v>
      </c>
      <c r="D2168" s="3" t="s">
        <v>18</v>
      </c>
      <c r="E2168" s="3" t="s">
        <v>1417</v>
      </c>
      <c r="F2168" s="8" t="s">
        <v>171</v>
      </c>
      <c r="G2168" s="3" t="s">
        <v>1865</v>
      </c>
      <c r="H2168" s="8" t="s">
        <v>228</v>
      </c>
      <c r="I2168" s="3" t="s">
        <v>1420</v>
      </c>
      <c r="J2168" s="6">
        <v>0.85000000000000009</v>
      </c>
      <c r="K2168" s="4">
        <v>45066</v>
      </c>
      <c r="L2168" s="3">
        <f t="shared" si="132"/>
        <v>2023</v>
      </c>
      <c r="M2168" s="3">
        <f t="shared" si="133"/>
        <v>5</v>
      </c>
      <c r="O2168" s="3"/>
      <c r="P2168" s="56">
        <f t="shared" si="134"/>
        <v>0</v>
      </c>
      <c r="Q2168" s="56">
        <f t="shared" si="135"/>
        <v>-0.85000000000000009</v>
      </c>
      <c r="R2168" s="56">
        <f>IF(A2168="INVERSION",-J2168,0)</f>
        <v>0</v>
      </c>
      <c r="S2168" s="56">
        <f>finanzas3[[#This Row],[INGRESO__NETO]]+finanzas3[[#This Row],[GASTO_NETO]]+finanzas3[[#This Row],[INVERSION_NETA]]</f>
        <v>-0.85000000000000009</v>
      </c>
    </row>
    <row r="2169" spans="1:19" x14ac:dyDescent="0.35">
      <c r="A2169" s="3" t="s">
        <v>28</v>
      </c>
      <c r="B2169" s="8" t="s">
        <v>16</v>
      </c>
      <c r="C2169" s="3" t="s">
        <v>17</v>
      </c>
      <c r="D2169" s="3" t="s">
        <v>18</v>
      </c>
      <c r="E2169" s="3" t="s">
        <v>1417</v>
      </c>
      <c r="F2169" s="8" t="s">
        <v>171</v>
      </c>
      <c r="G2169" s="3" t="s">
        <v>1865</v>
      </c>
      <c r="H2169" s="3" t="s">
        <v>228</v>
      </c>
      <c r="I2169" s="3" t="s">
        <v>1421</v>
      </c>
      <c r="J2169" s="6">
        <v>0.9</v>
      </c>
      <c r="K2169" s="4">
        <v>45067</v>
      </c>
      <c r="L2169" s="3">
        <f t="shared" si="132"/>
        <v>2023</v>
      </c>
      <c r="M2169" s="3">
        <f t="shared" si="133"/>
        <v>5</v>
      </c>
      <c r="O2169" s="3"/>
      <c r="P2169" s="56">
        <f t="shared" si="134"/>
        <v>0</v>
      </c>
      <c r="Q2169" s="56">
        <f t="shared" si="135"/>
        <v>-0.9</v>
      </c>
      <c r="R2169" s="56">
        <f>IF(A2169="INVERSION",-J2169,0)</f>
        <v>0</v>
      </c>
      <c r="S2169" s="56">
        <f>finanzas3[[#This Row],[INGRESO__NETO]]+finanzas3[[#This Row],[GASTO_NETO]]+finanzas3[[#This Row],[INVERSION_NETA]]</f>
        <v>-0.9</v>
      </c>
    </row>
    <row r="2170" spans="1:19" x14ac:dyDescent="0.35">
      <c r="A2170" s="3" t="s">
        <v>28</v>
      </c>
      <c r="B2170" s="3" t="s">
        <v>16</v>
      </c>
      <c r="C2170" s="3" t="s">
        <v>17</v>
      </c>
      <c r="D2170" s="3" t="s">
        <v>18</v>
      </c>
      <c r="E2170" s="3" t="s">
        <v>909</v>
      </c>
      <c r="F2170" s="3" t="s">
        <v>171</v>
      </c>
      <c r="G2170" s="3" t="s">
        <v>48</v>
      </c>
      <c r="H2170" s="3" t="s">
        <v>1422</v>
      </c>
      <c r="I2170" s="3" t="s">
        <v>1423</v>
      </c>
      <c r="J2170" s="6">
        <v>0.78</v>
      </c>
      <c r="K2170" s="4">
        <v>45068</v>
      </c>
      <c r="L2170" s="3">
        <f t="shared" si="132"/>
        <v>2023</v>
      </c>
      <c r="M2170" s="3">
        <f t="shared" si="133"/>
        <v>5</v>
      </c>
      <c r="O2170" s="3"/>
      <c r="P2170" s="56">
        <f t="shared" si="134"/>
        <v>0</v>
      </c>
      <c r="Q2170" s="56">
        <f t="shared" si="135"/>
        <v>-0.78</v>
      </c>
      <c r="R2170" s="56">
        <f>IF(A2170="INVERSION",-J2170,0)</f>
        <v>0</v>
      </c>
      <c r="S2170" s="56">
        <f>finanzas3[[#This Row],[INGRESO__NETO]]+finanzas3[[#This Row],[GASTO_NETO]]+finanzas3[[#This Row],[INVERSION_NETA]]</f>
        <v>-0.78</v>
      </c>
    </row>
    <row r="2171" spans="1:19" x14ac:dyDescent="0.35">
      <c r="A2171" s="3" t="s">
        <v>28</v>
      </c>
      <c r="B2171" s="3" t="s">
        <v>16</v>
      </c>
      <c r="C2171" s="3" t="s">
        <v>17</v>
      </c>
      <c r="D2171" s="3" t="s">
        <v>18</v>
      </c>
      <c r="E2171" s="3" t="s">
        <v>803</v>
      </c>
      <c r="F2171" s="3" t="s">
        <v>171</v>
      </c>
      <c r="G2171" s="3" t="s">
        <v>53</v>
      </c>
      <c r="H2171" s="3" t="s">
        <v>77</v>
      </c>
      <c r="I2171" s="3" t="s">
        <v>711</v>
      </c>
      <c r="J2171" s="6">
        <v>0.63900000000000001</v>
      </c>
      <c r="K2171" s="4">
        <v>45068</v>
      </c>
      <c r="L2171" s="3">
        <f t="shared" si="132"/>
        <v>2023</v>
      </c>
      <c r="M2171" s="3">
        <f t="shared" si="133"/>
        <v>5</v>
      </c>
      <c r="O2171" s="3"/>
      <c r="P2171" s="56">
        <f t="shared" si="134"/>
        <v>0</v>
      </c>
      <c r="Q2171" s="56">
        <f t="shared" si="135"/>
        <v>-0.63900000000000001</v>
      </c>
      <c r="R2171" s="56">
        <f>IF(A2171="INVERSION",-J2171,0)</f>
        <v>0</v>
      </c>
      <c r="S2171" s="56">
        <f>finanzas3[[#This Row],[INGRESO__NETO]]+finanzas3[[#This Row],[GASTO_NETO]]+finanzas3[[#This Row],[INVERSION_NETA]]</f>
        <v>-0.63900000000000001</v>
      </c>
    </row>
    <row r="2172" spans="1:19" x14ac:dyDescent="0.35">
      <c r="A2172" s="3" t="s">
        <v>28</v>
      </c>
      <c r="B2172" s="3" t="s">
        <v>16</v>
      </c>
      <c r="C2172" s="3" t="s">
        <v>17</v>
      </c>
      <c r="D2172" s="3" t="s">
        <v>18</v>
      </c>
      <c r="E2172" s="3" t="s">
        <v>1416</v>
      </c>
      <c r="F2172" s="3" t="s">
        <v>171</v>
      </c>
      <c r="G2172" s="3" t="s">
        <v>67</v>
      </c>
      <c r="H2172" s="3" t="s">
        <v>1416</v>
      </c>
      <c r="I2172" s="3" t="s">
        <v>1016</v>
      </c>
      <c r="J2172" s="6">
        <v>0.19</v>
      </c>
      <c r="K2172" s="4">
        <v>45069</v>
      </c>
      <c r="L2172" s="3">
        <f t="shared" si="132"/>
        <v>2023</v>
      </c>
      <c r="M2172" s="3">
        <f t="shared" si="133"/>
        <v>5</v>
      </c>
      <c r="O2172" s="3"/>
      <c r="P2172" s="56">
        <f t="shared" si="134"/>
        <v>0</v>
      </c>
      <c r="Q2172" s="56">
        <f t="shared" si="135"/>
        <v>-0.19</v>
      </c>
      <c r="R2172" s="56">
        <f>IF(A2172="INVERSION",-J2172,0)</f>
        <v>0</v>
      </c>
      <c r="S2172" s="56">
        <f>finanzas3[[#This Row],[INGRESO__NETO]]+finanzas3[[#This Row],[GASTO_NETO]]+finanzas3[[#This Row],[INVERSION_NETA]]</f>
        <v>-0.19</v>
      </c>
    </row>
    <row r="2173" spans="1:19" x14ac:dyDescent="0.35">
      <c r="A2173" s="3" t="s">
        <v>28</v>
      </c>
      <c r="B2173" s="3" t="s">
        <v>16</v>
      </c>
      <c r="C2173" s="3" t="s">
        <v>17</v>
      </c>
      <c r="D2173" s="3" t="s">
        <v>18</v>
      </c>
      <c r="E2173" s="3" t="s">
        <v>942</v>
      </c>
      <c r="F2173" s="3" t="s">
        <v>171</v>
      </c>
      <c r="G2173" s="3" t="s">
        <v>59</v>
      </c>
      <c r="H2173" s="3" t="s">
        <v>228</v>
      </c>
      <c r="I2173" s="3" t="s">
        <v>1424</v>
      </c>
      <c r="J2173" s="6">
        <v>0.23100000000000001</v>
      </c>
      <c r="K2173" s="4">
        <v>45069</v>
      </c>
      <c r="L2173" s="3">
        <f t="shared" si="132"/>
        <v>2023</v>
      </c>
      <c r="M2173" s="3">
        <f t="shared" si="133"/>
        <v>5</v>
      </c>
      <c r="O2173" s="3"/>
      <c r="P2173" s="56">
        <f t="shared" si="134"/>
        <v>0</v>
      </c>
      <c r="Q2173" s="56">
        <f t="shared" si="135"/>
        <v>-0.23100000000000001</v>
      </c>
      <c r="R2173" s="56">
        <f>IF(A2173="INVERSION",-J2173,0)</f>
        <v>0</v>
      </c>
      <c r="S2173" s="56">
        <f>finanzas3[[#This Row],[INGRESO__NETO]]+finanzas3[[#This Row],[GASTO_NETO]]+finanzas3[[#This Row],[INVERSION_NETA]]</f>
        <v>-0.23100000000000001</v>
      </c>
    </row>
    <row r="2174" spans="1:19" x14ac:dyDescent="0.35">
      <c r="A2174" s="3" t="s">
        <v>15</v>
      </c>
      <c r="B2174" s="3" t="s">
        <v>16</v>
      </c>
      <c r="C2174" s="3" t="s">
        <v>29</v>
      </c>
      <c r="D2174" s="3" t="s">
        <v>18</v>
      </c>
      <c r="E2174" s="3" t="s">
        <v>164</v>
      </c>
      <c r="G2174" s="3" t="s">
        <v>165</v>
      </c>
      <c r="H2174" s="3" t="s">
        <v>165</v>
      </c>
      <c r="I2174" s="3" t="s">
        <v>1425</v>
      </c>
      <c r="J2174" s="6">
        <v>77.030999999999992</v>
      </c>
      <c r="K2174" s="4">
        <v>45070</v>
      </c>
      <c r="L2174" s="3">
        <f t="shared" si="132"/>
        <v>2023</v>
      </c>
      <c r="M2174" s="3">
        <f t="shared" si="133"/>
        <v>5</v>
      </c>
      <c r="O2174" s="3" t="s">
        <v>1426</v>
      </c>
      <c r="P2174" s="56">
        <f t="shared" si="134"/>
        <v>77.030999999999992</v>
      </c>
      <c r="Q2174" s="56">
        <f t="shared" si="135"/>
        <v>0</v>
      </c>
      <c r="R2174" s="56">
        <f>IF(A2174="INVERSION",-J2174,0)</f>
        <v>0</v>
      </c>
      <c r="S2174" s="56">
        <f>finanzas3[[#This Row],[INGRESO__NETO]]+finanzas3[[#This Row],[GASTO_NETO]]+finanzas3[[#This Row],[INVERSION_NETA]]</f>
        <v>77.030999999999992</v>
      </c>
    </row>
    <row r="2175" spans="1:19" x14ac:dyDescent="0.35">
      <c r="A2175" s="3" t="s">
        <v>28</v>
      </c>
      <c r="B2175" s="3" t="s">
        <v>16</v>
      </c>
      <c r="C2175" s="3" t="s">
        <v>17</v>
      </c>
      <c r="D2175" s="3" t="s">
        <v>18</v>
      </c>
      <c r="E2175" s="3" t="s">
        <v>970</v>
      </c>
      <c r="F2175" s="3" t="s">
        <v>171</v>
      </c>
      <c r="G2175" s="3" t="s">
        <v>67</v>
      </c>
      <c r="H2175" s="3" t="s">
        <v>970</v>
      </c>
      <c r="I2175" s="3" t="s">
        <v>1016</v>
      </c>
      <c r="J2175" s="6">
        <v>0.31000000000000005</v>
      </c>
      <c r="K2175" s="4">
        <v>45070</v>
      </c>
      <c r="L2175" s="3">
        <f t="shared" si="132"/>
        <v>2023</v>
      </c>
      <c r="M2175" s="3">
        <f t="shared" si="133"/>
        <v>5</v>
      </c>
      <c r="O2175" s="3"/>
      <c r="P2175" s="56">
        <f t="shared" si="134"/>
        <v>0</v>
      </c>
      <c r="Q2175" s="56">
        <f t="shared" si="135"/>
        <v>-0.31000000000000005</v>
      </c>
      <c r="R2175" s="56">
        <f>IF(A2175="INVERSION",-J2175,0)</f>
        <v>0</v>
      </c>
      <c r="S2175" s="56">
        <f>finanzas3[[#This Row],[INGRESO__NETO]]+finanzas3[[#This Row],[GASTO_NETO]]+finanzas3[[#This Row],[INVERSION_NETA]]</f>
        <v>-0.31000000000000005</v>
      </c>
    </row>
    <row r="2176" spans="1:19" x14ac:dyDescent="0.35">
      <c r="A2176" s="3" t="s">
        <v>28</v>
      </c>
      <c r="B2176" s="3" t="s">
        <v>16</v>
      </c>
      <c r="C2176" s="3" t="s">
        <v>17</v>
      </c>
      <c r="D2176" s="3" t="s">
        <v>18</v>
      </c>
      <c r="E2176" s="3" t="s">
        <v>645</v>
      </c>
      <c r="F2176" s="3" t="s">
        <v>171</v>
      </c>
      <c r="G2176" s="3" t="s">
        <v>67</v>
      </c>
      <c r="H2176" s="3" t="s">
        <v>874</v>
      </c>
      <c r="I2176" s="3" t="s">
        <v>973</v>
      </c>
      <c r="J2176" s="6">
        <v>0.45</v>
      </c>
      <c r="K2176" s="4">
        <v>45071</v>
      </c>
      <c r="L2176" s="3">
        <f t="shared" si="132"/>
        <v>2023</v>
      </c>
      <c r="M2176" s="3">
        <f t="shared" si="133"/>
        <v>5</v>
      </c>
      <c r="O2176" s="3"/>
      <c r="P2176" s="56">
        <f t="shared" si="134"/>
        <v>0</v>
      </c>
      <c r="Q2176" s="56">
        <f t="shared" si="135"/>
        <v>-0.45</v>
      </c>
      <c r="R2176" s="56">
        <f>IF(A2176="INVERSION",-J2176,0)</f>
        <v>0</v>
      </c>
      <c r="S2176" s="56">
        <f>finanzas3[[#This Row],[INGRESO__NETO]]+finanzas3[[#This Row],[GASTO_NETO]]+finanzas3[[#This Row],[INVERSION_NETA]]</f>
        <v>-0.45</v>
      </c>
    </row>
    <row r="2177" spans="1:19" x14ac:dyDescent="0.35">
      <c r="A2177" s="3" t="s">
        <v>15</v>
      </c>
      <c r="B2177" s="3" t="s">
        <v>16</v>
      </c>
      <c r="C2177" s="3" t="s">
        <v>17</v>
      </c>
      <c r="D2177" s="3" t="s">
        <v>18</v>
      </c>
      <c r="E2177" s="3" t="s">
        <v>98</v>
      </c>
      <c r="F2177" s="3" t="s">
        <v>171</v>
      </c>
      <c r="G2177" s="3" t="s">
        <v>568</v>
      </c>
      <c r="H2177" s="3" t="s">
        <v>679</v>
      </c>
      <c r="I2177" s="3" t="s">
        <v>98</v>
      </c>
      <c r="J2177" s="6">
        <v>9</v>
      </c>
      <c r="K2177" s="4">
        <v>45072</v>
      </c>
      <c r="L2177" s="3">
        <f t="shared" si="132"/>
        <v>2023</v>
      </c>
      <c r="M2177" s="3">
        <f t="shared" si="133"/>
        <v>5</v>
      </c>
      <c r="O2177" s="3" t="s">
        <v>1428</v>
      </c>
      <c r="P2177" s="56">
        <f t="shared" si="134"/>
        <v>9</v>
      </c>
      <c r="Q2177" s="56">
        <f t="shared" si="135"/>
        <v>0</v>
      </c>
      <c r="R2177" s="56">
        <f>IF(A2177="INVERSION",-J2177,0)</f>
        <v>0</v>
      </c>
      <c r="S2177" s="56">
        <f>finanzas3[[#This Row],[INGRESO__NETO]]+finanzas3[[#This Row],[GASTO_NETO]]+finanzas3[[#This Row],[INVERSION_NETA]]</f>
        <v>9</v>
      </c>
    </row>
    <row r="2178" spans="1:19" x14ac:dyDescent="0.35">
      <c r="A2178" s="3" t="s">
        <v>28</v>
      </c>
      <c r="B2178" s="3" t="s">
        <v>16</v>
      </c>
      <c r="C2178" s="3" t="s">
        <v>17</v>
      </c>
      <c r="D2178" s="3" t="s">
        <v>18</v>
      </c>
      <c r="E2178" s="3" t="s">
        <v>972</v>
      </c>
      <c r="F2178" s="3" t="s">
        <v>171</v>
      </c>
      <c r="G2178" s="3" t="s">
        <v>48</v>
      </c>
      <c r="H2178" s="3" t="s">
        <v>874</v>
      </c>
      <c r="I2178" s="3" t="s">
        <v>973</v>
      </c>
      <c r="J2178" s="6">
        <v>0.45</v>
      </c>
      <c r="K2178" s="4">
        <v>45072</v>
      </c>
      <c r="L2178" s="3">
        <f t="shared" ref="L2178:L2241" si="136">YEAR(K2178)</f>
        <v>2023</v>
      </c>
      <c r="M2178" s="3">
        <f t="shared" ref="M2178:M2241" si="137">MONTH(K2178)</f>
        <v>5</v>
      </c>
      <c r="O2178" s="3"/>
      <c r="P2178" s="56">
        <f t="shared" si="134"/>
        <v>0</v>
      </c>
      <c r="Q2178" s="56">
        <f t="shared" si="135"/>
        <v>-0.45</v>
      </c>
      <c r="R2178" s="56">
        <f>IF(A2178="INVERSION",-J2178,0)</f>
        <v>0</v>
      </c>
      <c r="S2178" s="56">
        <f>finanzas3[[#This Row],[INGRESO__NETO]]+finanzas3[[#This Row],[GASTO_NETO]]+finanzas3[[#This Row],[INVERSION_NETA]]</f>
        <v>-0.45</v>
      </c>
    </row>
    <row r="2179" spans="1:19" x14ac:dyDescent="0.35">
      <c r="A2179" s="3" t="s">
        <v>28</v>
      </c>
      <c r="B2179" s="3" t="s">
        <v>16</v>
      </c>
      <c r="C2179" s="3" t="s">
        <v>17</v>
      </c>
      <c r="D2179" s="3" t="s">
        <v>18</v>
      </c>
      <c r="E2179" s="3" t="s">
        <v>972</v>
      </c>
      <c r="F2179" s="3" t="s">
        <v>171</v>
      </c>
      <c r="G2179" s="3" t="s">
        <v>53</v>
      </c>
      <c r="H2179" s="3" t="s">
        <v>77</v>
      </c>
      <c r="I2179" s="3" t="s">
        <v>78</v>
      </c>
      <c r="J2179" s="6">
        <v>3.54</v>
      </c>
      <c r="K2179" s="4">
        <v>45072</v>
      </c>
      <c r="L2179" s="3">
        <f t="shared" si="136"/>
        <v>2023</v>
      </c>
      <c r="M2179" s="3">
        <f t="shared" si="137"/>
        <v>5</v>
      </c>
      <c r="O2179" s="3"/>
      <c r="P2179" s="56">
        <f t="shared" ref="P2179:P2242" si="138">IF(A2179="INGRESO",J2179,0)</f>
        <v>0</v>
      </c>
      <c r="Q2179" s="56">
        <f t="shared" ref="Q2179:Q2242" si="139">IF(A2179="GASTO",-J2179,0)</f>
        <v>-3.54</v>
      </c>
      <c r="R2179" s="56">
        <f>IF(A2179="INVERSION",-J2179,0)</f>
        <v>0</v>
      </c>
      <c r="S2179" s="56">
        <f>finanzas3[[#This Row],[INGRESO__NETO]]+finanzas3[[#This Row],[GASTO_NETO]]+finanzas3[[#This Row],[INVERSION_NETA]]</f>
        <v>-3.54</v>
      </c>
    </row>
    <row r="2180" spans="1:19" x14ac:dyDescent="0.35">
      <c r="A2180" s="3" t="s">
        <v>28</v>
      </c>
      <c r="B2180" s="3" t="s">
        <v>16</v>
      </c>
      <c r="C2180" s="3" t="s">
        <v>17</v>
      </c>
      <c r="D2180" s="3" t="s">
        <v>18</v>
      </c>
      <c r="E2180" s="3" t="s">
        <v>803</v>
      </c>
      <c r="F2180" s="3" t="s">
        <v>1427</v>
      </c>
      <c r="G2180" s="3" t="s">
        <v>53</v>
      </c>
      <c r="H2180" s="3" t="s">
        <v>77</v>
      </c>
      <c r="I2180" s="3" t="s">
        <v>78</v>
      </c>
      <c r="J2180" s="6">
        <v>8.8140000000000001</v>
      </c>
      <c r="K2180" s="4">
        <v>45072</v>
      </c>
      <c r="L2180" s="3">
        <f t="shared" si="136"/>
        <v>2023</v>
      </c>
      <c r="M2180" s="3">
        <f t="shared" si="137"/>
        <v>5</v>
      </c>
      <c r="O2180" s="3"/>
      <c r="P2180" s="56">
        <f t="shared" si="138"/>
        <v>0</v>
      </c>
      <c r="Q2180" s="56">
        <f t="shared" si="139"/>
        <v>-8.8140000000000001</v>
      </c>
      <c r="R2180" s="56">
        <f>IF(A2180="INVERSION",-J2180,0)</f>
        <v>0</v>
      </c>
      <c r="S2180" s="56">
        <f>finanzas3[[#This Row],[INGRESO__NETO]]+finanzas3[[#This Row],[GASTO_NETO]]+finanzas3[[#This Row],[INVERSION_NETA]]</f>
        <v>-8.8140000000000001</v>
      </c>
    </row>
    <row r="2181" spans="1:19" x14ac:dyDescent="0.35">
      <c r="A2181" s="3" t="s">
        <v>15</v>
      </c>
      <c r="B2181" s="3" t="s">
        <v>16</v>
      </c>
      <c r="C2181" s="3" t="s">
        <v>17</v>
      </c>
      <c r="D2181" s="3" t="s">
        <v>18</v>
      </c>
      <c r="E2181" s="3" t="s">
        <v>98</v>
      </c>
      <c r="F2181" s="3" t="s">
        <v>20</v>
      </c>
      <c r="G2181" s="3" t="s">
        <v>568</v>
      </c>
      <c r="H2181" s="3" t="s">
        <v>679</v>
      </c>
      <c r="I2181" s="3" t="s">
        <v>98</v>
      </c>
      <c r="J2181" s="6">
        <v>3.5999999999999996</v>
      </c>
      <c r="K2181" s="4">
        <v>45074</v>
      </c>
      <c r="L2181" s="3">
        <f t="shared" si="136"/>
        <v>2023</v>
      </c>
      <c r="M2181" s="3">
        <f t="shared" si="137"/>
        <v>5</v>
      </c>
      <c r="O2181" s="3" t="s">
        <v>1429</v>
      </c>
      <c r="P2181" s="56">
        <f t="shared" si="138"/>
        <v>3.5999999999999996</v>
      </c>
      <c r="Q2181" s="56">
        <f t="shared" si="139"/>
        <v>0</v>
      </c>
      <c r="R2181" s="56">
        <f>IF(A2181="INVERSION",-J2181,0)</f>
        <v>0</v>
      </c>
      <c r="S2181" s="56">
        <f>finanzas3[[#This Row],[INGRESO__NETO]]+finanzas3[[#This Row],[GASTO_NETO]]+finanzas3[[#This Row],[INVERSION_NETA]]</f>
        <v>3.5999999999999996</v>
      </c>
    </row>
    <row r="2182" spans="1:19" x14ac:dyDescent="0.35">
      <c r="A2182" s="3" t="s">
        <v>28</v>
      </c>
      <c r="B2182" s="3" t="s">
        <v>16</v>
      </c>
      <c r="C2182" s="3" t="s">
        <v>17</v>
      </c>
      <c r="D2182" s="3" t="s">
        <v>18</v>
      </c>
      <c r="E2182" s="3" t="s">
        <v>645</v>
      </c>
      <c r="F2182" s="3" t="s">
        <v>171</v>
      </c>
      <c r="G2182" s="3" t="s">
        <v>67</v>
      </c>
      <c r="H2182" s="3" t="s">
        <v>874</v>
      </c>
      <c r="I2182" s="3" t="s">
        <v>973</v>
      </c>
      <c r="J2182" s="6">
        <v>0.125</v>
      </c>
      <c r="K2182" s="4">
        <v>45075</v>
      </c>
      <c r="L2182" s="3">
        <f t="shared" si="136"/>
        <v>2023</v>
      </c>
      <c r="M2182" s="3">
        <f t="shared" si="137"/>
        <v>5</v>
      </c>
      <c r="O2182" s="3" t="s">
        <v>1419</v>
      </c>
      <c r="P2182" s="56">
        <f t="shared" si="138"/>
        <v>0</v>
      </c>
      <c r="Q2182" s="56">
        <f t="shared" si="139"/>
        <v>-0.125</v>
      </c>
      <c r="R2182" s="56">
        <f>IF(A2182="INVERSION",-J2182,0)</f>
        <v>0</v>
      </c>
      <c r="S2182" s="56">
        <f>finanzas3[[#This Row],[INGRESO__NETO]]+finanzas3[[#This Row],[GASTO_NETO]]+finanzas3[[#This Row],[INVERSION_NETA]]</f>
        <v>-0.125</v>
      </c>
    </row>
    <row r="2183" spans="1:19" x14ac:dyDescent="0.35">
      <c r="A2183" s="3" t="s">
        <v>28</v>
      </c>
      <c r="B2183" s="3" t="s">
        <v>16</v>
      </c>
      <c r="C2183" s="3" t="s">
        <v>17</v>
      </c>
      <c r="D2183" s="3" t="s">
        <v>18</v>
      </c>
      <c r="E2183" s="3" t="s">
        <v>46</v>
      </c>
      <c r="F2183" s="3" t="s">
        <v>171</v>
      </c>
      <c r="G2183" s="3" t="s">
        <v>48</v>
      </c>
      <c r="H2183" s="3" t="s">
        <v>46</v>
      </c>
      <c r="I2183" s="3" t="s">
        <v>49</v>
      </c>
      <c r="J2183" s="6">
        <v>3.9810000000000003</v>
      </c>
      <c r="K2183" s="4">
        <v>45075</v>
      </c>
      <c r="L2183" s="3">
        <f t="shared" si="136"/>
        <v>2023</v>
      </c>
      <c r="M2183" s="3">
        <f t="shared" si="137"/>
        <v>5</v>
      </c>
      <c r="O2183" s="3" t="s">
        <v>1430</v>
      </c>
      <c r="P2183" s="56">
        <f t="shared" si="138"/>
        <v>0</v>
      </c>
      <c r="Q2183" s="56">
        <f t="shared" si="139"/>
        <v>-3.9810000000000003</v>
      </c>
      <c r="R2183" s="56">
        <f>IF(A2183="INVERSION",-J2183,0)</f>
        <v>0</v>
      </c>
      <c r="S2183" s="56">
        <f>finanzas3[[#This Row],[INGRESO__NETO]]+finanzas3[[#This Row],[GASTO_NETO]]+finanzas3[[#This Row],[INVERSION_NETA]]</f>
        <v>-3.9810000000000003</v>
      </c>
    </row>
    <row r="2184" spans="1:19" x14ac:dyDescent="0.35">
      <c r="A2184" s="3" t="s">
        <v>28</v>
      </c>
      <c r="B2184" s="3" t="s">
        <v>16</v>
      </c>
      <c r="C2184" s="3" t="s">
        <v>17</v>
      </c>
      <c r="D2184" s="3" t="s">
        <v>18</v>
      </c>
      <c r="E2184" s="3" t="s">
        <v>970</v>
      </c>
      <c r="F2184" s="3" t="s">
        <v>171</v>
      </c>
      <c r="G2184" s="3" t="s">
        <v>67</v>
      </c>
      <c r="H2184" s="3" t="s">
        <v>970</v>
      </c>
      <c r="I2184" s="3" t="s">
        <v>1016</v>
      </c>
      <c r="J2184" s="6">
        <v>4.0000000000000008E-2</v>
      </c>
      <c r="K2184" s="4">
        <v>45076</v>
      </c>
      <c r="L2184" s="3">
        <f t="shared" si="136"/>
        <v>2023</v>
      </c>
      <c r="M2184" s="3">
        <f t="shared" si="137"/>
        <v>5</v>
      </c>
      <c r="O2184" s="3"/>
      <c r="P2184" s="56">
        <f t="shared" si="138"/>
        <v>0</v>
      </c>
      <c r="Q2184" s="56">
        <f t="shared" si="139"/>
        <v>-4.0000000000000008E-2</v>
      </c>
      <c r="R2184" s="56">
        <f>IF(A2184="INVERSION",-J2184,0)</f>
        <v>0</v>
      </c>
      <c r="S2184" s="56">
        <f>finanzas3[[#This Row],[INGRESO__NETO]]+finanzas3[[#This Row],[GASTO_NETO]]+finanzas3[[#This Row],[INVERSION_NETA]]</f>
        <v>-4.0000000000000008E-2</v>
      </c>
    </row>
    <row r="2185" spans="1:19" x14ac:dyDescent="0.35">
      <c r="A2185" s="3" t="s">
        <v>28</v>
      </c>
      <c r="B2185" s="3" t="s">
        <v>16</v>
      </c>
      <c r="C2185" s="3" t="s">
        <v>17</v>
      </c>
      <c r="D2185" s="3" t="s">
        <v>18</v>
      </c>
      <c r="E2185" s="3" t="s">
        <v>803</v>
      </c>
      <c r="F2185" s="3" t="s">
        <v>1427</v>
      </c>
      <c r="G2185" s="3" t="s">
        <v>53</v>
      </c>
      <c r="H2185" s="3" t="s">
        <v>77</v>
      </c>
      <c r="I2185" s="3" t="s">
        <v>711</v>
      </c>
      <c r="J2185" s="6">
        <v>0.8660000000000001</v>
      </c>
      <c r="K2185" s="4">
        <v>45076</v>
      </c>
      <c r="L2185" s="3">
        <f t="shared" si="136"/>
        <v>2023</v>
      </c>
      <c r="M2185" s="3">
        <f t="shared" si="137"/>
        <v>5</v>
      </c>
      <c r="O2185" s="3"/>
      <c r="P2185" s="56">
        <f t="shared" si="138"/>
        <v>0</v>
      </c>
      <c r="Q2185" s="56">
        <f t="shared" si="139"/>
        <v>-0.8660000000000001</v>
      </c>
      <c r="R2185" s="56">
        <f>IF(A2185="INVERSION",-J2185,0)</f>
        <v>0</v>
      </c>
      <c r="S2185" s="56">
        <f>finanzas3[[#This Row],[INGRESO__NETO]]+finanzas3[[#This Row],[GASTO_NETO]]+finanzas3[[#This Row],[INVERSION_NETA]]</f>
        <v>-0.8660000000000001</v>
      </c>
    </row>
    <row r="2186" spans="1:19" x14ac:dyDescent="0.35">
      <c r="A2186" s="3" t="s">
        <v>15</v>
      </c>
      <c r="B2186" s="3" t="s">
        <v>16</v>
      </c>
      <c r="C2186" s="3" t="s">
        <v>29</v>
      </c>
      <c r="D2186" s="3" t="s">
        <v>18</v>
      </c>
      <c r="E2186" s="3" t="s">
        <v>645</v>
      </c>
      <c r="F2186" s="3" t="s">
        <v>171</v>
      </c>
      <c r="G2186" s="3" t="s">
        <v>148</v>
      </c>
      <c r="H2186" s="3" t="s">
        <v>646</v>
      </c>
      <c r="I2186" s="3" t="s">
        <v>2706</v>
      </c>
      <c r="J2186" s="6">
        <v>704.52</v>
      </c>
      <c r="K2186" s="4">
        <v>45076</v>
      </c>
      <c r="L2186" s="3">
        <f t="shared" si="136"/>
        <v>2023</v>
      </c>
      <c r="M2186" s="3">
        <f t="shared" si="137"/>
        <v>5</v>
      </c>
      <c r="O2186" s="3" t="s">
        <v>1431</v>
      </c>
      <c r="P2186" s="56">
        <f t="shared" si="138"/>
        <v>704.52</v>
      </c>
      <c r="Q2186" s="56">
        <f t="shared" si="139"/>
        <v>0</v>
      </c>
      <c r="R2186" s="56">
        <f>IF(A2186="INVERSION",-J2186,0)</f>
        <v>0</v>
      </c>
      <c r="S2186" s="56">
        <f>finanzas3[[#This Row],[INGRESO__NETO]]+finanzas3[[#This Row],[GASTO_NETO]]+finanzas3[[#This Row],[INVERSION_NETA]]</f>
        <v>704.52</v>
      </c>
    </row>
    <row r="2187" spans="1:19" x14ac:dyDescent="0.35">
      <c r="A2187" s="3" t="s">
        <v>28</v>
      </c>
      <c r="B2187" s="3" t="s">
        <v>16</v>
      </c>
      <c r="C2187" s="3" t="s">
        <v>17</v>
      </c>
      <c r="D2187" s="3" t="s">
        <v>18</v>
      </c>
      <c r="E2187" s="3" t="s">
        <v>645</v>
      </c>
      <c r="F2187" s="3" t="s">
        <v>171</v>
      </c>
      <c r="G2187" s="3" t="s">
        <v>67</v>
      </c>
      <c r="H2187" s="3" t="s">
        <v>874</v>
      </c>
      <c r="I2187" s="3" t="s">
        <v>1432</v>
      </c>
      <c r="J2187" s="6">
        <v>0.72500000000000009</v>
      </c>
      <c r="K2187" s="4">
        <v>45077</v>
      </c>
      <c r="L2187" s="3">
        <f t="shared" si="136"/>
        <v>2023</v>
      </c>
      <c r="M2187" s="3">
        <f t="shared" si="137"/>
        <v>5</v>
      </c>
      <c r="O2187" s="3" t="s">
        <v>1419</v>
      </c>
      <c r="P2187" s="56">
        <f t="shared" si="138"/>
        <v>0</v>
      </c>
      <c r="Q2187" s="56">
        <f t="shared" si="139"/>
        <v>-0.72500000000000009</v>
      </c>
      <c r="R2187" s="56">
        <f>IF(A2187="INVERSION",-J2187,0)</f>
        <v>0</v>
      </c>
      <c r="S2187" s="56">
        <f>finanzas3[[#This Row],[INGRESO__NETO]]+finanzas3[[#This Row],[GASTO_NETO]]+finanzas3[[#This Row],[INVERSION_NETA]]</f>
        <v>-0.72500000000000009</v>
      </c>
    </row>
    <row r="2188" spans="1:19" x14ac:dyDescent="0.35">
      <c r="A2188" s="3" t="s">
        <v>28</v>
      </c>
      <c r="B2188" s="3" t="s">
        <v>16</v>
      </c>
      <c r="C2188" s="3" t="s">
        <v>17</v>
      </c>
      <c r="D2188" s="3" t="s">
        <v>18</v>
      </c>
      <c r="E2188" s="3" t="s">
        <v>645</v>
      </c>
      <c r="F2188" s="3" t="s">
        <v>171</v>
      </c>
      <c r="G2188" s="3" t="s">
        <v>67</v>
      </c>
      <c r="H2188" s="3" t="s">
        <v>874</v>
      </c>
      <c r="I2188" s="3" t="s">
        <v>1432</v>
      </c>
      <c r="J2188" s="6">
        <v>0.72500000000000009</v>
      </c>
      <c r="K2188" s="4">
        <v>45077</v>
      </c>
      <c r="L2188" s="3">
        <f t="shared" si="136"/>
        <v>2023</v>
      </c>
      <c r="M2188" s="3">
        <f t="shared" si="137"/>
        <v>5</v>
      </c>
      <c r="O2188" s="3" t="s">
        <v>1419</v>
      </c>
      <c r="P2188" s="56">
        <f t="shared" si="138"/>
        <v>0</v>
      </c>
      <c r="Q2188" s="56">
        <f t="shared" si="139"/>
        <v>-0.72500000000000009</v>
      </c>
      <c r="R2188" s="56">
        <f>IF(A2188="INVERSION",-J2188,0)</f>
        <v>0</v>
      </c>
      <c r="S2188" s="56">
        <f>finanzas3[[#This Row],[INGRESO__NETO]]+finanzas3[[#This Row],[GASTO_NETO]]+finanzas3[[#This Row],[INVERSION_NETA]]</f>
        <v>-0.72500000000000009</v>
      </c>
    </row>
    <row r="2189" spans="1:19" x14ac:dyDescent="0.35">
      <c r="A2189" s="3" t="s">
        <v>28</v>
      </c>
      <c r="B2189" s="3" t="s">
        <v>16</v>
      </c>
      <c r="C2189" s="3" t="s">
        <v>29</v>
      </c>
      <c r="D2189" s="3" t="s">
        <v>18</v>
      </c>
      <c r="E2189" s="3" t="s">
        <v>37</v>
      </c>
      <c r="F2189" s="3" t="s">
        <v>171</v>
      </c>
      <c r="G2189" s="3" t="s">
        <v>1864</v>
      </c>
      <c r="H2189" s="3" t="s">
        <v>1861</v>
      </c>
      <c r="I2189" s="3" t="s">
        <v>1374</v>
      </c>
      <c r="J2189" s="6">
        <v>30</v>
      </c>
      <c r="K2189" s="4">
        <v>45078</v>
      </c>
      <c r="L2189" s="3">
        <f t="shared" si="136"/>
        <v>2023</v>
      </c>
      <c r="M2189" s="3">
        <f t="shared" si="137"/>
        <v>6</v>
      </c>
      <c r="O2189" s="3"/>
      <c r="P2189" s="56">
        <f t="shared" si="138"/>
        <v>0</v>
      </c>
      <c r="Q2189" s="56">
        <f t="shared" si="139"/>
        <v>-30</v>
      </c>
      <c r="R2189" s="56">
        <f>IF(A2189="INVERSION",-J2189,0)</f>
        <v>0</v>
      </c>
      <c r="S2189" s="56">
        <f>finanzas3[[#This Row],[INGRESO__NETO]]+finanzas3[[#This Row],[GASTO_NETO]]+finanzas3[[#This Row],[INVERSION_NETA]]</f>
        <v>-30</v>
      </c>
    </row>
    <row r="2190" spans="1:19" x14ac:dyDescent="0.35">
      <c r="A2190" s="3" t="s">
        <v>531</v>
      </c>
      <c r="B2190" s="3" t="s">
        <v>16</v>
      </c>
      <c r="C2190" s="3" t="s">
        <v>17</v>
      </c>
      <c r="D2190" s="3" t="s">
        <v>18</v>
      </c>
      <c r="E2190" s="3" t="s">
        <v>532</v>
      </c>
      <c r="F2190" s="3" t="s">
        <v>20</v>
      </c>
      <c r="G2190" s="3" t="s">
        <v>533</v>
      </c>
      <c r="H2190" s="3" t="s">
        <v>533</v>
      </c>
      <c r="I2190" s="3" t="s">
        <v>533</v>
      </c>
      <c r="J2190" s="6">
        <v>180</v>
      </c>
      <c r="K2190" s="4">
        <v>45078</v>
      </c>
      <c r="L2190" s="3">
        <f t="shared" si="136"/>
        <v>2023</v>
      </c>
      <c r="M2190" s="3">
        <f t="shared" si="137"/>
        <v>6</v>
      </c>
      <c r="O2190" s="3"/>
      <c r="P2190" s="56">
        <f t="shared" si="138"/>
        <v>0</v>
      </c>
      <c r="Q2190" s="56">
        <f t="shared" si="139"/>
        <v>0</v>
      </c>
      <c r="R2190" s="56">
        <f>IF(A2190="INVERSION",-J2190,0)</f>
        <v>-180</v>
      </c>
      <c r="S2190" s="56">
        <f>finanzas3[[#This Row],[INGRESO__NETO]]+finanzas3[[#This Row],[GASTO_NETO]]+finanzas3[[#This Row],[INVERSION_NETA]]</f>
        <v>-180</v>
      </c>
    </row>
    <row r="2191" spans="1:19" x14ac:dyDescent="0.35">
      <c r="A2191" s="3" t="s">
        <v>28</v>
      </c>
      <c r="B2191" s="3" t="s">
        <v>16</v>
      </c>
      <c r="C2191" s="3" t="s">
        <v>29</v>
      </c>
      <c r="D2191" s="3" t="s">
        <v>18</v>
      </c>
      <c r="E2191" s="3" t="s">
        <v>184</v>
      </c>
      <c r="F2191" s="3" t="s">
        <v>171</v>
      </c>
      <c r="G2191" s="3" t="s">
        <v>1864</v>
      </c>
      <c r="H2191" s="3" t="s">
        <v>184</v>
      </c>
      <c r="I2191" s="3" t="s">
        <v>1271</v>
      </c>
      <c r="J2191" s="6">
        <v>6.5</v>
      </c>
      <c r="K2191" s="4">
        <v>45078</v>
      </c>
      <c r="L2191" s="3">
        <f t="shared" si="136"/>
        <v>2023</v>
      </c>
      <c r="M2191" s="3">
        <f t="shared" si="137"/>
        <v>6</v>
      </c>
      <c r="O2191" s="3"/>
      <c r="P2191" s="56">
        <f t="shared" si="138"/>
        <v>0</v>
      </c>
      <c r="Q2191" s="56">
        <f t="shared" si="139"/>
        <v>-6.5</v>
      </c>
      <c r="R2191" s="56">
        <f>IF(A2191="INVERSION",-J2191,0)</f>
        <v>0</v>
      </c>
      <c r="S2191" s="56">
        <f>finanzas3[[#This Row],[INGRESO__NETO]]+finanzas3[[#This Row],[GASTO_NETO]]+finanzas3[[#This Row],[INVERSION_NETA]]</f>
        <v>-6.5</v>
      </c>
    </row>
    <row r="2192" spans="1:19" x14ac:dyDescent="0.35">
      <c r="A2192" s="3" t="s">
        <v>28</v>
      </c>
      <c r="B2192" s="3" t="s">
        <v>16</v>
      </c>
      <c r="C2192" s="3" t="s">
        <v>17</v>
      </c>
      <c r="D2192" s="3" t="s">
        <v>18</v>
      </c>
      <c r="E2192" s="3" t="s">
        <v>964</v>
      </c>
      <c r="F2192" s="3" t="s">
        <v>171</v>
      </c>
      <c r="G2192" s="3" t="s">
        <v>1864</v>
      </c>
      <c r="H2192" s="3" t="s">
        <v>679</v>
      </c>
      <c r="I2192" s="3" t="s">
        <v>2197</v>
      </c>
      <c r="J2192" s="6">
        <v>3.8119999999999998</v>
      </c>
      <c r="K2192" s="4">
        <v>45078</v>
      </c>
      <c r="L2192" s="3">
        <f t="shared" si="136"/>
        <v>2023</v>
      </c>
      <c r="M2192" s="3">
        <f t="shared" si="137"/>
        <v>6</v>
      </c>
      <c r="O2192" s="3"/>
      <c r="P2192" s="56">
        <f t="shared" si="138"/>
        <v>0</v>
      </c>
      <c r="Q2192" s="56">
        <f t="shared" si="139"/>
        <v>-3.8119999999999998</v>
      </c>
      <c r="R2192" s="56">
        <f>IF(A2192="INVERSION",-J2192,0)</f>
        <v>0</v>
      </c>
      <c r="S2192" s="56">
        <f>finanzas3[[#This Row],[INGRESO__NETO]]+finanzas3[[#This Row],[GASTO_NETO]]+finanzas3[[#This Row],[INVERSION_NETA]]</f>
        <v>-3.8119999999999998</v>
      </c>
    </row>
    <row r="2193" spans="1:19" x14ac:dyDescent="0.35">
      <c r="A2193" s="3" t="s">
        <v>28</v>
      </c>
      <c r="B2193" s="3" t="s">
        <v>16</v>
      </c>
      <c r="C2193" s="3" t="s">
        <v>17</v>
      </c>
      <c r="D2193" s="3" t="s">
        <v>18</v>
      </c>
      <c r="E2193" s="3" t="s">
        <v>645</v>
      </c>
      <c r="F2193" s="3" t="s">
        <v>171</v>
      </c>
      <c r="G2193" s="3" t="s">
        <v>53</v>
      </c>
      <c r="H2193" s="3" t="s">
        <v>1785</v>
      </c>
      <c r="I2193" s="3" t="s">
        <v>778</v>
      </c>
      <c r="J2193" s="6">
        <v>19.603000000000002</v>
      </c>
      <c r="K2193" s="4">
        <v>45078</v>
      </c>
      <c r="L2193" s="3">
        <f t="shared" si="136"/>
        <v>2023</v>
      </c>
      <c r="M2193" s="3">
        <f t="shared" si="137"/>
        <v>6</v>
      </c>
      <c r="O2193" s="3"/>
      <c r="P2193" s="56">
        <f t="shared" si="138"/>
        <v>0</v>
      </c>
      <c r="Q2193" s="56">
        <f t="shared" si="139"/>
        <v>-19.603000000000002</v>
      </c>
      <c r="R2193" s="56">
        <f>IF(A2193="INVERSION",-J2193,0)</f>
        <v>0</v>
      </c>
      <c r="S2193" s="56">
        <f>finanzas3[[#This Row],[INGRESO__NETO]]+finanzas3[[#This Row],[GASTO_NETO]]+finanzas3[[#This Row],[INVERSION_NETA]]</f>
        <v>-19.603000000000002</v>
      </c>
    </row>
    <row r="2194" spans="1:19" x14ac:dyDescent="0.35">
      <c r="A2194" s="3" t="s">
        <v>28</v>
      </c>
      <c r="B2194" s="3" t="s">
        <v>16</v>
      </c>
      <c r="C2194" s="3" t="s">
        <v>17</v>
      </c>
      <c r="D2194" s="3" t="s">
        <v>18</v>
      </c>
      <c r="E2194" s="3" t="s">
        <v>1410</v>
      </c>
      <c r="F2194" s="3" t="s">
        <v>171</v>
      </c>
      <c r="G2194" s="3" t="s">
        <v>59</v>
      </c>
      <c r="H2194" s="3" t="s">
        <v>428</v>
      </c>
      <c r="I2194" s="3" t="s">
        <v>1433</v>
      </c>
      <c r="J2194" s="6">
        <v>8</v>
      </c>
      <c r="K2194" s="4">
        <v>45079</v>
      </c>
      <c r="L2194" s="3">
        <f t="shared" si="136"/>
        <v>2023</v>
      </c>
      <c r="M2194" s="3">
        <f t="shared" si="137"/>
        <v>6</v>
      </c>
      <c r="O2194" s="3"/>
      <c r="P2194" s="56">
        <f t="shared" si="138"/>
        <v>0</v>
      </c>
      <c r="Q2194" s="56">
        <f t="shared" si="139"/>
        <v>-8</v>
      </c>
      <c r="R2194" s="56">
        <f>IF(A2194="INVERSION",-J2194,0)</f>
        <v>0</v>
      </c>
      <c r="S2194" s="56">
        <f>finanzas3[[#This Row],[INGRESO__NETO]]+finanzas3[[#This Row],[GASTO_NETO]]+finanzas3[[#This Row],[INVERSION_NETA]]</f>
        <v>-8</v>
      </c>
    </row>
    <row r="2195" spans="1:19" x14ac:dyDescent="0.35">
      <c r="A2195" s="3" t="s">
        <v>28</v>
      </c>
      <c r="B2195" s="3" t="s">
        <v>16</v>
      </c>
      <c r="C2195" s="3" t="s">
        <v>17</v>
      </c>
      <c r="D2195" s="3" t="s">
        <v>18</v>
      </c>
      <c r="E2195" s="3" t="s">
        <v>46</v>
      </c>
      <c r="F2195" s="3" t="s">
        <v>171</v>
      </c>
      <c r="G2195" s="3" t="s">
        <v>48</v>
      </c>
      <c r="H2195" s="3" t="s">
        <v>46</v>
      </c>
      <c r="I2195" s="3" t="s">
        <v>1386</v>
      </c>
      <c r="J2195" s="6">
        <v>5.1680000000000001</v>
      </c>
      <c r="K2195" s="4">
        <v>45082</v>
      </c>
      <c r="L2195" s="3">
        <f t="shared" si="136"/>
        <v>2023</v>
      </c>
      <c r="M2195" s="3">
        <f t="shared" si="137"/>
        <v>6</v>
      </c>
      <c r="O2195" s="3"/>
      <c r="P2195" s="56">
        <f t="shared" si="138"/>
        <v>0</v>
      </c>
      <c r="Q2195" s="56">
        <f t="shared" si="139"/>
        <v>-5.1680000000000001</v>
      </c>
      <c r="R2195" s="56">
        <f>IF(A2195="INVERSION",-J2195,0)</f>
        <v>0</v>
      </c>
      <c r="S2195" s="56">
        <f>finanzas3[[#This Row],[INGRESO__NETO]]+finanzas3[[#This Row],[GASTO_NETO]]+finanzas3[[#This Row],[INVERSION_NETA]]</f>
        <v>-5.1680000000000001</v>
      </c>
    </row>
    <row r="2196" spans="1:19" x14ac:dyDescent="0.35">
      <c r="A2196" s="3" t="s">
        <v>28</v>
      </c>
      <c r="B2196" s="3" t="s">
        <v>16</v>
      </c>
      <c r="C2196" s="3" t="s">
        <v>17</v>
      </c>
      <c r="D2196" s="3" t="s">
        <v>18</v>
      </c>
      <c r="E2196" s="3" t="s">
        <v>1093</v>
      </c>
      <c r="F2196" s="3" t="s">
        <v>171</v>
      </c>
      <c r="G2196" s="3" t="s">
        <v>81</v>
      </c>
      <c r="H2196" s="3" t="s">
        <v>1219</v>
      </c>
      <c r="I2196" s="3" t="s">
        <v>1440</v>
      </c>
      <c r="J2196" s="6">
        <v>1.42</v>
      </c>
      <c r="K2196" s="4">
        <v>45082</v>
      </c>
      <c r="L2196" s="3">
        <f t="shared" si="136"/>
        <v>2023</v>
      </c>
      <c r="M2196" s="3">
        <f t="shared" si="137"/>
        <v>6</v>
      </c>
      <c r="O2196" s="3"/>
      <c r="P2196" s="56">
        <f t="shared" si="138"/>
        <v>0</v>
      </c>
      <c r="Q2196" s="56">
        <f t="shared" si="139"/>
        <v>-1.42</v>
      </c>
      <c r="R2196" s="56">
        <f>IF(A2196="INVERSION",-J2196,0)</f>
        <v>0</v>
      </c>
      <c r="S2196" s="56">
        <f>finanzas3[[#This Row],[INGRESO__NETO]]+finanzas3[[#This Row],[GASTO_NETO]]+finanzas3[[#This Row],[INVERSION_NETA]]</f>
        <v>-1.42</v>
      </c>
    </row>
    <row r="2197" spans="1:19" x14ac:dyDescent="0.35">
      <c r="A2197" s="3" t="s">
        <v>28</v>
      </c>
      <c r="B2197" s="3" t="s">
        <v>16</v>
      </c>
      <c r="C2197" s="3" t="s">
        <v>17</v>
      </c>
      <c r="D2197" s="3" t="s">
        <v>18</v>
      </c>
      <c r="E2197" s="3" t="s">
        <v>58</v>
      </c>
      <c r="F2197" s="3" t="s">
        <v>171</v>
      </c>
      <c r="G2197" s="3" t="s">
        <v>550</v>
      </c>
      <c r="H2197" s="3" t="s">
        <v>639</v>
      </c>
      <c r="I2197" s="3" t="s">
        <v>1441</v>
      </c>
      <c r="J2197" s="6">
        <v>1.7000000000000002</v>
      </c>
      <c r="K2197" s="4">
        <v>45082</v>
      </c>
      <c r="L2197" s="3">
        <f t="shared" si="136"/>
        <v>2023</v>
      </c>
      <c r="M2197" s="3">
        <f t="shared" si="137"/>
        <v>6</v>
      </c>
      <c r="O2197" s="3" t="s">
        <v>1442</v>
      </c>
      <c r="P2197" s="56">
        <f t="shared" si="138"/>
        <v>0</v>
      </c>
      <c r="Q2197" s="56">
        <f t="shared" si="139"/>
        <v>-1.7000000000000002</v>
      </c>
      <c r="R2197" s="56">
        <f>IF(A2197="INVERSION",-J2197,0)</f>
        <v>0</v>
      </c>
      <c r="S2197" s="56">
        <f>finanzas3[[#This Row],[INGRESO__NETO]]+finanzas3[[#This Row],[GASTO_NETO]]+finanzas3[[#This Row],[INVERSION_NETA]]</f>
        <v>-1.7000000000000002</v>
      </c>
    </row>
    <row r="2198" spans="1:19" x14ac:dyDescent="0.35">
      <c r="A2198" s="3" t="s">
        <v>28</v>
      </c>
      <c r="B2198" s="3" t="s">
        <v>16</v>
      </c>
      <c r="C2198" s="3" t="s">
        <v>17</v>
      </c>
      <c r="D2198" s="3" t="s">
        <v>18</v>
      </c>
      <c r="E2198" s="3" t="s">
        <v>1093</v>
      </c>
      <c r="F2198" s="3" t="s">
        <v>171</v>
      </c>
      <c r="G2198" s="3" t="s">
        <v>1865</v>
      </c>
      <c r="H2198" s="3" t="s">
        <v>1438</v>
      </c>
      <c r="I2198" s="3" t="s">
        <v>1439</v>
      </c>
      <c r="J2198" s="6">
        <v>5.3000000000000007</v>
      </c>
      <c r="K2198" s="4">
        <v>45082</v>
      </c>
      <c r="L2198" s="3">
        <f t="shared" si="136"/>
        <v>2023</v>
      </c>
      <c r="M2198" s="3">
        <f t="shared" si="137"/>
        <v>6</v>
      </c>
      <c r="O2198" s="3"/>
      <c r="P2198" s="56">
        <f t="shared" si="138"/>
        <v>0</v>
      </c>
      <c r="Q2198" s="56">
        <f t="shared" si="139"/>
        <v>-5.3000000000000007</v>
      </c>
      <c r="R2198" s="56">
        <f>IF(A2198="INVERSION",-J2198,0)</f>
        <v>0</v>
      </c>
      <c r="S2198" s="56">
        <f>finanzas3[[#This Row],[INGRESO__NETO]]+finanzas3[[#This Row],[GASTO_NETO]]+finanzas3[[#This Row],[INVERSION_NETA]]</f>
        <v>-5.3000000000000007</v>
      </c>
    </row>
    <row r="2199" spans="1:19" x14ac:dyDescent="0.35">
      <c r="A2199" s="3" t="s">
        <v>28</v>
      </c>
      <c r="B2199" s="3" t="s">
        <v>16</v>
      </c>
      <c r="C2199" s="3" t="s">
        <v>17</v>
      </c>
      <c r="D2199" s="3" t="s">
        <v>18</v>
      </c>
      <c r="E2199" s="3" t="s">
        <v>37</v>
      </c>
      <c r="F2199" s="3" t="s">
        <v>171</v>
      </c>
      <c r="G2199" s="3" t="s">
        <v>1864</v>
      </c>
      <c r="H2199" s="3" t="s">
        <v>679</v>
      </c>
      <c r="I2199" s="3" t="s">
        <v>2197</v>
      </c>
      <c r="J2199" s="6">
        <v>7.9830000000000005</v>
      </c>
      <c r="K2199" s="4">
        <v>45082</v>
      </c>
      <c r="L2199" s="3">
        <f t="shared" si="136"/>
        <v>2023</v>
      </c>
      <c r="M2199" s="3">
        <f t="shared" si="137"/>
        <v>6</v>
      </c>
      <c r="O2199" s="3" t="s">
        <v>1437</v>
      </c>
      <c r="P2199" s="56">
        <f t="shared" si="138"/>
        <v>0</v>
      </c>
      <c r="Q2199" s="56">
        <f t="shared" si="139"/>
        <v>-7.9830000000000005</v>
      </c>
      <c r="R2199" s="56">
        <f>IF(A2199="INVERSION",-J2199,0)</f>
        <v>0</v>
      </c>
      <c r="S2199" s="56">
        <f>finanzas3[[#This Row],[INGRESO__NETO]]+finanzas3[[#This Row],[GASTO_NETO]]+finanzas3[[#This Row],[INVERSION_NETA]]</f>
        <v>-7.9830000000000005</v>
      </c>
    </row>
    <row r="2200" spans="1:19" x14ac:dyDescent="0.35">
      <c r="A2200" s="3" t="s">
        <v>28</v>
      </c>
      <c r="B2200" s="3" t="s">
        <v>16</v>
      </c>
      <c r="C2200" s="3" t="s">
        <v>17</v>
      </c>
      <c r="D2200" s="3" t="s">
        <v>18</v>
      </c>
      <c r="E2200" s="3" t="s">
        <v>1434</v>
      </c>
      <c r="F2200" s="3" t="s">
        <v>171</v>
      </c>
      <c r="G2200" s="3" t="s">
        <v>67</v>
      </c>
      <c r="H2200" s="3" t="s">
        <v>1435</v>
      </c>
      <c r="I2200" s="3" t="s">
        <v>1436</v>
      </c>
      <c r="J2200" s="6">
        <v>3.3000000000000003</v>
      </c>
      <c r="K2200" s="4">
        <v>45082</v>
      </c>
      <c r="L2200" s="3">
        <f t="shared" si="136"/>
        <v>2023</v>
      </c>
      <c r="M2200" s="3">
        <f t="shared" si="137"/>
        <v>6</v>
      </c>
      <c r="O2200" s="3"/>
      <c r="P2200" s="56">
        <f t="shared" si="138"/>
        <v>0</v>
      </c>
      <c r="Q2200" s="56">
        <f t="shared" si="139"/>
        <v>-3.3000000000000003</v>
      </c>
      <c r="R2200" s="56">
        <f>IF(A2200="INVERSION",-J2200,0)</f>
        <v>0</v>
      </c>
      <c r="S2200" s="56">
        <f>finanzas3[[#This Row],[INGRESO__NETO]]+finanzas3[[#This Row],[GASTO_NETO]]+finanzas3[[#This Row],[INVERSION_NETA]]</f>
        <v>-3.3000000000000003</v>
      </c>
    </row>
    <row r="2201" spans="1:19" x14ac:dyDescent="0.35">
      <c r="A2201" s="3" t="s">
        <v>28</v>
      </c>
      <c r="B2201" s="3" t="s">
        <v>16</v>
      </c>
      <c r="C2201" s="3" t="s">
        <v>17</v>
      </c>
      <c r="D2201" s="3" t="s">
        <v>18</v>
      </c>
      <c r="E2201" s="3" t="s">
        <v>1443</v>
      </c>
      <c r="F2201" s="3" t="s">
        <v>171</v>
      </c>
      <c r="G2201" s="3" t="s">
        <v>67</v>
      </c>
      <c r="H2201" s="3" t="s">
        <v>1444</v>
      </c>
      <c r="I2201" s="3" t="s">
        <v>1445</v>
      </c>
      <c r="J2201" s="6">
        <v>3.19</v>
      </c>
      <c r="K2201" s="4">
        <v>45082</v>
      </c>
      <c r="L2201" s="3">
        <f t="shared" si="136"/>
        <v>2023</v>
      </c>
      <c r="M2201" s="3">
        <f t="shared" si="137"/>
        <v>6</v>
      </c>
      <c r="O2201" s="3"/>
      <c r="P2201" s="56">
        <f t="shared" si="138"/>
        <v>0</v>
      </c>
      <c r="Q2201" s="56">
        <f t="shared" si="139"/>
        <v>-3.19</v>
      </c>
      <c r="R2201" s="56">
        <f>IF(A2201="INVERSION",-J2201,0)</f>
        <v>0</v>
      </c>
      <c r="S2201" s="56">
        <f>finanzas3[[#This Row],[INGRESO__NETO]]+finanzas3[[#This Row],[GASTO_NETO]]+finanzas3[[#This Row],[INVERSION_NETA]]</f>
        <v>-3.19</v>
      </c>
    </row>
    <row r="2202" spans="1:19" x14ac:dyDescent="0.35">
      <c r="A2202" s="3" t="s">
        <v>28</v>
      </c>
      <c r="B2202" s="3" t="s">
        <v>16</v>
      </c>
      <c r="C2202" s="3" t="s">
        <v>17</v>
      </c>
      <c r="D2202" s="3" t="s">
        <v>18</v>
      </c>
      <c r="E2202" s="3" t="s">
        <v>645</v>
      </c>
      <c r="F2202" s="3" t="s">
        <v>171</v>
      </c>
      <c r="G2202" s="3" t="s">
        <v>48</v>
      </c>
      <c r="H2202" s="3" t="s">
        <v>874</v>
      </c>
      <c r="I2202" s="3" t="s">
        <v>973</v>
      </c>
      <c r="J2202" s="6">
        <v>0.45200000000000007</v>
      </c>
      <c r="K2202" s="4">
        <v>45084</v>
      </c>
      <c r="L2202" s="3">
        <f t="shared" si="136"/>
        <v>2023</v>
      </c>
      <c r="M2202" s="3">
        <f t="shared" si="137"/>
        <v>6</v>
      </c>
      <c r="O2202" s="3"/>
      <c r="P2202" s="56">
        <f t="shared" si="138"/>
        <v>0</v>
      </c>
      <c r="Q2202" s="56">
        <f t="shared" si="139"/>
        <v>-0.45200000000000007</v>
      </c>
      <c r="R2202" s="56">
        <f>IF(A2202="INVERSION",-J2202,0)</f>
        <v>0</v>
      </c>
      <c r="S2202" s="56">
        <f>finanzas3[[#This Row],[INGRESO__NETO]]+finanzas3[[#This Row],[GASTO_NETO]]+finanzas3[[#This Row],[INVERSION_NETA]]</f>
        <v>-0.45200000000000007</v>
      </c>
    </row>
    <row r="2203" spans="1:19" x14ac:dyDescent="0.35">
      <c r="A2203" s="3" t="s">
        <v>28</v>
      </c>
      <c r="B2203" s="3" t="s">
        <v>16</v>
      </c>
      <c r="C2203" s="3" t="s">
        <v>17</v>
      </c>
      <c r="D2203" s="3" t="s">
        <v>18</v>
      </c>
      <c r="E2203" s="3" t="s">
        <v>645</v>
      </c>
      <c r="F2203" s="3" t="s">
        <v>171</v>
      </c>
      <c r="G2203" s="3" t="s">
        <v>48</v>
      </c>
      <c r="H2203" s="3" t="s">
        <v>874</v>
      </c>
      <c r="I2203" s="3" t="s">
        <v>973</v>
      </c>
      <c r="J2203" s="6">
        <v>0.53700000000000003</v>
      </c>
      <c r="K2203" s="4">
        <v>45089</v>
      </c>
      <c r="L2203" s="3">
        <f t="shared" si="136"/>
        <v>2023</v>
      </c>
      <c r="M2203" s="3">
        <f t="shared" si="137"/>
        <v>6</v>
      </c>
      <c r="O2203" s="3"/>
      <c r="P2203" s="56">
        <f t="shared" si="138"/>
        <v>0</v>
      </c>
      <c r="Q2203" s="56">
        <f t="shared" si="139"/>
        <v>-0.53700000000000003</v>
      </c>
      <c r="R2203" s="56">
        <f>IF(A2203="INVERSION",-J2203,0)</f>
        <v>0</v>
      </c>
      <c r="S2203" s="56">
        <f>finanzas3[[#This Row],[INGRESO__NETO]]+finanzas3[[#This Row],[GASTO_NETO]]+finanzas3[[#This Row],[INVERSION_NETA]]</f>
        <v>-0.53700000000000003</v>
      </c>
    </row>
    <row r="2204" spans="1:19" x14ac:dyDescent="0.35">
      <c r="A2204" s="3" t="s">
        <v>28</v>
      </c>
      <c r="B2204" s="3" t="s">
        <v>16</v>
      </c>
      <c r="C2204" s="3" t="s">
        <v>17</v>
      </c>
      <c r="D2204" s="3" t="s">
        <v>18</v>
      </c>
      <c r="E2204" s="3" t="s">
        <v>1446</v>
      </c>
      <c r="F2204" s="3" t="s">
        <v>171</v>
      </c>
      <c r="G2204" s="3" t="s">
        <v>67</v>
      </c>
      <c r="H2204" s="3" t="s">
        <v>1447</v>
      </c>
      <c r="I2204" s="3" t="s">
        <v>1448</v>
      </c>
      <c r="J2204" s="6">
        <v>5.2650000000000006</v>
      </c>
      <c r="K2204" s="4">
        <v>45091</v>
      </c>
      <c r="L2204" s="3">
        <f t="shared" si="136"/>
        <v>2023</v>
      </c>
      <c r="M2204" s="3">
        <f t="shared" si="137"/>
        <v>6</v>
      </c>
      <c r="O2204" s="3" t="s">
        <v>1449</v>
      </c>
      <c r="P2204" s="56">
        <f t="shared" si="138"/>
        <v>0</v>
      </c>
      <c r="Q2204" s="56">
        <f t="shared" si="139"/>
        <v>-5.2650000000000006</v>
      </c>
      <c r="R2204" s="56">
        <f>IF(A2204="INVERSION",-J2204,0)</f>
        <v>0</v>
      </c>
      <c r="S2204" s="56">
        <f>finanzas3[[#This Row],[INGRESO__NETO]]+finanzas3[[#This Row],[GASTO_NETO]]+finanzas3[[#This Row],[INVERSION_NETA]]</f>
        <v>-5.2650000000000006</v>
      </c>
    </row>
    <row r="2205" spans="1:19" x14ac:dyDescent="0.35">
      <c r="A2205" s="3" t="s">
        <v>28</v>
      </c>
      <c r="B2205" s="3" t="s">
        <v>16</v>
      </c>
      <c r="C2205" s="3" t="s">
        <v>17</v>
      </c>
      <c r="D2205" s="3" t="s">
        <v>18</v>
      </c>
      <c r="E2205" s="3" t="s">
        <v>1416</v>
      </c>
      <c r="F2205" s="3" t="s">
        <v>171</v>
      </c>
      <c r="G2205" s="3" t="s">
        <v>67</v>
      </c>
      <c r="H2205" s="3" t="s">
        <v>1416</v>
      </c>
      <c r="I2205" s="3" t="s">
        <v>1016</v>
      </c>
      <c r="J2205" s="6">
        <v>0.22999999999999998</v>
      </c>
      <c r="K2205" s="4">
        <v>45091</v>
      </c>
      <c r="L2205" s="3">
        <f t="shared" si="136"/>
        <v>2023</v>
      </c>
      <c r="M2205" s="3">
        <f t="shared" si="137"/>
        <v>6</v>
      </c>
      <c r="O2205" s="3"/>
      <c r="P2205" s="56">
        <f t="shared" si="138"/>
        <v>0</v>
      </c>
      <c r="Q2205" s="56">
        <f t="shared" si="139"/>
        <v>-0.22999999999999998</v>
      </c>
      <c r="R2205" s="56">
        <f>IF(A2205="INVERSION",-J2205,0)</f>
        <v>0</v>
      </c>
      <c r="S2205" s="56">
        <f>finanzas3[[#This Row],[INGRESO__NETO]]+finanzas3[[#This Row],[GASTO_NETO]]+finanzas3[[#This Row],[INVERSION_NETA]]</f>
        <v>-0.22999999999999998</v>
      </c>
    </row>
    <row r="2206" spans="1:19" x14ac:dyDescent="0.35">
      <c r="A2206" s="3" t="s">
        <v>531</v>
      </c>
      <c r="B2206" s="3" t="s">
        <v>16</v>
      </c>
      <c r="C2206" s="3" t="s">
        <v>17</v>
      </c>
      <c r="D2206" s="3" t="s">
        <v>18</v>
      </c>
      <c r="E2206" s="3" t="s">
        <v>2203</v>
      </c>
      <c r="F2206" s="3" t="s">
        <v>20</v>
      </c>
      <c r="G2206" s="3" t="s">
        <v>1451</v>
      </c>
      <c r="H2206" s="3" t="s">
        <v>1451</v>
      </c>
      <c r="I2206" s="3" t="s">
        <v>1450</v>
      </c>
      <c r="J2206" s="6">
        <v>18</v>
      </c>
      <c r="K2206" s="4">
        <v>45091</v>
      </c>
      <c r="L2206" s="3">
        <f t="shared" si="136"/>
        <v>2023</v>
      </c>
      <c r="M2206" s="3">
        <f t="shared" si="137"/>
        <v>6</v>
      </c>
      <c r="O2206" s="3"/>
      <c r="P2206" s="56">
        <f t="shared" si="138"/>
        <v>0</v>
      </c>
      <c r="Q2206" s="56">
        <f t="shared" si="139"/>
        <v>0</v>
      </c>
      <c r="R2206" s="56">
        <f>IF(A2206="INVERSION",-J2206,0)</f>
        <v>-18</v>
      </c>
      <c r="S2206" s="56">
        <f>finanzas3[[#This Row],[INGRESO__NETO]]+finanzas3[[#This Row],[GASTO_NETO]]+finanzas3[[#This Row],[INVERSION_NETA]]</f>
        <v>-18</v>
      </c>
    </row>
    <row r="2207" spans="1:19" x14ac:dyDescent="0.35">
      <c r="A2207" s="3" t="s">
        <v>28</v>
      </c>
      <c r="B2207" s="3" t="s">
        <v>16</v>
      </c>
      <c r="C2207" s="3" t="s">
        <v>17</v>
      </c>
      <c r="D2207" s="3" t="s">
        <v>18</v>
      </c>
      <c r="E2207" s="3" t="s">
        <v>1345</v>
      </c>
      <c r="F2207" s="3" t="s">
        <v>171</v>
      </c>
      <c r="G2207" s="3" t="s">
        <v>53</v>
      </c>
      <c r="H2207" s="3" t="s">
        <v>77</v>
      </c>
      <c r="I2207" s="3" t="s">
        <v>711</v>
      </c>
      <c r="J2207" s="6">
        <v>0.84100000000000008</v>
      </c>
      <c r="K2207" s="4">
        <v>45091</v>
      </c>
      <c r="L2207" s="3">
        <f t="shared" si="136"/>
        <v>2023</v>
      </c>
      <c r="M2207" s="3">
        <f t="shared" si="137"/>
        <v>6</v>
      </c>
      <c r="O2207" s="3"/>
      <c r="P2207" s="56">
        <f t="shared" si="138"/>
        <v>0</v>
      </c>
      <c r="Q2207" s="56">
        <f t="shared" si="139"/>
        <v>-0.84100000000000008</v>
      </c>
      <c r="R2207" s="56">
        <f>IF(A2207="INVERSION",-J2207,0)</f>
        <v>0</v>
      </c>
      <c r="S2207" s="56">
        <f>finanzas3[[#This Row],[INGRESO__NETO]]+finanzas3[[#This Row],[GASTO_NETO]]+finanzas3[[#This Row],[INVERSION_NETA]]</f>
        <v>-0.84100000000000008</v>
      </c>
    </row>
    <row r="2208" spans="1:19" x14ac:dyDescent="0.35">
      <c r="A2208" s="3" t="s">
        <v>28</v>
      </c>
      <c r="B2208" s="3" t="s">
        <v>16</v>
      </c>
      <c r="C2208" s="3" t="s">
        <v>17</v>
      </c>
      <c r="D2208" s="3" t="s">
        <v>18</v>
      </c>
      <c r="E2208" s="3" t="s">
        <v>1014</v>
      </c>
      <c r="F2208" s="3" t="s">
        <v>171</v>
      </c>
      <c r="G2208" s="3" t="s">
        <v>67</v>
      </c>
      <c r="H2208" s="3" t="s">
        <v>66</v>
      </c>
      <c r="I2208" s="3" t="s">
        <v>403</v>
      </c>
      <c r="J2208" s="6">
        <v>0.64000000000000012</v>
      </c>
      <c r="K2208" s="4">
        <v>45092</v>
      </c>
      <c r="L2208" s="3">
        <f t="shared" si="136"/>
        <v>2023</v>
      </c>
      <c r="M2208" s="3">
        <f t="shared" si="137"/>
        <v>6</v>
      </c>
      <c r="O2208" s="3" t="s">
        <v>1452</v>
      </c>
      <c r="P2208" s="56">
        <f t="shared" si="138"/>
        <v>0</v>
      </c>
      <c r="Q2208" s="56">
        <f t="shared" si="139"/>
        <v>-0.64000000000000012</v>
      </c>
      <c r="R2208" s="56">
        <f>IF(A2208="INVERSION",-J2208,0)</f>
        <v>0</v>
      </c>
      <c r="S2208" s="56">
        <f>finanzas3[[#This Row],[INGRESO__NETO]]+finanzas3[[#This Row],[GASTO_NETO]]+finanzas3[[#This Row],[INVERSION_NETA]]</f>
        <v>-0.64000000000000012</v>
      </c>
    </row>
    <row r="2209" spans="1:19" x14ac:dyDescent="0.35">
      <c r="A2209" s="3" t="s">
        <v>28</v>
      </c>
      <c r="B2209" s="3" t="s">
        <v>16</v>
      </c>
      <c r="C2209" s="3" t="s">
        <v>17</v>
      </c>
      <c r="D2209" s="3" t="s">
        <v>18</v>
      </c>
      <c r="E2209" s="3" t="s">
        <v>645</v>
      </c>
      <c r="F2209" s="3" t="s">
        <v>171</v>
      </c>
      <c r="G2209" s="3" t="s">
        <v>48</v>
      </c>
      <c r="H2209" s="3" t="s">
        <v>874</v>
      </c>
      <c r="I2209" s="3" t="s">
        <v>973</v>
      </c>
      <c r="J2209" s="6">
        <v>0.10500000000000001</v>
      </c>
      <c r="K2209" s="4">
        <v>45093</v>
      </c>
      <c r="L2209" s="3">
        <f t="shared" si="136"/>
        <v>2023</v>
      </c>
      <c r="M2209" s="3">
        <f t="shared" si="137"/>
        <v>6</v>
      </c>
      <c r="O2209" s="3" t="s">
        <v>1453</v>
      </c>
      <c r="P2209" s="56">
        <f t="shared" si="138"/>
        <v>0</v>
      </c>
      <c r="Q2209" s="56">
        <f t="shared" si="139"/>
        <v>-0.10500000000000001</v>
      </c>
      <c r="R2209" s="56">
        <f>IF(A2209="INVERSION",-J2209,0)</f>
        <v>0</v>
      </c>
      <c r="S2209" s="56">
        <f>finanzas3[[#This Row],[INGRESO__NETO]]+finanzas3[[#This Row],[GASTO_NETO]]+finanzas3[[#This Row],[INVERSION_NETA]]</f>
        <v>-0.10500000000000001</v>
      </c>
    </row>
    <row r="2210" spans="1:19" x14ac:dyDescent="0.35">
      <c r="A2210" s="3" t="s">
        <v>531</v>
      </c>
      <c r="B2210" s="3" t="s">
        <v>16</v>
      </c>
      <c r="C2210" s="3" t="s">
        <v>17</v>
      </c>
      <c r="D2210" s="3" t="s">
        <v>18</v>
      </c>
      <c r="E2210" s="3" t="s">
        <v>2203</v>
      </c>
      <c r="F2210" s="3" t="s">
        <v>20</v>
      </c>
      <c r="G2210" s="3" t="s">
        <v>1451</v>
      </c>
      <c r="H2210" s="3" t="s">
        <v>1451</v>
      </c>
      <c r="I2210" s="3" t="s">
        <v>1450</v>
      </c>
      <c r="J2210" s="6">
        <v>2700</v>
      </c>
      <c r="K2210" s="4">
        <v>45093</v>
      </c>
      <c r="L2210" s="3">
        <f t="shared" si="136"/>
        <v>2023</v>
      </c>
      <c r="M2210" s="3">
        <f t="shared" si="137"/>
        <v>6</v>
      </c>
      <c r="O2210" s="3"/>
      <c r="P2210" s="56">
        <f t="shared" si="138"/>
        <v>0</v>
      </c>
      <c r="Q2210" s="56">
        <f t="shared" si="139"/>
        <v>0</v>
      </c>
      <c r="R2210" s="56">
        <f>IF(A2210="INVERSION",-J2210,0)</f>
        <v>-2700</v>
      </c>
      <c r="S2210" s="56">
        <f>finanzas3[[#This Row],[INGRESO__NETO]]+finanzas3[[#This Row],[GASTO_NETO]]+finanzas3[[#This Row],[INVERSION_NETA]]</f>
        <v>-2700</v>
      </c>
    </row>
    <row r="2211" spans="1:19" x14ac:dyDescent="0.35">
      <c r="A2211" s="3" t="s">
        <v>28</v>
      </c>
      <c r="B2211" s="3" t="s">
        <v>16</v>
      </c>
      <c r="C2211" s="3" t="s">
        <v>17</v>
      </c>
      <c r="D2211" s="3" t="s">
        <v>18</v>
      </c>
      <c r="E2211" s="3" t="s">
        <v>1454</v>
      </c>
      <c r="F2211" s="3" t="s">
        <v>171</v>
      </c>
      <c r="G2211" s="3" t="s">
        <v>81</v>
      </c>
      <c r="H2211" s="3" t="s">
        <v>1447</v>
      </c>
      <c r="I2211" s="3" t="s">
        <v>1455</v>
      </c>
      <c r="J2211" s="6">
        <v>0.89000000000000012</v>
      </c>
      <c r="K2211" s="4">
        <v>45096</v>
      </c>
      <c r="L2211" s="3">
        <f t="shared" si="136"/>
        <v>2023</v>
      </c>
      <c r="M2211" s="3">
        <f t="shared" si="137"/>
        <v>6</v>
      </c>
      <c r="O2211" s="3" t="s">
        <v>1456</v>
      </c>
      <c r="P2211" s="56">
        <f t="shared" si="138"/>
        <v>0</v>
      </c>
      <c r="Q2211" s="56">
        <f t="shared" si="139"/>
        <v>-0.89000000000000012</v>
      </c>
      <c r="R2211" s="56">
        <f>IF(A2211="INVERSION",-J2211,0)</f>
        <v>0</v>
      </c>
      <c r="S2211" s="56">
        <f>finanzas3[[#This Row],[INGRESO__NETO]]+finanzas3[[#This Row],[GASTO_NETO]]+finanzas3[[#This Row],[INVERSION_NETA]]</f>
        <v>-0.89000000000000012</v>
      </c>
    </row>
    <row r="2212" spans="1:19" x14ac:dyDescent="0.35">
      <c r="A2212" s="3" t="s">
        <v>28</v>
      </c>
      <c r="B2212" s="3" t="s">
        <v>16</v>
      </c>
      <c r="C2212" s="3" t="s">
        <v>17</v>
      </c>
      <c r="D2212" s="3" t="s">
        <v>18</v>
      </c>
      <c r="E2212" s="3" t="s">
        <v>1457</v>
      </c>
      <c r="F2212" s="3" t="s">
        <v>1458</v>
      </c>
      <c r="G2212" s="3" t="s">
        <v>81</v>
      </c>
      <c r="H2212" s="3" t="s">
        <v>1459</v>
      </c>
      <c r="I2212" s="3" t="s">
        <v>1460</v>
      </c>
      <c r="J2212" s="6">
        <v>0.48</v>
      </c>
      <c r="K2212" s="4">
        <v>45096</v>
      </c>
      <c r="L2212" s="3">
        <f t="shared" si="136"/>
        <v>2023</v>
      </c>
      <c r="M2212" s="3">
        <f t="shared" si="137"/>
        <v>6</v>
      </c>
      <c r="O2212" s="3" t="s">
        <v>1461</v>
      </c>
      <c r="P2212" s="56">
        <f t="shared" si="138"/>
        <v>0</v>
      </c>
      <c r="Q2212" s="56">
        <f t="shared" si="139"/>
        <v>-0.48</v>
      </c>
      <c r="R2212" s="56">
        <f>IF(A2212="INVERSION",-J2212,0)</f>
        <v>0</v>
      </c>
      <c r="S2212" s="56">
        <f>finanzas3[[#This Row],[INGRESO__NETO]]+finanzas3[[#This Row],[GASTO_NETO]]+finanzas3[[#This Row],[INVERSION_NETA]]</f>
        <v>-0.48</v>
      </c>
    </row>
    <row r="2213" spans="1:19" x14ac:dyDescent="0.35">
      <c r="A2213" s="3" t="s">
        <v>28</v>
      </c>
      <c r="B2213" s="3" t="s">
        <v>16</v>
      </c>
      <c r="C2213" s="3" t="s">
        <v>17</v>
      </c>
      <c r="D2213" s="3" t="s">
        <v>18</v>
      </c>
      <c r="F2213" s="3" t="s">
        <v>20</v>
      </c>
      <c r="G2213" s="3" t="s">
        <v>81</v>
      </c>
      <c r="H2213" s="3" t="s">
        <v>168</v>
      </c>
      <c r="I2213" s="3" t="s">
        <v>826</v>
      </c>
      <c r="J2213" s="6">
        <v>1.9989999999999999</v>
      </c>
      <c r="K2213" s="4">
        <v>45097</v>
      </c>
      <c r="L2213" s="3">
        <f t="shared" si="136"/>
        <v>2023</v>
      </c>
      <c r="M2213" s="3">
        <f t="shared" si="137"/>
        <v>6</v>
      </c>
      <c r="O2213" s="3"/>
      <c r="P2213" s="56">
        <f t="shared" si="138"/>
        <v>0</v>
      </c>
      <c r="Q2213" s="56">
        <f t="shared" si="139"/>
        <v>-1.9989999999999999</v>
      </c>
      <c r="R2213" s="56">
        <f>IF(A2213="INVERSION",-J2213,0)</f>
        <v>0</v>
      </c>
      <c r="S2213" s="56">
        <f>finanzas3[[#This Row],[INGRESO__NETO]]+finanzas3[[#This Row],[GASTO_NETO]]+finanzas3[[#This Row],[INVERSION_NETA]]</f>
        <v>-1.9989999999999999</v>
      </c>
    </row>
    <row r="2214" spans="1:19" x14ac:dyDescent="0.35">
      <c r="A2214" s="3" t="s">
        <v>28</v>
      </c>
      <c r="B2214" s="3" t="s">
        <v>16</v>
      </c>
      <c r="C2214" s="3" t="s">
        <v>17</v>
      </c>
      <c r="D2214" s="3" t="s">
        <v>18</v>
      </c>
      <c r="E2214" s="3" t="s">
        <v>645</v>
      </c>
      <c r="F2214" s="3" t="s">
        <v>171</v>
      </c>
      <c r="G2214" s="3" t="s">
        <v>67</v>
      </c>
      <c r="H2214" s="3" t="s">
        <v>874</v>
      </c>
      <c r="I2214" s="3" t="s">
        <v>973</v>
      </c>
      <c r="J2214" s="6">
        <v>0.15000000000000002</v>
      </c>
      <c r="K2214" s="4">
        <v>45098</v>
      </c>
      <c r="L2214" s="3">
        <f t="shared" si="136"/>
        <v>2023</v>
      </c>
      <c r="M2214" s="3">
        <f t="shared" si="137"/>
        <v>6</v>
      </c>
      <c r="O2214" s="3" t="s">
        <v>1419</v>
      </c>
      <c r="P2214" s="56">
        <f t="shared" si="138"/>
        <v>0</v>
      </c>
      <c r="Q2214" s="56">
        <f t="shared" si="139"/>
        <v>-0.15000000000000002</v>
      </c>
      <c r="R2214" s="56">
        <f>IF(A2214="INVERSION",-J2214,0)</f>
        <v>0</v>
      </c>
      <c r="S2214" s="56">
        <f>finanzas3[[#This Row],[INGRESO__NETO]]+finanzas3[[#This Row],[GASTO_NETO]]+finanzas3[[#This Row],[INVERSION_NETA]]</f>
        <v>-0.15000000000000002</v>
      </c>
    </row>
    <row r="2215" spans="1:19" x14ac:dyDescent="0.35">
      <c r="A2215" s="3" t="s">
        <v>28</v>
      </c>
      <c r="B2215" s="3" t="s">
        <v>16</v>
      </c>
      <c r="C2215" s="3" t="s">
        <v>17</v>
      </c>
      <c r="D2215" s="3" t="s">
        <v>18</v>
      </c>
      <c r="F2215" s="3" t="s">
        <v>171</v>
      </c>
      <c r="G2215" s="3" t="s">
        <v>165</v>
      </c>
      <c r="H2215" s="3" t="s">
        <v>1462</v>
      </c>
      <c r="I2215" s="3" t="s">
        <v>1463</v>
      </c>
      <c r="J2215" s="6">
        <v>5</v>
      </c>
      <c r="K2215" s="4">
        <v>45099</v>
      </c>
      <c r="L2215" s="3">
        <f t="shared" si="136"/>
        <v>2023</v>
      </c>
      <c r="M2215" s="3">
        <f t="shared" si="137"/>
        <v>6</v>
      </c>
      <c r="O2215" s="3"/>
      <c r="P2215" s="56">
        <f t="shared" si="138"/>
        <v>0</v>
      </c>
      <c r="Q2215" s="56">
        <f t="shared" si="139"/>
        <v>-5</v>
      </c>
      <c r="R2215" s="56">
        <f>IF(A2215="INVERSION",-J2215,0)</f>
        <v>0</v>
      </c>
      <c r="S2215" s="56">
        <f>finanzas3[[#This Row],[INGRESO__NETO]]+finanzas3[[#This Row],[GASTO_NETO]]+finanzas3[[#This Row],[INVERSION_NETA]]</f>
        <v>-5</v>
      </c>
    </row>
    <row r="2216" spans="1:19" x14ac:dyDescent="0.35">
      <c r="A2216" s="3" t="s">
        <v>28</v>
      </c>
      <c r="B2216" s="3" t="s">
        <v>16</v>
      </c>
      <c r="C2216" s="3" t="s">
        <v>17</v>
      </c>
      <c r="D2216" s="3" t="s">
        <v>18</v>
      </c>
      <c r="E2216" s="3" t="s">
        <v>1464</v>
      </c>
      <c r="F2216" s="3" t="s">
        <v>171</v>
      </c>
      <c r="G2216" s="3" t="s">
        <v>81</v>
      </c>
      <c r="H2216" s="3" t="s">
        <v>1465</v>
      </c>
      <c r="I2216" s="3" t="s">
        <v>403</v>
      </c>
      <c r="J2216" s="6">
        <v>1.6</v>
      </c>
      <c r="K2216" s="4">
        <v>45100</v>
      </c>
      <c r="L2216" s="3">
        <f t="shared" si="136"/>
        <v>2023</v>
      </c>
      <c r="M2216" s="3">
        <f t="shared" si="137"/>
        <v>6</v>
      </c>
      <c r="O2216" s="3" t="s">
        <v>1466</v>
      </c>
      <c r="P2216" s="56">
        <f t="shared" si="138"/>
        <v>0</v>
      </c>
      <c r="Q2216" s="56">
        <f t="shared" si="139"/>
        <v>-1.6</v>
      </c>
      <c r="R2216" s="56">
        <f>IF(A2216="INVERSION",-J2216,0)</f>
        <v>0</v>
      </c>
      <c r="S2216" s="56">
        <f>finanzas3[[#This Row],[INGRESO__NETO]]+finanzas3[[#This Row],[GASTO_NETO]]+finanzas3[[#This Row],[INVERSION_NETA]]</f>
        <v>-1.6</v>
      </c>
    </row>
    <row r="2217" spans="1:19" x14ac:dyDescent="0.35">
      <c r="A2217" s="3" t="s">
        <v>28</v>
      </c>
      <c r="B2217" s="3" t="s">
        <v>16</v>
      </c>
      <c r="C2217" s="3" t="s">
        <v>17</v>
      </c>
      <c r="D2217" s="3" t="s">
        <v>18</v>
      </c>
      <c r="E2217" s="3" t="s">
        <v>1416</v>
      </c>
      <c r="F2217" s="3" t="s">
        <v>171</v>
      </c>
      <c r="G2217" s="3" t="s">
        <v>67</v>
      </c>
      <c r="H2217" s="3" t="s">
        <v>1416</v>
      </c>
      <c r="I2217" s="3" t="s">
        <v>1016</v>
      </c>
      <c r="J2217" s="6">
        <v>0.44000000000000006</v>
      </c>
      <c r="K2217" s="4">
        <v>45100</v>
      </c>
      <c r="L2217" s="3">
        <f t="shared" si="136"/>
        <v>2023</v>
      </c>
      <c r="M2217" s="3">
        <f t="shared" si="137"/>
        <v>6</v>
      </c>
      <c r="O2217" s="3"/>
      <c r="P2217" s="56">
        <f t="shared" si="138"/>
        <v>0</v>
      </c>
      <c r="Q2217" s="56">
        <f t="shared" si="139"/>
        <v>-0.44000000000000006</v>
      </c>
      <c r="R2217" s="56">
        <f>IF(A2217="INVERSION",-J2217,0)</f>
        <v>0</v>
      </c>
      <c r="S2217" s="56">
        <f>finanzas3[[#This Row],[INGRESO__NETO]]+finanzas3[[#This Row],[GASTO_NETO]]+finanzas3[[#This Row],[INVERSION_NETA]]</f>
        <v>-0.44000000000000006</v>
      </c>
    </row>
    <row r="2218" spans="1:19" x14ac:dyDescent="0.35">
      <c r="A2218" s="3" t="s">
        <v>28</v>
      </c>
      <c r="B2218" s="3" t="s">
        <v>16</v>
      </c>
      <c r="C2218" s="3" t="s">
        <v>17</v>
      </c>
      <c r="D2218" s="3" t="s">
        <v>18</v>
      </c>
      <c r="E2218" s="3" t="s">
        <v>1229</v>
      </c>
      <c r="F2218" s="3" t="s">
        <v>171</v>
      </c>
      <c r="G2218" s="3" t="s">
        <v>67</v>
      </c>
      <c r="H2218" s="3" t="s">
        <v>1229</v>
      </c>
      <c r="I2218" s="3" t="s">
        <v>1016</v>
      </c>
      <c r="J2218" s="6">
        <v>0.22000000000000003</v>
      </c>
      <c r="K2218" s="4">
        <v>45100</v>
      </c>
      <c r="L2218" s="3">
        <f t="shared" si="136"/>
        <v>2023</v>
      </c>
      <c r="M2218" s="3">
        <f t="shared" si="137"/>
        <v>6</v>
      </c>
      <c r="O2218" s="3" t="s">
        <v>1314</v>
      </c>
      <c r="P2218" s="56">
        <f t="shared" si="138"/>
        <v>0</v>
      </c>
      <c r="Q2218" s="56">
        <f t="shared" si="139"/>
        <v>-0.22000000000000003</v>
      </c>
      <c r="R2218" s="56">
        <f>IF(A2218="INVERSION",-J2218,0)</f>
        <v>0</v>
      </c>
      <c r="S2218" s="56">
        <f>finanzas3[[#This Row],[INGRESO__NETO]]+finanzas3[[#This Row],[GASTO_NETO]]+finanzas3[[#This Row],[INVERSION_NETA]]</f>
        <v>-0.22000000000000003</v>
      </c>
    </row>
    <row r="2219" spans="1:19" x14ac:dyDescent="0.35">
      <c r="A2219" s="3" t="s">
        <v>28</v>
      </c>
      <c r="B2219" s="3" t="s">
        <v>16</v>
      </c>
      <c r="C2219" s="3" t="s">
        <v>17</v>
      </c>
      <c r="D2219" s="3" t="s">
        <v>18</v>
      </c>
      <c r="E2219" s="3" t="s">
        <v>645</v>
      </c>
      <c r="F2219" s="3" t="s">
        <v>171</v>
      </c>
      <c r="G2219" s="3" t="s">
        <v>67</v>
      </c>
      <c r="H2219" s="3" t="s">
        <v>874</v>
      </c>
      <c r="I2219" s="3" t="s">
        <v>973</v>
      </c>
      <c r="J2219" s="6">
        <v>0.12</v>
      </c>
      <c r="K2219" s="4">
        <v>45104</v>
      </c>
      <c r="L2219" s="3">
        <f t="shared" si="136"/>
        <v>2023</v>
      </c>
      <c r="M2219" s="3">
        <f t="shared" si="137"/>
        <v>6</v>
      </c>
      <c r="O2219" s="3" t="s">
        <v>1419</v>
      </c>
      <c r="P2219" s="56">
        <f t="shared" si="138"/>
        <v>0</v>
      </c>
      <c r="Q2219" s="56">
        <f t="shared" si="139"/>
        <v>-0.12</v>
      </c>
      <c r="R2219" s="56">
        <f>IF(A2219="INVERSION",-J2219,0)</f>
        <v>0</v>
      </c>
      <c r="S2219" s="56">
        <f>finanzas3[[#This Row],[INGRESO__NETO]]+finanzas3[[#This Row],[GASTO_NETO]]+finanzas3[[#This Row],[INVERSION_NETA]]</f>
        <v>-0.12</v>
      </c>
    </row>
    <row r="2220" spans="1:19" x14ac:dyDescent="0.35">
      <c r="A2220" s="3" t="s">
        <v>28</v>
      </c>
      <c r="B2220" s="3" t="s">
        <v>16</v>
      </c>
      <c r="C2220" s="3" t="s">
        <v>17</v>
      </c>
      <c r="D2220" s="3" t="s">
        <v>18</v>
      </c>
      <c r="E2220" s="3" t="s">
        <v>1345</v>
      </c>
      <c r="F2220" s="3" t="s">
        <v>171</v>
      </c>
      <c r="G2220" s="3" t="s">
        <v>53</v>
      </c>
      <c r="H2220" s="3" t="s">
        <v>77</v>
      </c>
      <c r="I2220" s="3" t="s">
        <v>711</v>
      </c>
      <c r="J2220" s="6">
        <v>0.81600000000000006</v>
      </c>
      <c r="K2220" s="4">
        <v>45104</v>
      </c>
      <c r="L2220" s="3">
        <f t="shared" si="136"/>
        <v>2023</v>
      </c>
      <c r="M2220" s="3">
        <f t="shared" si="137"/>
        <v>6</v>
      </c>
      <c r="O2220" s="3"/>
      <c r="P2220" s="56">
        <f t="shared" si="138"/>
        <v>0</v>
      </c>
      <c r="Q2220" s="56">
        <f t="shared" si="139"/>
        <v>-0.81600000000000006</v>
      </c>
      <c r="R2220" s="56">
        <f>IF(A2220="INVERSION",-J2220,0)</f>
        <v>0</v>
      </c>
      <c r="S2220" s="56">
        <f>finanzas3[[#This Row],[INGRESO__NETO]]+finanzas3[[#This Row],[GASTO_NETO]]+finanzas3[[#This Row],[INVERSION_NETA]]</f>
        <v>-0.81600000000000006</v>
      </c>
    </row>
    <row r="2221" spans="1:19" x14ac:dyDescent="0.35">
      <c r="A2221" s="3" t="s">
        <v>28</v>
      </c>
      <c r="B2221" s="3" t="s">
        <v>16</v>
      </c>
      <c r="C2221" s="3" t="s">
        <v>17</v>
      </c>
      <c r="D2221" s="3" t="s">
        <v>18</v>
      </c>
      <c r="E2221" s="3" t="s">
        <v>1467</v>
      </c>
      <c r="F2221" s="3" t="s">
        <v>171</v>
      </c>
      <c r="G2221" s="3" t="s">
        <v>81</v>
      </c>
      <c r="H2221" s="3" t="s">
        <v>1468</v>
      </c>
      <c r="I2221" s="3" t="s">
        <v>403</v>
      </c>
      <c r="J2221" s="6">
        <v>1.1500000000000001</v>
      </c>
      <c r="K2221" s="4">
        <v>45106</v>
      </c>
      <c r="L2221" s="3">
        <f t="shared" si="136"/>
        <v>2023</v>
      </c>
      <c r="M2221" s="3">
        <f t="shared" si="137"/>
        <v>6</v>
      </c>
      <c r="O2221" s="3" t="s">
        <v>1469</v>
      </c>
      <c r="P2221" s="56">
        <f t="shared" si="138"/>
        <v>0</v>
      </c>
      <c r="Q2221" s="56">
        <f t="shared" si="139"/>
        <v>-1.1500000000000001</v>
      </c>
      <c r="R2221" s="56">
        <f>IF(A2221="INVERSION",-J2221,0)</f>
        <v>0</v>
      </c>
      <c r="S2221" s="56">
        <f>finanzas3[[#This Row],[INGRESO__NETO]]+finanzas3[[#This Row],[GASTO_NETO]]+finanzas3[[#This Row],[INVERSION_NETA]]</f>
        <v>-1.1500000000000001</v>
      </c>
    </row>
    <row r="2222" spans="1:19" x14ac:dyDescent="0.35">
      <c r="A2222" s="3" t="s">
        <v>15</v>
      </c>
      <c r="B2222" s="3" t="s">
        <v>16</v>
      </c>
      <c r="C2222" s="3" t="s">
        <v>29</v>
      </c>
      <c r="D2222" s="3" t="s">
        <v>18</v>
      </c>
      <c r="E2222" s="3" t="s">
        <v>645</v>
      </c>
      <c r="F2222" s="3" t="s">
        <v>171</v>
      </c>
      <c r="G2222" s="3" t="s">
        <v>148</v>
      </c>
      <c r="H2222" s="3" t="s">
        <v>646</v>
      </c>
      <c r="I2222" s="3" t="s">
        <v>2706</v>
      </c>
      <c r="J2222" s="6">
        <v>584.98199999999997</v>
      </c>
      <c r="K2222" s="4">
        <v>45106</v>
      </c>
      <c r="L2222" s="3">
        <f t="shared" si="136"/>
        <v>2023</v>
      </c>
      <c r="M2222" s="3">
        <f t="shared" si="137"/>
        <v>6</v>
      </c>
      <c r="O2222" s="3" t="s">
        <v>1473</v>
      </c>
      <c r="P2222" s="56">
        <f t="shared" si="138"/>
        <v>584.98199999999997</v>
      </c>
      <c r="Q2222" s="56">
        <f t="shared" si="139"/>
        <v>0</v>
      </c>
      <c r="R2222" s="56">
        <f>IF(A2222="INVERSION",-J2222,0)</f>
        <v>0</v>
      </c>
      <c r="S2222" s="56">
        <f>finanzas3[[#This Row],[INGRESO__NETO]]+finanzas3[[#This Row],[GASTO_NETO]]+finanzas3[[#This Row],[INVERSION_NETA]]</f>
        <v>584.98199999999997</v>
      </c>
    </row>
    <row r="2223" spans="1:19" x14ac:dyDescent="0.35">
      <c r="A2223" s="3" t="s">
        <v>28</v>
      </c>
      <c r="B2223" s="3" t="s">
        <v>16</v>
      </c>
      <c r="C2223" s="3" t="s">
        <v>17</v>
      </c>
      <c r="D2223" s="3" t="s">
        <v>18</v>
      </c>
      <c r="E2223" s="3" t="s">
        <v>1470</v>
      </c>
      <c r="F2223" s="3" t="s">
        <v>171</v>
      </c>
      <c r="G2223" s="3" t="s">
        <v>21</v>
      </c>
      <c r="H2223" s="3" t="s">
        <v>1468</v>
      </c>
      <c r="I2223" s="3" t="s">
        <v>1471</v>
      </c>
      <c r="J2223" s="6">
        <v>4.1820000000000004</v>
      </c>
      <c r="K2223" s="4">
        <v>45106</v>
      </c>
      <c r="L2223" s="3">
        <f t="shared" si="136"/>
        <v>2023</v>
      </c>
      <c r="M2223" s="3">
        <f t="shared" si="137"/>
        <v>6</v>
      </c>
      <c r="O2223" s="3" t="s">
        <v>1472</v>
      </c>
      <c r="P2223" s="56">
        <f t="shared" si="138"/>
        <v>0</v>
      </c>
      <c r="Q2223" s="56">
        <f t="shared" si="139"/>
        <v>-4.1820000000000004</v>
      </c>
      <c r="R2223" s="56">
        <f>IF(A2223="INVERSION",-J2223,0)</f>
        <v>0</v>
      </c>
      <c r="S2223" s="56">
        <f>finanzas3[[#This Row],[INGRESO__NETO]]+finanzas3[[#This Row],[GASTO_NETO]]+finanzas3[[#This Row],[INVERSION_NETA]]</f>
        <v>-4.1820000000000004</v>
      </c>
    </row>
    <row r="2224" spans="1:19" x14ac:dyDescent="0.35">
      <c r="A2224" s="3" t="s">
        <v>15</v>
      </c>
      <c r="B2224" s="3" t="s">
        <v>16</v>
      </c>
      <c r="C2224" s="3" t="s">
        <v>17</v>
      </c>
      <c r="D2224" s="3" t="s">
        <v>18</v>
      </c>
      <c r="E2224" s="3" t="s">
        <v>98</v>
      </c>
      <c r="F2224" s="3" t="s">
        <v>20</v>
      </c>
      <c r="G2224" s="3" t="s">
        <v>568</v>
      </c>
      <c r="H2224" s="3" t="s">
        <v>679</v>
      </c>
      <c r="I2224" s="3" t="s">
        <v>98</v>
      </c>
      <c r="J2224" s="6">
        <v>13.2</v>
      </c>
      <c r="K2224" s="4">
        <v>45107</v>
      </c>
      <c r="L2224" s="3">
        <f t="shared" si="136"/>
        <v>2023</v>
      </c>
      <c r="M2224" s="3">
        <f t="shared" si="137"/>
        <v>6</v>
      </c>
      <c r="O2224" s="3" t="s">
        <v>1474</v>
      </c>
      <c r="P2224" s="56">
        <f t="shared" si="138"/>
        <v>13.2</v>
      </c>
      <c r="Q2224" s="56">
        <f t="shared" si="139"/>
        <v>0</v>
      </c>
      <c r="R2224" s="56">
        <f>IF(A2224="INVERSION",-J2224,0)</f>
        <v>0</v>
      </c>
      <c r="S2224" s="56">
        <f>finanzas3[[#This Row],[INGRESO__NETO]]+finanzas3[[#This Row],[GASTO_NETO]]+finanzas3[[#This Row],[INVERSION_NETA]]</f>
        <v>13.2</v>
      </c>
    </row>
    <row r="2225" spans="1:19" x14ac:dyDescent="0.35">
      <c r="A2225" s="3" t="s">
        <v>531</v>
      </c>
      <c r="B2225" s="3" t="s">
        <v>16</v>
      </c>
      <c r="C2225" s="3" t="s">
        <v>17</v>
      </c>
      <c r="D2225" s="3" t="s">
        <v>18</v>
      </c>
      <c r="E2225" s="3" t="s">
        <v>532</v>
      </c>
      <c r="F2225" s="3" t="s">
        <v>20</v>
      </c>
      <c r="G2225" s="3" t="s">
        <v>533</v>
      </c>
      <c r="H2225" s="3" t="s">
        <v>533</v>
      </c>
      <c r="I2225" s="3" t="s">
        <v>533</v>
      </c>
      <c r="J2225" s="6">
        <v>180</v>
      </c>
      <c r="K2225" s="4">
        <v>45107</v>
      </c>
      <c r="L2225" s="3">
        <f t="shared" si="136"/>
        <v>2023</v>
      </c>
      <c r="M2225" s="3">
        <f t="shared" si="137"/>
        <v>6</v>
      </c>
      <c r="O2225" s="3"/>
      <c r="P2225" s="56">
        <f t="shared" si="138"/>
        <v>0</v>
      </c>
      <c r="Q2225" s="56">
        <f t="shared" si="139"/>
        <v>0</v>
      </c>
      <c r="R2225" s="56">
        <f>IF(A2225="INVERSION",-J2225,0)</f>
        <v>-180</v>
      </c>
      <c r="S2225" s="56">
        <f>finanzas3[[#This Row],[INGRESO__NETO]]+finanzas3[[#This Row],[GASTO_NETO]]+finanzas3[[#This Row],[INVERSION_NETA]]</f>
        <v>-180</v>
      </c>
    </row>
    <row r="2226" spans="1:19" x14ac:dyDescent="0.35">
      <c r="A2226" s="3" t="s">
        <v>28</v>
      </c>
      <c r="B2226" s="3" t="s">
        <v>16</v>
      </c>
      <c r="C2226" s="3" t="s">
        <v>17</v>
      </c>
      <c r="D2226" s="3" t="s">
        <v>18</v>
      </c>
      <c r="E2226" s="3" t="s">
        <v>634</v>
      </c>
      <c r="F2226" s="3" t="s">
        <v>171</v>
      </c>
      <c r="G2226" s="3" t="s">
        <v>67</v>
      </c>
      <c r="H2226" s="3" t="s">
        <v>634</v>
      </c>
      <c r="I2226" s="3" t="s">
        <v>1016</v>
      </c>
      <c r="J2226" s="6">
        <v>0.19</v>
      </c>
      <c r="K2226" s="4">
        <v>45107</v>
      </c>
      <c r="L2226" s="3">
        <f t="shared" si="136"/>
        <v>2023</v>
      </c>
      <c r="M2226" s="3">
        <f t="shared" si="137"/>
        <v>6</v>
      </c>
      <c r="O2226" s="3"/>
      <c r="P2226" s="56">
        <f t="shared" si="138"/>
        <v>0</v>
      </c>
      <c r="Q2226" s="56">
        <f t="shared" si="139"/>
        <v>-0.19</v>
      </c>
      <c r="R2226" s="56">
        <f>IF(A2226="INVERSION",-J2226,0)</f>
        <v>0</v>
      </c>
      <c r="S2226" s="56">
        <f>finanzas3[[#This Row],[INGRESO__NETO]]+finanzas3[[#This Row],[GASTO_NETO]]+finanzas3[[#This Row],[INVERSION_NETA]]</f>
        <v>-0.19</v>
      </c>
    </row>
    <row r="2227" spans="1:19" x14ac:dyDescent="0.35">
      <c r="A2227" s="3" t="s">
        <v>531</v>
      </c>
      <c r="B2227" s="3" t="s">
        <v>16</v>
      </c>
      <c r="C2227" s="3" t="s">
        <v>17</v>
      </c>
      <c r="D2227" s="3" t="s">
        <v>18</v>
      </c>
      <c r="E2227" s="3" t="s">
        <v>2203</v>
      </c>
      <c r="F2227" s="3" t="s">
        <v>20</v>
      </c>
      <c r="G2227" s="3" t="s">
        <v>1451</v>
      </c>
      <c r="H2227" s="3" t="s">
        <v>1451</v>
      </c>
      <c r="I2227" s="3" t="s">
        <v>1450</v>
      </c>
      <c r="J2227" s="6">
        <v>180</v>
      </c>
      <c r="K2227" s="4">
        <v>45107</v>
      </c>
      <c r="L2227" s="3">
        <f t="shared" si="136"/>
        <v>2023</v>
      </c>
      <c r="M2227" s="3">
        <f t="shared" si="137"/>
        <v>6</v>
      </c>
      <c r="O2227" s="3"/>
      <c r="P2227" s="56">
        <f t="shared" si="138"/>
        <v>0</v>
      </c>
      <c r="Q2227" s="56">
        <f t="shared" si="139"/>
        <v>0</v>
      </c>
      <c r="R2227" s="56">
        <f>IF(A2227="INVERSION",-J2227,0)</f>
        <v>-180</v>
      </c>
      <c r="S2227" s="56">
        <f>finanzas3[[#This Row],[INGRESO__NETO]]+finanzas3[[#This Row],[GASTO_NETO]]+finanzas3[[#This Row],[INVERSION_NETA]]</f>
        <v>-180</v>
      </c>
    </row>
    <row r="2228" spans="1:19" x14ac:dyDescent="0.35">
      <c r="A2228" s="3" t="s">
        <v>28</v>
      </c>
      <c r="B2228" s="3" t="s">
        <v>16</v>
      </c>
      <c r="C2228" s="3" t="s">
        <v>29</v>
      </c>
      <c r="D2228" s="3" t="s">
        <v>18</v>
      </c>
      <c r="E2228" s="3" t="s">
        <v>37</v>
      </c>
      <c r="F2228" s="3" t="s">
        <v>171</v>
      </c>
      <c r="G2228" s="3" t="s">
        <v>1864</v>
      </c>
      <c r="H2228" s="3" t="s">
        <v>1861</v>
      </c>
      <c r="I2228" s="3" t="s">
        <v>487</v>
      </c>
      <c r="J2228" s="6">
        <v>30</v>
      </c>
      <c r="K2228" s="4">
        <v>45108</v>
      </c>
      <c r="L2228" s="3">
        <f t="shared" si="136"/>
        <v>2023</v>
      </c>
      <c r="M2228" s="3">
        <f t="shared" si="137"/>
        <v>7</v>
      </c>
      <c r="O2228" s="3"/>
      <c r="P2228" s="56">
        <f t="shared" si="138"/>
        <v>0</v>
      </c>
      <c r="Q2228" s="56">
        <f t="shared" si="139"/>
        <v>-30</v>
      </c>
      <c r="R2228" s="56">
        <f>IF(A2228="INVERSION",-J2228,0)</f>
        <v>0</v>
      </c>
      <c r="S2228" s="56">
        <f>finanzas3[[#This Row],[INGRESO__NETO]]+finanzas3[[#This Row],[GASTO_NETO]]+finanzas3[[#This Row],[INVERSION_NETA]]</f>
        <v>-30</v>
      </c>
    </row>
    <row r="2229" spans="1:19" x14ac:dyDescent="0.35">
      <c r="A2229" s="3" t="s">
        <v>28</v>
      </c>
      <c r="B2229" s="3" t="s">
        <v>16</v>
      </c>
      <c r="C2229" s="3" t="s">
        <v>29</v>
      </c>
      <c r="D2229" s="3" t="s">
        <v>18</v>
      </c>
      <c r="E2229" s="3" t="s">
        <v>184</v>
      </c>
      <c r="F2229" s="3" t="s">
        <v>171</v>
      </c>
      <c r="G2229" s="3" t="s">
        <v>1864</v>
      </c>
      <c r="H2229" s="3" t="s">
        <v>184</v>
      </c>
      <c r="I2229" s="3" t="s">
        <v>1271</v>
      </c>
      <c r="J2229" s="6">
        <v>6.5</v>
      </c>
      <c r="K2229" s="4">
        <v>45108</v>
      </c>
      <c r="L2229" s="3">
        <f t="shared" si="136"/>
        <v>2023</v>
      </c>
      <c r="M2229" s="3">
        <f t="shared" si="137"/>
        <v>7</v>
      </c>
      <c r="O2229" s="3"/>
      <c r="P2229" s="56">
        <f t="shared" si="138"/>
        <v>0</v>
      </c>
      <c r="Q2229" s="56">
        <f t="shared" si="139"/>
        <v>-6.5</v>
      </c>
      <c r="R2229" s="56">
        <f>IF(A2229="INVERSION",-J2229,0)</f>
        <v>0</v>
      </c>
      <c r="S2229" s="56">
        <f>finanzas3[[#This Row],[INGRESO__NETO]]+finanzas3[[#This Row],[GASTO_NETO]]+finanzas3[[#This Row],[INVERSION_NETA]]</f>
        <v>-6.5</v>
      </c>
    </row>
    <row r="2230" spans="1:19" x14ac:dyDescent="0.35">
      <c r="A2230" s="3" t="s">
        <v>531</v>
      </c>
      <c r="B2230" s="3" t="s">
        <v>16</v>
      </c>
      <c r="C2230" s="3" t="s">
        <v>17</v>
      </c>
      <c r="D2230" s="3" t="s">
        <v>18</v>
      </c>
      <c r="E2230" s="3" t="s">
        <v>2203</v>
      </c>
      <c r="F2230" s="3" t="s">
        <v>20</v>
      </c>
      <c r="G2230" s="3" t="s">
        <v>1451</v>
      </c>
      <c r="H2230" s="3" t="s">
        <v>1451</v>
      </c>
      <c r="I2230" s="3" t="s">
        <v>1450</v>
      </c>
      <c r="J2230" s="6">
        <v>270</v>
      </c>
      <c r="K2230" s="4">
        <v>45109</v>
      </c>
      <c r="L2230" s="3">
        <f t="shared" si="136"/>
        <v>2023</v>
      </c>
      <c r="M2230" s="3">
        <f t="shared" si="137"/>
        <v>7</v>
      </c>
      <c r="O2230" s="3" t="s">
        <v>1475</v>
      </c>
      <c r="P2230" s="56">
        <f t="shared" si="138"/>
        <v>0</v>
      </c>
      <c r="Q2230" s="56">
        <f t="shared" si="139"/>
        <v>0</v>
      </c>
      <c r="R2230" s="56">
        <f>IF(A2230="INVERSION",-J2230,0)</f>
        <v>-270</v>
      </c>
      <c r="S2230" s="56">
        <f>finanzas3[[#This Row],[INGRESO__NETO]]+finanzas3[[#This Row],[GASTO_NETO]]+finanzas3[[#This Row],[INVERSION_NETA]]</f>
        <v>-270</v>
      </c>
    </row>
    <row r="2231" spans="1:19" x14ac:dyDescent="0.35">
      <c r="A2231" s="3" t="s">
        <v>28</v>
      </c>
      <c r="B2231" s="3" t="s">
        <v>16</v>
      </c>
      <c r="C2231" s="3" t="s">
        <v>29</v>
      </c>
      <c r="D2231" s="3" t="s">
        <v>18</v>
      </c>
      <c r="E2231" s="3" t="s">
        <v>37</v>
      </c>
      <c r="F2231" s="3" t="s">
        <v>171</v>
      </c>
      <c r="G2231" s="3" t="s">
        <v>1864</v>
      </c>
      <c r="H2231" s="3" t="s">
        <v>1863</v>
      </c>
      <c r="I2231" s="3" t="s">
        <v>1374</v>
      </c>
      <c r="J2231" s="6">
        <v>30</v>
      </c>
      <c r="K2231" s="4">
        <v>45110</v>
      </c>
      <c r="L2231" s="3">
        <f t="shared" si="136"/>
        <v>2023</v>
      </c>
      <c r="M2231" s="3">
        <f t="shared" si="137"/>
        <v>7</v>
      </c>
      <c r="O2231" s="3"/>
      <c r="P2231" s="56">
        <f t="shared" si="138"/>
        <v>0</v>
      </c>
      <c r="Q2231" s="56">
        <f t="shared" si="139"/>
        <v>-30</v>
      </c>
      <c r="R2231" s="56">
        <f>IF(A2231="INVERSION",-J2231,0)</f>
        <v>0</v>
      </c>
      <c r="S2231" s="56">
        <f>finanzas3[[#This Row],[INGRESO__NETO]]+finanzas3[[#This Row],[GASTO_NETO]]+finanzas3[[#This Row],[INVERSION_NETA]]</f>
        <v>-30</v>
      </c>
    </row>
    <row r="2232" spans="1:19" x14ac:dyDescent="0.35">
      <c r="A2232" s="3" t="s">
        <v>28</v>
      </c>
      <c r="B2232" s="3" t="s">
        <v>16</v>
      </c>
      <c r="C2232" s="3" t="s">
        <v>17</v>
      </c>
      <c r="D2232" s="3" t="s">
        <v>18</v>
      </c>
      <c r="E2232" s="3" t="s">
        <v>1484</v>
      </c>
      <c r="F2232" s="3" t="s">
        <v>171</v>
      </c>
      <c r="G2232" s="3" t="s">
        <v>81</v>
      </c>
      <c r="H2232" s="3" t="s">
        <v>1488</v>
      </c>
      <c r="I2232" s="3" t="s">
        <v>1489</v>
      </c>
      <c r="J2232" s="6">
        <v>0.8</v>
      </c>
      <c r="K2232" s="4">
        <v>45110</v>
      </c>
      <c r="L2232" s="3">
        <f t="shared" si="136"/>
        <v>2023</v>
      </c>
      <c r="M2232" s="3">
        <f t="shared" si="137"/>
        <v>7</v>
      </c>
      <c r="O2232" s="3" t="s">
        <v>1490</v>
      </c>
      <c r="P2232" s="56">
        <f t="shared" si="138"/>
        <v>0</v>
      </c>
      <c r="Q2232" s="56">
        <f t="shared" si="139"/>
        <v>-0.8</v>
      </c>
      <c r="R2232" s="56">
        <f>IF(A2232="INVERSION",-J2232,0)</f>
        <v>0</v>
      </c>
      <c r="S2232" s="56">
        <f>finanzas3[[#This Row],[INGRESO__NETO]]+finanzas3[[#This Row],[GASTO_NETO]]+finanzas3[[#This Row],[INVERSION_NETA]]</f>
        <v>-0.8</v>
      </c>
    </row>
    <row r="2233" spans="1:19" x14ac:dyDescent="0.35">
      <c r="A2233" s="3" t="s">
        <v>531</v>
      </c>
      <c r="B2233" s="3" t="s">
        <v>16</v>
      </c>
      <c r="C2233" s="3" t="s">
        <v>17</v>
      </c>
      <c r="D2233" s="3" t="s">
        <v>18</v>
      </c>
      <c r="E2233" s="3" t="s">
        <v>532</v>
      </c>
      <c r="F2233" s="3" t="s">
        <v>20</v>
      </c>
      <c r="G2233" s="3" t="s">
        <v>533</v>
      </c>
      <c r="H2233" s="3" t="s">
        <v>533</v>
      </c>
      <c r="I2233" s="3" t="s">
        <v>533</v>
      </c>
      <c r="J2233" s="6">
        <v>180</v>
      </c>
      <c r="K2233" s="4">
        <v>45110</v>
      </c>
      <c r="L2233" s="3">
        <f t="shared" si="136"/>
        <v>2023</v>
      </c>
      <c r="M2233" s="3">
        <f t="shared" si="137"/>
        <v>7</v>
      </c>
      <c r="O2233" s="3"/>
      <c r="P2233" s="56">
        <f t="shared" si="138"/>
        <v>0</v>
      </c>
      <c r="Q2233" s="56">
        <f t="shared" si="139"/>
        <v>0</v>
      </c>
      <c r="R2233" s="56">
        <f>IF(A2233="INVERSION",-J2233,0)</f>
        <v>-180</v>
      </c>
      <c r="S2233" s="56">
        <f>finanzas3[[#This Row],[INGRESO__NETO]]+finanzas3[[#This Row],[GASTO_NETO]]+finanzas3[[#This Row],[INVERSION_NETA]]</f>
        <v>-180</v>
      </c>
    </row>
    <row r="2234" spans="1:19" x14ac:dyDescent="0.35">
      <c r="A2234" s="3" t="s">
        <v>28</v>
      </c>
      <c r="B2234" s="3" t="s">
        <v>16</v>
      </c>
      <c r="C2234" s="3" t="s">
        <v>17</v>
      </c>
      <c r="D2234" s="3" t="s">
        <v>18</v>
      </c>
      <c r="E2234" s="3" t="s">
        <v>1337</v>
      </c>
      <c r="F2234" s="3" t="s">
        <v>171</v>
      </c>
      <c r="G2234" s="3" t="s">
        <v>1865</v>
      </c>
      <c r="H2234" s="3" t="s">
        <v>42</v>
      </c>
      <c r="I2234" s="3" t="s">
        <v>860</v>
      </c>
      <c r="J2234" s="6">
        <v>2.0489999999999999</v>
      </c>
      <c r="K2234" s="4">
        <v>45110</v>
      </c>
      <c r="L2234" s="3">
        <f t="shared" si="136"/>
        <v>2023</v>
      </c>
      <c r="M2234" s="3">
        <f t="shared" si="137"/>
        <v>7</v>
      </c>
      <c r="O2234" s="3" t="s">
        <v>1483</v>
      </c>
      <c r="P2234" s="56">
        <f t="shared" si="138"/>
        <v>0</v>
      </c>
      <c r="Q2234" s="56">
        <f t="shared" si="139"/>
        <v>-2.0489999999999999</v>
      </c>
      <c r="R2234" s="56">
        <f>IF(A2234="INVERSION",-J2234,0)</f>
        <v>0</v>
      </c>
      <c r="S2234" s="56">
        <f>finanzas3[[#This Row],[INGRESO__NETO]]+finanzas3[[#This Row],[GASTO_NETO]]+finanzas3[[#This Row],[INVERSION_NETA]]</f>
        <v>-2.0489999999999999</v>
      </c>
    </row>
    <row r="2235" spans="1:19" x14ac:dyDescent="0.35">
      <c r="A2235" s="3" t="s">
        <v>531</v>
      </c>
      <c r="B2235" s="3" t="s">
        <v>16</v>
      </c>
      <c r="C2235" s="3" t="s">
        <v>17</v>
      </c>
      <c r="D2235" s="3" t="s">
        <v>18</v>
      </c>
      <c r="E2235" s="3" t="s">
        <v>546</v>
      </c>
      <c r="F2235" s="3" t="s">
        <v>20</v>
      </c>
      <c r="G2235" s="3" t="s">
        <v>547</v>
      </c>
      <c r="H2235" s="3" t="s">
        <v>547</v>
      </c>
      <c r="I2235" s="3" t="s">
        <v>547</v>
      </c>
      <c r="J2235" s="6">
        <v>180</v>
      </c>
      <c r="K2235" s="4">
        <v>45110</v>
      </c>
      <c r="L2235" s="3">
        <f t="shared" si="136"/>
        <v>2023</v>
      </c>
      <c r="M2235" s="3">
        <f t="shared" si="137"/>
        <v>7</v>
      </c>
      <c r="O2235" s="3"/>
      <c r="P2235" s="56">
        <f t="shared" si="138"/>
        <v>0</v>
      </c>
      <c r="Q2235" s="56">
        <f t="shared" si="139"/>
        <v>0</v>
      </c>
      <c r="R2235" s="56">
        <f>IF(A2235="INVERSION",-J2235,0)</f>
        <v>-180</v>
      </c>
      <c r="S2235" s="56">
        <f>finanzas3[[#This Row],[INGRESO__NETO]]+finanzas3[[#This Row],[GASTO_NETO]]+finanzas3[[#This Row],[INVERSION_NETA]]</f>
        <v>-180</v>
      </c>
    </row>
    <row r="2236" spans="1:19" x14ac:dyDescent="0.35">
      <c r="A2236" s="3" t="s">
        <v>28</v>
      </c>
      <c r="B2236" s="3" t="s">
        <v>16</v>
      </c>
      <c r="C2236" s="3" t="s">
        <v>17</v>
      </c>
      <c r="D2236" s="3" t="s">
        <v>18</v>
      </c>
      <c r="E2236" s="3" t="s">
        <v>37</v>
      </c>
      <c r="F2236" s="3" t="s">
        <v>171</v>
      </c>
      <c r="G2236" s="3" t="s">
        <v>1864</v>
      </c>
      <c r="H2236" s="3" t="s">
        <v>679</v>
      </c>
      <c r="I2236" s="3" t="s">
        <v>2197</v>
      </c>
      <c r="J2236" s="6">
        <v>9.8000000000000007</v>
      </c>
      <c r="K2236" s="4">
        <v>45110</v>
      </c>
      <c r="L2236" s="3">
        <f t="shared" si="136"/>
        <v>2023</v>
      </c>
      <c r="M2236" s="3">
        <f t="shared" si="137"/>
        <v>7</v>
      </c>
      <c r="O2236" s="3"/>
      <c r="P2236" s="56">
        <f t="shared" si="138"/>
        <v>0</v>
      </c>
      <c r="Q2236" s="56">
        <f t="shared" si="139"/>
        <v>-9.8000000000000007</v>
      </c>
      <c r="R2236" s="56">
        <f>IF(A2236="INVERSION",-J2236,0)</f>
        <v>0</v>
      </c>
      <c r="S2236" s="56">
        <f>finanzas3[[#This Row],[INGRESO__NETO]]+finanzas3[[#This Row],[GASTO_NETO]]+finanzas3[[#This Row],[INVERSION_NETA]]</f>
        <v>-9.8000000000000007</v>
      </c>
    </row>
    <row r="2237" spans="1:19" x14ac:dyDescent="0.35">
      <c r="A2237" s="3" t="s">
        <v>531</v>
      </c>
      <c r="B2237" s="3" t="s">
        <v>16</v>
      </c>
      <c r="C2237" s="3" t="s">
        <v>17</v>
      </c>
      <c r="D2237" s="3" t="s">
        <v>18</v>
      </c>
      <c r="E2237" s="3" t="s">
        <v>2203</v>
      </c>
      <c r="F2237" s="3" t="s">
        <v>20</v>
      </c>
      <c r="G2237" s="3" t="s">
        <v>1451</v>
      </c>
      <c r="H2237" s="3" t="s">
        <v>1451</v>
      </c>
      <c r="I2237" s="3" t="s">
        <v>1450</v>
      </c>
      <c r="J2237" s="6">
        <v>180</v>
      </c>
      <c r="K2237" s="4">
        <v>45110</v>
      </c>
      <c r="L2237" s="3">
        <f t="shared" si="136"/>
        <v>2023</v>
      </c>
      <c r="M2237" s="3">
        <f t="shared" si="137"/>
        <v>7</v>
      </c>
      <c r="O2237" s="3"/>
      <c r="P2237" s="56">
        <f t="shared" si="138"/>
        <v>0</v>
      </c>
      <c r="Q2237" s="56">
        <f t="shared" si="139"/>
        <v>0</v>
      </c>
      <c r="R2237" s="56">
        <f>IF(A2237="INVERSION",-J2237,0)</f>
        <v>-180</v>
      </c>
      <c r="S2237" s="56">
        <f>finanzas3[[#This Row],[INGRESO__NETO]]+finanzas3[[#This Row],[GASTO_NETO]]+finanzas3[[#This Row],[INVERSION_NETA]]</f>
        <v>-180</v>
      </c>
    </row>
    <row r="2238" spans="1:19" x14ac:dyDescent="0.35">
      <c r="A2238" s="3" t="s">
        <v>28</v>
      </c>
      <c r="B2238" s="3" t="s">
        <v>16</v>
      </c>
      <c r="C2238" s="3" t="s">
        <v>17</v>
      </c>
      <c r="D2238" s="3" t="s">
        <v>18</v>
      </c>
      <c r="E2238" s="3" t="s">
        <v>1476</v>
      </c>
      <c r="F2238" s="3" t="s">
        <v>171</v>
      </c>
      <c r="G2238" s="3" t="s">
        <v>1865</v>
      </c>
      <c r="H2238" s="3" t="s">
        <v>262</v>
      </c>
      <c r="I2238" s="3" t="s">
        <v>1477</v>
      </c>
      <c r="J2238" s="6">
        <v>0.59500000000000008</v>
      </c>
      <c r="K2238" s="4">
        <v>45110</v>
      </c>
      <c r="L2238" s="3">
        <f t="shared" si="136"/>
        <v>2023</v>
      </c>
      <c r="M2238" s="3">
        <f t="shared" si="137"/>
        <v>7</v>
      </c>
      <c r="O2238" s="3"/>
      <c r="P2238" s="56">
        <f t="shared" si="138"/>
        <v>0</v>
      </c>
      <c r="Q2238" s="56">
        <f t="shared" si="139"/>
        <v>-0.59500000000000008</v>
      </c>
      <c r="R2238" s="56">
        <f>IF(A2238="INVERSION",-J2238,0)</f>
        <v>0</v>
      </c>
      <c r="S2238" s="56">
        <f>finanzas3[[#This Row],[INGRESO__NETO]]+finanzas3[[#This Row],[GASTO_NETO]]+finanzas3[[#This Row],[INVERSION_NETA]]</f>
        <v>-0.59500000000000008</v>
      </c>
    </row>
    <row r="2239" spans="1:19" x14ac:dyDescent="0.35">
      <c r="A2239" s="3" t="s">
        <v>28</v>
      </c>
      <c r="B2239" s="3" t="s">
        <v>16</v>
      </c>
      <c r="C2239" s="3" t="s">
        <v>17</v>
      </c>
      <c r="D2239" s="3" t="s">
        <v>18</v>
      </c>
      <c r="E2239" s="3" t="s">
        <v>909</v>
      </c>
      <c r="F2239" s="3" t="s">
        <v>171</v>
      </c>
      <c r="G2239" s="3" t="s">
        <v>48</v>
      </c>
      <c r="H2239" s="3" t="s">
        <v>1422</v>
      </c>
      <c r="I2239" s="3" t="s">
        <v>1491</v>
      </c>
      <c r="J2239" s="6">
        <v>0.8</v>
      </c>
      <c r="K2239" s="4">
        <v>45110</v>
      </c>
      <c r="L2239" s="3">
        <f t="shared" si="136"/>
        <v>2023</v>
      </c>
      <c r="M2239" s="3">
        <f t="shared" si="137"/>
        <v>7</v>
      </c>
      <c r="O2239" s="3" t="s">
        <v>1492</v>
      </c>
      <c r="P2239" s="56">
        <f t="shared" si="138"/>
        <v>0</v>
      </c>
      <c r="Q2239" s="56">
        <f t="shared" si="139"/>
        <v>-0.8</v>
      </c>
      <c r="R2239" s="56">
        <f>IF(A2239="INVERSION",-J2239,0)</f>
        <v>0</v>
      </c>
      <c r="S2239" s="56">
        <f>finanzas3[[#This Row],[INGRESO__NETO]]+finanzas3[[#This Row],[GASTO_NETO]]+finanzas3[[#This Row],[INVERSION_NETA]]</f>
        <v>-0.8</v>
      </c>
    </row>
    <row r="2240" spans="1:19" x14ac:dyDescent="0.35">
      <c r="A2240" s="3" t="s">
        <v>28</v>
      </c>
      <c r="B2240" s="3" t="s">
        <v>16</v>
      </c>
      <c r="C2240" s="3" t="s">
        <v>17</v>
      </c>
      <c r="D2240" s="3" t="s">
        <v>18</v>
      </c>
      <c r="E2240" s="3" t="s">
        <v>1478</v>
      </c>
      <c r="F2240" s="3" t="s">
        <v>171</v>
      </c>
      <c r="G2240" s="3" t="s">
        <v>67</v>
      </c>
      <c r="H2240" s="3" t="s">
        <v>1479</v>
      </c>
      <c r="I2240" s="3" t="s">
        <v>1393</v>
      </c>
      <c r="J2240" s="6">
        <v>5.63</v>
      </c>
      <c r="K2240" s="4">
        <v>45110</v>
      </c>
      <c r="L2240" s="3">
        <f t="shared" si="136"/>
        <v>2023</v>
      </c>
      <c r="M2240" s="3">
        <f t="shared" si="137"/>
        <v>7</v>
      </c>
      <c r="O2240" s="3" t="s">
        <v>1480</v>
      </c>
      <c r="P2240" s="56">
        <f t="shared" si="138"/>
        <v>0</v>
      </c>
      <c r="Q2240" s="56">
        <f t="shared" si="139"/>
        <v>-5.63</v>
      </c>
      <c r="R2240" s="56">
        <f>IF(A2240="INVERSION",-J2240,0)</f>
        <v>0</v>
      </c>
      <c r="S2240" s="56">
        <f>finanzas3[[#This Row],[INGRESO__NETO]]+finanzas3[[#This Row],[GASTO_NETO]]+finanzas3[[#This Row],[INVERSION_NETA]]</f>
        <v>-5.63</v>
      </c>
    </row>
    <row r="2241" spans="1:19" x14ac:dyDescent="0.35">
      <c r="A2241" s="3" t="s">
        <v>28</v>
      </c>
      <c r="B2241" s="3" t="s">
        <v>16</v>
      </c>
      <c r="C2241" s="3" t="s">
        <v>17</v>
      </c>
      <c r="D2241" s="3" t="s">
        <v>18</v>
      </c>
      <c r="E2241" s="3" t="s">
        <v>1470</v>
      </c>
      <c r="F2241" s="3" t="s">
        <v>171</v>
      </c>
      <c r="G2241" s="3" t="s">
        <v>1864</v>
      </c>
      <c r="H2241" s="3" t="s">
        <v>1203</v>
      </c>
      <c r="I2241" s="3" t="s">
        <v>1481</v>
      </c>
      <c r="J2241" s="6">
        <v>2.93</v>
      </c>
      <c r="K2241" s="4">
        <v>45110</v>
      </c>
      <c r="L2241" s="3">
        <f t="shared" si="136"/>
        <v>2023</v>
      </c>
      <c r="M2241" s="3">
        <f t="shared" si="137"/>
        <v>7</v>
      </c>
      <c r="O2241" s="3" t="s">
        <v>1482</v>
      </c>
      <c r="P2241" s="56">
        <f t="shared" si="138"/>
        <v>0</v>
      </c>
      <c r="Q2241" s="56">
        <f t="shared" si="139"/>
        <v>-2.93</v>
      </c>
      <c r="R2241" s="56">
        <f>IF(A2241="INVERSION",-J2241,0)</f>
        <v>0</v>
      </c>
      <c r="S2241" s="56">
        <f>finanzas3[[#This Row],[INGRESO__NETO]]+finanzas3[[#This Row],[GASTO_NETO]]+finanzas3[[#This Row],[INVERSION_NETA]]</f>
        <v>-2.93</v>
      </c>
    </row>
    <row r="2242" spans="1:19" x14ac:dyDescent="0.35">
      <c r="A2242" s="3" t="s">
        <v>28</v>
      </c>
      <c r="B2242" s="3" t="s">
        <v>16</v>
      </c>
      <c r="C2242" s="3" t="s">
        <v>17</v>
      </c>
      <c r="D2242" s="3" t="s">
        <v>18</v>
      </c>
      <c r="E2242" s="3" t="s">
        <v>1484</v>
      </c>
      <c r="F2242" s="3" t="s">
        <v>171</v>
      </c>
      <c r="G2242" s="3" t="s">
        <v>48</v>
      </c>
      <c r="H2242" s="3" t="s">
        <v>1485</v>
      </c>
      <c r="I2242" s="3" t="s">
        <v>1486</v>
      </c>
      <c r="J2242" s="6">
        <v>0.59500000000000008</v>
      </c>
      <c r="K2242" s="4">
        <v>45110</v>
      </c>
      <c r="L2242" s="3">
        <f t="shared" ref="L2242:L2305" si="140">YEAR(K2242)</f>
        <v>2023</v>
      </c>
      <c r="M2242" s="3">
        <f t="shared" ref="M2242:M2305" si="141">MONTH(K2242)</f>
        <v>7</v>
      </c>
      <c r="O2242" s="3" t="s">
        <v>1487</v>
      </c>
      <c r="P2242" s="56">
        <f t="shared" si="138"/>
        <v>0</v>
      </c>
      <c r="Q2242" s="56">
        <f t="shared" si="139"/>
        <v>-0.59500000000000008</v>
      </c>
      <c r="R2242" s="56">
        <f>IF(A2242="INVERSION",-J2242,0)</f>
        <v>0</v>
      </c>
      <c r="S2242" s="56">
        <f>finanzas3[[#This Row],[INGRESO__NETO]]+finanzas3[[#This Row],[GASTO_NETO]]+finanzas3[[#This Row],[INVERSION_NETA]]</f>
        <v>-0.59500000000000008</v>
      </c>
    </row>
    <row r="2243" spans="1:19" x14ac:dyDescent="0.35">
      <c r="A2243" s="3" t="s">
        <v>28</v>
      </c>
      <c r="B2243" s="3" t="s">
        <v>16</v>
      </c>
      <c r="C2243" s="3" t="s">
        <v>17</v>
      </c>
      <c r="D2243" s="3" t="s">
        <v>18</v>
      </c>
      <c r="F2243" s="3" t="s">
        <v>171</v>
      </c>
      <c r="G2243" s="3" t="s">
        <v>21</v>
      </c>
      <c r="H2243" s="3" t="s">
        <v>21</v>
      </c>
      <c r="I2243" s="3" t="s">
        <v>21</v>
      </c>
      <c r="J2243" s="6">
        <v>0.63500000000000012</v>
      </c>
      <c r="K2243" s="4">
        <v>45111</v>
      </c>
      <c r="L2243" s="3">
        <f t="shared" si="140"/>
        <v>2023</v>
      </c>
      <c r="M2243" s="3">
        <f t="shared" si="141"/>
        <v>7</v>
      </c>
      <c r="O2243" s="3"/>
      <c r="P2243" s="56">
        <f t="shared" ref="P2243:P2306" si="142">IF(A2243="INGRESO",J2243,0)</f>
        <v>0</v>
      </c>
      <c r="Q2243" s="56">
        <f t="shared" ref="Q2243:Q2306" si="143">IF(A2243="GASTO",-J2243,0)</f>
        <v>-0.63500000000000012</v>
      </c>
      <c r="R2243" s="56">
        <f>IF(A2243="INVERSION",-J2243,0)</f>
        <v>0</v>
      </c>
      <c r="S2243" s="56">
        <f>finanzas3[[#This Row],[INGRESO__NETO]]+finanzas3[[#This Row],[GASTO_NETO]]+finanzas3[[#This Row],[INVERSION_NETA]]</f>
        <v>-0.63500000000000012</v>
      </c>
    </row>
    <row r="2244" spans="1:19" x14ac:dyDescent="0.35">
      <c r="A2244" s="3" t="s">
        <v>28</v>
      </c>
      <c r="B2244" s="3" t="s">
        <v>16</v>
      </c>
      <c r="C2244" s="3" t="s">
        <v>17</v>
      </c>
      <c r="D2244" s="3" t="s">
        <v>18</v>
      </c>
      <c r="E2244" s="3" t="s">
        <v>645</v>
      </c>
      <c r="F2244" s="3" t="s">
        <v>171</v>
      </c>
      <c r="G2244" s="3" t="s">
        <v>67</v>
      </c>
      <c r="H2244" s="3" t="s">
        <v>874</v>
      </c>
      <c r="I2244" s="3" t="s">
        <v>973</v>
      </c>
      <c r="J2244" s="6">
        <v>9.5000000000000001E-2</v>
      </c>
      <c r="K2244" s="4">
        <v>45112</v>
      </c>
      <c r="L2244" s="3">
        <f t="shared" si="140"/>
        <v>2023</v>
      </c>
      <c r="M2244" s="3">
        <f t="shared" si="141"/>
        <v>7</v>
      </c>
      <c r="O2244" s="3"/>
      <c r="P2244" s="56">
        <f t="shared" si="142"/>
        <v>0</v>
      </c>
      <c r="Q2244" s="56">
        <f t="shared" si="143"/>
        <v>-9.5000000000000001E-2</v>
      </c>
      <c r="R2244" s="56">
        <f>IF(A2244="INVERSION",-J2244,0)</f>
        <v>0</v>
      </c>
      <c r="S2244" s="56">
        <f>finanzas3[[#This Row],[INGRESO__NETO]]+finanzas3[[#This Row],[GASTO_NETO]]+finanzas3[[#This Row],[INVERSION_NETA]]</f>
        <v>-9.5000000000000001E-2</v>
      </c>
    </row>
    <row r="2245" spans="1:19" x14ac:dyDescent="0.35">
      <c r="A2245" s="3" t="s">
        <v>28</v>
      </c>
      <c r="B2245" s="3" t="s">
        <v>16</v>
      </c>
      <c r="C2245" s="3" t="s">
        <v>17</v>
      </c>
      <c r="D2245" s="3" t="s">
        <v>18</v>
      </c>
      <c r="E2245" s="3" t="s">
        <v>1494</v>
      </c>
      <c r="F2245" s="3" t="s">
        <v>171</v>
      </c>
      <c r="G2245" s="3" t="s">
        <v>81</v>
      </c>
      <c r="H2245" s="3" t="s">
        <v>1495</v>
      </c>
      <c r="I2245" s="3" t="s">
        <v>1496</v>
      </c>
      <c r="J2245" s="6">
        <v>1.3</v>
      </c>
      <c r="K2245" s="4">
        <v>45113</v>
      </c>
      <c r="L2245" s="3">
        <f t="shared" si="140"/>
        <v>2023</v>
      </c>
      <c r="M2245" s="3">
        <f t="shared" si="141"/>
        <v>7</v>
      </c>
      <c r="O2245" s="3" t="s">
        <v>1497</v>
      </c>
      <c r="P2245" s="56">
        <f t="shared" si="142"/>
        <v>0</v>
      </c>
      <c r="Q2245" s="56">
        <f t="shared" si="143"/>
        <v>-1.3</v>
      </c>
      <c r="R2245" s="56">
        <f>IF(A2245="INVERSION",-J2245,0)</f>
        <v>0</v>
      </c>
      <c r="S2245" s="56">
        <f>finanzas3[[#This Row],[INGRESO__NETO]]+finanzas3[[#This Row],[GASTO_NETO]]+finanzas3[[#This Row],[INVERSION_NETA]]</f>
        <v>-1.3</v>
      </c>
    </row>
    <row r="2246" spans="1:19" x14ac:dyDescent="0.35">
      <c r="A2246" s="3" t="s">
        <v>28</v>
      </c>
      <c r="B2246" s="3" t="s">
        <v>16</v>
      </c>
      <c r="C2246" s="3" t="s">
        <v>17</v>
      </c>
      <c r="D2246" s="3" t="s">
        <v>18</v>
      </c>
      <c r="E2246" s="3" t="s">
        <v>645</v>
      </c>
      <c r="F2246" s="3" t="s">
        <v>171</v>
      </c>
      <c r="G2246" s="3" t="s">
        <v>67</v>
      </c>
      <c r="H2246" s="3" t="s">
        <v>874</v>
      </c>
      <c r="I2246" s="3" t="s">
        <v>973</v>
      </c>
      <c r="J2246" s="6">
        <v>0.62500000000000011</v>
      </c>
      <c r="K2246" s="4">
        <v>45113</v>
      </c>
      <c r="L2246" s="3">
        <f t="shared" si="140"/>
        <v>2023</v>
      </c>
      <c r="M2246" s="3">
        <f t="shared" si="141"/>
        <v>7</v>
      </c>
      <c r="O2246" s="3" t="s">
        <v>1493</v>
      </c>
      <c r="P2246" s="56">
        <f t="shared" si="142"/>
        <v>0</v>
      </c>
      <c r="Q2246" s="56">
        <f t="shared" si="143"/>
        <v>-0.62500000000000011</v>
      </c>
      <c r="R2246" s="56">
        <f>IF(A2246="INVERSION",-J2246,0)</f>
        <v>0</v>
      </c>
      <c r="S2246" s="56">
        <f>finanzas3[[#This Row],[INGRESO__NETO]]+finanzas3[[#This Row],[GASTO_NETO]]+finanzas3[[#This Row],[INVERSION_NETA]]</f>
        <v>-0.62500000000000011</v>
      </c>
    </row>
    <row r="2247" spans="1:19" x14ac:dyDescent="0.35">
      <c r="A2247" s="3" t="s">
        <v>28</v>
      </c>
      <c r="B2247" s="3" t="s">
        <v>16</v>
      </c>
      <c r="C2247" s="3" t="s">
        <v>17</v>
      </c>
      <c r="D2247" s="3" t="s">
        <v>18</v>
      </c>
      <c r="E2247" s="3" t="s">
        <v>1498</v>
      </c>
      <c r="F2247" s="3" t="s">
        <v>171</v>
      </c>
      <c r="G2247" s="3" t="s">
        <v>81</v>
      </c>
      <c r="H2247" s="3" t="s">
        <v>1495</v>
      </c>
      <c r="I2247" s="3" t="s">
        <v>1499</v>
      </c>
      <c r="J2247" s="6">
        <v>2.5</v>
      </c>
      <c r="K2247" s="4">
        <v>45113</v>
      </c>
      <c r="L2247" s="3">
        <f t="shared" si="140"/>
        <v>2023</v>
      </c>
      <c r="M2247" s="3">
        <f t="shared" si="141"/>
        <v>7</v>
      </c>
      <c r="O2247" s="3"/>
      <c r="P2247" s="56">
        <f t="shared" si="142"/>
        <v>0</v>
      </c>
      <c r="Q2247" s="56">
        <f t="shared" si="143"/>
        <v>-2.5</v>
      </c>
      <c r="R2247" s="56">
        <f>IF(A2247="INVERSION",-J2247,0)</f>
        <v>0</v>
      </c>
      <c r="S2247" s="56">
        <f>finanzas3[[#This Row],[INGRESO__NETO]]+finanzas3[[#This Row],[GASTO_NETO]]+finanzas3[[#This Row],[INVERSION_NETA]]</f>
        <v>-2.5</v>
      </c>
    </row>
    <row r="2248" spans="1:19" x14ac:dyDescent="0.35">
      <c r="A2248" s="3" t="s">
        <v>28</v>
      </c>
      <c r="B2248" s="3" t="s">
        <v>16</v>
      </c>
      <c r="C2248" s="3" t="s">
        <v>17</v>
      </c>
      <c r="D2248" s="3" t="s">
        <v>18</v>
      </c>
      <c r="E2248" s="3" t="s">
        <v>1500</v>
      </c>
      <c r="F2248" s="3" t="s">
        <v>171</v>
      </c>
      <c r="G2248" s="3" t="s">
        <v>81</v>
      </c>
      <c r="H2248" s="3" t="s">
        <v>1495</v>
      </c>
      <c r="I2248" s="3" t="s">
        <v>1499</v>
      </c>
      <c r="J2248" s="6">
        <v>0.17</v>
      </c>
      <c r="K2248" s="4">
        <v>45113</v>
      </c>
      <c r="L2248" s="3">
        <f t="shared" si="140"/>
        <v>2023</v>
      </c>
      <c r="M2248" s="3">
        <f t="shared" si="141"/>
        <v>7</v>
      </c>
      <c r="O2248" s="3"/>
      <c r="P2248" s="56">
        <f t="shared" si="142"/>
        <v>0</v>
      </c>
      <c r="Q2248" s="56">
        <f t="shared" si="143"/>
        <v>-0.17</v>
      </c>
      <c r="R2248" s="56">
        <f>IF(A2248="INVERSION",-J2248,0)</f>
        <v>0</v>
      </c>
      <c r="S2248" s="56">
        <f>finanzas3[[#This Row],[INGRESO__NETO]]+finanzas3[[#This Row],[GASTO_NETO]]+finanzas3[[#This Row],[INVERSION_NETA]]</f>
        <v>-0.17</v>
      </c>
    </row>
    <row r="2249" spans="1:19" x14ac:dyDescent="0.35">
      <c r="A2249" s="3" t="s">
        <v>28</v>
      </c>
      <c r="B2249" s="3" t="s">
        <v>16</v>
      </c>
      <c r="C2249" s="3" t="s">
        <v>17</v>
      </c>
      <c r="D2249" s="3" t="s">
        <v>18</v>
      </c>
      <c r="E2249" s="3" t="s">
        <v>1229</v>
      </c>
      <c r="F2249" s="3" t="s">
        <v>171</v>
      </c>
      <c r="G2249" s="3" t="s">
        <v>67</v>
      </c>
      <c r="H2249" s="3" t="s">
        <v>1229</v>
      </c>
      <c r="I2249" s="3" t="s">
        <v>1016</v>
      </c>
      <c r="J2249" s="6">
        <v>0.2</v>
      </c>
      <c r="K2249" s="4">
        <v>45113</v>
      </c>
      <c r="L2249" s="3">
        <f t="shared" si="140"/>
        <v>2023</v>
      </c>
      <c r="M2249" s="3">
        <f t="shared" si="141"/>
        <v>7</v>
      </c>
      <c r="O2249" s="3"/>
      <c r="P2249" s="56">
        <f t="shared" si="142"/>
        <v>0</v>
      </c>
      <c r="Q2249" s="56">
        <f t="shared" si="143"/>
        <v>-0.2</v>
      </c>
      <c r="R2249" s="56">
        <f>IF(A2249="INVERSION",-J2249,0)</f>
        <v>0</v>
      </c>
      <c r="S2249" s="56">
        <f>finanzas3[[#This Row],[INGRESO__NETO]]+finanzas3[[#This Row],[GASTO_NETO]]+finanzas3[[#This Row],[INVERSION_NETA]]</f>
        <v>-0.2</v>
      </c>
    </row>
    <row r="2250" spans="1:19" x14ac:dyDescent="0.35">
      <c r="A2250" s="3" t="s">
        <v>28</v>
      </c>
      <c r="B2250" s="3" t="s">
        <v>16</v>
      </c>
      <c r="C2250" s="3" t="s">
        <v>17</v>
      </c>
      <c r="D2250" s="3" t="s">
        <v>18</v>
      </c>
      <c r="E2250" s="3" t="s">
        <v>1345</v>
      </c>
      <c r="F2250" s="3" t="s">
        <v>171</v>
      </c>
      <c r="G2250" s="3" t="s">
        <v>53</v>
      </c>
      <c r="H2250" s="3" t="s">
        <v>77</v>
      </c>
      <c r="I2250" s="3" t="s">
        <v>711</v>
      </c>
      <c r="J2250" s="6">
        <v>0.85299999999999998</v>
      </c>
      <c r="K2250" s="4">
        <v>45113</v>
      </c>
      <c r="L2250" s="3">
        <f t="shared" si="140"/>
        <v>2023</v>
      </c>
      <c r="M2250" s="3">
        <f t="shared" si="141"/>
        <v>7</v>
      </c>
      <c r="O2250" s="3"/>
      <c r="P2250" s="56">
        <f t="shared" si="142"/>
        <v>0</v>
      </c>
      <c r="Q2250" s="56">
        <f t="shared" si="143"/>
        <v>-0.85299999999999998</v>
      </c>
      <c r="R2250" s="56">
        <f>IF(A2250="INVERSION",-J2250,0)</f>
        <v>0</v>
      </c>
      <c r="S2250" s="56">
        <f>finanzas3[[#This Row],[INGRESO__NETO]]+finanzas3[[#This Row],[GASTO_NETO]]+finanzas3[[#This Row],[INVERSION_NETA]]</f>
        <v>-0.85299999999999998</v>
      </c>
    </row>
    <row r="2251" spans="1:19" x14ac:dyDescent="0.35">
      <c r="A2251" s="3" t="s">
        <v>28</v>
      </c>
      <c r="B2251" s="3" t="s">
        <v>16</v>
      </c>
      <c r="C2251" s="3" t="s">
        <v>17</v>
      </c>
      <c r="D2251" s="3" t="s">
        <v>18</v>
      </c>
      <c r="E2251" s="3" t="s">
        <v>98</v>
      </c>
      <c r="F2251" s="3" t="s">
        <v>20</v>
      </c>
      <c r="G2251" s="3" t="s">
        <v>53</v>
      </c>
      <c r="H2251" s="3" t="s">
        <v>98</v>
      </c>
      <c r="I2251" s="3" t="s">
        <v>1512</v>
      </c>
      <c r="J2251" s="6">
        <v>1.4000000000000001</v>
      </c>
      <c r="K2251" s="4">
        <v>45117</v>
      </c>
      <c r="L2251" s="3">
        <f t="shared" si="140"/>
        <v>2023</v>
      </c>
      <c r="M2251" s="3">
        <f t="shared" si="141"/>
        <v>7</v>
      </c>
      <c r="O2251" s="3"/>
      <c r="P2251" s="56">
        <f t="shared" si="142"/>
        <v>0</v>
      </c>
      <c r="Q2251" s="56">
        <f t="shared" si="143"/>
        <v>-1.4000000000000001</v>
      </c>
      <c r="R2251" s="56">
        <f>IF(A2251="INVERSION",-J2251,0)</f>
        <v>0</v>
      </c>
      <c r="S2251" s="56">
        <f>finanzas3[[#This Row],[INGRESO__NETO]]+finanzas3[[#This Row],[GASTO_NETO]]+finanzas3[[#This Row],[INVERSION_NETA]]</f>
        <v>-1.4000000000000001</v>
      </c>
    </row>
    <row r="2252" spans="1:19" x14ac:dyDescent="0.35">
      <c r="A2252" s="3" t="s">
        <v>28</v>
      </c>
      <c r="B2252" s="3" t="s">
        <v>16</v>
      </c>
      <c r="C2252" s="3" t="s">
        <v>17</v>
      </c>
      <c r="D2252" s="3" t="s">
        <v>18</v>
      </c>
      <c r="E2252" s="3" t="s">
        <v>1506</v>
      </c>
      <c r="F2252" s="3" t="s">
        <v>1502</v>
      </c>
      <c r="G2252" s="3" t="s">
        <v>67</v>
      </c>
      <c r="H2252" s="3" t="s">
        <v>1503</v>
      </c>
      <c r="I2252" s="3" t="s">
        <v>1507</v>
      </c>
      <c r="J2252" s="6">
        <v>1.3</v>
      </c>
      <c r="K2252" s="4">
        <v>45117</v>
      </c>
      <c r="L2252" s="3">
        <f t="shared" si="140"/>
        <v>2023</v>
      </c>
      <c r="M2252" s="3">
        <f t="shared" si="141"/>
        <v>7</v>
      </c>
      <c r="O2252" s="3" t="s">
        <v>1508</v>
      </c>
      <c r="P2252" s="56">
        <f t="shared" si="142"/>
        <v>0</v>
      </c>
      <c r="Q2252" s="56">
        <f t="shared" si="143"/>
        <v>-1.3</v>
      </c>
      <c r="R2252" s="56">
        <f>IF(A2252="INVERSION",-J2252,0)</f>
        <v>0</v>
      </c>
      <c r="S2252" s="56">
        <f>finanzas3[[#This Row],[INGRESO__NETO]]+finanzas3[[#This Row],[GASTO_NETO]]+finanzas3[[#This Row],[INVERSION_NETA]]</f>
        <v>-1.3</v>
      </c>
    </row>
    <row r="2253" spans="1:19" x14ac:dyDescent="0.35">
      <c r="A2253" s="3" t="s">
        <v>28</v>
      </c>
      <c r="B2253" s="3" t="s">
        <v>16</v>
      </c>
      <c r="C2253" s="3" t="s">
        <v>17</v>
      </c>
      <c r="D2253" s="3" t="s">
        <v>18</v>
      </c>
      <c r="E2253" s="3" t="s">
        <v>1410</v>
      </c>
      <c r="F2253" s="3" t="s">
        <v>171</v>
      </c>
      <c r="G2253" s="3" t="s">
        <v>59</v>
      </c>
      <c r="H2253" s="3" t="s">
        <v>337</v>
      </c>
      <c r="I2253" s="3" t="s">
        <v>428</v>
      </c>
      <c r="J2253" s="6">
        <v>8</v>
      </c>
      <c r="K2253" s="4">
        <v>45117</v>
      </c>
      <c r="L2253" s="3">
        <f t="shared" si="140"/>
        <v>2023</v>
      </c>
      <c r="M2253" s="3">
        <f t="shared" si="141"/>
        <v>7</v>
      </c>
      <c r="O2253" s="3" t="s">
        <v>1513</v>
      </c>
      <c r="P2253" s="56">
        <f t="shared" si="142"/>
        <v>0</v>
      </c>
      <c r="Q2253" s="56">
        <f t="shared" si="143"/>
        <v>-8</v>
      </c>
      <c r="R2253" s="56">
        <f>IF(A2253="INVERSION",-J2253,0)</f>
        <v>0</v>
      </c>
      <c r="S2253" s="56">
        <f>finanzas3[[#This Row],[INGRESO__NETO]]+finanzas3[[#This Row],[GASTO_NETO]]+finanzas3[[#This Row],[INVERSION_NETA]]</f>
        <v>-8</v>
      </c>
    </row>
    <row r="2254" spans="1:19" x14ac:dyDescent="0.35">
      <c r="A2254" s="3" t="s">
        <v>28</v>
      </c>
      <c r="B2254" s="3" t="s">
        <v>16</v>
      </c>
      <c r="C2254" s="3" t="s">
        <v>17</v>
      </c>
      <c r="D2254" s="3" t="s">
        <v>18</v>
      </c>
      <c r="E2254" s="3" t="s">
        <v>1501</v>
      </c>
      <c r="F2254" s="3" t="s">
        <v>1502</v>
      </c>
      <c r="G2254" s="3" t="s">
        <v>67</v>
      </c>
      <c r="H2254" s="3" t="s">
        <v>1503</v>
      </c>
      <c r="I2254" s="3" t="s">
        <v>1504</v>
      </c>
      <c r="J2254" s="6">
        <v>14.77</v>
      </c>
      <c r="K2254" s="4">
        <v>45117</v>
      </c>
      <c r="L2254" s="3">
        <f t="shared" si="140"/>
        <v>2023</v>
      </c>
      <c r="M2254" s="3">
        <f t="shared" si="141"/>
        <v>7</v>
      </c>
      <c r="O2254" s="3" t="s">
        <v>1505</v>
      </c>
      <c r="P2254" s="56">
        <f t="shared" si="142"/>
        <v>0</v>
      </c>
      <c r="Q2254" s="56">
        <f t="shared" si="143"/>
        <v>-14.77</v>
      </c>
      <c r="R2254" s="56">
        <f>IF(A2254="INVERSION",-J2254,0)</f>
        <v>0</v>
      </c>
      <c r="S2254" s="56">
        <f>finanzas3[[#This Row],[INGRESO__NETO]]+finanzas3[[#This Row],[GASTO_NETO]]+finanzas3[[#This Row],[INVERSION_NETA]]</f>
        <v>-14.77</v>
      </c>
    </row>
    <row r="2255" spans="1:19" x14ac:dyDescent="0.35">
      <c r="A2255" s="3" t="s">
        <v>15</v>
      </c>
      <c r="B2255" s="3" t="s">
        <v>16</v>
      </c>
      <c r="C2255" s="3" t="s">
        <v>17</v>
      </c>
      <c r="D2255" s="3" t="s">
        <v>18</v>
      </c>
      <c r="E2255" s="3" t="s">
        <v>26</v>
      </c>
      <c r="F2255" s="3" t="s">
        <v>1502</v>
      </c>
      <c r="G2255" s="3" t="s">
        <v>26</v>
      </c>
      <c r="H2255" s="3" t="s">
        <v>959</v>
      </c>
      <c r="I2255" s="3" t="s">
        <v>1514</v>
      </c>
      <c r="J2255" s="6">
        <v>30</v>
      </c>
      <c r="K2255" s="4">
        <v>45117</v>
      </c>
      <c r="L2255" s="3">
        <f t="shared" si="140"/>
        <v>2023</v>
      </c>
      <c r="M2255" s="3">
        <f t="shared" si="141"/>
        <v>7</v>
      </c>
      <c r="O2255" s="3" t="s">
        <v>1515</v>
      </c>
      <c r="P2255" s="56">
        <f t="shared" si="142"/>
        <v>30</v>
      </c>
      <c r="Q2255" s="56">
        <f t="shared" si="143"/>
        <v>0</v>
      </c>
      <c r="R2255" s="56">
        <f>IF(A2255="INVERSION",-J2255,0)</f>
        <v>0</v>
      </c>
      <c r="S2255" s="56">
        <f>finanzas3[[#This Row],[INGRESO__NETO]]+finanzas3[[#This Row],[GASTO_NETO]]+finanzas3[[#This Row],[INVERSION_NETA]]</f>
        <v>30</v>
      </c>
    </row>
    <row r="2256" spans="1:19" x14ac:dyDescent="0.35">
      <c r="A2256" s="3" t="s">
        <v>28</v>
      </c>
      <c r="B2256" s="3" t="s">
        <v>16</v>
      </c>
      <c r="C2256" s="3" t="s">
        <v>17</v>
      </c>
      <c r="D2256" s="3" t="s">
        <v>18</v>
      </c>
      <c r="F2256" s="3" t="s">
        <v>1502</v>
      </c>
      <c r="G2256" s="3" t="s">
        <v>550</v>
      </c>
      <c r="H2256" s="3" t="s">
        <v>1509</v>
      </c>
      <c r="I2256" s="3" t="s">
        <v>1510</v>
      </c>
      <c r="J2256" s="6">
        <v>6</v>
      </c>
      <c r="K2256" s="4">
        <v>45117</v>
      </c>
      <c r="L2256" s="3">
        <f t="shared" si="140"/>
        <v>2023</v>
      </c>
      <c r="M2256" s="3">
        <f t="shared" si="141"/>
        <v>7</v>
      </c>
      <c r="O2256" s="3" t="s">
        <v>1511</v>
      </c>
      <c r="P2256" s="56">
        <f t="shared" si="142"/>
        <v>0</v>
      </c>
      <c r="Q2256" s="56">
        <f t="shared" si="143"/>
        <v>-6</v>
      </c>
      <c r="R2256" s="56">
        <f>IF(A2256="INVERSION",-J2256,0)</f>
        <v>0</v>
      </c>
      <c r="S2256" s="56">
        <f>finanzas3[[#This Row],[INGRESO__NETO]]+finanzas3[[#This Row],[GASTO_NETO]]+finanzas3[[#This Row],[INVERSION_NETA]]</f>
        <v>-6</v>
      </c>
    </row>
    <row r="2257" spans="1:19" x14ac:dyDescent="0.35">
      <c r="A2257" s="3" t="s">
        <v>28</v>
      </c>
      <c r="B2257" s="3" t="s">
        <v>16</v>
      </c>
      <c r="C2257" s="3" t="s">
        <v>17</v>
      </c>
      <c r="D2257" s="3" t="s">
        <v>18</v>
      </c>
      <c r="F2257" s="3" t="s">
        <v>20</v>
      </c>
      <c r="G2257" s="3" t="s">
        <v>81</v>
      </c>
      <c r="H2257" s="3" t="s">
        <v>1516</v>
      </c>
      <c r="I2257" s="3" t="s">
        <v>1517</v>
      </c>
      <c r="J2257" s="6">
        <v>17.797000000000001</v>
      </c>
      <c r="K2257" s="4">
        <v>45119</v>
      </c>
      <c r="L2257" s="3">
        <f t="shared" si="140"/>
        <v>2023</v>
      </c>
      <c r="M2257" s="3">
        <f t="shared" si="141"/>
        <v>7</v>
      </c>
      <c r="O2257" s="3" t="s">
        <v>1518</v>
      </c>
      <c r="P2257" s="56">
        <f t="shared" si="142"/>
        <v>0</v>
      </c>
      <c r="Q2257" s="56">
        <f t="shared" si="143"/>
        <v>-17.797000000000001</v>
      </c>
      <c r="R2257" s="56">
        <f>IF(A2257="INVERSION",-J2257,0)</f>
        <v>0</v>
      </c>
      <c r="S2257" s="56">
        <f>finanzas3[[#This Row],[INGRESO__NETO]]+finanzas3[[#This Row],[GASTO_NETO]]+finanzas3[[#This Row],[INVERSION_NETA]]</f>
        <v>-17.797000000000001</v>
      </c>
    </row>
    <row r="2258" spans="1:19" x14ac:dyDescent="0.35">
      <c r="A2258" s="3" t="s">
        <v>28</v>
      </c>
      <c r="B2258" s="3" t="s">
        <v>16</v>
      </c>
      <c r="C2258" s="3" t="s">
        <v>17</v>
      </c>
      <c r="D2258" s="3" t="s">
        <v>18</v>
      </c>
      <c r="E2258" s="3" t="s">
        <v>1519</v>
      </c>
      <c r="F2258" s="3" t="s">
        <v>171</v>
      </c>
      <c r="G2258" s="3" t="s">
        <v>550</v>
      </c>
      <c r="H2258" s="3" t="s">
        <v>550</v>
      </c>
      <c r="I2258" s="3" t="s">
        <v>1520</v>
      </c>
      <c r="J2258" s="6">
        <v>1.72</v>
      </c>
      <c r="K2258" s="4">
        <v>45119</v>
      </c>
      <c r="L2258" s="3">
        <f t="shared" si="140"/>
        <v>2023</v>
      </c>
      <c r="M2258" s="3">
        <f t="shared" si="141"/>
        <v>7</v>
      </c>
      <c r="O2258" s="3" t="s">
        <v>1521</v>
      </c>
      <c r="P2258" s="56">
        <f t="shared" si="142"/>
        <v>0</v>
      </c>
      <c r="Q2258" s="56">
        <f t="shared" si="143"/>
        <v>-1.72</v>
      </c>
      <c r="R2258" s="56">
        <f>IF(A2258="INVERSION",-J2258,0)</f>
        <v>0</v>
      </c>
      <c r="S2258" s="56">
        <f>finanzas3[[#This Row],[INGRESO__NETO]]+finanzas3[[#This Row],[GASTO_NETO]]+finanzas3[[#This Row],[INVERSION_NETA]]</f>
        <v>-1.72</v>
      </c>
    </row>
    <row r="2259" spans="1:19" x14ac:dyDescent="0.35">
      <c r="A2259" s="3" t="s">
        <v>28</v>
      </c>
      <c r="B2259" s="3" t="s">
        <v>16</v>
      </c>
      <c r="C2259" s="3" t="s">
        <v>17</v>
      </c>
      <c r="D2259" s="3" t="s">
        <v>18</v>
      </c>
      <c r="E2259" s="3" t="s">
        <v>1522</v>
      </c>
      <c r="F2259" s="3" t="s">
        <v>171</v>
      </c>
      <c r="G2259" s="3" t="s">
        <v>67</v>
      </c>
      <c r="H2259" s="3" t="s">
        <v>1013</v>
      </c>
      <c r="I2259" s="3" t="s">
        <v>1013</v>
      </c>
      <c r="J2259" s="6">
        <v>0.85000000000000009</v>
      </c>
      <c r="K2259" s="4">
        <v>45120</v>
      </c>
      <c r="L2259" s="3">
        <f t="shared" si="140"/>
        <v>2023</v>
      </c>
      <c r="M2259" s="3">
        <f t="shared" si="141"/>
        <v>7</v>
      </c>
      <c r="O2259" s="3" t="s">
        <v>1523</v>
      </c>
      <c r="P2259" s="56">
        <f t="shared" si="142"/>
        <v>0</v>
      </c>
      <c r="Q2259" s="56">
        <f t="shared" si="143"/>
        <v>-0.85000000000000009</v>
      </c>
      <c r="R2259" s="56">
        <f>IF(A2259="INVERSION",-J2259,0)</f>
        <v>0</v>
      </c>
      <c r="S2259" s="56">
        <f>finanzas3[[#This Row],[INGRESO__NETO]]+finanzas3[[#This Row],[GASTO_NETO]]+finanzas3[[#This Row],[INVERSION_NETA]]</f>
        <v>-0.85000000000000009</v>
      </c>
    </row>
    <row r="2260" spans="1:19" x14ac:dyDescent="0.35">
      <c r="A2260" s="3" t="s">
        <v>28</v>
      </c>
      <c r="B2260" s="3" t="s">
        <v>16</v>
      </c>
      <c r="C2260" s="3" t="s">
        <v>17</v>
      </c>
      <c r="D2260" s="3" t="s">
        <v>18</v>
      </c>
      <c r="E2260" s="3" t="s">
        <v>46</v>
      </c>
      <c r="F2260" s="3" t="s">
        <v>171</v>
      </c>
      <c r="G2260" s="3" t="s">
        <v>48</v>
      </c>
      <c r="H2260" s="3" t="s">
        <v>46</v>
      </c>
      <c r="I2260" s="3" t="s">
        <v>1524</v>
      </c>
      <c r="J2260" s="6">
        <v>6.7140000000000004</v>
      </c>
      <c r="K2260" s="4">
        <v>45121</v>
      </c>
      <c r="L2260" s="3">
        <f t="shared" si="140"/>
        <v>2023</v>
      </c>
      <c r="M2260" s="3">
        <f t="shared" si="141"/>
        <v>7</v>
      </c>
      <c r="O2260" s="3" t="s">
        <v>1525</v>
      </c>
      <c r="P2260" s="56">
        <f t="shared" si="142"/>
        <v>0</v>
      </c>
      <c r="Q2260" s="56">
        <f t="shared" si="143"/>
        <v>-6.7140000000000004</v>
      </c>
      <c r="R2260" s="56">
        <f>IF(A2260="INVERSION",-J2260,0)</f>
        <v>0</v>
      </c>
      <c r="S2260" s="56">
        <f>finanzas3[[#This Row],[INGRESO__NETO]]+finanzas3[[#This Row],[GASTO_NETO]]+finanzas3[[#This Row],[INVERSION_NETA]]</f>
        <v>-6.7140000000000004</v>
      </c>
    </row>
    <row r="2261" spans="1:19" x14ac:dyDescent="0.35">
      <c r="A2261" s="3" t="s">
        <v>28</v>
      </c>
      <c r="B2261" s="3" t="s">
        <v>16</v>
      </c>
      <c r="C2261" s="3" t="s">
        <v>17</v>
      </c>
      <c r="D2261" s="3" t="s">
        <v>18</v>
      </c>
      <c r="E2261" s="3" t="s">
        <v>1229</v>
      </c>
      <c r="F2261" s="3" t="s">
        <v>171</v>
      </c>
      <c r="G2261" s="3" t="s">
        <v>67</v>
      </c>
      <c r="H2261" s="3" t="s">
        <v>1229</v>
      </c>
      <c r="I2261" s="3" t="s">
        <v>1016</v>
      </c>
      <c r="J2261" s="6">
        <v>0.2</v>
      </c>
      <c r="K2261" s="4">
        <v>45121</v>
      </c>
      <c r="L2261" s="3">
        <f t="shared" si="140"/>
        <v>2023</v>
      </c>
      <c r="M2261" s="3">
        <f t="shared" si="141"/>
        <v>7</v>
      </c>
      <c r="O2261" s="3"/>
      <c r="P2261" s="56">
        <f t="shared" si="142"/>
        <v>0</v>
      </c>
      <c r="Q2261" s="56">
        <f t="shared" si="143"/>
        <v>-0.2</v>
      </c>
      <c r="R2261" s="56">
        <f>IF(A2261="INVERSION",-J2261,0)</f>
        <v>0</v>
      </c>
      <c r="S2261" s="56">
        <f>finanzas3[[#This Row],[INGRESO__NETO]]+finanzas3[[#This Row],[GASTO_NETO]]+finanzas3[[#This Row],[INVERSION_NETA]]</f>
        <v>-0.2</v>
      </c>
    </row>
    <row r="2262" spans="1:19" x14ac:dyDescent="0.35">
      <c r="A2262" s="3" t="s">
        <v>15</v>
      </c>
      <c r="B2262" s="3" t="s">
        <v>16</v>
      </c>
      <c r="C2262" s="3" t="s">
        <v>29</v>
      </c>
      <c r="D2262" s="3" t="s">
        <v>18</v>
      </c>
      <c r="E2262" s="3" t="s">
        <v>645</v>
      </c>
      <c r="F2262" s="3" t="s">
        <v>171</v>
      </c>
      <c r="G2262" s="3" t="s">
        <v>148</v>
      </c>
      <c r="H2262" s="3" t="s">
        <v>646</v>
      </c>
      <c r="I2262" s="3" t="s">
        <v>2706</v>
      </c>
      <c r="J2262" s="6">
        <v>560.19899999999996</v>
      </c>
      <c r="K2262" s="4">
        <v>45123</v>
      </c>
      <c r="L2262" s="3">
        <f t="shared" si="140"/>
        <v>2023</v>
      </c>
      <c r="M2262" s="3">
        <f t="shared" si="141"/>
        <v>7</v>
      </c>
      <c r="O2262" s="3" t="s">
        <v>1526</v>
      </c>
      <c r="P2262" s="56">
        <f t="shared" si="142"/>
        <v>560.19899999999996</v>
      </c>
      <c r="Q2262" s="56">
        <f t="shared" si="143"/>
        <v>0</v>
      </c>
      <c r="R2262" s="56">
        <f>IF(A2262="INVERSION",-J2262,0)</f>
        <v>0</v>
      </c>
      <c r="S2262" s="56">
        <f>finanzas3[[#This Row],[INGRESO__NETO]]+finanzas3[[#This Row],[GASTO_NETO]]+finanzas3[[#This Row],[INVERSION_NETA]]</f>
        <v>560.19899999999996</v>
      </c>
    </row>
    <row r="2263" spans="1:19" x14ac:dyDescent="0.35">
      <c r="A2263" s="3" t="s">
        <v>28</v>
      </c>
      <c r="B2263" s="3" t="s">
        <v>16</v>
      </c>
      <c r="C2263" s="3" t="s">
        <v>17</v>
      </c>
      <c r="D2263" s="3" t="s">
        <v>18</v>
      </c>
      <c r="E2263" s="3" t="s">
        <v>981</v>
      </c>
      <c r="F2263" s="3" t="s">
        <v>171</v>
      </c>
      <c r="G2263" s="3" t="s">
        <v>67</v>
      </c>
      <c r="H2263" s="3" t="s">
        <v>66</v>
      </c>
      <c r="I2263" s="3" t="s">
        <v>1013</v>
      </c>
      <c r="J2263" s="6">
        <v>0.31000000000000005</v>
      </c>
      <c r="K2263" s="4">
        <v>45124</v>
      </c>
      <c r="L2263" s="3">
        <f t="shared" si="140"/>
        <v>2023</v>
      </c>
      <c r="M2263" s="3">
        <f t="shared" si="141"/>
        <v>7</v>
      </c>
      <c r="O2263" s="3"/>
      <c r="P2263" s="56">
        <f t="shared" si="142"/>
        <v>0</v>
      </c>
      <c r="Q2263" s="56">
        <f t="shared" si="143"/>
        <v>-0.31000000000000005</v>
      </c>
      <c r="R2263" s="56">
        <f>IF(A2263="INVERSION",-J2263,0)</f>
        <v>0</v>
      </c>
      <c r="S2263" s="56">
        <f>finanzas3[[#This Row],[INGRESO__NETO]]+finanzas3[[#This Row],[GASTO_NETO]]+finanzas3[[#This Row],[INVERSION_NETA]]</f>
        <v>-0.31000000000000005</v>
      </c>
    </row>
    <row r="2264" spans="1:19" x14ac:dyDescent="0.35">
      <c r="A2264" s="3" t="s">
        <v>28</v>
      </c>
      <c r="B2264" s="3" t="s">
        <v>16</v>
      </c>
      <c r="C2264" s="3" t="s">
        <v>17</v>
      </c>
      <c r="D2264" s="3" t="s">
        <v>18</v>
      </c>
      <c r="E2264" s="3" t="s">
        <v>1178</v>
      </c>
      <c r="F2264" s="3" t="s">
        <v>171</v>
      </c>
      <c r="G2264" s="3" t="s">
        <v>67</v>
      </c>
      <c r="H2264" s="3" t="s">
        <v>66</v>
      </c>
      <c r="I2264" s="3" t="s">
        <v>1496</v>
      </c>
      <c r="J2264" s="6">
        <v>1.1399999999999999</v>
      </c>
      <c r="K2264" s="4">
        <v>45124</v>
      </c>
      <c r="L2264" s="3">
        <f t="shared" si="140"/>
        <v>2023</v>
      </c>
      <c r="M2264" s="3">
        <f t="shared" si="141"/>
        <v>7</v>
      </c>
      <c r="O2264" s="3" t="s">
        <v>1527</v>
      </c>
      <c r="P2264" s="56">
        <f t="shared" si="142"/>
        <v>0</v>
      </c>
      <c r="Q2264" s="56">
        <f t="shared" si="143"/>
        <v>-1.1399999999999999</v>
      </c>
      <c r="R2264" s="56">
        <f>IF(A2264="INVERSION",-J2264,0)</f>
        <v>0</v>
      </c>
      <c r="S2264" s="56">
        <f>finanzas3[[#This Row],[INGRESO__NETO]]+finanzas3[[#This Row],[GASTO_NETO]]+finanzas3[[#This Row],[INVERSION_NETA]]</f>
        <v>-1.1399999999999999</v>
      </c>
    </row>
    <row r="2265" spans="1:19" x14ac:dyDescent="0.35">
      <c r="A2265" s="3" t="s">
        <v>28</v>
      </c>
      <c r="B2265" s="3" t="s">
        <v>16</v>
      </c>
      <c r="C2265" s="3" t="s">
        <v>17</v>
      </c>
      <c r="D2265" s="3" t="s">
        <v>18</v>
      </c>
      <c r="E2265" s="3" t="s">
        <v>1528</v>
      </c>
      <c r="F2265" s="3" t="s">
        <v>171</v>
      </c>
      <c r="G2265" s="3" t="s">
        <v>67</v>
      </c>
      <c r="H2265" s="3" t="s">
        <v>66</v>
      </c>
      <c r="I2265" s="3" t="s">
        <v>1496</v>
      </c>
      <c r="J2265" s="6">
        <v>0.52</v>
      </c>
      <c r="K2265" s="4">
        <v>45124</v>
      </c>
      <c r="L2265" s="3">
        <f t="shared" si="140"/>
        <v>2023</v>
      </c>
      <c r="M2265" s="3">
        <f t="shared" si="141"/>
        <v>7</v>
      </c>
      <c r="O2265" s="3"/>
      <c r="P2265" s="56">
        <f t="shared" si="142"/>
        <v>0</v>
      </c>
      <c r="Q2265" s="56">
        <f t="shared" si="143"/>
        <v>-0.52</v>
      </c>
      <c r="R2265" s="56">
        <f>IF(A2265="INVERSION",-J2265,0)</f>
        <v>0</v>
      </c>
      <c r="S2265" s="56">
        <f>finanzas3[[#This Row],[INGRESO__NETO]]+finanzas3[[#This Row],[GASTO_NETO]]+finanzas3[[#This Row],[INVERSION_NETA]]</f>
        <v>-0.52</v>
      </c>
    </row>
    <row r="2266" spans="1:19" x14ac:dyDescent="0.35">
      <c r="A2266" s="3" t="s">
        <v>28</v>
      </c>
      <c r="B2266" s="3" t="s">
        <v>16</v>
      </c>
      <c r="C2266" s="3" t="s">
        <v>17</v>
      </c>
      <c r="D2266" s="3" t="s">
        <v>18</v>
      </c>
      <c r="E2266" s="3" t="s">
        <v>981</v>
      </c>
      <c r="F2266" s="3" t="s">
        <v>171</v>
      </c>
      <c r="G2266" s="3" t="s">
        <v>67</v>
      </c>
      <c r="H2266" s="3" t="s">
        <v>66</v>
      </c>
      <c r="I2266" s="3" t="s">
        <v>1496</v>
      </c>
      <c r="J2266" s="6">
        <v>0.4</v>
      </c>
      <c r="K2266" s="4">
        <v>45124</v>
      </c>
      <c r="L2266" s="3">
        <f t="shared" si="140"/>
        <v>2023</v>
      </c>
      <c r="M2266" s="3">
        <f t="shared" si="141"/>
        <v>7</v>
      </c>
      <c r="O2266" s="3" t="s">
        <v>1529</v>
      </c>
      <c r="P2266" s="56">
        <f t="shared" si="142"/>
        <v>0</v>
      </c>
      <c r="Q2266" s="56">
        <f t="shared" si="143"/>
        <v>-0.4</v>
      </c>
      <c r="R2266" s="56">
        <f>IF(A2266="INVERSION",-J2266,0)</f>
        <v>0</v>
      </c>
      <c r="S2266" s="56">
        <f>finanzas3[[#This Row],[INGRESO__NETO]]+finanzas3[[#This Row],[GASTO_NETO]]+finanzas3[[#This Row],[INVERSION_NETA]]</f>
        <v>-0.4</v>
      </c>
    </row>
    <row r="2267" spans="1:19" x14ac:dyDescent="0.35">
      <c r="A2267" s="3" t="s">
        <v>28</v>
      </c>
      <c r="B2267" s="8" t="s">
        <v>16</v>
      </c>
      <c r="C2267" s="3" t="s">
        <v>17</v>
      </c>
      <c r="D2267" s="3" t="s">
        <v>18</v>
      </c>
      <c r="E2267" s="3" t="s">
        <v>1530</v>
      </c>
      <c r="F2267" s="8" t="s">
        <v>171</v>
      </c>
      <c r="G2267" s="3" t="s">
        <v>165</v>
      </c>
      <c r="H2267" s="8" t="s">
        <v>1531</v>
      </c>
      <c r="I2267" s="3" t="s">
        <v>1532</v>
      </c>
      <c r="J2267" s="6">
        <v>0.65</v>
      </c>
      <c r="K2267" s="4">
        <v>45124</v>
      </c>
      <c r="L2267" s="3">
        <f t="shared" si="140"/>
        <v>2023</v>
      </c>
      <c r="M2267" s="3">
        <f t="shared" si="141"/>
        <v>7</v>
      </c>
      <c r="O2267" s="3"/>
      <c r="P2267" s="56">
        <f t="shared" si="142"/>
        <v>0</v>
      </c>
      <c r="Q2267" s="56">
        <f t="shared" si="143"/>
        <v>-0.65</v>
      </c>
      <c r="R2267" s="56">
        <f>IF(A2267="INVERSION",-J2267,0)</f>
        <v>0</v>
      </c>
      <c r="S2267" s="56">
        <f>finanzas3[[#This Row],[INGRESO__NETO]]+finanzas3[[#This Row],[GASTO_NETO]]+finanzas3[[#This Row],[INVERSION_NETA]]</f>
        <v>-0.65</v>
      </c>
    </row>
    <row r="2268" spans="1:19" x14ac:dyDescent="0.35">
      <c r="A2268" s="3" t="s">
        <v>28</v>
      </c>
      <c r="B2268" s="3" t="s">
        <v>16</v>
      </c>
      <c r="C2268" s="3" t="s">
        <v>637</v>
      </c>
      <c r="D2268" s="3" t="s">
        <v>18</v>
      </c>
      <c r="E2268" s="3" t="s">
        <v>46</v>
      </c>
      <c r="F2268" s="3" t="s">
        <v>171</v>
      </c>
      <c r="G2268" s="3" t="s">
        <v>48</v>
      </c>
      <c r="H2268" s="3" t="s">
        <v>46</v>
      </c>
      <c r="I2268" s="3" t="s">
        <v>1423</v>
      </c>
      <c r="J2268" s="6">
        <v>0.89300000000000002</v>
      </c>
      <c r="K2268" s="4">
        <v>45124</v>
      </c>
      <c r="L2268" s="3">
        <f t="shared" si="140"/>
        <v>2023</v>
      </c>
      <c r="M2268" s="3">
        <f t="shared" si="141"/>
        <v>7</v>
      </c>
      <c r="O2268" s="3" t="s">
        <v>1534</v>
      </c>
      <c r="P2268" s="56">
        <f t="shared" si="142"/>
        <v>0</v>
      </c>
      <c r="Q2268" s="56">
        <f t="shared" si="143"/>
        <v>-0.89300000000000002</v>
      </c>
      <c r="R2268" s="56">
        <f>IF(A2268="INVERSION",-J2268,0)</f>
        <v>0</v>
      </c>
      <c r="S2268" s="56">
        <f>finanzas3[[#This Row],[INGRESO__NETO]]+finanzas3[[#This Row],[GASTO_NETO]]+finanzas3[[#This Row],[INVERSION_NETA]]</f>
        <v>-0.89300000000000002</v>
      </c>
    </row>
    <row r="2269" spans="1:19" x14ac:dyDescent="0.35">
      <c r="A2269" s="3" t="s">
        <v>28</v>
      </c>
      <c r="B2269" s="3" t="s">
        <v>16</v>
      </c>
      <c r="C2269" s="3" t="s">
        <v>637</v>
      </c>
      <c r="D2269" s="3" t="s">
        <v>18</v>
      </c>
      <c r="E2269" s="3" t="s">
        <v>803</v>
      </c>
      <c r="F2269" s="3" t="s">
        <v>20</v>
      </c>
      <c r="G2269" s="3" t="s">
        <v>53</v>
      </c>
      <c r="H2269" s="8" t="s">
        <v>77</v>
      </c>
      <c r="I2269" s="3" t="s">
        <v>711</v>
      </c>
      <c r="J2269" s="6">
        <v>0.77600000000000002</v>
      </c>
      <c r="K2269" s="4">
        <v>45124</v>
      </c>
      <c r="L2269" s="3">
        <f t="shared" si="140"/>
        <v>2023</v>
      </c>
      <c r="M2269" s="3">
        <f t="shared" si="141"/>
        <v>7</v>
      </c>
      <c r="O2269" s="3" t="s">
        <v>1533</v>
      </c>
      <c r="P2269" s="56">
        <f t="shared" si="142"/>
        <v>0</v>
      </c>
      <c r="Q2269" s="56">
        <f t="shared" si="143"/>
        <v>-0.77600000000000002</v>
      </c>
      <c r="R2269" s="56">
        <f>IF(A2269="INVERSION",-J2269,0)</f>
        <v>0</v>
      </c>
      <c r="S2269" s="56">
        <f>finanzas3[[#This Row],[INGRESO__NETO]]+finanzas3[[#This Row],[GASTO_NETO]]+finanzas3[[#This Row],[INVERSION_NETA]]</f>
        <v>-0.77600000000000002</v>
      </c>
    </row>
    <row r="2270" spans="1:19" x14ac:dyDescent="0.35">
      <c r="A2270" s="3" t="s">
        <v>28</v>
      </c>
      <c r="B2270" s="3" t="s">
        <v>16</v>
      </c>
      <c r="C2270" s="3" t="s">
        <v>17</v>
      </c>
      <c r="D2270" s="3" t="s">
        <v>18</v>
      </c>
      <c r="E2270" s="3" t="s">
        <v>200</v>
      </c>
      <c r="F2270" s="3" t="s">
        <v>171</v>
      </c>
      <c r="G2270" s="3" t="s">
        <v>53</v>
      </c>
      <c r="H2270" s="3" t="s">
        <v>200</v>
      </c>
      <c r="I2270" s="3" t="s">
        <v>200</v>
      </c>
      <c r="J2270" s="6">
        <v>1.0250000000000001</v>
      </c>
      <c r="K2270" s="4">
        <v>45124</v>
      </c>
      <c r="L2270" s="3">
        <f t="shared" si="140"/>
        <v>2023</v>
      </c>
      <c r="M2270" s="3">
        <f t="shared" si="141"/>
        <v>7</v>
      </c>
      <c r="O2270" s="3"/>
      <c r="P2270" s="56">
        <f t="shared" si="142"/>
        <v>0</v>
      </c>
      <c r="Q2270" s="56">
        <f t="shared" si="143"/>
        <v>-1.0250000000000001</v>
      </c>
      <c r="R2270" s="56">
        <f>IF(A2270="INVERSION",-J2270,0)</f>
        <v>0</v>
      </c>
      <c r="S2270" s="56">
        <f>finanzas3[[#This Row],[INGRESO__NETO]]+finanzas3[[#This Row],[GASTO_NETO]]+finanzas3[[#This Row],[INVERSION_NETA]]</f>
        <v>-1.0250000000000001</v>
      </c>
    </row>
    <row r="2271" spans="1:19" x14ac:dyDescent="0.35">
      <c r="A2271" s="3" t="s">
        <v>28</v>
      </c>
      <c r="B2271" s="3" t="s">
        <v>16</v>
      </c>
      <c r="C2271" s="3" t="s">
        <v>17</v>
      </c>
      <c r="D2271" s="3" t="s">
        <v>18</v>
      </c>
      <c r="E2271" s="3" t="s">
        <v>645</v>
      </c>
      <c r="F2271" s="3" t="s">
        <v>171</v>
      </c>
      <c r="G2271" s="3" t="s">
        <v>48</v>
      </c>
      <c r="H2271" s="3" t="s">
        <v>874</v>
      </c>
      <c r="I2271" s="3" t="s">
        <v>973</v>
      </c>
      <c r="J2271" s="6">
        <v>9.5000000000000001E-2</v>
      </c>
      <c r="K2271" s="4">
        <v>45125</v>
      </c>
      <c r="L2271" s="3">
        <f t="shared" si="140"/>
        <v>2023</v>
      </c>
      <c r="M2271" s="3">
        <f t="shared" si="141"/>
        <v>7</v>
      </c>
      <c r="O2271" s="3"/>
      <c r="P2271" s="56">
        <f t="shared" si="142"/>
        <v>0</v>
      </c>
      <c r="Q2271" s="56">
        <f t="shared" si="143"/>
        <v>-9.5000000000000001E-2</v>
      </c>
      <c r="R2271" s="56">
        <f>IF(A2271="INVERSION",-J2271,0)</f>
        <v>0</v>
      </c>
      <c r="S2271" s="56">
        <f>finanzas3[[#This Row],[INGRESO__NETO]]+finanzas3[[#This Row],[GASTO_NETO]]+finanzas3[[#This Row],[INVERSION_NETA]]</f>
        <v>-9.5000000000000001E-2</v>
      </c>
    </row>
    <row r="2272" spans="1:19" x14ac:dyDescent="0.35">
      <c r="A2272" s="3" t="s">
        <v>28</v>
      </c>
      <c r="B2272" s="3" t="s">
        <v>16</v>
      </c>
      <c r="C2272" s="3" t="s">
        <v>17</v>
      </c>
      <c r="D2272" s="3" t="s">
        <v>18</v>
      </c>
      <c r="E2272" s="3" t="s">
        <v>645</v>
      </c>
      <c r="F2272" s="3" t="s">
        <v>171</v>
      </c>
      <c r="G2272" s="3" t="s">
        <v>48</v>
      </c>
      <c r="H2272" s="3" t="s">
        <v>874</v>
      </c>
      <c r="I2272" s="3" t="s">
        <v>973</v>
      </c>
      <c r="J2272" s="6">
        <v>9.5000000000000001E-2</v>
      </c>
      <c r="K2272" s="4">
        <v>45125</v>
      </c>
      <c r="L2272" s="3">
        <f t="shared" si="140"/>
        <v>2023</v>
      </c>
      <c r="M2272" s="3">
        <f t="shared" si="141"/>
        <v>7</v>
      </c>
      <c r="O2272" s="3"/>
      <c r="P2272" s="56">
        <f t="shared" si="142"/>
        <v>0</v>
      </c>
      <c r="Q2272" s="56">
        <f t="shared" si="143"/>
        <v>-9.5000000000000001E-2</v>
      </c>
      <c r="R2272" s="56">
        <f>IF(A2272="INVERSION",-J2272,0)</f>
        <v>0</v>
      </c>
      <c r="S2272" s="56">
        <f>finanzas3[[#This Row],[INGRESO__NETO]]+finanzas3[[#This Row],[GASTO_NETO]]+finanzas3[[#This Row],[INVERSION_NETA]]</f>
        <v>-9.5000000000000001E-2</v>
      </c>
    </row>
    <row r="2273" spans="1:19" x14ac:dyDescent="0.35">
      <c r="A2273" s="3" t="s">
        <v>28</v>
      </c>
      <c r="B2273" s="3" t="s">
        <v>16</v>
      </c>
      <c r="C2273" s="3" t="s">
        <v>637</v>
      </c>
      <c r="D2273" s="3" t="s">
        <v>18</v>
      </c>
      <c r="E2273" s="3" t="s">
        <v>1535</v>
      </c>
      <c r="F2273" s="3" t="s">
        <v>47</v>
      </c>
      <c r="G2273" s="3" t="s">
        <v>59</v>
      </c>
      <c r="H2273" s="3" t="s">
        <v>228</v>
      </c>
      <c r="I2273" s="3" t="s">
        <v>1536</v>
      </c>
      <c r="J2273" s="6">
        <v>10.5</v>
      </c>
      <c r="K2273" s="4">
        <v>45125</v>
      </c>
      <c r="L2273" s="3">
        <f t="shared" si="140"/>
        <v>2023</v>
      </c>
      <c r="M2273" s="3">
        <f t="shared" si="141"/>
        <v>7</v>
      </c>
      <c r="O2273" s="3"/>
      <c r="P2273" s="56">
        <f t="shared" si="142"/>
        <v>0</v>
      </c>
      <c r="Q2273" s="56">
        <f t="shared" si="143"/>
        <v>-10.5</v>
      </c>
      <c r="R2273" s="56">
        <f>IF(A2273="INVERSION",-J2273,0)</f>
        <v>0</v>
      </c>
      <c r="S2273" s="56">
        <f>finanzas3[[#This Row],[INGRESO__NETO]]+finanzas3[[#This Row],[GASTO_NETO]]+finanzas3[[#This Row],[INVERSION_NETA]]</f>
        <v>-10.5</v>
      </c>
    </row>
    <row r="2274" spans="1:19" x14ac:dyDescent="0.35">
      <c r="A2274" s="3" t="s">
        <v>1927</v>
      </c>
      <c r="B2274" s="8" t="s">
        <v>16</v>
      </c>
      <c r="C2274" s="3" t="s">
        <v>637</v>
      </c>
      <c r="D2274" s="3" t="s">
        <v>18</v>
      </c>
      <c r="E2274" s="3" t="s">
        <v>19</v>
      </c>
      <c r="F2274" s="8" t="s">
        <v>20</v>
      </c>
      <c r="G2274" s="8" t="s">
        <v>21</v>
      </c>
      <c r="H2274" s="8" t="s">
        <v>1537</v>
      </c>
      <c r="I2274" s="3" t="s">
        <v>1538</v>
      </c>
      <c r="J2274" s="6">
        <v>0</v>
      </c>
      <c r="K2274" s="4">
        <v>45125</v>
      </c>
      <c r="L2274" s="3">
        <f t="shared" si="140"/>
        <v>2023</v>
      </c>
      <c r="M2274" s="3">
        <f t="shared" si="141"/>
        <v>7</v>
      </c>
      <c r="O2274" s="3"/>
      <c r="P2274" s="56">
        <f t="shared" si="142"/>
        <v>0</v>
      </c>
      <c r="Q2274" s="56">
        <f t="shared" si="143"/>
        <v>0</v>
      </c>
      <c r="R2274" s="56">
        <f>IF(A2274="INVERSION",-J2274,0)</f>
        <v>0</v>
      </c>
      <c r="S2274" s="56">
        <f>finanzas3[[#This Row],[INGRESO__NETO]]+finanzas3[[#This Row],[GASTO_NETO]]+finanzas3[[#This Row],[INVERSION_NETA]]</f>
        <v>0</v>
      </c>
    </row>
    <row r="2275" spans="1:19" x14ac:dyDescent="0.35">
      <c r="A2275" s="3" t="s">
        <v>1927</v>
      </c>
      <c r="B2275" s="3" t="s">
        <v>16</v>
      </c>
      <c r="C2275" s="3" t="s">
        <v>637</v>
      </c>
      <c r="D2275" s="3" t="s">
        <v>18</v>
      </c>
      <c r="E2275" s="3" t="s">
        <v>19</v>
      </c>
      <c r="F2275" s="3" t="s">
        <v>20</v>
      </c>
      <c r="G2275" s="3" t="s">
        <v>21</v>
      </c>
      <c r="H2275" s="3" t="s">
        <v>1537</v>
      </c>
      <c r="I2275" s="3" t="s">
        <v>110</v>
      </c>
      <c r="J2275" s="6">
        <v>0</v>
      </c>
      <c r="K2275" s="4">
        <v>45125</v>
      </c>
      <c r="L2275" s="3">
        <f t="shared" si="140"/>
        <v>2023</v>
      </c>
      <c r="M2275" s="3">
        <f t="shared" si="141"/>
        <v>7</v>
      </c>
      <c r="O2275" s="3"/>
      <c r="P2275" s="56">
        <f t="shared" si="142"/>
        <v>0</v>
      </c>
      <c r="Q2275" s="56">
        <f t="shared" si="143"/>
        <v>0</v>
      </c>
      <c r="R2275" s="56">
        <f>IF(A2275="INVERSION",-J2275,0)</f>
        <v>0</v>
      </c>
      <c r="S2275" s="56">
        <f>finanzas3[[#This Row],[INGRESO__NETO]]+finanzas3[[#This Row],[GASTO_NETO]]+finanzas3[[#This Row],[INVERSION_NETA]]</f>
        <v>0</v>
      </c>
    </row>
    <row r="2276" spans="1:19" x14ac:dyDescent="0.35">
      <c r="A2276" s="3" t="s">
        <v>28</v>
      </c>
      <c r="B2276" s="8" t="s">
        <v>16</v>
      </c>
      <c r="C2276" s="3" t="s">
        <v>637</v>
      </c>
      <c r="D2276" s="3" t="s">
        <v>18</v>
      </c>
      <c r="E2276" s="3" t="s">
        <v>164</v>
      </c>
      <c r="F2276" s="3" t="s">
        <v>171</v>
      </c>
      <c r="G2276" s="3" t="s">
        <v>165</v>
      </c>
      <c r="H2276" s="3" t="s">
        <v>1541</v>
      </c>
      <c r="I2276" s="3" t="s">
        <v>1541</v>
      </c>
      <c r="J2276" s="6">
        <v>0.36200000000000004</v>
      </c>
      <c r="K2276" s="4">
        <v>45126</v>
      </c>
      <c r="L2276" s="3">
        <f t="shared" si="140"/>
        <v>2023</v>
      </c>
      <c r="M2276" s="3">
        <f t="shared" si="141"/>
        <v>7</v>
      </c>
      <c r="O2276" s="3"/>
      <c r="P2276" s="56">
        <f t="shared" si="142"/>
        <v>0</v>
      </c>
      <c r="Q2276" s="56">
        <f t="shared" si="143"/>
        <v>-0.36200000000000004</v>
      </c>
      <c r="R2276" s="56">
        <f>IF(A2276="INVERSION",-J2276,0)</f>
        <v>0</v>
      </c>
      <c r="S2276" s="56">
        <f>finanzas3[[#This Row],[INGRESO__NETO]]+finanzas3[[#This Row],[GASTO_NETO]]+finanzas3[[#This Row],[INVERSION_NETA]]</f>
        <v>-0.36200000000000004</v>
      </c>
    </row>
    <row r="2277" spans="1:19" x14ac:dyDescent="0.35">
      <c r="A2277" s="3" t="s">
        <v>28</v>
      </c>
      <c r="B2277" s="3" t="s">
        <v>16</v>
      </c>
      <c r="C2277" s="3" t="s">
        <v>637</v>
      </c>
      <c r="D2277" s="3" t="s">
        <v>18</v>
      </c>
      <c r="E2277" s="3" t="s">
        <v>164</v>
      </c>
      <c r="F2277" s="3" t="s">
        <v>171</v>
      </c>
      <c r="G2277" s="3" t="s">
        <v>165</v>
      </c>
      <c r="H2277" s="3" t="s">
        <v>1539</v>
      </c>
      <c r="I2277" s="3" t="s">
        <v>1539</v>
      </c>
      <c r="J2277" s="6">
        <v>1.2000000000000002</v>
      </c>
      <c r="K2277" s="4">
        <v>45126</v>
      </c>
      <c r="L2277" s="3">
        <f t="shared" si="140"/>
        <v>2023</v>
      </c>
      <c r="M2277" s="3">
        <f t="shared" si="141"/>
        <v>7</v>
      </c>
      <c r="O2277" s="3"/>
      <c r="P2277" s="56">
        <f t="shared" si="142"/>
        <v>0</v>
      </c>
      <c r="Q2277" s="56">
        <f t="shared" si="143"/>
        <v>-1.2000000000000002</v>
      </c>
      <c r="R2277" s="56">
        <f>IF(A2277="INVERSION",-J2277,0)</f>
        <v>0</v>
      </c>
      <c r="S2277" s="56">
        <f>finanzas3[[#This Row],[INGRESO__NETO]]+finanzas3[[#This Row],[GASTO_NETO]]+finanzas3[[#This Row],[INVERSION_NETA]]</f>
        <v>-1.2000000000000002</v>
      </c>
    </row>
    <row r="2278" spans="1:19" x14ac:dyDescent="0.35">
      <c r="A2278" s="3" t="s">
        <v>28</v>
      </c>
      <c r="B2278" s="3" t="s">
        <v>16</v>
      </c>
      <c r="C2278" s="3" t="s">
        <v>637</v>
      </c>
      <c r="D2278" s="3" t="s">
        <v>18</v>
      </c>
      <c r="E2278" s="3" t="s">
        <v>164</v>
      </c>
      <c r="F2278" s="3" t="s">
        <v>171</v>
      </c>
      <c r="G2278" s="3" t="s">
        <v>165</v>
      </c>
      <c r="H2278" s="3" t="s">
        <v>1540</v>
      </c>
      <c r="I2278" s="3" t="s">
        <v>1540</v>
      </c>
      <c r="J2278" s="6">
        <v>3</v>
      </c>
      <c r="K2278" s="4">
        <v>45126</v>
      </c>
      <c r="L2278" s="3">
        <f t="shared" si="140"/>
        <v>2023</v>
      </c>
      <c r="M2278" s="3">
        <f t="shared" si="141"/>
        <v>7</v>
      </c>
      <c r="O2278" s="3"/>
      <c r="P2278" s="56">
        <f t="shared" si="142"/>
        <v>0</v>
      </c>
      <c r="Q2278" s="56">
        <f t="shared" si="143"/>
        <v>-3</v>
      </c>
      <c r="R2278" s="56">
        <f>IF(A2278="INVERSION",-J2278,0)</f>
        <v>0</v>
      </c>
      <c r="S2278" s="56">
        <f>finanzas3[[#This Row],[INGRESO__NETO]]+finanzas3[[#This Row],[GASTO_NETO]]+finanzas3[[#This Row],[INVERSION_NETA]]</f>
        <v>-3</v>
      </c>
    </row>
    <row r="2279" spans="1:19" x14ac:dyDescent="0.35">
      <c r="A2279" s="3" t="s">
        <v>28</v>
      </c>
      <c r="B2279" s="3" t="s">
        <v>16</v>
      </c>
      <c r="C2279" s="3" t="s">
        <v>17</v>
      </c>
      <c r="D2279" s="3" t="s">
        <v>18</v>
      </c>
      <c r="E2279" s="3" t="s">
        <v>1543</v>
      </c>
      <c r="F2279" s="3" t="s">
        <v>171</v>
      </c>
      <c r="G2279" s="3" t="s">
        <v>67</v>
      </c>
      <c r="H2279" s="3" t="s">
        <v>67</v>
      </c>
      <c r="I2279" s="3" t="s">
        <v>1544</v>
      </c>
      <c r="J2279" s="6">
        <v>2.2250000000000001</v>
      </c>
      <c r="K2279" s="4">
        <v>45127</v>
      </c>
      <c r="L2279" s="3">
        <f t="shared" si="140"/>
        <v>2023</v>
      </c>
      <c r="M2279" s="3">
        <f t="shared" si="141"/>
        <v>7</v>
      </c>
      <c r="O2279" s="3" t="s">
        <v>1545</v>
      </c>
      <c r="P2279" s="56">
        <f t="shared" si="142"/>
        <v>0</v>
      </c>
      <c r="Q2279" s="56">
        <f t="shared" si="143"/>
        <v>-2.2250000000000001</v>
      </c>
      <c r="R2279" s="56">
        <f>IF(A2279="INVERSION",-J2279,0)</f>
        <v>0</v>
      </c>
      <c r="S2279" s="56">
        <f>finanzas3[[#This Row],[INGRESO__NETO]]+finanzas3[[#This Row],[GASTO_NETO]]+finanzas3[[#This Row],[INVERSION_NETA]]</f>
        <v>-2.2250000000000001</v>
      </c>
    </row>
    <row r="2280" spans="1:19" x14ac:dyDescent="0.35">
      <c r="A2280" s="3" t="s">
        <v>28</v>
      </c>
      <c r="B2280" s="3" t="s">
        <v>16</v>
      </c>
      <c r="C2280" s="3" t="s">
        <v>17</v>
      </c>
      <c r="D2280" s="3" t="s">
        <v>18</v>
      </c>
      <c r="E2280" s="3" t="s">
        <v>1014</v>
      </c>
      <c r="F2280" s="3" t="s">
        <v>171</v>
      </c>
      <c r="G2280" s="3" t="s">
        <v>81</v>
      </c>
      <c r="H2280" s="3" t="s">
        <v>66</v>
      </c>
      <c r="I2280" s="3" t="s">
        <v>645</v>
      </c>
      <c r="J2280" s="6">
        <v>0.60000000000000009</v>
      </c>
      <c r="K2280" s="4">
        <v>45127</v>
      </c>
      <c r="L2280" s="3">
        <f t="shared" si="140"/>
        <v>2023</v>
      </c>
      <c r="M2280" s="3">
        <f t="shared" si="141"/>
        <v>7</v>
      </c>
      <c r="O2280" s="3" t="s">
        <v>1542</v>
      </c>
      <c r="P2280" s="56">
        <f t="shared" si="142"/>
        <v>0</v>
      </c>
      <c r="Q2280" s="56">
        <f t="shared" si="143"/>
        <v>-0.60000000000000009</v>
      </c>
      <c r="R2280" s="56">
        <f>IF(A2280="INVERSION",-J2280,0)</f>
        <v>0</v>
      </c>
      <c r="S2280" s="56">
        <f>finanzas3[[#This Row],[INGRESO__NETO]]+finanzas3[[#This Row],[GASTO_NETO]]+finanzas3[[#This Row],[INVERSION_NETA]]</f>
        <v>-0.60000000000000009</v>
      </c>
    </row>
    <row r="2281" spans="1:19" x14ac:dyDescent="0.35">
      <c r="A2281" s="3" t="s">
        <v>15</v>
      </c>
      <c r="B2281" s="3" t="s">
        <v>16</v>
      </c>
      <c r="C2281" s="3" t="s">
        <v>17</v>
      </c>
      <c r="D2281" s="3" t="s">
        <v>18</v>
      </c>
      <c r="E2281" s="3" t="s">
        <v>26</v>
      </c>
      <c r="F2281" s="3" t="s">
        <v>47</v>
      </c>
      <c r="G2281" s="3" t="s">
        <v>568</v>
      </c>
      <c r="H2281" s="3" t="s">
        <v>679</v>
      </c>
      <c r="I2281" s="3" t="s">
        <v>745</v>
      </c>
      <c r="J2281" s="6">
        <v>30</v>
      </c>
      <c r="K2281" s="4">
        <v>45130</v>
      </c>
      <c r="L2281" s="3">
        <f t="shared" si="140"/>
        <v>2023</v>
      </c>
      <c r="M2281" s="3">
        <f t="shared" si="141"/>
        <v>7</v>
      </c>
      <c r="O2281" t="s">
        <v>1546</v>
      </c>
      <c r="P2281" s="56">
        <f t="shared" si="142"/>
        <v>30</v>
      </c>
      <c r="Q2281" s="56">
        <f t="shared" si="143"/>
        <v>0</v>
      </c>
      <c r="R2281" s="56">
        <f>IF(A2281="INVERSION",-J2281,0)</f>
        <v>0</v>
      </c>
      <c r="S2281" s="56">
        <f>finanzas3[[#This Row],[INGRESO__NETO]]+finanzas3[[#This Row],[GASTO_NETO]]+finanzas3[[#This Row],[INVERSION_NETA]]</f>
        <v>30</v>
      </c>
    </row>
    <row r="2282" spans="1:19" x14ac:dyDescent="0.35">
      <c r="A2282" s="3" t="s">
        <v>28</v>
      </c>
      <c r="B2282" s="3" t="s">
        <v>16</v>
      </c>
      <c r="C2282" s="3" t="s">
        <v>17</v>
      </c>
      <c r="D2282" s="3" t="s">
        <v>18</v>
      </c>
      <c r="E2282" s="3" t="s">
        <v>1547</v>
      </c>
      <c r="F2282" s="3" t="s">
        <v>47</v>
      </c>
      <c r="G2282" s="3" t="s">
        <v>67</v>
      </c>
      <c r="H2282" s="3" t="s">
        <v>66</v>
      </c>
      <c r="I2282" s="3" t="s">
        <v>403</v>
      </c>
      <c r="J2282" s="6">
        <v>0.25</v>
      </c>
      <c r="K2282" s="4">
        <v>45131</v>
      </c>
      <c r="L2282" s="3">
        <f t="shared" si="140"/>
        <v>2023</v>
      </c>
      <c r="M2282" s="3">
        <f t="shared" si="141"/>
        <v>7</v>
      </c>
      <c r="O2282" s="3" t="s">
        <v>1548</v>
      </c>
      <c r="P2282" s="56">
        <f t="shared" si="142"/>
        <v>0</v>
      </c>
      <c r="Q2282" s="56">
        <f t="shared" si="143"/>
        <v>-0.25</v>
      </c>
      <c r="R2282" s="56">
        <f>IF(A2282="INVERSION",-J2282,0)</f>
        <v>0</v>
      </c>
      <c r="S2282" s="56">
        <f>finanzas3[[#This Row],[INGRESO__NETO]]+finanzas3[[#This Row],[GASTO_NETO]]+finanzas3[[#This Row],[INVERSION_NETA]]</f>
        <v>-0.25</v>
      </c>
    </row>
    <row r="2283" spans="1:19" x14ac:dyDescent="0.35">
      <c r="A2283" s="3" t="s">
        <v>28</v>
      </c>
      <c r="B2283" s="3" t="s">
        <v>16</v>
      </c>
      <c r="C2283" s="3" t="s">
        <v>17</v>
      </c>
      <c r="D2283" s="3" t="s">
        <v>18</v>
      </c>
      <c r="E2283" s="3" t="s">
        <v>24</v>
      </c>
      <c r="F2283" s="3" t="s">
        <v>47</v>
      </c>
      <c r="G2283" s="3" t="s">
        <v>81</v>
      </c>
      <c r="H2283" s="3" t="s">
        <v>1549</v>
      </c>
      <c r="I2283" s="3" t="s">
        <v>1549</v>
      </c>
      <c r="J2283" s="6">
        <v>1.4000000000000001</v>
      </c>
      <c r="K2283" s="4">
        <v>45131</v>
      </c>
      <c r="L2283" s="3">
        <f t="shared" si="140"/>
        <v>2023</v>
      </c>
      <c r="M2283" s="3">
        <f t="shared" si="141"/>
        <v>7</v>
      </c>
      <c r="O2283" s="3" t="s">
        <v>1550</v>
      </c>
      <c r="P2283" s="56">
        <f t="shared" si="142"/>
        <v>0</v>
      </c>
      <c r="Q2283" s="56">
        <f t="shared" si="143"/>
        <v>-1.4000000000000001</v>
      </c>
      <c r="R2283" s="56">
        <f>IF(A2283="INVERSION",-J2283,0)</f>
        <v>0</v>
      </c>
      <c r="S2283" s="56">
        <f>finanzas3[[#This Row],[INGRESO__NETO]]+finanzas3[[#This Row],[GASTO_NETO]]+finanzas3[[#This Row],[INVERSION_NETA]]</f>
        <v>-1.4000000000000001</v>
      </c>
    </row>
    <row r="2284" spans="1:19" x14ac:dyDescent="0.35">
      <c r="A2284" s="3" t="s">
        <v>28</v>
      </c>
      <c r="B2284" s="3" t="s">
        <v>16</v>
      </c>
      <c r="C2284" s="3" t="s">
        <v>17</v>
      </c>
      <c r="D2284" s="3" t="s">
        <v>18</v>
      </c>
      <c r="E2284" s="3" t="s">
        <v>208</v>
      </c>
      <c r="F2284" s="3" t="s">
        <v>47</v>
      </c>
      <c r="G2284" s="3" t="s">
        <v>81</v>
      </c>
      <c r="H2284" s="3" t="s">
        <v>1549</v>
      </c>
      <c r="I2284" s="3" t="s">
        <v>1549</v>
      </c>
      <c r="J2284" s="6">
        <v>5.0600000000000005</v>
      </c>
      <c r="K2284" s="4">
        <v>45131</v>
      </c>
      <c r="L2284" s="3">
        <f t="shared" si="140"/>
        <v>2023</v>
      </c>
      <c r="M2284" s="3">
        <f t="shared" si="141"/>
        <v>7</v>
      </c>
      <c r="O2284" s="3" t="s">
        <v>1554</v>
      </c>
      <c r="P2284" s="56">
        <f t="shared" si="142"/>
        <v>0</v>
      </c>
      <c r="Q2284" s="56">
        <f t="shared" si="143"/>
        <v>-5.0600000000000005</v>
      </c>
      <c r="R2284" s="56">
        <f>IF(A2284="INVERSION",-J2284,0)</f>
        <v>0</v>
      </c>
      <c r="S2284" s="56">
        <f>finanzas3[[#This Row],[INGRESO__NETO]]+finanzas3[[#This Row],[GASTO_NETO]]+finanzas3[[#This Row],[INVERSION_NETA]]</f>
        <v>-5.0600000000000005</v>
      </c>
    </row>
    <row r="2285" spans="1:19" x14ac:dyDescent="0.35">
      <c r="A2285" s="3" t="s">
        <v>28</v>
      </c>
      <c r="B2285" s="3" t="s">
        <v>16</v>
      </c>
      <c r="C2285" s="3" t="s">
        <v>17</v>
      </c>
      <c r="D2285" s="3" t="s">
        <v>18</v>
      </c>
      <c r="E2285" s="3" t="s">
        <v>1551</v>
      </c>
      <c r="F2285" s="3" t="s">
        <v>47</v>
      </c>
      <c r="G2285" s="3" t="s">
        <v>81</v>
      </c>
      <c r="H2285" s="3" t="s">
        <v>1549</v>
      </c>
      <c r="I2285" s="3" t="s">
        <v>1549</v>
      </c>
      <c r="J2285" s="6">
        <v>2.5</v>
      </c>
      <c r="K2285" s="4">
        <v>45131</v>
      </c>
      <c r="L2285" s="3">
        <f t="shared" si="140"/>
        <v>2023</v>
      </c>
      <c r="M2285" s="3">
        <f t="shared" si="141"/>
        <v>7</v>
      </c>
      <c r="O2285" s="3" t="s">
        <v>1555</v>
      </c>
      <c r="P2285" s="56">
        <f t="shared" si="142"/>
        <v>0</v>
      </c>
      <c r="Q2285" s="56">
        <f t="shared" si="143"/>
        <v>-2.5</v>
      </c>
      <c r="R2285" s="56">
        <f>IF(A2285="INVERSION",-J2285,0)</f>
        <v>0</v>
      </c>
      <c r="S2285" s="56">
        <f>finanzas3[[#This Row],[INGRESO__NETO]]+finanzas3[[#This Row],[GASTO_NETO]]+finanzas3[[#This Row],[INVERSION_NETA]]</f>
        <v>-2.5</v>
      </c>
    </row>
    <row r="2286" spans="1:19" x14ac:dyDescent="0.35">
      <c r="A2286" s="3" t="s">
        <v>28</v>
      </c>
      <c r="B2286" s="3" t="s">
        <v>16</v>
      </c>
      <c r="C2286" s="3" t="s">
        <v>17</v>
      </c>
      <c r="D2286" s="3" t="s">
        <v>18</v>
      </c>
      <c r="E2286" s="3" t="s">
        <v>1556</v>
      </c>
      <c r="F2286" s="3" t="s">
        <v>1557</v>
      </c>
      <c r="G2286" s="3" t="s">
        <v>81</v>
      </c>
      <c r="H2286" s="3" t="s">
        <v>1557</v>
      </c>
      <c r="I2286" s="3" t="s">
        <v>1558</v>
      </c>
      <c r="J2286" s="6">
        <v>0.60000000000000009</v>
      </c>
      <c r="K2286" s="4">
        <v>45131</v>
      </c>
      <c r="L2286" s="3">
        <f t="shared" si="140"/>
        <v>2023</v>
      </c>
      <c r="M2286" s="3">
        <f t="shared" si="141"/>
        <v>7</v>
      </c>
      <c r="O2286" s="3" t="s">
        <v>1559</v>
      </c>
      <c r="P2286" s="56">
        <f t="shared" si="142"/>
        <v>0</v>
      </c>
      <c r="Q2286" s="56">
        <f t="shared" si="143"/>
        <v>-0.60000000000000009</v>
      </c>
      <c r="R2286" s="56">
        <f>IF(A2286="INVERSION",-J2286,0)</f>
        <v>0</v>
      </c>
      <c r="S2286" s="56">
        <f>finanzas3[[#This Row],[INGRESO__NETO]]+finanzas3[[#This Row],[GASTO_NETO]]+finanzas3[[#This Row],[INVERSION_NETA]]</f>
        <v>-0.60000000000000009</v>
      </c>
    </row>
    <row r="2287" spans="1:19" x14ac:dyDescent="0.35">
      <c r="A2287" s="3" t="s">
        <v>28</v>
      </c>
      <c r="B2287" s="3" t="s">
        <v>16</v>
      </c>
      <c r="C2287" s="3" t="s">
        <v>17</v>
      </c>
      <c r="D2287" s="3" t="s">
        <v>18</v>
      </c>
      <c r="E2287" s="3" t="s">
        <v>1551</v>
      </c>
      <c r="F2287" s="3" t="s">
        <v>47</v>
      </c>
      <c r="G2287" s="3" t="s">
        <v>81</v>
      </c>
      <c r="H2287" s="3" t="s">
        <v>126</v>
      </c>
      <c r="I2287" s="3" t="s">
        <v>1552</v>
      </c>
      <c r="J2287" s="6">
        <v>1.4800000000000002</v>
      </c>
      <c r="K2287" s="4">
        <v>45131</v>
      </c>
      <c r="L2287" s="3">
        <f t="shared" si="140"/>
        <v>2023</v>
      </c>
      <c r="M2287" s="3">
        <f t="shared" si="141"/>
        <v>7</v>
      </c>
      <c r="O2287" s="3" t="s">
        <v>1553</v>
      </c>
      <c r="P2287" s="56">
        <f t="shared" si="142"/>
        <v>0</v>
      </c>
      <c r="Q2287" s="56">
        <f t="shared" si="143"/>
        <v>-1.4800000000000002</v>
      </c>
      <c r="R2287" s="56">
        <f>IF(A2287="INVERSION",-J2287,0)</f>
        <v>0</v>
      </c>
      <c r="S2287" s="56">
        <f>finanzas3[[#This Row],[INGRESO__NETO]]+finanzas3[[#This Row],[GASTO_NETO]]+finanzas3[[#This Row],[INVERSION_NETA]]</f>
        <v>-1.4800000000000002</v>
      </c>
    </row>
    <row r="2288" spans="1:19" x14ac:dyDescent="0.35">
      <c r="A2288" s="3" t="s">
        <v>28</v>
      </c>
      <c r="B2288" s="3" t="s">
        <v>16</v>
      </c>
      <c r="C2288" s="3" t="s">
        <v>17</v>
      </c>
      <c r="D2288" s="3" t="s">
        <v>18</v>
      </c>
      <c r="E2288" s="3" t="s">
        <v>1560</v>
      </c>
      <c r="F2288" s="3" t="s">
        <v>47</v>
      </c>
      <c r="G2288" s="3" t="s">
        <v>67</v>
      </c>
      <c r="H2288" s="3" t="s">
        <v>67</v>
      </c>
      <c r="I2288" s="8" t="s">
        <v>1154</v>
      </c>
      <c r="J2288" s="47">
        <v>2.46</v>
      </c>
      <c r="K2288" s="4">
        <v>45131</v>
      </c>
      <c r="L2288" s="3">
        <f t="shared" si="140"/>
        <v>2023</v>
      </c>
      <c r="M2288" s="3">
        <f t="shared" si="141"/>
        <v>7</v>
      </c>
      <c r="O2288" s="8" t="s">
        <v>1561</v>
      </c>
      <c r="P2288" s="56">
        <f t="shared" si="142"/>
        <v>0</v>
      </c>
      <c r="Q2288" s="56">
        <f t="shared" si="143"/>
        <v>-2.46</v>
      </c>
      <c r="R2288" s="56">
        <f>IF(A2288="INVERSION",-J2288,0)</f>
        <v>0</v>
      </c>
      <c r="S2288" s="56">
        <f>finanzas3[[#This Row],[INGRESO__NETO]]+finanzas3[[#This Row],[GASTO_NETO]]+finanzas3[[#This Row],[INVERSION_NETA]]</f>
        <v>-2.46</v>
      </c>
    </row>
    <row r="2289" spans="1:19" x14ac:dyDescent="0.35">
      <c r="A2289" s="3" t="s">
        <v>28</v>
      </c>
      <c r="B2289" s="3" t="s">
        <v>16</v>
      </c>
      <c r="C2289" s="3" t="s">
        <v>17</v>
      </c>
      <c r="D2289" s="3" t="s">
        <v>1562</v>
      </c>
      <c r="E2289" s="3" t="s">
        <v>1565</v>
      </c>
      <c r="F2289" s="3" t="s">
        <v>1563</v>
      </c>
      <c r="G2289" s="8" t="s">
        <v>110</v>
      </c>
      <c r="H2289" s="8" t="s">
        <v>1564</v>
      </c>
      <c r="I2289" s="8" t="s">
        <v>1566</v>
      </c>
      <c r="J2289" s="47">
        <v>4.91</v>
      </c>
      <c r="K2289" s="4">
        <v>45133</v>
      </c>
      <c r="L2289" s="3">
        <f t="shared" si="140"/>
        <v>2023</v>
      </c>
      <c r="M2289" s="3">
        <f t="shared" si="141"/>
        <v>7</v>
      </c>
      <c r="O2289" s="8" t="s">
        <v>950</v>
      </c>
      <c r="P2289" s="56">
        <f t="shared" si="142"/>
        <v>0</v>
      </c>
      <c r="Q2289" s="56">
        <f t="shared" si="143"/>
        <v>-4.91</v>
      </c>
      <c r="R2289" s="56">
        <f>IF(A2289="INVERSION",-J2289,0)</f>
        <v>0</v>
      </c>
      <c r="S2289" s="56">
        <f>finanzas3[[#This Row],[INGRESO__NETO]]+finanzas3[[#This Row],[GASTO_NETO]]+finanzas3[[#This Row],[INVERSION_NETA]]</f>
        <v>-4.91</v>
      </c>
    </row>
    <row r="2290" spans="1:19" x14ac:dyDescent="0.35">
      <c r="A2290" s="3" t="s">
        <v>28</v>
      </c>
      <c r="B2290" s="3" t="s">
        <v>16</v>
      </c>
      <c r="C2290" s="3" t="s">
        <v>17</v>
      </c>
      <c r="D2290" s="3" t="s">
        <v>18</v>
      </c>
      <c r="E2290" s="3" t="s">
        <v>24</v>
      </c>
      <c r="F2290" s="3" t="s">
        <v>47</v>
      </c>
      <c r="G2290" s="3" t="s">
        <v>81</v>
      </c>
      <c r="H2290" s="3" t="s">
        <v>1549</v>
      </c>
      <c r="I2290" s="3" t="s">
        <v>1549</v>
      </c>
      <c r="J2290" s="6">
        <v>2.6</v>
      </c>
      <c r="K2290" s="4">
        <v>45133</v>
      </c>
      <c r="L2290" s="3">
        <f t="shared" si="140"/>
        <v>2023</v>
      </c>
      <c r="M2290" s="3">
        <f t="shared" si="141"/>
        <v>7</v>
      </c>
      <c r="O2290" s="3"/>
      <c r="P2290" s="56">
        <f t="shared" si="142"/>
        <v>0</v>
      </c>
      <c r="Q2290" s="56">
        <f t="shared" si="143"/>
        <v>-2.6</v>
      </c>
      <c r="R2290" s="56">
        <f>IF(A2290="INVERSION",-J2290,0)</f>
        <v>0</v>
      </c>
      <c r="S2290" s="56">
        <f>finanzas3[[#This Row],[INGRESO__NETO]]+finanzas3[[#This Row],[GASTO_NETO]]+finanzas3[[#This Row],[INVERSION_NETA]]</f>
        <v>-2.6</v>
      </c>
    </row>
    <row r="2291" spans="1:19" x14ac:dyDescent="0.35">
      <c r="A2291" s="3" t="s">
        <v>28</v>
      </c>
      <c r="B2291" s="3" t="s">
        <v>16</v>
      </c>
      <c r="C2291" s="3" t="s">
        <v>17</v>
      </c>
      <c r="D2291" s="3" t="s">
        <v>1562</v>
      </c>
      <c r="F2291" s="3" t="s">
        <v>1563</v>
      </c>
      <c r="G2291" s="3" t="s">
        <v>110</v>
      </c>
      <c r="H2291" s="3" t="s">
        <v>1564</v>
      </c>
      <c r="I2291" s="3" t="s">
        <v>1567</v>
      </c>
      <c r="J2291" s="6">
        <v>0.30000000000000004</v>
      </c>
      <c r="K2291" s="4">
        <v>45133</v>
      </c>
      <c r="L2291" s="3">
        <f t="shared" si="140"/>
        <v>2023</v>
      </c>
      <c r="M2291" s="3">
        <f t="shared" si="141"/>
        <v>7</v>
      </c>
      <c r="O2291" s="3"/>
      <c r="P2291" s="56">
        <f t="shared" si="142"/>
        <v>0</v>
      </c>
      <c r="Q2291" s="56">
        <f t="shared" si="143"/>
        <v>-0.30000000000000004</v>
      </c>
      <c r="R2291" s="56">
        <f>IF(A2291="INVERSION",-J2291,0)</f>
        <v>0</v>
      </c>
      <c r="S2291" s="56">
        <f>finanzas3[[#This Row],[INGRESO__NETO]]+finanzas3[[#This Row],[GASTO_NETO]]+finanzas3[[#This Row],[INVERSION_NETA]]</f>
        <v>-0.30000000000000004</v>
      </c>
    </row>
    <row r="2292" spans="1:19" x14ac:dyDescent="0.35">
      <c r="A2292" s="3" t="s">
        <v>28</v>
      </c>
      <c r="B2292" s="3" t="s">
        <v>16</v>
      </c>
      <c r="C2292" s="3" t="s">
        <v>17</v>
      </c>
      <c r="D2292" s="3" t="s">
        <v>1562</v>
      </c>
      <c r="F2292" s="3" t="s">
        <v>1563</v>
      </c>
      <c r="G2292" s="3" t="s">
        <v>110</v>
      </c>
      <c r="H2292" s="3" t="s">
        <v>1564</v>
      </c>
      <c r="I2292" s="3" t="s">
        <v>1295</v>
      </c>
      <c r="J2292" s="6">
        <v>1.04</v>
      </c>
      <c r="K2292" s="4">
        <v>45133</v>
      </c>
      <c r="L2292" s="3">
        <f t="shared" si="140"/>
        <v>2023</v>
      </c>
      <c r="M2292" s="3">
        <f t="shared" si="141"/>
        <v>7</v>
      </c>
      <c r="O2292" s="3"/>
      <c r="P2292" s="56">
        <f t="shared" si="142"/>
        <v>0</v>
      </c>
      <c r="Q2292" s="56">
        <f t="shared" si="143"/>
        <v>-1.04</v>
      </c>
      <c r="R2292" s="56">
        <f>IF(A2292="INVERSION",-J2292,0)</f>
        <v>0</v>
      </c>
      <c r="S2292" s="56">
        <f>finanzas3[[#This Row],[INGRESO__NETO]]+finanzas3[[#This Row],[GASTO_NETO]]+finanzas3[[#This Row],[INVERSION_NETA]]</f>
        <v>-1.04</v>
      </c>
    </row>
    <row r="2293" spans="1:19" x14ac:dyDescent="0.35">
      <c r="A2293" s="3" t="s">
        <v>28</v>
      </c>
      <c r="B2293" s="3" t="s">
        <v>16</v>
      </c>
      <c r="C2293" s="3" t="s">
        <v>17</v>
      </c>
      <c r="D2293" s="3" t="s">
        <v>1562</v>
      </c>
      <c r="F2293" s="3" t="s">
        <v>1563</v>
      </c>
      <c r="G2293" s="3" t="s">
        <v>110</v>
      </c>
      <c r="H2293" s="3" t="s">
        <v>1564</v>
      </c>
      <c r="I2293" s="3" t="s">
        <v>1372</v>
      </c>
      <c r="J2293" s="6">
        <v>0.54</v>
      </c>
      <c r="K2293" s="4">
        <v>45133</v>
      </c>
      <c r="L2293" s="3">
        <f t="shared" si="140"/>
        <v>2023</v>
      </c>
      <c r="M2293" s="3">
        <f t="shared" si="141"/>
        <v>7</v>
      </c>
      <c r="O2293" s="3"/>
      <c r="P2293" s="56">
        <f t="shared" si="142"/>
        <v>0</v>
      </c>
      <c r="Q2293" s="56">
        <f t="shared" si="143"/>
        <v>-0.54</v>
      </c>
      <c r="R2293" s="56">
        <f>IF(A2293="INVERSION",-J2293,0)</f>
        <v>0</v>
      </c>
      <c r="S2293" s="56">
        <f>finanzas3[[#This Row],[INGRESO__NETO]]+finanzas3[[#This Row],[GASTO_NETO]]+finanzas3[[#This Row],[INVERSION_NETA]]</f>
        <v>-0.54</v>
      </c>
    </row>
    <row r="2294" spans="1:19" x14ac:dyDescent="0.35">
      <c r="A2294" s="3" t="s">
        <v>28</v>
      </c>
      <c r="B2294" s="3" t="s">
        <v>16</v>
      </c>
      <c r="C2294" s="3" t="s">
        <v>17</v>
      </c>
      <c r="D2294" s="3" t="s">
        <v>1562</v>
      </c>
      <c r="E2294" s="3" t="s">
        <v>2614</v>
      </c>
      <c r="F2294" s="3" t="s">
        <v>1563</v>
      </c>
      <c r="G2294" s="3" t="s">
        <v>110</v>
      </c>
      <c r="H2294" s="3" t="s">
        <v>1564</v>
      </c>
      <c r="I2294" s="3" t="s">
        <v>1572</v>
      </c>
      <c r="J2294" s="6">
        <v>0.30000000000000004</v>
      </c>
      <c r="K2294" s="4">
        <v>45134</v>
      </c>
      <c r="L2294" s="3">
        <f t="shared" si="140"/>
        <v>2023</v>
      </c>
      <c r="M2294" s="3">
        <f t="shared" si="141"/>
        <v>7</v>
      </c>
      <c r="O2294" s="3"/>
      <c r="P2294" s="56">
        <f t="shared" si="142"/>
        <v>0</v>
      </c>
      <c r="Q2294" s="56">
        <f t="shared" si="143"/>
        <v>-0.30000000000000004</v>
      </c>
      <c r="R2294" s="56">
        <f>IF(A2294="INVERSION",-J2294,0)</f>
        <v>0</v>
      </c>
      <c r="S2294" s="56">
        <f>finanzas3[[#This Row],[INGRESO__NETO]]+finanzas3[[#This Row],[GASTO_NETO]]+finanzas3[[#This Row],[INVERSION_NETA]]</f>
        <v>-0.30000000000000004</v>
      </c>
    </row>
    <row r="2295" spans="1:19" x14ac:dyDescent="0.35">
      <c r="A2295" s="3" t="s">
        <v>28</v>
      </c>
      <c r="B2295" s="3" t="s">
        <v>16</v>
      </c>
      <c r="C2295" s="3" t="s">
        <v>17</v>
      </c>
      <c r="D2295" s="3" t="s">
        <v>1562</v>
      </c>
      <c r="F2295" s="3" t="s">
        <v>1563</v>
      </c>
      <c r="G2295" s="3" t="s">
        <v>110</v>
      </c>
      <c r="H2295" s="3" t="s">
        <v>1564</v>
      </c>
      <c r="I2295" s="3" t="s">
        <v>1580</v>
      </c>
      <c r="J2295" s="6">
        <v>2.2800000000000002</v>
      </c>
      <c r="K2295" s="4">
        <v>45134</v>
      </c>
      <c r="L2295" s="3">
        <f t="shared" si="140"/>
        <v>2023</v>
      </c>
      <c r="M2295" s="3">
        <f t="shared" si="141"/>
        <v>7</v>
      </c>
      <c r="O2295" s="3"/>
      <c r="P2295" s="56">
        <f t="shared" si="142"/>
        <v>0</v>
      </c>
      <c r="Q2295" s="56">
        <f t="shared" si="143"/>
        <v>-2.2800000000000002</v>
      </c>
      <c r="R2295" s="56">
        <f>IF(A2295="INVERSION",-J2295,0)</f>
        <v>0</v>
      </c>
      <c r="S2295" s="56">
        <f>finanzas3[[#This Row],[INGRESO__NETO]]+finanzas3[[#This Row],[GASTO_NETO]]+finanzas3[[#This Row],[INVERSION_NETA]]</f>
        <v>-2.2800000000000002</v>
      </c>
    </row>
    <row r="2296" spans="1:19" x14ac:dyDescent="0.35">
      <c r="A2296" s="3" t="s">
        <v>28</v>
      </c>
      <c r="B2296" s="3" t="s">
        <v>16</v>
      </c>
      <c r="C2296" s="3" t="s">
        <v>17</v>
      </c>
      <c r="D2296" s="3" t="s">
        <v>1562</v>
      </c>
      <c r="F2296" s="3" t="s">
        <v>1563</v>
      </c>
      <c r="G2296" s="3" t="s">
        <v>110</v>
      </c>
      <c r="H2296" s="3" t="s">
        <v>1564</v>
      </c>
      <c r="I2296" s="3" t="s">
        <v>403</v>
      </c>
      <c r="J2296" s="6">
        <v>0.37400000000000005</v>
      </c>
      <c r="K2296" s="4">
        <v>45134</v>
      </c>
      <c r="L2296" s="3">
        <f t="shared" si="140"/>
        <v>2023</v>
      </c>
      <c r="M2296" s="3">
        <f t="shared" si="141"/>
        <v>7</v>
      </c>
      <c r="O2296" s="3"/>
      <c r="P2296" s="56">
        <f t="shared" si="142"/>
        <v>0</v>
      </c>
      <c r="Q2296" s="56">
        <f t="shared" si="143"/>
        <v>-0.37400000000000005</v>
      </c>
      <c r="R2296" s="56">
        <f>IF(A2296="INVERSION",-J2296,0)</f>
        <v>0</v>
      </c>
      <c r="S2296" s="56">
        <f>finanzas3[[#This Row],[INGRESO__NETO]]+finanzas3[[#This Row],[GASTO_NETO]]+finanzas3[[#This Row],[INVERSION_NETA]]</f>
        <v>-0.37400000000000005</v>
      </c>
    </row>
    <row r="2297" spans="1:19" x14ac:dyDescent="0.35">
      <c r="A2297" s="3" t="s">
        <v>28</v>
      </c>
      <c r="B2297" s="3" t="s">
        <v>16</v>
      </c>
      <c r="C2297" s="3" t="s">
        <v>17</v>
      </c>
      <c r="D2297" s="3" t="s">
        <v>1562</v>
      </c>
      <c r="E2297" s="3" t="s">
        <v>1576</v>
      </c>
      <c r="F2297" s="3" t="s">
        <v>1563</v>
      </c>
      <c r="G2297" s="3" t="s">
        <v>110</v>
      </c>
      <c r="H2297" s="3" t="s">
        <v>1564</v>
      </c>
      <c r="I2297" s="3" t="s">
        <v>1577</v>
      </c>
      <c r="J2297" s="6">
        <v>5.5600000000000005</v>
      </c>
      <c r="K2297" s="4">
        <v>45134</v>
      </c>
      <c r="L2297" s="3">
        <f t="shared" si="140"/>
        <v>2023</v>
      </c>
      <c r="M2297" s="3">
        <f t="shared" si="141"/>
        <v>7</v>
      </c>
      <c r="O2297" s="3"/>
      <c r="P2297" s="56">
        <f t="shared" si="142"/>
        <v>0</v>
      </c>
      <c r="Q2297" s="56">
        <f t="shared" si="143"/>
        <v>-5.5600000000000005</v>
      </c>
      <c r="R2297" s="56">
        <f>IF(A2297="INVERSION",-J2297,0)</f>
        <v>0</v>
      </c>
      <c r="S2297" s="56">
        <f>finanzas3[[#This Row],[INGRESO__NETO]]+finanzas3[[#This Row],[GASTO_NETO]]+finanzas3[[#This Row],[INVERSION_NETA]]</f>
        <v>-5.5600000000000005</v>
      </c>
    </row>
    <row r="2298" spans="1:19" x14ac:dyDescent="0.35">
      <c r="A2298" s="3" t="s">
        <v>28</v>
      </c>
      <c r="B2298" s="3" t="s">
        <v>16</v>
      </c>
      <c r="C2298" s="3" t="s">
        <v>17</v>
      </c>
      <c r="D2298" s="3" t="s">
        <v>1562</v>
      </c>
      <c r="F2298" s="3" t="s">
        <v>1563</v>
      </c>
      <c r="G2298" s="3" t="s">
        <v>110</v>
      </c>
      <c r="H2298" s="3" t="s">
        <v>1564</v>
      </c>
      <c r="I2298" s="3" t="s">
        <v>1571</v>
      </c>
      <c r="J2298" s="6">
        <v>1</v>
      </c>
      <c r="K2298" s="4">
        <v>45134</v>
      </c>
      <c r="L2298" s="3">
        <f t="shared" si="140"/>
        <v>2023</v>
      </c>
      <c r="M2298" s="3">
        <f t="shared" si="141"/>
        <v>7</v>
      </c>
      <c r="O2298" s="3"/>
      <c r="P2298" s="56">
        <f t="shared" si="142"/>
        <v>0</v>
      </c>
      <c r="Q2298" s="56">
        <f t="shared" si="143"/>
        <v>-1</v>
      </c>
      <c r="R2298" s="56">
        <f>IF(A2298="INVERSION",-J2298,0)</f>
        <v>0</v>
      </c>
      <c r="S2298" s="56">
        <f>finanzas3[[#This Row],[INGRESO__NETO]]+finanzas3[[#This Row],[GASTO_NETO]]+finanzas3[[#This Row],[INVERSION_NETA]]</f>
        <v>-1</v>
      </c>
    </row>
    <row r="2299" spans="1:19" x14ac:dyDescent="0.35">
      <c r="A2299" s="3" t="s">
        <v>28</v>
      </c>
      <c r="B2299" s="3" t="s">
        <v>16</v>
      </c>
      <c r="C2299" s="3" t="s">
        <v>17</v>
      </c>
      <c r="D2299" s="3" t="s">
        <v>1562</v>
      </c>
      <c r="F2299" s="3" t="s">
        <v>1563</v>
      </c>
      <c r="G2299" s="3" t="s">
        <v>110</v>
      </c>
      <c r="H2299" s="3" t="s">
        <v>1564</v>
      </c>
      <c r="I2299" s="35" t="s">
        <v>1573</v>
      </c>
      <c r="J2299" s="47">
        <v>0.49400000000000005</v>
      </c>
      <c r="K2299" s="4">
        <v>45134</v>
      </c>
      <c r="L2299" s="3">
        <f t="shared" si="140"/>
        <v>2023</v>
      </c>
      <c r="M2299" s="3">
        <f t="shared" si="141"/>
        <v>7</v>
      </c>
      <c r="O2299" s="3"/>
      <c r="P2299" s="56">
        <f t="shared" si="142"/>
        <v>0</v>
      </c>
      <c r="Q2299" s="56">
        <f t="shared" si="143"/>
        <v>-0.49400000000000005</v>
      </c>
      <c r="R2299" s="56">
        <f>IF(A2299="INVERSION",-J2299,0)</f>
        <v>0</v>
      </c>
      <c r="S2299" s="56">
        <f>finanzas3[[#This Row],[INGRESO__NETO]]+finanzas3[[#This Row],[GASTO_NETO]]+finanzas3[[#This Row],[INVERSION_NETA]]</f>
        <v>-0.49400000000000005</v>
      </c>
    </row>
    <row r="2300" spans="1:19" x14ac:dyDescent="0.35">
      <c r="A2300" s="3" t="s">
        <v>28</v>
      </c>
      <c r="B2300" s="3" t="s">
        <v>16</v>
      </c>
      <c r="C2300" s="3" t="s">
        <v>17</v>
      </c>
      <c r="D2300" s="3" t="s">
        <v>1562</v>
      </c>
      <c r="E2300" s="3" t="s">
        <v>1568</v>
      </c>
      <c r="F2300" s="3" t="s">
        <v>1569</v>
      </c>
      <c r="G2300" s="3" t="s">
        <v>110</v>
      </c>
      <c r="H2300" s="3" t="s">
        <v>1564</v>
      </c>
      <c r="I2300" s="3" t="s">
        <v>1570</v>
      </c>
      <c r="J2300" s="6">
        <v>0.14499999999999999</v>
      </c>
      <c r="K2300" s="4">
        <v>45134</v>
      </c>
      <c r="L2300" s="3">
        <f t="shared" si="140"/>
        <v>2023</v>
      </c>
      <c r="M2300" s="3">
        <f t="shared" si="141"/>
        <v>7</v>
      </c>
      <c r="O2300" s="3"/>
      <c r="P2300" s="56">
        <f t="shared" si="142"/>
        <v>0</v>
      </c>
      <c r="Q2300" s="56">
        <f t="shared" si="143"/>
        <v>-0.14499999999999999</v>
      </c>
      <c r="R2300" s="56">
        <f>IF(A2300="INVERSION",-J2300,0)</f>
        <v>0</v>
      </c>
      <c r="S2300" s="56">
        <f>finanzas3[[#This Row],[INGRESO__NETO]]+finanzas3[[#This Row],[GASTO_NETO]]+finanzas3[[#This Row],[INVERSION_NETA]]</f>
        <v>-0.14499999999999999</v>
      </c>
    </row>
    <row r="2301" spans="1:19" x14ac:dyDescent="0.35">
      <c r="A2301" s="3" t="s">
        <v>28</v>
      </c>
      <c r="B2301" s="3" t="s">
        <v>16</v>
      </c>
      <c r="C2301" s="3" t="s">
        <v>17</v>
      </c>
      <c r="D2301" s="3" t="s">
        <v>1562</v>
      </c>
      <c r="F2301" s="3" t="s">
        <v>1563</v>
      </c>
      <c r="G2301" s="3" t="s">
        <v>110</v>
      </c>
      <c r="H2301" s="3" t="s">
        <v>1564</v>
      </c>
      <c r="I2301" s="3" t="s">
        <v>1575</v>
      </c>
      <c r="J2301" s="6">
        <v>0.435</v>
      </c>
      <c r="K2301" s="4">
        <v>45134</v>
      </c>
      <c r="L2301" s="3">
        <f t="shared" si="140"/>
        <v>2023</v>
      </c>
      <c r="M2301" s="3">
        <f t="shared" si="141"/>
        <v>7</v>
      </c>
      <c r="O2301" s="3"/>
      <c r="P2301" s="56">
        <f t="shared" si="142"/>
        <v>0</v>
      </c>
      <c r="Q2301" s="56">
        <f t="shared" si="143"/>
        <v>-0.435</v>
      </c>
      <c r="R2301" s="56">
        <f>IF(A2301="INVERSION",-J2301,0)</f>
        <v>0</v>
      </c>
      <c r="S2301" s="56">
        <f>finanzas3[[#This Row],[INGRESO__NETO]]+finanzas3[[#This Row],[GASTO_NETO]]+finanzas3[[#This Row],[INVERSION_NETA]]</f>
        <v>-0.435</v>
      </c>
    </row>
    <row r="2302" spans="1:19" x14ac:dyDescent="0.35">
      <c r="A2302" s="3" t="s">
        <v>28</v>
      </c>
      <c r="B2302" s="3" t="s">
        <v>16</v>
      </c>
      <c r="C2302" s="3" t="s">
        <v>17</v>
      </c>
      <c r="D2302" s="3" t="s">
        <v>1562</v>
      </c>
      <c r="F2302" s="3" t="s">
        <v>1563</v>
      </c>
      <c r="G2302" s="3" t="s">
        <v>110</v>
      </c>
      <c r="H2302" s="3" t="s">
        <v>1564</v>
      </c>
      <c r="I2302" s="3" t="s">
        <v>1574</v>
      </c>
      <c r="J2302" s="6">
        <v>0.1</v>
      </c>
      <c r="K2302" s="4">
        <v>45134</v>
      </c>
      <c r="L2302" s="3">
        <f t="shared" si="140"/>
        <v>2023</v>
      </c>
      <c r="M2302" s="3">
        <f t="shared" si="141"/>
        <v>7</v>
      </c>
      <c r="O2302" s="3"/>
      <c r="P2302" s="56">
        <f t="shared" si="142"/>
        <v>0</v>
      </c>
      <c r="Q2302" s="56">
        <f t="shared" si="143"/>
        <v>-0.1</v>
      </c>
      <c r="R2302" s="56">
        <f>IF(A2302="INVERSION",-J2302,0)</f>
        <v>0</v>
      </c>
      <c r="S2302" s="56">
        <f>finanzas3[[#This Row],[INGRESO__NETO]]+finanzas3[[#This Row],[GASTO_NETO]]+finanzas3[[#This Row],[INVERSION_NETA]]</f>
        <v>-0.1</v>
      </c>
    </row>
    <row r="2303" spans="1:19" x14ac:dyDescent="0.35">
      <c r="A2303" s="3" t="s">
        <v>28</v>
      </c>
      <c r="B2303" s="3" t="s">
        <v>16</v>
      </c>
      <c r="C2303" s="3" t="s">
        <v>17</v>
      </c>
      <c r="D2303" s="3" t="s">
        <v>1562</v>
      </c>
      <c r="F2303" s="3" t="s">
        <v>1563</v>
      </c>
      <c r="G2303" s="3" t="s">
        <v>110</v>
      </c>
      <c r="H2303" s="3" t="s">
        <v>1564</v>
      </c>
      <c r="I2303" s="3" t="s">
        <v>1578</v>
      </c>
      <c r="J2303" s="6">
        <v>1</v>
      </c>
      <c r="K2303" s="4">
        <v>45134</v>
      </c>
      <c r="L2303" s="3">
        <f t="shared" si="140"/>
        <v>2023</v>
      </c>
      <c r="M2303" s="3">
        <f t="shared" si="141"/>
        <v>7</v>
      </c>
      <c r="O2303" s="3"/>
      <c r="P2303" s="56">
        <f t="shared" si="142"/>
        <v>0</v>
      </c>
      <c r="Q2303" s="56">
        <f t="shared" si="143"/>
        <v>-1</v>
      </c>
      <c r="R2303" s="56">
        <f>IF(A2303="INVERSION",-J2303,0)</f>
        <v>0</v>
      </c>
      <c r="S2303" s="56">
        <f>finanzas3[[#This Row],[INGRESO__NETO]]+finanzas3[[#This Row],[GASTO_NETO]]+finanzas3[[#This Row],[INVERSION_NETA]]</f>
        <v>-1</v>
      </c>
    </row>
    <row r="2304" spans="1:19" x14ac:dyDescent="0.35">
      <c r="A2304" s="3" t="s">
        <v>28</v>
      </c>
      <c r="B2304" s="3" t="s">
        <v>16</v>
      </c>
      <c r="C2304" s="3" t="s">
        <v>17</v>
      </c>
      <c r="D2304" s="3" t="s">
        <v>1562</v>
      </c>
      <c r="F2304" s="3" t="s">
        <v>1563</v>
      </c>
      <c r="G2304" s="3" t="s">
        <v>110</v>
      </c>
      <c r="H2304" s="3" t="s">
        <v>1564</v>
      </c>
      <c r="I2304" s="3" t="s">
        <v>1581</v>
      </c>
      <c r="J2304" s="6">
        <v>0.45</v>
      </c>
      <c r="K2304" s="4">
        <v>45134</v>
      </c>
      <c r="L2304" s="3">
        <f t="shared" si="140"/>
        <v>2023</v>
      </c>
      <c r="M2304" s="3">
        <f t="shared" si="141"/>
        <v>7</v>
      </c>
      <c r="O2304" s="3"/>
      <c r="P2304" s="56">
        <f t="shared" si="142"/>
        <v>0</v>
      </c>
      <c r="Q2304" s="56">
        <f t="shared" si="143"/>
        <v>-0.45</v>
      </c>
      <c r="R2304" s="56">
        <f>IF(A2304="INVERSION",-J2304,0)</f>
        <v>0</v>
      </c>
      <c r="S2304" s="56">
        <f>finanzas3[[#This Row],[INGRESO__NETO]]+finanzas3[[#This Row],[GASTO_NETO]]+finanzas3[[#This Row],[INVERSION_NETA]]</f>
        <v>-0.45</v>
      </c>
    </row>
    <row r="2305" spans="1:19" x14ac:dyDescent="0.35">
      <c r="A2305" s="3" t="s">
        <v>28</v>
      </c>
      <c r="B2305" s="3" t="s">
        <v>16</v>
      </c>
      <c r="C2305" s="3" t="s">
        <v>17</v>
      </c>
      <c r="D2305" s="3" t="s">
        <v>1562</v>
      </c>
      <c r="F2305" s="3" t="s">
        <v>1563</v>
      </c>
      <c r="G2305" s="3" t="s">
        <v>110</v>
      </c>
      <c r="H2305" s="3" t="s">
        <v>1564</v>
      </c>
      <c r="I2305" s="3" t="s">
        <v>1579</v>
      </c>
      <c r="J2305" s="6">
        <v>0.38</v>
      </c>
      <c r="K2305" s="4">
        <v>45134</v>
      </c>
      <c r="L2305" s="3">
        <f t="shared" si="140"/>
        <v>2023</v>
      </c>
      <c r="M2305" s="3">
        <f t="shared" si="141"/>
        <v>7</v>
      </c>
      <c r="O2305" s="3"/>
      <c r="P2305" s="56">
        <f t="shared" si="142"/>
        <v>0</v>
      </c>
      <c r="Q2305" s="56">
        <f t="shared" si="143"/>
        <v>-0.38</v>
      </c>
      <c r="R2305" s="56">
        <f>IF(A2305="INVERSION",-J2305,0)</f>
        <v>0</v>
      </c>
      <c r="S2305" s="56">
        <f>finanzas3[[#This Row],[INGRESO__NETO]]+finanzas3[[#This Row],[GASTO_NETO]]+finanzas3[[#This Row],[INVERSION_NETA]]</f>
        <v>-0.38</v>
      </c>
    </row>
    <row r="2306" spans="1:19" x14ac:dyDescent="0.35">
      <c r="A2306" s="3" t="s">
        <v>28</v>
      </c>
      <c r="B2306" s="3" t="s">
        <v>16</v>
      </c>
      <c r="C2306" s="3" t="s">
        <v>17</v>
      </c>
      <c r="D2306" s="3" t="s">
        <v>1562</v>
      </c>
      <c r="F2306" s="3" t="s">
        <v>1563</v>
      </c>
      <c r="G2306" s="3" t="s">
        <v>110</v>
      </c>
      <c r="H2306" s="3" t="s">
        <v>1564</v>
      </c>
      <c r="I2306" s="3" t="s">
        <v>1583</v>
      </c>
      <c r="J2306" s="6">
        <v>1.8</v>
      </c>
      <c r="K2306" s="4">
        <v>45135</v>
      </c>
      <c r="L2306" s="3">
        <f t="shared" ref="L2306:L2369" si="144">YEAR(K2306)</f>
        <v>2023</v>
      </c>
      <c r="M2306" s="3">
        <f t="shared" ref="M2306:M2369" si="145">MONTH(K2306)</f>
        <v>7</v>
      </c>
      <c r="O2306" s="3"/>
      <c r="P2306" s="56">
        <f t="shared" si="142"/>
        <v>0</v>
      </c>
      <c r="Q2306" s="56">
        <f t="shared" si="143"/>
        <v>-1.8</v>
      </c>
      <c r="R2306" s="56">
        <f>IF(A2306="INVERSION",-J2306,0)</f>
        <v>0</v>
      </c>
      <c r="S2306" s="56">
        <f>finanzas3[[#This Row],[INGRESO__NETO]]+finanzas3[[#This Row],[GASTO_NETO]]+finanzas3[[#This Row],[INVERSION_NETA]]</f>
        <v>-1.8</v>
      </c>
    </row>
    <row r="2307" spans="1:19" x14ac:dyDescent="0.35">
      <c r="A2307" s="3" t="s">
        <v>28</v>
      </c>
      <c r="B2307" s="3" t="s">
        <v>16</v>
      </c>
      <c r="C2307" s="3" t="s">
        <v>17</v>
      </c>
      <c r="D2307" s="3" t="s">
        <v>1562</v>
      </c>
      <c r="F2307" s="3" t="s">
        <v>1563</v>
      </c>
      <c r="G2307" s="3" t="s">
        <v>110</v>
      </c>
      <c r="H2307" s="3" t="s">
        <v>1564</v>
      </c>
      <c r="I2307" s="3" t="s">
        <v>1582</v>
      </c>
      <c r="J2307" s="6">
        <v>0.43</v>
      </c>
      <c r="K2307" s="4">
        <v>45135</v>
      </c>
      <c r="L2307" s="3">
        <f t="shared" si="144"/>
        <v>2023</v>
      </c>
      <c r="M2307" s="3">
        <f t="shared" si="145"/>
        <v>7</v>
      </c>
      <c r="O2307" s="3"/>
      <c r="P2307" s="56">
        <f t="shared" ref="P2307:P2370" si="146">IF(A2307="INGRESO",J2307,0)</f>
        <v>0</v>
      </c>
      <c r="Q2307" s="56">
        <f t="shared" ref="Q2307:Q2370" si="147">IF(A2307="GASTO",-J2307,0)</f>
        <v>-0.43</v>
      </c>
      <c r="R2307" s="56">
        <f>IF(A2307="INVERSION",-J2307,0)</f>
        <v>0</v>
      </c>
      <c r="S2307" s="56">
        <f>finanzas3[[#This Row],[INGRESO__NETO]]+finanzas3[[#This Row],[GASTO_NETO]]+finanzas3[[#This Row],[INVERSION_NETA]]</f>
        <v>-0.43</v>
      </c>
    </row>
    <row r="2308" spans="1:19" x14ac:dyDescent="0.35">
      <c r="A2308" s="3" t="s">
        <v>28</v>
      </c>
      <c r="B2308" s="3" t="s">
        <v>16</v>
      </c>
      <c r="C2308" s="3" t="s">
        <v>17</v>
      </c>
      <c r="D2308" s="3" t="s">
        <v>1562</v>
      </c>
      <c r="F2308" s="3" t="s">
        <v>1563</v>
      </c>
      <c r="G2308" s="3" t="s">
        <v>110</v>
      </c>
      <c r="H2308" s="3" t="s">
        <v>1564</v>
      </c>
      <c r="I2308" s="3" t="s">
        <v>1584</v>
      </c>
      <c r="J2308" s="6">
        <v>0.70000000000000007</v>
      </c>
      <c r="K2308" s="4">
        <v>45135</v>
      </c>
      <c r="L2308" s="3">
        <f t="shared" si="144"/>
        <v>2023</v>
      </c>
      <c r="M2308" s="3">
        <f t="shared" si="145"/>
        <v>7</v>
      </c>
      <c r="O2308" s="3"/>
      <c r="P2308" s="56">
        <f t="shared" si="146"/>
        <v>0</v>
      </c>
      <c r="Q2308" s="56">
        <f t="shared" si="147"/>
        <v>-0.70000000000000007</v>
      </c>
      <c r="R2308" s="56">
        <f>IF(A2308="INVERSION",-J2308,0)</f>
        <v>0</v>
      </c>
      <c r="S2308" s="56">
        <f>finanzas3[[#This Row],[INGRESO__NETO]]+finanzas3[[#This Row],[GASTO_NETO]]+finanzas3[[#This Row],[INVERSION_NETA]]</f>
        <v>-0.70000000000000007</v>
      </c>
    </row>
    <row r="2309" spans="1:19" x14ac:dyDescent="0.35">
      <c r="A2309" s="3" t="s">
        <v>15</v>
      </c>
      <c r="B2309" s="3" t="s">
        <v>16</v>
      </c>
      <c r="C2309" s="3" t="s">
        <v>29</v>
      </c>
      <c r="D2309" s="3" t="s">
        <v>18</v>
      </c>
      <c r="E2309" s="3" t="s">
        <v>645</v>
      </c>
      <c r="F2309" s="3" t="s">
        <v>171</v>
      </c>
      <c r="G2309" s="3" t="s">
        <v>148</v>
      </c>
      <c r="H2309" s="3" t="s">
        <v>646</v>
      </c>
      <c r="I2309" s="3" t="s">
        <v>2706</v>
      </c>
      <c r="J2309" s="6">
        <v>584.98799999999994</v>
      </c>
      <c r="K2309" s="4">
        <v>45135</v>
      </c>
      <c r="L2309" s="3">
        <f t="shared" si="144"/>
        <v>2023</v>
      </c>
      <c r="M2309" s="3">
        <f t="shared" si="145"/>
        <v>7</v>
      </c>
      <c r="O2309" s="3"/>
      <c r="P2309" s="56">
        <f t="shared" si="146"/>
        <v>584.98799999999994</v>
      </c>
      <c r="Q2309" s="56">
        <f t="shared" si="147"/>
        <v>0</v>
      </c>
      <c r="R2309" s="56">
        <f>IF(A2309="INVERSION",-J2309,0)</f>
        <v>0</v>
      </c>
      <c r="S2309" s="56">
        <f>finanzas3[[#This Row],[INGRESO__NETO]]+finanzas3[[#This Row],[GASTO_NETO]]+finanzas3[[#This Row],[INVERSION_NETA]]</f>
        <v>584.98799999999994</v>
      </c>
    </row>
    <row r="2310" spans="1:19" x14ac:dyDescent="0.35">
      <c r="A2310" s="3" t="s">
        <v>28</v>
      </c>
      <c r="B2310" s="3" t="s">
        <v>16</v>
      </c>
      <c r="C2310" s="3" t="s">
        <v>17</v>
      </c>
      <c r="D2310" s="3" t="s">
        <v>1562</v>
      </c>
      <c r="E2310" s="3" t="s">
        <v>1586</v>
      </c>
      <c r="F2310" s="3" t="s">
        <v>1563</v>
      </c>
      <c r="G2310" s="3" t="s">
        <v>110</v>
      </c>
      <c r="H2310" s="3" t="s">
        <v>1564</v>
      </c>
      <c r="I2310" s="3" t="s">
        <v>1587</v>
      </c>
      <c r="J2310" s="6">
        <v>4.415</v>
      </c>
      <c r="K2310" s="4">
        <v>45136</v>
      </c>
      <c r="L2310" s="3">
        <f t="shared" si="144"/>
        <v>2023</v>
      </c>
      <c r="M2310" s="3">
        <f t="shared" si="145"/>
        <v>7</v>
      </c>
      <c r="O2310" s="3"/>
      <c r="P2310" s="56">
        <f t="shared" si="146"/>
        <v>0</v>
      </c>
      <c r="Q2310" s="56">
        <f t="shared" si="147"/>
        <v>-4.415</v>
      </c>
      <c r="R2310" s="56">
        <f>IF(A2310="INVERSION",-J2310,0)</f>
        <v>0</v>
      </c>
      <c r="S2310" s="56">
        <f>finanzas3[[#This Row],[INGRESO__NETO]]+finanzas3[[#This Row],[GASTO_NETO]]+finanzas3[[#This Row],[INVERSION_NETA]]</f>
        <v>-4.415</v>
      </c>
    </row>
    <row r="2311" spans="1:19" x14ac:dyDescent="0.35">
      <c r="A2311" s="3" t="s">
        <v>28</v>
      </c>
      <c r="B2311" s="3" t="s">
        <v>16</v>
      </c>
      <c r="C2311" s="3" t="s">
        <v>17</v>
      </c>
      <c r="D2311" s="3" t="s">
        <v>1562</v>
      </c>
      <c r="E2311" s="3" t="s">
        <v>2614</v>
      </c>
      <c r="F2311" s="3" t="s">
        <v>1563</v>
      </c>
      <c r="G2311" s="3" t="s">
        <v>110</v>
      </c>
      <c r="H2311" s="3" t="s">
        <v>1564</v>
      </c>
      <c r="I2311" s="3" t="s">
        <v>1585</v>
      </c>
      <c r="J2311" s="6">
        <v>0.72500000000000009</v>
      </c>
      <c r="K2311" s="4">
        <v>45136</v>
      </c>
      <c r="L2311" s="3">
        <f t="shared" si="144"/>
        <v>2023</v>
      </c>
      <c r="M2311" s="3">
        <f t="shared" si="145"/>
        <v>7</v>
      </c>
      <c r="O2311" s="3"/>
      <c r="P2311" s="56">
        <f t="shared" si="146"/>
        <v>0</v>
      </c>
      <c r="Q2311" s="56">
        <f t="shared" si="147"/>
        <v>-0.72500000000000009</v>
      </c>
      <c r="R2311" s="56">
        <f>IF(A2311="INVERSION",-J2311,0)</f>
        <v>0</v>
      </c>
      <c r="S2311" s="56">
        <f>finanzas3[[#This Row],[INGRESO__NETO]]+finanzas3[[#This Row],[GASTO_NETO]]+finanzas3[[#This Row],[INVERSION_NETA]]</f>
        <v>-0.72500000000000009</v>
      </c>
    </row>
    <row r="2312" spans="1:19" x14ac:dyDescent="0.35">
      <c r="A2312" s="3" t="s">
        <v>28</v>
      </c>
      <c r="B2312" s="3" t="s">
        <v>16</v>
      </c>
      <c r="C2312" s="3" t="s">
        <v>17</v>
      </c>
      <c r="D2312" s="3" t="s">
        <v>1562</v>
      </c>
      <c r="E2312" s="3" t="s">
        <v>2614</v>
      </c>
      <c r="F2312" s="3" t="s">
        <v>1563</v>
      </c>
      <c r="G2312" s="3" t="s">
        <v>110</v>
      </c>
      <c r="H2312" s="3" t="s">
        <v>1564</v>
      </c>
      <c r="I2312" s="3" t="s">
        <v>1585</v>
      </c>
      <c r="J2312" s="6">
        <v>0.82</v>
      </c>
      <c r="K2312" s="4">
        <v>45136</v>
      </c>
      <c r="L2312" s="3">
        <f t="shared" si="144"/>
        <v>2023</v>
      </c>
      <c r="M2312" s="3">
        <f t="shared" si="145"/>
        <v>7</v>
      </c>
      <c r="O2312" s="3"/>
      <c r="P2312" s="56">
        <f t="shared" si="146"/>
        <v>0</v>
      </c>
      <c r="Q2312" s="56">
        <f t="shared" si="147"/>
        <v>-0.82</v>
      </c>
      <c r="R2312" s="56">
        <f>IF(A2312="INVERSION",-J2312,0)</f>
        <v>0</v>
      </c>
      <c r="S2312" s="56">
        <f>finanzas3[[#This Row],[INGRESO__NETO]]+finanzas3[[#This Row],[GASTO_NETO]]+finanzas3[[#This Row],[INVERSION_NETA]]</f>
        <v>-0.82</v>
      </c>
    </row>
    <row r="2313" spans="1:19" x14ac:dyDescent="0.35">
      <c r="A2313" s="3" t="s">
        <v>28</v>
      </c>
      <c r="B2313" s="3" t="s">
        <v>16</v>
      </c>
      <c r="C2313" s="3" t="s">
        <v>17</v>
      </c>
      <c r="D2313" s="3" t="s">
        <v>1562</v>
      </c>
      <c r="E2313" s="3" t="s">
        <v>58</v>
      </c>
      <c r="F2313" s="3" t="s">
        <v>1563</v>
      </c>
      <c r="G2313" s="3" t="s">
        <v>110</v>
      </c>
      <c r="H2313" s="3" t="s">
        <v>1564</v>
      </c>
      <c r="I2313" s="3" t="s">
        <v>58</v>
      </c>
      <c r="J2313" s="6">
        <v>2.8970000000000002</v>
      </c>
      <c r="K2313" s="4">
        <v>45136</v>
      </c>
      <c r="L2313" s="3">
        <f t="shared" si="144"/>
        <v>2023</v>
      </c>
      <c r="M2313" s="3">
        <f t="shared" si="145"/>
        <v>7</v>
      </c>
      <c r="O2313" s="3"/>
      <c r="P2313" s="56">
        <f t="shared" si="146"/>
        <v>0</v>
      </c>
      <c r="Q2313" s="56">
        <f t="shared" si="147"/>
        <v>-2.8970000000000002</v>
      </c>
      <c r="R2313" s="56">
        <f>IF(A2313="INVERSION",-J2313,0)</f>
        <v>0</v>
      </c>
      <c r="S2313" s="56">
        <f>finanzas3[[#This Row],[INGRESO__NETO]]+finanzas3[[#This Row],[GASTO_NETO]]+finanzas3[[#This Row],[INVERSION_NETA]]</f>
        <v>-2.8970000000000002</v>
      </c>
    </row>
    <row r="2314" spans="1:19" x14ac:dyDescent="0.35">
      <c r="A2314" s="3" t="s">
        <v>28</v>
      </c>
      <c r="B2314" s="3" t="s">
        <v>16</v>
      </c>
      <c r="C2314" s="3" t="s">
        <v>17</v>
      </c>
      <c r="D2314" s="3" t="s">
        <v>1562</v>
      </c>
      <c r="E2314" s="3" t="s">
        <v>216</v>
      </c>
      <c r="F2314" s="3" t="s">
        <v>1563</v>
      </c>
      <c r="G2314" s="3" t="s">
        <v>110</v>
      </c>
      <c r="H2314" s="3" t="s">
        <v>1564</v>
      </c>
      <c r="I2314" s="3" t="s">
        <v>216</v>
      </c>
      <c r="J2314" s="6">
        <v>1.1500000000000001</v>
      </c>
      <c r="K2314" s="4">
        <v>45136</v>
      </c>
      <c r="L2314" s="3">
        <f t="shared" si="144"/>
        <v>2023</v>
      </c>
      <c r="M2314" s="3">
        <f t="shared" si="145"/>
        <v>7</v>
      </c>
      <c r="O2314" s="3"/>
      <c r="P2314" s="56">
        <f t="shared" si="146"/>
        <v>0</v>
      </c>
      <c r="Q2314" s="56">
        <f t="shared" si="147"/>
        <v>-1.1500000000000001</v>
      </c>
      <c r="R2314" s="56">
        <f>IF(A2314="INVERSION",-J2314,0)</f>
        <v>0</v>
      </c>
      <c r="S2314" s="56">
        <f>finanzas3[[#This Row],[INGRESO__NETO]]+finanzas3[[#This Row],[GASTO_NETO]]+finanzas3[[#This Row],[INVERSION_NETA]]</f>
        <v>-1.1500000000000001</v>
      </c>
    </row>
    <row r="2315" spans="1:19" x14ac:dyDescent="0.35">
      <c r="A2315" s="3" t="s">
        <v>28</v>
      </c>
      <c r="B2315" s="3" t="s">
        <v>16</v>
      </c>
      <c r="C2315" s="3" t="s">
        <v>17</v>
      </c>
      <c r="D2315" s="3" t="s">
        <v>1562</v>
      </c>
      <c r="F2315" s="3" t="s">
        <v>1563</v>
      </c>
      <c r="G2315" s="3" t="s">
        <v>110</v>
      </c>
      <c r="H2315" s="3" t="s">
        <v>1564</v>
      </c>
      <c r="I2315" s="3" t="s">
        <v>1295</v>
      </c>
      <c r="J2315" s="6">
        <v>0.89500000000000002</v>
      </c>
      <c r="K2315" s="4">
        <v>45136</v>
      </c>
      <c r="L2315" s="3">
        <f t="shared" si="144"/>
        <v>2023</v>
      </c>
      <c r="M2315" s="3">
        <f t="shared" si="145"/>
        <v>7</v>
      </c>
      <c r="O2315" s="3"/>
      <c r="P2315" s="56">
        <f t="shared" si="146"/>
        <v>0</v>
      </c>
      <c r="Q2315" s="56">
        <f t="shared" si="147"/>
        <v>-0.89500000000000002</v>
      </c>
      <c r="R2315" s="56">
        <f>IF(A2315="INVERSION",-J2315,0)</f>
        <v>0</v>
      </c>
      <c r="S2315" s="56">
        <f>finanzas3[[#This Row],[INGRESO__NETO]]+finanzas3[[#This Row],[GASTO_NETO]]+finanzas3[[#This Row],[INVERSION_NETA]]</f>
        <v>-0.89500000000000002</v>
      </c>
    </row>
    <row r="2316" spans="1:19" x14ac:dyDescent="0.35">
      <c r="A2316" s="3" t="s">
        <v>28</v>
      </c>
      <c r="B2316" s="3" t="s">
        <v>16</v>
      </c>
      <c r="C2316" s="3" t="s">
        <v>17</v>
      </c>
      <c r="D2316" s="3" t="s">
        <v>1562</v>
      </c>
      <c r="E2316" s="3" t="s">
        <v>1588</v>
      </c>
      <c r="F2316" s="3" t="s">
        <v>1563</v>
      </c>
      <c r="G2316" s="3" t="s">
        <v>110</v>
      </c>
      <c r="H2316" s="3" t="s">
        <v>1564</v>
      </c>
      <c r="I2316" s="3" t="s">
        <v>1589</v>
      </c>
      <c r="J2316" s="6">
        <v>4.2</v>
      </c>
      <c r="K2316" s="4">
        <v>45137</v>
      </c>
      <c r="L2316" s="3">
        <f t="shared" si="144"/>
        <v>2023</v>
      </c>
      <c r="M2316" s="3">
        <f t="shared" si="145"/>
        <v>7</v>
      </c>
      <c r="O2316" s="3"/>
      <c r="P2316" s="56">
        <f t="shared" si="146"/>
        <v>0</v>
      </c>
      <c r="Q2316" s="56">
        <f t="shared" si="147"/>
        <v>-4.2</v>
      </c>
      <c r="R2316" s="56">
        <f>IF(A2316="INVERSION",-J2316,0)</f>
        <v>0</v>
      </c>
      <c r="S2316" s="56">
        <f>finanzas3[[#This Row],[INGRESO__NETO]]+finanzas3[[#This Row],[GASTO_NETO]]+finanzas3[[#This Row],[INVERSION_NETA]]</f>
        <v>-4.2</v>
      </c>
    </row>
    <row r="2317" spans="1:19" x14ac:dyDescent="0.35">
      <c r="A2317" s="3" t="s">
        <v>28</v>
      </c>
      <c r="B2317" s="3" t="s">
        <v>16</v>
      </c>
      <c r="C2317" s="3" t="s">
        <v>17</v>
      </c>
      <c r="D2317" s="3" t="s">
        <v>1562</v>
      </c>
      <c r="F2317" s="3" t="s">
        <v>1563</v>
      </c>
      <c r="G2317" s="3" t="s">
        <v>110</v>
      </c>
      <c r="H2317" s="3" t="s">
        <v>1564</v>
      </c>
      <c r="I2317" s="3" t="s">
        <v>1210</v>
      </c>
      <c r="J2317" s="6">
        <v>2.1550000000000002</v>
      </c>
      <c r="K2317" s="4">
        <v>45137</v>
      </c>
      <c r="L2317" s="3">
        <f t="shared" si="144"/>
        <v>2023</v>
      </c>
      <c r="M2317" s="3">
        <f t="shared" si="145"/>
        <v>7</v>
      </c>
      <c r="O2317" s="3"/>
      <c r="P2317" s="56">
        <f t="shared" si="146"/>
        <v>0</v>
      </c>
      <c r="Q2317" s="56">
        <f t="shared" si="147"/>
        <v>-2.1550000000000002</v>
      </c>
      <c r="R2317" s="56">
        <f>IF(A2317="INVERSION",-J2317,0)</f>
        <v>0</v>
      </c>
      <c r="S2317" s="56">
        <f>finanzas3[[#This Row],[INGRESO__NETO]]+finanzas3[[#This Row],[GASTO_NETO]]+finanzas3[[#This Row],[INVERSION_NETA]]</f>
        <v>-2.1550000000000002</v>
      </c>
    </row>
    <row r="2318" spans="1:19" x14ac:dyDescent="0.35">
      <c r="A2318" s="3" t="s">
        <v>28</v>
      </c>
      <c r="B2318" s="3" t="s">
        <v>16</v>
      </c>
      <c r="C2318" s="3" t="s">
        <v>17</v>
      </c>
      <c r="D2318" s="3" t="s">
        <v>1562</v>
      </c>
      <c r="F2318" s="3" t="s">
        <v>1563</v>
      </c>
      <c r="G2318" s="3" t="s">
        <v>110</v>
      </c>
      <c r="H2318" s="3" t="s">
        <v>1564</v>
      </c>
      <c r="I2318" s="3" t="s">
        <v>1349</v>
      </c>
      <c r="J2318" s="6">
        <v>0.8</v>
      </c>
      <c r="K2318" s="4">
        <v>45137</v>
      </c>
      <c r="L2318" s="3">
        <f t="shared" si="144"/>
        <v>2023</v>
      </c>
      <c r="M2318" s="3">
        <f t="shared" si="145"/>
        <v>7</v>
      </c>
      <c r="O2318" s="3"/>
      <c r="P2318" s="56">
        <f t="shared" si="146"/>
        <v>0</v>
      </c>
      <c r="Q2318" s="56">
        <f t="shared" si="147"/>
        <v>-0.8</v>
      </c>
      <c r="R2318" s="56">
        <f>IF(A2318="INVERSION",-J2318,0)</f>
        <v>0</v>
      </c>
      <c r="S2318" s="56">
        <f>finanzas3[[#This Row],[INGRESO__NETO]]+finanzas3[[#This Row],[GASTO_NETO]]+finanzas3[[#This Row],[INVERSION_NETA]]</f>
        <v>-0.8</v>
      </c>
    </row>
    <row r="2319" spans="1:19" x14ac:dyDescent="0.35">
      <c r="A2319" s="3" t="s">
        <v>28</v>
      </c>
      <c r="B2319" s="3" t="s">
        <v>16</v>
      </c>
      <c r="C2319" s="3" t="s">
        <v>17</v>
      </c>
      <c r="D2319" s="3" t="s">
        <v>1562</v>
      </c>
      <c r="F2319" s="3" t="s">
        <v>1563</v>
      </c>
      <c r="G2319" s="3" t="s">
        <v>110</v>
      </c>
      <c r="H2319" s="3" t="s">
        <v>1564</v>
      </c>
      <c r="I2319" s="3" t="s">
        <v>49</v>
      </c>
      <c r="J2319" s="6">
        <v>3.54</v>
      </c>
      <c r="K2319" s="4">
        <v>45137</v>
      </c>
      <c r="L2319" s="3">
        <f t="shared" si="144"/>
        <v>2023</v>
      </c>
      <c r="M2319" s="3">
        <f t="shared" si="145"/>
        <v>7</v>
      </c>
      <c r="O2319" s="3"/>
      <c r="P2319" s="56">
        <f t="shared" si="146"/>
        <v>0</v>
      </c>
      <c r="Q2319" s="56">
        <f t="shared" si="147"/>
        <v>-3.54</v>
      </c>
      <c r="R2319" s="56">
        <f>IF(A2319="INVERSION",-J2319,0)</f>
        <v>0</v>
      </c>
      <c r="S2319" s="56">
        <f>finanzas3[[#This Row],[INGRESO__NETO]]+finanzas3[[#This Row],[GASTO_NETO]]+finanzas3[[#This Row],[INVERSION_NETA]]</f>
        <v>-3.54</v>
      </c>
    </row>
    <row r="2320" spans="1:19" x14ac:dyDescent="0.35">
      <c r="A2320" s="3" t="s">
        <v>28</v>
      </c>
      <c r="B2320" s="3" t="s">
        <v>16</v>
      </c>
      <c r="C2320" s="3" t="s">
        <v>17</v>
      </c>
      <c r="D2320" s="3" t="s">
        <v>1562</v>
      </c>
      <c r="E2320" s="3" t="s">
        <v>1588</v>
      </c>
      <c r="F2320" s="3" t="s">
        <v>1563</v>
      </c>
      <c r="G2320" s="3" t="s">
        <v>110</v>
      </c>
      <c r="H2320" s="3" t="s">
        <v>1564</v>
      </c>
      <c r="I2320" s="3" t="s">
        <v>1590</v>
      </c>
      <c r="J2320" s="6">
        <v>0.60000000000000009</v>
      </c>
      <c r="K2320" s="4">
        <v>45137</v>
      </c>
      <c r="L2320" s="3">
        <f t="shared" si="144"/>
        <v>2023</v>
      </c>
      <c r="M2320" s="3">
        <f t="shared" si="145"/>
        <v>7</v>
      </c>
      <c r="O2320" s="3"/>
      <c r="P2320" s="56">
        <f t="shared" si="146"/>
        <v>0</v>
      </c>
      <c r="Q2320" s="56">
        <f t="shared" si="147"/>
        <v>-0.60000000000000009</v>
      </c>
      <c r="R2320" s="56">
        <f>IF(A2320="INVERSION",-J2320,0)</f>
        <v>0</v>
      </c>
      <c r="S2320" s="56">
        <f>finanzas3[[#This Row],[INGRESO__NETO]]+finanzas3[[#This Row],[GASTO_NETO]]+finanzas3[[#This Row],[INVERSION_NETA]]</f>
        <v>-0.60000000000000009</v>
      </c>
    </row>
    <row r="2321" spans="1:19" x14ac:dyDescent="0.35">
      <c r="A2321" s="3" t="s">
        <v>28</v>
      </c>
      <c r="B2321" s="3" t="s">
        <v>16</v>
      </c>
      <c r="C2321" s="3" t="s">
        <v>17</v>
      </c>
      <c r="D2321" s="3" t="s">
        <v>18</v>
      </c>
      <c r="E2321" s="3" t="s">
        <v>1605</v>
      </c>
      <c r="F2321" s="3" t="s">
        <v>1563</v>
      </c>
      <c r="G2321" s="3" t="s">
        <v>67</v>
      </c>
      <c r="H2321" s="3" t="s">
        <v>66</v>
      </c>
      <c r="I2321" s="3" t="s">
        <v>185</v>
      </c>
      <c r="J2321" s="6">
        <v>0.13</v>
      </c>
      <c r="K2321" s="4">
        <v>45138</v>
      </c>
      <c r="L2321" s="3">
        <f t="shared" si="144"/>
        <v>2023</v>
      </c>
      <c r="M2321" s="3">
        <f t="shared" si="145"/>
        <v>7</v>
      </c>
      <c r="O2321" s="3" t="s">
        <v>1606</v>
      </c>
      <c r="P2321" s="56">
        <f t="shared" si="146"/>
        <v>0</v>
      </c>
      <c r="Q2321" s="56">
        <f t="shared" si="147"/>
        <v>-0.13</v>
      </c>
      <c r="R2321" s="56">
        <f>IF(A2321="INVERSION",-J2321,0)</f>
        <v>0</v>
      </c>
      <c r="S2321" s="56">
        <f>finanzas3[[#This Row],[INGRESO__NETO]]+finanzas3[[#This Row],[GASTO_NETO]]+finanzas3[[#This Row],[INVERSION_NETA]]</f>
        <v>-0.13</v>
      </c>
    </row>
    <row r="2322" spans="1:19" x14ac:dyDescent="0.35">
      <c r="A2322" s="3" t="s">
        <v>28</v>
      </c>
      <c r="B2322" s="3" t="s">
        <v>16</v>
      </c>
      <c r="C2322" s="3" t="s">
        <v>17</v>
      </c>
      <c r="D2322" s="3" t="s">
        <v>1562</v>
      </c>
      <c r="E2322" s="3" t="s">
        <v>1617</v>
      </c>
      <c r="F2322" s="3" t="s">
        <v>1563</v>
      </c>
      <c r="G2322" s="3" t="s">
        <v>110</v>
      </c>
      <c r="H2322" s="3" t="s">
        <v>1564</v>
      </c>
      <c r="I2322" s="3" t="s">
        <v>1618</v>
      </c>
      <c r="J2322" s="6">
        <v>0.91999999999999993</v>
      </c>
      <c r="K2322" s="4">
        <v>45138</v>
      </c>
      <c r="L2322" s="3">
        <f t="shared" si="144"/>
        <v>2023</v>
      </c>
      <c r="M2322" s="3">
        <f t="shared" si="145"/>
        <v>7</v>
      </c>
      <c r="O2322" s="3"/>
      <c r="P2322" s="56">
        <f t="shared" si="146"/>
        <v>0</v>
      </c>
      <c r="Q2322" s="56">
        <f t="shared" si="147"/>
        <v>-0.91999999999999993</v>
      </c>
      <c r="R2322" s="56">
        <f>IF(A2322="INVERSION",-J2322,0)</f>
        <v>0</v>
      </c>
      <c r="S2322" s="56">
        <f>finanzas3[[#This Row],[INGRESO__NETO]]+finanzas3[[#This Row],[GASTO_NETO]]+finanzas3[[#This Row],[INVERSION_NETA]]</f>
        <v>-0.91999999999999993</v>
      </c>
    </row>
    <row r="2323" spans="1:19" x14ac:dyDescent="0.35">
      <c r="A2323" s="3" t="s">
        <v>28</v>
      </c>
      <c r="B2323" s="3" t="s">
        <v>16</v>
      </c>
      <c r="C2323" s="3" t="s">
        <v>17</v>
      </c>
      <c r="D2323" s="3" t="s">
        <v>18</v>
      </c>
      <c r="E2323" s="3" t="s">
        <v>1607</v>
      </c>
      <c r="F2323" s="3" t="s">
        <v>1563</v>
      </c>
      <c r="G2323" s="3" t="s">
        <v>67</v>
      </c>
      <c r="H2323" s="3" t="s">
        <v>66</v>
      </c>
      <c r="I2323" s="3" t="s">
        <v>1496</v>
      </c>
      <c r="J2323" s="6">
        <v>0.48</v>
      </c>
      <c r="K2323" s="4">
        <v>45138</v>
      </c>
      <c r="L2323" s="3">
        <f t="shared" si="144"/>
        <v>2023</v>
      </c>
      <c r="M2323" s="3">
        <f t="shared" si="145"/>
        <v>7</v>
      </c>
      <c r="O2323" s="3" t="s">
        <v>1608</v>
      </c>
      <c r="P2323" s="56">
        <f t="shared" si="146"/>
        <v>0</v>
      </c>
      <c r="Q2323" s="56">
        <f t="shared" si="147"/>
        <v>-0.48</v>
      </c>
      <c r="R2323" s="56">
        <f>IF(A2323="INVERSION",-J2323,0)</f>
        <v>0</v>
      </c>
      <c r="S2323" s="56">
        <f>finanzas3[[#This Row],[INGRESO__NETO]]+finanzas3[[#This Row],[GASTO_NETO]]+finanzas3[[#This Row],[INVERSION_NETA]]</f>
        <v>-0.48</v>
      </c>
    </row>
    <row r="2324" spans="1:19" x14ac:dyDescent="0.35">
      <c r="A2324" s="3" t="s">
        <v>28</v>
      </c>
      <c r="B2324" s="3" t="s">
        <v>16</v>
      </c>
      <c r="C2324" s="3" t="s">
        <v>17</v>
      </c>
      <c r="D2324" s="3" t="s">
        <v>1562</v>
      </c>
      <c r="E2324" s="3" t="s">
        <v>803</v>
      </c>
      <c r="F2324" s="3" t="s">
        <v>171</v>
      </c>
      <c r="G2324" s="3" t="s">
        <v>53</v>
      </c>
      <c r="H2324" s="3" t="s">
        <v>77</v>
      </c>
      <c r="I2324" s="3" t="s">
        <v>78</v>
      </c>
      <c r="J2324" s="6">
        <v>11.673000000000002</v>
      </c>
      <c r="K2324" s="4">
        <v>45138</v>
      </c>
      <c r="L2324" s="3">
        <f t="shared" si="144"/>
        <v>2023</v>
      </c>
      <c r="M2324" s="3">
        <f t="shared" si="145"/>
        <v>7</v>
      </c>
      <c r="O2324" s="3"/>
      <c r="P2324" s="56">
        <f t="shared" si="146"/>
        <v>0</v>
      </c>
      <c r="Q2324" s="56">
        <f t="shared" si="147"/>
        <v>-11.673000000000002</v>
      </c>
      <c r="R2324" s="56">
        <f>IF(A2324="INVERSION",-J2324,0)</f>
        <v>0</v>
      </c>
      <c r="S2324" s="56">
        <f>finanzas3[[#This Row],[INGRESO__NETO]]+finanzas3[[#This Row],[GASTO_NETO]]+finanzas3[[#This Row],[INVERSION_NETA]]</f>
        <v>-11.673000000000002</v>
      </c>
    </row>
    <row r="2325" spans="1:19" x14ac:dyDescent="0.35">
      <c r="A2325" s="3" t="s">
        <v>28</v>
      </c>
      <c r="B2325" s="3" t="s">
        <v>16</v>
      </c>
      <c r="C2325" s="3" t="s">
        <v>17</v>
      </c>
      <c r="D2325" s="3" t="s">
        <v>1562</v>
      </c>
      <c r="E2325" s="3" t="s">
        <v>1593</v>
      </c>
      <c r="F2325" s="3" t="s">
        <v>1563</v>
      </c>
      <c r="G2325" s="3" t="s">
        <v>110</v>
      </c>
      <c r="H2325" s="3" t="s">
        <v>1564</v>
      </c>
      <c r="I2325" s="3" t="s">
        <v>1594</v>
      </c>
      <c r="J2325" s="6">
        <v>4.8220000000000001</v>
      </c>
      <c r="K2325" s="4">
        <v>45138</v>
      </c>
      <c r="L2325" s="3">
        <f t="shared" si="144"/>
        <v>2023</v>
      </c>
      <c r="M2325" s="3">
        <f t="shared" si="145"/>
        <v>7</v>
      </c>
      <c r="O2325" s="3"/>
      <c r="P2325" s="56">
        <f t="shared" si="146"/>
        <v>0</v>
      </c>
      <c r="Q2325" s="56">
        <f t="shared" si="147"/>
        <v>-4.8220000000000001</v>
      </c>
      <c r="R2325" s="56">
        <f>IF(A2325="INVERSION",-J2325,0)</f>
        <v>0</v>
      </c>
      <c r="S2325" s="56">
        <f>finanzas3[[#This Row],[INGRESO__NETO]]+finanzas3[[#This Row],[GASTO_NETO]]+finanzas3[[#This Row],[INVERSION_NETA]]</f>
        <v>-4.8220000000000001</v>
      </c>
    </row>
    <row r="2326" spans="1:19" x14ac:dyDescent="0.35">
      <c r="A2326" s="3" t="s">
        <v>28</v>
      </c>
      <c r="B2326" s="3" t="s">
        <v>16</v>
      </c>
      <c r="C2326" s="3" t="s">
        <v>17</v>
      </c>
      <c r="D2326" s="3" t="s">
        <v>1562</v>
      </c>
      <c r="E2326" s="3" t="s">
        <v>1591</v>
      </c>
      <c r="F2326" s="3" t="s">
        <v>1563</v>
      </c>
      <c r="G2326" s="3" t="s">
        <v>1864</v>
      </c>
      <c r="H2326" s="3" t="s">
        <v>262</v>
      </c>
      <c r="I2326" s="3" t="s">
        <v>1203</v>
      </c>
      <c r="J2326" s="6">
        <v>2.4000000000000004</v>
      </c>
      <c r="K2326" s="4">
        <v>45138</v>
      </c>
      <c r="L2326" s="3">
        <f t="shared" si="144"/>
        <v>2023</v>
      </c>
      <c r="M2326" s="3">
        <f t="shared" si="145"/>
        <v>7</v>
      </c>
      <c r="O2326" s="3" t="s">
        <v>1592</v>
      </c>
      <c r="P2326" s="56">
        <f t="shared" si="146"/>
        <v>0</v>
      </c>
      <c r="Q2326" s="56">
        <f t="shared" si="147"/>
        <v>-2.4000000000000004</v>
      </c>
      <c r="R2326" s="56">
        <f>IF(A2326="INVERSION",-J2326,0)</f>
        <v>0</v>
      </c>
      <c r="S2326" s="56">
        <f>finanzas3[[#This Row],[INGRESO__NETO]]+finanzas3[[#This Row],[GASTO_NETO]]+finanzas3[[#This Row],[INVERSION_NETA]]</f>
        <v>-2.4000000000000004</v>
      </c>
    </row>
    <row r="2327" spans="1:19" x14ac:dyDescent="0.35">
      <c r="A2327" s="3" t="s">
        <v>28</v>
      </c>
      <c r="B2327" s="3" t="s">
        <v>16</v>
      </c>
      <c r="C2327" s="3" t="s">
        <v>17</v>
      </c>
      <c r="D2327" s="3" t="s">
        <v>1562</v>
      </c>
      <c r="E2327" s="3" t="s">
        <v>1615</v>
      </c>
      <c r="F2327" s="3" t="s">
        <v>1563</v>
      </c>
      <c r="G2327" s="3" t="s">
        <v>110</v>
      </c>
      <c r="H2327" s="3" t="s">
        <v>1564</v>
      </c>
      <c r="I2327" s="3" t="s">
        <v>1616</v>
      </c>
      <c r="J2327" s="6">
        <v>0.52</v>
      </c>
      <c r="K2327" s="4">
        <v>45138</v>
      </c>
      <c r="L2327" s="3">
        <f t="shared" si="144"/>
        <v>2023</v>
      </c>
      <c r="M2327" s="3">
        <f t="shared" si="145"/>
        <v>7</v>
      </c>
      <c r="O2327" s="3"/>
      <c r="P2327" s="56">
        <f t="shared" si="146"/>
        <v>0</v>
      </c>
      <c r="Q2327" s="56">
        <f t="shared" si="147"/>
        <v>-0.52</v>
      </c>
      <c r="R2327" s="56">
        <f>IF(A2327="INVERSION",-J2327,0)</f>
        <v>0</v>
      </c>
      <c r="S2327" s="56">
        <f>finanzas3[[#This Row],[INGRESO__NETO]]+finanzas3[[#This Row],[GASTO_NETO]]+finanzas3[[#This Row],[INVERSION_NETA]]</f>
        <v>-0.52</v>
      </c>
    </row>
    <row r="2328" spans="1:19" x14ac:dyDescent="0.35">
      <c r="A2328" s="3" t="s">
        <v>28</v>
      </c>
      <c r="B2328" s="3" t="s">
        <v>16</v>
      </c>
      <c r="C2328" s="3" t="s">
        <v>17</v>
      </c>
      <c r="D2328" s="3" t="s">
        <v>18</v>
      </c>
      <c r="E2328" s="3" t="s">
        <v>1609</v>
      </c>
      <c r="F2328" s="3" t="s">
        <v>1563</v>
      </c>
      <c r="G2328" s="3" t="s">
        <v>1865</v>
      </c>
      <c r="H2328" s="3" t="s">
        <v>262</v>
      </c>
      <c r="I2328" s="3" t="s">
        <v>1610</v>
      </c>
      <c r="J2328" s="6">
        <v>0.4</v>
      </c>
      <c r="K2328" s="4">
        <v>45138</v>
      </c>
      <c r="L2328" s="3">
        <f t="shared" si="144"/>
        <v>2023</v>
      </c>
      <c r="M2328" s="3">
        <f t="shared" si="145"/>
        <v>7</v>
      </c>
      <c r="O2328" s="3"/>
      <c r="P2328" s="56">
        <f t="shared" si="146"/>
        <v>0</v>
      </c>
      <c r="Q2328" s="56">
        <f t="shared" si="147"/>
        <v>-0.4</v>
      </c>
      <c r="R2328" s="56">
        <f>IF(A2328="INVERSION",-J2328,0)</f>
        <v>0</v>
      </c>
      <c r="S2328" s="56">
        <f>finanzas3[[#This Row],[INGRESO__NETO]]+finanzas3[[#This Row],[GASTO_NETO]]+finanzas3[[#This Row],[INVERSION_NETA]]</f>
        <v>-0.4</v>
      </c>
    </row>
    <row r="2329" spans="1:19" x14ac:dyDescent="0.35">
      <c r="A2329" s="3" t="s">
        <v>28</v>
      </c>
      <c r="B2329" s="3" t="s">
        <v>16</v>
      </c>
      <c r="C2329" s="3" t="s">
        <v>17</v>
      </c>
      <c r="D2329" s="3" t="s">
        <v>18</v>
      </c>
      <c r="E2329" s="3" t="s">
        <v>1613</v>
      </c>
      <c r="F2329" s="3" t="s">
        <v>1563</v>
      </c>
      <c r="G2329" s="3" t="s">
        <v>110</v>
      </c>
      <c r="H2329" s="3" t="s">
        <v>1564</v>
      </c>
      <c r="I2329" s="3" t="s">
        <v>1614</v>
      </c>
      <c r="J2329" s="6">
        <v>0.29500000000000004</v>
      </c>
      <c r="K2329" s="4">
        <v>45138</v>
      </c>
      <c r="L2329" s="3">
        <f t="shared" si="144"/>
        <v>2023</v>
      </c>
      <c r="M2329" s="3">
        <f t="shared" si="145"/>
        <v>7</v>
      </c>
      <c r="O2329" s="3"/>
      <c r="P2329" s="56">
        <f t="shared" si="146"/>
        <v>0</v>
      </c>
      <c r="Q2329" s="56">
        <f t="shared" si="147"/>
        <v>-0.29500000000000004</v>
      </c>
      <c r="R2329" s="56">
        <f>IF(A2329="INVERSION",-J2329,0)</f>
        <v>0</v>
      </c>
      <c r="S2329" s="56">
        <f>finanzas3[[#This Row],[INGRESO__NETO]]+finanzas3[[#This Row],[GASTO_NETO]]+finanzas3[[#This Row],[INVERSION_NETA]]</f>
        <v>-0.29500000000000004</v>
      </c>
    </row>
    <row r="2330" spans="1:19" x14ac:dyDescent="0.35">
      <c r="A2330" s="3" t="s">
        <v>28</v>
      </c>
      <c r="B2330" s="3" t="s">
        <v>16</v>
      </c>
      <c r="C2330" s="3" t="s">
        <v>17</v>
      </c>
      <c r="D2330" s="3" t="s">
        <v>1562</v>
      </c>
      <c r="F2330" s="3" t="s">
        <v>1563</v>
      </c>
      <c r="G2330" s="3" t="s">
        <v>110</v>
      </c>
      <c r="H2330" s="3" t="s">
        <v>1564</v>
      </c>
      <c r="I2330" s="3" t="s">
        <v>1595</v>
      </c>
      <c r="J2330" s="6">
        <v>0.37000000000000005</v>
      </c>
      <c r="K2330" s="4">
        <v>45138</v>
      </c>
      <c r="L2330" s="3">
        <f t="shared" si="144"/>
        <v>2023</v>
      </c>
      <c r="M2330" s="3">
        <f t="shared" si="145"/>
        <v>7</v>
      </c>
      <c r="O2330" s="3"/>
      <c r="P2330" s="56">
        <f t="shared" si="146"/>
        <v>0</v>
      </c>
      <c r="Q2330" s="56">
        <f t="shared" si="147"/>
        <v>-0.37000000000000005</v>
      </c>
      <c r="R2330" s="56">
        <f>IF(A2330="INVERSION",-J2330,0)</f>
        <v>0</v>
      </c>
      <c r="S2330" s="56">
        <f>finanzas3[[#This Row],[INGRESO__NETO]]+finanzas3[[#This Row],[GASTO_NETO]]+finanzas3[[#This Row],[INVERSION_NETA]]</f>
        <v>-0.37000000000000005</v>
      </c>
    </row>
    <row r="2331" spans="1:19" x14ac:dyDescent="0.35">
      <c r="A2331" s="3" t="s">
        <v>28</v>
      </c>
      <c r="B2331" s="3" t="s">
        <v>16</v>
      </c>
      <c r="C2331" s="3" t="s">
        <v>17</v>
      </c>
      <c r="D2331" s="3" t="s">
        <v>18</v>
      </c>
      <c r="E2331" s="3" t="s">
        <v>1611</v>
      </c>
      <c r="F2331" s="3" t="s">
        <v>1563</v>
      </c>
      <c r="G2331" s="3" t="s">
        <v>110</v>
      </c>
      <c r="H2331" s="3" t="s">
        <v>1564</v>
      </c>
      <c r="J2331" s="6">
        <v>0.54500000000000004</v>
      </c>
      <c r="K2331" s="4">
        <v>45138</v>
      </c>
      <c r="L2331" s="3">
        <f t="shared" si="144"/>
        <v>2023</v>
      </c>
      <c r="M2331" s="3">
        <f t="shared" si="145"/>
        <v>7</v>
      </c>
      <c r="O2331" s="3"/>
      <c r="P2331" s="56">
        <f t="shared" si="146"/>
        <v>0</v>
      </c>
      <c r="Q2331" s="56">
        <f t="shared" si="147"/>
        <v>-0.54500000000000004</v>
      </c>
      <c r="R2331" s="56">
        <f>IF(A2331="INVERSION",-J2331,0)</f>
        <v>0</v>
      </c>
      <c r="S2331" s="56">
        <f>finanzas3[[#This Row],[INGRESO__NETO]]+finanzas3[[#This Row],[GASTO_NETO]]+finanzas3[[#This Row],[INVERSION_NETA]]</f>
        <v>-0.54500000000000004</v>
      </c>
    </row>
    <row r="2332" spans="1:19" x14ac:dyDescent="0.35">
      <c r="A2332" s="3" t="s">
        <v>28</v>
      </c>
      <c r="B2332" s="3" t="s">
        <v>16</v>
      </c>
      <c r="C2332" s="3" t="s">
        <v>17</v>
      </c>
      <c r="D2332" s="3" t="s">
        <v>18</v>
      </c>
      <c r="E2332" s="3" t="s">
        <v>1612</v>
      </c>
      <c r="F2332" s="3" t="s">
        <v>1563</v>
      </c>
      <c r="G2332" s="3" t="s">
        <v>110</v>
      </c>
      <c r="H2332" s="3" t="s">
        <v>1564</v>
      </c>
      <c r="J2332" s="6">
        <v>0.30000000000000004</v>
      </c>
      <c r="K2332" s="4">
        <v>45138</v>
      </c>
      <c r="L2332" s="3">
        <f t="shared" si="144"/>
        <v>2023</v>
      </c>
      <c r="M2332" s="3">
        <f t="shared" si="145"/>
        <v>7</v>
      </c>
      <c r="O2332" s="3"/>
      <c r="P2332" s="56">
        <f t="shared" si="146"/>
        <v>0</v>
      </c>
      <c r="Q2332" s="56">
        <f t="shared" si="147"/>
        <v>-0.30000000000000004</v>
      </c>
      <c r="R2332" s="56">
        <f>IF(A2332="INVERSION",-J2332,0)</f>
        <v>0</v>
      </c>
      <c r="S2332" s="56">
        <f>finanzas3[[#This Row],[INGRESO__NETO]]+finanzas3[[#This Row],[GASTO_NETO]]+finanzas3[[#This Row],[INVERSION_NETA]]</f>
        <v>-0.30000000000000004</v>
      </c>
    </row>
    <row r="2333" spans="1:19" x14ac:dyDescent="0.35">
      <c r="A2333" s="3" t="s">
        <v>28</v>
      </c>
      <c r="B2333" s="3" t="s">
        <v>16</v>
      </c>
      <c r="C2333" s="3" t="s">
        <v>17</v>
      </c>
      <c r="D2333" s="3" t="s">
        <v>18</v>
      </c>
      <c r="E2333" s="3" t="s">
        <v>1410</v>
      </c>
      <c r="F2333" s="3" t="s">
        <v>171</v>
      </c>
      <c r="G2333" s="3" t="s">
        <v>59</v>
      </c>
      <c r="H2333" s="3" t="s">
        <v>428</v>
      </c>
      <c r="I2333" s="3" t="s">
        <v>1410</v>
      </c>
      <c r="J2333" s="6">
        <v>8</v>
      </c>
      <c r="K2333" s="4">
        <v>45139</v>
      </c>
      <c r="L2333" s="3">
        <f t="shared" si="144"/>
        <v>2023</v>
      </c>
      <c r="M2333" s="3">
        <f t="shared" si="145"/>
        <v>8</v>
      </c>
      <c r="O2333" s="3" t="s">
        <v>1433</v>
      </c>
      <c r="P2333" s="56">
        <f t="shared" si="146"/>
        <v>0</v>
      </c>
      <c r="Q2333" s="56">
        <f t="shared" si="147"/>
        <v>-8</v>
      </c>
      <c r="R2333" s="56">
        <f>IF(A2333="INVERSION",-J2333,0)</f>
        <v>0</v>
      </c>
      <c r="S2333" s="56">
        <f>finanzas3[[#This Row],[INGRESO__NETO]]+finanzas3[[#This Row],[GASTO_NETO]]+finanzas3[[#This Row],[INVERSION_NETA]]</f>
        <v>-8</v>
      </c>
    </row>
    <row r="2334" spans="1:19" x14ac:dyDescent="0.35">
      <c r="A2334" s="3" t="s">
        <v>28</v>
      </c>
      <c r="B2334" s="3" t="s">
        <v>16</v>
      </c>
      <c r="C2334" s="3" t="s">
        <v>17</v>
      </c>
      <c r="D2334" s="3" t="s">
        <v>18</v>
      </c>
      <c r="E2334" s="3" t="s">
        <v>1596</v>
      </c>
      <c r="F2334" s="3" t="s">
        <v>171</v>
      </c>
      <c r="G2334" s="3" t="s">
        <v>84</v>
      </c>
      <c r="H2334" s="3" t="s">
        <v>1036</v>
      </c>
      <c r="I2334" s="3" t="s">
        <v>1414</v>
      </c>
      <c r="J2334" s="6">
        <v>0.9</v>
      </c>
      <c r="K2334" s="4">
        <v>45139</v>
      </c>
      <c r="L2334" s="3">
        <f t="shared" si="144"/>
        <v>2023</v>
      </c>
      <c r="M2334" s="3">
        <f t="shared" si="145"/>
        <v>8</v>
      </c>
      <c r="O2334" s="3" t="s">
        <v>1597</v>
      </c>
      <c r="P2334" s="56">
        <f t="shared" si="146"/>
        <v>0</v>
      </c>
      <c r="Q2334" s="56">
        <f t="shared" si="147"/>
        <v>-0.9</v>
      </c>
      <c r="R2334" s="56">
        <f>IF(A2334="INVERSION",-J2334,0)</f>
        <v>0</v>
      </c>
      <c r="S2334" s="56">
        <f>finanzas3[[#This Row],[INGRESO__NETO]]+finanzas3[[#This Row],[GASTO_NETO]]+finanzas3[[#This Row],[INVERSION_NETA]]</f>
        <v>-0.9</v>
      </c>
    </row>
    <row r="2335" spans="1:19" x14ac:dyDescent="0.35">
      <c r="A2335" s="3" t="s">
        <v>28</v>
      </c>
      <c r="B2335" s="3" t="s">
        <v>16</v>
      </c>
      <c r="C2335" s="3" t="s">
        <v>29</v>
      </c>
      <c r="D2335" s="3" t="s">
        <v>18</v>
      </c>
      <c r="E2335" s="3" t="s">
        <v>37</v>
      </c>
      <c r="F2335" s="3" t="s">
        <v>171</v>
      </c>
      <c r="G2335" s="3" t="s">
        <v>1864</v>
      </c>
      <c r="H2335" s="3" t="s">
        <v>1862</v>
      </c>
      <c r="I2335" s="3" t="s">
        <v>1374</v>
      </c>
      <c r="J2335" s="6">
        <v>40</v>
      </c>
      <c r="K2335" s="4">
        <v>45140</v>
      </c>
      <c r="L2335" s="3">
        <f t="shared" si="144"/>
        <v>2023</v>
      </c>
      <c r="M2335" s="3">
        <f t="shared" si="145"/>
        <v>8</v>
      </c>
      <c r="O2335" s="3" t="s">
        <v>1598</v>
      </c>
      <c r="P2335" s="56">
        <f t="shared" si="146"/>
        <v>0</v>
      </c>
      <c r="Q2335" s="56">
        <f t="shared" si="147"/>
        <v>-40</v>
      </c>
      <c r="R2335" s="56">
        <f>IF(A2335="INVERSION",-J2335,0)</f>
        <v>0</v>
      </c>
      <c r="S2335" s="56">
        <f>finanzas3[[#This Row],[INGRESO__NETO]]+finanzas3[[#This Row],[GASTO_NETO]]+finanzas3[[#This Row],[INVERSION_NETA]]</f>
        <v>-40</v>
      </c>
    </row>
    <row r="2336" spans="1:19" x14ac:dyDescent="0.35">
      <c r="A2336" s="3" t="s">
        <v>531</v>
      </c>
      <c r="B2336" s="3" t="s">
        <v>16</v>
      </c>
      <c r="C2336" s="3" t="s">
        <v>17</v>
      </c>
      <c r="D2336" s="3" t="s">
        <v>18</v>
      </c>
      <c r="E2336" s="3" t="s">
        <v>532</v>
      </c>
      <c r="F2336" s="3" t="s">
        <v>20</v>
      </c>
      <c r="G2336" s="3" t="s">
        <v>1451</v>
      </c>
      <c r="H2336" s="3" t="s">
        <v>1451</v>
      </c>
      <c r="I2336" s="3" t="s">
        <v>532</v>
      </c>
      <c r="J2336" s="6">
        <v>180</v>
      </c>
      <c r="K2336" s="4">
        <v>45140</v>
      </c>
      <c r="L2336" s="3">
        <f t="shared" si="144"/>
        <v>2023</v>
      </c>
      <c r="M2336" s="3">
        <f t="shared" si="145"/>
        <v>8</v>
      </c>
      <c r="O2336" s="3"/>
      <c r="P2336" s="56">
        <f t="shared" si="146"/>
        <v>0</v>
      </c>
      <c r="Q2336" s="56">
        <f t="shared" si="147"/>
        <v>0</v>
      </c>
      <c r="R2336" s="56">
        <f>IF(A2336="INVERSION",-J2336,0)</f>
        <v>-180</v>
      </c>
      <c r="S2336" s="56">
        <f>finanzas3[[#This Row],[INGRESO__NETO]]+finanzas3[[#This Row],[GASTO_NETO]]+finanzas3[[#This Row],[INVERSION_NETA]]</f>
        <v>-180</v>
      </c>
    </row>
    <row r="2337" spans="1:19" x14ac:dyDescent="0.35">
      <c r="A2337" s="3" t="s">
        <v>28</v>
      </c>
      <c r="B2337" s="3" t="s">
        <v>16</v>
      </c>
      <c r="C2337" s="3" t="s">
        <v>29</v>
      </c>
      <c r="D2337" s="3" t="s">
        <v>18</v>
      </c>
      <c r="E2337" s="3" t="s">
        <v>184</v>
      </c>
      <c r="F2337" s="3" t="s">
        <v>171</v>
      </c>
      <c r="G2337" s="3" t="s">
        <v>1864</v>
      </c>
      <c r="H2337" s="3" t="s">
        <v>184</v>
      </c>
      <c r="I2337" s="3" t="s">
        <v>1271</v>
      </c>
      <c r="J2337" s="6">
        <v>6.5</v>
      </c>
      <c r="K2337" s="4">
        <v>45140</v>
      </c>
      <c r="L2337" s="3">
        <f t="shared" si="144"/>
        <v>2023</v>
      </c>
      <c r="M2337" s="3">
        <f t="shared" si="145"/>
        <v>8</v>
      </c>
      <c r="O2337" s="3" t="s">
        <v>1598</v>
      </c>
      <c r="P2337" s="56">
        <f t="shared" si="146"/>
        <v>0</v>
      </c>
      <c r="Q2337" s="56">
        <f t="shared" si="147"/>
        <v>-6.5</v>
      </c>
      <c r="R2337" s="56">
        <f>IF(A2337="INVERSION",-J2337,0)</f>
        <v>0</v>
      </c>
      <c r="S2337" s="56">
        <f>finanzas3[[#This Row],[INGRESO__NETO]]+finanzas3[[#This Row],[GASTO_NETO]]+finanzas3[[#This Row],[INVERSION_NETA]]</f>
        <v>-6.5</v>
      </c>
    </row>
    <row r="2338" spans="1:19" x14ac:dyDescent="0.35">
      <c r="A2338" s="3" t="s">
        <v>28</v>
      </c>
      <c r="B2338" s="3" t="s">
        <v>16</v>
      </c>
      <c r="C2338" s="3" t="s">
        <v>17</v>
      </c>
      <c r="D2338" s="3" t="s">
        <v>18</v>
      </c>
      <c r="E2338" s="3" t="s">
        <v>37</v>
      </c>
      <c r="F2338" s="3" t="s">
        <v>171</v>
      </c>
      <c r="G2338" s="3" t="s">
        <v>1864</v>
      </c>
      <c r="H2338" s="3" t="s">
        <v>679</v>
      </c>
      <c r="I2338" s="3" t="s">
        <v>2197</v>
      </c>
      <c r="J2338" s="6">
        <v>4.9820000000000002</v>
      </c>
      <c r="K2338" s="4">
        <v>45140</v>
      </c>
      <c r="L2338" s="3">
        <f t="shared" si="144"/>
        <v>2023</v>
      </c>
      <c r="M2338" s="3">
        <f t="shared" si="145"/>
        <v>8</v>
      </c>
      <c r="O2338" s="3" t="s">
        <v>1599</v>
      </c>
      <c r="P2338" s="56">
        <f t="shared" si="146"/>
        <v>0</v>
      </c>
      <c r="Q2338" s="56">
        <f t="shared" si="147"/>
        <v>-4.9820000000000002</v>
      </c>
      <c r="R2338" s="56">
        <f>IF(A2338="INVERSION",-J2338,0)</f>
        <v>0</v>
      </c>
      <c r="S2338" s="56">
        <f>finanzas3[[#This Row],[INGRESO__NETO]]+finanzas3[[#This Row],[GASTO_NETO]]+finanzas3[[#This Row],[INVERSION_NETA]]</f>
        <v>-4.9820000000000002</v>
      </c>
    </row>
    <row r="2339" spans="1:19" x14ac:dyDescent="0.35">
      <c r="A2339" s="3" t="s">
        <v>1927</v>
      </c>
      <c r="B2339" s="3" t="s">
        <v>16</v>
      </c>
      <c r="C2339" s="3" t="s">
        <v>29</v>
      </c>
      <c r="D2339" s="3" t="s">
        <v>18</v>
      </c>
      <c r="E2339" s="3" t="s">
        <v>20</v>
      </c>
      <c r="F2339" s="3" t="s">
        <v>171</v>
      </c>
      <c r="G2339" s="3" t="s">
        <v>1537</v>
      </c>
      <c r="H2339" s="3" t="s">
        <v>1537</v>
      </c>
      <c r="I2339" s="3" t="s">
        <v>1600</v>
      </c>
      <c r="J2339" s="6">
        <v>0</v>
      </c>
      <c r="K2339" s="4">
        <v>45140</v>
      </c>
      <c r="L2339" s="3">
        <f t="shared" si="144"/>
        <v>2023</v>
      </c>
      <c r="M2339" s="3">
        <f t="shared" si="145"/>
        <v>8</v>
      </c>
      <c r="O2339" s="3"/>
      <c r="P2339" s="56">
        <f t="shared" si="146"/>
        <v>0</v>
      </c>
      <c r="Q2339" s="56">
        <f t="shared" si="147"/>
        <v>0</v>
      </c>
      <c r="R2339" s="56">
        <f>IF(A2339="INVERSION",-J2339,0)</f>
        <v>0</v>
      </c>
      <c r="S2339" s="56">
        <f>finanzas3[[#This Row],[INGRESO__NETO]]+finanzas3[[#This Row],[GASTO_NETO]]+finanzas3[[#This Row],[INVERSION_NETA]]</f>
        <v>0</v>
      </c>
    </row>
    <row r="2340" spans="1:19" x14ac:dyDescent="0.35">
      <c r="A2340" s="3" t="s">
        <v>1927</v>
      </c>
      <c r="B2340" s="3" t="s">
        <v>16</v>
      </c>
      <c r="C2340" s="3" t="s">
        <v>637</v>
      </c>
      <c r="D2340" s="3" t="s">
        <v>18</v>
      </c>
      <c r="E2340" s="3" t="s">
        <v>19</v>
      </c>
      <c r="F2340" s="3" t="s">
        <v>20</v>
      </c>
      <c r="G2340" s="3" t="s">
        <v>1537</v>
      </c>
      <c r="H2340" s="3" t="s">
        <v>1537</v>
      </c>
      <c r="I2340" s="3" t="s">
        <v>110</v>
      </c>
      <c r="J2340" s="6">
        <v>0</v>
      </c>
      <c r="K2340" s="4">
        <v>45140</v>
      </c>
      <c r="L2340" s="3">
        <f t="shared" si="144"/>
        <v>2023</v>
      </c>
      <c r="M2340" s="3">
        <f t="shared" si="145"/>
        <v>8</v>
      </c>
      <c r="O2340" s="3"/>
      <c r="P2340" s="56">
        <f t="shared" si="146"/>
        <v>0</v>
      </c>
      <c r="Q2340" s="56">
        <f t="shared" si="147"/>
        <v>0</v>
      </c>
      <c r="R2340" s="56">
        <f>IF(A2340="INVERSION",-J2340,0)</f>
        <v>0</v>
      </c>
      <c r="S2340" s="56">
        <f>finanzas3[[#This Row],[INGRESO__NETO]]+finanzas3[[#This Row],[GASTO_NETO]]+finanzas3[[#This Row],[INVERSION_NETA]]</f>
        <v>0</v>
      </c>
    </row>
    <row r="2341" spans="1:19" x14ac:dyDescent="0.35">
      <c r="A2341" s="3" t="s">
        <v>28</v>
      </c>
      <c r="B2341" s="3" t="s">
        <v>16</v>
      </c>
      <c r="C2341" s="3" t="s">
        <v>17</v>
      </c>
      <c r="D2341" s="3" t="s">
        <v>18</v>
      </c>
      <c r="E2341" s="3" t="s">
        <v>645</v>
      </c>
      <c r="G2341" s="3" t="s">
        <v>48</v>
      </c>
      <c r="H2341" s="3" t="s">
        <v>874</v>
      </c>
      <c r="I2341" s="3" t="s">
        <v>973</v>
      </c>
      <c r="J2341" s="6">
        <v>0.19</v>
      </c>
      <c r="K2341" s="4">
        <v>45141</v>
      </c>
      <c r="L2341" s="3">
        <f t="shared" si="144"/>
        <v>2023</v>
      </c>
      <c r="M2341" s="3">
        <f t="shared" si="145"/>
        <v>8</v>
      </c>
      <c r="O2341" s="3"/>
      <c r="P2341" s="56">
        <f t="shared" si="146"/>
        <v>0</v>
      </c>
      <c r="Q2341" s="56">
        <f t="shared" si="147"/>
        <v>-0.19</v>
      </c>
      <c r="R2341" s="56">
        <f>IF(A2341="INVERSION",-J2341,0)</f>
        <v>0</v>
      </c>
      <c r="S2341" s="56">
        <f>finanzas3[[#This Row],[INGRESO__NETO]]+finanzas3[[#This Row],[GASTO_NETO]]+finanzas3[[#This Row],[INVERSION_NETA]]</f>
        <v>-0.19</v>
      </c>
    </row>
    <row r="2342" spans="1:19" x14ac:dyDescent="0.35">
      <c r="A2342" s="3" t="s">
        <v>28</v>
      </c>
      <c r="B2342" s="3" t="s">
        <v>16</v>
      </c>
      <c r="C2342" s="3" t="s">
        <v>17</v>
      </c>
      <c r="D2342" s="3" t="s">
        <v>18</v>
      </c>
      <c r="E2342" s="3" t="s">
        <v>19</v>
      </c>
      <c r="F2342" s="3" t="s">
        <v>171</v>
      </c>
      <c r="G2342" s="3" t="s">
        <v>21</v>
      </c>
      <c r="H2342" s="3" t="s">
        <v>40</v>
      </c>
      <c r="I2342" s="3" t="s">
        <v>40</v>
      </c>
      <c r="J2342" s="6">
        <v>6</v>
      </c>
      <c r="K2342" s="4">
        <v>45141</v>
      </c>
      <c r="L2342" s="3">
        <f t="shared" si="144"/>
        <v>2023</v>
      </c>
      <c r="M2342" s="3">
        <f t="shared" si="145"/>
        <v>8</v>
      </c>
      <c r="O2342" s="3" t="s">
        <v>1601</v>
      </c>
      <c r="P2342" s="56">
        <f t="shared" si="146"/>
        <v>0</v>
      </c>
      <c r="Q2342" s="56">
        <f t="shared" si="147"/>
        <v>-6</v>
      </c>
      <c r="R2342" s="56">
        <f>IF(A2342="INVERSION",-J2342,0)</f>
        <v>0</v>
      </c>
      <c r="S2342" s="56">
        <f>finanzas3[[#This Row],[INGRESO__NETO]]+finanzas3[[#This Row],[GASTO_NETO]]+finanzas3[[#This Row],[INVERSION_NETA]]</f>
        <v>-6</v>
      </c>
    </row>
    <row r="2343" spans="1:19" x14ac:dyDescent="0.35">
      <c r="A2343" s="3" t="s">
        <v>28</v>
      </c>
      <c r="B2343" s="3" t="s">
        <v>16</v>
      </c>
      <c r="C2343" s="3" t="s">
        <v>17</v>
      </c>
      <c r="D2343" s="3" t="s">
        <v>18</v>
      </c>
      <c r="E2343" s="3" t="s">
        <v>970</v>
      </c>
      <c r="F2343" s="3" t="s">
        <v>171</v>
      </c>
      <c r="G2343" s="3" t="s">
        <v>67</v>
      </c>
      <c r="H2343" s="3" t="s">
        <v>1229</v>
      </c>
      <c r="I2343" s="3" t="s">
        <v>1016</v>
      </c>
      <c r="J2343" s="6">
        <v>0.26</v>
      </c>
      <c r="K2343" s="4">
        <v>45141</v>
      </c>
      <c r="L2343" s="3">
        <f t="shared" si="144"/>
        <v>2023</v>
      </c>
      <c r="M2343" s="3">
        <f t="shared" si="145"/>
        <v>8</v>
      </c>
      <c r="O2343" s="3" t="s">
        <v>1603</v>
      </c>
      <c r="P2343" s="56">
        <f t="shared" si="146"/>
        <v>0</v>
      </c>
      <c r="Q2343" s="56">
        <f t="shared" si="147"/>
        <v>-0.26</v>
      </c>
      <c r="R2343" s="56">
        <f>IF(A2343="INVERSION",-J2343,0)</f>
        <v>0</v>
      </c>
      <c r="S2343" s="56">
        <f>finanzas3[[#This Row],[INGRESO__NETO]]+finanzas3[[#This Row],[GASTO_NETO]]+finanzas3[[#This Row],[INVERSION_NETA]]</f>
        <v>-0.26</v>
      </c>
    </row>
    <row r="2344" spans="1:19" x14ac:dyDescent="0.35">
      <c r="A2344" s="3" t="s">
        <v>28</v>
      </c>
      <c r="B2344" s="3" t="s">
        <v>16</v>
      </c>
      <c r="C2344" s="3" t="s">
        <v>17</v>
      </c>
      <c r="D2344" s="3" t="s">
        <v>18</v>
      </c>
      <c r="E2344" s="3" t="s">
        <v>909</v>
      </c>
      <c r="F2344" s="3" t="s">
        <v>171</v>
      </c>
      <c r="G2344" s="3" t="s">
        <v>48</v>
      </c>
      <c r="H2344" s="3" t="s">
        <v>909</v>
      </c>
      <c r="I2344" s="3" t="s">
        <v>1423</v>
      </c>
      <c r="J2344" s="6">
        <v>0.30000000000000004</v>
      </c>
      <c r="K2344" s="4">
        <v>45141</v>
      </c>
      <c r="L2344" s="3">
        <f t="shared" si="144"/>
        <v>2023</v>
      </c>
      <c r="M2344" s="3">
        <f t="shared" si="145"/>
        <v>8</v>
      </c>
      <c r="O2344" s="3" t="s">
        <v>1602</v>
      </c>
      <c r="P2344" s="56">
        <f t="shared" si="146"/>
        <v>0</v>
      </c>
      <c r="Q2344" s="56">
        <f t="shared" si="147"/>
        <v>-0.30000000000000004</v>
      </c>
      <c r="R2344" s="56">
        <f>IF(A2344="INVERSION",-J2344,0)</f>
        <v>0</v>
      </c>
      <c r="S2344" s="56">
        <f>finanzas3[[#This Row],[INGRESO__NETO]]+finanzas3[[#This Row],[GASTO_NETO]]+finanzas3[[#This Row],[INVERSION_NETA]]</f>
        <v>-0.30000000000000004</v>
      </c>
    </row>
    <row r="2345" spans="1:19" x14ac:dyDescent="0.35">
      <c r="A2345" s="3" t="s">
        <v>28</v>
      </c>
      <c r="B2345" s="3" t="s">
        <v>16</v>
      </c>
      <c r="C2345" s="3" t="s">
        <v>17</v>
      </c>
      <c r="D2345" s="3" t="s">
        <v>18</v>
      </c>
      <c r="E2345" s="3" t="s">
        <v>511</v>
      </c>
      <c r="F2345" s="3" t="s">
        <v>171</v>
      </c>
      <c r="G2345" s="3" t="s">
        <v>67</v>
      </c>
      <c r="H2345" s="3" t="s">
        <v>67</v>
      </c>
      <c r="I2345" s="3" t="s">
        <v>1604</v>
      </c>
      <c r="J2345" s="6">
        <v>1.4460000000000002</v>
      </c>
      <c r="K2345" s="4">
        <v>45141</v>
      </c>
      <c r="L2345" s="3">
        <f t="shared" si="144"/>
        <v>2023</v>
      </c>
      <c r="M2345" s="3">
        <f t="shared" si="145"/>
        <v>8</v>
      </c>
      <c r="O2345" s="3"/>
      <c r="P2345" s="56">
        <f t="shared" si="146"/>
        <v>0</v>
      </c>
      <c r="Q2345" s="56">
        <f t="shared" si="147"/>
        <v>-1.4460000000000002</v>
      </c>
      <c r="R2345" s="56">
        <f>IF(A2345="INVERSION",-J2345,0)</f>
        <v>0</v>
      </c>
      <c r="S2345" s="56">
        <f>finanzas3[[#This Row],[INGRESO__NETO]]+finanzas3[[#This Row],[GASTO_NETO]]+finanzas3[[#This Row],[INVERSION_NETA]]</f>
        <v>-1.4460000000000002</v>
      </c>
    </row>
    <row r="2346" spans="1:19" x14ac:dyDescent="0.35">
      <c r="A2346" s="3" t="s">
        <v>28</v>
      </c>
      <c r="B2346" s="3" t="s">
        <v>16</v>
      </c>
      <c r="C2346" s="3" t="s">
        <v>17</v>
      </c>
      <c r="D2346" s="3" t="s">
        <v>1562</v>
      </c>
      <c r="E2346" s="3" t="s">
        <v>171</v>
      </c>
      <c r="F2346" s="3" t="s">
        <v>979</v>
      </c>
      <c r="G2346" s="3" t="s">
        <v>1865</v>
      </c>
      <c r="H2346" s="3" t="s">
        <v>1655</v>
      </c>
      <c r="I2346" s="3" t="s">
        <v>1655</v>
      </c>
      <c r="J2346" s="6">
        <v>5.1960000000000006</v>
      </c>
      <c r="K2346" s="4">
        <v>45142</v>
      </c>
      <c r="L2346" s="3">
        <f t="shared" si="144"/>
        <v>2023</v>
      </c>
      <c r="M2346" s="3">
        <f t="shared" si="145"/>
        <v>8</v>
      </c>
      <c r="O2346" s="3"/>
      <c r="P2346" s="56">
        <f t="shared" si="146"/>
        <v>0</v>
      </c>
      <c r="Q2346" s="56">
        <f t="shared" si="147"/>
        <v>-5.1960000000000006</v>
      </c>
      <c r="R2346" s="56">
        <f>IF(A2346="INVERSION",-J2346,0)</f>
        <v>0</v>
      </c>
      <c r="S2346" s="56">
        <f>finanzas3[[#This Row],[INGRESO__NETO]]+finanzas3[[#This Row],[GASTO_NETO]]+finanzas3[[#This Row],[INVERSION_NETA]]</f>
        <v>-5.1960000000000006</v>
      </c>
    </row>
    <row r="2347" spans="1:19" x14ac:dyDescent="0.35">
      <c r="A2347" s="3" t="s">
        <v>28</v>
      </c>
      <c r="B2347" s="3" t="s">
        <v>16</v>
      </c>
      <c r="C2347" s="3" t="s">
        <v>17</v>
      </c>
      <c r="D2347" s="3" t="s">
        <v>18</v>
      </c>
      <c r="E2347" s="3" t="s">
        <v>511</v>
      </c>
      <c r="F2347" s="3" t="s">
        <v>171</v>
      </c>
      <c r="G2347" s="3" t="s">
        <v>67</v>
      </c>
      <c r="H2347" s="3" t="s">
        <v>352</v>
      </c>
      <c r="I2347" s="3" t="s">
        <v>1625</v>
      </c>
      <c r="J2347" s="6">
        <v>1.4460000000000002</v>
      </c>
      <c r="K2347" s="4">
        <v>45145</v>
      </c>
      <c r="L2347" s="3">
        <f t="shared" si="144"/>
        <v>2023</v>
      </c>
      <c r="M2347" s="3">
        <f t="shared" si="145"/>
        <v>8</v>
      </c>
      <c r="O2347" s="3"/>
      <c r="P2347" s="56">
        <f t="shared" si="146"/>
        <v>0</v>
      </c>
      <c r="Q2347" s="56">
        <f t="shared" si="147"/>
        <v>-1.4460000000000002</v>
      </c>
      <c r="R2347" s="56">
        <f>IF(A2347="INVERSION",-J2347,0)</f>
        <v>0</v>
      </c>
      <c r="S2347" s="56">
        <f>finanzas3[[#This Row],[INGRESO__NETO]]+finanzas3[[#This Row],[GASTO_NETO]]+finanzas3[[#This Row],[INVERSION_NETA]]</f>
        <v>-1.4460000000000002</v>
      </c>
    </row>
    <row r="2348" spans="1:19" x14ac:dyDescent="0.35">
      <c r="A2348" s="3" t="s">
        <v>28</v>
      </c>
      <c r="B2348" s="3" t="s">
        <v>16</v>
      </c>
      <c r="C2348" s="3" t="s">
        <v>17</v>
      </c>
      <c r="D2348" s="3" t="s">
        <v>18</v>
      </c>
      <c r="E2348" s="3" t="s">
        <v>1619</v>
      </c>
      <c r="F2348" s="3" t="s">
        <v>171</v>
      </c>
      <c r="G2348" s="3" t="s">
        <v>48</v>
      </c>
      <c r="H2348" s="3" t="s">
        <v>46</v>
      </c>
      <c r="I2348" s="3" t="s">
        <v>46</v>
      </c>
      <c r="J2348" s="6">
        <v>3.298</v>
      </c>
      <c r="K2348" s="4">
        <v>45145</v>
      </c>
      <c r="L2348" s="3">
        <f t="shared" si="144"/>
        <v>2023</v>
      </c>
      <c r="M2348" s="3">
        <f t="shared" si="145"/>
        <v>8</v>
      </c>
      <c r="O2348" s="3"/>
      <c r="P2348" s="56">
        <f t="shared" si="146"/>
        <v>0</v>
      </c>
      <c r="Q2348" s="56">
        <f t="shared" si="147"/>
        <v>-3.298</v>
      </c>
      <c r="R2348" s="56">
        <f>IF(A2348="INVERSION",-J2348,0)</f>
        <v>0</v>
      </c>
      <c r="S2348" s="56">
        <f>finanzas3[[#This Row],[INGRESO__NETO]]+finanzas3[[#This Row],[GASTO_NETO]]+finanzas3[[#This Row],[INVERSION_NETA]]</f>
        <v>-3.298</v>
      </c>
    </row>
    <row r="2349" spans="1:19" x14ac:dyDescent="0.35">
      <c r="A2349" s="3" t="s">
        <v>15</v>
      </c>
      <c r="B2349" s="3" t="s">
        <v>16</v>
      </c>
      <c r="C2349" s="3" t="s">
        <v>17</v>
      </c>
      <c r="D2349" s="3" t="s">
        <v>18</v>
      </c>
      <c r="E2349" s="3" t="s">
        <v>58</v>
      </c>
      <c r="F2349" s="3" t="s">
        <v>171</v>
      </c>
      <c r="G2349" s="3" t="s">
        <v>21</v>
      </c>
      <c r="H2349" s="3" t="s">
        <v>1145</v>
      </c>
      <c r="I2349" s="3" t="s">
        <v>58</v>
      </c>
      <c r="J2349" s="6">
        <v>14.997</v>
      </c>
      <c r="K2349" s="4">
        <v>45145</v>
      </c>
      <c r="L2349" s="3">
        <f t="shared" si="144"/>
        <v>2023</v>
      </c>
      <c r="M2349" s="3">
        <f t="shared" si="145"/>
        <v>8</v>
      </c>
      <c r="O2349" s="3" t="s">
        <v>1620</v>
      </c>
      <c r="P2349" s="56">
        <f t="shared" si="146"/>
        <v>14.997</v>
      </c>
      <c r="Q2349" s="56">
        <f t="shared" si="147"/>
        <v>0</v>
      </c>
      <c r="R2349" s="56">
        <f>IF(A2349="INVERSION",-J2349,0)</f>
        <v>0</v>
      </c>
      <c r="S2349" s="56">
        <f>finanzas3[[#This Row],[INGRESO__NETO]]+finanzas3[[#This Row],[GASTO_NETO]]+finanzas3[[#This Row],[INVERSION_NETA]]</f>
        <v>14.997</v>
      </c>
    </row>
    <row r="2350" spans="1:19" x14ac:dyDescent="0.35">
      <c r="A2350" s="3" t="s">
        <v>15</v>
      </c>
      <c r="B2350" s="3" t="s">
        <v>16</v>
      </c>
      <c r="C2350" s="3" t="s">
        <v>17</v>
      </c>
      <c r="D2350" s="3" t="s">
        <v>18</v>
      </c>
      <c r="E2350" s="3" t="s">
        <v>58</v>
      </c>
      <c r="F2350" s="3" t="s">
        <v>171</v>
      </c>
      <c r="G2350" s="3" t="s">
        <v>21</v>
      </c>
      <c r="H2350" s="3" t="s">
        <v>1145</v>
      </c>
      <c r="I2350" s="3" t="s">
        <v>58</v>
      </c>
      <c r="J2350" s="6">
        <v>6.5940000000000003</v>
      </c>
      <c r="K2350" s="4">
        <v>45145</v>
      </c>
      <c r="L2350" s="3">
        <f t="shared" si="144"/>
        <v>2023</v>
      </c>
      <c r="M2350" s="3">
        <f t="shared" si="145"/>
        <v>8</v>
      </c>
      <c r="O2350" s="3" t="s">
        <v>1621</v>
      </c>
      <c r="P2350" s="56">
        <f t="shared" si="146"/>
        <v>6.5940000000000003</v>
      </c>
      <c r="Q2350" s="56">
        <f t="shared" si="147"/>
        <v>0</v>
      </c>
      <c r="R2350" s="56">
        <f>IF(A2350="INVERSION",-J2350,0)</f>
        <v>0</v>
      </c>
      <c r="S2350" s="56">
        <f>finanzas3[[#This Row],[INGRESO__NETO]]+finanzas3[[#This Row],[GASTO_NETO]]+finanzas3[[#This Row],[INVERSION_NETA]]</f>
        <v>6.5940000000000003</v>
      </c>
    </row>
    <row r="2351" spans="1:19" x14ac:dyDescent="0.35">
      <c r="A2351" s="3" t="s">
        <v>28</v>
      </c>
      <c r="B2351" s="3" t="s">
        <v>16</v>
      </c>
      <c r="C2351" s="3" t="s">
        <v>17</v>
      </c>
      <c r="D2351" s="3" t="s">
        <v>18</v>
      </c>
      <c r="G2351" s="3" t="s">
        <v>48</v>
      </c>
      <c r="H2351" s="3" t="s">
        <v>874</v>
      </c>
      <c r="I2351" s="3" t="s">
        <v>645</v>
      </c>
      <c r="J2351" s="6">
        <v>0.20999999999999996</v>
      </c>
      <c r="K2351" s="4">
        <v>45145</v>
      </c>
      <c r="L2351" s="3">
        <f t="shared" si="144"/>
        <v>2023</v>
      </c>
      <c r="M2351" s="3">
        <f t="shared" si="145"/>
        <v>8</v>
      </c>
      <c r="O2351" s="3"/>
      <c r="P2351" s="56">
        <f t="shared" si="146"/>
        <v>0</v>
      </c>
      <c r="Q2351" s="56">
        <f t="shared" si="147"/>
        <v>-0.20999999999999996</v>
      </c>
      <c r="R2351" s="56">
        <f>IF(A2351="INVERSION",-J2351,0)</f>
        <v>0</v>
      </c>
      <c r="S2351" s="56">
        <f>finanzas3[[#This Row],[INGRESO__NETO]]+finanzas3[[#This Row],[GASTO_NETO]]+finanzas3[[#This Row],[INVERSION_NETA]]</f>
        <v>-0.20999999999999996</v>
      </c>
    </row>
    <row r="2352" spans="1:19" x14ac:dyDescent="0.35">
      <c r="A2352" s="3" t="s">
        <v>28</v>
      </c>
      <c r="B2352" s="3" t="s">
        <v>16</v>
      </c>
      <c r="C2352" s="3" t="s">
        <v>17</v>
      </c>
      <c r="D2352" s="3" t="s">
        <v>18</v>
      </c>
      <c r="E2352" s="3" t="s">
        <v>1623</v>
      </c>
      <c r="F2352" s="3" t="s">
        <v>171</v>
      </c>
      <c r="G2352" s="3" t="s">
        <v>48</v>
      </c>
      <c r="H2352" s="3" t="s">
        <v>262</v>
      </c>
      <c r="I2352" s="3" t="s">
        <v>1624</v>
      </c>
      <c r="J2352" s="6">
        <v>0.56900000000000006</v>
      </c>
      <c r="K2352" s="4">
        <v>45145</v>
      </c>
      <c r="L2352" s="3">
        <f t="shared" si="144"/>
        <v>2023</v>
      </c>
      <c r="M2352" s="3">
        <f t="shared" si="145"/>
        <v>8</v>
      </c>
      <c r="O2352" s="3"/>
      <c r="P2352" s="56">
        <f t="shared" si="146"/>
        <v>0</v>
      </c>
      <c r="Q2352" s="56">
        <f t="shared" si="147"/>
        <v>-0.56900000000000006</v>
      </c>
      <c r="R2352" s="56">
        <f>IF(A2352="INVERSION",-J2352,0)</f>
        <v>0</v>
      </c>
      <c r="S2352" s="56">
        <f>finanzas3[[#This Row],[INGRESO__NETO]]+finanzas3[[#This Row],[GASTO_NETO]]+finanzas3[[#This Row],[INVERSION_NETA]]</f>
        <v>-0.56900000000000006</v>
      </c>
    </row>
    <row r="2353" spans="1:19" x14ac:dyDescent="0.35">
      <c r="A2353" s="3" t="s">
        <v>28</v>
      </c>
      <c r="B2353" s="3" t="s">
        <v>16</v>
      </c>
      <c r="C2353" s="3" t="s">
        <v>17</v>
      </c>
      <c r="D2353" s="3" t="s">
        <v>18</v>
      </c>
      <c r="E2353" s="3" t="s">
        <v>58</v>
      </c>
      <c r="F2353" s="3" t="s">
        <v>171</v>
      </c>
      <c r="G2353" s="3" t="s">
        <v>550</v>
      </c>
      <c r="H2353" s="3" t="s">
        <v>639</v>
      </c>
      <c r="I2353" s="3" t="s">
        <v>1622</v>
      </c>
      <c r="J2353" s="6">
        <v>5.4990000000000006</v>
      </c>
      <c r="K2353" s="4">
        <v>45145</v>
      </c>
      <c r="L2353" s="3">
        <f t="shared" si="144"/>
        <v>2023</v>
      </c>
      <c r="M2353" s="3">
        <f t="shared" si="145"/>
        <v>8</v>
      </c>
      <c r="O2353" s="3"/>
      <c r="P2353" s="56">
        <f t="shared" si="146"/>
        <v>0</v>
      </c>
      <c r="Q2353" s="56">
        <f t="shared" si="147"/>
        <v>-5.4990000000000006</v>
      </c>
      <c r="R2353" s="56">
        <f>IF(A2353="INVERSION",-J2353,0)</f>
        <v>0</v>
      </c>
      <c r="S2353" s="56">
        <f>finanzas3[[#This Row],[INGRESO__NETO]]+finanzas3[[#This Row],[GASTO_NETO]]+finanzas3[[#This Row],[INVERSION_NETA]]</f>
        <v>-5.4990000000000006</v>
      </c>
    </row>
    <row r="2354" spans="1:19" x14ac:dyDescent="0.35">
      <c r="A2354" s="3" t="s">
        <v>28</v>
      </c>
      <c r="B2354" s="3" t="s">
        <v>16</v>
      </c>
      <c r="C2354" s="3" t="s">
        <v>17</v>
      </c>
      <c r="D2354" s="3" t="s">
        <v>18</v>
      </c>
      <c r="F2354" s="3" t="s">
        <v>1629</v>
      </c>
      <c r="G2354" s="3" t="s">
        <v>550</v>
      </c>
      <c r="H2354" s="3" t="s">
        <v>639</v>
      </c>
      <c r="I2354" s="3" t="s">
        <v>1631</v>
      </c>
      <c r="J2354" s="6">
        <v>3.5</v>
      </c>
      <c r="K2354" s="4">
        <v>45152</v>
      </c>
      <c r="L2354" s="3">
        <f t="shared" si="144"/>
        <v>2023</v>
      </c>
      <c r="M2354" s="3">
        <f t="shared" si="145"/>
        <v>8</v>
      </c>
      <c r="O2354" s="3"/>
      <c r="P2354" s="56">
        <f t="shared" si="146"/>
        <v>0</v>
      </c>
      <c r="Q2354" s="56">
        <f t="shared" si="147"/>
        <v>-3.5</v>
      </c>
      <c r="R2354" s="56">
        <f>IF(A2354="INVERSION",-J2354,0)</f>
        <v>0</v>
      </c>
      <c r="S2354" s="56">
        <f>finanzas3[[#This Row],[INGRESO__NETO]]+finanzas3[[#This Row],[GASTO_NETO]]+finanzas3[[#This Row],[INVERSION_NETA]]</f>
        <v>-3.5</v>
      </c>
    </row>
    <row r="2355" spans="1:19" x14ac:dyDescent="0.35">
      <c r="A2355" s="3" t="s">
        <v>28</v>
      </c>
      <c r="B2355" s="3" t="s">
        <v>16</v>
      </c>
      <c r="C2355" s="3" t="s">
        <v>17</v>
      </c>
      <c r="D2355" s="3" t="s">
        <v>18</v>
      </c>
      <c r="E2355" s="3" t="s">
        <v>1626</v>
      </c>
      <c r="F2355" s="3" t="s">
        <v>1627</v>
      </c>
      <c r="G2355" s="3" t="s">
        <v>59</v>
      </c>
      <c r="H2355" s="3" t="s">
        <v>250</v>
      </c>
      <c r="I2355" s="3" t="s">
        <v>1628</v>
      </c>
      <c r="J2355" s="6">
        <v>31</v>
      </c>
      <c r="K2355" s="4">
        <v>45152</v>
      </c>
      <c r="L2355" s="3">
        <f t="shared" si="144"/>
        <v>2023</v>
      </c>
      <c r="M2355" s="3">
        <f t="shared" si="145"/>
        <v>8</v>
      </c>
      <c r="O2355" s="32" t="s">
        <v>1628</v>
      </c>
      <c r="P2355" s="56">
        <f t="shared" si="146"/>
        <v>0</v>
      </c>
      <c r="Q2355" s="56">
        <f t="shared" si="147"/>
        <v>-31</v>
      </c>
      <c r="R2355" s="56">
        <f>IF(A2355="INVERSION",-J2355,0)</f>
        <v>0</v>
      </c>
      <c r="S2355" s="56">
        <f>finanzas3[[#This Row],[INGRESO__NETO]]+finanzas3[[#This Row],[GASTO_NETO]]+finanzas3[[#This Row],[INVERSION_NETA]]</f>
        <v>-31</v>
      </c>
    </row>
    <row r="2356" spans="1:19" x14ac:dyDescent="0.35">
      <c r="A2356" s="3" t="s">
        <v>28</v>
      </c>
      <c r="B2356" s="3" t="s">
        <v>16</v>
      </c>
      <c r="C2356" s="3" t="s">
        <v>17</v>
      </c>
      <c r="D2356" s="3" t="s">
        <v>18</v>
      </c>
      <c r="F2356" s="3" t="s">
        <v>1629</v>
      </c>
      <c r="G2356" s="3" t="s">
        <v>1865</v>
      </c>
      <c r="H2356" s="3" t="s">
        <v>1616</v>
      </c>
      <c r="I2356" s="3" t="s">
        <v>1630</v>
      </c>
      <c r="J2356" s="6">
        <v>1.06</v>
      </c>
      <c r="K2356" s="4">
        <v>45152</v>
      </c>
      <c r="L2356" s="3">
        <f t="shared" si="144"/>
        <v>2023</v>
      </c>
      <c r="M2356" s="3">
        <f t="shared" si="145"/>
        <v>8</v>
      </c>
      <c r="O2356" s="3"/>
      <c r="P2356" s="56">
        <f t="shared" si="146"/>
        <v>0</v>
      </c>
      <c r="Q2356" s="56">
        <f t="shared" si="147"/>
        <v>-1.06</v>
      </c>
      <c r="R2356" s="56">
        <f>IF(A2356="INVERSION",-J2356,0)</f>
        <v>0</v>
      </c>
      <c r="S2356" s="56">
        <f>finanzas3[[#This Row],[INGRESO__NETO]]+finanzas3[[#This Row],[GASTO_NETO]]+finanzas3[[#This Row],[INVERSION_NETA]]</f>
        <v>-1.06</v>
      </c>
    </row>
    <row r="2357" spans="1:19" x14ac:dyDescent="0.35">
      <c r="A2357" s="3" t="s">
        <v>28</v>
      </c>
      <c r="B2357" s="3" t="s">
        <v>16</v>
      </c>
      <c r="C2357" s="3" t="s">
        <v>17</v>
      </c>
      <c r="D2357" s="3" t="s">
        <v>18</v>
      </c>
      <c r="E2357" s="3" t="s">
        <v>352</v>
      </c>
      <c r="F2357" s="3" t="s">
        <v>1635</v>
      </c>
      <c r="G2357" s="3" t="s">
        <v>53</v>
      </c>
      <c r="H2357" s="3" t="s">
        <v>352</v>
      </c>
      <c r="I2357" s="3" t="s">
        <v>1636</v>
      </c>
      <c r="J2357" s="6">
        <v>0.71500000000000008</v>
      </c>
      <c r="K2357" s="4">
        <v>45152</v>
      </c>
      <c r="L2357" s="3">
        <f t="shared" si="144"/>
        <v>2023</v>
      </c>
      <c r="M2357" s="3">
        <f t="shared" si="145"/>
        <v>8</v>
      </c>
      <c r="O2357" s="3"/>
      <c r="P2357" s="56">
        <f t="shared" si="146"/>
        <v>0</v>
      </c>
      <c r="Q2357" s="56">
        <f t="shared" si="147"/>
        <v>-0.71500000000000008</v>
      </c>
      <c r="R2357" s="56">
        <f>IF(A2357="INVERSION",-J2357,0)</f>
        <v>0</v>
      </c>
      <c r="S2357" s="56">
        <f>finanzas3[[#This Row],[INGRESO__NETO]]+finanzas3[[#This Row],[GASTO_NETO]]+finanzas3[[#This Row],[INVERSION_NETA]]</f>
        <v>-0.71500000000000008</v>
      </c>
    </row>
    <row r="2358" spans="1:19" x14ac:dyDescent="0.35">
      <c r="A2358" s="3" t="s">
        <v>28</v>
      </c>
      <c r="B2358" s="3" t="s">
        <v>16</v>
      </c>
      <c r="C2358" s="3" t="s">
        <v>17</v>
      </c>
      <c r="D2358" s="3" t="s">
        <v>18</v>
      </c>
      <c r="E2358" s="3" t="s">
        <v>1632</v>
      </c>
      <c r="F2358" s="3" t="s">
        <v>1629</v>
      </c>
      <c r="G2358" s="3" t="s">
        <v>59</v>
      </c>
      <c r="H2358" s="3" t="s">
        <v>1633</v>
      </c>
      <c r="I2358" s="3" t="s">
        <v>1634</v>
      </c>
      <c r="J2358" s="6">
        <v>2</v>
      </c>
      <c r="K2358" s="4">
        <v>45154</v>
      </c>
      <c r="L2358" s="3">
        <f t="shared" si="144"/>
        <v>2023</v>
      </c>
      <c r="M2358" s="3">
        <f t="shared" si="145"/>
        <v>8</v>
      </c>
      <c r="O2358" s="3"/>
      <c r="P2358" s="56">
        <f t="shared" si="146"/>
        <v>0</v>
      </c>
      <c r="Q2358" s="56">
        <f t="shared" si="147"/>
        <v>-2</v>
      </c>
      <c r="R2358" s="56">
        <f>IF(A2358="INVERSION",-J2358,0)</f>
        <v>0</v>
      </c>
      <c r="S2358" s="56">
        <f>finanzas3[[#This Row],[INGRESO__NETO]]+finanzas3[[#This Row],[GASTO_NETO]]+finanzas3[[#This Row],[INVERSION_NETA]]</f>
        <v>-2</v>
      </c>
    </row>
    <row r="2359" spans="1:19" x14ac:dyDescent="0.35">
      <c r="A2359" s="3" t="s">
        <v>15</v>
      </c>
      <c r="B2359" s="3" t="s">
        <v>16</v>
      </c>
      <c r="C2359" s="3" t="s">
        <v>17</v>
      </c>
      <c r="D2359" s="3" t="s">
        <v>18</v>
      </c>
      <c r="G2359" s="3" t="s">
        <v>21</v>
      </c>
      <c r="H2359" s="3" t="s">
        <v>26</v>
      </c>
      <c r="I2359" s="3" t="s">
        <v>1514</v>
      </c>
      <c r="J2359" s="6">
        <v>15</v>
      </c>
      <c r="K2359" s="4">
        <v>45155</v>
      </c>
      <c r="L2359" s="3">
        <f t="shared" si="144"/>
        <v>2023</v>
      </c>
      <c r="M2359" s="3">
        <f t="shared" si="145"/>
        <v>8</v>
      </c>
      <c r="O2359" s="3"/>
      <c r="P2359" s="56">
        <f t="shared" si="146"/>
        <v>15</v>
      </c>
      <c r="Q2359" s="56">
        <f t="shared" si="147"/>
        <v>0</v>
      </c>
      <c r="R2359" s="56">
        <f>IF(A2359="INVERSION",-J2359,0)</f>
        <v>0</v>
      </c>
      <c r="S2359" s="56">
        <f>finanzas3[[#This Row],[INGRESO__NETO]]+finanzas3[[#This Row],[GASTO_NETO]]+finanzas3[[#This Row],[INVERSION_NETA]]</f>
        <v>15</v>
      </c>
    </row>
    <row r="2360" spans="1:19" x14ac:dyDescent="0.35">
      <c r="A2360" s="3" t="s">
        <v>28</v>
      </c>
      <c r="B2360" s="3" t="s">
        <v>16</v>
      </c>
      <c r="C2360" s="3" t="s">
        <v>17</v>
      </c>
      <c r="D2360" s="3" t="s">
        <v>18</v>
      </c>
      <c r="E2360" s="3" t="s">
        <v>1637</v>
      </c>
      <c r="F2360" s="3" t="s">
        <v>171</v>
      </c>
      <c r="G2360" s="3" t="s">
        <v>67</v>
      </c>
      <c r="H2360" s="3" t="s">
        <v>66</v>
      </c>
      <c r="I2360" s="3" t="s">
        <v>1638</v>
      </c>
      <c r="J2360" s="6">
        <v>2.75</v>
      </c>
      <c r="K2360" s="4">
        <v>45155</v>
      </c>
      <c r="L2360" s="3">
        <f t="shared" si="144"/>
        <v>2023</v>
      </c>
      <c r="M2360" s="3">
        <f t="shared" si="145"/>
        <v>8</v>
      </c>
      <c r="O2360" s="3" t="s">
        <v>1639</v>
      </c>
      <c r="P2360" s="56">
        <f t="shared" si="146"/>
        <v>0</v>
      </c>
      <c r="Q2360" s="56">
        <f t="shared" si="147"/>
        <v>-2.75</v>
      </c>
      <c r="R2360" s="56">
        <f>IF(A2360="INVERSION",-J2360,0)</f>
        <v>0</v>
      </c>
      <c r="S2360" s="56">
        <f>finanzas3[[#This Row],[INGRESO__NETO]]+finanzas3[[#This Row],[GASTO_NETO]]+finanzas3[[#This Row],[INVERSION_NETA]]</f>
        <v>-2.75</v>
      </c>
    </row>
    <row r="2361" spans="1:19" x14ac:dyDescent="0.35">
      <c r="A2361" s="3" t="s">
        <v>28</v>
      </c>
      <c r="B2361" s="3" t="s">
        <v>16</v>
      </c>
      <c r="C2361" s="3" t="s">
        <v>17</v>
      </c>
      <c r="D2361" s="3" t="s">
        <v>18</v>
      </c>
      <c r="F2361" s="3" t="s">
        <v>1629</v>
      </c>
      <c r="G2361" s="3" t="s">
        <v>67</v>
      </c>
      <c r="H2361" s="3" t="s">
        <v>66</v>
      </c>
      <c r="I2361" s="3" t="s">
        <v>1013</v>
      </c>
      <c r="J2361" s="6">
        <v>9.5000000000000001E-2</v>
      </c>
      <c r="K2361" s="4">
        <v>45156</v>
      </c>
      <c r="L2361" s="3">
        <f t="shared" si="144"/>
        <v>2023</v>
      </c>
      <c r="M2361" s="3">
        <f t="shared" si="145"/>
        <v>8</v>
      </c>
      <c r="O2361" s="3"/>
      <c r="P2361" s="56">
        <f t="shared" si="146"/>
        <v>0</v>
      </c>
      <c r="Q2361" s="56">
        <f t="shared" si="147"/>
        <v>-9.5000000000000001E-2</v>
      </c>
      <c r="R2361" s="56">
        <f>IF(A2361="INVERSION",-J2361,0)</f>
        <v>0</v>
      </c>
      <c r="S2361" s="56">
        <f>finanzas3[[#This Row],[INGRESO__NETO]]+finanzas3[[#This Row],[GASTO_NETO]]+finanzas3[[#This Row],[INVERSION_NETA]]</f>
        <v>-9.5000000000000001E-2</v>
      </c>
    </row>
    <row r="2362" spans="1:19" x14ac:dyDescent="0.35">
      <c r="A2362" s="3" t="s">
        <v>28</v>
      </c>
      <c r="B2362" s="3" t="s">
        <v>16</v>
      </c>
      <c r="C2362" s="3" t="s">
        <v>17</v>
      </c>
      <c r="D2362" s="3" t="s">
        <v>1562</v>
      </c>
      <c r="E2362" s="3" t="s">
        <v>1627</v>
      </c>
      <c r="F2362" s="3" t="s">
        <v>666</v>
      </c>
      <c r="G2362" s="3" t="s">
        <v>67</v>
      </c>
      <c r="H2362" s="3" t="s">
        <v>67</v>
      </c>
      <c r="I2362" s="3" t="s">
        <v>1653</v>
      </c>
      <c r="J2362" s="6">
        <v>3.83</v>
      </c>
      <c r="K2362" s="4">
        <v>45156</v>
      </c>
      <c r="L2362" s="3">
        <f t="shared" si="144"/>
        <v>2023</v>
      </c>
      <c r="M2362" s="3">
        <f t="shared" si="145"/>
        <v>8</v>
      </c>
      <c r="O2362" s="3" t="s">
        <v>1654</v>
      </c>
      <c r="P2362" s="56">
        <f t="shared" si="146"/>
        <v>0</v>
      </c>
      <c r="Q2362" s="56">
        <f t="shared" si="147"/>
        <v>-3.83</v>
      </c>
      <c r="R2362" s="56">
        <f>IF(A2362="INVERSION",-J2362,0)</f>
        <v>0</v>
      </c>
      <c r="S2362" s="56">
        <f>finanzas3[[#This Row],[INGRESO__NETO]]+finanzas3[[#This Row],[GASTO_NETO]]+finanzas3[[#This Row],[INVERSION_NETA]]</f>
        <v>-3.83</v>
      </c>
    </row>
    <row r="2363" spans="1:19" x14ac:dyDescent="0.35">
      <c r="A2363" s="3" t="s">
        <v>28</v>
      </c>
      <c r="B2363" s="3" t="s">
        <v>16</v>
      </c>
      <c r="C2363" s="3" t="s">
        <v>17</v>
      </c>
      <c r="D2363" s="3" t="s">
        <v>18</v>
      </c>
      <c r="E2363" s="3" t="s">
        <v>1626</v>
      </c>
      <c r="F2363" s="3" t="s">
        <v>1627</v>
      </c>
      <c r="G2363" s="3" t="s">
        <v>550</v>
      </c>
      <c r="H2363" s="3" t="s">
        <v>639</v>
      </c>
      <c r="I2363" s="3" t="s">
        <v>1642</v>
      </c>
      <c r="J2363" s="6">
        <v>36</v>
      </c>
      <c r="K2363" s="4">
        <v>45156</v>
      </c>
      <c r="L2363" s="3">
        <f t="shared" si="144"/>
        <v>2023</v>
      </c>
      <c r="M2363" s="3">
        <f t="shared" si="145"/>
        <v>8</v>
      </c>
      <c r="O2363" s="3"/>
      <c r="P2363" s="56">
        <f t="shared" si="146"/>
        <v>0</v>
      </c>
      <c r="Q2363" s="56">
        <f t="shared" si="147"/>
        <v>-36</v>
      </c>
      <c r="R2363" s="56">
        <f>IF(A2363="INVERSION",-J2363,0)</f>
        <v>0</v>
      </c>
      <c r="S2363" s="56">
        <f>finanzas3[[#This Row],[INGRESO__NETO]]+finanzas3[[#This Row],[GASTO_NETO]]+finanzas3[[#This Row],[INVERSION_NETA]]</f>
        <v>-36</v>
      </c>
    </row>
    <row r="2364" spans="1:19" x14ac:dyDescent="0.35">
      <c r="A2364" s="3" t="s">
        <v>28</v>
      </c>
      <c r="B2364" s="3" t="s">
        <v>16</v>
      </c>
      <c r="C2364" s="3" t="s">
        <v>17</v>
      </c>
      <c r="D2364" s="3" t="s">
        <v>18</v>
      </c>
      <c r="G2364" s="3" t="s">
        <v>48</v>
      </c>
      <c r="H2364" s="3" t="s">
        <v>972</v>
      </c>
      <c r="I2364" s="3" t="s">
        <v>1640</v>
      </c>
      <c r="J2364" s="6">
        <v>0.32500000000000001</v>
      </c>
      <c r="K2364" s="4">
        <v>45156</v>
      </c>
      <c r="L2364" s="3">
        <f t="shared" si="144"/>
        <v>2023</v>
      </c>
      <c r="M2364" s="3">
        <f t="shared" si="145"/>
        <v>8</v>
      </c>
      <c r="O2364" s="3"/>
      <c r="P2364" s="56">
        <f t="shared" si="146"/>
        <v>0</v>
      </c>
      <c r="Q2364" s="56">
        <f t="shared" si="147"/>
        <v>-0.32500000000000001</v>
      </c>
      <c r="R2364" s="56">
        <f>IF(A2364="INVERSION",-J2364,0)</f>
        <v>0</v>
      </c>
      <c r="S2364" s="56">
        <f>finanzas3[[#This Row],[INGRESO__NETO]]+finanzas3[[#This Row],[GASTO_NETO]]+finanzas3[[#This Row],[INVERSION_NETA]]</f>
        <v>-0.32500000000000001</v>
      </c>
    </row>
    <row r="2365" spans="1:19" x14ac:dyDescent="0.35">
      <c r="A2365" s="3" t="s">
        <v>28</v>
      </c>
      <c r="B2365" s="3" t="s">
        <v>16</v>
      </c>
      <c r="C2365" s="3" t="s">
        <v>17</v>
      </c>
      <c r="D2365" s="3" t="s">
        <v>18</v>
      </c>
      <c r="E2365" s="3" t="s">
        <v>1626</v>
      </c>
      <c r="F2365" s="3" t="s">
        <v>1627</v>
      </c>
      <c r="G2365" s="3" t="s">
        <v>728</v>
      </c>
      <c r="H2365" s="3" t="s">
        <v>1626</v>
      </c>
      <c r="I2365" s="3" t="s">
        <v>1641</v>
      </c>
      <c r="J2365" s="6">
        <v>3.9000000000000004</v>
      </c>
      <c r="K2365" s="4">
        <v>45156</v>
      </c>
      <c r="L2365" s="3">
        <f t="shared" si="144"/>
        <v>2023</v>
      </c>
      <c r="M2365" s="3">
        <f t="shared" si="145"/>
        <v>8</v>
      </c>
      <c r="O2365" s="3"/>
      <c r="P2365" s="56">
        <f t="shared" si="146"/>
        <v>0</v>
      </c>
      <c r="Q2365" s="56">
        <f t="shared" si="147"/>
        <v>-3.9000000000000004</v>
      </c>
      <c r="R2365" s="56">
        <f>IF(A2365="INVERSION",-J2365,0)</f>
        <v>0</v>
      </c>
      <c r="S2365" s="56">
        <f>finanzas3[[#This Row],[INGRESO__NETO]]+finanzas3[[#This Row],[GASTO_NETO]]+finanzas3[[#This Row],[INVERSION_NETA]]</f>
        <v>-3.9000000000000004</v>
      </c>
    </row>
    <row r="2366" spans="1:19" x14ac:dyDescent="0.35">
      <c r="A2366" s="3" t="s">
        <v>531</v>
      </c>
      <c r="B2366" s="3" t="s">
        <v>16</v>
      </c>
      <c r="C2366" s="3" t="s">
        <v>17</v>
      </c>
      <c r="D2366" s="3" t="s">
        <v>18</v>
      </c>
      <c r="E2366" s="3" t="s">
        <v>546</v>
      </c>
      <c r="F2366" s="3" t="s">
        <v>20</v>
      </c>
      <c r="G2366" s="3" t="s">
        <v>547</v>
      </c>
      <c r="H2366" s="3" t="s">
        <v>547</v>
      </c>
      <c r="I2366" s="3" t="s">
        <v>1643</v>
      </c>
      <c r="J2366" s="6">
        <v>90</v>
      </c>
      <c r="K2366" s="4">
        <v>45159</v>
      </c>
      <c r="L2366" s="3">
        <f t="shared" si="144"/>
        <v>2023</v>
      </c>
      <c r="M2366" s="3">
        <f t="shared" si="145"/>
        <v>8</v>
      </c>
      <c r="O2366" s="3"/>
      <c r="P2366" s="56">
        <f t="shared" si="146"/>
        <v>0</v>
      </c>
      <c r="Q2366" s="56">
        <f t="shared" si="147"/>
        <v>0</v>
      </c>
      <c r="R2366" s="56">
        <f>IF(A2366="INVERSION",-J2366,0)</f>
        <v>-90</v>
      </c>
      <c r="S2366" s="56">
        <f>finanzas3[[#This Row],[INGRESO__NETO]]+finanzas3[[#This Row],[GASTO_NETO]]+finanzas3[[#This Row],[INVERSION_NETA]]</f>
        <v>-90</v>
      </c>
    </row>
    <row r="2367" spans="1:19" x14ac:dyDescent="0.35">
      <c r="A2367" s="3" t="s">
        <v>28</v>
      </c>
      <c r="B2367" s="3" t="s">
        <v>16</v>
      </c>
      <c r="C2367" s="3" t="s">
        <v>17</v>
      </c>
      <c r="D2367" s="3" t="s">
        <v>18</v>
      </c>
      <c r="E2367" s="3" t="s">
        <v>909</v>
      </c>
      <c r="F2367" s="3" t="s">
        <v>171</v>
      </c>
      <c r="G2367" s="3" t="s">
        <v>48</v>
      </c>
      <c r="H2367" s="3" t="s">
        <v>909</v>
      </c>
      <c r="I2367" s="3" t="s">
        <v>1645</v>
      </c>
      <c r="J2367" s="6">
        <v>0.27900000000000003</v>
      </c>
      <c r="K2367" s="4">
        <v>45159</v>
      </c>
      <c r="L2367" s="3">
        <f t="shared" si="144"/>
        <v>2023</v>
      </c>
      <c r="M2367" s="3">
        <f t="shared" si="145"/>
        <v>8</v>
      </c>
      <c r="O2367" s="3"/>
      <c r="P2367" s="56">
        <f t="shared" si="146"/>
        <v>0</v>
      </c>
      <c r="Q2367" s="56">
        <f t="shared" si="147"/>
        <v>-0.27900000000000003</v>
      </c>
      <c r="R2367" s="56">
        <f>IF(A2367="INVERSION",-J2367,0)</f>
        <v>0</v>
      </c>
      <c r="S2367" s="56">
        <f>finanzas3[[#This Row],[INGRESO__NETO]]+finanzas3[[#This Row],[GASTO_NETO]]+finanzas3[[#This Row],[INVERSION_NETA]]</f>
        <v>-0.27900000000000003</v>
      </c>
    </row>
    <row r="2368" spans="1:19" x14ac:dyDescent="0.35">
      <c r="A2368" s="3" t="s">
        <v>28</v>
      </c>
      <c r="B2368" s="3" t="s">
        <v>16</v>
      </c>
      <c r="C2368" s="3" t="s">
        <v>17</v>
      </c>
      <c r="D2368" s="3" t="s">
        <v>18</v>
      </c>
      <c r="E2368" s="3" t="s">
        <v>1647</v>
      </c>
      <c r="F2368" s="3" t="s">
        <v>1647</v>
      </c>
      <c r="G2368" s="3" t="s">
        <v>67</v>
      </c>
      <c r="H2368" s="3" t="s">
        <v>66</v>
      </c>
      <c r="I2368" s="3" t="s">
        <v>1648</v>
      </c>
      <c r="J2368" s="6">
        <v>0.60000000000000009</v>
      </c>
      <c r="K2368" s="4">
        <v>45159</v>
      </c>
      <c r="L2368" s="3">
        <f t="shared" si="144"/>
        <v>2023</v>
      </c>
      <c r="M2368" s="3">
        <f t="shared" si="145"/>
        <v>8</v>
      </c>
      <c r="O2368" s="3" t="s">
        <v>1649</v>
      </c>
      <c r="P2368" s="56">
        <f t="shared" si="146"/>
        <v>0</v>
      </c>
      <c r="Q2368" s="56">
        <f t="shared" si="147"/>
        <v>-0.60000000000000009</v>
      </c>
      <c r="R2368" s="56">
        <f>IF(A2368="INVERSION",-J2368,0)</f>
        <v>0</v>
      </c>
      <c r="S2368" s="56">
        <f>finanzas3[[#This Row],[INGRESO__NETO]]+finanzas3[[#This Row],[GASTO_NETO]]+finanzas3[[#This Row],[INVERSION_NETA]]</f>
        <v>-0.60000000000000009</v>
      </c>
    </row>
    <row r="2369" spans="1:19" x14ac:dyDescent="0.35">
      <c r="A2369" s="3" t="s">
        <v>28</v>
      </c>
      <c r="B2369" s="3" t="s">
        <v>16</v>
      </c>
      <c r="C2369" s="3" t="s">
        <v>17</v>
      </c>
      <c r="D2369" s="3" t="s">
        <v>18</v>
      </c>
      <c r="E2369" s="3" t="s">
        <v>803</v>
      </c>
      <c r="F2369" s="3" t="s">
        <v>1644</v>
      </c>
      <c r="G2369" s="3" t="s">
        <v>53</v>
      </c>
      <c r="H2369" s="3" t="s">
        <v>77</v>
      </c>
      <c r="I2369" s="3" t="s">
        <v>78</v>
      </c>
      <c r="J2369" s="6">
        <v>10.843000000000002</v>
      </c>
      <c r="K2369" s="4">
        <v>45159</v>
      </c>
      <c r="L2369" s="3">
        <f t="shared" si="144"/>
        <v>2023</v>
      </c>
      <c r="M2369" s="3">
        <f t="shared" si="145"/>
        <v>8</v>
      </c>
      <c r="O2369" s="3"/>
      <c r="P2369" s="56">
        <f t="shared" si="146"/>
        <v>0</v>
      </c>
      <c r="Q2369" s="56">
        <f t="shared" si="147"/>
        <v>-10.843000000000002</v>
      </c>
      <c r="R2369" s="56">
        <f>IF(A2369="INVERSION",-J2369,0)</f>
        <v>0</v>
      </c>
      <c r="S2369" s="56">
        <f>finanzas3[[#This Row],[INGRESO__NETO]]+finanzas3[[#This Row],[GASTO_NETO]]+finanzas3[[#This Row],[INVERSION_NETA]]</f>
        <v>-10.843000000000002</v>
      </c>
    </row>
    <row r="2370" spans="1:19" x14ac:dyDescent="0.35">
      <c r="A2370" s="3" t="s">
        <v>28</v>
      </c>
      <c r="B2370" s="3" t="s">
        <v>16</v>
      </c>
      <c r="C2370" s="3" t="s">
        <v>17</v>
      </c>
      <c r="D2370" s="3" t="s">
        <v>1562</v>
      </c>
      <c r="E2370" s="3" t="s">
        <v>1627</v>
      </c>
      <c r="F2370" s="3" t="s">
        <v>666</v>
      </c>
      <c r="G2370" s="3" t="s">
        <v>48</v>
      </c>
      <c r="H2370" s="3" t="s">
        <v>57</v>
      </c>
      <c r="I2370" s="3" t="s">
        <v>1652</v>
      </c>
      <c r="J2370" s="6">
        <v>4.6779999999999999</v>
      </c>
      <c r="K2370" s="4">
        <v>45159</v>
      </c>
      <c r="L2370" s="3">
        <f t="shared" ref="L2370:L2433" si="148">YEAR(K2370)</f>
        <v>2023</v>
      </c>
      <c r="M2370" s="3">
        <f t="shared" ref="M2370:M2433" si="149">MONTH(K2370)</f>
        <v>8</v>
      </c>
      <c r="O2370" s="3"/>
      <c r="P2370" s="56">
        <f t="shared" si="146"/>
        <v>0</v>
      </c>
      <c r="Q2370" s="56">
        <f t="shared" si="147"/>
        <v>-4.6779999999999999</v>
      </c>
      <c r="R2370" s="56">
        <f>IF(A2370="INVERSION",-J2370,0)</f>
        <v>0</v>
      </c>
      <c r="S2370" s="56">
        <f>finanzas3[[#This Row],[INGRESO__NETO]]+finanzas3[[#This Row],[GASTO_NETO]]+finanzas3[[#This Row],[INVERSION_NETA]]</f>
        <v>-4.6779999999999999</v>
      </c>
    </row>
    <row r="2371" spans="1:19" x14ac:dyDescent="0.35">
      <c r="A2371" s="3" t="s">
        <v>28</v>
      </c>
      <c r="B2371" s="3" t="s">
        <v>16</v>
      </c>
      <c r="C2371" s="3" t="s">
        <v>17</v>
      </c>
      <c r="D2371" s="3" t="s">
        <v>18</v>
      </c>
      <c r="E2371" s="3" t="s">
        <v>803</v>
      </c>
      <c r="F2371" s="3" t="s">
        <v>1644</v>
      </c>
      <c r="G2371" s="3" t="s">
        <v>48</v>
      </c>
      <c r="H2371" s="3" t="s">
        <v>972</v>
      </c>
      <c r="I2371" s="3" t="s">
        <v>1640</v>
      </c>
      <c r="J2371" s="6">
        <v>0.26</v>
      </c>
      <c r="K2371" s="4">
        <v>45159</v>
      </c>
      <c r="L2371" s="3">
        <f t="shared" si="148"/>
        <v>2023</v>
      </c>
      <c r="M2371" s="3">
        <f t="shared" si="149"/>
        <v>8</v>
      </c>
      <c r="O2371" s="3"/>
      <c r="P2371" s="56">
        <f t="shared" ref="P2371:P2434" si="150">IF(A2371="INGRESO",J2371,0)</f>
        <v>0</v>
      </c>
      <c r="Q2371" s="56">
        <f t="shared" ref="Q2371:Q2434" si="151">IF(A2371="GASTO",-J2371,0)</f>
        <v>-0.26</v>
      </c>
      <c r="R2371" s="56">
        <f>IF(A2371="INVERSION",-J2371,0)</f>
        <v>0</v>
      </c>
      <c r="S2371" s="56">
        <f>finanzas3[[#This Row],[INGRESO__NETO]]+finanzas3[[#This Row],[GASTO_NETO]]+finanzas3[[#This Row],[INVERSION_NETA]]</f>
        <v>-0.26</v>
      </c>
    </row>
    <row r="2372" spans="1:19" x14ac:dyDescent="0.35">
      <c r="A2372" s="3" t="s">
        <v>28</v>
      </c>
      <c r="B2372" s="3" t="s">
        <v>16</v>
      </c>
      <c r="C2372" s="3" t="s">
        <v>17</v>
      </c>
      <c r="D2372" s="3" t="s">
        <v>18</v>
      </c>
      <c r="E2372" s="3" t="s">
        <v>906</v>
      </c>
      <c r="F2372" s="3" t="s">
        <v>20</v>
      </c>
      <c r="G2372" s="3" t="s">
        <v>81</v>
      </c>
      <c r="H2372" s="3" t="s">
        <v>168</v>
      </c>
      <c r="I2372" s="3" t="s">
        <v>906</v>
      </c>
      <c r="J2372" s="6">
        <v>1.2000000000000002</v>
      </c>
      <c r="K2372" s="4">
        <v>45159</v>
      </c>
      <c r="L2372" s="3">
        <f t="shared" si="148"/>
        <v>2023</v>
      </c>
      <c r="M2372" s="3">
        <f t="shared" si="149"/>
        <v>8</v>
      </c>
      <c r="O2372" s="3" t="s">
        <v>1646</v>
      </c>
      <c r="P2372" s="56">
        <f t="shared" si="150"/>
        <v>0</v>
      </c>
      <c r="Q2372" s="56">
        <f t="shared" si="151"/>
        <v>-1.2000000000000002</v>
      </c>
      <c r="R2372" s="56">
        <f>IF(A2372="INVERSION",-J2372,0)</f>
        <v>0</v>
      </c>
      <c r="S2372" s="56">
        <f>finanzas3[[#This Row],[INGRESO__NETO]]+finanzas3[[#This Row],[GASTO_NETO]]+finanzas3[[#This Row],[INVERSION_NETA]]</f>
        <v>-1.2000000000000002</v>
      </c>
    </row>
    <row r="2373" spans="1:19" x14ac:dyDescent="0.35">
      <c r="A2373" s="3" t="s">
        <v>531</v>
      </c>
      <c r="B2373" s="3" t="s">
        <v>16</v>
      </c>
      <c r="C2373" s="3" t="s">
        <v>17</v>
      </c>
      <c r="D2373" s="3" t="s">
        <v>18</v>
      </c>
      <c r="E2373" s="3" t="s">
        <v>2203</v>
      </c>
      <c r="F2373" s="3" t="s">
        <v>20</v>
      </c>
      <c r="G2373" s="3" t="s">
        <v>1451</v>
      </c>
      <c r="H2373" s="3" t="s">
        <v>1451</v>
      </c>
      <c r="I2373" s="3" t="s">
        <v>1450</v>
      </c>
      <c r="J2373" s="6">
        <v>135</v>
      </c>
      <c r="K2373" s="4">
        <v>45159</v>
      </c>
      <c r="L2373" s="3">
        <f t="shared" si="148"/>
        <v>2023</v>
      </c>
      <c r="M2373" s="3">
        <f t="shared" si="149"/>
        <v>8</v>
      </c>
      <c r="O2373" s="3"/>
      <c r="P2373" s="56">
        <f t="shared" si="150"/>
        <v>0</v>
      </c>
      <c r="Q2373" s="56">
        <f t="shared" si="151"/>
        <v>0</v>
      </c>
      <c r="R2373" s="56">
        <f>IF(A2373="INVERSION",-J2373,0)</f>
        <v>-135</v>
      </c>
      <c r="S2373" s="56">
        <f>finanzas3[[#This Row],[INGRESO__NETO]]+finanzas3[[#This Row],[GASTO_NETO]]+finanzas3[[#This Row],[INVERSION_NETA]]</f>
        <v>-135</v>
      </c>
    </row>
    <row r="2374" spans="1:19" x14ac:dyDescent="0.35">
      <c r="A2374" s="3" t="s">
        <v>28</v>
      </c>
      <c r="B2374" s="3" t="s">
        <v>16</v>
      </c>
      <c r="C2374" s="3" t="s">
        <v>17</v>
      </c>
      <c r="D2374" s="3" t="s">
        <v>18</v>
      </c>
      <c r="E2374" s="3" t="s">
        <v>1345</v>
      </c>
      <c r="F2374" s="3" t="s">
        <v>171</v>
      </c>
      <c r="G2374" s="3" t="s">
        <v>53</v>
      </c>
      <c r="H2374" s="3" t="s">
        <v>77</v>
      </c>
      <c r="I2374" s="3" t="s">
        <v>711</v>
      </c>
      <c r="J2374" s="6">
        <v>0.9880000000000001</v>
      </c>
      <c r="K2374" s="4">
        <v>45159</v>
      </c>
      <c r="L2374" s="3">
        <f t="shared" si="148"/>
        <v>2023</v>
      </c>
      <c r="M2374" s="3">
        <f t="shared" si="149"/>
        <v>8</v>
      </c>
      <c r="O2374" s="3"/>
      <c r="P2374" s="56">
        <f t="shared" si="150"/>
        <v>0</v>
      </c>
      <c r="Q2374" s="56">
        <f t="shared" si="151"/>
        <v>-0.9880000000000001</v>
      </c>
      <c r="R2374" s="56">
        <f>IF(A2374="INVERSION",-J2374,0)</f>
        <v>0</v>
      </c>
      <c r="S2374" s="56">
        <f>finanzas3[[#This Row],[INGRESO__NETO]]+finanzas3[[#This Row],[GASTO_NETO]]+finanzas3[[#This Row],[INVERSION_NETA]]</f>
        <v>-0.9880000000000001</v>
      </c>
    </row>
    <row r="2375" spans="1:19" x14ac:dyDescent="0.35">
      <c r="A2375" s="3" t="s">
        <v>28</v>
      </c>
      <c r="B2375" s="3" t="s">
        <v>16</v>
      </c>
      <c r="C2375" s="3" t="s">
        <v>17</v>
      </c>
      <c r="D2375" s="3" t="s">
        <v>1562</v>
      </c>
      <c r="E2375" s="3" t="s">
        <v>1627</v>
      </c>
      <c r="F2375" s="3" t="s">
        <v>1650</v>
      </c>
      <c r="G2375" s="3" t="s">
        <v>53</v>
      </c>
      <c r="H2375" s="3" t="s">
        <v>1295</v>
      </c>
      <c r="I2375" s="3" t="s">
        <v>1651</v>
      </c>
      <c r="J2375" s="6">
        <v>1</v>
      </c>
      <c r="K2375" s="4">
        <v>45159</v>
      </c>
      <c r="L2375" s="3">
        <f t="shared" si="148"/>
        <v>2023</v>
      </c>
      <c r="M2375" s="3">
        <f t="shared" si="149"/>
        <v>8</v>
      </c>
      <c r="O2375" s="3"/>
      <c r="P2375" s="56">
        <f t="shared" si="150"/>
        <v>0</v>
      </c>
      <c r="Q2375" s="56">
        <f t="shared" si="151"/>
        <v>-1</v>
      </c>
      <c r="R2375" s="56">
        <f>IF(A2375="INVERSION",-J2375,0)</f>
        <v>0</v>
      </c>
      <c r="S2375" s="56">
        <f>finanzas3[[#This Row],[INGRESO__NETO]]+finanzas3[[#This Row],[GASTO_NETO]]+finanzas3[[#This Row],[INVERSION_NETA]]</f>
        <v>-1</v>
      </c>
    </row>
    <row r="2376" spans="1:19" x14ac:dyDescent="0.35">
      <c r="A2376" s="3" t="s">
        <v>28</v>
      </c>
      <c r="B2376" s="3" t="s">
        <v>16</v>
      </c>
      <c r="C2376" s="3" t="s">
        <v>17</v>
      </c>
      <c r="D2376" s="3" t="s">
        <v>18</v>
      </c>
      <c r="E2376" s="3" t="s">
        <v>19</v>
      </c>
      <c r="F2376" s="3" t="s">
        <v>171</v>
      </c>
      <c r="G2376" s="3" t="s">
        <v>21</v>
      </c>
      <c r="H2376" s="3" t="s">
        <v>40</v>
      </c>
      <c r="I2376" s="3" t="s">
        <v>40</v>
      </c>
      <c r="J2376" s="6">
        <v>13</v>
      </c>
      <c r="K2376" s="4">
        <v>45160</v>
      </c>
      <c r="L2376" s="3">
        <f t="shared" si="148"/>
        <v>2023</v>
      </c>
      <c r="M2376" s="3">
        <f t="shared" si="149"/>
        <v>8</v>
      </c>
      <c r="O2376" s="3" t="s">
        <v>1656</v>
      </c>
      <c r="P2376" s="56">
        <f t="shared" si="150"/>
        <v>0</v>
      </c>
      <c r="Q2376" s="56">
        <f t="shared" si="151"/>
        <v>-13</v>
      </c>
      <c r="R2376" s="56">
        <f>IF(A2376="INVERSION",-J2376,0)</f>
        <v>0</v>
      </c>
      <c r="S2376" s="56">
        <f>finanzas3[[#This Row],[INGRESO__NETO]]+finanzas3[[#This Row],[GASTO_NETO]]+finanzas3[[#This Row],[INVERSION_NETA]]</f>
        <v>-13</v>
      </c>
    </row>
    <row r="2377" spans="1:19" x14ac:dyDescent="0.35">
      <c r="A2377" s="3" t="s">
        <v>28</v>
      </c>
      <c r="B2377" s="3" t="s">
        <v>16</v>
      </c>
      <c r="C2377" s="3" t="s">
        <v>17</v>
      </c>
      <c r="D2377" s="3" t="s">
        <v>18</v>
      </c>
      <c r="E2377" s="3" t="s">
        <v>909</v>
      </c>
      <c r="F2377" s="3" t="s">
        <v>171</v>
      </c>
      <c r="G2377" s="3" t="s">
        <v>1865</v>
      </c>
      <c r="H2377" s="3" t="s">
        <v>262</v>
      </c>
      <c r="I2377" s="3" t="s">
        <v>1657</v>
      </c>
      <c r="J2377" s="6">
        <v>0.18000000000000002</v>
      </c>
      <c r="K2377" s="4">
        <v>45160</v>
      </c>
      <c r="L2377" s="3">
        <f t="shared" si="148"/>
        <v>2023</v>
      </c>
      <c r="M2377" s="3">
        <f t="shared" si="149"/>
        <v>8</v>
      </c>
      <c r="O2377" s="3" t="s">
        <v>1658</v>
      </c>
      <c r="P2377" s="56">
        <f t="shared" si="150"/>
        <v>0</v>
      </c>
      <c r="Q2377" s="56">
        <f t="shared" si="151"/>
        <v>-0.18000000000000002</v>
      </c>
      <c r="R2377" s="56">
        <f>IF(A2377="INVERSION",-J2377,0)</f>
        <v>0</v>
      </c>
      <c r="S2377" s="56">
        <f>finanzas3[[#This Row],[INGRESO__NETO]]+finanzas3[[#This Row],[GASTO_NETO]]+finanzas3[[#This Row],[INVERSION_NETA]]</f>
        <v>-0.18000000000000002</v>
      </c>
    </row>
    <row r="2378" spans="1:19" x14ac:dyDescent="0.35">
      <c r="A2378" s="3" t="s">
        <v>28</v>
      </c>
      <c r="B2378" s="3" t="s">
        <v>16</v>
      </c>
      <c r="C2378" s="3" t="s">
        <v>17</v>
      </c>
      <c r="D2378" s="3" t="s">
        <v>18</v>
      </c>
      <c r="E2378" s="3" t="s">
        <v>1659</v>
      </c>
      <c r="F2378" s="3" t="s">
        <v>171</v>
      </c>
      <c r="G2378" s="3" t="s">
        <v>59</v>
      </c>
      <c r="H2378" s="3" t="s">
        <v>228</v>
      </c>
      <c r="I2378" s="3" t="s">
        <v>1424</v>
      </c>
      <c r="J2378" s="6">
        <v>1.3800000000000001</v>
      </c>
      <c r="K2378" s="4">
        <v>45160</v>
      </c>
      <c r="L2378" s="3">
        <f t="shared" si="148"/>
        <v>2023</v>
      </c>
      <c r="M2378" s="3">
        <f t="shared" si="149"/>
        <v>8</v>
      </c>
      <c r="O2378" s="3" t="s">
        <v>1660</v>
      </c>
      <c r="P2378" s="56">
        <f t="shared" si="150"/>
        <v>0</v>
      </c>
      <c r="Q2378" s="56">
        <f t="shared" si="151"/>
        <v>-1.3800000000000001</v>
      </c>
      <c r="R2378" s="56">
        <f>IF(A2378="INVERSION",-J2378,0)</f>
        <v>0</v>
      </c>
      <c r="S2378" s="56">
        <f>finanzas3[[#This Row],[INGRESO__NETO]]+finanzas3[[#This Row],[GASTO_NETO]]+finanzas3[[#This Row],[INVERSION_NETA]]</f>
        <v>-1.3800000000000001</v>
      </c>
    </row>
    <row r="2379" spans="1:19" x14ac:dyDescent="0.35">
      <c r="A2379" s="3" t="s">
        <v>28</v>
      </c>
      <c r="B2379" s="3" t="s">
        <v>16</v>
      </c>
      <c r="C2379" s="3" t="s">
        <v>17</v>
      </c>
      <c r="D2379" s="3" t="s">
        <v>18</v>
      </c>
      <c r="E2379" s="3" t="s">
        <v>1331</v>
      </c>
      <c r="F2379" s="3" t="s">
        <v>171</v>
      </c>
      <c r="G2379" s="3" t="s">
        <v>84</v>
      </c>
      <c r="H2379" s="3" t="s">
        <v>1332</v>
      </c>
      <c r="I2379" s="3" t="s">
        <v>1332</v>
      </c>
      <c r="J2379" s="6">
        <v>2.6</v>
      </c>
      <c r="K2379" s="4">
        <v>45160</v>
      </c>
      <c r="L2379" s="3">
        <f t="shared" si="148"/>
        <v>2023</v>
      </c>
      <c r="M2379" s="3">
        <f t="shared" si="149"/>
        <v>8</v>
      </c>
      <c r="O2379" s="3" t="s">
        <v>1333</v>
      </c>
      <c r="P2379" s="56">
        <f t="shared" si="150"/>
        <v>0</v>
      </c>
      <c r="Q2379" s="56">
        <f t="shared" si="151"/>
        <v>-2.6</v>
      </c>
      <c r="R2379" s="56">
        <f>IF(A2379="INVERSION",-J2379,0)</f>
        <v>0</v>
      </c>
      <c r="S2379" s="56">
        <f>finanzas3[[#This Row],[INGRESO__NETO]]+finanzas3[[#This Row],[GASTO_NETO]]+finanzas3[[#This Row],[INVERSION_NETA]]</f>
        <v>-2.6</v>
      </c>
    </row>
    <row r="2380" spans="1:19" x14ac:dyDescent="0.35">
      <c r="A2380" s="3" t="s">
        <v>1677</v>
      </c>
      <c r="B2380" s="3" t="s">
        <v>16</v>
      </c>
      <c r="C2380" s="3" t="s">
        <v>17</v>
      </c>
      <c r="D2380" s="3" t="s">
        <v>18</v>
      </c>
      <c r="G2380" s="3" t="s">
        <v>1695</v>
      </c>
      <c r="H2380" s="3" t="s">
        <v>1704</v>
      </c>
      <c r="J2380" s="6">
        <v>0</v>
      </c>
      <c r="K2380" s="4">
        <v>45160</v>
      </c>
      <c r="L2380" s="3">
        <f t="shared" si="148"/>
        <v>2023</v>
      </c>
      <c r="M2380" s="3">
        <f t="shared" si="149"/>
        <v>8</v>
      </c>
      <c r="O2380" s="9">
        <f t="shared" ref="O2380:O2390" ca="1" si="152">TODAY()</f>
        <v>45698</v>
      </c>
      <c r="P2380" s="56">
        <f t="shared" si="150"/>
        <v>0</v>
      </c>
      <c r="Q2380" s="56">
        <f t="shared" si="151"/>
        <v>0</v>
      </c>
      <c r="R2380" s="56">
        <f>IF(A2380="INVERSION",-J2380,0)</f>
        <v>0</v>
      </c>
      <c r="S2380" s="56">
        <f>finanzas3[[#This Row],[INGRESO__NETO]]+finanzas3[[#This Row],[GASTO_NETO]]+finanzas3[[#This Row],[INVERSION_NETA]]</f>
        <v>0</v>
      </c>
    </row>
    <row r="2381" spans="1:19" x14ac:dyDescent="0.35">
      <c r="A2381" s="3" t="s">
        <v>1677</v>
      </c>
      <c r="B2381" s="3" t="s">
        <v>16</v>
      </c>
      <c r="C2381" s="3" t="s">
        <v>17</v>
      </c>
      <c r="D2381" s="3" t="s">
        <v>18</v>
      </c>
      <c r="G2381" s="3" t="s">
        <v>1695</v>
      </c>
      <c r="H2381" s="3" t="s">
        <v>1703</v>
      </c>
      <c r="J2381" s="6">
        <v>0</v>
      </c>
      <c r="K2381" s="4">
        <v>45160</v>
      </c>
      <c r="L2381" s="3">
        <f t="shared" si="148"/>
        <v>2023</v>
      </c>
      <c r="M2381" s="3">
        <f t="shared" si="149"/>
        <v>8</v>
      </c>
      <c r="O2381" s="9">
        <f t="shared" ca="1" si="152"/>
        <v>45698</v>
      </c>
      <c r="P2381" s="56">
        <f t="shared" si="150"/>
        <v>0</v>
      </c>
      <c r="Q2381" s="56">
        <f t="shared" si="151"/>
        <v>0</v>
      </c>
      <c r="R2381" s="56">
        <f>IF(A2381="INVERSION",-J2381,0)</f>
        <v>0</v>
      </c>
      <c r="S2381" s="56">
        <f>finanzas3[[#This Row],[INGRESO__NETO]]+finanzas3[[#This Row],[GASTO_NETO]]+finanzas3[[#This Row],[INVERSION_NETA]]</f>
        <v>0</v>
      </c>
    </row>
    <row r="2382" spans="1:19" x14ac:dyDescent="0.35">
      <c r="A2382" s="3" t="s">
        <v>1677</v>
      </c>
      <c r="B2382" s="3" t="s">
        <v>16</v>
      </c>
      <c r="C2382" s="3" t="s">
        <v>17</v>
      </c>
      <c r="D2382" s="3" t="s">
        <v>18</v>
      </c>
      <c r="G2382" s="3" t="s">
        <v>1678</v>
      </c>
      <c r="H2382" s="3" t="s">
        <v>532</v>
      </c>
      <c r="J2382" s="6">
        <v>0</v>
      </c>
      <c r="K2382" s="4">
        <v>45160</v>
      </c>
      <c r="L2382" s="3">
        <f t="shared" si="148"/>
        <v>2023</v>
      </c>
      <c r="M2382" s="3">
        <f t="shared" si="149"/>
        <v>8</v>
      </c>
      <c r="O2382" s="9">
        <f t="shared" ca="1" si="152"/>
        <v>45698</v>
      </c>
      <c r="P2382" s="56">
        <f t="shared" si="150"/>
        <v>0</v>
      </c>
      <c r="Q2382" s="56">
        <f t="shared" si="151"/>
        <v>0</v>
      </c>
      <c r="R2382" s="56">
        <f>IF(A2382="INVERSION",-J2382,0)</f>
        <v>0</v>
      </c>
      <c r="S2382" s="56">
        <f>finanzas3[[#This Row],[INGRESO__NETO]]+finanzas3[[#This Row],[GASTO_NETO]]+finanzas3[[#This Row],[INVERSION_NETA]]</f>
        <v>0</v>
      </c>
    </row>
    <row r="2383" spans="1:19" x14ac:dyDescent="0.35">
      <c r="A2383" s="3" t="s">
        <v>1677</v>
      </c>
      <c r="B2383" s="3" t="s">
        <v>16</v>
      </c>
      <c r="C2383" s="3" t="s">
        <v>17</v>
      </c>
      <c r="D2383" s="3" t="s">
        <v>18</v>
      </c>
      <c r="G2383" s="3" t="s">
        <v>1678</v>
      </c>
      <c r="H2383" s="3" t="s">
        <v>1696</v>
      </c>
      <c r="J2383" s="6">
        <v>0</v>
      </c>
      <c r="K2383" s="4">
        <v>45160</v>
      </c>
      <c r="L2383" s="3">
        <f t="shared" si="148"/>
        <v>2023</v>
      </c>
      <c r="M2383" s="3">
        <f t="shared" si="149"/>
        <v>8</v>
      </c>
      <c r="O2383" s="9">
        <f t="shared" ca="1" si="152"/>
        <v>45698</v>
      </c>
      <c r="P2383" s="56">
        <f t="shared" si="150"/>
        <v>0</v>
      </c>
      <c r="Q2383" s="56">
        <f t="shared" si="151"/>
        <v>0</v>
      </c>
      <c r="R2383" s="56">
        <f>IF(A2383="INVERSION",-J2383,0)</f>
        <v>0</v>
      </c>
      <c r="S2383" s="56">
        <f>finanzas3[[#This Row],[INGRESO__NETO]]+finanzas3[[#This Row],[GASTO_NETO]]+finanzas3[[#This Row],[INVERSION_NETA]]</f>
        <v>0</v>
      </c>
    </row>
    <row r="2384" spans="1:19" x14ac:dyDescent="0.35">
      <c r="A2384" s="3" t="s">
        <v>1677</v>
      </c>
      <c r="B2384" s="3" t="s">
        <v>16</v>
      </c>
      <c r="C2384" s="3" t="s">
        <v>17</v>
      </c>
      <c r="D2384" s="3" t="s">
        <v>18</v>
      </c>
      <c r="G2384" s="3" t="s">
        <v>1678</v>
      </c>
      <c r="H2384" s="3" t="s">
        <v>751</v>
      </c>
      <c r="J2384" s="6">
        <v>0</v>
      </c>
      <c r="K2384" s="4">
        <v>45160</v>
      </c>
      <c r="L2384" s="3">
        <f t="shared" si="148"/>
        <v>2023</v>
      </c>
      <c r="M2384" s="3">
        <f t="shared" si="149"/>
        <v>8</v>
      </c>
      <c r="O2384" s="9">
        <f t="shared" ca="1" si="152"/>
        <v>45698</v>
      </c>
      <c r="P2384" s="56">
        <f t="shared" si="150"/>
        <v>0</v>
      </c>
      <c r="Q2384" s="56">
        <f t="shared" si="151"/>
        <v>0</v>
      </c>
      <c r="R2384" s="56">
        <f>IF(A2384="INVERSION",-J2384,0)</f>
        <v>0</v>
      </c>
      <c r="S2384" s="56">
        <f>finanzas3[[#This Row],[INGRESO__NETO]]+finanzas3[[#This Row],[GASTO_NETO]]+finanzas3[[#This Row],[INVERSION_NETA]]</f>
        <v>0</v>
      </c>
    </row>
    <row r="2385" spans="1:19" x14ac:dyDescent="0.35">
      <c r="A2385" s="3" t="s">
        <v>1677</v>
      </c>
      <c r="B2385" s="3" t="s">
        <v>16</v>
      </c>
      <c r="C2385" s="3" t="s">
        <v>17</v>
      </c>
      <c r="D2385" s="3" t="s">
        <v>18</v>
      </c>
      <c r="G2385" s="3" t="s">
        <v>1678</v>
      </c>
      <c r="H2385" s="3" t="s">
        <v>546</v>
      </c>
      <c r="J2385" s="6">
        <v>0</v>
      </c>
      <c r="K2385" s="4">
        <v>45160</v>
      </c>
      <c r="L2385" s="3">
        <f t="shared" si="148"/>
        <v>2023</v>
      </c>
      <c r="M2385" s="3">
        <f t="shared" si="149"/>
        <v>8</v>
      </c>
      <c r="O2385" s="9">
        <f t="shared" ca="1" si="152"/>
        <v>45698</v>
      </c>
      <c r="P2385" s="56">
        <f t="shared" si="150"/>
        <v>0</v>
      </c>
      <c r="Q2385" s="56">
        <f t="shared" si="151"/>
        <v>0</v>
      </c>
      <c r="R2385" s="56">
        <f>IF(A2385="INVERSION",-J2385,0)</f>
        <v>0</v>
      </c>
      <c r="S2385" s="56">
        <f>finanzas3[[#This Row],[INGRESO__NETO]]+finanzas3[[#This Row],[GASTO_NETO]]+finanzas3[[#This Row],[INVERSION_NETA]]</f>
        <v>0</v>
      </c>
    </row>
    <row r="2386" spans="1:19" x14ac:dyDescent="0.35">
      <c r="A2386" s="3" t="s">
        <v>1677</v>
      </c>
      <c r="B2386" s="3" t="s">
        <v>16</v>
      </c>
      <c r="C2386" s="3" t="s">
        <v>17</v>
      </c>
      <c r="D2386" s="3" t="s">
        <v>18</v>
      </c>
      <c r="G2386" s="3" t="s">
        <v>1678</v>
      </c>
      <c r="H2386" s="3" t="s">
        <v>731</v>
      </c>
      <c r="J2386" s="6">
        <v>0</v>
      </c>
      <c r="K2386" s="4">
        <v>45160</v>
      </c>
      <c r="L2386" s="3">
        <f t="shared" si="148"/>
        <v>2023</v>
      </c>
      <c r="M2386" s="3">
        <f t="shared" si="149"/>
        <v>8</v>
      </c>
      <c r="O2386" s="9">
        <f t="shared" ca="1" si="152"/>
        <v>45698</v>
      </c>
      <c r="P2386" s="56">
        <f t="shared" si="150"/>
        <v>0</v>
      </c>
      <c r="Q2386" s="56">
        <f t="shared" si="151"/>
        <v>0</v>
      </c>
      <c r="R2386" s="56">
        <f>IF(A2386="INVERSION",-J2386,0)</f>
        <v>0</v>
      </c>
      <c r="S2386" s="56">
        <f>finanzas3[[#This Row],[INGRESO__NETO]]+finanzas3[[#This Row],[GASTO_NETO]]+finanzas3[[#This Row],[INVERSION_NETA]]</f>
        <v>0</v>
      </c>
    </row>
    <row r="2387" spans="1:19" x14ac:dyDescent="0.35">
      <c r="A2387" s="3" t="s">
        <v>1677</v>
      </c>
      <c r="B2387" s="3" t="s">
        <v>16</v>
      </c>
      <c r="C2387" s="3" t="s">
        <v>17</v>
      </c>
      <c r="D2387" s="3" t="s">
        <v>18</v>
      </c>
      <c r="G2387" s="3" t="s">
        <v>1678</v>
      </c>
      <c r="H2387" s="3" t="s">
        <v>1450</v>
      </c>
      <c r="J2387" s="6">
        <v>0</v>
      </c>
      <c r="K2387" s="4">
        <v>45160</v>
      </c>
      <c r="L2387" s="3">
        <f t="shared" si="148"/>
        <v>2023</v>
      </c>
      <c r="M2387" s="3">
        <f t="shared" si="149"/>
        <v>8</v>
      </c>
      <c r="O2387" s="9">
        <f t="shared" ca="1" si="152"/>
        <v>45698</v>
      </c>
      <c r="P2387" s="56">
        <f t="shared" si="150"/>
        <v>0</v>
      </c>
      <c r="Q2387" s="56">
        <f t="shared" si="151"/>
        <v>0</v>
      </c>
      <c r="R2387" s="56">
        <f>IF(A2387="INVERSION",-J2387,0)</f>
        <v>0</v>
      </c>
      <c r="S2387" s="56">
        <f>finanzas3[[#This Row],[INGRESO__NETO]]+finanzas3[[#This Row],[GASTO_NETO]]+finanzas3[[#This Row],[INVERSION_NETA]]</f>
        <v>0</v>
      </c>
    </row>
    <row r="2388" spans="1:19" x14ac:dyDescent="0.35">
      <c r="A2388" s="3" t="s">
        <v>1677</v>
      </c>
      <c r="B2388" s="3" t="s">
        <v>16</v>
      </c>
      <c r="C2388" s="3" t="s">
        <v>17</v>
      </c>
      <c r="D2388" s="3" t="s">
        <v>18</v>
      </c>
      <c r="G2388" s="3" t="s">
        <v>1678</v>
      </c>
      <c r="H2388" s="3" t="s">
        <v>750</v>
      </c>
      <c r="J2388" s="6">
        <v>0</v>
      </c>
      <c r="K2388" s="4">
        <v>45160</v>
      </c>
      <c r="L2388" s="3">
        <f t="shared" si="148"/>
        <v>2023</v>
      </c>
      <c r="M2388" s="3">
        <f t="shared" si="149"/>
        <v>8</v>
      </c>
      <c r="O2388" s="9">
        <f t="shared" ca="1" si="152"/>
        <v>45698</v>
      </c>
      <c r="P2388" s="56">
        <f t="shared" si="150"/>
        <v>0</v>
      </c>
      <c r="Q2388" s="56">
        <f t="shared" si="151"/>
        <v>0</v>
      </c>
      <c r="R2388" s="56">
        <f>IF(A2388="INVERSION",-J2388,0)</f>
        <v>0</v>
      </c>
      <c r="S2388" s="56">
        <f>finanzas3[[#This Row],[INGRESO__NETO]]+finanzas3[[#This Row],[GASTO_NETO]]+finanzas3[[#This Row],[INVERSION_NETA]]</f>
        <v>0</v>
      </c>
    </row>
    <row r="2389" spans="1:19" x14ac:dyDescent="0.35">
      <c r="A2389" s="3" t="s">
        <v>1677</v>
      </c>
      <c r="B2389" s="3" t="s">
        <v>16</v>
      </c>
      <c r="C2389" s="3" t="s">
        <v>17</v>
      </c>
      <c r="D2389" s="3" t="s">
        <v>18</v>
      </c>
      <c r="G2389" s="3" t="s">
        <v>1678</v>
      </c>
      <c r="H2389" s="3" t="s">
        <v>1702</v>
      </c>
      <c r="J2389" s="6">
        <v>0</v>
      </c>
      <c r="K2389" s="4">
        <v>45160</v>
      </c>
      <c r="L2389" s="3">
        <f t="shared" si="148"/>
        <v>2023</v>
      </c>
      <c r="M2389" s="3">
        <f t="shared" si="149"/>
        <v>8</v>
      </c>
      <c r="O2389" s="9">
        <f t="shared" ca="1" si="152"/>
        <v>45698</v>
      </c>
      <c r="P2389" s="56">
        <f t="shared" si="150"/>
        <v>0</v>
      </c>
      <c r="Q2389" s="56">
        <f t="shared" si="151"/>
        <v>0</v>
      </c>
      <c r="R2389" s="56">
        <f>IF(A2389="INVERSION",-J2389,0)</f>
        <v>0</v>
      </c>
      <c r="S2389" s="56">
        <f>finanzas3[[#This Row],[INGRESO__NETO]]+finanzas3[[#This Row],[GASTO_NETO]]+finanzas3[[#This Row],[INVERSION_NETA]]</f>
        <v>0</v>
      </c>
    </row>
    <row r="2390" spans="1:19" x14ac:dyDescent="0.35">
      <c r="A2390" s="3" t="s">
        <v>1677</v>
      </c>
      <c r="B2390" s="3" t="s">
        <v>16</v>
      </c>
      <c r="C2390" s="3" t="s">
        <v>17</v>
      </c>
      <c r="D2390" s="3" t="s">
        <v>18</v>
      </c>
      <c r="G2390" s="3" t="s">
        <v>1678</v>
      </c>
      <c r="H2390" s="3" t="s">
        <v>1701</v>
      </c>
      <c r="J2390" s="6">
        <v>0</v>
      </c>
      <c r="K2390" s="4">
        <v>45160</v>
      </c>
      <c r="L2390" s="3">
        <f t="shared" si="148"/>
        <v>2023</v>
      </c>
      <c r="M2390" s="3">
        <f t="shared" si="149"/>
        <v>8</v>
      </c>
      <c r="O2390" s="9">
        <f t="shared" ca="1" si="152"/>
        <v>45698</v>
      </c>
      <c r="P2390" s="56">
        <f t="shared" si="150"/>
        <v>0</v>
      </c>
      <c r="Q2390" s="56">
        <f t="shared" si="151"/>
        <v>0</v>
      </c>
      <c r="R2390" s="56">
        <f>IF(A2390="INVERSION",-J2390,0)</f>
        <v>0</v>
      </c>
      <c r="S2390" s="56">
        <f>finanzas3[[#This Row],[INGRESO__NETO]]+finanzas3[[#This Row],[GASTO_NETO]]+finanzas3[[#This Row],[INVERSION_NETA]]</f>
        <v>0</v>
      </c>
    </row>
    <row r="2391" spans="1:19" x14ac:dyDescent="0.35">
      <c r="A2391" s="3" t="s">
        <v>28</v>
      </c>
      <c r="B2391" s="3" t="s">
        <v>16</v>
      </c>
      <c r="C2391" s="3" t="s">
        <v>17</v>
      </c>
      <c r="D2391" s="3" t="s">
        <v>18</v>
      </c>
      <c r="E2391" s="3" t="s">
        <v>1740</v>
      </c>
      <c r="F2391" s="3" t="s">
        <v>171</v>
      </c>
      <c r="G2391" s="3" t="s">
        <v>67</v>
      </c>
      <c r="H2391" s="3" t="s">
        <v>66</v>
      </c>
      <c r="I2391" s="3" t="s">
        <v>403</v>
      </c>
      <c r="J2391" s="6">
        <v>1.5</v>
      </c>
      <c r="K2391" s="4">
        <v>45161</v>
      </c>
      <c r="L2391" s="3">
        <f t="shared" si="148"/>
        <v>2023</v>
      </c>
      <c r="M2391" s="3">
        <f t="shared" si="149"/>
        <v>8</v>
      </c>
      <c r="O2391" s="3" t="s">
        <v>1739</v>
      </c>
      <c r="P2391" s="56">
        <f t="shared" si="150"/>
        <v>0</v>
      </c>
      <c r="Q2391" s="56">
        <f t="shared" si="151"/>
        <v>-1.5</v>
      </c>
      <c r="R2391" s="56">
        <f>IF(A2391="INVERSION",-J2391,0)</f>
        <v>0</v>
      </c>
      <c r="S2391" s="56">
        <f>finanzas3[[#This Row],[INGRESO__NETO]]+finanzas3[[#This Row],[GASTO_NETO]]+finanzas3[[#This Row],[INVERSION_NETA]]</f>
        <v>-1.5</v>
      </c>
    </row>
    <row r="2392" spans="1:19" x14ac:dyDescent="0.35">
      <c r="A2392" s="3" t="s">
        <v>28</v>
      </c>
      <c r="B2392" s="3" t="s">
        <v>16</v>
      </c>
      <c r="C2392" s="3" t="s">
        <v>17</v>
      </c>
      <c r="D2392" s="3" t="s">
        <v>18</v>
      </c>
      <c r="E2392" s="3" t="s">
        <v>909</v>
      </c>
      <c r="F2392" s="3" t="s">
        <v>171</v>
      </c>
      <c r="G2392" s="3" t="s">
        <v>1864</v>
      </c>
      <c r="H2392" s="3" t="s">
        <v>1742</v>
      </c>
      <c r="I2392" s="3" t="s">
        <v>1752</v>
      </c>
      <c r="J2392" s="6">
        <v>0.60000000000000009</v>
      </c>
      <c r="K2392" s="4">
        <v>45163</v>
      </c>
      <c r="L2392" s="3">
        <f t="shared" si="148"/>
        <v>2023</v>
      </c>
      <c r="M2392" s="3">
        <f t="shared" si="149"/>
        <v>8</v>
      </c>
      <c r="O2392" s="3"/>
      <c r="P2392" s="56">
        <f t="shared" si="150"/>
        <v>0</v>
      </c>
      <c r="Q2392" s="56">
        <f t="shared" si="151"/>
        <v>-0.60000000000000009</v>
      </c>
      <c r="R2392" s="56">
        <f>IF(A2392="INVERSION",-J2392,0)</f>
        <v>0</v>
      </c>
      <c r="S2392" s="56">
        <f>finanzas3[[#This Row],[INGRESO__NETO]]+finanzas3[[#This Row],[GASTO_NETO]]+finanzas3[[#This Row],[INVERSION_NETA]]</f>
        <v>-0.60000000000000009</v>
      </c>
    </row>
    <row r="2393" spans="1:19" x14ac:dyDescent="0.35">
      <c r="A2393" s="3" t="s">
        <v>28</v>
      </c>
      <c r="B2393" s="3" t="s">
        <v>16</v>
      </c>
      <c r="C2393" s="3" t="s">
        <v>17</v>
      </c>
      <c r="D2393" s="3" t="s">
        <v>18</v>
      </c>
      <c r="E2393" s="3" t="s">
        <v>1749</v>
      </c>
      <c r="F2393" s="3" t="s">
        <v>171</v>
      </c>
      <c r="G2393" s="3" t="s">
        <v>67</v>
      </c>
      <c r="H2393" s="3" t="s">
        <v>66</v>
      </c>
      <c r="I2393" s="3" t="s">
        <v>1210</v>
      </c>
      <c r="J2393" s="6">
        <v>1.57</v>
      </c>
      <c r="K2393" s="4">
        <v>45166</v>
      </c>
      <c r="L2393" s="3">
        <f t="shared" si="148"/>
        <v>2023</v>
      </c>
      <c r="M2393" s="3">
        <f t="shared" si="149"/>
        <v>8</v>
      </c>
      <c r="O2393" s="3" t="s">
        <v>1751</v>
      </c>
      <c r="P2393" s="56">
        <f t="shared" si="150"/>
        <v>0</v>
      </c>
      <c r="Q2393" s="56">
        <f t="shared" si="151"/>
        <v>-1.57</v>
      </c>
      <c r="R2393" s="56">
        <f>IF(A2393="INVERSION",-J2393,0)</f>
        <v>0</v>
      </c>
      <c r="S2393" s="56">
        <f>finanzas3[[#This Row],[INGRESO__NETO]]+finanzas3[[#This Row],[GASTO_NETO]]+finanzas3[[#This Row],[INVERSION_NETA]]</f>
        <v>-1.57</v>
      </c>
    </row>
    <row r="2394" spans="1:19" x14ac:dyDescent="0.35">
      <c r="A2394" s="3" t="s">
        <v>28</v>
      </c>
      <c r="B2394" s="3" t="s">
        <v>16</v>
      </c>
      <c r="C2394" s="3" t="s">
        <v>17</v>
      </c>
      <c r="D2394" s="3" t="s">
        <v>18</v>
      </c>
      <c r="E2394" s="3" t="s">
        <v>645</v>
      </c>
      <c r="F2394" s="3" t="s">
        <v>171</v>
      </c>
      <c r="G2394" s="3" t="s">
        <v>48</v>
      </c>
      <c r="H2394" s="3" t="s">
        <v>874</v>
      </c>
      <c r="I2394" s="3" t="s">
        <v>1750</v>
      </c>
      <c r="J2394" s="6">
        <v>0.22999999999999998</v>
      </c>
      <c r="K2394" s="4">
        <v>45166</v>
      </c>
      <c r="L2394" s="3">
        <f t="shared" si="148"/>
        <v>2023</v>
      </c>
      <c r="M2394" s="3">
        <f t="shared" si="149"/>
        <v>8</v>
      </c>
      <c r="O2394" s="3"/>
      <c r="P2394" s="56">
        <f t="shared" si="150"/>
        <v>0</v>
      </c>
      <c r="Q2394" s="56">
        <f t="shared" si="151"/>
        <v>-0.22999999999999998</v>
      </c>
      <c r="R2394" s="56">
        <f>IF(A2394="INVERSION",-J2394,0)</f>
        <v>0</v>
      </c>
      <c r="S2394" s="56">
        <f>finanzas3[[#This Row],[INGRESO__NETO]]+finanzas3[[#This Row],[GASTO_NETO]]+finanzas3[[#This Row],[INVERSION_NETA]]</f>
        <v>-0.22999999999999998</v>
      </c>
    </row>
    <row r="2395" spans="1:19" x14ac:dyDescent="0.35">
      <c r="A2395" s="3" t="s">
        <v>28</v>
      </c>
      <c r="B2395" s="3" t="s">
        <v>16</v>
      </c>
      <c r="C2395" s="3" t="s">
        <v>17</v>
      </c>
      <c r="D2395" s="3" t="s">
        <v>18</v>
      </c>
      <c r="E2395" s="3" t="s">
        <v>425</v>
      </c>
      <c r="F2395" s="3" t="s">
        <v>171</v>
      </c>
      <c r="G2395" s="3" t="s">
        <v>48</v>
      </c>
      <c r="H2395" s="3" t="s">
        <v>49</v>
      </c>
      <c r="I2395" s="3" t="s">
        <v>1524</v>
      </c>
      <c r="J2395" s="6">
        <v>3.165</v>
      </c>
      <c r="K2395" s="4">
        <v>45166</v>
      </c>
      <c r="L2395" s="3">
        <f t="shared" si="148"/>
        <v>2023</v>
      </c>
      <c r="M2395" s="3">
        <f t="shared" si="149"/>
        <v>8</v>
      </c>
      <c r="O2395" s="3"/>
      <c r="P2395" s="56">
        <f t="shared" si="150"/>
        <v>0</v>
      </c>
      <c r="Q2395" s="56">
        <f t="shared" si="151"/>
        <v>-3.165</v>
      </c>
      <c r="R2395" s="56">
        <f>IF(A2395="INVERSION",-J2395,0)</f>
        <v>0</v>
      </c>
      <c r="S2395" s="56">
        <f>finanzas3[[#This Row],[INGRESO__NETO]]+finanzas3[[#This Row],[GASTO_NETO]]+finanzas3[[#This Row],[INVERSION_NETA]]</f>
        <v>-3.165</v>
      </c>
    </row>
    <row r="2396" spans="1:19" x14ac:dyDescent="0.35">
      <c r="A2396" s="3" t="s">
        <v>28</v>
      </c>
      <c r="B2396" s="3" t="s">
        <v>16</v>
      </c>
      <c r="C2396" s="3" t="s">
        <v>17</v>
      </c>
      <c r="D2396" s="3" t="s">
        <v>18</v>
      </c>
      <c r="E2396" s="3" t="s">
        <v>58</v>
      </c>
      <c r="F2396" s="3" t="s">
        <v>171</v>
      </c>
      <c r="G2396" s="3" t="s">
        <v>1865</v>
      </c>
      <c r="H2396" s="3" t="s">
        <v>59</v>
      </c>
      <c r="I2396" s="3" t="s">
        <v>1753</v>
      </c>
      <c r="J2396" s="6">
        <v>3.0960000000000001</v>
      </c>
      <c r="K2396" s="4">
        <v>45166</v>
      </c>
      <c r="L2396" s="3">
        <f t="shared" si="148"/>
        <v>2023</v>
      </c>
      <c r="M2396" s="3">
        <f t="shared" si="149"/>
        <v>8</v>
      </c>
      <c r="O2396" s="3"/>
      <c r="P2396" s="56">
        <f t="shared" si="150"/>
        <v>0</v>
      </c>
      <c r="Q2396" s="56">
        <f t="shared" si="151"/>
        <v>-3.0960000000000001</v>
      </c>
      <c r="R2396" s="56">
        <f>IF(A2396="INVERSION",-J2396,0)</f>
        <v>0</v>
      </c>
      <c r="S2396" s="56">
        <f>finanzas3[[#This Row],[INGRESO__NETO]]+finanzas3[[#This Row],[GASTO_NETO]]+finanzas3[[#This Row],[INVERSION_NETA]]</f>
        <v>-3.0960000000000001</v>
      </c>
    </row>
    <row r="2397" spans="1:19" x14ac:dyDescent="0.35">
      <c r="A2397" s="3" t="s">
        <v>28</v>
      </c>
      <c r="B2397" s="3" t="s">
        <v>16</v>
      </c>
      <c r="C2397" s="3" t="s">
        <v>17</v>
      </c>
      <c r="D2397" s="3" t="s">
        <v>18</v>
      </c>
      <c r="E2397" s="3" t="s">
        <v>1345</v>
      </c>
      <c r="F2397" s="3" t="s">
        <v>171</v>
      </c>
      <c r="G2397" s="3" t="s">
        <v>53</v>
      </c>
      <c r="H2397" s="3" t="s">
        <v>77</v>
      </c>
      <c r="I2397" s="3" t="s">
        <v>711</v>
      </c>
      <c r="J2397" s="6">
        <v>0.46300000000000002</v>
      </c>
      <c r="K2397" s="4">
        <v>45166</v>
      </c>
      <c r="L2397" s="3">
        <f t="shared" si="148"/>
        <v>2023</v>
      </c>
      <c r="M2397" s="3">
        <f t="shared" si="149"/>
        <v>8</v>
      </c>
      <c r="O2397" s="3"/>
      <c r="P2397" s="56">
        <f t="shared" si="150"/>
        <v>0</v>
      </c>
      <c r="Q2397" s="56">
        <f t="shared" si="151"/>
        <v>-0.46300000000000002</v>
      </c>
      <c r="R2397" s="56">
        <f>IF(A2397="INVERSION",-J2397,0)</f>
        <v>0</v>
      </c>
      <c r="S2397" s="56">
        <f>finanzas3[[#This Row],[INGRESO__NETO]]+finanzas3[[#This Row],[GASTO_NETO]]+finanzas3[[#This Row],[INVERSION_NETA]]</f>
        <v>-0.46300000000000002</v>
      </c>
    </row>
    <row r="2398" spans="1:19" x14ac:dyDescent="0.35">
      <c r="A2398" s="3" t="s">
        <v>28</v>
      </c>
      <c r="B2398" s="3" t="s">
        <v>16</v>
      </c>
      <c r="C2398" s="3" t="s">
        <v>17</v>
      </c>
      <c r="D2398" s="3" t="s">
        <v>18</v>
      </c>
      <c r="E2398" s="3" t="s">
        <v>909</v>
      </c>
      <c r="F2398" s="3" t="s">
        <v>171</v>
      </c>
      <c r="G2398" s="3" t="s">
        <v>1864</v>
      </c>
      <c r="H2398" s="3" t="s">
        <v>1742</v>
      </c>
      <c r="I2398" s="3" t="s">
        <v>1743</v>
      </c>
      <c r="J2398" s="6">
        <v>1.1400000000000001</v>
      </c>
      <c r="K2398" s="4">
        <v>45167</v>
      </c>
      <c r="L2398" s="3">
        <f t="shared" si="148"/>
        <v>2023</v>
      </c>
      <c r="M2398" s="3">
        <f t="shared" si="149"/>
        <v>8</v>
      </c>
      <c r="O2398" s="3"/>
      <c r="P2398" s="56">
        <f t="shared" si="150"/>
        <v>0</v>
      </c>
      <c r="Q2398" s="56">
        <f t="shared" si="151"/>
        <v>-1.1400000000000001</v>
      </c>
      <c r="R2398" s="56">
        <f>IF(A2398="INVERSION",-J2398,0)</f>
        <v>0</v>
      </c>
      <c r="S2398" s="56">
        <f>finanzas3[[#This Row],[INGRESO__NETO]]+finanzas3[[#This Row],[GASTO_NETO]]+finanzas3[[#This Row],[INVERSION_NETA]]</f>
        <v>-1.1400000000000001</v>
      </c>
    </row>
    <row r="2399" spans="1:19" x14ac:dyDescent="0.35">
      <c r="A2399" s="3" t="s">
        <v>28</v>
      </c>
      <c r="B2399" s="3" t="s">
        <v>16</v>
      </c>
      <c r="C2399" s="3" t="s">
        <v>17</v>
      </c>
      <c r="D2399" s="3" t="s">
        <v>18</v>
      </c>
      <c r="E2399" s="3" t="s">
        <v>1747</v>
      </c>
      <c r="F2399" s="3" t="s">
        <v>171</v>
      </c>
      <c r="G2399" s="3" t="s">
        <v>67</v>
      </c>
      <c r="H2399" s="3" t="s">
        <v>66</v>
      </c>
      <c r="I2399" s="3" t="s">
        <v>1210</v>
      </c>
      <c r="J2399" s="6">
        <v>1.85</v>
      </c>
      <c r="K2399" s="4">
        <v>45167</v>
      </c>
      <c r="L2399" s="3">
        <f t="shared" si="148"/>
        <v>2023</v>
      </c>
      <c r="M2399" s="3">
        <f t="shared" si="149"/>
        <v>8</v>
      </c>
      <c r="O2399" s="3" t="s">
        <v>1748</v>
      </c>
      <c r="P2399" s="56">
        <f t="shared" si="150"/>
        <v>0</v>
      </c>
      <c r="Q2399" s="56">
        <f t="shared" si="151"/>
        <v>-1.85</v>
      </c>
      <c r="R2399" s="56">
        <f>IF(A2399="INVERSION",-J2399,0)</f>
        <v>0</v>
      </c>
      <c r="S2399" s="56">
        <f>finanzas3[[#This Row],[INGRESO__NETO]]+finanzas3[[#This Row],[GASTO_NETO]]+finanzas3[[#This Row],[INVERSION_NETA]]</f>
        <v>-1.85</v>
      </c>
    </row>
    <row r="2400" spans="1:19" x14ac:dyDescent="0.35">
      <c r="A2400" s="3" t="s">
        <v>28</v>
      </c>
      <c r="B2400" s="3" t="s">
        <v>16</v>
      </c>
      <c r="C2400" s="3" t="s">
        <v>17</v>
      </c>
      <c r="D2400" s="3" t="s">
        <v>18</v>
      </c>
      <c r="E2400" s="3" t="s">
        <v>1745</v>
      </c>
      <c r="F2400" s="3" t="s">
        <v>171</v>
      </c>
      <c r="G2400" s="3" t="s">
        <v>67</v>
      </c>
      <c r="H2400" s="3" t="s">
        <v>66</v>
      </c>
      <c r="I2400" s="3" t="s">
        <v>989</v>
      </c>
      <c r="J2400" s="6">
        <v>0.9900000000000001</v>
      </c>
      <c r="K2400" s="4">
        <v>45167</v>
      </c>
      <c r="L2400" s="3">
        <f t="shared" si="148"/>
        <v>2023</v>
      </c>
      <c r="M2400" s="3">
        <f t="shared" si="149"/>
        <v>8</v>
      </c>
      <c r="O2400" s="3" t="s">
        <v>1746</v>
      </c>
      <c r="P2400" s="56">
        <f t="shared" si="150"/>
        <v>0</v>
      </c>
      <c r="Q2400" s="56">
        <f t="shared" si="151"/>
        <v>-0.9900000000000001</v>
      </c>
      <c r="R2400" s="56">
        <f>IF(A2400="INVERSION",-J2400,0)</f>
        <v>0</v>
      </c>
      <c r="S2400" s="56">
        <f>finanzas3[[#This Row],[INGRESO__NETO]]+finanzas3[[#This Row],[GASTO_NETO]]+finanzas3[[#This Row],[INVERSION_NETA]]</f>
        <v>-0.9900000000000001</v>
      </c>
    </row>
    <row r="2401" spans="1:19" x14ac:dyDescent="0.35">
      <c r="A2401" s="3" t="s">
        <v>28</v>
      </c>
      <c r="B2401" s="3" t="s">
        <v>16</v>
      </c>
      <c r="C2401" s="3" t="s">
        <v>17</v>
      </c>
      <c r="D2401" s="3" t="s">
        <v>18</v>
      </c>
      <c r="E2401" s="3" t="s">
        <v>909</v>
      </c>
      <c r="F2401" s="3" t="s">
        <v>171</v>
      </c>
      <c r="G2401" s="3" t="s">
        <v>1864</v>
      </c>
      <c r="H2401" s="3" t="s">
        <v>1742</v>
      </c>
      <c r="I2401" s="3" t="s">
        <v>1743</v>
      </c>
      <c r="J2401" s="6">
        <v>0.74500000000000011</v>
      </c>
      <c r="K2401" s="4">
        <v>45168</v>
      </c>
      <c r="L2401" s="3">
        <f t="shared" si="148"/>
        <v>2023</v>
      </c>
      <c r="M2401" s="3">
        <f t="shared" si="149"/>
        <v>8</v>
      </c>
      <c r="O2401" s="3" t="s">
        <v>1744</v>
      </c>
      <c r="P2401" s="56">
        <f t="shared" si="150"/>
        <v>0</v>
      </c>
      <c r="Q2401" s="56">
        <f t="shared" si="151"/>
        <v>-0.74500000000000011</v>
      </c>
      <c r="R2401" s="56">
        <f>IF(A2401="INVERSION",-J2401,0)</f>
        <v>0</v>
      </c>
      <c r="S2401" s="56">
        <f>finanzas3[[#This Row],[INGRESO__NETO]]+finanzas3[[#This Row],[GASTO_NETO]]+finanzas3[[#This Row],[INVERSION_NETA]]</f>
        <v>-0.74500000000000011</v>
      </c>
    </row>
    <row r="2402" spans="1:19" x14ac:dyDescent="0.35">
      <c r="A2402" s="3" t="s">
        <v>15</v>
      </c>
      <c r="B2402" s="3" t="s">
        <v>16</v>
      </c>
      <c r="C2402" s="3" t="s">
        <v>29</v>
      </c>
      <c r="D2402" s="3" t="s">
        <v>18</v>
      </c>
      <c r="E2402" s="3" t="s">
        <v>645</v>
      </c>
      <c r="F2402" s="3" t="s">
        <v>171</v>
      </c>
      <c r="G2402" s="3" t="s">
        <v>148</v>
      </c>
      <c r="H2402" s="3" t="s">
        <v>646</v>
      </c>
      <c r="I2402" s="3" t="s">
        <v>2706</v>
      </c>
      <c r="J2402" s="6">
        <v>586.24199999999996</v>
      </c>
      <c r="K2402" s="4">
        <v>45168</v>
      </c>
      <c r="L2402" s="3">
        <f t="shared" si="148"/>
        <v>2023</v>
      </c>
      <c r="M2402" s="3">
        <f t="shared" si="149"/>
        <v>8</v>
      </c>
      <c r="O2402" s="3" t="s">
        <v>1754</v>
      </c>
      <c r="P2402" s="56">
        <f t="shared" si="150"/>
        <v>586.24199999999996</v>
      </c>
      <c r="Q2402" s="56">
        <f t="shared" si="151"/>
        <v>0</v>
      </c>
      <c r="R2402" s="56">
        <f>IF(A2402="INVERSION",-J2402,0)</f>
        <v>0</v>
      </c>
      <c r="S2402" s="56">
        <f>finanzas3[[#This Row],[INGRESO__NETO]]+finanzas3[[#This Row],[GASTO_NETO]]+finanzas3[[#This Row],[INVERSION_NETA]]</f>
        <v>586.24199999999996</v>
      </c>
    </row>
    <row r="2403" spans="1:19" x14ac:dyDescent="0.35">
      <c r="A2403" s="3" t="s">
        <v>1927</v>
      </c>
      <c r="B2403" s="3" t="s">
        <v>16</v>
      </c>
      <c r="C2403" s="3" t="s">
        <v>29</v>
      </c>
      <c r="D2403" s="3" t="s">
        <v>18</v>
      </c>
      <c r="E2403" s="3" t="s">
        <v>20</v>
      </c>
      <c r="F2403" s="3" t="s">
        <v>171</v>
      </c>
      <c r="G2403" s="3" t="s">
        <v>1537</v>
      </c>
      <c r="H2403" s="3" t="s">
        <v>1537</v>
      </c>
      <c r="I2403" s="3" t="s">
        <v>1600</v>
      </c>
      <c r="J2403" s="6">
        <v>0</v>
      </c>
      <c r="K2403" s="4">
        <v>45168</v>
      </c>
      <c r="L2403" s="3">
        <f t="shared" si="148"/>
        <v>2023</v>
      </c>
      <c r="M2403" s="3">
        <f t="shared" si="149"/>
        <v>8</v>
      </c>
      <c r="O2403" s="3" t="s">
        <v>1755</v>
      </c>
      <c r="P2403" s="56">
        <f t="shared" si="150"/>
        <v>0</v>
      </c>
      <c r="Q2403" s="56">
        <f t="shared" si="151"/>
        <v>0</v>
      </c>
      <c r="R2403" s="56">
        <f>IF(A2403="INVERSION",-J2403,0)</f>
        <v>0</v>
      </c>
      <c r="S2403" s="56">
        <f>finanzas3[[#This Row],[INGRESO__NETO]]+finanzas3[[#This Row],[GASTO_NETO]]+finanzas3[[#This Row],[INVERSION_NETA]]</f>
        <v>0</v>
      </c>
    </row>
    <row r="2404" spans="1:19" x14ac:dyDescent="0.35">
      <c r="A2404" s="3" t="s">
        <v>28</v>
      </c>
      <c r="B2404" s="3" t="s">
        <v>16</v>
      </c>
      <c r="C2404" s="3" t="s">
        <v>17</v>
      </c>
      <c r="D2404" s="3" t="s">
        <v>18</v>
      </c>
      <c r="E2404" s="3" t="s">
        <v>1756</v>
      </c>
      <c r="F2404" s="3" t="s">
        <v>171</v>
      </c>
      <c r="G2404" s="3" t="s">
        <v>110</v>
      </c>
      <c r="H2404" s="3" t="s">
        <v>1757</v>
      </c>
      <c r="I2404" s="3" t="s">
        <v>1758</v>
      </c>
      <c r="J2404" s="6">
        <v>11.281000000000001</v>
      </c>
      <c r="K2404" s="4">
        <v>45168</v>
      </c>
      <c r="L2404" s="3">
        <f t="shared" si="148"/>
        <v>2023</v>
      </c>
      <c r="M2404" s="3">
        <f t="shared" si="149"/>
        <v>8</v>
      </c>
      <c r="O2404" s="3"/>
      <c r="P2404" s="56">
        <f t="shared" si="150"/>
        <v>0</v>
      </c>
      <c r="Q2404" s="56">
        <f t="shared" si="151"/>
        <v>-11.281000000000001</v>
      </c>
      <c r="R2404" s="56">
        <f>IF(A2404="INVERSION",-J2404,0)</f>
        <v>0</v>
      </c>
      <c r="S2404" s="56">
        <f>finanzas3[[#This Row],[INGRESO__NETO]]+finanzas3[[#This Row],[GASTO_NETO]]+finanzas3[[#This Row],[INVERSION_NETA]]</f>
        <v>-11.281000000000001</v>
      </c>
    </row>
    <row r="2405" spans="1:19" x14ac:dyDescent="0.35">
      <c r="A2405" s="3" t="s">
        <v>28</v>
      </c>
      <c r="B2405" s="3" t="s">
        <v>16</v>
      </c>
      <c r="C2405" s="3" t="s">
        <v>29</v>
      </c>
      <c r="D2405" s="3" t="s">
        <v>18</v>
      </c>
      <c r="E2405" s="3" t="s">
        <v>37</v>
      </c>
      <c r="F2405" s="3" t="s">
        <v>171</v>
      </c>
      <c r="G2405" s="3" t="s">
        <v>1864</v>
      </c>
      <c r="H2405" s="3" t="s">
        <v>1862</v>
      </c>
      <c r="I2405" s="3" t="s">
        <v>1374</v>
      </c>
      <c r="J2405" s="6">
        <v>40</v>
      </c>
      <c r="K2405" s="4">
        <v>45170</v>
      </c>
      <c r="L2405" s="3">
        <f t="shared" si="148"/>
        <v>2023</v>
      </c>
      <c r="M2405" s="3">
        <f t="shared" si="149"/>
        <v>9</v>
      </c>
      <c r="O2405" s="3"/>
      <c r="P2405" s="56">
        <f t="shared" si="150"/>
        <v>0</v>
      </c>
      <c r="Q2405" s="56">
        <f t="shared" si="151"/>
        <v>-40</v>
      </c>
      <c r="R2405" s="56">
        <f>IF(A2405="INVERSION",-J2405,0)</f>
        <v>0</v>
      </c>
      <c r="S2405" s="56">
        <f>finanzas3[[#This Row],[INGRESO__NETO]]+finanzas3[[#This Row],[GASTO_NETO]]+finanzas3[[#This Row],[INVERSION_NETA]]</f>
        <v>-40</v>
      </c>
    </row>
    <row r="2406" spans="1:19" x14ac:dyDescent="0.35">
      <c r="A2406" s="3" t="s">
        <v>28</v>
      </c>
      <c r="B2406" s="3" t="s">
        <v>16</v>
      </c>
      <c r="C2406" s="3" t="s">
        <v>29</v>
      </c>
      <c r="D2406" s="3" t="s">
        <v>18</v>
      </c>
      <c r="E2406" s="3" t="s">
        <v>184</v>
      </c>
      <c r="F2406" s="3" t="s">
        <v>171</v>
      </c>
      <c r="G2406" s="3" t="s">
        <v>1864</v>
      </c>
      <c r="H2406" s="3" t="s">
        <v>184</v>
      </c>
      <c r="I2406" s="3" t="s">
        <v>1271</v>
      </c>
      <c r="J2406" s="6">
        <v>6.5</v>
      </c>
      <c r="K2406" s="4">
        <v>45170</v>
      </c>
      <c r="L2406" s="3">
        <f t="shared" si="148"/>
        <v>2023</v>
      </c>
      <c r="M2406" s="3">
        <f t="shared" si="149"/>
        <v>9</v>
      </c>
      <c r="O2406" s="3"/>
      <c r="P2406" s="56">
        <f t="shared" si="150"/>
        <v>0</v>
      </c>
      <c r="Q2406" s="56">
        <f t="shared" si="151"/>
        <v>-6.5</v>
      </c>
      <c r="R2406" s="56">
        <f>IF(A2406="INVERSION",-J2406,0)</f>
        <v>0</v>
      </c>
      <c r="S2406" s="56">
        <f>finanzas3[[#This Row],[INGRESO__NETO]]+finanzas3[[#This Row],[GASTO_NETO]]+finanzas3[[#This Row],[INVERSION_NETA]]</f>
        <v>-6.5</v>
      </c>
    </row>
    <row r="2407" spans="1:19" x14ac:dyDescent="0.35">
      <c r="A2407" s="3" t="s">
        <v>28</v>
      </c>
      <c r="B2407" s="3" t="s">
        <v>16</v>
      </c>
      <c r="C2407" s="3" t="s">
        <v>17</v>
      </c>
      <c r="D2407" s="3" t="s">
        <v>18</v>
      </c>
      <c r="E2407" s="3" t="s">
        <v>37</v>
      </c>
      <c r="F2407" s="3" t="s">
        <v>171</v>
      </c>
      <c r="G2407" s="3" t="s">
        <v>1864</v>
      </c>
      <c r="H2407" s="3" t="s">
        <v>679</v>
      </c>
      <c r="I2407" s="3" t="s">
        <v>2197</v>
      </c>
      <c r="J2407" s="6">
        <v>10.778</v>
      </c>
      <c r="K2407" s="4">
        <v>45170</v>
      </c>
      <c r="L2407" s="3">
        <f t="shared" si="148"/>
        <v>2023</v>
      </c>
      <c r="M2407" s="3">
        <f t="shared" si="149"/>
        <v>9</v>
      </c>
      <c r="O2407" s="3"/>
      <c r="P2407" s="56">
        <f t="shared" si="150"/>
        <v>0</v>
      </c>
      <c r="Q2407" s="56">
        <f t="shared" si="151"/>
        <v>-10.778</v>
      </c>
      <c r="R2407" s="56">
        <f>IF(A2407="INVERSION",-J2407,0)</f>
        <v>0</v>
      </c>
      <c r="S2407" s="56">
        <f>finanzas3[[#This Row],[INGRESO__NETO]]+finanzas3[[#This Row],[GASTO_NETO]]+finanzas3[[#This Row],[INVERSION_NETA]]</f>
        <v>-10.778</v>
      </c>
    </row>
    <row r="2408" spans="1:19" x14ac:dyDescent="0.35">
      <c r="A2408" s="3" t="s">
        <v>531</v>
      </c>
      <c r="B2408" s="3" t="s">
        <v>16</v>
      </c>
      <c r="C2408" s="3" t="s">
        <v>17</v>
      </c>
      <c r="D2408" s="3" t="s">
        <v>18</v>
      </c>
      <c r="E2408" s="3" t="s">
        <v>2203</v>
      </c>
      <c r="F2408" s="3" t="s">
        <v>20</v>
      </c>
      <c r="G2408" s="3" t="s">
        <v>1451</v>
      </c>
      <c r="H2408" s="3" t="s">
        <v>1451</v>
      </c>
      <c r="I2408" s="3" t="s">
        <v>1450</v>
      </c>
      <c r="J2408" s="6">
        <v>180</v>
      </c>
      <c r="K2408" s="4">
        <v>45170</v>
      </c>
      <c r="L2408" s="3">
        <f t="shared" si="148"/>
        <v>2023</v>
      </c>
      <c r="M2408" s="3">
        <f t="shared" si="149"/>
        <v>9</v>
      </c>
      <c r="O2408" s="3"/>
      <c r="P2408" s="56">
        <f t="shared" si="150"/>
        <v>0</v>
      </c>
      <c r="Q2408" s="56">
        <f t="shared" si="151"/>
        <v>0</v>
      </c>
      <c r="R2408" s="56">
        <f>IF(A2408="INVERSION",-J2408,0)</f>
        <v>-180</v>
      </c>
      <c r="S2408" s="56">
        <f>finanzas3[[#This Row],[INGRESO__NETO]]+finanzas3[[#This Row],[GASTO_NETO]]+finanzas3[[#This Row],[INVERSION_NETA]]</f>
        <v>-180</v>
      </c>
    </row>
    <row r="2409" spans="1:19" x14ac:dyDescent="0.35">
      <c r="A2409" s="3" t="s">
        <v>15</v>
      </c>
      <c r="B2409" s="3" t="s">
        <v>16</v>
      </c>
      <c r="C2409" s="3" t="s">
        <v>17</v>
      </c>
      <c r="D2409" s="3" t="s">
        <v>18</v>
      </c>
      <c r="F2409" s="3" t="s">
        <v>171</v>
      </c>
      <c r="G2409" s="3" t="s">
        <v>21</v>
      </c>
      <c r="H2409" s="3" t="s">
        <v>1206</v>
      </c>
      <c r="I2409" s="3" t="s">
        <v>1764</v>
      </c>
      <c r="J2409" s="6">
        <v>3.5999999999999996</v>
      </c>
      <c r="K2409" s="4">
        <v>45173</v>
      </c>
      <c r="L2409" s="3">
        <f t="shared" si="148"/>
        <v>2023</v>
      </c>
      <c r="M2409" s="3">
        <f t="shared" si="149"/>
        <v>9</v>
      </c>
      <c r="N2409" s="5"/>
      <c r="O2409" s="3" t="s">
        <v>1772</v>
      </c>
      <c r="P2409" s="56">
        <f t="shared" si="150"/>
        <v>3.5999999999999996</v>
      </c>
      <c r="Q2409" s="56">
        <f t="shared" si="151"/>
        <v>0</v>
      </c>
      <c r="R2409" s="56">
        <f>IF(A2409="INVERSION",-J2409,0)</f>
        <v>0</v>
      </c>
      <c r="S2409" s="56">
        <f>finanzas3[[#This Row],[INGRESO__NETO]]+finanzas3[[#This Row],[GASTO_NETO]]+finanzas3[[#This Row],[INVERSION_NETA]]</f>
        <v>3.5999999999999996</v>
      </c>
    </row>
    <row r="2410" spans="1:19" x14ac:dyDescent="0.35">
      <c r="A2410" s="3" t="s">
        <v>28</v>
      </c>
      <c r="B2410" s="3" t="s">
        <v>16</v>
      </c>
      <c r="C2410" s="3" t="s">
        <v>17</v>
      </c>
      <c r="D2410" s="3" t="s">
        <v>18</v>
      </c>
      <c r="E2410" s="3" t="s">
        <v>645</v>
      </c>
      <c r="F2410" s="3" t="s">
        <v>171</v>
      </c>
      <c r="G2410" s="3" t="s">
        <v>48</v>
      </c>
      <c r="H2410" s="3" t="s">
        <v>645</v>
      </c>
      <c r="I2410" s="3" t="s">
        <v>185</v>
      </c>
      <c r="J2410" s="6">
        <v>4.0000000000000008E-2</v>
      </c>
      <c r="K2410" s="4">
        <v>45173</v>
      </c>
      <c r="L2410" s="3">
        <f t="shared" si="148"/>
        <v>2023</v>
      </c>
      <c r="M2410" s="3">
        <f t="shared" si="149"/>
        <v>9</v>
      </c>
      <c r="O2410" s="3"/>
      <c r="P2410" s="56">
        <f t="shared" si="150"/>
        <v>0</v>
      </c>
      <c r="Q2410" s="56">
        <f t="shared" si="151"/>
        <v>-4.0000000000000008E-2</v>
      </c>
      <c r="R2410" s="56">
        <f>IF(A2410="INVERSION",-J2410,0)</f>
        <v>0</v>
      </c>
      <c r="S2410" s="56">
        <f>finanzas3[[#This Row],[INGRESO__NETO]]+finanzas3[[#This Row],[GASTO_NETO]]+finanzas3[[#This Row],[INVERSION_NETA]]</f>
        <v>-4.0000000000000008E-2</v>
      </c>
    </row>
    <row r="2411" spans="1:19" x14ac:dyDescent="0.35">
      <c r="A2411" s="3" t="s">
        <v>28</v>
      </c>
      <c r="B2411" s="3" t="s">
        <v>16</v>
      </c>
      <c r="C2411" s="3" t="s">
        <v>17</v>
      </c>
      <c r="D2411" s="3" t="s">
        <v>18</v>
      </c>
      <c r="E2411" s="3" t="s">
        <v>46</v>
      </c>
      <c r="F2411" s="3" t="s">
        <v>171</v>
      </c>
      <c r="G2411" s="3" t="s">
        <v>48</v>
      </c>
      <c r="H2411" s="3" t="s">
        <v>46</v>
      </c>
      <c r="I2411" s="3" t="s">
        <v>1524</v>
      </c>
      <c r="J2411" s="6">
        <v>2.649</v>
      </c>
      <c r="K2411" s="4">
        <v>45173</v>
      </c>
      <c r="L2411" s="3">
        <f t="shared" si="148"/>
        <v>2023</v>
      </c>
      <c r="M2411" s="3">
        <f t="shared" si="149"/>
        <v>9</v>
      </c>
      <c r="O2411" s="3"/>
      <c r="P2411" s="56">
        <f t="shared" si="150"/>
        <v>0</v>
      </c>
      <c r="Q2411" s="56">
        <f t="shared" si="151"/>
        <v>-2.649</v>
      </c>
      <c r="R2411" s="56">
        <f>IF(A2411="INVERSION",-J2411,0)</f>
        <v>0</v>
      </c>
      <c r="S2411" s="56">
        <f>finanzas3[[#This Row],[INGRESO__NETO]]+finanzas3[[#This Row],[GASTO_NETO]]+finanzas3[[#This Row],[INVERSION_NETA]]</f>
        <v>-2.649</v>
      </c>
    </row>
    <row r="2412" spans="1:19" x14ac:dyDescent="0.35">
      <c r="A2412" s="3" t="s">
        <v>28</v>
      </c>
      <c r="B2412" s="3" t="s">
        <v>16</v>
      </c>
      <c r="C2412" s="3" t="s">
        <v>17</v>
      </c>
      <c r="D2412" s="3" t="s">
        <v>18</v>
      </c>
      <c r="E2412" s="3" t="s">
        <v>1756</v>
      </c>
      <c r="F2412" s="3" t="s">
        <v>171</v>
      </c>
      <c r="G2412" s="3" t="s">
        <v>110</v>
      </c>
      <c r="H2412" s="3" t="s">
        <v>1757</v>
      </c>
      <c r="I2412" s="3" t="s">
        <v>159</v>
      </c>
      <c r="J2412" s="6">
        <v>13.700000000000001</v>
      </c>
      <c r="K2412" s="4">
        <v>45173</v>
      </c>
      <c r="L2412" s="3">
        <f t="shared" si="148"/>
        <v>2023</v>
      </c>
      <c r="M2412" s="3">
        <f t="shared" si="149"/>
        <v>9</v>
      </c>
      <c r="O2412" s="3"/>
      <c r="P2412" s="56">
        <f t="shared" si="150"/>
        <v>0</v>
      </c>
      <c r="Q2412" s="56">
        <f t="shared" si="151"/>
        <v>-13.700000000000001</v>
      </c>
      <c r="R2412" s="56">
        <f>IF(A2412="INVERSION",-J2412,0)</f>
        <v>0</v>
      </c>
      <c r="S2412" s="56">
        <f>finanzas3[[#This Row],[INGRESO__NETO]]+finanzas3[[#This Row],[GASTO_NETO]]+finanzas3[[#This Row],[INVERSION_NETA]]</f>
        <v>-13.700000000000001</v>
      </c>
    </row>
    <row r="2413" spans="1:19" x14ac:dyDescent="0.35">
      <c r="A2413" s="3" t="s">
        <v>28</v>
      </c>
      <c r="B2413" s="3" t="s">
        <v>16</v>
      </c>
      <c r="C2413" s="3" t="s">
        <v>17</v>
      </c>
      <c r="D2413" s="3" t="s">
        <v>18</v>
      </c>
      <c r="E2413" s="3" t="s">
        <v>1765</v>
      </c>
      <c r="F2413" s="3" t="s">
        <v>171</v>
      </c>
      <c r="G2413" s="3" t="s">
        <v>67</v>
      </c>
      <c r="H2413" s="3" t="s">
        <v>67</v>
      </c>
      <c r="I2413" s="3" t="s">
        <v>1763</v>
      </c>
      <c r="J2413" s="6">
        <v>3.18</v>
      </c>
      <c r="K2413" s="4">
        <v>45173</v>
      </c>
      <c r="L2413" s="3">
        <f t="shared" si="148"/>
        <v>2023</v>
      </c>
      <c r="M2413" s="3">
        <f t="shared" si="149"/>
        <v>9</v>
      </c>
      <c r="O2413" s="3"/>
      <c r="P2413" s="56">
        <f t="shared" si="150"/>
        <v>0</v>
      </c>
      <c r="Q2413" s="56">
        <f t="shared" si="151"/>
        <v>-3.18</v>
      </c>
      <c r="R2413" s="56">
        <f>IF(A2413="INVERSION",-J2413,0)</f>
        <v>0</v>
      </c>
      <c r="S2413" s="56">
        <f>finanzas3[[#This Row],[INGRESO__NETO]]+finanzas3[[#This Row],[GASTO_NETO]]+finanzas3[[#This Row],[INVERSION_NETA]]</f>
        <v>-3.18</v>
      </c>
    </row>
    <row r="2414" spans="1:19" x14ac:dyDescent="0.35">
      <c r="A2414" s="3" t="s">
        <v>28</v>
      </c>
      <c r="B2414" s="3" t="s">
        <v>16</v>
      </c>
      <c r="C2414" s="3" t="s">
        <v>17</v>
      </c>
      <c r="D2414" s="3" t="s">
        <v>18</v>
      </c>
      <c r="E2414" s="3" t="s">
        <v>1274</v>
      </c>
      <c r="F2414" s="3" t="s">
        <v>171</v>
      </c>
      <c r="G2414" s="3" t="s">
        <v>1864</v>
      </c>
      <c r="H2414" s="3" t="s">
        <v>1862</v>
      </c>
      <c r="I2414" s="3" t="s">
        <v>1275</v>
      </c>
      <c r="J2414" s="6">
        <v>2.2989999999999999</v>
      </c>
      <c r="K2414" s="4">
        <v>45173</v>
      </c>
      <c r="L2414" s="3">
        <f t="shared" si="148"/>
        <v>2023</v>
      </c>
      <c r="M2414" s="3">
        <f t="shared" si="149"/>
        <v>9</v>
      </c>
      <c r="O2414" s="3"/>
      <c r="P2414" s="56">
        <f t="shared" si="150"/>
        <v>0</v>
      </c>
      <c r="Q2414" s="56">
        <f t="shared" si="151"/>
        <v>-2.2989999999999999</v>
      </c>
      <c r="R2414" s="56">
        <f>IF(A2414="INVERSION",-J2414,0)</f>
        <v>0</v>
      </c>
      <c r="S2414" s="56">
        <f>finanzas3[[#This Row],[INGRESO__NETO]]+finanzas3[[#This Row],[GASTO_NETO]]+finanzas3[[#This Row],[INVERSION_NETA]]</f>
        <v>-2.2989999999999999</v>
      </c>
    </row>
    <row r="2415" spans="1:19" x14ac:dyDescent="0.35">
      <c r="A2415" s="3" t="s">
        <v>28</v>
      </c>
      <c r="B2415" s="3" t="s">
        <v>16</v>
      </c>
      <c r="C2415" s="3" t="s">
        <v>17</v>
      </c>
      <c r="D2415" s="3" t="s">
        <v>18</v>
      </c>
      <c r="E2415" s="3" t="s">
        <v>1410</v>
      </c>
      <c r="F2415" s="3" t="s">
        <v>171</v>
      </c>
      <c r="G2415" s="3" t="s">
        <v>59</v>
      </c>
      <c r="H2415" s="3" t="s">
        <v>428</v>
      </c>
      <c r="I2415" s="3" t="s">
        <v>1410</v>
      </c>
      <c r="J2415" s="6">
        <v>8</v>
      </c>
      <c r="K2415" s="4">
        <v>45173</v>
      </c>
      <c r="L2415" s="3">
        <f t="shared" si="148"/>
        <v>2023</v>
      </c>
      <c r="M2415" s="3">
        <f t="shared" si="149"/>
        <v>9</v>
      </c>
      <c r="O2415" s="3"/>
      <c r="P2415" s="56">
        <f t="shared" si="150"/>
        <v>0</v>
      </c>
      <c r="Q2415" s="56">
        <f t="shared" si="151"/>
        <v>-8</v>
      </c>
      <c r="R2415" s="56">
        <f>IF(A2415="INVERSION",-J2415,0)</f>
        <v>0</v>
      </c>
      <c r="S2415" s="56">
        <f>finanzas3[[#This Row],[INGRESO__NETO]]+finanzas3[[#This Row],[GASTO_NETO]]+finanzas3[[#This Row],[INVERSION_NETA]]</f>
        <v>-8</v>
      </c>
    </row>
    <row r="2416" spans="1:19" x14ac:dyDescent="0.35">
      <c r="A2416" s="3" t="s">
        <v>15</v>
      </c>
      <c r="B2416" s="3" t="s">
        <v>16</v>
      </c>
      <c r="C2416" s="3" t="s">
        <v>17</v>
      </c>
      <c r="D2416" s="3" t="s">
        <v>18</v>
      </c>
      <c r="E2416" s="3" t="s">
        <v>1766</v>
      </c>
      <c r="F2416" s="3" t="s">
        <v>171</v>
      </c>
      <c r="G2416" s="3" t="s">
        <v>21</v>
      </c>
      <c r="H2416" s="3" t="s">
        <v>228</v>
      </c>
      <c r="I2416" s="3" t="s">
        <v>228</v>
      </c>
      <c r="J2416" s="6">
        <v>3</v>
      </c>
      <c r="K2416" s="4">
        <v>45173</v>
      </c>
      <c r="L2416" s="3">
        <f t="shared" si="148"/>
        <v>2023</v>
      </c>
      <c r="M2416" s="3">
        <f t="shared" si="149"/>
        <v>9</v>
      </c>
      <c r="N2416" s="5"/>
      <c r="O2416" s="3" t="s">
        <v>1759</v>
      </c>
      <c r="P2416" s="56">
        <f t="shared" si="150"/>
        <v>3</v>
      </c>
      <c r="Q2416" s="56">
        <f t="shared" si="151"/>
        <v>0</v>
      </c>
      <c r="R2416" s="56">
        <f>IF(A2416="INVERSION",-J2416,0)</f>
        <v>0</v>
      </c>
      <c r="S2416" s="56">
        <f>finanzas3[[#This Row],[INGRESO__NETO]]+finanzas3[[#This Row],[GASTO_NETO]]+finanzas3[[#This Row],[INVERSION_NETA]]</f>
        <v>3</v>
      </c>
    </row>
    <row r="2417" spans="1:19" x14ac:dyDescent="0.35">
      <c r="A2417" s="3" t="s">
        <v>28</v>
      </c>
      <c r="B2417" s="3" t="s">
        <v>16</v>
      </c>
      <c r="C2417" s="3" t="s">
        <v>17</v>
      </c>
      <c r="D2417" s="3" t="s">
        <v>18</v>
      </c>
      <c r="E2417" s="3" t="s">
        <v>942</v>
      </c>
      <c r="F2417" s="3" t="s">
        <v>171</v>
      </c>
      <c r="G2417" s="3" t="s">
        <v>59</v>
      </c>
      <c r="H2417" s="3" t="s">
        <v>228</v>
      </c>
      <c r="I2417" s="3" t="s">
        <v>1424</v>
      </c>
      <c r="J2417" s="6">
        <v>0.42900000000000005</v>
      </c>
      <c r="K2417" s="4">
        <v>45173</v>
      </c>
      <c r="L2417" s="3">
        <f t="shared" si="148"/>
        <v>2023</v>
      </c>
      <c r="M2417" s="3">
        <f t="shared" si="149"/>
        <v>9</v>
      </c>
      <c r="O2417" s="3"/>
      <c r="P2417" s="56">
        <f t="shared" si="150"/>
        <v>0</v>
      </c>
      <c r="Q2417" s="56">
        <f t="shared" si="151"/>
        <v>-0.42900000000000005</v>
      </c>
      <c r="R2417" s="56">
        <f>IF(A2417="INVERSION",-J2417,0)</f>
        <v>0</v>
      </c>
      <c r="S2417" s="56">
        <f>finanzas3[[#This Row],[INGRESO__NETO]]+finanzas3[[#This Row],[GASTO_NETO]]+finanzas3[[#This Row],[INVERSION_NETA]]</f>
        <v>-0.42900000000000005</v>
      </c>
    </row>
    <row r="2418" spans="1:19" x14ac:dyDescent="0.35">
      <c r="A2418" s="3" t="s">
        <v>28</v>
      </c>
      <c r="B2418" s="3" t="s">
        <v>16</v>
      </c>
      <c r="C2418" s="3" t="s">
        <v>17</v>
      </c>
      <c r="D2418" s="3" t="s">
        <v>18</v>
      </c>
      <c r="E2418" s="3" t="s">
        <v>1760</v>
      </c>
      <c r="F2418" s="3" t="s">
        <v>171</v>
      </c>
      <c r="G2418" s="3" t="s">
        <v>53</v>
      </c>
      <c r="H2418" s="3" t="s">
        <v>897</v>
      </c>
      <c r="I2418" s="3" t="s">
        <v>1761</v>
      </c>
      <c r="J2418" s="6">
        <v>0.61</v>
      </c>
      <c r="K2418" s="4">
        <v>45173</v>
      </c>
      <c r="L2418" s="3">
        <f t="shared" si="148"/>
        <v>2023</v>
      </c>
      <c r="M2418" s="3">
        <f t="shared" si="149"/>
        <v>9</v>
      </c>
      <c r="O2418" s="3" t="s">
        <v>1762</v>
      </c>
      <c r="P2418" s="56">
        <f t="shared" si="150"/>
        <v>0</v>
      </c>
      <c r="Q2418" s="56">
        <f t="shared" si="151"/>
        <v>-0.61</v>
      </c>
      <c r="R2418" s="56">
        <f>IF(A2418="INVERSION",-J2418,0)</f>
        <v>0</v>
      </c>
      <c r="S2418" s="56">
        <f>finanzas3[[#This Row],[INGRESO__NETO]]+finanzas3[[#This Row],[GASTO_NETO]]+finanzas3[[#This Row],[INVERSION_NETA]]</f>
        <v>-0.61</v>
      </c>
    </row>
    <row r="2419" spans="1:19" x14ac:dyDescent="0.35">
      <c r="A2419" s="3" t="s">
        <v>28</v>
      </c>
      <c r="B2419" s="3" t="s">
        <v>16</v>
      </c>
      <c r="C2419" s="3" t="s">
        <v>17</v>
      </c>
      <c r="D2419" s="3" t="s">
        <v>18</v>
      </c>
      <c r="F2419" s="3" t="s">
        <v>171</v>
      </c>
      <c r="G2419" s="3" t="s">
        <v>21</v>
      </c>
      <c r="H2419" s="3" t="s">
        <v>21</v>
      </c>
      <c r="I2419" s="3" t="s">
        <v>2724</v>
      </c>
      <c r="J2419" s="6">
        <v>0.61</v>
      </c>
      <c r="K2419" s="4">
        <v>45173</v>
      </c>
      <c r="L2419" s="3">
        <f t="shared" si="148"/>
        <v>2023</v>
      </c>
      <c r="M2419" s="3">
        <f t="shared" si="149"/>
        <v>9</v>
      </c>
      <c r="O2419" s="3" t="s">
        <v>2725</v>
      </c>
      <c r="P2419" s="56">
        <f t="shared" si="150"/>
        <v>0</v>
      </c>
      <c r="Q2419" s="56">
        <f t="shared" si="151"/>
        <v>-0.61</v>
      </c>
      <c r="R2419" s="56">
        <f>IF(A2419="INVERSION",-J2419,0)</f>
        <v>0</v>
      </c>
      <c r="S2419" s="56">
        <f>finanzas3[[#This Row],[INGRESO__NETO]]+finanzas3[[#This Row],[GASTO_NETO]]+finanzas3[[#This Row],[INVERSION_NETA]]</f>
        <v>-0.61</v>
      </c>
    </row>
    <row r="2420" spans="1:19" x14ac:dyDescent="0.35">
      <c r="A2420" s="3" t="s">
        <v>28</v>
      </c>
      <c r="B2420" s="3" t="s">
        <v>16</v>
      </c>
      <c r="C2420" s="3" t="s">
        <v>17</v>
      </c>
      <c r="D2420" s="3" t="s">
        <v>18</v>
      </c>
      <c r="E2420" s="3" t="s">
        <v>46</v>
      </c>
      <c r="F2420" s="3" t="s">
        <v>171</v>
      </c>
      <c r="G2420" s="3" t="s">
        <v>48</v>
      </c>
      <c r="H2420" s="3" t="s">
        <v>46</v>
      </c>
      <c r="I2420" s="3" t="s">
        <v>1524</v>
      </c>
      <c r="J2420" s="6">
        <v>3.94</v>
      </c>
      <c r="K2420" s="4">
        <v>45174</v>
      </c>
      <c r="L2420" s="3">
        <f t="shared" si="148"/>
        <v>2023</v>
      </c>
      <c r="M2420" s="3">
        <f t="shared" si="149"/>
        <v>9</v>
      </c>
      <c r="N2420" s="5"/>
      <c r="O2420" s="3"/>
      <c r="P2420" s="56">
        <f t="shared" si="150"/>
        <v>0</v>
      </c>
      <c r="Q2420" s="56">
        <f t="shared" si="151"/>
        <v>-3.94</v>
      </c>
      <c r="R2420" s="56">
        <f>IF(A2420="INVERSION",-J2420,0)</f>
        <v>0</v>
      </c>
      <c r="S2420" s="56">
        <f>finanzas3[[#This Row],[INGRESO__NETO]]+finanzas3[[#This Row],[GASTO_NETO]]+finanzas3[[#This Row],[INVERSION_NETA]]</f>
        <v>-3.94</v>
      </c>
    </row>
    <row r="2421" spans="1:19" x14ac:dyDescent="0.35">
      <c r="A2421" s="3" t="s">
        <v>28</v>
      </c>
      <c r="B2421" s="3" t="s">
        <v>16</v>
      </c>
      <c r="C2421" s="3" t="s">
        <v>17</v>
      </c>
      <c r="D2421" s="3" t="s">
        <v>18</v>
      </c>
      <c r="E2421" s="3" t="s">
        <v>803</v>
      </c>
      <c r="F2421" s="3" t="s">
        <v>171</v>
      </c>
      <c r="G2421" s="3" t="s">
        <v>53</v>
      </c>
      <c r="H2421" s="3" t="s">
        <v>77</v>
      </c>
      <c r="I2421" s="3" t="s">
        <v>711</v>
      </c>
      <c r="J2421" s="6">
        <v>0.93500000000000005</v>
      </c>
      <c r="K2421" s="4">
        <v>45174</v>
      </c>
      <c r="L2421" s="3">
        <f t="shared" si="148"/>
        <v>2023</v>
      </c>
      <c r="M2421" s="3">
        <f t="shared" si="149"/>
        <v>9</v>
      </c>
      <c r="O2421" s="3"/>
      <c r="P2421" s="56">
        <f t="shared" si="150"/>
        <v>0</v>
      </c>
      <c r="Q2421" s="56">
        <f t="shared" si="151"/>
        <v>-0.93500000000000005</v>
      </c>
      <c r="R2421" s="56">
        <f>IF(A2421="INVERSION",-J2421,0)</f>
        <v>0</v>
      </c>
      <c r="S2421" s="56">
        <f>finanzas3[[#This Row],[INGRESO__NETO]]+finanzas3[[#This Row],[GASTO_NETO]]+finanzas3[[#This Row],[INVERSION_NETA]]</f>
        <v>-0.93500000000000005</v>
      </c>
    </row>
    <row r="2422" spans="1:19" x14ac:dyDescent="0.35">
      <c r="A2422" s="3" t="s">
        <v>28</v>
      </c>
      <c r="B2422" s="3" t="s">
        <v>16</v>
      </c>
      <c r="C2422" s="3" t="s">
        <v>17</v>
      </c>
      <c r="D2422" s="3" t="s">
        <v>18</v>
      </c>
      <c r="E2422" s="3" t="s">
        <v>645</v>
      </c>
      <c r="F2422" s="3" t="s">
        <v>171</v>
      </c>
      <c r="G2422" s="3" t="s">
        <v>48</v>
      </c>
      <c r="H2422" s="3" t="s">
        <v>645</v>
      </c>
      <c r="I2422" s="3" t="s">
        <v>185</v>
      </c>
      <c r="J2422" s="6">
        <v>0.30499999999999999</v>
      </c>
      <c r="K2422" s="4">
        <v>45177</v>
      </c>
      <c r="L2422" s="3">
        <f t="shared" si="148"/>
        <v>2023</v>
      </c>
      <c r="M2422" s="3">
        <f t="shared" si="149"/>
        <v>9</v>
      </c>
      <c r="O2422" s="3"/>
      <c r="P2422" s="56">
        <f t="shared" si="150"/>
        <v>0</v>
      </c>
      <c r="Q2422" s="56">
        <f t="shared" si="151"/>
        <v>-0.30499999999999999</v>
      </c>
      <c r="R2422" s="56">
        <f>IF(A2422="INVERSION",-J2422,0)</f>
        <v>0</v>
      </c>
      <c r="S2422" s="56">
        <f>finanzas3[[#This Row],[INGRESO__NETO]]+finanzas3[[#This Row],[GASTO_NETO]]+finanzas3[[#This Row],[INVERSION_NETA]]</f>
        <v>-0.30499999999999999</v>
      </c>
    </row>
    <row r="2423" spans="1:19" x14ac:dyDescent="0.35">
      <c r="A2423" s="3" t="s">
        <v>28</v>
      </c>
      <c r="B2423" s="3" t="s">
        <v>16</v>
      </c>
      <c r="C2423" s="3" t="s">
        <v>17</v>
      </c>
      <c r="D2423" s="3" t="s">
        <v>18</v>
      </c>
      <c r="E2423" s="3" t="s">
        <v>46</v>
      </c>
      <c r="F2423" s="3" t="s">
        <v>171</v>
      </c>
      <c r="G2423" s="3" t="s">
        <v>48</v>
      </c>
      <c r="H2423" s="3" t="s">
        <v>46</v>
      </c>
      <c r="I2423" s="3" t="s">
        <v>1524</v>
      </c>
      <c r="J2423" s="6">
        <v>2.0350000000000001</v>
      </c>
      <c r="K2423" s="4">
        <v>45177</v>
      </c>
      <c r="L2423" s="3">
        <f t="shared" si="148"/>
        <v>2023</v>
      </c>
      <c r="M2423" s="3">
        <f t="shared" si="149"/>
        <v>9</v>
      </c>
      <c r="O2423" s="3"/>
      <c r="P2423" s="56">
        <f t="shared" si="150"/>
        <v>0</v>
      </c>
      <c r="Q2423" s="56">
        <f t="shared" si="151"/>
        <v>-2.0350000000000001</v>
      </c>
      <c r="R2423" s="56">
        <f>IF(A2423="INVERSION",-J2423,0)</f>
        <v>0</v>
      </c>
      <c r="S2423" s="56">
        <f>finanzas3[[#This Row],[INGRESO__NETO]]+finanzas3[[#This Row],[GASTO_NETO]]+finanzas3[[#This Row],[INVERSION_NETA]]</f>
        <v>-2.0350000000000001</v>
      </c>
    </row>
    <row r="2424" spans="1:19" x14ac:dyDescent="0.35">
      <c r="A2424" s="3" t="s">
        <v>28</v>
      </c>
      <c r="B2424" s="3" t="s">
        <v>16</v>
      </c>
      <c r="C2424" s="3" t="s">
        <v>17</v>
      </c>
      <c r="D2424" s="3" t="s">
        <v>18</v>
      </c>
      <c r="E2424" s="3" t="s">
        <v>1766</v>
      </c>
      <c r="F2424" s="3" t="s">
        <v>171</v>
      </c>
      <c r="G2424" s="3" t="s">
        <v>59</v>
      </c>
      <c r="H2424" s="3" t="s">
        <v>228</v>
      </c>
      <c r="I2424" s="3" t="s">
        <v>1424</v>
      </c>
      <c r="J2424" s="6">
        <v>1.3800000000000001</v>
      </c>
      <c r="K2424" s="4">
        <v>45177</v>
      </c>
      <c r="L2424" s="3">
        <f t="shared" si="148"/>
        <v>2023</v>
      </c>
      <c r="M2424" s="3">
        <f t="shared" si="149"/>
        <v>9</v>
      </c>
      <c r="N2424" s="5"/>
      <c r="O2424" s="3"/>
      <c r="P2424" s="56">
        <f t="shared" si="150"/>
        <v>0</v>
      </c>
      <c r="Q2424" s="56">
        <f t="shared" si="151"/>
        <v>-1.3800000000000001</v>
      </c>
      <c r="R2424" s="56">
        <f>IF(A2424="INVERSION",-J2424,0)</f>
        <v>0</v>
      </c>
      <c r="S2424" s="56">
        <f>finanzas3[[#This Row],[INGRESO__NETO]]+finanzas3[[#This Row],[GASTO_NETO]]+finanzas3[[#This Row],[INVERSION_NETA]]</f>
        <v>-1.3800000000000001</v>
      </c>
    </row>
    <row r="2425" spans="1:19" x14ac:dyDescent="0.35">
      <c r="A2425" s="3" t="s">
        <v>15</v>
      </c>
      <c r="B2425" s="3" t="s">
        <v>16</v>
      </c>
      <c r="C2425" s="3" t="s">
        <v>17</v>
      </c>
      <c r="D2425" s="3" t="s">
        <v>18</v>
      </c>
      <c r="E2425" s="3" t="s">
        <v>1795</v>
      </c>
      <c r="F2425" s="3" t="s">
        <v>171</v>
      </c>
      <c r="G2425" s="3" t="s">
        <v>21</v>
      </c>
      <c r="H2425" s="3" t="s">
        <v>1206</v>
      </c>
      <c r="I2425" s="3" t="s">
        <v>1770</v>
      </c>
      <c r="J2425" s="6">
        <v>3</v>
      </c>
      <c r="K2425" s="4">
        <v>45179</v>
      </c>
      <c r="L2425" s="3">
        <f t="shared" si="148"/>
        <v>2023</v>
      </c>
      <c r="M2425" s="3">
        <f t="shared" si="149"/>
        <v>9</v>
      </c>
      <c r="O2425" s="3" t="s">
        <v>1771</v>
      </c>
      <c r="P2425" s="56">
        <f t="shared" si="150"/>
        <v>3</v>
      </c>
      <c r="Q2425" s="56">
        <f t="shared" si="151"/>
        <v>0</v>
      </c>
      <c r="R2425" s="56">
        <f>IF(A2425="INVERSION",-J2425,0)</f>
        <v>0</v>
      </c>
      <c r="S2425" s="56">
        <f>finanzas3[[#This Row],[INGRESO__NETO]]+finanzas3[[#This Row],[GASTO_NETO]]+finanzas3[[#This Row],[INVERSION_NETA]]</f>
        <v>3</v>
      </c>
    </row>
    <row r="2426" spans="1:19" x14ac:dyDescent="0.35">
      <c r="A2426" s="3" t="s">
        <v>28</v>
      </c>
      <c r="B2426" s="3" t="s">
        <v>16</v>
      </c>
      <c r="C2426" s="3" t="s">
        <v>17</v>
      </c>
      <c r="D2426" s="3" t="s">
        <v>18</v>
      </c>
      <c r="E2426" s="3" t="s">
        <v>1767</v>
      </c>
      <c r="F2426" s="3" t="s">
        <v>171</v>
      </c>
      <c r="G2426" s="3" t="s">
        <v>1864</v>
      </c>
      <c r="H2426" s="3" t="s">
        <v>1742</v>
      </c>
      <c r="I2426" s="3" t="s">
        <v>1768</v>
      </c>
      <c r="J2426" s="6">
        <v>0.55000000000000004</v>
      </c>
      <c r="K2426" s="4">
        <v>45180</v>
      </c>
      <c r="L2426" s="3">
        <f t="shared" si="148"/>
        <v>2023</v>
      </c>
      <c r="M2426" s="3">
        <f t="shared" si="149"/>
        <v>9</v>
      </c>
      <c r="O2426" s="3" t="s">
        <v>1769</v>
      </c>
      <c r="P2426" s="56">
        <f t="shared" si="150"/>
        <v>0</v>
      </c>
      <c r="Q2426" s="56">
        <f t="shared" si="151"/>
        <v>-0.55000000000000004</v>
      </c>
      <c r="R2426" s="56">
        <f>IF(A2426="INVERSION",-J2426,0)</f>
        <v>0</v>
      </c>
      <c r="S2426" s="56">
        <f>finanzas3[[#This Row],[INGRESO__NETO]]+finanzas3[[#This Row],[GASTO_NETO]]+finanzas3[[#This Row],[INVERSION_NETA]]</f>
        <v>-0.55000000000000004</v>
      </c>
    </row>
    <row r="2427" spans="1:19" x14ac:dyDescent="0.35">
      <c r="A2427" s="3" t="s">
        <v>28</v>
      </c>
      <c r="B2427" s="3" t="s">
        <v>16</v>
      </c>
      <c r="C2427" s="3" t="s">
        <v>17</v>
      </c>
      <c r="D2427" s="3" t="s">
        <v>18</v>
      </c>
      <c r="E2427" s="3" t="s">
        <v>970</v>
      </c>
      <c r="F2427" s="3" t="s">
        <v>171</v>
      </c>
      <c r="G2427" s="3" t="s">
        <v>67</v>
      </c>
      <c r="H2427" s="3" t="s">
        <v>67</v>
      </c>
      <c r="I2427" s="3" t="s">
        <v>1016</v>
      </c>
      <c r="J2427" s="6">
        <v>0.16000000000000003</v>
      </c>
      <c r="K2427" s="4">
        <v>45180</v>
      </c>
      <c r="L2427" s="3">
        <f t="shared" si="148"/>
        <v>2023</v>
      </c>
      <c r="M2427" s="3">
        <f t="shared" si="149"/>
        <v>9</v>
      </c>
      <c r="O2427" s="3"/>
      <c r="P2427" s="56">
        <f t="shared" si="150"/>
        <v>0</v>
      </c>
      <c r="Q2427" s="56">
        <f t="shared" si="151"/>
        <v>-0.16000000000000003</v>
      </c>
      <c r="R2427" s="56">
        <f>IF(A2427="INVERSION",-J2427,0)</f>
        <v>0</v>
      </c>
      <c r="S2427" s="56">
        <f>finanzas3[[#This Row],[INGRESO__NETO]]+finanzas3[[#This Row],[GASTO_NETO]]+finanzas3[[#This Row],[INVERSION_NETA]]</f>
        <v>-0.16000000000000003</v>
      </c>
    </row>
    <row r="2428" spans="1:19" x14ac:dyDescent="0.35">
      <c r="A2428" s="3" t="s">
        <v>28</v>
      </c>
      <c r="B2428" s="3" t="s">
        <v>16</v>
      </c>
      <c r="C2428" s="3" t="s">
        <v>17</v>
      </c>
      <c r="D2428" s="3" t="s">
        <v>18</v>
      </c>
      <c r="E2428" s="3" t="s">
        <v>46</v>
      </c>
      <c r="F2428" s="3" t="s">
        <v>171</v>
      </c>
      <c r="G2428" s="3" t="s">
        <v>48</v>
      </c>
      <c r="H2428" s="3" t="s">
        <v>46</v>
      </c>
      <c r="I2428" s="3" t="s">
        <v>1524</v>
      </c>
      <c r="J2428" s="6">
        <v>3.8079999999999998</v>
      </c>
      <c r="K2428" s="4">
        <v>45181</v>
      </c>
      <c r="L2428" s="3">
        <f t="shared" si="148"/>
        <v>2023</v>
      </c>
      <c r="M2428" s="3">
        <f t="shared" si="149"/>
        <v>9</v>
      </c>
      <c r="O2428" s="3"/>
      <c r="P2428" s="56">
        <f t="shared" si="150"/>
        <v>0</v>
      </c>
      <c r="Q2428" s="56">
        <f t="shared" si="151"/>
        <v>-3.8079999999999998</v>
      </c>
      <c r="R2428" s="56">
        <f>IF(A2428="INVERSION",-J2428,0)</f>
        <v>0</v>
      </c>
      <c r="S2428" s="56">
        <f>finanzas3[[#This Row],[INGRESO__NETO]]+finanzas3[[#This Row],[GASTO_NETO]]+finanzas3[[#This Row],[INVERSION_NETA]]</f>
        <v>-3.8079999999999998</v>
      </c>
    </row>
    <row r="2429" spans="1:19" x14ac:dyDescent="0.35">
      <c r="A2429" s="3" t="s">
        <v>28</v>
      </c>
      <c r="B2429" s="3" t="s">
        <v>16</v>
      </c>
      <c r="C2429" s="3" t="s">
        <v>17</v>
      </c>
      <c r="D2429" s="3" t="s">
        <v>18</v>
      </c>
      <c r="E2429" s="3" t="s">
        <v>46</v>
      </c>
      <c r="F2429" s="3" t="s">
        <v>171</v>
      </c>
      <c r="G2429" s="3" t="s">
        <v>48</v>
      </c>
      <c r="H2429" s="3" t="s">
        <v>46</v>
      </c>
      <c r="I2429" s="3" t="s">
        <v>1524</v>
      </c>
      <c r="J2429" s="6">
        <v>2.9600000000000004</v>
      </c>
      <c r="K2429" s="4">
        <v>45183</v>
      </c>
      <c r="L2429" s="3">
        <f t="shared" si="148"/>
        <v>2023</v>
      </c>
      <c r="M2429" s="3">
        <f t="shared" si="149"/>
        <v>9</v>
      </c>
      <c r="O2429" s="3"/>
      <c r="P2429" s="56">
        <f t="shared" si="150"/>
        <v>0</v>
      </c>
      <c r="Q2429" s="56">
        <f t="shared" si="151"/>
        <v>-2.9600000000000004</v>
      </c>
      <c r="R2429" s="56">
        <f>IF(A2429="INVERSION",-J2429,0)</f>
        <v>0</v>
      </c>
      <c r="S2429" s="56">
        <f>finanzas3[[#This Row],[INGRESO__NETO]]+finanzas3[[#This Row],[GASTO_NETO]]+finanzas3[[#This Row],[INVERSION_NETA]]</f>
        <v>-2.9600000000000004</v>
      </c>
    </row>
    <row r="2430" spans="1:19" x14ac:dyDescent="0.35">
      <c r="A2430" s="3" t="s">
        <v>28</v>
      </c>
      <c r="B2430" s="3" t="s">
        <v>16</v>
      </c>
      <c r="C2430" s="3" t="s">
        <v>17</v>
      </c>
      <c r="D2430" s="3" t="s">
        <v>18</v>
      </c>
      <c r="E2430" s="3" t="s">
        <v>1371</v>
      </c>
      <c r="F2430" s="3" t="s">
        <v>1627</v>
      </c>
      <c r="G2430" s="3" t="s">
        <v>67</v>
      </c>
      <c r="H2430" s="3" t="s">
        <v>66</v>
      </c>
      <c r="I2430" s="3" t="s">
        <v>1013</v>
      </c>
      <c r="J2430" s="6">
        <v>0.2</v>
      </c>
      <c r="K2430" s="4">
        <v>45187</v>
      </c>
      <c r="L2430" s="3">
        <f t="shared" si="148"/>
        <v>2023</v>
      </c>
      <c r="M2430" s="3">
        <f t="shared" si="149"/>
        <v>9</v>
      </c>
      <c r="N2430" s="9">
        <v>45185</v>
      </c>
      <c r="O2430" s="3" t="s">
        <v>1776</v>
      </c>
      <c r="P2430" s="56">
        <f t="shared" si="150"/>
        <v>0</v>
      </c>
      <c r="Q2430" s="56">
        <f t="shared" si="151"/>
        <v>-0.2</v>
      </c>
      <c r="R2430" s="56">
        <f>IF(A2430="INVERSION",-J2430,0)</f>
        <v>0</v>
      </c>
      <c r="S2430" s="56">
        <f>finanzas3[[#This Row],[INGRESO__NETO]]+finanzas3[[#This Row],[GASTO_NETO]]+finanzas3[[#This Row],[INVERSION_NETA]]</f>
        <v>-0.2</v>
      </c>
    </row>
    <row r="2431" spans="1:19" x14ac:dyDescent="0.35">
      <c r="A2431" s="3" t="s">
        <v>28</v>
      </c>
      <c r="B2431" s="3" t="s">
        <v>16</v>
      </c>
      <c r="C2431" s="3" t="s">
        <v>17</v>
      </c>
      <c r="D2431" s="3" t="s">
        <v>1562</v>
      </c>
      <c r="E2431" s="3" t="s">
        <v>1778</v>
      </c>
      <c r="F2431" s="3" t="s">
        <v>666</v>
      </c>
      <c r="G2431" s="3" t="s">
        <v>67</v>
      </c>
      <c r="H2431" s="3" t="s">
        <v>67</v>
      </c>
      <c r="I2431" s="3" t="s">
        <v>1210</v>
      </c>
      <c r="J2431" s="6">
        <v>2.4500000000000002</v>
      </c>
      <c r="K2431" s="4">
        <v>45187</v>
      </c>
      <c r="L2431" s="3">
        <f t="shared" si="148"/>
        <v>2023</v>
      </c>
      <c r="M2431" s="3">
        <f t="shared" si="149"/>
        <v>9</v>
      </c>
      <c r="N2431" s="9">
        <v>45185</v>
      </c>
      <c r="O2431" s="3"/>
      <c r="P2431" s="56">
        <f t="shared" si="150"/>
        <v>0</v>
      </c>
      <c r="Q2431" s="56">
        <f t="shared" si="151"/>
        <v>-2.4500000000000002</v>
      </c>
      <c r="R2431" s="56">
        <f>IF(A2431="INVERSION",-J2431,0)</f>
        <v>0</v>
      </c>
      <c r="S2431" s="56">
        <f>finanzas3[[#This Row],[INGRESO__NETO]]+finanzas3[[#This Row],[GASTO_NETO]]+finanzas3[[#This Row],[INVERSION_NETA]]</f>
        <v>-2.4500000000000002</v>
      </c>
    </row>
    <row r="2432" spans="1:19" x14ac:dyDescent="0.35">
      <c r="A2432" s="3" t="s">
        <v>28</v>
      </c>
      <c r="B2432" s="3" t="s">
        <v>16</v>
      </c>
      <c r="C2432" s="3" t="s">
        <v>17</v>
      </c>
      <c r="D2432" s="3" t="s">
        <v>1562</v>
      </c>
      <c r="E2432" s="3" t="s">
        <v>1779</v>
      </c>
      <c r="F2432" s="3" t="s">
        <v>666</v>
      </c>
      <c r="G2432" s="3" t="s">
        <v>67</v>
      </c>
      <c r="H2432" s="3" t="s">
        <v>67</v>
      </c>
      <c r="I2432" s="3" t="s">
        <v>1358</v>
      </c>
      <c r="J2432" s="6">
        <v>2.04</v>
      </c>
      <c r="K2432" s="4">
        <v>45187</v>
      </c>
      <c r="L2432" s="3">
        <f t="shared" si="148"/>
        <v>2023</v>
      </c>
      <c r="M2432" s="3">
        <f t="shared" si="149"/>
        <v>9</v>
      </c>
      <c r="N2432" s="9">
        <v>45187</v>
      </c>
      <c r="O2432" s="3"/>
      <c r="P2432" s="56">
        <f t="shared" si="150"/>
        <v>0</v>
      </c>
      <c r="Q2432" s="56">
        <f t="shared" si="151"/>
        <v>-2.04</v>
      </c>
      <c r="R2432" s="56">
        <f>IF(A2432="INVERSION",-J2432,0)</f>
        <v>0</v>
      </c>
      <c r="S2432" s="56">
        <f>finanzas3[[#This Row],[INGRESO__NETO]]+finanzas3[[#This Row],[GASTO_NETO]]+finanzas3[[#This Row],[INVERSION_NETA]]</f>
        <v>-2.04</v>
      </c>
    </row>
    <row r="2433" spans="1:19" x14ac:dyDescent="0.35">
      <c r="A2433" s="3" t="s">
        <v>28</v>
      </c>
      <c r="B2433" s="3" t="s">
        <v>16</v>
      </c>
      <c r="C2433" s="3" t="s">
        <v>17</v>
      </c>
      <c r="D2433" s="3" t="s">
        <v>18</v>
      </c>
      <c r="E2433" s="3" t="s">
        <v>972</v>
      </c>
      <c r="F2433" s="3" t="s">
        <v>1777</v>
      </c>
      <c r="G2433" s="3" t="s">
        <v>48</v>
      </c>
      <c r="H2433" s="3" t="s">
        <v>972</v>
      </c>
      <c r="I2433" s="3" t="s">
        <v>973</v>
      </c>
      <c r="J2433" s="6">
        <v>0.215</v>
      </c>
      <c r="K2433" s="4">
        <v>45187</v>
      </c>
      <c r="L2433" s="3">
        <f t="shared" si="148"/>
        <v>2023</v>
      </c>
      <c r="M2433" s="3">
        <f t="shared" si="149"/>
        <v>9</v>
      </c>
      <c r="N2433" s="9">
        <v>45185</v>
      </c>
      <c r="O2433" s="3" t="s">
        <v>1775</v>
      </c>
      <c r="P2433" s="56">
        <f t="shared" si="150"/>
        <v>0</v>
      </c>
      <c r="Q2433" s="56">
        <f t="shared" si="151"/>
        <v>-0.215</v>
      </c>
      <c r="R2433" s="56">
        <f>IF(A2433="INVERSION",-J2433,0)</f>
        <v>0</v>
      </c>
      <c r="S2433" s="56">
        <f>finanzas3[[#This Row],[INGRESO__NETO]]+finanzas3[[#This Row],[GASTO_NETO]]+finanzas3[[#This Row],[INVERSION_NETA]]</f>
        <v>-0.215</v>
      </c>
    </row>
    <row r="2434" spans="1:19" x14ac:dyDescent="0.35">
      <c r="A2434" s="3" t="s">
        <v>28</v>
      </c>
      <c r="B2434" s="3" t="s">
        <v>16</v>
      </c>
      <c r="C2434" s="3" t="s">
        <v>17</v>
      </c>
      <c r="D2434" s="3" t="s">
        <v>1562</v>
      </c>
      <c r="E2434" s="3" t="s">
        <v>1779</v>
      </c>
      <c r="F2434" s="3" t="s">
        <v>666</v>
      </c>
      <c r="G2434" s="3" t="s">
        <v>67</v>
      </c>
      <c r="H2434" s="3" t="s">
        <v>67</v>
      </c>
      <c r="I2434" s="3" t="s">
        <v>1653</v>
      </c>
      <c r="J2434" s="6">
        <v>3.2</v>
      </c>
      <c r="K2434" s="4">
        <v>45187</v>
      </c>
      <c r="L2434" s="3">
        <f t="shared" ref="L2434:L2497" si="153">YEAR(K2434)</f>
        <v>2023</v>
      </c>
      <c r="M2434" s="3">
        <f t="shared" ref="M2434:M2497" si="154">MONTH(K2434)</f>
        <v>9</v>
      </c>
      <c r="N2434" s="9">
        <v>45186</v>
      </c>
      <c r="O2434" s="3"/>
      <c r="P2434" s="56">
        <f t="shared" si="150"/>
        <v>0</v>
      </c>
      <c r="Q2434" s="56">
        <f t="shared" si="151"/>
        <v>-3.2</v>
      </c>
      <c r="R2434" s="56">
        <f>IF(A2434="INVERSION",-J2434,0)</f>
        <v>0</v>
      </c>
      <c r="S2434" s="56">
        <f>finanzas3[[#This Row],[INGRESO__NETO]]+finanzas3[[#This Row],[GASTO_NETO]]+finanzas3[[#This Row],[INVERSION_NETA]]</f>
        <v>-3.2</v>
      </c>
    </row>
    <row r="2435" spans="1:19" x14ac:dyDescent="0.35">
      <c r="A2435" s="3" t="s">
        <v>28</v>
      </c>
      <c r="B2435" s="3" t="s">
        <v>16</v>
      </c>
      <c r="C2435" s="3" t="s">
        <v>17</v>
      </c>
      <c r="D2435" s="3" t="s">
        <v>1562</v>
      </c>
      <c r="E2435" s="3" t="s">
        <v>46</v>
      </c>
      <c r="F2435" s="3" t="s">
        <v>666</v>
      </c>
      <c r="G2435" s="3" t="s">
        <v>48</v>
      </c>
      <c r="H2435" s="3" t="s">
        <v>46</v>
      </c>
      <c r="I2435" s="3" t="s">
        <v>1652</v>
      </c>
      <c r="J2435" s="6">
        <v>1.4570000000000001</v>
      </c>
      <c r="K2435" s="4">
        <v>45187</v>
      </c>
      <c r="L2435" s="3">
        <f t="shared" si="153"/>
        <v>2023</v>
      </c>
      <c r="M2435" s="3">
        <f t="shared" si="154"/>
        <v>9</v>
      </c>
      <c r="N2435" s="9">
        <v>45186</v>
      </c>
      <c r="O2435" s="3"/>
      <c r="P2435" s="56">
        <f t="shared" ref="P2435:P2498" si="155">IF(A2435="INGRESO",J2435,0)</f>
        <v>0</v>
      </c>
      <c r="Q2435" s="56">
        <f t="shared" ref="Q2435:Q2498" si="156">IF(A2435="GASTO",-J2435,0)</f>
        <v>-1.4570000000000001</v>
      </c>
      <c r="R2435" s="56">
        <f>IF(A2435="INVERSION",-J2435,0)</f>
        <v>0</v>
      </c>
      <c r="S2435" s="56">
        <f>finanzas3[[#This Row],[INGRESO__NETO]]+finanzas3[[#This Row],[GASTO_NETO]]+finanzas3[[#This Row],[INVERSION_NETA]]</f>
        <v>-1.4570000000000001</v>
      </c>
    </row>
    <row r="2436" spans="1:19" x14ac:dyDescent="0.35">
      <c r="A2436" s="3" t="s">
        <v>28</v>
      </c>
      <c r="B2436" s="3" t="s">
        <v>16</v>
      </c>
      <c r="C2436" s="3" t="s">
        <v>17</v>
      </c>
      <c r="D2436" s="3" t="s">
        <v>18</v>
      </c>
      <c r="E2436" s="3" t="s">
        <v>970</v>
      </c>
      <c r="F2436" s="3" t="s">
        <v>171</v>
      </c>
      <c r="G2436" s="3" t="s">
        <v>67</v>
      </c>
      <c r="H2436" s="3" t="s">
        <v>67</v>
      </c>
      <c r="I2436" s="3" t="s">
        <v>1016</v>
      </c>
      <c r="J2436" s="6">
        <v>0.5</v>
      </c>
      <c r="K2436" s="4">
        <v>45187</v>
      </c>
      <c r="L2436" s="3">
        <f t="shared" si="153"/>
        <v>2023</v>
      </c>
      <c r="M2436" s="3">
        <f t="shared" si="154"/>
        <v>9</v>
      </c>
      <c r="N2436" s="9">
        <v>45184</v>
      </c>
      <c r="O2436" s="3"/>
      <c r="P2436" s="56">
        <f t="shared" si="155"/>
        <v>0</v>
      </c>
      <c r="Q2436" s="56">
        <f t="shared" si="156"/>
        <v>-0.5</v>
      </c>
      <c r="R2436" s="56">
        <f>IF(A2436="INVERSION",-J2436,0)</f>
        <v>0</v>
      </c>
      <c r="S2436" s="56">
        <f>finanzas3[[#This Row],[INGRESO__NETO]]+finanzas3[[#This Row],[GASTO_NETO]]+finanzas3[[#This Row],[INVERSION_NETA]]</f>
        <v>-0.5</v>
      </c>
    </row>
    <row r="2437" spans="1:19" x14ac:dyDescent="0.35">
      <c r="A2437" s="3" t="s">
        <v>28</v>
      </c>
      <c r="B2437" s="3" t="s">
        <v>16</v>
      </c>
      <c r="C2437" s="3" t="s">
        <v>17</v>
      </c>
      <c r="D2437" s="3" t="s">
        <v>18</v>
      </c>
      <c r="E2437" s="3" t="s">
        <v>1796</v>
      </c>
      <c r="F2437" s="3" t="s">
        <v>1777</v>
      </c>
      <c r="G2437" s="3" t="s">
        <v>67</v>
      </c>
      <c r="H2437" s="3" t="s">
        <v>66</v>
      </c>
      <c r="I2437" s="3" t="s">
        <v>1773</v>
      </c>
      <c r="J2437" s="6">
        <v>1.27</v>
      </c>
      <c r="K2437" s="4">
        <v>45187</v>
      </c>
      <c r="L2437" s="3">
        <f t="shared" si="153"/>
        <v>2023</v>
      </c>
      <c r="M2437" s="3">
        <f t="shared" si="154"/>
        <v>9</v>
      </c>
      <c r="N2437" s="9">
        <v>45185</v>
      </c>
      <c r="O2437" s="3" t="s">
        <v>1774</v>
      </c>
      <c r="P2437" s="56">
        <f t="shared" si="155"/>
        <v>0</v>
      </c>
      <c r="Q2437" s="56">
        <f t="shared" si="156"/>
        <v>-1.27</v>
      </c>
      <c r="R2437" s="56">
        <f>IF(A2437="INVERSION",-J2437,0)</f>
        <v>0</v>
      </c>
      <c r="S2437" s="56">
        <f>finanzas3[[#This Row],[INGRESO__NETO]]+finanzas3[[#This Row],[GASTO_NETO]]+finanzas3[[#This Row],[INVERSION_NETA]]</f>
        <v>-1.27</v>
      </c>
    </row>
    <row r="2438" spans="1:19" x14ac:dyDescent="0.35">
      <c r="A2438" s="3" t="s">
        <v>28</v>
      </c>
      <c r="B2438" s="3" t="s">
        <v>16</v>
      </c>
      <c r="C2438" s="3" t="s">
        <v>17</v>
      </c>
      <c r="D2438" s="3" t="s">
        <v>18</v>
      </c>
      <c r="E2438" s="3" t="s">
        <v>803</v>
      </c>
      <c r="F2438" s="3" t="s">
        <v>171</v>
      </c>
      <c r="G2438" s="3" t="s">
        <v>53</v>
      </c>
      <c r="H2438" s="3" t="s">
        <v>77</v>
      </c>
      <c r="I2438" s="3" t="s">
        <v>78</v>
      </c>
      <c r="J2438" s="6">
        <v>10.685</v>
      </c>
      <c r="K2438" s="4">
        <v>45188</v>
      </c>
      <c r="L2438" s="3">
        <f t="shared" si="153"/>
        <v>2023</v>
      </c>
      <c r="M2438" s="3">
        <f t="shared" si="154"/>
        <v>9</v>
      </c>
      <c r="N2438" s="9"/>
      <c r="O2438" s="3"/>
      <c r="P2438" s="56">
        <f t="shared" si="155"/>
        <v>0</v>
      </c>
      <c r="Q2438" s="56">
        <f t="shared" si="156"/>
        <v>-10.685</v>
      </c>
      <c r="R2438" s="56">
        <f>IF(A2438="INVERSION",-J2438,0)</f>
        <v>0</v>
      </c>
      <c r="S2438" s="56">
        <f>finanzas3[[#This Row],[INGRESO__NETO]]+finanzas3[[#This Row],[GASTO_NETO]]+finanzas3[[#This Row],[INVERSION_NETA]]</f>
        <v>-10.685</v>
      </c>
    </row>
    <row r="2439" spans="1:19" x14ac:dyDescent="0.35">
      <c r="A2439" s="3" t="s">
        <v>28</v>
      </c>
      <c r="B2439" s="3" t="s">
        <v>16</v>
      </c>
      <c r="C2439" s="3" t="s">
        <v>17</v>
      </c>
      <c r="D2439" s="3" t="s">
        <v>18</v>
      </c>
      <c r="E2439" s="3" t="s">
        <v>550</v>
      </c>
      <c r="F2439" s="3" t="s">
        <v>171</v>
      </c>
      <c r="G2439" s="3" t="s">
        <v>21</v>
      </c>
      <c r="H2439" s="3" t="s">
        <v>550</v>
      </c>
      <c r="I2439" s="3" t="s">
        <v>812</v>
      </c>
      <c r="J2439" s="6">
        <v>30</v>
      </c>
      <c r="K2439" s="4">
        <v>45190</v>
      </c>
      <c r="L2439" s="3">
        <f t="shared" si="153"/>
        <v>2023</v>
      </c>
      <c r="M2439" s="3">
        <f t="shared" si="154"/>
        <v>9</v>
      </c>
      <c r="N2439" s="9"/>
      <c r="O2439" s="3" t="s">
        <v>1787</v>
      </c>
      <c r="P2439" s="56">
        <f t="shared" si="155"/>
        <v>0</v>
      </c>
      <c r="Q2439" s="56">
        <f t="shared" si="156"/>
        <v>-30</v>
      </c>
      <c r="R2439" s="56">
        <f>IF(A2439="INVERSION",-J2439,0)</f>
        <v>0</v>
      </c>
      <c r="S2439" s="56">
        <f>finanzas3[[#This Row],[INGRESO__NETO]]+finanzas3[[#This Row],[GASTO_NETO]]+finanzas3[[#This Row],[INVERSION_NETA]]</f>
        <v>-30</v>
      </c>
    </row>
    <row r="2440" spans="1:19" x14ac:dyDescent="0.35">
      <c r="A2440" s="3" t="s">
        <v>28</v>
      </c>
      <c r="B2440" s="3" t="s">
        <v>16</v>
      </c>
      <c r="C2440" s="3" t="s">
        <v>17</v>
      </c>
      <c r="D2440" s="3" t="s">
        <v>18</v>
      </c>
      <c r="E2440" s="3" t="s">
        <v>645</v>
      </c>
      <c r="F2440" s="3" t="s">
        <v>171</v>
      </c>
      <c r="G2440" s="3" t="s">
        <v>48</v>
      </c>
      <c r="H2440" s="3" t="s">
        <v>874</v>
      </c>
      <c r="I2440" s="3" t="s">
        <v>973</v>
      </c>
      <c r="J2440" s="6">
        <v>0.22000000000000003</v>
      </c>
      <c r="K2440" s="4">
        <v>45190</v>
      </c>
      <c r="L2440" s="3">
        <f t="shared" si="153"/>
        <v>2023</v>
      </c>
      <c r="M2440" s="3">
        <f t="shared" si="154"/>
        <v>9</v>
      </c>
      <c r="N2440" s="9"/>
      <c r="O2440" s="3"/>
      <c r="P2440" s="56">
        <f t="shared" si="155"/>
        <v>0</v>
      </c>
      <c r="Q2440" s="56">
        <f t="shared" si="156"/>
        <v>-0.22000000000000003</v>
      </c>
      <c r="R2440" s="56">
        <f>IF(A2440="INVERSION",-J2440,0)</f>
        <v>0</v>
      </c>
      <c r="S2440" s="56">
        <f>finanzas3[[#This Row],[INGRESO__NETO]]+finanzas3[[#This Row],[GASTO_NETO]]+finanzas3[[#This Row],[INVERSION_NETA]]</f>
        <v>-0.22000000000000003</v>
      </c>
    </row>
    <row r="2441" spans="1:19" x14ac:dyDescent="0.35">
      <c r="A2441" s="3" t="s">
        <v>15</v>
      </c>
      <c r="B2441" s="3" t="s">
        <v>16</v>
      </c>
      <c r="C2441" s="3" t="s">
        <v>17</v>
      </c>
      <c r="D2441" s="3" t="s">
        <v>18</v>
      </c>
      <c r="E2441" s="3" t="s">
        <v>264</v>
      </c>
      <c r="F2441" s="3" t="s">
        <v>171</v>
      </c>
      <c r="G2441" s="3" t="s">
        <v>265</v>
      </c>
      <c r="H2441" s="3" t="s">
        <v>700</v>
      </c>
      <c r="I2441" s="3" t="s">
        <v>1789</v>
      </c>
      <c r="J2441" s="6">
        <v>25.5</v>
      </c>
      <c r="K2441" s="4">
        <v>45190</v>
      </c>
      <c r="L2441" s="3">
        <f t="shared" si="153"/>
        <v>2023</v>
      </c>
      <c r="M2441" s="3">
        <f t="shared" si="154"/>
        <v>9</v>
      </c>
      <c r="N2441" s="9">
        <v>45190</v>
      </c>
      <c r="O2441" s="3" t="s">
        <v>1206</v>
      </c>
      <c r="P2441" s="56">
        <f t="shared" si="155"/>
        <v>25.5</v>
      </c>
      <c r="Q2441" s="56">
        <f t="shared" si="156"/>
        <v>0</v>
      </c>
      <c r="R2441" s="56">
        <f>IF(A2441="INVERSION",-J2441,0)</f>
        <v>0</v>
      </c>
      <c r="S2441" s="56">
        <f>finanzas3[[#This Row],[INGRESO__NETO]]+finanzas3[[#This Row],[GASTO_NETO]]+finanzas3[[#This Row],[INVERSION_NETA]]</f>
        <v>25.5</v>
      </c>
    </row>
    <row r="2442" spans="1:19" x14ac:dyDescent="0.35">
      <c r="A2442" s="3" t="s">
        <v>15</v>
      </c>
      <c r="B2442" s="3" t="s">
        <v>16</v>
      </c>
      <c r="C2442" s="3" t="s">
        <v>17</v>
      </c>
      <c r="D2442" s="3" t="s">
        <v>18</v>
      </c>
      <c r="E2442" s="3" t="s">
        <v>645</v>
      </c>
      <c r="F2442" s="3" t="s">
        <v>171</v>
      </c>
      <c r="G2442" s="3" t="s">
        <v>21</v>
      </c>
      <c r="H2442" s="3" t="s">
        <v>21</v>
      </c>
      <c r="I2442" s="3" t="s">
        <v>1788</v>
      </c>
      <c r="J2442" s="6">
        <v>3.3</v>
      </c>
      <c r="K2442" s="4">
        <v>45190</v>
      </c>
      <c r="L2442" s="3">
        <f t="shared" si="153"/>
        <v>2023</v>
      </c>
      <c r="M2442" s="3">
        <f t="shared" si="154"/>
        <v>9</v>
      </c>
      <c r="N2442" s="9"/>
      <c r="O2442" s="3"/>
      <c r="P2442" s="56">
        <f t="shared" si="155"/>
        <v>3.3</v>
      </c>
      <c r="Q2442" s="56">
        <f t="shared" si="156"/>
        <v>0</v>
      </c>
      <c r="R2442" s="56">
        <f>IF(A2442="INVERSION",-J2442,0)</f>
        <v>0</v>
      </c>
      <c r="S2442" s="56">
        <f>finanzas3[[#This Row],[INGRESO__NETO]]+finanzas3[[#This Row],[GASTO_NETO]]+finanzas3[[#This Row],[INVERSION_NETA]]</f>
        <v>3.3</v>
      </c>
    </row>
    <row r="2443" spans="1:19" x14ac:dyDescent="0.35">
      <c r="A2443" s="3" t="s">
        <v>28</v>
      </c>
      <c r="B2443" s="3" t="s">
        <v>16</v>
      </c>
      <c r="C2443" s="3" t="s">
        <v>17</v>
      </c>
      <c r="D2443" s="3" t="s">
        <v>18</v>
      </c>
      <c r="E2443" s="3" t="s">
        <v>803</v>
      </c>
      <c r="F2443" s="3" t="s">
        <v>171</v>
      </c>
      <c r="G2443" s="3" t="s">
        <v>53</v>
      </c>
      <c r="H2443" s="3" t="s">
        <v>1786</v>
      </c>
      <c r="I2443" s="3" t="s">
        <v>711</v>
      </c>
      <c r="J2443" s="6">
        <v>0.1</v>
      </c>
      <c r="K2443" s="4">
        <v>45190</v>
      </c>
      <c r="L2443" s="3">
        <f t="shared" si="153"/>
        <v>2023</v>
      </c>
      <c r="M2443" s="3">
        <f t="shared" si="154"/>
        <v>9</v>
      </c>
      <c r="N2443" s="9">
        <v>45190</v>
      </c>
      <c r="O2443" s="3" t="s">
        <v>1782</v>
      </c>
      <c r="P2443" s="56">
        <f t="shared" si="155"/>
        <v>0</v>
      </c>
      <c r="Q2443" s="56">
        <f t="shared" si="156"/>
        <v>-0.1</v>
      </c>
      <c r="R2443" s="56">
        <f>IF(A2443="INVERSION",-J2443,0)</f>
        <v>0</v>
      </c>
      <c r="S2443" s="56">
        <f>finanzas3[[#This Row],[INGRESO__NETO]]+finanzas3[[#This Row],[GASTO_NETO]]+finanzas3[[#This Row],[INVERSION_NETA]]</f>
        <v>-0.1</v>
      </c>
    </row>
    <row r="2444" spans="1:19" x14ac:dyDescent="0.35">
      <c r="A2444" s="3" t="s">
        <v>28</v>
      </c>
      <c r="B2444" s="3" t="s">
        <v>16</v>
      </c>
      <c r="C2444" s="3" t="s">
        <v>17</v>
      </c>
      <c r="D2444" s="3" t="s">
        <v>18</v>
      </c>
      <c r="E2444" s="3" t="s">
        <v>1783</v>
      </c>
      <c r="F2444" s="3" t="s">
        <v>171</v>
      </c>
      <c r="G2444" s="3" t="s">
        <v>81</v>
      </c>
      <c r="H2444" s="3" t="s">
        <v>1495</v>
      </c>
      <c r="I2444" s="3" t="s">
        <v>403</v>
      </c>
      <c r="J2444" s="6">
        <v>1.05</v>
      </c>
      <c r="K2444" s="4">
        <v>45191</v>
      </c>
      <c r="L2444" s="3">
        <f t="shared" si="153"/>
        <v>2023</v>
      </c>
      <c r="M2444" s="3">
        <f t="shared" si="154"/>
        <v>9</v>
      </c>
      <c r="N2444" s="9"/>
      <c r="O2444" s="3"/>
      <c r="P2444" s="56">
        <f t="shared" si="155"/>
        <v>0</v>
      </c>
      <c r="Q2444" s="56">
        <f t="shared" si="156"/>
        <v>-1.05</v>
      </c>
      <c r="R2444" s="56">
        <f>IF(A2444="INVERSION",-J2444,0)</f>
        <v>0</v>
      </c>
      <c r="S2444" s="56">
        <f>finanzas3[[#This Row],[INGRESO__NETO]]+finanzas3[[#This Row],[GASTO_NETO]]+finanzas3[[#This Row],[INVERSION_NETA]]</f>
        <v>-1.05</v>
      </c>
    </row>
    <row r="2445" spans="1:19" x14ac:dyDescent="0.35">
      <c r="A2445" s="3" t="s">
        <v>28</v>
      </c>
      <c r="B2445" s="3" t="s">
        <v>16</v>
      </c>
      <c r="C2445" s="3" t="s">
        <v>17</v>
      </c>
      <c r="D2445" s="3" t="s">
        <v>18</v>
      </c>
      <c r="E2445" s="3" t="s">
        <v>1784</v>
      </c>
      <c r="F2445" s="3" t="s">
        <v>171</v>
      </c>
      <c r="G2445" s="3" t="s">
        <v>67</v>
      </c>
      <c r="H2445" s="3" t="s">
        <v>67</v>
      </c>
      <c r="I2445" s="3" t="s">
        <v>1016</v>
      </c>
      <c r="J2445" s="6">
        <v>0.24</v>
      </c>
      <c r="K2445" s="4">
        <v>45191</v>
      </c>
      <c r="L2445" s="3">
        <f t="shared" si="153"/>
        <v>2023</v>
      </c>
      <c r="M2445" s="3">
        <f t="shared" si="154"/>
        <v>9</v>
      </c>
      <c r="N2445" s="9"/>
      <c r="O2445" s="3"/>
      <c r="P2445" s="56">
        <f t="shared" si="155"/>
        <v>0</v>
      </c>
      <c r="Q2445" s="56">
        <f t="shared" si="156"/>
        <v>-0.24</v>
      </c>
      <c r="R2445" s="56">
        <f>IF(A2445="INVERSION",-J2445,0)</f>
        <v>0</v>
      </c>
      <c r="S2445" s="56">
        <f>finanzas3[[#This Row],[INGRESO__NETO]]+finanzas3[[#This Row],[GASTO_NETO]]+finanzas3[[#This Row],[INVERSION_NETA]]</f>
        <v>-0.24</v>
      </c>
    </row>
    <row r="2446" spans="1:19" x14ac:dyDescent="0.35">
      <c r="A2446" s="3" t="s">
        <v>28</v>
      </c>
      <c r="B2446" s="3" t="s">
        <v>16</v>
      </c>
      <c r="C2446" s="3" t="s">
        <v>17</v>
      </c>
      <c r="D2446" s="3" t="s">
        <v>18</v>
      </c>
      <c r="E2446" s="3" t="s">
        <v>645</v>
      </c>
      <c r="F2446" s="3" t="s">
        <v>171</v>
      </c>
      <c r="G2446" s="3" t="s">
        <v>48</v>
      </c>
      <c r="H2446" s="3" t="s">
        <v>874</v>
      </c>
      <c r="I2446" s="3" t="s">
        <v>185</v>
      </c>
      <c r="J2446" s="6">
        <v>0.1</v>
      </c>
      <c r="K2446" s="4">
        <v>45194</v>
      </c>
      <c r="L2446" s="3">
        <f t="shared" si="153"/>
        <v>2023</v>
      </c>
      <c r="M2446" s="3">
        <f t="shared" si="154"/>
        <v>9</v>
      </c>
      <c r="O2446" s="3"/>
      <c r="P2446" s="56">
        <f t="shared" si="155"/>
        <v>0</v>
      </c>
      <c r="Q2446" s="56">
        <f t="shared" si="156"/>
        <v>-0.1</v>
      </c>
      <c r="R2446" s="56">
        <f>IF(A2446="INVERSION",-J2446,0)</f>
        <v>0</v>
      </c>
      <c r="S2446" s="56">
        <f>finanzas3[[#This Row],[INGRESO__NETO]]+finanzas3[[#This Row],[GASTO_NETO]]+finanzas3[[#This Row],[INVERSION_NETA]]</f>
        <v>-0.1</v>
      </c>
    </row>
    <row r="2447" spans="1:19" x14ac:dyDescent="0.35">
      <c r="A2447" s="3" t="s">
        <v>15</v>
      </c>
      <c r="B2447" s="3" t="s">
        <v>16</v>
      </c>
      <c r="C2447" s="3" t="s">
        <v>17</v>
      </c>
      <c r="D2447" s="3" t="s">
        <v>18</v>
      </c>
      <c r="E2447" s="3" t="s">
        <v>264</v>
      </c>
      <c r="F2447" s="3" t="s">
        <v>171</v>
      </c>
      <c r="G2447" s="3" t="s">
        <v>265</v>
      </c>
      <c r="H2447" s="3" t="s">
        <v>700</v>
      </c>
      <c r="I2447" s="3" t="s">
        <v>1790</v>
      </c>
      <c r="J2447" s="6">
        <v>25.5</v>
      </c>
      <c r="K2447" s="4">
        <v>45194</v>
      </c>
      <c r="L2447" s="3">
        <f t="shared" si="153"/>
        <v>2023</v>
      </c>
      <c r="M2447" s="3">
        <f t="shared" si="154"/>
        <v>9</v>
      </c>
      <c r="N2447" s="9">
        <v>45194</v>
      </c>
      <c r="O2447" s="3" t="s">
        <v>1206</v>
      </c>
      <c r="P2447" s="56">
        <f t="shared" si="155"/>
        <v>25.5</v>
      </c>
      <c r="Q2447" s="56">
        <f t="shared" si="156"/>
        <v>0</v>
      </c>
      <c r="R2447" s="56">
        <f>IF(A2447="INVERSION",-J2447,0)</f>
        <v>0</v>
      </c>
      <c r="S2447" s="56">
        <f>finanzas3[[#This Row],[INGRESO__NETO]]+finanzas3[[#This Row],[GASTO_NETO]]+finanzas3[[#This Row],[INVERSION_NETA]]</f>
        <v>25.5</v>
      </c>
    </row>
    <row r="2448" spans="1:19" x14ac:dyDescent="0.35">
      <c r="A2448" s="3" t="s">
        <v>28</v>
      </c>
      <c r="B2448" s="3" t="s">
        <v>16</v>
      </c>
      <c r="C2448" s="3" t="s">
        <v>17</v>
      </c>
      <c r="D2448" s="3" t="s">
        <v>18</v>
      </c>
      <c r="E2448" s="3" t="s">
        <v>1128</v>
      </c>
      <c r="F2448" s="3" t="s">
        <v>47</v>
      </c>
      <c r="G2448" s="3" t="s">
        <v>67</v>
      </c>
      <c r="H2448" s="3" t="s">
        <v>66</v>
      </c>
      <c r="I2448" s="3" t="s">
        <v>989</v>
      </c>
      <c r="J2448" s="6">
        <v>0.60000000000000009</v>
      </c>
      <c r="K2448" s="4">
        <v>45194</v>
      </c>
      <c r="L2448" s="3">
        <f t="shared" si="153"/>
        <v>2023</v>
      </c>
      <c r="M2448" s="3">
        <f t="shared" si="154"/>
        <v>9</v>
      </c>
      <c r="O2448" s="3" t="s">
        <v>1794</v>
      </c>
      <c r="P2448" s="56">
        <f t="shared" si="155"/>
        <v>0</v>
      </c>
      <c r="Q2448" s="56">
        <f t="shared" si="156"/>
        <v>-0.60000000000000009</v>
      </c>
      <c r="R2448" s="56">
        <f>IF(A2448="INVERSION",-J2448,0)</f>
        <v>0</v>
      </c>
      <c r="S2448" s="56">
        <f>finanzas3[[#This Row],[INGRESO__NETO]]+finanzas3[[#This Row],[GASTO_NETO]]+finanzas3[[#This Row],[INVERSION_NETA]]</f>
        <v>-0.60000000000000009</v>
      </c>
    </row>
    <row r="2449" spans="1:19" x14ac:dyDescent="0.35">
      <c r="A2449" s="3" t="s">
        <v>15</v>
      </c>
      <c r="B2449" s="3" t="s">
        <v>16</v>
      </c>
      <c r="C2449" s="3" t="s">
        <v>17</v>
      </c>
      <c r="D2449" s="3" t="s">
        <v>18</v>
      </c>
      <c r="E2449" s="3" t="s">
        <v>264</v>
      </c>
      <c r="F2449" s="3" t="s">
        <v>171</v>
      </c>
      <c r="G2449" s="3" t="s">
        <v>265</v>
      </c>
      <c r="H2449" s="3" t="s">
        <v>700</v>
      </c>
      <c r="I2449" s="3" t="s">
        <v>1792</v>
      </c>
      <c r="J2449" s="6">
        <v>25.5</v>
      </c>
      <c r="K2449" s="4">
        <v>45194</v>
      </c>
      <c r="L2449" s="3">
        <f t="shared" si="153"/>
        <v>2023</v>
      </c>
      <c r="M2449" s="3">
        <f t="shared" si="154"/>
        <v>9</v>
      </c>
      <c r="N2449" s="9">
        <v>45194</v>
      </c>
      <c r="O2449" s="3" t="s">
        <v>1793</v>
      </c>
      <c r="P2449" s="56">
        <f t="shared" si="155"/>
        <v>25.5</v>
      </c>
      <c r="Q2449" s="56">
        <f t="shared" si="156"/>
        <v>0</v>
      </c>
      <c r="R2449" s="56">
        <f>IF(A2449="INVERSION",-J2449,0)</f>
        <v>0</v>
      </c>
      <c r="S2449" s="56">
        <f>finanzas3[[#This Row],[INGRESO__NETO]]+finanzas3[[#This Row],[GASTO_NETO]]+finanzas3[[#This Row],[INVERSION_NETA]]</f>
        <v>25.5</v>
      </c>
    </row>
    <row r="2450" spans="1:19" x14ac:dyDescent="0.35">
      <c r="A2450" s="3" t="s">
        <v>28</v>
      </c>
      <c r="B2450" s="3" t="s">
        <v>16</v>
      </c>
      <c r="C2450" s="3" t="s">
        <v>17</v>
      </c>
      <c r="D2450" s="3" t="s">
        <v>18</v>
      </c>
      <c r="E2450" s="3" t="s">
        <v>1784</v>
      </c>
      <c r="F2450" s="3" t="s">
        <v>171</v>
      </c>
      <c r="G2450" s="3" t="s">
        <v>67</v>
      </c>
      <c r="H2450" s="3" t="s">
        <v>66</v>
      </c>
      <c r="I2450" s="3" t="s">
        <v>1791</v>
      </c>
      <c r="J2450" s="6">
        <v>0.1</v>
      </c>
      <c r="K2450" s="4">
        <v>45194</v>
      </c>
      <c r="L2450" s="3">
        <f t="shared" si="153"/>
        <v>2023</v>
      </c>
      <c r="M2450" s="3">
        <f t="shared" si="154"/>
        <v>9</v>
      </c>
      <c r="N2450" s="9"/>
      <c r="O2450" s="3"/>
      <c r="P2450" s="56">
        <f t="shared" si="155"/>
        <v>0</v>
      </c>
      <c r="Q2450" s="56">
        <f t="shared" si="156"/>
        <v>-0.1</v>
      </c>
      <c r="R2450" s="56">
        <f>IF(A2450="INVERSION",-J2450,0)</f>
        <v>0</v>
      </c>
      <c r="S2450" s="56">
        <f>finanzas3[[#This Row],[INGRESO__NETO]]+finanzas3[[#This Row],[GASTO_NETO]]+finanzas3[[#This Row],[INVERSION_NETA]]</f>
        <v>-0.1</v>
      </c>
    </row>
    <row r="2451" spans="1:19" x14ac:dyDescent="0.35">
      <c r="A2451" s="3" t="s">
        <v>28</v>
      </c>
      <c r="B2451" s="3" t="s">
        <v>16</v>
      </c>
      <c r="C2451" s="3" t="s">
        <v>17</v>
      </c>
      <c r="D2451" s="3" t="s">
        <v>18</v>
      </c>
      <c r="E2451" s="3" t="s">
        <v>1784</v>
      </c>
      <c r="F2451" s="3" t="s">
        <v>171</v>
      </c>
      <c r="G2451" s="3" t="s">
        <v>67</v>
      </c>
      <c r="H2451" s="3" t="s">
        <v>67</v>
      </c>
      <c r="I2451" s="3" t="s">
        <v>1016</v>
      </c>
      <c r="J2451" s="6">
        <v>0.22000000000000003</v>
      </c>
      <c r="K2451" s="4">
        <v>45196</v>
      </c>
      <c r="L2451" s="3">
        <f t="shared" si="153"/>
        <v>2023</v>
      </c>
      <c r="M2451" s="3">
        <f t="shared" si="154"/>
        <v>9</v>
      </c>
      <c r="O2451" s="3"/>
      <c r="P2451" s="56">
        <f t="shared" si="155"/>
        <v>0</v>
      </c>
      <c r="Q2451" s="56">
        <f t="shared" si="156"/>
        <v>-0.22000000000000003</v>
      </c>
      <c r="R2451" s="56">
        <f>IF(A2451="INVERSION",-J2451,0)</f>
        <v>0</v>
      </c>
      <c r="S2451" s="56">
        <f>finanzas3[[#This Row],[INGRESO__NETO]]+finanzas3[[#This Row],[GASTO_NETO]]+finanzas3[[#This Row],[INVERSION_NETA]]</f>
        <v>-0.22000000000000003</v>
      </c>
    </row>
    <row r="2452" spans="1:19" x14ac:dyDescent="0.35">
      <c r="A2452" s="3" t="s">
        <v>28</v>
      </c>
      <c r="B2452" s="3" t="s">
        <v>16</v>
      </c>
      <c r="C2452" s="3" t="s">
        <v>17</v>
      </c>
      <c r="D2452" s="3" t="s">
        <v>18</v>
      </c>
      <c r="E2452" s="3" t="s">
        <v>645</v>
      </c>
      <c r="F2452" s="3" t="s">
        <v>171</v>
      </c>
      <c r="G2452" s="3" t="s">
        <v>48</v>
      </c>
      <c r="H2452" s="3" t="s">
        <v>874</v>
      </c>
      <c r="I2452" s="3" t="s">
        <v>185</v>
      </c>
      <c r="J2452" s="6">
        <v>4.0000000000000008E-2</v>
      </c>
      <c r="K2452" s="4">
        <v>45197</v>
      </c>
      <c r="L2452" s="3">
        <f t="shared" si="153"/>
        <v>2023</v>
      </c>
      <c r="M2452" s="3">
        <f t="shared" si="154"/>
        <v>9</v>
      </c>
      <c r="N2452" s="9"/>
      <c r="O2452" s="3"/>
      <c r="P2452" s="56">
        <f t="shared" si="155"/>
        <v>0</v>
      </c>
      <c r="Q2452" s="56">
        <f t="shared" si="156"/>
        <v>-4.0000000000000008E-2</v>
      </c>
      <c r="R2452" s="56">
        <f>IF(A2452="INVERSION",-J2452,0)</f>
        <v>0</v>
      </c>
      <c r="S2452" s="56">
        <f>finanzas3[[#This Row],[INGRESO__NETO]]+finanzas3[[#This Row],[GASTO_NETO]]+finanzas3[[#This Row],[INVERSION_NETA]]</f>
        <v>-4.0000000000000008E-2</v>
      </c>
    </row>
    <row r="2453" spans="1:19" x14ac:dyDescent="0.35">
      <c r="A2453" s="3" t="s">
        <v>28</v>
      </c>
      <c r="B2453" s="3" t="s">
        <v>16</v>
      </c>
      <c r="C2453" s="3" t="s">
        <v>17</v>
      </c>
      <c r="D2453" s="3" t="s">
        <v>18</v>
      </c>
      <c r="E2453" s="3" t="s">
        <v>1801</v>
      </c>
      <c r="F2453" s="3" t="s">
        <v>171</v>
      </c>
      <c r="G2453" s="3" t="s">
        <v>550</v>
      </c>
      <c r="H2453" s="3" t="s">
        <v>627</v>
      </c>
      <c r="I2453" s="3" t="s">
        <v>1798</v>
      </c>
      <c r="J2453" s="6">
        <v>15.336000000000002</v>
      </c>
      <c r="K2453" s="4">
        <v>45197</v>
      </c>
      <c r="L2453" s="3">
        <f t="shared" si="153"/>
        <v>2023</v>
      </c>
      <c r="M2453" s="3">
        <f t="shared" si="154"/>
        <v>9</v>
      </c>
      <c r="N2453" s="9"/>
      <c r="O2453" s="3"/>
      <c r="P2453" s="56">
        <f t="shared" si="155"/>
        <v>0</v>
      </c>
      <c r="Q2453" s="56">
        <f t="shared" si="156"/>
        <v>-15.336000000000002</v>
      </c>
      <c r="R2453" s="56">
        <f>IF(A2453="INVERSION",-J2453,0)</f>
        <v>0</v>
      </c>
      <c r="S2453" s="56">
        <f>finanzas3[[#This Row],[INGRESO__NETO]]+finanzas3[[#This Row],[GASTO_NETO]]+finanzas3[[#This Row],[INVERSION_NETA]]</f>
        <v>-15.336000000000002</v>
      </c>
    </row>
    <row r="2454" spans="1:19" x14ac:dyDescent="0.35">
      <c r="A2454" s="3" t="s">
        <v>15</v>
      </c>
      <c r="B2454" s="3" t="s">
        <v>16</v>
      </c>
      <c r="C2454" s="3" t="s">
        <v>29</v>
      </c>
      <c r="D2454" s="3" t="s">
        <v>18</v>
      </c>
      <c r="E2454" s="3" t="s">
        <v>645</v>
      </c>
      <c r="F2454" s="3" t="s">
        <v>171</v>
      </c>
      <c r="G2454" s="3" t="s">
        <v>148</v>
      </c>
      <c r="H2454" s="3" t="s">
        <v>646</v>
      </c>
      <c r="I2454" s="3" t="s">
        <v>2706</v>
      </c>
      <c r="J2454" s="6">
        <v>587.18700000000001</v>
      </c>
      <c r="K2454" s="4">
        <v>45197</v>
      </c>
      <c r="L2454" s="3">
        <f t="shared" si="153"/>
        <v>2023</v>
      </c>
      <c r="M2454" s="3">
        <f t="shared" si="154"/>
        <v>9</v>
      </c>
      <c r="O2454" s="3" t="s">
        <v>1797</v>
      </c>
      <c r="P2454" s="56">
        <f t="shared" si="155"/>
        <v>587.18700000000001</v>
      </c>
      <c r="Q2454" s="56">
        <f t="shared" si="156"/>
        <v>0</v>
      </c>
      <c r="R2454" s="56">
        <f>IF(A2454="INVERSION",-J2454,0)</f>
        <v>0</v>
      </c>
      <c r="S2454" s="56">
        <f>finanzas3[[#This Row],[INGRESO__NETO]]+finanzas3[[#This Row],[GASTO_NETO]]+finanzas3[[#This Row],[INVERSION_NETA]]</f>
        <v>587.18700000000001</v>
      </c>
    </row>
    <row r="2455" spans="1:19" x14ac:dyDescent="0.35">
      <c r="A2455" s="3" t="s">
        <v>28</v>
      </c>
      <c r="B2455" s="3" t="s">
        <v>16</v>
      </c>
      <c r="C2455" s="3" t="s">
        <v>17</v>
      </c>
      <c r="D2455" s="3" t="s">
        <v>18</v>
      </c>
      <c r="E2455" s="3" t="s">
        <v>1802</v>
      </c>
      <c r="F2455" s="3" t="s">
        <v>171</v>
      </c>
      <c r="G2455" s="3" t="s">
        <v>84</v>
      </c>
      <c r="H2455" s="3" t="s">
        <v>1815</v>
      </c>
      <c r="I2455" s="3" t="s">
        <v>1825</v>
      </c>
      <c r="J2455" s="6">
        <v>9.5</v>
      </c>
      <c r="K2455" s="4">
        <v>45197</v>
      </c>
      <c r="L2455" s="3">
        <f t="shared" si="153"/>
        <v>2023</v>
      </c>
      <c r="M2455" s="3">
        <f t="shared" si="154"/>
        <v>9</v>
      </c>
      <c r="N2455" s="9"/>
      <c r="O2455" s="3"/>
      <c r="P2455" s="56">
        <f t="shared" si="155"/>
        <v>0</v>
      </c>
      <c r="Q2455" s="56">
        <f t="shared" si="156"/>
        <v>-9.5</v>
      </c>
      <c r="R2455" s="56">
        <f>IF(A2455="INVERSION",-J2455,0)</f>
        <v>0</v>
      </c>
      <c r="S2455" s="56">
        <f>finanzas3[[#This Row],[INGRESO__NETO]]+finanzas3[[#This Row],[GASTO_NETO]]+finanzas3[[#This Row],[INVERSION_NETA]]</f>
        <v>-9.5</v>
      </c>
    </row>
    <row r="2456" spans="1:19" x14ac:dyDescent="0.35">
      <c r="A2456" s="3" t="s">
        <v>28</v>
      </c>
      <c r="B2456" s="3" t="s">
        <v>16</v>
      </c>
      <c r="C2456" s="3" t="s">
        <v>17</v>
      </c>
      <c r="D2456" s="3" t="s">
        <v>18</v>
      </c>
      <c r="E2456" s="3" t="s">
        <v>1767</v>
      </c>
      <c r="F2456" s="3" t="s">
        <v>171</v>
      </c>
      <c r="G2456" s="3" t="s">
        <v>1864</v>
      </c>
      <c r="H2456" s="3" t="s">
        <v>1742</v>
      </c>
      <c r="I2456" s="3" t="s">
        <v>1800</v>
      </c>
      <c r="J2456" s="6">
        <v>0.15000000000000002</v>
      </c>
      <c r="K2456" s="4">
        <v>45198</v>
      </c>
      <c r="L2456" s="3">
        <f t="shared" si="153"/>
        <v>2023</v>
      </c>
      <c r="M2456" s="3">
        <f t="shared" si="154"/>
        <v>9</v>
      </c>
      <c r="N2456" s="9"/>
      <c r="O2456" s="3"/>
      <c r="P2456" s="56">
        <f t="shared" si="155"/>
        <v>0</v>
      </c>
      <c r="Q2456" s="56">
        <f t="shared" si="156"/>
        <v>-0.15000000000000002</v>
      </c>
      <c r="R2456" s="56">
        <f>IF(A2456="INVERSION",-J2456,0)</f>
        <v>0</v>
      </c>
      <c r="S2456" s="56">
        <f>finanzas3[[#This Row],[INGRESO__NETO]]+finanzas3[[#This Row],[GASTO_NETO]]+finanzas3[[#This Row],[INVERSION_NETA]]</f>
        <v>-0.15000000000000002</v>
      </c>
    </row>
    <row r="2457" spans="1:19" x14ac:dyDescent="0.35">
      <c r="A2457" s="3" t="s">
        <v>28</v>
      </c>
      <c r="B2457" s="3" t="s">
        <v>16</v>
      </c>
      <c r="C2457" s="3" t="s">
        <v>17</v>
      </c>
      <c r="D2457" s="3" t="s">
        <v>18</v>
      </c>
      <c r="E2457" s="3" t="s">
        <v>1206</v>
      </c>
      <c r="F2457" s="3" t="s">
        <v>171</v>
      </c>
      <c r="G2457" s="3" t="s">
        <v>550</v>
      </c>
      <c r="H2457" s="3" t="s">
        <v>1039</v>
      </c>
      <c r="I2457" s="3" t="s">
        <v>1799</v>
      </c>
      <c r="J2457" s="6">
        <v>0.5</v>
      </c>
      <c r="K2457" s="4">
        <v>45198</v>
      </c>
      <c r="L2457" s="3">
        <f t="shared" si="153"/>
        <v>2023</v>
      </c>
      <c r="M2457" s="3">
        <f t="shared" si="154"/>
        <v>9</v>
      </c>
      <c r="N2457" s="9"/>
      <c r="O2457" s="3"/>
      <c r="P2457" s="56">
        <f t="shared" si="155"/>
        <v>0</v>
      </c>
      <c r="Q2457" s="56">
        <f t="shared" si="156"/>
        <v>-0.5</v>
      </c>
      <c r="R2457" s="56">
        <f>IF(A2457="INVERSION",-J2457,0)</f>
        <v>0</v>
      </c>
      <c r="S2457" s="56">
        <f>finanzas3[[#This Row],[INGRESO__NETO]]+finanzas3[[#This Row],[GASTO_NETO]]+finanzas3[[#This Row],[INVERSION_NETA]]</f>
        <v>-0.5</v>
      </c>
    </row>
    <row r="2458" spans="1:19" x14ac:dyDescent="0.35">
      <c r="A2458" s="3" t="s">
        <v>28</v>
      </c>
      <c r="B2458" s="3" t="s">
        <v>16</v>
      </c>
      <c r="C2458" s="3" t="s">
        <v>29</v>
      </c>
      <c r="D2458" s="3" t="s">
        <v>1562</v>
      </c>
      <c r="E2458" s="3" t="s">
        <v>1845</v>
      </c>
      <c r="F2458" s="3" t="s">
        <v>171</v>
      </c>
      <c r="G2458" s="3" t="s">
        <v>67</v>
      </c>
      <c r="H2458" s="3" t="s">
        <v>66</v>
      </c>
      <c r="I2458" s="3" t="s">
        <v>1845</v>
      </c>
      <c r="J2458" s="6">
        <v>1.33</v>
      </c>
      <c r="K2458" s="4">
        <v>45200</v>
      </c>
      <c r="L2458" s="3">
        <f t="shared" si="153"/>
        <v>2023</v>
      </c>
      <c r="M2458" s="3">
        <f t="shared" si="154"/>
        <v>10</v>
      </c>
      <c r="O2458" s="3" t="s">
        <v>1846</v>
      </c>
      <c r="P2458" s="56">
        <f t="shared" si="155"/>
        <v>0</v>
      </c>
      <c r="Q2458" s="56">
        <f t="shared" si="156"/>
        <v>-1.33</v>
      </c>
      <c r="R2458" s="56">
        <f>IF(A2458="INVERSION",-J2458,0)</f>
        <v>0</v>
      </c>
      <c r="S2458" s="56">
        <f>finanzas3[[#This Row],[INGRESO__NETO]]+finanzas3[[#This Row],[GASTO_NETO]]+finanzas3[[#This Row],[INVERSION_NETA]]</f>
        <v>-1.33</v>
      </c>
    </row>
    <row r="2459" spans="1:19" x14ac:dyDescent="0.35">
      <c r="A2459" s="3" t="s">
        <v>28</v>
      </c>
      <c r="B2459" s="3" t="s">
        <v>16</v>
      </c>
      <c r="C2459" s="3" t="s">
        <v>29</v>
      </c>
      <c r="D2459" s="3" t="s">
        <v>18</v>
      </c>
      <c r="E2459" s="3" t="s">
        <v>1802</v>
      </c>
      <c r="F2459" s="3" t="s">
        <v>171</v>
      </c>
      <c r="G2459" s="3" t="s">
        <v>84</v>
      </c>
      <c r="H2459" s="3" t="s">
        <v>1815</v>
      </c>
      <c r="I2459" s="3" t="s">
        <v>1824</v>
      </c>
      <c r="J2459" s="6">
        <v>18</v>
      </c>
      <c r="K2459" s="4">
        <v>45201</v>
      </c>
      <c r="L2459" s="3">
        <f t="shared" si="153"/>
        <v>2023</v>
      </c>
      <c r="M2459" s="3">
        <f t="shared" si="154"/>
        <v>10</v>
      </c>
      <c r="N2459" s="9"/>
      <c r="O2459" s="3"/>
      <c r="P2459" s="56">
        <f t="shared" si="155"/>
        <v>0</v>
      </c>
      <c r="Q2459" s="56">
        <f t="shared" si="156"/>
        <v>-18</v>
      </c>
      <c r="R2459" s="56">
        <f>IF(A2459="INVERSION",-J2459,0)</f>
        <v>0</v>
      </c>
      <c r="S2459" s="56">
        <f>finanzas3[[#This Row],[INGRESO__NETO]]+finanzas3[[#This Row],[GASTO_NETO]]+finanzas3[[#This Row],[INVERSION_NETA]]</f>
        <v>-18</v>
      </c>
    </row>
    <row r="2460" spans="1:19" x14ac:dyDescent="0.35">
      <c r="A2460" s="3" t="s">
        <v>28</v>
      </c>
      <c r="B2460" s="3" t="s">
        <v>16</v>
      </c>
      <c r="C2460" s="3" t="s">
        <v>29</v>
      </c>
      <c r="D2460" s="3" t="s">
        <v>18</v>
      </c>
      <c r="E2460" s="3" t="s">
        <v>37</v>
      </c>
      <c r="F2460" s="3" t="s">
        <v>171</v>
      </c>
      <c r="G2460" s="3" t="s">
        <v>1864</v>
      </c>
      <c r="H2460" s="3" t="s">
        <v>1862</v>
      </c>
      <c r="I2460" s="3" t="s">
        <v>1374</v>
      </c>
      <c r="J2460" s="6">
        <v>40</v>
      </c>
      <c r="K2460" s="4">
        <v>45201</v>
      </c>
      <c r="L2460" s="3">
        <f t="shared" si="153"/>
        <v>2023</v>
      </c>
      <c r="M2460" s="3">
        <f t="shared" si="154"/>
        <v>10</v>
      </c>
      <c r="N2460" s="9"/>
      <c r="O2460" s="3"/>
      <c r="P2460" s="56">
        <f t="shared" si="155"/>
        <v>0</v>
      </c>
      <c r="Q2460" s="56">
        <f t="shared" si="156"/>
        <v>-40</v>
      </c>
      <c r="R2460" s="56">
        <f>IF(A2460="INVERSION",-J2460,0)</f>
        <v>0</v>
      </c>
      <c r="S2460" s="56">
        <f>finanzas3[[#This Row],[INGRESO__NETO]]+finanzas3[[#This Row],[GASTO_NETO]]+finanzas3[[#This Row],[INVERSION_NETA]]</f>
        <v>-40</v>
      </c>
    </row>
    <row r="2461" spans="1:19" x14ac:dyDescent="0.35">
      <c r="A2461" s="3" t="s">
        <v>28</v>
      </c>
      <c r="B2461" s="3" t="s">
        <v>16</v>
      </c>
      <c r="C2461" s="3" t="s">
        <v>29</v>
      </c>
      <c r="D2461" s="3" t="s">
        <v>1562</v>
      </c>
      <c r="E2461" s="3" t="s">
        <v>46</v>
      </c>
      <c r="F2461" s="3" t="s">
        <v>171</v>
      </c>
      <c r="G2461" s="3" t="s">
        <v>48</v>
      </c>
      <c r="H2461" s="3" t="s">
        <v>46</v>
      </c>
      <c r="I2461" s="3" t="s">
        <v>46</v>
      </c>
      <c r="J2461" s="6">
        <v>8.82</v>
      </c>
      <c r="K2461" s="4">
        <v>45201</v>
      </c>
      <c r="L2461" s="3">
        <f t="shared" si="153"/>
        <v>2023</v>
      </c>
      <c r="M2461" s="3">
        <f t="shared" si="154"/>
        <v>10</v>
      </c>
      <c r="O2461" s="3"/>
      <c r="P2461" s="56">
        <f t="shared" si="155"/>
        <v>0</v>
      </c>
      <c r="Q2461" s="56">
        <f t="shared" si="156"/>
        <v>-8.82</v>
      </c>
      <c r="R2461" s="56">
        <f>IF(A2461="INVERSION",-J2461,0)</f>
        <v>0</v>
      </c>
      <c r="S2461" s="56">
        <f>finanzas3[[#This Row],[INGRESO__NETO]]+finanzas3[[#This Row],[GASTO_NETO]]+finanzas3[[#This Row],[INVERSION_NETA]]</f>
        <v>-8.82</v>
      </c>
    </row>
    <row r="2462" spans="1:19" x14ac:dyDescent="0.35">
      <c r="A2462" s="3" t="s">
        <v>28</v>
      </c>
      <c r="B2462" s="3" t="s">
        <v>16</v>
      </c>
      <c r="C2462" s="3" t="s">
        <v>29</v>
      </c>
      <c r="D2462" s="3" t="s">
        <v>18</v>
      </c>
      <c r="E2462" s="3" t="s">
        <v>645</v>
      </c>
      <c r="F2462" s="3" t="s">
        <v>171</v>
      </c>
      <c r="G2462" s="3" t="s">
        <v>48</v>
      </c>
      <c r="H2462" s="3" t="s">
        <v>874</v>
      </c>
      <c r="I2462" s="3" t="s">
        <v>973</v>
      </c>
      <c r="J2462" s="6">
        <v>0.13500000000000001</v>
      </c>
      <c r="K2462" s="4">
        <v>45201</v>
      </c>
      <c r="L2462" s="3">
        <f t="shared" si="153"/>
        <v>2023</v>
      </c>
      <c r="M2462" s="3">
        <f t="shared" si="154"/>
        <v>10</v>
      </c>
      <c r="N2462" s="9"/>
      <c r="O2462" s="3"/>
      <c r="P2462" s="56">
        <f t="shared" si="155"/>
        <v>0</v>
      </c>
      <c r="Q2462" s="56">
        <f t="shared" si="156"/>
        <v>-0.13500000000000001</v>
      </c>
      <c r="R2462" s="56">
        <f>IF(A2462="INVERSION",-J2462,0)</f>
        <v>0</v>
      </c>
      <c r="S2462" s="56">
        <f>finanzas3[[#This Row],[INGRESO__NETO]]+finanzas3[[#This Row],[GASTO_NETO]]+finanzas3[[#This Row],[INVERSION_NETA]]</f>
        <v>-0.13500000000000001</v>
      </c>
    </row>
    <row r="2463" spans="1:19" x14ac:dyDescent="0.35">
      <c r="A2463" s="3" t="s">
        <v>28</v>
      </c>
      <c r="B2463" s="3" t="s">
        <v>16</v>
      </c>
      <c r="C2463" s="3" t="s">
        <v>17</v>
      </c>
      <c r="D2463" s="3" t="s">
        <v>18</v>
      </c>
      <c r="E2463" s="3" t="s">
        <v>1820</v>
      </c>
      <c r="F2463" s="3" t="s">
        <v>171</v>
      </c>
      <c r="G2463" s="3" t="s">
        <v>67</v>
      </c>
      <c r="H2463" s="3" t="s">
        <v>66</v>
      </c>
      <c r="I2463" s="3" t="s">
        <v>1803</v>
      </c>
      <c r="J2463" s="6">
        <v>1.6</v>
      </c>
      <c r="K2463" s="4">
        <v>45201</v>
      </c>
      <c r="L2463" s="3">
        <f t="shared" si="153"/>
        <v>2023</v>
      </c>
      <c r="M2463" s="3">
        <f t="shared" si="154"/>
        <v>10</v>
      </c>
      <c r="N2463" s="9"/>
      <c r="O2463" s="3"/>
      <c r="P2463" s="56">
        <f t="shared" si="155"/>
        <v>0</v>
      </c>
      <c r="Q2463" s="56">
        <f t="shared" si="156"/>
        <v>-1.6</v>
      </c>
      <c r="R2463" s="56">
        <f>IF(A2463="INVERSION",-J2463,0)</f>
        <v>0</v>
      </c>
      <c r="S2463" s="56">
        <f>finanzas3[[#This Row],[INGRESO__NETO]]+finanzas3[[#This Row],[GASTO_NETO]]+finanzas3[[#This Row],[INVERSION_NETA]]</f>
        <v>-1.6</v>
      </c>
    </row>
    <row r="2464" spans="1:19" x14ac:dyDescent="0.35">
      <c r="A2464" s="3" t="s">
        <v>28</v>
      </c>
      <c r="B2464" s="3" t="s">
        <v>16</v>
      </c>
      <c r="C2464" s="3" t="s">
        <v>29</v>
      </c>
      <c r="D2464" s="3" t="s">
        <v>1562</v>
      </c>
      <c r="E2464" s="3" t="s">
        <v>63</v>
      </c>
      <c r="F2464" s="3" t="s">
        <v>171</v>
      </c>
      <c r="G2464" s="3" t="s">
        <v>48</v>
      </c>
      <c r="H2464" s="3" t="s">
        <v>46</v>
      </c>
      <c r="I2464" s="3" t="s">
        <v>63</v>
      </c>
      <c r="J2464" s="6">
        <v>3.4380000000000006</v>
      </c>
      <c r="K2464" s="4">
        <v>45201</v>
      </c>
      <c r="L2464" s="3">
        <f t="shared" si="153"/>
        <v>2023</v>
      </c>
      <c r="M2464" s="3">
        <f t="shared" si="154"/>
        <v>10</v>
      </c>
      <c r="O2464" s="3"/>
      <c r="P2464" s="56">
        <f t="shared" si="155"/>
        <v>0</v>
      </c>
      <c r="Q2464" s="56">
        <f t="shared" si="156"/>
        <v>-3.4380000000000006</v>
      </c>
      <c r="R2464" s="56">
        <f>IF(A2464="INVERSION",-J2464,0)</f>
        <v>0</v>
      </c>
      <c r="S2464" s="56">
        <f>finanzas3[[#This Row],[INGRESO__NETO]]+finanzas3[[#This Row],[GASTO_NETO]]+finanzas3[[#This Row],[INVERSION_NETA]]</f>
        <v>-3.4380000000000006</v>
      </c>
    </row>
    <row r="2465" spans="1:19" x14ac:dyDescent="0.35">
      <c r="A2465" s="3" t="s">
        <v>28</v>
      </c>
      <c r="B2465" s="3" t="s">
        <v>16</v>
      </c>
      <c r="C2465" s="3" t="s">
        <v>29</v>
      </c>
      <c r="D2465" s="3" t="s">
        <v>18</v>
      </c>
      <c r="E2465" s="3" t="s">
        <v>184</v>
      </c>
      <c r="F2465" s="3" t="s">
        <v>171</v>
      </c>
      <c r="G2465" s="3" t="s">
        <v>1864</v>
      </c>
      <c r="H2465" s="3" t="s">
        <v>184</v>
      </c>
      <c r="I2465" s="3" t="s">
        <v>1271</v>
      </c>
      <c r="J2465" s="6">
        <v>6.5</v>
      </c>
      <c r="K2465" s="4">
        <v>45201</v>
      </c>
      <c r="L2465" s="3">
        <f t="shared" si="153"/>
        <v>2023</v>
      </c>
      <c r="M2465" s="3">
        <f t="shared" si="154"/>
        <v>10</v>
      </c>
      <c r="N2465" s="9"/>
      <c r="O2465" s="3"/>
      <c r="P2465" s="56">
        <f t="shared" si="155"/>
        <v>0</v>
      </c>
      <c r="Q2465" s="56">
        <f t="shared" si="156"/>
        <v>-6.5</v>
      </c>
      <c r="R2465" s="56">
        <f>IF(A2465="INVERSION",-J2465,0)</f>
        <v>0</v>
      </c>
      <c r="S2465" s="56">
        <f>finanzas3[[#This Row],[INGRESO__NETO]]+finanzas3[[#This Row],[GASTO_NETO]]+finanzas3[[#This Row],[INVERSION_NETA]]</f>
        <v>-6.5</v>
      </c>
    </row>
    <row r="2466" spans="1:19" x14ac:dyDescent="0.35">
      <c r="A2466" s="3" t="s">
        <v>28</v>
      </c>
      <c r="B2466" s="3" t="s">
        <v>16</v>
      </c>
      <c r="C2466" s="3" t="s">
        <v>17</v>
      </c>
      <c r="D2466" s="3" t="s">
        <v>18</v>
      </c>
      <c r="E2466" s="3" t="s">
        <v>37</v>
      </c>
      <c r="F2466" s="3" t="s">
        <v>171</v>
      </c>
      <c r="G2466" s="3" t="s">
        <v>1864</v>
      </c>
      <c r="H2466" s="3" t="s">
        <v>679</v>
      </c>
      <c r="I2466" s="3" t="s">
        <v>2197</v>
      </c>
      <c r="J2466" s="6">
        <v>3.1</v>
      </c>
      <c r="K2466" s="4">
        <v>45201</v>
      </c>
      <c r="L2466" s="3">
        <f t="shared" si="153"/>
        <v>2023</v>
      </c>
      <c r="M2466" s="3">
        <f t="shared" si="154"/>
        <v>10</v>
      </c>
      <c r="N2466" s="9"/>
      <c r="O2466" s="3"/>
      <c r="P2466" s="56">
        <f t="shared" si="155"/>
        <v>0</v>
      </c>
      <c r="Q2466" s="56">
        <f t="shared" si="156"/>
        <v>-3.1</v>
      </c>
      <c r="R2466" s="56">
        <f>IF(A2466="INVERSION",-J2466,0)</f>
        <v>0</v>
      </c>
      <c r="S2466" s="56">
        <f>finanzas3[[#This Row],[INGRESO__NETO]]+finanzas3[[#This Row],[GASTO_NETO]]+finanzas3[[#This Row],[INVERSION_NETA]]</f>
        <v>-3.1</v>
      </c>
    </row>
    <row r="2467" spans="1:19" x14ac:dyDescent="0.35">
      <c r="A2467" s="3" t="s">
        <v>28</v>
      </c>
      <c r="B2467" s="3" t="s">
        <v>16</v>
      </c>
      <c r="C2467" s="3" t="s">
        <v>17</v>
      </c>
      <c r="D2467" s="3" t="s">
        <v>18</v>
      </c>
      <c r="E2467" s="3" t="s">
        <v>1206</v>
      </c>
      <c r="F2467" s="3" t="s">
        <v>171</v>
      </c>
      <c r="G2467" s="3" t="s">
        <v>59</v>
      </c>
      <c r="H2467" s="3" t="s">
        <v>228</v>
      </c>
      <c r="I2467" s="3" t="s">
        <v>1804</v>
      </c>
      <c r="J2467" s="6">
        <v>0.35000000000000003</v>
      </c>
      <c r="K2467" s="4">
        <v>45201</v>
      </c>
      <c r="L2467" s="3">
        <f t="shared" si="153"/>
        <v>2023</v>
      </c>
      <c r="M2467" s="3">
        <f t="shared" si="154"/>
        <v>10</v>
      </c>
      <c r="N2467" s="9"/>
      <c r="O2467" s="3"/>
      <c r="P2467" s="56">
        <f t="shared" si="155"/>
        <v>0</v>
      </c>
      <c r="Q2467" s="56">
        <f t="shared" si="156"/>
        <v>-0.35000000000000003</v>
      </c>
      <c r="R2467" s="56">
        <f>IF(A2467="INVERSION",-J2467,0)</f>
        <v>0</v>
      </c>
      <c r="S2467" s="56">
        <f>finanzas3[[#This Row],[INGRESO__NETO]]+finanzas3[[#This Row],[GASTO_NETO]]+finanzas3[[#This Row],[INVERSION_NETA]]</f>
        <v>-0.35000000000000003</v>
      </c>
    </row>
    <row r="2468" spans="1:19" x14ac:dyDescent="0.35">
      <c r="A2468" s="3" t="s">
        <v>28</v>
      </c>
      <c r="B2468" s="3" t="s">
        <v>16</v>
      </c>
      <c r="C2468" s="3" t="s">
        <v>29</v>
      </c>
      <c r="D2468" s="3" t="s">
        <v>1562</v>
      </c>
      <c r="E2468" s="3" t="s">
        <v>1847</v>
      </c>
      <c r="F2468" s="3" t="s">
        <v>171</v>
      </c>
      <c r="G2468" s="3" t="s">
        <v>67</v>
      </c>
      <c r="H2468" s="3" t="s">
        <v>66</v>
      </c>
      <c r="I2468" s="3" t="s">
        <v>185</v>
      </c>
      <c r="J2468" s="6">
        <v>0.55000000000000004</v>
      </c>
      <c r="K2468" s="4">
        <v>45202</v>
      </c>
      <c r="L2468" s="3">
        <f t="shared" si="153"/>
        <v>2023</v>
      </c>
      <c r="M2468" s="3">
        <f t="shared" si="154"/>
        <v>10</v>
      </c>
      <c r="O2468" s="3"/>
      <c r="P2468" s="56">
        <f t="shared" si="155"/>
        <v>0</v>
      </c>
      <c r="Q2468" s="56">
        <f t="shared" si="156"/>
        <v>-0.55000000000000004</v>
      </c>
      <c r="R2468" s="56">
        <f>IF(A2468="INVERSION",-J2468,0)</f>
        <v>0</v>
      </c>
      <c r="S2468" s="56">
        <f>finanzas3[[#This Row],[INGRESO__NETO]]+finanzas3[[#This Row],[GASTO_NETO]]+finanzas3[[#This Row],[INVERSION_NETA]]</f>
        <v>-0.55000000000000004</v>
      </c>
    </row>
    <row r="2469" spans="1:19" x14ac:dyDescent="0.35">
      <c r="A2469" s="3" t="s">
        <v>15</v>
      </c>
      <c r="B2469" s="3" t="s">
        <v>16</v>
      </c>
      <c r="C2469" s="3" t="s">
        <v>29</v>
      </c>
      <c r="D2469" s="3" t="s">
        <v>18</v>
      </c>
      <c r="E2469" s="3" t="s">
        <v>567</v>
      </c>
      <c r="F2469" s="3" t="s">
        <v>171</v>
      </c>
      <c r="G2469" s="3" t="s">
        <v>21</v>
      </c>
      <c r="H2469" s="3" t="s">
        <v>567</v>
      </c>
      <c r="I2469" s="3" t="s">
        <v>1805</v>
      </c>
      <c r="J2469" s="6">
        <v>3</v>
      </c>
      <c r="K2469" s="4">
        <v>45202</v>
      </c>
      <c r="L2469" s="3">
        <f t="shared" si="153"/>
        <v>2023</v>
      </c>
      <c r="M2469" s="3">
        <f t="shared" si="154"/>
        <v>10</v>
      </c>
      <c r="N2469" s="9"/>
      <c r="O2469" s="3"/>
      <c r="P2469" s="56">
        <f t="shared" si="155"/>
        <v>3</v>
      </c>
      <c r="Q2469" s="56">
        <f t="shared" si="156"/>
        <v>0</v>
      </c>
      <c r="R2469" s="56">
        <f>IF(A2469="INVERSION",-J2469,0)</f>
        <v>0</v>
      </c>
      <c r="S2469" s="56">
        <f>finanzas3[[#This Row],[INGRESO__NETO]]+finanzas3[[#This Row],[GASTO_NETO]]+finanzas3[[#This Row],[INVERSION_NETA]]</f>
        <v>3</v>
      </c>
    </row>
    <row r="2470" spans="1:19" x14ac:dyDescent="0.35">
      <c r="A2470" s="3" t="s">
        <v>28</v>
      </c>
      <c r="B2470" s="3" t="s">
        <v>16</v>
      </c>
      <c r="C2470" s="3" t="s">
        <v>29</v>
      </c>
      <c r="D2470" s="3" t="s">
        <v>18</v>
      </c>
      <c r="E2470" s="3" t="s">
        <v>1814</v>
      </c>
      <c r="F2470" s="3" t="s">
        <v>171</v>
      </c>
      <c r="G2470" s="3" t="s">
        <v>59</v>
      </c>
      <c r="H2470" s="3" t="s">
        <v>337</v>
      </c>
      <c r="I2470" s="3" t="s">
        <v>2542</v>
      </c>
      <c r="J2470" s="6">
        <v>0.5</v>
      </c>
      <c r="K2470" s="4">
        <v>45202</v>
      </c>
      <c r="L2470" s="3">
        <f t="shared" si="153"/>
        <v>2023</v>
      </c>
      <c r="M2470" s="3">
        <f t="shared" si="154"/>
        <v>10</v>
      </c>
      <c r="N2470" s="9"/>
      <c r="O2470" s="3"/>
      <c r="P2470" s="56">
        <f t="shared" si="155"/>
        <v>0</v>
      </c>
      <c r="Q2470" s="56">
        <f t="shared" si="156"/>
        <v>-0.5</v>
      </c>
      <c r="R2470" s="56">
        <f>IF(A2470="INVERSION",-J2470,0)</f>
        <v>0</v>
      </c>
      <c r="S2470" s="56">
        <f>finanzas3[[#This Row],[INGRESO__NETO]]+finanzas3[[#This Row],[GASTO_NETO]]+finanzas3[[#This Row],[INVERSION_NETA]]</f>
        <v>-0.5</v>
      </c>
    </row>
    <row r="2471" spans="1:19" x14ac:dyDescent="0.35">
      <c r="A2471" s="3" t="s">
        <v>531</v>
      </c>
      <c r="B2471" s="3" t="s">
        <v>16</v>
      </c>
      <c r="C2471" s="3" t="s">
        <v>17</v>
      </c>
      <c r="D2471" s="3" t="s">
        <v>18</v>
      </c>
      <c r="E2471" s="3" t="s">
        <v>2203</v>
      </c>
      <c r="F2471" s="3" t="s">
        <v>20</v>
      </c>
      <c r="G2471" s="3" t="s">
        <v>1451</v>
      </c>
      <c r="H2471" s="3" t="s">
        <v>1451</v>
      </c>
      <c r="I2471" s="3" t="s">
        <v>1450</v>
      </c>
      <c r="J2471" s="6">
        <v>180</v>
      </c>
      <c r="K2471" s="4">
        <v>45202</v>
      </c>
      <c r="L2471" s="3">
        <f t="shared" si="153"/>
        <v>2023</v>
      </c>
      <c r="M2471" s="3">
        <f t="shared" si="154"/>
        <v>10</v>
      </c>
      <c r="N2471" s="9"/>
      <c r="O2471" s="3"/>
      <c r="P2471" s="56">
        <f t="shared" si="155"/>
        <v>0</v>
      </c>
      <c r="Q2471" s="56">
        <f t="shared" si="156"/>
        <v>0</v>
      </c>
      <c r="R2471" s="56">
        <f>IF(A2471="INVERSION",-J2471,0)</f>
        <v>-180</v>
      </c>
      <c r="S2471" s="56">
        <f>finanzas3[[#This Row],[INGRESO__NETO]]+finanzas3[[#This Row],[GASTO_NETO]]+finanzas3[[#This Row],[INVERSION_NETA]]</f>
        <v>-180</v>
      </c>
    </row>
    <row r="2472" spans="1:19" x14ac:dyDescent="0.35">
      <c r="A2472" s="3" t="s">
        <v>28</v>
      </c>
      <c r="B2472" s="3" t="s">
        <v>16</v>
      </c>
      <c r="C2472" s="3" t="s">
        <v>29</v>
      </c>
      <c r="D2472" s="3" t="s">
        <v>18</v>
      </c>
      <c r="E2472" s="3" t="s">
        <v>1410</v>
      </c>
      <c r="F2472" s="3" t="s">
        <v>171</v>
      </c>
      <c r="G2472" s="3" t="s">
        <v>59</v>
      </c>
      <c r="H2472" s="3" t="s">
        <v>428</v>
      </c>
      <c r="I2472" s="8" t="s">
        <v>1410</v>
      </c>
      <c r="J2472" s="47">
        <v>8</v>
      </c>
      <c r="K2472" s="4">
        <v>45202</v>
      </c>
      <c r="L2472" s="3">
        <f t="shared" si="153"/>
        <v>2023</v>
      </c>
      <c r="M2472" s="3">
        <f t="shared" si="154"/>
        <v>10</v>
      </c>
      <c r="N2472" s="9"/>
      <c r="O2472" s="3"/>
      <c r="P2472" s="56">
        <f t="shared" si="155"/>
        <v>0</v>
      </c>
      <c r="Q2472" s="56">
        <f t="shared" si="156"/>
        <v>-8</v>
      </c>
      <c r="R2472" s="56">
        <f>IF(A2472="INVERSION",-J2472,0)</f>
        <v>0</v>
      </c>
      <c r="S2472" s="56">
        <f>finanzas3[[#This Row],[INGRESO__NETO]]+finanzas3[[#This Row],[GASTO_NETO]]+finanzas3[[#This Row],[INVERSION_NETA]]</f>
        <v>-8</v>
      </c>
    </row>
    <row r="2473" spans="1:19" x14ac:dyDescent="0.35">
      <c r="A2473" s="3" t="s">
        <v>28</v>
      </c>
      <c r="B2473" s="3" t="s">
        <v>16</v>
      </c>
      <c r="C2473" s="3" t="s">
        <v>29</v>
      </c>
      <c r="D2473" s="3" t="s">
        <v>18</v>
      </c>
      <c r="E2473" s="3" t="s">
        <v>693</v>
      </c>
      <c r="F2473" s="3" t="s">
        <v>171</v>
      </c>
      <c r="G2473" s="3" t="s">
        <v>81</v>
      </c>
      <c r="H2473" s="3" t="s">
        <v>1819</v>
      </c>
      <c r="I2473" s="3" t="s">
        <v>1806</v>
      </c>
      <c r="J2473" s="6">
        <v>1.6500000000000001</v>
      </c>
      <c r="K2473" s="4">
        <v>45203</v>
      </c>
      <c r="L2473" s="3">
        <f t="shared" si="153"/>
        <v>2023</v>
      </c>
      <c r="M2473" s="3">
        <f t="shared" si="154"/>
        <v>10</v>
      </c>
      <c r="N2473" s="9"/>
      <c r="O2473" s="3"/>
      <c r="P2473" s="56">
        <f t="shared" si="155"/>
        <v>0</v>
      </c>
      <c r="Q2473" s="56">
        <f t="shared" si="156"/>
        <v>-1.6500000000000001</v>
      </c>
      <c r="R2473" s="56">
        <f>IF(A2473="INVERSION",-J2473,0)</f>
        <v>0</v>
      </c>
      <c r="S2473" s="56">
        <f>finanzas3[[#This Row],[INGRESO__NETO]]+finanzas3[[#This Row],[GASTO_NETO]]+finanzas3[[#This Row],[INVERSION_NETA]]</f>
        <v>-1.6500000000000001</v>
      </c>
    </row>
    <row r="2474" spans="1:19" x14ac:dyDescent="0.35">
      <c r="A2474" s="3" t="s">
        <v>28</v>
      </c>
      <c r="B2474" s="3" t="s">
        <v>16</v>
      </c>
      <c r="C2474" s="3" t="s">
        <v>29</v>
      </c>
      <c r="D2474" s="3" t="s">
        <v>18</v>
      </c>
      <c r="E2474" s="3" t="s">
        <v>970</v>
      </c>
      <c r="F2474" s="3" t="s">
        <v>171</v>
      </c>
      <c r="G2474" s="3" t="s">
        <v>67</v>
      </c>
      <c r="H2474" s="3" t="s">
        <v>67</v>
      </c>
      <c r="I2474" s="3" t="s">
        <v>1016</v>
      </c>
      <c r="J2474" s="6">
        <v>0.15000000000000002</v>
      </c>
      <c r="K2474" s="4">
        <v>45203</v>
      </c>
      <c r="L2474" s="3">
        <f t="shared" si="153"/>
        <v>2023</v>
      </c>
      <c r="M2474" s="3">
        <f t="shared" si="154"/>
        <v>10</v>
      </c>
      <c r="N2474" s="9"/>
      <c r="O2474" s="3"/>
      <c r="P2474" s="56">
        <f t="shared" si="155"/>
        <v>0</v>
      </c>
      <c r="Q2474" s="56">
        <f t="shared" si="156"/>
        <v>-0.15000000000000002</v>
      </c>
      <c r="R2474" s="56">
        <f>IF(A2474="INVERSION",-J2474,0)</f>
        <v>0</v>
      </c>
      <c r="S2474" s="56">
        <f>finanzas3[[#This Row],[INGRESO__NETO]]+finanzas3[[#This Row],[GASTO_NETO]]+finanzas3[[#This Row],[INVERSION_NETA]]</f>
        <v>-0.15000000000000002</v>
      </c>
    </row>
    <row r="2475" spans="1:19" x14ac:dyDescent="0.35">
      <c r="A2475" s="3" t="s">
        <v>28</v>
      </c>
      <c r="B2475" s="3" t="s">
        <v>16</v>
      </c>
      <c r="C2475" s="3" t="s">
        <v>29</v>
      </c>
      <c r="D2475" s="3" t="s">
        <v>18</v>
      </c>
      <c r="E2475" s="3" t="s">
        <v>1814</v>
      </c>
      <c r="F2475" s="3" t="s">
        <v>171</v>
      </c>
      <c r="G2475" s="3" t="s">
        <v>59</v>
      </c>
      <c r="H2475" s="3" t="s">
        <v>337</v>
      </c>
      <c r="I2475" s="3" t="s">
        <v>2038</v>
      </c>
      <c r="J2475" s="6">
        <v>2.95</v>
      </c>
      <c r="K2475" s="4">
        <v>45203</v>
      </c>
      <c r="L2475" s="3">
        <f t="shared" si="153"/>
        <v>2023</v>
      </c>
      <c r="M2475" s="3">
        <f t="shared" si="154"/>
        <v>10</v>
      </c>
      <c r="N2475" s="9"/>
      <c r="O2475" s="3"/>
      <c r="P2475" s="56">
        <f t="shared" si="155"/>
        <v>0</v>
      </c>
      <c r="Q2475" s="56">
        <f t="shared" si="156"/>
        <v>-2.95</v>
      </c>
      <c r="R2475" s="56">
        <f>IF(A2475="INVERSION",-J2475,0)</f>
        <v>0</v>
      </c>
      <c r="S2475" s="56">
        <f>finanzas3[[#This Row],[INGRESO__NETO]]+finanzas3[[#This Row],[GASTO_NETO]]+finanzas3[[#This Row],[INVERSION_NETA]]</f>
        <v>-2.95</v>
      </c>
    </row>
    <row r="2476" spans="1:19" x14ac:dyDescent="0.35">
      <c r="A2476" s="3" t="s">
        <v>28</v>
      </c>
      <c r="B2476" s="3" t="s">
        <v>16</v>
      </c>
      <c r="C2476" s="3" t="s">
        <v>29</v>
      </c>
      <c r="D2476" s="3" t="s">
        <v>1562</v>
      </c>
      <c r="E2476" s="3" t="s">
        <v>1948</v>
      </c>
      <c r="F2476" s="3" t="s">
        <v>171</v>
      </c>
      <c r="G2476" s="3" t="s">
        <v>81</v>
      </c>
      <c r="H2476" s="3" t="s">
        <v>168</v>
      </c>
      <c r="I2476" s="3" t="s">
        <v>327</v>
      </c>
      <c r="J2476" s="6">
        <v>0.60000000000000009</v>
      </c>
      <c r="K2476" s="4">
        <v>45203</v>
      </c>
      <c r="L2476" s="3">
        <f t="shared" si="153"/>
        <v>2023</v>
      </c>
      <c r="M2476" s="3">
        <f t="shared" si="154"/>
        <v>10</v>
      </c>
      <c r="O2476" s="3" t="s">
        <v>1848</v>
      </c>
      <c r="P2476" s="56">
        <f t="shared" si="155"/>
        <v>0</v>
      </c>
      <c r="Q2476" s="56">
        <f t="shared" si="156"/>
        <v>-0.60000000000000009</v>
      </c>
      <c r="R2476" s="56">
        <f>IF(A2476="INVERSION",-J2476,0)</f>
        <v>0</v>
      </c>
      <c r="S2476" s="56">
        <f>finanzas3[[#This Row],[INGRESO__NETO]]+finanzas3[[#This Row],[GASTO_NETO]]+finanzas3[[#This Row],[INVERSION_NETA]]</f>
        <v>-0.60000000000000009</v>
      </c>
    </row>
    <row r="2477" spans="1:19" x14ac:dyDescent="0.35">
      <c r="A2477" s="3" t="s">
        <v>28</v>
      </c>
      <c r="B2477" s="3" t="s">
        <v>16</v>
      </c>
      <c r="C2477" s="3" t="s">
        <v>29</v>
      </c>
      <c r="D2477" s="3" t="s">
        <v>1562</v>
      </c>
      <c r="E2477" s="3" t="s">
        <v>1948</v>
      </c>
      <c r="F2477" s="3" t="s">
        <v>171</v>
      </c>
      <c r="G2477" s="3" t="s">
        <v>81</v>
      </c>
      <c r="H2477" s="3" t="s">
        <v>168</v>
      </c>
      <c r="I2477" s="3" t="s">
        <v>327</v>
      </c>
      <c r="J2477" s="6">
        <v>0.60000000000000009</v>
      </c>
      <c r="K2477" s="4">
        <v>45203</v>
      </c>
      <c r="L2477" s="3">
        <f t="shared" si="153"/>
        <v>2023</v>
      </c>
      <c r="M2477" s="3">
        <f t="shared" si="154"/>
        <v>10</v>
      </c>
      <c r="O2477" s="3"/>
      <c r="P2477" s="56">
        <f t="shared" si="155"/>
        <v>0</v>
      </c>
      <c r="Q2477" s="56">
        <f t="shared" si="156"/>
        <v>-0.60000000000000009</v>
      </c>
      <c r="R2477" s="56">
        <f>IF(A2477="INVERSION",-J2477,0)</f>
        <v>0</v>
      </c>
      <c r="S2477" s="56">
        <f>finanzas3[[#This Row],[INGRESO__NETO]]+finanzas3[[#This Row],[GASTO_NETO]]+finanzas3[[#This Row],[INVERSION_NETA]]</f>
        <v>-0.60000000000000009</v>
      </c>
    </row>
    <row r="2478" spans="1:19" x14ac:dyDescent="0.35">
      <c r="A2478" s="3" t="s">
        <v>28</v>
      </c>
      <c r="B2478" s="3" t="s">
        <v>16</v>
      </c>
      <c r="C2478" s="3" t="s">
        <v>29</v>
      </c>
      <c r="D2478" s="3" t="s">
        <v>1562</v>
      </c>
      <c r="E2478" s="3" t="s">
        <v>269</v>
      </c>
      <c r="F2478" s="3" t="s">
        <v>171</v>
      </c>
      <c r="G2478" s="3" t="s">
        <v>1864</v>
      </c>
      <c r="H2478" s="3" t="s">
        <v>1203</v>
      </c>
      <c r="I2478" s="3" t="s">
        <v>1853</v>
      </c>
      <c r="J2478" s="6">
        <v>1.05</v>
      </c>
      <c r="K2478" s="4">
        <v>45204</v>
      </c>
      <c r="L2478" s="3">
        <f t="shared" si="153"/>
        <v>2023</v>
      </c>
      <c r="M2478" s="3">
        <f t="shared" si="154"/>
        <v>10</v>
      </c>
      <c r="O2478" s="3"/>
      <c r="P2478" s="56">
        <f t="shared" si="155"/>
        <v>0</v>
      </c>
      <c r="Q2478" s="56">
        <f t="shared" si="156"/>
        <v>-1.05</v>
      </c>
      <c r="R2478" s="56">
        <f>IF(A2478="INVERSION",-J2478,0)</f>
        <v>0</v>
      </c>
      <c r="S2478" s="56">
        <f>finanzas3[[#This Row],[INGRESO__NETO]]+finanzas3[[#This Row],[GASTO_NETO]]+finanzas3[[#This Row],[INVERSION_NETA]]</f>
        <v>-1.05</v>
      </c>
    </row>
    <row r="2479" spans="1:19" x14ac:dyDescent="0.35">
      <c r="A2479" s="3" t="s">
        <v>28</v>
      </c>
      <c r="B2479" s="3" t="s">
        <v>16</v>
      </c>
      <c r="C2479" s="3" t="s">
        <v>29</v>
      </c>
      <c r="D2479" s="3" t="s">
        <v>18</v>
      </c>
      <c r="E2479" s="3" t="s">
        <v>1245</v>
      </c>
      <c r="F2479" s="3" t="s">
        <v>171</v>
      </c>
      <c r="G2479" s="3" t="s">
        <v>67</v>
      </c>
      <c r="H2479" s="3" t="s">
        <v>67</v>
      </c>
      <c r="I2479" s="3" t="s">
        <v>1016</v>
      </c>
      <c r="J2479" s="6">
        <v>0.56500000000000006</v>
      </c>
      <c r="K2479" s="4">
        <v>45204</v>
      </c>
      <c r="L2479" s="3">
        <f t="shared" si="153"/>
        <v>2023</v>
      </c>
      <c r="M2479" s="3">
        <f t="shared" si="154"/>
        <v>10</v>
      </c>
      <c r="P2479" s="56">
        <f t="shared" si="155"/>
        <v>0</v>
      </c>
      <c r="Q2479" s="56">
        <f t="shared" si="156"/>
        <v>-0.56500000000000006</v>
      </c>
      <c r="R2479" s="56">
        <f>IF(A2479="INVERSION",-J2479,0)</f>
        <v>0</v>
      </c>
      <c r="S2479" s="56">
        <f>finanzas3[[#This Row],[INGRESO__NETO]]+finanzas3[[#This Row],[GASTO_NETO]]+finanzas3[[#This Row],[INVERSION_NETA]]</f>
        <v>-0.56500000000000006</v>
      </c>
    </row>
    <row r="2480" spans="1:19" x14ac:dyDescent="0.35">
      <c r="A2480" s="3" t="s">
        <v>28</v>
      </c>
      <c r="B2480" s="3" t="s">
        <v>16</v>
      </c>
      <c r="C2480" s="3" t="s">
        <v>29</v>
      </c>
      <c r="D2480" s="3" t="s">
        <v>18</v>
      </c>
      <c r="E2480" s="3" t="s">
        <v>1807</v>
      </c>
      <c r="F2480" s="3" t="s">
        <v>171</v>
      </c>
      <c r="G2480" s="3" t="s">
        <v>67</v>
      </c>
      <c r="H2480" s="3" t="s">
        <v>66</v>
      </c>
      <c r="I2480" s="3" t="s">
        <v>1818</v>
      </c>
      <c r="J2480" s="6">
        <v>0.26</v>
      </c>
      <c r="K2480" s="4">
        <v>45204</v>
      </c>
      <c r="L2480" s="3">
        <f t="shared" si="153"/>
        <v>2023</v>
      </c>
      <c r="M2480" s="3">
        <f t="shared" si="154"/>
        <v>10</v>
      </c>
      <c r="P2480" s="56">
        <f t="shared" si="155"/>
        <v>0</v>
      </c>
      <c r="Q2480" s="56">
        <f t="shared" si="156"/>
        <v>-0.26</v>
      </c>
      <c r="R2480" s="56">
        <f>IF(A2480="INVERSION",-J2480,0)</f>
        <v>0</v>
      </c>
      <c r="S2480" s="56">
        <f>finanzas3[[#This Row],[INGRESO__NETO]]+finanzas3[[#This Row],[GASTO_NETO]]+finanzas3[[#This Row],[INVERSION_NETA]]</f>
        <v>-0.26</v>
      </c>
    </row>
    <row r="2481" spans="1:19" x14ac:dyDescent="0.35">
      <c r="A2481" s="3" t="s">
        <v>531</v>
      </c>
      <c r="B2481" s="3" t="s">
        <v>16</v>
      </c>
      <c r="C2481" s="3" t="s">
        <v>17</v>
      </c>
      <c r="D2481" s="3" t="s">
        <v>18</v>
      </c>
      <c r="E2481" s="3" t="s">
        <v>2203</v>
      </c>
      <c r="F2481" s="3" t="s">
        <v>20</v>
      </c>
      <c r="G2481" s="3" t="s">
        <v>1451</v>
      </c>
      <c r="H2481" s="3" t="s">
        <v>1451</v>
      </c>
      <c r="I2481" s="3" t="s">
        <v>1450</v>
      </c>
      <c r="J2481" s="6">
        <v>180</v>
      </c>
      <c r="K2481" s="4">
        <v>45204</v>
      </c>
      <c r="L2481" s="3">
        <f t="shared" si="153"/>
        <v>2023</v>
      </c>
      <c r="M2481" s="3">
        <f t="shared" si="154"/>
        <v>10</v>
      </c>
      <c r="P2481" s="56">
        <f t="shared" si="155"/>
        <v>0</v>
      </c>
      <c r="Q2481" s="56">
        <f t="shared" si="156"/>
        <v>0</v>
      </c>
      <c r="R2481" s="56">
        <f>IF(A2481="INVERSION",-J2481,0)</f>
        <v>-180</v>
      </c>
      <c r="S2481" s="56">
        <f>finanzas3[[#This Row],[INGRESO__NETO]]+finanzas3[[#This Row],[GASTO_NETO]]+finanzas3[[#This Row],[INVERSION_NETA]]</f>
        <v>-180</v>
      </c>
    </row>
    <row r="2482" spans="1:19" x14ac:dyDescent="0.35">
      <c r="A2482" s="3" t="s">
        <v>28</v>
      </c>
      <c r="B2482" s="3" t="s">
        <v>16</v>
      </c>
      <c r="C2482" s="3" t="s">
        <v>29</v>
      </c>
      <c r="D2482" s="3" t="s">
        <v>1562</v>
      </c>
      <c r="F2482" s="3" t="s">
        <v>171</v>
      </c>
      <c r="G2482" s="3" t="s">
        <v>81</v>
      </c>
      <c r="H2482" s="3" t="s">
        <v>1844</v>
      </c>
      <c r="I2482" s="3" t="s">
        <v>1843</v>
      </c>
      <c r="J2482" s="6">
        <v>1.6</v>
      </c>
      <c r="K2482" s="4">
        <v>45204</v>
      </c>
      <c r="L2482" s="3">
        <f t="shared" si="153"/>
        <v>2023</v>
      </c>
      <c r="M2482" s="3">
        <f t="shared" si="154"/>
        <v>10</v>
      </c>
      <c r="O2482" s="3"/>
      <c r="P2482" s="56">
        <f t="shared" si="155"/>
        <v>0</v>
      </c>
      <c r="Q2482" s="56">
        <f t="shared" si="156"/>
        <v>-1.6</v>
      </c>
      <c r="R2482" s="56">
        <f>IF(A2482="INVERSION",-J2482,0)</f>
        <v>0</v>
      </c>
      <c r="S2482" s="56">
        <f>finanzas3[[#This Row],[INGRESO__NETO]]+finanzas3[[#This Row],[GASTO_NETO]]+finanzas3[[#This Row],[INVERSION_NETA]]</f>
        <v>-1.6</v>
      </c>
    </row>
    <row r="2483" spans="1:19" x14ac:dyDescent="0.35">
      <c r="A2483" s="3" t="s">
        <v>28</v>
      </c>
      <c r="B2483" s="3" t="s">
        <v>16</v>
      </c>
      <c r="C2483" s="3" t="s">
        <v>29</v>
      </c>
      <c r="D2483" s="3" t="s">
        <v>18</v>
      </c>
      <c r="E2483" s="3" t="s">
        <v>19</v>
      </c>
      <c r="F2483" s="3" t="s">
        <v>171</v>
      </c>
      <c r="G2483" s="3" t="s">
        <v>1537</v>
      </c>
      <c r="H2483" s="3" t="s">
        <v>1537</v>
      </c>
      <c r="I2483" s="3" t="s">
        <v>1600</v>
      </c>
      <c r="J2483" s="6">
        <v>15</v>
      </c>
      <c r="K2483" s="4">
        <v>45204</v>
      </c>
      <c r="L2483" s="3">
        <f t="shared" si="153"/>
        <v>2023</v>
      </c>
      <c r="M2483" s="3">
        <f t="shared" si="154"/>
        <v>10</v>
      </c>
      <c r="N2483" s="9"/>
      <c r="O2483" s="3"/>
      <c r="P2483" s="56">
        <f t="shared" si="155"/>
        <v>0</v>
      </c>
      <c r="Q2483" s="56">
        <f t="shared" si="156"/>
        <v>-15</v>
      </c>
      <c r="R2483" s="56">
        <f>IF(A2483="INVERSION",-J2483,0)</f>
        <v>0</v>
      </c>
      <c r="S2483" s="56">
        <f>finanzas3[[#This Row],[INGRESO__NETO]]+finanzas3[[#This Row],[GASTO_NETO]]+finanzas3[[#This Row],[INVERSION_NETA]]</f>
        <v>-15</v>
      </c>
    </row>
    <row r="2484" spans="1:19" x14ac:dyDescent="0.35">
      <c r="A2484" s="3" t="s">
        <v>15</v>
      </c>
      <c r="B2484" s="3" t="s">
        <v>35</v>
      </c>
      <c r="C2484" s="3" t="s">
        <v>17</v>
      </c>
      <c r="D2484" s="3" t="s">
        <v>18</v>
      </c>
      <c r="E2484" s="3" t="s">
        <v>264</v>
      </c>
      <c r="F2484" s="3" t="s">
        <v>171</v>
      </c>
      <c r="G2484" s="3" t="s">
        <v>265</v>
      </c>
      <c r="H2484" s="3" t="s">
        <v>700</v>
      </c>
      <c r="I2484" s="3" t="s">
        <v>703</v>
      </c>
      <c r="J2484" s="6">
        <v>45</v>
      </c>
      <c r="K2484" s="4">
        <v>45205</v>
      </c>
      <c r="L2484" s="3">
        <f t="shared" si="153"/>
        <v>2023</v>
      </c>
      <c r="M2484" s="3">
        <f t="shared" si="154"/>
        <v>10</v>
      </c>
      <c r="N2484" s="9"/>
      <c r="O2484" s="3"/>
      <c r="P2484" s="56">
        <f t="shared" si="155"/>
        <v>45</v>
      </c>
      <c r="Q2484" s="56">
        <f t="shared" si="156"/>
        <v>0</v>
      </c>
      <c r="R2484" s="56">
        <f>IF(A2484="INVERSION",-J2484,0)</f>
        <v>0</v>
      </c>
      <c r="S2484" s="56">
        <f>finanzas3[[#This Row],[INGRESO__NETO]]+finanzas3[[#This Row],[GASTO_NETO]]+finanzas3[[#This Row],[INVERSION_NETA]]</f>
        <v>45</v>
      </c>
    </row>
    <row r="2485" spans="1:19" x14ac:dyDescent="0.35">
      <c r="A2485" s="3" t="s">
        <v>28</v>
      </c>
      <c r="B2485" s="3" t="s">
        <v>16</v>
      </c>
      <c r="C2485" s="3" t="s">
        <v>29</v>
      </c>
      <c r="D2485" s="3" t="s">
        <v>18</v>
      </c>
      <c r="E2485" s="3" t="s">
        <v>645</v>
      </c>
      <c r="F2485" s="3" t="s">
        <v>171</v>
      </c>
      <c r="G2485" s="3" t="s">
        <v>48</v>
      </c>
      <c r="H2485" s="3" t="s">
        <v>874</v>
      </c>
      <c r="I2485" s="3" t="s">
        <v>185</v>
      </c>
      <c r="J2485" s="6">
        <v>4.0000000000000008E-2</v>
      </c>
      <c r="K2485" s="4">
        <v>45205</v>
      </c>
      <c r="L2485" s="3">
        <f t="shared" si="153"/>
        <v>2023</v>
      </c>
      <c r="M2485" s="3">
        <f t="shared" si="154"/>
        <v>10</v>
      </c>
      <c r="P2485" s="56">
        <f t="shared" si="155"/>
        <v>0</v>
      </c>
      <c r="Q2485" s="56">
        <f t="shared" si="156"/>
        <v>-4.0000000000000008E-2</v>
      </c>
      <c r="R2485" s="56">
        <f>IF(A2485="INVERSION",-J2485,0)</f>
        <v>0</v>
      </c>
      <c r="S2485" s="56">
        <f>finanzas3[[#This Row],[INGRESO__NETO]]+finanzas3[[#This Row],[GASTO_NETO]]+finanzas3[[#This Row],[INVERSION_NETA]]</f>
        <v>-4.0000000000000008E-2</v>
      </c>
    </row>
    <row r="2486" spans="1:19" x14ac:dyDescent="0.35">
      <c r="A2486" s="3" t="s">
        <v>28</v>
      </c>
      <c r="B2486" s="3" t="s">
        <v>16</v>
      </c>
      <c r="C2486" s="3" t="s">
        <v>29</v>
      </c>
      <c r="D2486" s="3" t="s">
        <v>18</v>
      </c>
      <c r="E2486" s="3" t="s">
        <v>1802</v>
      </c>
      <c r="F2486" s="3" t="s">
        <v>171</v>
      </c>
      <c r="G2486" s="3" t="s">
        <v>84</v>
      </c>
      <c r="H2486" s="3" t="s">
        <v>1815</v>
      </c>
      <c r="I2486" s="3" t="s">
        <v>1826</v>
      </c>
      <c r="J2486" s="6">
        <v>9.5</v>
      </c>
      <c r="K2486" s="4">
        <v>45205</v>
      </c>
      <c r="L2486" s="3">
        <f t="shared" si="153"/>
        <v>2023</v>
      </c>
      <c r="M2486" s="3">
        <f t="shared" si="154"/>
        <v>10</v>
      </c>
      <c r="P2486" s="56">
        <f t="shared" si="155"/>
        <v>0</v>
      </c>
      <c r="Q2486" s="56">
        <f t="shared" si="156"/>
        <v>-9.5</v>
      </c>
      <c r="R2486" s="56">
        <f>IF(A2486="INVERSION",-J2486,0)</f>
        <v>0</v>
      </c>
      <c r="S2486" s="56">
        <f>finanzas3[[#This Row],[INGRESO__NETO]]+finanzas3[[#This Row],[GASTO_NETO]]+finanzas3[[#This Row],[INVERSION_NETA]]</f>
        <v>-9.5</v>
      </c>
    </row>
    <row r="2487" spans="1:19" x14ac:dyDescent="0.35">
      <c r="A2487" s="3" t="s">
        <v>28</v>
      </c>
      <c r="B2487" s="3" t="s">
        <v>16</v>
      </c>
      <c r="C2487" s="3" t="s">
        <v>29</v>
      </c>
      <c r="D2487" s="3" t="s">
        <v>18</v>
      </c>
      <c r="E2487" s="3" t="s">
        <v>1802</v>
      </c>
      <c r="F2487" s="3" t="s">
        <v>171</v>
      </c>
      <c r="G2487" s="3" t="s">
        <v>84</v>
      </c>
      <c r="H2487" s="3" t="s">
        <v>1815</v>
      </c>
      <c r="I2487" s="3" t="s">
        <v>1823</v>
      </c>
      <c r="J2487" s="6">
        <v>12</v>
      </c>
      <c r="K2487" s="4">
        <v>45208</v>
      </c>
      <c r="L2487" s="3">
        <f t="shared" si="153"/>
        <v>2023</v>
      </c>
      <c r="M2487" s="3">
        <f t="shared" si="154"/>
        <v>10</v>
      </c>
      <c r="O2487" s="3"/>
      <c r="P2487" s="56">
        <f t="shared" si="155"/>
        <v>0</v>
      </c>
      <c r="Q2487" s="56">
        <f t="shared" si="156"/>
        <v>-12</v>
      </c>
      <c r="R2487" s="56">
        <f>IF(A2487="INVERSION",-J2487,0)</f>
        <v>0</v>
      </c>
      <c r="S2487" s="56">
        <f>finanzas3[[#This Row],[INGRESO__NETO]]+finanzas3[[#This Row],[GASTO_NETO]]+finanzas3[[#This Row],[INVERSION_NETA]]</f>
        <v>-12</v>
      </c>
    </row>
    <row r="2488" spans="1:19" x14ac:dyDescent="0.35">
      <c r="A2488" s="3" t="s">
        <v>28</v>
      </c>
      <c r="B2488" s="3" t="s">
        <v>16</v>
      </c>
      <c r="C2488" s="3" t="s">
        <v>29</v>
      </c>
      <c r="D2488" s="3" t="s">
        <v>18</v>
      </c>
      <c r="E2488" s="3" t="s">
        <v>167</v>
      </c>
      <c r="F2488" s="3" t="s">
        <v>171</v>
      </c>
      <c r="G2488" s="3" t="s">
        <v>1865</v>
      </c>
      <c r="H2488" s="3" t="s">
        <v>262</v>
      </c>
      <c r="I2488" s="3" t="s">
        <v>1813</v>
      </c>
      <c r="J2488" s="6">
        <v>5.7970000000000006</v>
      </c>
      <c r="K2488" s="4">
        <v>45208</v>
      </c>
      <c r="L2488" s="3">
        <f t="shared" si="153"/>
        <v>2023</v>
      </c>
      <c r="M2488" s="3">
        <f t="shared" si="154"/>
        <v>10</v>
      </c>
      <c r="O2488" s="3"/>
      <c r="P2488" s="56">
        <f t="shared" si="155"/>
        <v>0</v>
      </c>
      <c r="Q2488" s="56">
        <f t="shared" si="156"/>
        <v>-5.7970000000000006</v>
      </c>
      <c r="R2488" s="56">
        <f>IF(A2488="INVERSION",-J2488,0)</f>
        <v>0</v>
      </c>
      <c r="S2488" s="56">
        <f>finanzas3[[#This Row],[INGRESO__NETO]]+finanzas3[[#This Row],[GASTO_NETO]]+finanzas3[[#This Row],[INVERSION_NETA]]</f>
        <v>-5.7970000000000006</v>
      </c>
    </row>
    <row r="2489" spans="1:19" x14ac:dyDescent="0.35">
      <c r="A2489" s="3" t="s">
        <v>28</v>
      </c>
      <c r="B2489" s="3" t="s">
        <v>16</v>
      </c>
      <c r="C2489" s="3" t="s">
        <v>29</v>
      </c>
      <c r="D2489" s="3" t="s">
        <v>18</v>
      </c>
      <c r="E2489" s="3" t="s">
        <v>1206</v>
      </c>
      <c r="F2489" s="3" t="s">
        <v>171</v>
      </c>
      <c r="G2489" s="3" t="s">
        <v>67</v>
      </c>
      <c r="H2489" s="3" t="s">
        <v>67</v>
      </c>
      <c r="I2489" s="3" t="s">
        <v>1821</v>
      </c>
      <c r="J2489" s="6">
        <v>3.7130000000000005</v>
      </c>
      <c r="K2489" s="4">
        <v>45208</v>
      </c>
      <c r="L2489" s="3">
        <f t="shared" si="153"/>
        <v>2023</v>
      </c>
      <c r="M2489" s="3">
        <f t="shared" si="154"/>
        <v>10</v>
      </c>
      <c r="N2489" s="9">
        <v>45209</v>
      </c>
      <c r="O2489" s="3" t="s">
        <v>1822</v>
      </c>
      <c r="P2489" s="56">
        <f t="shared" si="155"/>
        <v>0</v>
      </c>
      <c r="Q2489" s="56">
        <f t="shared" si="156"/>
        <v>-3.7130000000000005</v>
      </c>
      <c r="R2489" s="56">
        <f>IF(A2489="INVERSION",-J2489,0)</f>
        <v>0</v>
      </c>
      <c r="S2489" s="56">
        <f>finanzas3[[#This Row],[INGRESO__NETO]]+finanzas3[[#This Row],[GASTO_NETO]]+finanzas3[[#This Row],[INVERSION_NETA]]</f>
        <v>-3.7130000000000005</v>
      </c>
    </row>
    <row r="2490" spans="1:19" x14ac:dyDescent="0.35">
      <c r="A2490" s="3" t="s">
        <v>28</v>
      </c>
      <c r="B2490" s="3" t="s">
        <v>16</v>
      </c>
      <c r="C2490" s="3" t="s">
        <v>29</v>
      </c>
      <c r="D2490" s="3" t="s">
        <v>18</v>
      </c>
      <c r="E2490" s="3" t="s">
        <v>1491</v>
      </c>
      <c r="F2490" s="3" t="s">
        <v>171</v>
      </c>
      <c r="G2490" s="3" t="s">
        <v>1865</v>
      </c>
      <c r="H2490" s="3" t="s">
        <v>1491</v>
      </c>
      <c r="I2490" s="3" t="s">
        <v>1809</v>
      </c>
      <c r="J2490" s="6">
        <v>1.2990000000000002</v>
      </c>
      <c r="K2490" s="4">
        <v>45208</v>
      </c>
      <c r="L2490" s="3">
        <f t="shared" si="153"/>
        <v>2023</v>
      </c>
      <c r="M2490" s="3">
        <f t="shared" si="154"/>
        <v>10</v>
      </c>
      <c r="O2490" s="3"/>
      <c r="P2490" s="56">
        <f t="shared" si="155"/>
        <v>0</v>
      </c>
      <c r="Q2490" s="56">
        <f t="shared" si="156"/>
        <v>-1.2990000000000002</v>
      </c>
      <c r="R2490" s="56">
        <f>IF(A2490="INVERSION",-J2490,0)</f>
        <v>0</v>
      </c>
      <c r="S2490" s="56">
        <f>finanzas3[[#This Row],[INGRESO__NETO]]+finanzas3[[#This Row],[GASTO_NETO]]+finanzas3[[#This Row],[INVERSION_NETA]]</f>
        <v>-1.2990000000000002</v>
      </c>
    </row>
    <row r="2491" spans="1:19" x14ac:dyDescent="0.35">
      <c r="A2491" s="3" t="s">
        <v>28</v>
      </c>
      <c r="B2491" s="3" t="s">
        <v>16</v>
      </c>
      <c r="C2491" s="3" t="s">
        <v>29</v>
      </c>
      <c r="D2491" s="3" t="s">
        <v>18</v>
      </c>
      <c r="E2491" s="3" t="s">
        <v>693</v>
      </c>
      <c r="F2491" s="3" t="s">
        <v>171</v>
      </c>
      <c r="G2491" s="3" t="s">
        <v>67</v>
      </c>
      <c r="H2491" s="3" t="s">
        <v>66</v>
      </c>
      <c r="I2491" s="3" t="s">
        <v>403</v>
      </c>
      <c r="J2491" s="6">
        <v>0.60000000000000009</v>
      </c>
      <c r="K2491" s="4">
        <v>45208</v>
      </c>
      <c r="L2491" s="3">
        <f t="shared" si="153"/>
        <v>2023</v>
      </c>
      <c r="M2491" s="3">
        <f t="shared" si="154"/>
        <v>10</v>
      </c>
      <c r="P2491" s="56">
        <f t="shared" si="155"/>
        <v>0</v>
      </c>
      <c r="Q2491" s="56">
        <f t="shared" si="156"/>
        <v>-0.60000000000000009</v>
      </c>
      <c r="R2491" s="56">
        <f>IF(A2491="INVERSION",-J2491,0)</f>
        <v>0</v>
      </c>
      <c r="S2491" s="56">
        <f>finanzas3[[#This Row],[INGRESO__NETO]]+finanzas3[[#This Row],[GASTO_NETO]]+finanzas3[[#This Row],[INVERSION_NETA]]</f>
        <v>-0.60000000000000009</v>
      </c>
    </row>
    <row r="2492" spans="1:19" x14ac:dyDescent="0.35">
      <c r="A2492" s="3" t="s">
        <v>28</v>
      </c>
      <c r="B2492" s="3" t="s">
        <v>16</v>
      </c>
      <c r="C2492" s="3" t="s">
        <v>29</v>
      </c>
      <c r="D2492" s="3" t="s">
        <v>18</v>
      </c>
      <c r="E2492" s="3" t="s">
        <v>645</v>
      </c>
      <c r="F2492" s="3" t="s">
        <v>171</v>
      </c>
      <c r="G2492" s="3" t="s">
        <v>48</v>
      </c>
      <c r="H2492" s="3" t="s">
        <v>874</v>
      </c>
      <c r="I2492" s="3" t="s">
        <v>973</v>
      </c>
      <c r="J2492" s="6">
        <v>0.17499999999999999</v>
      </c>
      <c r="K2492" s="4">
        <v>45208</v>
      </c>
      <c r="L2492" s="3">
        <f t="shared" si="153"/>
        <v>2023</v>
      </c>
      <c r="M2492" s="3">
        <f t="shared" si="154"/>
        <v>10</v>
      </c>
      <c r="O2492" s="3"/>
      <c r="P2492" s="56">
        <f t="shared" si="155"/>
        <v>0</v>
      </c>
      <c r="Q2492" s="56">
        <f t="shared" si="156"/>
        <v>-0.17499999999999999</v>
      </c>
      <c r="R2492" s="56">
        <f>IF(A2492="INVERSION",-J2492,0)</f>
        <v>0</v>
      </c>
      <c r="S2492" s="56">
        <f>finanzas3[[#This Row],[INGRESO__NETO]]+finanzas3[[#This Row],[GASTO_NETO]]+finanzas3[[#This Row],[INVERSION_NETA]]</f>
        <v>-0.17499999999999999</v>
      </c>
    </row>
    <row r="2493" spans="1:19" x14ac:dyDescent="0.35">
      <c r="A2493" s="3" t="s">
        <v>28</v>
      </c>
      <c r="B2493" s="3" t="s">
        <v>16</v>
      </c>
      <c r="C2493" s="3" t="s">
        <v>29</v>
      </c>
      <c r="D2493" s="3" t="s">
        <v>18</v>
      </c>
      <c r="E2493" s="3" t="s">
        <v>1810</v>
      </c>
      <c r="F2493" s="3" t="s">
        <v>171</v>
      </c>
      <c r="G2493" s="3" t="s">
        <v>1864</v>
      </c>
      <c r="H2493" s="3" t="s">
        <v>1816</v>
      </c>
      <c r="I2493" s="3" t="s">
        <v>1817</v>
      </c>
      <c r="J2493" s="6">
        <v>1.4750000000000001</v>
      </c>
      <c r="K2493" s="4">
        <v>45208</v>
      </c>
      <c r="L2493" s="3">
        <f t="shared" si="153"/>
        <v>2023</v>
      </c>
      <c r="M2493" s="3">
        <f t="shared" si="154"/>
        <v>10</v>
      </c>
      <c r="O2493" s="3"/>
      <c r="P2493" s="56">
        <f t="shared" si="155"/>
        <v>0</v>
      </c>
      <c r="Q2493" s="56">
        <f t="shared" si="156"/>
        <v>-1.4750000000000001</v>
      </c>
      <c r="R2493" s="56">
        <f>IF(A2493="INVERSION",-J2493,0)</f>
        <v>0</v>
      </c>
      <c r="S2493" s="56">
        <f>finanzas3[[#This Row],[INGRESO__NETO]]+finanzas3[[#This Row],[GASTO_NETO]]+finanzas3[[#This Row],[INVERSION_NETA]]</f>
        <v>-1.4750000000000001</v>
      </c>
    </row>
    <row r="2494" spans="1:19" x14ac:dyDescent="0.35">
      <c r="A2494" s="3" t="s">
        <v>28</v>
      </c>
      <c r="B2494" s="3" t="s">
        <v>16</v>
      </c>
      <c r="C2494" s="3" t="s">
        <v>29</v>
      </c>
      <c r="D2494" s="3" t="s">
        <v>18</v>
      </c>
      <c r="E2494" s="3" t="s">
        <v>167</v>
      </c>
      <c r="F2494" s="3" t="s">
        <v>171</v>
      </c>
      <c r="G2494" s="3" t="s">
        <v>53</v>
      </c>
      <c r="H2494" s="3" t="s">
        <v>711</v>
      </c>
      <c r="I2494" s="3" t="s">
        <v>1812</v>
      </c>
      <c r="J2494" s="6">
        <v>3.8659999999999997</v>
      </c>
      <c r="K2494" s="4">
        <v>45208</v>
      </c>
      <c r="L2494" s="3">
        <f t="shared" si="153"/>
        <v>2023</v>
      </c>
      <c r="M2494" s="3">
        <f t="shared" si="154"/>
        <v>10</v>
      </c>
      <c r="O2494" s="3"/>
      <c r="P2494" s="56">
        <f t="shared" si="155"/>
        <v>0</v>
      </c>
      <c r="Q2494" s="56">
        <f t="shared" si="156"/>
        <v>-3.8659999999999997</v>
      </c>
      <c r="R2494" s="56">
        <f>IF(A2494="INVERSION",-J2494,0)</f>
        <v>0</v>
      </c>
      <c r="S2494" s="56">
        <f>finanzas3[[#This Row],[INGRESO__NETO]]+finanzas3[[#This Row],[GASTO_NETO]]+finanzas3[[#This Row],[INVERSION_NETA]]</f>
        <v>-3.8659999999999997</v>
      </c>
    </row>
    <row r="2495" spans="1:19" x14ac:dyDescent="0.35">
      <c r="A2495" s="3" t="s">
        <v>28</v>
      </c>
      <c r="B2495" s="3" t="s">
        <v>16</v>
      </c>
      <c r="C2495" s="3" t="s">
        <v>29</v>
      </c>
      <c r="D2495" s="3" t="s">
        <v>18</v>
      </c>
      <c r="E2495" s="3" t="s">
        <v>693</v>
      </c>
      <c r="F2495" s="3" t="s">
        <v>171</v>
      </c>
      <c r="G2495" s="3" t="s">
        <v>67</v>
      </c>
      <c r="H2495" s="3" t="s">
        <v>66</v>
      </c>
      <c r="I2495" s="3" t="s">
        <v>1808</v>
      </c>
      <c r="J2495" s="6">
        <v>0.98000000000000009</v>
      </c>
      <c r="K2495" s="4">
        <v>45208</v>
      </c>
      <c r="L2495" s="3">
        <f t="shared" si="153"/>
        <v>2023</v>
      </c>
      <c r="M2495" s="3">
        <f t="shared" si="154"/>
        <v>10</v>
      </c>
      <c r="P2495" s="56">
        <f t="shared" si="155"/>
        <v>0</v>
      </c>
      <c r="Q2495" s="56">
        <f t="shared" si="156"/>
        <v>-0.98000000000000009</v>
      </c>
      <c r="R2495" s="56">
        <f>IF(A2495="INVERSION",-J2495,0)</f>
        <v>0</v>
      </c>
      <c r="S2495" s="56">
        <f>finanzas3[[#This Row],[INGRESO__NETO]]+finanzas3[[#This Row],[GASTO_NETO]]+finanzas3[[#This Row],[INVERSION_NETA]]</f>
        <v>-0.98000000000000009</v>
      </c>
    </row>
    <row r="2496" spans="1:19" x14ac:dyDescent="0.35">
      <c r="A2496" s="3" t="s">
        <v>15</v>
      </c>
      <c r="B2496" s="3" t="s">
        <v>35</v>
      </c>
      <c r="C2496" s="3" t="s">
        <v>17</v>
      </c>
      <c r="D2496" s="3" t="s">
        <v>18</v>
      </c>
      <c r="E2496" s="3" t="s">
        <v>264</v>
      </c>
      <c r="F2496" s="3" t="s">
        <v>171</v>
      </c>
      <c r="G2496" s="3" t="s">
        <v>265</v>
      </c>
      <c r="H2496" s="3" t="s">
        <v>700</v>
      </c>
      <c r="I2496" s="3" t="s">
        <v>703</v>
      </c>
      <c r="J2496" s="6">
        <v>45</v>
      </c>
      <c r="K2496" s="4">
        <v>45209</v>
      </c>
      <c r="L2496" s="3">
        <f t="shared" si="153"/>
        <v>2023</v>
      </c>
      <c r="M2496" s="3">
        <f t="shared" si="154"/>
        <v>10</v>
      </c>
      <c r="N2496" s="9"/>
      <c r="O2496" s="3"/>
      <c r="P2496" s="56">
        <f t="shared" si="155"/>
        <v>45</v>
      </c>
      <c r="Q2496" s="56">
        <f t="shared" si="156"/>
        <v>0</v>
      </c>
      <c r="R2496" s="56">
        <f>IF(A2496="INVERSION",-J2496,0)</f>
        <v>0</v>
      </c>
      <c r="S2496" s="56">
        <f>finanzas3[[#This Row],[INGRESO__NETO]]+finanzas3[[#This Row],[GASTO_NETO]]+finanzas3[[#This Row],[INVERSION_NETA]]</f>
        <v>45</v>
      </c>
    </row>
    <row r="2497" spans="1:19" x14ac:dyDescent="0.35">
      <c r="A2497" s="3" t="s">
        <v>15</v>
      </c>
      <c r="B2497" s="3" t="s">
        <v>16</v>
      </c>
      <c r="C2497" s="3" t="s">
        <v>29</v>
      </c>
      <c r="D2497" s="3" t="s">
        <v>18</v>
      </c>
      <c r="E2497" s="3" t="s">
        <v>1828</v>
      </c>
      <c r="F2497" s="3" t="s">
        <v>171</v>
      </c>
      <c r="G2497" s="3" t="s">
        <v>265</v>
      </c>
      <c r="H2497" s="3" t="s">
        <v>700</v>
      </c>
      <c r="I2497" s="3" t="s">
        <v>703</v>
      </c>
      <c r="J2497" s="6">
        <v>45</v>
      </c>
      <c r="K2497" s="4">
        <v>45209</v>
      </c>
      <c r="L2497" s="3">
        <f t="shared" si="153"/>
        <v>2023</v>
      </c>
      <c r="M2497" s="3">
        <f t="shared" si="154"/>
        <v>10</v>
      </c>
      <c r="N2497" s="3" t="s">
        <v>1829</v>
      </c>
      <c r="O2497" s="3"/>
      <c r="P2497" s="56">
        <f t="shared" si="155"/>
        <v>45</v>
      </c>
      <c r="Q2497" s="56">
        <f t="shared" si="156"/>
        <v>0</v>
      </c>
      <c r="R2497" s="56">
        <f>IF(A2497="INVERSION",-J2497,0)</f>
        <v>0</v>
      </c>
      <c r="S2497" s="56">
        <f>finanzas3[[#This Row],[INGRESO__NETO]]+finanzas3[[#This Row],[GASTO_NETO]]+finanzas3[[#This Row],[INVERSION_NETA]]</f>
        <v>45</v>
      </c>
    </row>
    <row r="2498" spans="1:19" x14ac:dyDescent="0.35">
      <c r="A2498" s="3" t="s">
        <v>28</v>
      </c>
      <c r="B2498" s="3" t="s">
        <v>16</v>
      </c>
      <c r="C2498" s="3" t="s">
        <v>29</v>
      </c>
      <c r="D2498" s="3" t="s">
        <v>18</v>
      </c>
      <c r="E2498" s="3" t="s">
        <v>645</v>
      </c>
      <c r="F2498" s="3" t="s">
        <v>171</v>
      </c>
      <c r="G2498" s="3" t="s">
        <v>48</v>
      </c>
      <c r="H2498" s="3" t="s">
        <v>874</v>
      </c>
      <c r="I2498" s="3" t="s">
        <v>1811</v>
      </c>
      <c r="J2498" s="6">
        <v>0.28999999999999998</v>
      </c>
      <c r="K2498" s="4">
        <v>45209</v>
      </c>
      <c r="L2498" s="3">
        <f t="shared" ref="L2498:L2561" si="157">YEAR(K2498)</f>
        <v>2023</v>
      </c>
      <c r="M2498" s="3">
        <f t="shared" ref="M2498:M2561" si="158">MONTH(K2498)</f>
        <v>10</v>
      </c>
      <c r="O2498" s="3"/>
      <c r="P2498" s="56">
        <f t="shared" si="155"/>
        <v>0</v>
      </c>
      <c r="Q2498" s="56">
        <f t="shared" si="156"/>
        <v>-0.28999999999999998</v>
      </c>
      <c r="R2498" s="56">
        <f>IF(A2498="INVERSION",-J2498,0)</f>
        <v>0</v>
      </c>
      <c r="S2498" s="56">
        <f>finanzas3[[#This Row],[INGRESO__NETO]]+finanzas3[[#This Row],[GASTO_NETO]]+finanzas3[[#This Row],[INVERSION_NETA]]</f>
        <v>-0.28999999999999998</v>
      </c>
    </row>
    <row r="2499" spans="1:19" x14ac:dyDescent="0.35">
      <c r="A2499" s="3" t="s">
        <v>15</v>
      </c>
      <c r="B2499" s="3" t="s">
        <v>16</v>
      </c>
      <c r="C2499" s="3" t="s">
        <v>29</v>
      </c>
      <c r="D2499" s="3" t="s">
        <v>18</v>
      </c>
      <c r="E2499" s="3" t="s">
        <v>567</v>
      </c>
      <c r="F2499" s="3" t="s">
        <v>171</v>
      </c>
      <c r="G2499" s="3" t="s">
        <v>21</v>
      </c>
      <c r="H2499" s="3" t="s">
        <v>610</v>
      </c>
      <c r="I2499" s="3" t="s">
        <v>1827</v>
      </c>
      <c r="J2499" s="6">
        <v>4.5</v>
      </c>
      <c r="K2499" s="4">
        <v>45209</v>
      </c>
      <c r="L2499" s="3">
        <f t="shared" si="157"/>
        <v>2023</v>
      </c>
      <c r="M2499" s="3">
        <f t="shared" si="158"/>
        <v>10</v>
      </c>
      <c r="O2499" s="3"/>
      <c r="P2499" s="56">
        <f t="shared" ref="P2499:P2562" si="159">IF(A2499="INGRESO",J2499,0)</f>
        <v>4.5</v>
      </c>
      <c r="Q2499" s="56">
        <f t="shared" ref="Q2499:Q2562" si="160">IF(A2499="GASTO",-J2499,0)</f>
        <v>0</v>
      </c>
      <c r="R2499" s="56">
        <f>IF(A2499="INVERSION",-J2499,0)</f>
        <v>0</v>
      </c>
      <c r="S2499" s="56">
        <f>finanzas3[[#This Row],[INGRESO__NETO]]+finanzas3[[#This Row],[GASTO_NETO]]+finanzas3[[#This Row],[INVERSION_NETA]]</f>
        <v>4.5</v>
      </c>
    </row>
    <row r="2500" spans="1:19" x14ac:dyDescent="0.35">
      <c r="A2500" s="3" t="s">
        <v>28</v>
      </c>
      <c r="B2500" s="3" t="s">
        <v>16</v>
      </c>
      <c r="C2500" s="3" t="s">
        <v>29</v>
      </c>
      <c r="D2500" s="3" t="s">
        <v>18</v>
      </c>
      <c r="F2500" s="3" t="s">
        <v>171</v>
      </c>
      <c r="G2500" s="3" t="s">
        <v>53</v>
      </c>
      <c r="H2500" s="3" t="s">
        <v>711</v>
      </c>
      <c r="I2500" s="3" t="s">
        <v>1812</v>
      </c>
      <c r="J2500" s="6">
        <v>5.7970000000000006</v>
      </c>
      <c r="K2500" s="4">
        <v>45210</v>
      </c>
      <c r="L2500" s="3">
        <f t="shared" si="157"/>
        <v>2023</v>
      </c>
      <c r="M2500" s="3">
        <f t="shared" si="158"/>
        <v>10</v>
      </c>
      <c r="N2500" s="3" t="s">
        <v>1830</v>
      </c>
      <c r="O2500" s="3"/>
      <c r="P2500" s="56">
        <f t="shared" si="159"/>
        <v>0</v>
      </c>
      <c r="Q2500" s="56">
        <f t="shared" si="160"/>
        <v>-5.7970000000000006</v>
      </c>
      <c r="R2500" s="56">
        <f>IF(A2500="INVERSION",-J2500,0)</f>
        <v>0</v>
      </c>
      <c r="S2500" s="56">
        <f>finanzas3[[#This Row],[INGRESO__NETO]]+finanzas3[[#This Row],[GASTO_NETO]]+finanzas3[[#This Row],[INVERSION_NETA]]</f>
        <v>-5.7970000000000006</v>
      </c>
    </row>
    <row r="2501" spans="1:19" x14ac:dyDescent="0.35">
      <c r="A2501" s="3" t="s">
        <v>28</v>
      </c>
      <c r="B2501" s="3" t="s">
        <v>16</v>
      </c>
      <c r="C2501" s="3" t="s">
        <v>29</v>
      </c>
      <c r="D2501" s="3" t="s">
        <v>18</v>
      </c>
      <c r="E2501" s="3" t="s">
        <v>1831</v>
      </c>
      <c r="F2501" s="3" t="s">
        <v>171</v>
      </c>
      <c r="G2501" s="3" t="s">
        <v>67</v>
      </c>
      <c r="H2501" s="3" t="s">
        <v>66</v>
      </c>
      <c r="I2501" s="3" t="s">
        <v>185</v>
      </c>
      <c r="J2501" s="6">
        <v>0.311</v>
      </c>
      <c r="K2501" s="4">
        <v>45215</v>
      </c>
      <c r="L2501" s="3">
        <f t="shared" si="157"/>
        <v>2023</v>
      </c>
      <c r="M2501" s="3">
        <f t="shared" si="158"/>
        <v>10</v>
      </c>
      <c r="N2501" s="3" t="s">
        <v>1833</v>
      </c>
      <c r="O2501" s="3"/>
      <c r="P2501" s="56">
        <f t="shared" si="159"/>
        <v>0</v>
      </c>
      <c r="Q2501" s="56">
        <f t="shared" si="160"/>
        <v>-0.311</v>
      </c>
      <c r="R2501" s="56">
        <f>IF(A2501="INVERSION",-J2501,0)</f>
        <v>0</v>
      </c>
      <c r="S2501" s="56">
        <f>finanzas3[[#This Row],[INGRESO__NETO]]+finanzas3[[#This Row],[GASTO_NETO]]+finanzas3[[#This Row],[INVERSION_NETA]]</f>
        <v>-0.311</v>
      </c>
    </row>
    <row r="2502" spans="1:19" x14ac:dyDescent="0.35">
      <c r="A2502" s="3" t="s">
        <v>28</v>
      </c>
      <c r="B2502" s="3" t="s">
        <v>16</v>
      </c>
      <c r="C2502" s="3" t="s">
        <v>29</v>
      </c>
      <c r="D2502" s="3" t="s">
        <v>18</v>
      </c>
      <c r="F2502" s="3" t="s">
        <v>171</v>
      </c>
      <c r="G2502" s="3" t="s">
        <v>48</v>
      </c>
      <c r="H2502" s="3" t="s">
        <v>645</v>
      </c>
      <c r="I2502" s="3" t="s">
        <v>1835</v>
      </c>
      <c r="J2502" s="6">
        <v>0.90000000000000024</v>
      </c>
      <c r="K2502" s="4">
        <v>45215</v>
      </c>
      <c r="L2502" s="3">
        <f t="shared" si="157"/>
        <v>2023</v>
      </c>
      <c r="M2502" s="3">
        <f t="shared" si="158"/>
        <v>10</v>
      </c>
      <c r="O2502" s="3"/>
      <c r="P2502" s="56">
        <f t="shared" si="159"/>
        <v>0</v>
      </c>
      <c r="Q2502" s="56">
        <f t="shared" si="160"/>
        <v>-0.90000000000000024</v>
      </c>
      <c r="R2502" s="56">
        <f>IF(A2502="INVERSION",-J2502,0)</f>
        <v>0</v>
      </c>
      <c r="S2502" s="56">
        <f>finanzas3[[#This Row],[INGRESO__NETO]]+finanzas3[[#This Row],[GASTO_NETO]]+finanzas3[[#This Row],[INVERSION_NETA]]</f>
        <v>-0.90000000000000024</v>
      </c>
    </row>
    <row r="2503" spans="1:19" x14ac:dyDescent="0.35">
      <c r="A2503" s="3" t="s">
        <v>28</v>
      </c>
      <c r="B2503" s="3" t="s">
        <v>16</v>
      </c>
      <c r="C2503" s="3" t="s">
        <v>29</v>
      </c>
      <c r="D2503" s="3" t="s">
        <v>1562</v>
      </c>
      <c r="F2503" s="3" t="s">
        <v>171</v>
      </c>
      <c r="G2503" s="3" t="s">
        <v>48</v>
      </c>
      <c r="H2503" s="3" t="s">
        <v>1859</v>
      </c>
      <c r="I2503" s="3" t="s">
        <v>1524</v>
      </c>
      <c r="J2503" s="6">
        <v>2.3740000000000001</v>
      </c>
      <c r="K2503" s="4">
        <v>45215</v>
      </c>
      <c r="L2503" s="3">
        <f t="shared" si="157"/>
        <v>2023</v>
      </c>
      <c r="M2503" s="3">
        <f t="shared" si="158"/>
        <v>10</v>
      </c>
      <c r="O2503" s="3"/>
      <c r="P2503" s="56">
        <f t="shared" si="159"/>
        <v>0</v>
      </c>
      <c r="Q2503" s="56">
        <f t="shared" si="160"/>
        <v>-2.3740000000000001</v>
      </c>
      <c r="R2503" s="56">
        <f>IF(A2503="INVERSION",-J2503,0)</f>
        <v>0</v>
      </c>
      <c r="S2503" s="56">
        <f>finanzas3[[#This Row],[INGRESO__NETO]]+finanzas3[[#This Row],[GASTO_NETO]]+finanzas3[[#This Row],[INVERSION_NETA]]</f>
        <v>-2.3740000000000001</v>
      </c>
    </row>
    <row r="2504" spans="1:19" x14ac:dyDescent="0.35">
      <c r="A2504" s="3" t="s">
        <v>531</v>
      </c>
      <c r="B2504" s="3" t="s">
        <v>16</v>
      </c>
      <c r="C2504" s="3" t="s">
        <v>17</v>
      </c>
      <c r="D2504" s="3" t="s">
        <v>18</v>
      </c>
      <c r="E2504" s="3" t="s">
        <v>2203</v>
      </c>
      <c r="F2504" s="3" t="s">
        <v>20</v>
      </c>
      <c r="G2504" s="3" t="s">
        <v>1451</v>
      </c>
      <c r="H2504" s="3" t="s">
        <v>1451</v>
      </c>
      <c r="I2504" s="3" t="s">
        <v>1450</v>
      </c>
      <c r="J2504" s="6">
        <v>135</v>
      </c>
      <c r="K2504" s="4">
        <v>45215</v>
      </c>
      <c r="L2504" s="3">
        <f t="shared" si="157"/>
        <v>2023</v>
      </c>
      <c r="M2504" s="3">
        <f t="shared" si="158"/>
        <v>10</v>
      </c>
      <c r="O2504" s="3"/>
      <c r="P2504" s="56">
        <f t="shared" si="159"/>
        <v>0</v>
      </c>
      <c r="Q2504" s="56">
        <f t="shared" si="160"/>
        <v>0</v>
      </c>
      <c r="R2504" s="56">
        <f>IF(A2504="INVERSION",-J2504,0)</f>
        <v>-135</v>
      </c>
      <c r="S2504" s="56">
        <f>finanzas3[[#This Row],[INGRESO__NETO]]+finanzas3[[#This Row],[GASTO_NETO]]+finanzas3[[#This Row],[INVERSION_NETA]]</f>
        <v>-135</v>
      </c>
    </row>
    <row r="2505" spans="1:19" x14ac:dyDescent="0.35">
      <c r="A2505" s="3" t="s">
        <v>28</v>
      </c>
      <c r="B2505" s="3" t="s">
        <v>16</v>
      </c>
      <c r="C2505" s="3" t="s">
        <v>29</v>
      </c>
      <c r="D2505" s="3" t="s">
        <v>18</v>
      </c>
      <c r="F2505" s="3" t="s">
        <v>171</v>
      </c>
      <c r="G2505" s="3" t="s">
        <v>53</v>
      </c>
      <c r="H2505" s="3" t="s">
        <v>711</v>
      </c>
      <c r="I2505" s="3" t="s">
        <v>1657</v>
      </c>
      <c r="J2505" s="6">
        <v>0.71900000000000008</v>
      </c>
      <c r="K2505" s="4">
        <v>45215</v>
      </c>
      <c r="L2505" s="3">
        <f t="shared" si="157"/>
        <v>2023</v>
      </c>
      <c r="M2505" s="3">
        <f t="shared" si="158"/>
        <v>10</v>
      </c>
      <c r="O2505" s="3"/>
      <c r="P2505" s="56">
        <f t="shared" si="159"/>
        <v>0</v>
      </c>
      <c r="Q2505" s="56">
        <f t="shared" si="160"/>
        <v>-0.71900000000000008</v>
      </c>
      <c r="R2505" s="56">
        <f>IF(A2505="INVERSION",-J2505,0)</f>
        <v>0</v>
      </c>
      <c r="S2505" s="56">
        <f>finanzas3[[#This Row],[INGRESO__NETO]]+finanzas3[[#This Row],[GASTO_NETO]]+finanzas3[[#This Row],[INVERSION_NETA]]</f>
        <v>-0.71900000000000008</v>
      </c>
    </row>
    <row r="2506" spans="1:19" x14ac:dyDescent="0.35">
      <c r="A2506" s="3" t="s">
        <v>28</v>
      </c>
      <c r="B2506" s="3" t="s">
        <v>16</v>
      </c>
      <c r="C2506" s="3" t="s">
        <v>29</v>
      </c>
      <c r="D2506" s="3" t="s">
        <v>18</v>
      </c>
      <c r="E2506" s="3" t="s">
        <v>942</v>
      </c>
      <c r="F2506" s="3" t="s">
        <v>171</v>
      </c>
      <c r="G2506" s="3" t="s">
        <v>59</v>
      </c>
      <c r="H2506" s="3" t="s">
        <v>228</v>
      </c>
      <c r="I2506" s="3" t="s">
        <v>1804</v>
      </c>
      <c r="J2506" s="6">
        <v>0.39</v>
      </c>
      <c r="K2506" s="4">
        <v>45215</v>
      </c>
      <c r="L2506" s="3">
        <f t="shared" si="157"/>
        <v>2023</v>
      </c>
      <c r="M2506" s="3">
        <f t="shared" si="158"/>
        <v>10</v>
      </c>
      <c r="N2506" s="3" t="s">
        <v>1832</v>
      </c>
      <c r="O2506" s="3"/>
      <c r="P2506" s="56">
        <f t="shared" si="159"/>
        <v>0</v>
      </c>
      <c r="Q2506" s="56">
        <f t="shared" si="160"/>
        <v>-0.39</v>
      </c>
      <c r="R2506" s="56">
        <f>IF(A2506="INVERSION",-J2506,0)</f>
        <v>0</v>
      </c>
      <c r="S2506" s="56">
        <f>finanzas3[[#This Row],[INGRESO__NETO]]+finanzas3[[#This Row],[GASTO_NETO]]+finanzas3[[#This Row],[INVERSION_NETA]]</f>
        <v>-0.39</v>
      </c>
    </row>
    <row r="2507" spans="1:19" x14ac:dyDescent="0.35">
      <c r="A2507" s="3" t="s">
        <v>28</v>
      </c>
      <c r="B2507" s="3" t="s">
        <v>16</v>
      </c>
      <c r="C2507" s="3" t="s">
        <v>29</v>
      </c>
      <c r="D2507" s="3" t="s">
        <v>1562</v>
      </c>
      <c r="F2507" s="3" t="s">
        <v>171</v>
      </c>
      <c r="G2507" s="3" t="s">
        <v>1865</v>
      </c>
      <c r="H2507" s="3" t="s">
        <v>262</v>
      </c>
      <c r="I2507" s="3" t="s">
        <v>262</v>
      </c>
      <c r="J2507" s="6">
        <v>0.57999999999999996</v>
      </c>
      <c r="K2507" s="4">
        <v>45216</v>
      </c>
      <c r="L2507" s="3">
        <f t="shared" si="157"/>
        <v>2023</v>
      </c>
      <c r="M2507" s="3">
        <f t="shared" si="158"/>
        <v>10</v>
      </c>
      <c r="O2507" s="3"/>
      <c r="P2507" s="56">
        <f t="shared" si="159"/>
        <v>0</v>
      </c>
      <c r="Q2507" s="56">
        <f t="shared" si="160"/>
        <v>-0.57999999999999996</v>
      </c>
      <c r="R2507" s="56">
        <f>IF(A2507="INVERSION",-J2507,0)</f>
        <v>0</v>
      </c>
      <c r="S2507" s="56">
        <f>finanzas3[[#This Row],[INGRESO__NETO]]+finanzas3[[#This Row],[GASTO_NETO]]+finanzas3[[#This Row],[INVERSION_NETA]]</f>
        <v>-0.57999999999999996</v>
      </c>
    </row>
    <row r="2508" spans="1:19" x14ac:dyDescent="0.35">
      <c r="A2508" s="3" t="s">
        <v>28</v>
      </c>
      <c r="B2508" s="3" t="s">
        <v>16</v>
      </c>
      <c r="C2508" s="3" t="s">
        <v>29</v>
      </c>
      <c r="D2508" s="3" t="s">
        <v>1562</v>
      </c>
      <c r="F2508" s="3" t="s">
        <v>171</v>
      </c>
      <c r="G2508" s="3" t="s">
        <v>53</v>
      </c>
      <c r="H2508" s="3" t="s">
        <v>897</v>
      </c>
      <c r="I2508" s="3" t="s">
        <v>1860</v>
      </c>
      <c r="J2508" s="6">
        <v>0.15000000000000002</v>
      </c>
      <c r="K2508" s="4">
        <v>45216</v>
      </c>
      <c r="L2508" s="3">
        <f t="shared" si="157"/>
        <v>2023</v>
      </c>
      <c r="M2508" s="3">
        <f t="shared" si="158"/>
        <v>10</v>
      </c>
      <c r="O2508" s="3"/>
      <c r="P2508" s="56">
        <f t="shared" si="159"/>
        <v>0</v>
      </c>
      <c r="Q2508" s="56">
        <f t="shared" si="160"/>
        <v>-0.15000000000000002</v>
      </c>
      <c r="R2508" s="56">
        <f>IF(A2508="INVERSION",-J2508,0)</f>
        <v>0</v>
      </c>
      <c r="S2508" s="56">
        <f>finanzas3[[#This Row],[INGRESO__NETO]]+finanzas3[[#This Row],[GASTO_NETO]]+finanzas3[[#This Row],[INVERSION_NETA]]</f>
        <v>-0.15000000000000002</v>
      </c>
    </row>
    <row r="2509" spans="1:19" x14ac:dyDescent="0.35">
      <c r="A2509" s="3" t="s">
        <v>28</v>
      </c>
      <c r="B2509" s="3" t="s">
        <v>16</v>
      </c>
      <c r="C2509" s="3" t="s">
        <v>29</v>
      </c>
      <c r="D2509" s="3" t="s">
        <v>18</v>
      </c>
      <c r="F2509" s="3" t="s">
        <v>171</v>
      </c>
      <c r="G2509" s="3" t="s">
        <v>84</v>
      </c>
      <c r="H2509" s="3" t="s">
        <v>139</v>
      </c>
      <c r="I2509" s="3" t="s">
        <v>1834</v>
      </c>
      <c r="J2509" s="6">
        <v>2.028</v>
      </c>
      <c r="K2509" s="4">
        <v>45217</v>
      </c>
      <c r="L2509" s="3">
        <f t="shared" si="157"/>
        <v>2023</v>
      </c>
      <c r="M2509" s="3">
        <f t="shared" si="158"/>
        <v>10</v>
      </c>
      <c r="O2509" s="3"/>
      <c r="P2509" s="56">
        <f t="shared" si="159"/>
        <v>0</v>
      </c>
      <c r="Q2509" s="56">
        <f t="shared" si="160"/>
        <v>-2.028</v>
      </c>
      <c r="R2509" s="56">
        <f>IF(A2509="INVERSION",-J2509,0)</f>
        <v>0</v>
      </c>
      <c r="S2509" s="56">
        <f>finanzas3[[#This Row],[INGRESO__NETO]]+finanzas3[[#This Row],[GASTO_NETO]]+finanzas3[[#This Row],[INVERSION_NETA]]</f>
        <v>-2.028</v>
      </c>
    </row>
    <row r="2510" spans="1:19" x14ac:dyDescent="0.35">
      <c r="A2510" s="3" t="s">
        <v>28</v>
      </c>
      <c r="B2510" s="3" t="s">
        <v>16</v>
      </c>
      <c r="C2510" s="3" t="s">
        <v>29</v>
      </c>
      <c r="D2510" s="3" t="s">
        <v>18</v>
      </c>
      <c r="E2510" s="3" t="s">
        <v>942</v>
      </c>
      <c r="F2510" s="3" t="s">
        <v>171</v>
      </c>
      <c r="G2510" s="3" t="s">
        <v>59</v>
      </c>
      <c r="H2510" s="3" t="s">
        <v>228</v>
      </c>
      <c r="I2510" s="3" t="s">
        <v>1804</v>
      </c>
      <c r="J2510" s="6">
        <v>0.40800000000000003</v>
      </c>
      <c r="K2510" s="4">
        <v>45217</v>
      </c>
      <c r="L2510" s="3">
        <f t="shared" si="157"/>
        <v>2023</v>
      </c>
      <c r="M2510" s="3">
        <f t="shared" si="158"/>
        <v>10</v>
      </c>
      <c r="O2510" s="3"/>
      <c r="P2510" s="56">
        <f t="shared" si="159"/>
        <v>0</v>
      </c>
      <c r="Q2510" s="56">
        <f t="shared" si="160"/>
        <v>-0.40800000000000003</v>
      </c>
      <c r="R2510" s="56">
        <f>IF(A2510="INVERSION",-J2510,0)</f>
        <v>0</v>
      </c>
      <c r="S2510" s="56">
        <f>finanzas3[[#This Row],[INGRESO__NETO]]+finanzas3[[#This Row],[GASTO_NETO]]+finanzas3[[#This Row],[INVERSION_NETA]]</f>
        <v>-0.40800000000000003</v>
      </c>
    </row>
    <row r="2511" spans="1:19" x14ac:dyDescent="0.35">
      <c r="A2511" s="3" t="s">
        <v>28</v>
      </c>
      <c r="B2511" s="3" t="s">
        <v>16</v>
      </c>
      <c r="C2511" s="3" t="s">
        <v>29</v>
      </c>
      <c r="D2511" s="3" t="s">
        <v>1562</v>
      </c>
      <c r="F2511" s="3" t="s">
        <v>171</v>
      </c>
      <c r="G2511" s="3" t="s">
        <v>67</v>
      </c>
      <c r="H2511" s="3" t="s">
        <v>66</v>
      </c>
      <c r="I2511" s="3" t="s">
        <v>1858</v>
      </c>
      <c r="J2511" s="6">
        <v>7.5000000000000011E-2</v>
      </c>
      <c r="K2511" s="4">
        <v>45219</v>
      </c>
      <c r="L2511" s="3">
        <f t="shared" si="157"/>
        <v>2023</v>
      </c>
      <c r="M2511" s="3">
        <f t="shared" si="158"/>
        <v>10</v>
      </c>
      <c r="O2511" s="3"/>
      <c r="P2511" s="56">
        <f t="shared" si="159"/>
        <v>0</v>
      </c>
      <c r="Q2511" s="56">
        <f t="shared" si="160"/>
        <v>-7.5000000000000011E-2</v>
      </c>
      <c r="R2511" s="56">
        <f>IF(A2511="INVERSION",-J2511,0)</f>
        <v>0</v>
      </c>
      <c r="S2511" s="56">
        <f>finanzas3[[#This Row],[INGRESO__NETO]]+finanzas3[[#This Row],[GASTO_NETO]]+finanzas3[[#This Row],[INVERSION_NETA]]</f>
        <v>-7.5000000000000011E-2</v>
      </c>
    </row>
    <row r="2512" spans="1:19" x14ac:dyDescent="0.35">
      <c r="A2512" s="3" t="s">
        <v>28</v>
      </c>
      <c r="B2512" s="3" t="s">
        <v>16</v>
      </c>
      <c r="C2512" s="3" t="s">
        <v>29</v>
      </c>
      <c r="D2512" s="3" t="s">
        <v>1562</v>
      </c>
      <c r="F2512" s="3" t="s">
        <v>171</v>
      </c>
      <c r="G2512" s="3" t="s">
        <v>67</v>
      </c>
      <c r="H2512" s="8" t="s">
        <v>66</v>
      </c>
      <c r="I2512" s="3" t="s">
        <v>1858</v>
      </c>
      <c r="J2512" s="6">
        <v>7.5000000000000011E-2</v>
      </c>
      <c r="K2512" s="4">
        <v>45219</v>
      </c>
      <c r="L2512" s="3">
        <f t="shared" si="157"/>
        <v>2023</v>
      </c>
      <c r="M2512" s="3">
        <f t="shared" si="158"/>
        <v>10</v>
      </c>
      <c r="O2512" s="3"/>
      <c r="P2512" s="56">
        <f t="shared" si="159"/>
        <v>0</v>
      </c>
      <c r="Q2512" s="56">
        <f t="shared" si="160"/>
        <v>-7.5000000000000011E-2</v>
      </c>
      <c r="R2512" s="56">
        <f>IF(A2512="INVERSION",-J2512,0)</f>
        <v>0</v>
      </c>
      <c r="S2512" s="56">
        <f>finanzas3[[#This Row],[INGRESO__NETO]]+finanzas3[[#This Row],[GASTO_NETO]]+finanzas3[[#This Row],[INVERSION_NETA]]</f>
        <v>-7.5000000000000011E-2</v>
      </c>
    </row>
    <row r="2513" spans="1:19" x14ac:dyDescent="0.35">
      <c r="A2513" s="3" t="s">
        <v>28</v>
      </c>
      <c r="B2513" s="3" t="s">
        <v>16</v>
      </c>
      <c r="C2513" s="3" t="s">
        <v>29</v>
      </c>
      <c r="D2513" s="3" t="s">
        <v>1562</v>
      </c>
      <c r="E2513" s="3" t="s">
        <v>1849</v>
      </c>
      <c r="F2513" s="3" t="s">
        <v>171</v>
      </c>
      <c r="G2513" s="3" t="s">
        <v>48</v>
      </c>
      <c r="H2513" s="3" t="s">
        <v>1849</v>
      </c>
      <c r="I2513" s="3" t="s">
        <v>1524</v>
      </c>
      <c r="J2513" s="6">
        <v>4.7050000000000001</v>
      </c>
      <c r="K2513" s="4">
        <v>45219</v>
      </c>
      <c r="L2513" s="3">
        <f t="shared" si="157"/>
        <v>2023</v>
      </c>
      <c r="M2513" s="3">
        <f t="shared" si="158"/>
        <v>10</v>
      </c>
      <c r="O2513" s="3" t="s">
        <v>1850</v>
      </c>
      <c r="P2513" s="56">
        <f t="shared" si="159"/>
        <v>0</v>
      </c>
      <c r="Q2513" s="56">
        <f t="shared" si="160"/>
        <v>-4.7050000000000001</v>
      </c>
      <c r="R2513" s="56">
        <f>IF(A2513="INVERSION",-J2513,0)</f>
        <v>0</v>
      </c>
      <c r="S2513" s="56">
        <f>finanzas3[[#This Row],[INGRESO__NETO]]+finanzas3[[#This Row],[GASTO_NETO]]+finanzas3[[#This Row],[INVERSION_NETA]]</f>
        <v>-4.7050000000000001</v>
      </c>
    </row>
    <row r="2514" spans="1:19" x14ac:dyDescent="0.35">
      <c r="A2514" s="3" t="s">
        <v>28</v>
      </c>
      <c r="B2514" s="3" t="s">
        <v>16</v>
      </c>
      <c r="C2514" s="3" t="s">
        <v>29</v>
      </c>
      <c r="D2514" s="3" t="s">
        <v>1562</v>
      </c>
      <c r="E2514" s="3" t="s">
        <v>1434</v>
      </c>
      <c r="F2514" s="3" t="s">
        <v>171</v>
      </c>
      <c r="G2514" s="3" t="s">
        <v>67</v>
      </c>
      <c r="H2514" s="3" t="s">
        <v>66</v>
      </c>
      <c r="I2514" s="3" t="s">
        <v>1851</v>
      </c>
      <c r="J2514" s="6">
        <v>0.59000000000000008</v>
      </c>
      <c r="K2514" s="4">
        <v>45222</v>
      </c>
      <c r="L2514" s="3">
        <f t="shared" si="157"/>
        <v>2023</v>
      </c>
      <c r="M2514" s="3">
        <f t="shared" si="158"/>
        <v>10</v>
      </c>
      <c r="O2514" s="3" t="s">
        <v>1852</v>
      </c>
      <c r="P2514" s="56">
        <f t="shared" si="159"/>
        <v>0</v>
      </c>
      <c r="Q2514" s="56">
        <f t="shared" si="160"/>
        <v>-0.59000000000000008</v>
      </c>
      <c r="R2514" s="56">
        <f>IF(A2514="INVERSION",-J2514,0)</f>
        <v>0</v>
      </c>
      <c r="S2514" s="56">
        <f>finanzas3[[#This Row],[INGRESO__NETO]]+finanzas3[[#This Row],[GASTO_NETO]]+finanzas3[[#This Row],[INVERSION_NETA]]</f>
        <v>-0.59000000000000008</v>
      </c>
    </row>
    <row r="2515" spans="1:19" x14ac:dyDescent="0.35">
      <c r="A2515" s="3" t="s">
        <v>28</v>
      </c>
      <c r="B2515" s="3" t="s">
        <v>16</v>
      </c>
      <c r="C2515" s="3" t="s">
        <v>29</v>
      </c>
      <c r="D2515" s="3" t="s">
        <v>1562</v>
      </c>
      <c r="E2515" s="3" t="s">
        <v>46</v>
      </c>
      <c r="F2515" s="3" t="s">
        <v>171</v>
      </c>
      <c r="G2515" s="3" t="s">
        <v>48</v>
      </c>
      <c r="H2515" s="3" t="s">
        <v>63</v>
      </c>
      <c r="I2515" s="3" t="s">
        <v>1524</v>
      </c>
      <c r="J2515" s="6">
        <v>1.988</v>
      </c>
      <c r="K2515" s="4">
        <v>45222</v>
      </c>
      <c r="L2515" s="3">
        <f t="shared" si="157"/>
        <v>2023</v>
      </c>
      <c r="M2515" s="3">
        <f t="shared" si="158"/>
        <v>10</v>
      </c>
      <c r="O2515" s="3"/>
      <c r="P2515" s="56">
        <f t="shared" si="159"/>
        <v>0</v>
      </c>
      <c r="Q2515" s="56">
        <f t="shared" si="160"/>
        <v>-1.988</v>
      </c>
      <c r="R2515" s="56">
        <f>IF(A2515="INVERSION",-J2515,0)</f>
        <v>0</v>
      </c>
      <c r="S2515" s="56">
        <f>finanzas3[[#This Row],[INGRESO__NETO]]+finanzas3[[#This Row],[GASTO_NETO]]+finanzas3[[#This Row],[INVERSION_NETA]]</f>
        <v>-1.988</v>
      </c>
    </row>
    <row r="2516" spans="1:19" x14ac:dyDescent="0.35">
      <c r="A2516" s="3" t="s">
        <v>28</v>
      </c>
      <c r="B2516" s="3" t="s">
        <v>16</v>
      </c>
      <c r="C2516" s="3" t="s">
        <v>29</v>
      </c>
      <c r="D2516" s="3" t="s">
        <v>1562</v>
      </c>
      <c r="E2516" s="3" t="s">
        <v>909</v>
      </c>
      <c r="F2516" s="3" t="s">
        <v>171</v>
      </c>
      <c r="G2516" s="3" t="s">
        <v>59</v>
      </c>
      <c r="H2516" s="3" t="s">
        <v>228</v>
      </c>
      <c r="I2516" s="3" t="s">
        <v>1881</v>
      </c>
      <c r="J2516" s="6">
        <v>0.8</v>
      </c>
      <c r="K2516" s="4">
        <v>45222</v>
      </c>
      <c r="L2516" s="3">
        <f t="shared" si="157"/>
        <v>2023</v>
      </c>
      <c r="M2516" s="3">
        <f t="shared" si="158"/>
        <v>10</v>
      </c>
      <c r="O2516" s="3"/>
      <c r="P2516" s="56">
        <f t="shared" si="159"/>
        <v>0</v>
      </c>
      <c r="Q2516" s="56">
        <f t="shared" si="160"/>
        <v>-0.8</v>
      </c>
      <c r="R2516" s="56">
        <f>IF(A2516="INVERSION",-J2516,0)</f>
        <v>0</v>
      </c>
      <c r="S2516" s="56">
        <f>finanzas3[[#This Row],[INGRESO__NETO]]+finanzas3[[#This Row],[GASTO_NETO]]+finanzas3[[#This Row],[INVERSION_NETA]]</f>
        <v>-0.8</v>
      </c>
    </row>
    <row r="2517" spans="1:19" x14ac:dyDescent="0.35">
      <c r="A2517" s="3" t="s">
        <v>28</v>
      </c>
      <c r="B2517" s="3" t="s">
        <v>16</v>
      </c>
      <c r="C2517" s="3" t="s">
        <v>29</v>
      </c>
      <c r="D2517" s="3" t="s">
        <v>18</v>
      </c>
      <c r="E2517" s="3" t="s">
        <v>979</v>
      </c>
      <c r="F2517" s="3" t="s">
        <v>171</v>
      </c>
      <c r="G2517" s="3" t="s">
        <v>550</v>
      </c>
      <c r="H2517" s="3" t="s">
        <v>639</v>
      </c>
      <c r="I2517" s="3" t="s">
        <v>639</v>
      </c>
      <c r="J2517" s="6">
        <v>1.393</v>
      </c>
      <c r="K2517" s="4">
        <v>45222</v>
      </c>
      <c r="L2517" s="3">
        <f t="shared" si="157"/>
        <v>2023</v>
      </c>
      <c r="M2517" s="3">
        <f t="shared" si="158"/>
        <v>10</v>
      </c>
      <c r="N2517" s="3" t="s">
        <v>1837</v>
      </c>
      <c r="O2517" s="3"/>
      <c r="P2517" s="56">
        <f t="shared" si="159"/>
        <v>0</v>
      </c>
      <c r="Q2517" s="56">
        <f t="shared" si="160"/>
        <v>-1.393</v>
      </c>
      <c r="R2517" s="56">
        <f>IF(A2517="INVERSION",-J2517,0)</f>
        <v>0</v>
      </c>
      <c r="S2517" s="56">
        <f>finanzas3[[#This Row],[INGRESO__NETO]]+finanzas3[[#This Row],[GASTO_NETO]]+finanzas3[[#This Row],[INVERSION_NETA]]</f>
        <v>-1.393</v>
      </c>
    </row>
    <row r="2518" spans="1:19" x14ac:dyDescent="0.35">
      <c r="A2518" s="3" t="s">
        <v>28</v>
      </c>
      <c r="B2518" s="3" t="s">
        <v>16</v>
      </c>
      <c r="C2518" s="3" t="s">
        <v>29</v>
      </c>
      <c r="D2518" s="3" t="s">
        <v>18</v>
      </c>
      <c r="G2518" s="3" t="s">
        <v>550</v>
      </c>
      <c r="H2518" s="3" t="s">
        <v>639</v>
      </c>
      <c r="I2518" s="3" t="s">
        <v>639</v>
      </c>
      <c r="J2518" s="6">
        <v>0.9</v>
      </c>
      <c r="K2518" s="4">
        <v>45222</v>
      </c>
      <c r="L2518" s="3">
        <f t="shared" si="157"/>
        <v>2023</v>
      </c>
      <c r="M2518" s="3">
        <f t="shared" si="158"/>
        <v>10</v>
      </c>
      <c r="N2518" s="3" t="s">
        <v>1836</v>
      </c>
      <c r="O2518" s="3"/>
      <c r="P2518" s="56">
        <f t="shared" si="159"/>
        <v>0</v>
      </c>
      <c r="Q2518" s="56">
        <f t="shared" si="160"/>
        <v>-0.9</v>
      </c>
      <c r="R2518" s="56">
        <f>IF(A2518="INVERSION",-J2518,0)</f>
        <v>0</v>
      </c>
      <c r="S2518" s="56">
        <f>finanzas3[[#This Row],[INGRESO__NETO]]+finanzas3[[#This Row],[GASTO_NETO]]+finanzas3[[#This Row],[INVERSION_NETA]]</f>
        <v>-0.9</v>
      </c>
    </row>
    <row r="2519" spans="1:19" x14ac:dyDescent="0.35">
      <c r="A2519" s="3" t="s">
        <v>28</v>
      </c>
      <c r="B2519" s="3" t="s">
        <v>16</v>
      </c>
      <c r="C2519" s="3" t="s">
        <v>29</v>
      </c>
      <c r="D2519" s="3" t="s">
        <v>18</v>
      </c>
      <c r="G2519" s="3" t="s">
        <v>1865</v>
      </c>
      <c r="H2519" s="3" t="s">
        <v>1838</v>
      </c>
      <c r="I2519" s="3" t="s">
        <v>1839</v>
      </c>
      <c r="J2519" s="6">
        <v>4.21</v>
      </c>
      <c r="K2519" s="4">
        <v>45222</v>
      </c>
      <c r="L2519" s="3">
        <f t="shared" si="157"/>
        <v>2023</v>
      </c>
      <c r="M2519" s="3">
        <f t="shared" si="158"/>
        <v>10</v>
      </c>
      <c r="O2519" s="3"/>
      <c r="P2519" s="56">
        <f t="shared" si="159"/>
        <v>0</v>
      </c>
      <c r="Q2519" s="56">
        <f t="shared" si="160"/>
        <v>-4.21</v>
      </c>
      <c r="R2519" s="56">
        <f>IF(A2519="INVERSION",-J2519,0)</f>
        <v>0</v>
      </c>
      <c r="S2519" s="56">
        <f>finanzas3[[#This Row],[INGRESO__NETO]]+finanzas3[[#This Row],[GASTO_NETO]]+finanzas3[[#This Row],[INVERSION_NETA]]</f>
        <v>-4.21</v>
      </c>
    </row>
    <row r="2520" spans="1:19" x14ac:dyDescent="0.35">
      <c r="A2520" s="3" t="s">
        <v>28</v>
      </c>
      <c r="B2520" s="3" t="s">
        <v>16</v>
      </c>
      <c r="C2520" s="3" t="s">
        <v>29</v>
      </c>
      <c r="D2520" s="3" t="s">
        <v>18</v>
      </c>
      <c r="G2520" s="3" t="s">
        <v>21</v>
      </c>
      <c r="H2520" s="3" t="s">
        <v>21</v>
      </c>
      <c r="I2520" s="3" t="s">
        <v>167</v>
      </c>
      <c r="J2520" s="6">
        <v>1.4580000000000002</v>
      </c>
      <c r="K2520" s="4">
        <v>45224</v>
      </c>
      <c r="L2520" s="3">
        <f t="shared" si="157"/>
        <v>2023</v>
      </c>
      <c r="M2520" s="3">
        <f t="shared" si="158"/>
        <v>10</v>
      </c>
      <c r="O2520" s="3" t="s">
        <v>2725</v>
      </c>
      <c r="P2520" s="56">
        <f t="shared" si="159"/>
        <v>0</v>
      </c>
      <c r="Q2520" s="56">
        <f t="shared" si="160"/>
        <v>-1.4580000000000002</v>
      </c>
      <c r="R2520" s="56">
        <f>IF(A2520="INVERSION",-J2520,0)</f>
        <v>0</v>
      </c>
      <c r="S2520" s="56">
        <f>finanzas3[[#This Row],[INGRESO__NETO]]+finanzas3[[#This Row],[GASTO_NETO]]+finanzas3[[#This Row],[INVERSION_NETA]]</f>
        <v>-1.4580000000000002</v>
      </c>
    </row>
    <row r="2521" spans="1:19" x14ac:dyDescent="0.35">
      <c r="A2521" s="3" t="s">
        <v>28</v>
      </c>
      <c r="B2521" s="3" t="s">
        <v>16</v>
      </c>
      <c r="C2521" s="3" t="s">
        <v>29</v>
      </c>
      <c r="D2521" s="3" t="s">
        <v>1562</v>
      </c>
      <c r="F2521" s="3" t="s">
        <v>171</v>
      </c>
      <c r="G2521" s="3" t="s">
        <v>1865</v>
      </c>
      <c r="H2521" s="3" t="s">
        <v>262</v>
      </c>
      <c r="I2521" s="3" t="s">
        <v>1857</v>
      </c>
      <c r="J2521" s="6">
        <v>0.27</v>
      </c>
      <c r="K2521" s="4">
        <v>45224</v>
      </c>
      <c r="L2521" s="3">
        <f t="shared" si="157"/>
        <v>2023</v>
      </c>
      <c r="M2521" s="3">
        <f t="shared" si="158"/>
        <v>10</v>
      </c>
      <c r="O2521" s="3"/>
      <c r="P2521" s="56">
        <f t="shared" si="159"/>
        <v>0</v>
      </c>
      <c r="Q2521" s="56">
        <f t="shared" si="160"/>
        <v>-0.27</v>
      </c>
      <c r="R2521" s="56">
        <f>IF(A2521="INVERSION",-J2521,0)</f>
        <v>0</v>
      </c>
      <c r="S2521" s="56">
        <f>finanzas3[[#This Row],[INGRESO__NETO]]+finanzas3[[#This Row],[GASTO_NETO]]+finanzas3[[#This Row],[INVERSION_NETA]]</f>
        <v>-0.27</v>
      </c>
    </row>
    <row r="2522" spans="1:19" x14ac:dyDescent="0.35">
      <c r="A2522" s="3" t="s">
        <v>28</v>
      </c>
      <c r="B2522" s="3" t="s">
        <v>16</v>
      </c>
      <c r="C2522" s="3" t="s">
        <v>29</v>
      </c>
      <c r="D2522" s="3" t="s">
        <v>18</v>
      </c>
      <c r="E2522" s="3" t="s">
        <v>909</v>
      </c>
      <c r="F2522" s="3" t="s">
        <v>171</v>
      </c>
      <c r="G2522" s="3" t="s">
        <v>1864</v>
      </c>
      <c r="H2522" s="3" t="s">
        <v>1742</v>
      </c>
      <c r="I2522" s="3" t="s">
        <v>1840</v>
      </c>
      <c r="J2522" s="6">
        <v>0.60000000000000009</v>
      </c>
      <c r="K2522" s="4">
        <v>45225</v>
      </c>
      <c r="L2522" s="3">
        <f t="shared" si="157"/>
        <v>2023</v>
      </c>
      <c r="M2522" s="3">
        <f t="shared" si="158"/>
        <v>10</v>
      </c>
      <c r="O2522" s="3"/>
      <c r="P2522" s="56">
        <f t="shared" si="159"/>
        <v>0</v>
      </c>
      <c r="Q2522" s="56">
        <f t="shared" si="160"/>
        <v>-0.60000000000000009</v>
      </c>
      <c r="R2522" s="56">
        <f>IF(A2522="INVERSION",-J2522,0)</f>
        <v>0</v>
      </c>
      <c r="S2522" s="56">
        <f>finanzas3[[#This Row],[INGRESO__NETO]]+finanzas3[[#This Row],[GASTO_NETO]]+finanzas3[[#This Row],[INVERSION_NETA]]</f>
        <v>-0.60000000000000009</v>
      </c>
    </row>
    <row r="2523" spans="1:19" x14ac:dyDescent="0.35">
      <c r="A2523" s="3" t="s">
        <v>28</v>
      </c>
      <c r="B2523" s="3" t="s">
        <v>16</v>
      </c>
      <c r="C2523" s="3" t="s">
        <v>29</v>
      </c>
      <c r="D2523" s="3" t="s">
        <v>18</v>
      </c>
      <c r="E2523" s="3" t="s">
        <v>1841</v>
      </c>
      <c r="F2523" s="3" t="s">
        <v>171</v>
      </c>
      <c r="G2523" s="3" t="s">
        <v>1864</v>
      </c>
      <c r="H2523" s="3" t="s">
        <v>1203</v>
      </c>
      <c r="I2523" s="3" t="s">
        <v>1842</v>
      </c>
      <c r="J2523" s="6">
        <v>0.54800000000000004</v>
      </c>
      <c r="K2523" s="4">
        <v>45225</v>
      </c>
      <c r="L2523" s="3">
        <f t="shared" si="157"/>
        <v>2023</v>
      </c>
      <c r="M2523" s="3">
        <f t="shared" si="158"/>
        <v>10</v>
      </c>
      <c r="O2523" s="3"/>
      <c r="P2523" s="56">
        <f t="shared" si="159"/>
        <v>0</v>
      </c>
      <c r="Q2523" s="56">
        <f t="shared" si="160"/>
        <v>-0.54800000000000004</v>
      </c>
      <c r="R2523" s="56">
        <f>IF(A2523="INVERSION",-J2523,0)</f>
        <v>0</v>
      </c>
      <c r="S2523" s="56">
        <f>finanzas3[[#This Row],[INGRESO__NETO]]+finanzas3[[#This Row],[GASTO_NETO]]+finanzas3[[#This Row],[INVERSION_NETA]]</f>
        <v>-0.54800000000000004</v>
      </c>
    </row>
    <row r="2524" spans="1:19" x14ac:dyDescent="0.35">
      <c r="A2524" s="3" t="s">
        <v>28</v>
      </c>
      <c r="B2524" s="3" t="s">
        <v>16</v>
      </c>
      <c r="C2524" s="3" t="s">
        <v>29</v>
      </c>
      <c r="D2524" s="3" t="s">
        <v>18</v>
      </c>
      <c r="E2524" s="3" t="s">
        <v>1434</v>
      </c>
      <c r="F2524" s="3" t="s">
        <v>171</v>
      </c>
      <c r="G2524" s="3" t="s">
        <v>67</v>
      </c>
      <c r="H2524" s="3" t="s">
        <v>66</v>
      </c>
      <c r="I2524" s="3" t="s">
        <v>1013</v>
      </c>
      <c r="J2524" s="6">
        <v>0.12</v>
      </c>
      <c r="K2524" s="4">
        <v>45226</v>
      </c>
      <c r="L2524" s="3">
        <f t="shared" si="157"/>
        <v>2023</v>
      </c>
      <c r="M2524" s="3">
        <f t="shared" si="158"/>
        <v>10</v>
      </c>
      <c r="O2524" s="3"/>
      <c r="P2524" s="56">
        <f t="shared" si="159"/>
        <v>0</v>
      </c>
      <c r="Q2524" s="56">
        <f t="shared" si="160"/>
        <v>-0.12</v>
      </c>
      <c r="R2524" s="56">
        <f>IF(A2524="INVERSION",-J2524,0)</f>
        <v>0</v>
      </c>
      <c r="S2524" s="56">
        <f>finanzas3[[#This Row],[INGRESO__NETO]]+finanzas3[[#This Row],[GASTO_NETO]]+finanzas3[[#This Row],[INVERSION_NETA]]</f>
        <v>-0.12</v>
      </c>
    </row>
    <row r="2525" spans="1:19" x14ac:dyDescent="0.35">
      <c r="A2525" s="3" t="s">
        <v>28</v>
      </c>
      <c r="B2525" s="3" t="s">
        <v>16</v>
      </c>
      <c r="C2525" s="3" t="s">
        <v>17</v>
      </c>
      <c r="D2525" s="3" t="s">
        <v>18</v>
      </c>
      <c r="E2525" s="3" t="s">
        <v>645</v>
      </c>
      <c r="F2525" s="3" t="s">
        <v>171</v>
      </c>
      <c r="G2525" s="3" t="s">
        <v>48</v>
      </c>
      <c r="H2525" s="3" t="s">
        <v>874</v>
      </c>
      <c r="I2525" s="3" t="s">
        <v>1866</v>
      </c>
      <c r="J2525" s="6">
        <v>0.21000000000000002</v>
      </c>
      <c r="K2525" s="4">
        <v>45229</v>
      </c>
      <c r="L2525" s="3">
        <f t="shared" si="157"/>
        <v>2023</v>
      </c>
      <c r="M2525" s="3">
        <f t="shared" si="158"/>
        <v>10</v>
      </c>
      <c r="O2525" s="3"/>
      <c r="P2525" s="56">
        <f t="shared" si="159"/>
        <v>0</v>
      </c>
      <c r="Q2525" s="56">
        <f t="shared" si="160"/>
        <v>-0.21000000000000002</v>
      </c>
      <c r="R2525" s="56">
        <f>IF(A2525="INVERSION",-J2525,0)</f>
        <v>0</v>
      </c>
      <c r="S2525" s="56">
        <f>finanzas3[[#This Row],[INGRESO__NETO]]+finanzas3[[#This Row],[GASTO_NETO]]+finanzas3[[#This Row],[INVERSION_NETA]]</f>
        <v>-0.21000000000000002</v>
      </c>
    </row>
    <row r="2526" spans="1:19" x14ac:dyDescent="0.35">
      <c r="A2526" s="3" t="s">
        <v>28</v>
      </c>
      <c r="B2526" s="3" t="s">
        <v>16</v>
      </c>
      <c r="C2526" s="3" t="s">
        <v>29</v>
      </c>
      <c r="D2526" s="3" t="s">
        <v>1562</v>
      </c>
      <c r="E2526" s="3" t="s">
        <v>1855</v>
      </c>
      <c r="F2526" s="3" t="s">
        <v>171</v>
      </c>
      <c r="G2526" s="3" t="s">
        <v>67</v>
      </c>
      <c r="H2526" s="3" t="s">
        <v>66</v>
      </c>
      <c r="I2526" s="3" t="s">
        <v>989</v>
      </c>
      <c r="J2526" s="6">
        <v>1.75</v>
      </c>
      <c r="K2526" s="4">
        <v>45229</v>
      </c>
      <c r="L2526" s="3">
        <f t="shared" si="157"/>
        <v>2023</v>
      </c>
      <c r="M2526" s="3">
        <f t="shared" si="158"/>
        <v>10</v>
      </c>
      <c r="N2526" s="9">
        <v>45228</v>
      </c>
      <c r="O2526" s="3"/>
      <c r="P2526" s="56">
        <f t="shared" si="159"/>
        <v>0</v>
      </c>
      <c r="Q2526" s="56">
        <f t="shared" si="160"/>
        <v>-1.75</v>
      </c>
      <c r="R2526" s="56">
        <f>IF(A2526="INVERSION",-J2526,0)</f>
        <v>0</v>
      </c>
      <c r="S2526" s="56">
        <f>finanzas3[[#This Row],[INGRESO__NETO]]+finanzas3[[#This Row],[GASTO_NETO]]+finanzas3[[#This Row],[INVERSION_NETA]]</f>
        <v>-1.75</v>
      </c>
    </row>
    <row r="2527" spans="1:19" x14ac:dyDescent="0.35">
      <c r="A2527" s="3" t="s">
        <v>28</v>
      </c>
      <c r="B2527" s="3" t="s">
        <v>16</v>
      </c>
      <c r="C2527" s="3" t="s">
        <v>29</v>
      </c>
      <c r="D2527" s="3" t="s">
        <v>1562</v>
      </c>
      <c r="E2527" s="3" t="s">
        <v>1854</v>
      </c>
      <c r="F2527" s="3" t="s">
        <v>171</v>
      </c>
      <c r="G2527" s="3" t="s">
        <v>1865</v>
      </c>
      <c r="H2527" s="3" t="s">
        <v>1616</v>
      </c>
      <c r="I2527" s="3" t="s">
        <v>1856</v>
      </c>
      <c r="J2527" s="6">
        <v>0.30000000000000004</v>
      </c>
      <c r="K2527" s="4">
        <v>45229</v>
      </c>
      <c r="L2527" s="3">
        <f t="shared" si="157"/>
        <v>2023</v>
      </c>
      <c r="M2527" s="3">
        <f t="shared" si="158"/>
        <v>10</v>
      </c>
      <c r="N2527" s="9">
        <v>45228</v>
      </c>
      <c r="O2527" s="3"/>
      <c r="P2527" s="56">
        <f t="shared" si="159"/>
        <v>0</v>
      </c>
      <c r="Q2527" s="56">
        <f t="shared" si="160"/>
        <v>-0.30000000000000004</v>
      </c>
      <c r="R2527" s="56">
        <f>IF(A2527="INVERSION",-J2527,0)</f>
        <v>0</v>
      </c>
      <c r="S2527" s="56">
        <f>finanzas3[[#This Row],[INGRESO__NETO]]+finanzas3[[#This Row],[GASTO_NETO]]+finanzas3[[#This Row],[INVERSION_NETA]]</f>
        <v>-0.30000000000000004</v>
      </c>
    </row>
    <row r="2528" spans="1:19" x14ac:dyDescent="0.35">
      <c r="A2528" s="3" t="s">
        <v>15</v>
      </c>
      <c r="B2528" s="3" t="s">
        <v>16</v>
      </c>
      <c r="C2528" s="3" t="s">
        <v>29</v>
      </c>
      <c r="D2528" s="3" t="s">
        <v>18</v>
      </c>
      <c r="E2528" s="3" t="s">
        <v>645</v>
      </c>
      <c r="F2528" s="3" t="s">
        <v>171</v>
      </c>
      <c r="G2528" s="3" t="s">
        <v>148</v>
      </c>
      <c r="H2528" s="3" t="s">
        <v>646</v>
      </c>
      <c r="I2528" s="3" t="s">
        <v>2706</v>
      </c>
      <c r="J2528" s="6">
        <v>584.35799999999995</v>
      </c>
      <c r="K2528" s="4">
        <v>45229</v>
      </c>
      <c r="L2528" s="3">
        <f t="shared" si="157"/>
        <v>2023</v>
      </c>
      <c r="M2528" s="3">
        <f t="shared" si="158"/>
        <v>10</v>
      </c>
      <c r="N2528" s="9">
        <v>45228</v>
      </c>
      <c r="O2528" s="3" t="s">
        <v>1797</v>
      </c>
      <c r="P2528" s="56">
        <f t="shared" si="159"/>
        <v>584.35799999999995</v>
      </c>
      <c r="Q2528" s="56">
        <f t="shared" si="160"/>
        <v>0</v>
      </c>
      <c r="R2528" s="56">
        <f>IF(A2528="INVERSION",-J2528,0)</f>
        <v>0</v>
      </c>
      <c r="S2528" s="56">
        <f>finanzas3[[#This Row],[INGRESO__NETO]]+finanzas3[[#This Row],[GASTO_NETO]]+finanzas3[[#This Row],[INVERSION_NETA]]</f>
        <v>584.35799999999995</v>
      </c>
    </row>
    <row r="2529" spans="1:19" x14ac:dyDescent="0.35">
      <c r="A2529" s="3" t="s">
        <v>28</v>
      </c>
      <c r="B2529" s="3" t="s">
        <v>16</v>
      </c>
      <c r="C2529" s="3" t="s">
        <v>17</v>
      </c>
      <c r="D2529" s="3" t="s">
        <v>18</v>
      </c>
      <c r="E2529" s="3" t="s">
        <v>610</v>
      </c>
      <c r="F2529" s="3" t="s">
        <v>171</v>
      </c>
      <c r="G2529" s="3" t="s">
        <v>1865</v>
      </c>
      <c r="H2529" s="3" t="s">
        <v>42</v>
      </c>
      <c r="I2529" s="3" t="s">
        <v>1867</v>
      </c>
      <c r="J2529" s="6">
        <v>1.645</v>
      </c>
      <c r="K2529" s="4">
        <v>45229</v>
      </c>
      <c r="L2529" s="3">
        <f t="shared" si="157"/>
        <v>2023</v>
      </c>
      <c r="M2529" s="3">
        <f t="shared" si="158"/>
        <v>10</v>
      </c>
      <c r="O2529" s="3"/>
      <c r="P2529" s="56">
        <f t="shared" si="159"/>
        <v>0</v>
      </c>
      <c r="Q2529" s="56">
        <f t="shared" si="160"/>
        <v>-1.645</v>
      </c>
      <c r="R2529" s="56">
        <f>IF(A2529="INVERSION",-J2529,0)</f>
        <v>0</v>
      </c>
      <c r="S2529" s="56">
        <f>finanzas3[[#This Row],[INGRESO__NETO]]+finanzas3[[#This Row],[GASTO_NETO]]+finanzas3[[#This Row],[INVERSION_NETA]]</f>
        <v>-1.645</v>
      </c>
    </row>
    <row r="2530" spans="1:19" x14ac:dyDescent="0.35">
      <c r="A2530" s="3" t="s">
        <v>1927</v>
      </c>
      <c r="B2530" s="3" t="s">
        <v>16</v>
      </c>
      <c r="C2530" s="3" t="s">
        <v>29</v>
      </c>
      <c r="D2530" s="3" t="s">
        <v>18</v>
      </c>
      <c r="E2530" s="3" t="s">
        <v>20</v>
      </c>
      <c r="F2530" s="3" t="s">
        <v>171</v>
      </c>
      <c r="G2530" s="3" t="s">
        <v>1537</v>
      </c>
      <c r="H2530" s="3" t="s">
        <v>1537</v>
      </c>
      <c r="I2530" s="3" t="s">
        <v>1757</v>
      </c>
      <c r="J2530" s="6">
        <v>0</v>
      </c>
      <c r="K2530" s="4">
        <v>45229</v>
      </c>
      <c r="L2530" s="3">
        <f t="shared" si="157"/>
        <v>2023</v>
      </c>
      <c r="M2530" s="3">
        <f t="shared" si="158"/>
        <v>10</v>
      </c>
      <c r="N2530" s="9">
        <v>45228</v>
      </c>
      <c r="O2530" s="3"/>
      <c r="P2530" s="56">
        <f t="shared" si="159"/>
        <v>0</v>
      </c>
      <c r="Q2530" s="56">
        <f t="shared" si="160"/>
        <v>0</v>
      </c>
      <c r="R2530" s="56">
        <f>IF(A2530="INVERSION",-J2530,0)</f>
        <v>0</v>
      </c>
      <c r="S2530" s="56">
        <f>finanzas3[[#This Row],[INGRESO__NETO]]+finanzas3[[#This Row],[GASTO_NETO]]+finanzas3[[#This Row],[INVERSION_NETA]]</f>
        <v>0</v>
      </c>
    </row>
    <row r="2531" spans="1:19" x14ac:dyDescent="0.35">
      <c r="A2531" s="3" t="s">
        <v>28</v>
      </c>
      <c r="B2531" s="3" t="s">
        <v>16</v>
      </c>
      <c r="C2531" s="3" t="s">
        <v>17</v>
      </c>
      <c r="D2531" s="3" t="s">
        <v>18</v>
      </c>
      <c r="E2531" s="3" t="s">
        <v>1868</v>
      </c>
      <c r="F2531" s="3" t="s">
        <v>171</v>
      </c>
      <c r="G2531" s="3" t="s">
        <v>84</v>
      </c>
      <c r="H2531" s="3" t="s">
        <v>1036</v>
      </c>
      <c r="I2531" s="3" t="s">
        <v>1414</v>
      </c>
      <c r="J2531" s="6">
        <v>0.95000000000000007</v>
      </c>
      <c r="K2531" s="4">
        <v>45229</v>
      </c>
      <c r="L2531" s="3">
        <f t="shared" si="157"/>
        <v>2023</v>
      </c>
      <c r="M2531" s="3">
        <f t="shared" si="158"/>
        <v>10</v>
      </c>
      <c r="O2531" s="3"/>
      <c r="P2531" s="56">
        <f t="shared" si="159"/>
        <v>0</v>
      </c>
      <c r="Q2531" s="56">
        <f t="shared" si="160"/>
        <v>-0.95000000000000007</v>
      </c>
      <c r="R2531" s="56">
        <f>IF(A2531="INVERSION",-J2531,0)</f>
        <v>0</v>
      </c>
      <c r="S2531" s="56">
        <f>finanzas3[[#This Row],[INGRESO__NETO]]+finanzas3[[#This Row],[GASTO_NETO]]+finanzas3[[#This Row],[INVERSION_NETA]]</f>
        <v>-0.95000000000000007</v>
      </c>
    </row>
    <row r="2532" spans="1:19" x14ac:dyDescent="0.35">
      <c r="A2532" s="3" t="s">
        <v>28</v>
      </c>
      <c r="B2532" s="3" t="s">
        <v>16</v>
      </c>
      <c r="C2532" s="3" t="s">
        <v>17</v>
      </c>
      <c r="D2532" s="3" t="s">
        <v>1562</v>
      </c>
      <c r="E2532" s="3" t="s">
        <v>909</v>
      </c>
      <c r="F2532" s="3" t="s">
        <v>171</v>
      </c>
      <c r="G2532" s="3" t="s">
        <v>1864</v>
      </c>
      <c r="H2532" s="3" t="s">
        <v>1203</v>
      </c>
      <c r="I2532" s="3" t="s">
        <v>1880</v>
      </c>
      <c r="J2532" s="6">
        <v>0.28999999999999998</v>
      </c>
      <c r="K2532" s="4">
        <v>45232</v>
      </c>
      <c r="L2532" s="3">
        <f t="shared" si="157"/>
        <v>2023</v>
      </c>
      <c r="M2532" s="3">
        <f t="shared" si="158"/>
        <v>11</v>
      </c>
      <c r="O2532" s="3"/>
      <c r="P2532" s="56">
        <f t="shared" si="159"/>
        <v>0</v>
      </c>
      <c r="Q2532" s="56">
        <f t="shared" si="160"/>
        <v>-0.28999999999999998</v>
      </c>
      <c r="R2532" s="56">
        <f>IF(A2532="INVERSION",-J2532,0)</f>
        <v>0</v>
      </c>
      <c r="S2532" s="56">
        <f>finanzas3[[#This Row],[INGRESO__NETO]]+finanzas3[[#This Row],[GASTO_NETO]]+finanzas3[[#This Row],[INVERSION_NETA]]</f>
        <v>-0.28999999999999998</v>
      </c>
    </row>
    <row r="2533" spans="1:19" x14ac:dyDescent="0.35">
      <c r="A2533" s="3" t="s">
        <v>28</v>
      </c>
      <c r="B2533" s="3" t="s">
        <v>16</v>
      </c>
      <c r="C2533" s="3" t="s">
        <v>17</v>
      </c>
      <c r="D2533" s="3" t="s">
        <v>18</v>
      </c>
      <c r="E2533" s="3" t="s">
        <v>1410</v>
      </c>
      <c r="F2533" s="3" t="s">
        <v>171</v>
      </c>
      <c r="G2533" s="3" t="s">
        <v>59</v>
      </c>
      <c r="H2533" s="3" t="s">
        <v>428</v>
      </c>
      <c r="I2533" s="3" t="s">
        <v>1410</v>
      </c>
      <c r="J2533" s="6">
        <v>8</v>
      </c>
      <c r="K2533" s="4">
        <v>45232</v>
      </c>
      <c r="L2533" s="3">
        <f t="shared" si="157"/>
        <v>2023</v>
      </c>
      <c r="M2533" s="3">
        <f t="shared" si="158"/>
        <v>11</v>
      </c>
      <c r="O2533" s="3"/>
      <c r="P2533" s="56">
        <f t="shared" si="159"/>
        <v>0</v>
      </c>
      <c r="Q2533" s="56">
        <f t="shared" si="160"/>
        <v>-8</v>
      </c>
      <c r="R2533" s="56">
        <f>IF(A2533="INVERSION",-J2533,0)</f>
        <v>0</v>
      </c>
      <c r="S2533" s="56">
        <f>finanzas3[[#This Row],[INGRESO__NETO]]+finanzas3[[#This Row],[GASTO_NETO]]+finanzas3[[#This Row],[INVERSION_NETA]]</f>
        <v>-8</v>
      </c>
    </row>
    <row r="2534" spans="1:19" x14ac:dyDescent="0.35">
      <c r="A2534" s="3" t="s">
        <v>28</v>
      </c>
      <c r="B2534" s="3" t="s">
        <v>16</v>
      </c>
      <c r="C2534" s="3" t="s">
        <v>17</v>
      </c>
      <c r="D2534" s="3" t="s">
        <v>18</v>
      </c>
      <c r="E2534" s="3" t="s">
        <v>1032</v>
      </c>
      <c r="F2534" s="3" t="s">
        <v>171</v>
      </c>
      <c r="G2534" s="3" t="s">
        <v>728</v>
      </c>
      <c r="H2534" s="3" t="s">
        <v>1869</v>
      </c>
      <c r="I2534" s="3" t="s">
        <v>1033</v>
      </c>
      <c r="J2534" s="6">
        <v>29.194000000000003</v>
      </c>
      <c r="K2534" s="4">
        <v>45232</v>
      </c>
      <c r="L2534" s="3">
        <f t="shared" si="157"/>
        <v>2023</v>
      </c>
      <c r="M2534" s="3">
        <f t="shared" si="158"/>
        <v>11</v>
      </c>
      <c r="O2534" s="3"/>
      <c r="P2534" s="56">
        <f t="shared" si="159"/>
        <v>0</v>
      </c>
      <c r="Q2534" s="56">
        <f t="shared" si="160"/>
        <v>-29.194000000000003</v>
      </c>
      <c r="R2534" s="56">
        <f>IF(A2534="INVERSION",-J2534,0)</f>
        <v>0</v>
      </c>
      <c r="S2534" s="56">
        <f>finanzas3[[#This Row],[INGRESO__NETO]]+finanzas3[[#This Row],[GASTO_NETO]]+finanzas3[[#This Row],[INVERSION_NETA]]</f>
        <v>-29.194000000000003</v>
      </c>
    </row>
    <row r="2535" spans="1:19" x14ac:dyDescent="0.35">
      <c r="A2535" s="3" t="s">
        <v>28</v>
      </c>
      <c r="B2535" s="3" t="s">
        <v>16</v>
      </c>
      <c r="C2535" s="3" t="s">
        <v>17</v>
      </c>
      <c r="D2535" s="3" t="s">
        <v>18</v>
      </c>
      <c r="E2535" s="3" t="s">
        <v>1032</v>
      </c>
      <c r="F2535" s="3" t="s">
        <v>171</v>
      </c>
      <c r="G2535" s="3" t="s">
        <v>728</v>
      </c>
      <c r="H2535" s="3" t="s">
        <v>1870</v>
      </c>
      <c r="I2535" s="3" t="s">
        <v>1870</v>
      </c>
      <c r="J2535" s="6">
        <v>6.2510000000000003</v>
      </c>
      <c r="K2535" s="4">
        <v>45232</v>
      </c>
      <c r="L2535" s="3">
        <f t="shared" si="157"/>
        <v>2023</v>
      </c>
      <c r="M2535" s="3">
        <f t="shared" si="158"/>
        <v>11</v>
      </c>
      <c r="O2535" s="3"/>
      <c r="P2535" s="56">
        <f t="shared" si="159"/>
        <v>0</v>
      </c>
      <c r="Q2535" s="56">
        <f t="shared" si="160"/>
        <v>-6.2510000000000003</v>
      </c>
      <c r="R2535" s="56">
        <f>IF(A2535="INVERSION",-J2535,0)</f>
        <v>0</v>
      </c>
      <c r="S2535" s="56">
        <f>finanzas3[[#This Row],[INGRESO__NETO]]+finanzas3[[#This Row],[GASTO_NETO]]+finanzas3[[#This Row],[INVERSION_NETA]]</f>
        <v>-6.2510000000000003</v>
      </c>
    </row>
    <row r="2536" spans="1:19" x14ac:dyDescent="0.35">
      <c r="A2536" s="3" t="s">
        <v>531</v>
      </c>
      <c r="B2536" s="3" t="s">
        <v>16</v>
      </c>
      <c r="C2536" s="3" t="s">
        <v>17</v>
      </c>
      <c r="D2536" s="3" t="s">
        <v>18</v>
      </c>
      <c r="E2536" s="3" t="s">
        <v>532</v>
      </c>
      <c r="F2536" s="3" t="s">
        <v>171</v>
      </c>
      <c r="G2536" s="3" t="s">
        <v>533</v>
      </c>
      <c r="H2536" s="3" t="s">
        <v>533</v>
      </c>
      <c r="I2536" s="3" t="s">
        <v>533</v>
      </c>
      <c r="J2536" s="6">
        <v>180</v>
      </c>
      <c r="K2536" s="4">
        <v>45233</v>
      </c>
      <c r="L2536" s="3">
        <f t="shared" si="157"/>
        <v>2023</v>
      </c>
      <c r="M2536" s="3">
        <f t="shared" si="158"/>
        <v>11</v>
      </c>
      <c r="O2536" s="3"/>
      <c r="P2536" s="56">
        <f t="shared" si="159"/>
        <v>0</v>
      </c>
      <c r="Q2536" s="56">
        <f t="shared" si="160"/>
        <v>0</v>
      </c>
      <c r="R2536" s="56">
        <f>IF(A2536="INVERSION",-J2536,0)</f>
        <v>-180</v>
      </c>
      <c r="S2536" s="56">
        <f>finanzas3[[#This Row],[INGRESO__NETO]]+finanzas3[[#This Row],[GASTO_NETO]]+finanzas3[[#This Row],[INVERSION_NETA]]</f>
        <v>-180</v>
      </c>
    </row>
    <row r="2537" spans="1:19" x14ac:dyDescent="0.35">
      <c r="A2537" s="3" t="s">
        <v>28</v>
      </c>
      <c r="B2537" s="3" t="s">
        <v>16</v>
      </c>
      <c r="C2537" s="3" t="s">
        <v>17</v>
      </c>
      <c r="D2537" s="3" t="s">
        <v>1562</v>
      </c>
      <c r="E2537" s="3" t="s">
        <v>46</v>
      </c>
      <c r="F2537" s="3" t="s">
        <v>171</v>
      </c>
      <c r="G2537" s="3" t="s">
        <v>48</v>
      </c>
      <c r="H2537" s="3" t="s">
        <v>46</v>
      </c>
      <c r="I2537" s="3" t="s">
        <v>1524</v>
      </c>
      <c r="J2537" s="6">
        <v>4.2630000000000008</v>
      </c>
      <c r="K2537" s="4">
        <v>45233</v>
      </c>
      <c r="L2537" s="3">
        <f t="shared" si="157"/>
        <v>2023</v>
      </c>
      <c r="M2537" s="3">
        <f t="shared" si="158"/>
        <v>11</v>
      </c>
      <c r="O2537" s="3"/>
      <c r="P2537" s="56">
        <f t="shared" si="159"/>
        <v>0</v>
      </c>
      <c r="Q2537" s="56">
        <f t="shared" si="160"/>
        <v>-4.2630000000000008</v>
      </c>
      <c r="R2537" s="56">
        <f>IF(A2537="INVERSION",-J2537,0)</f>
        <v>0</v>
      </c>
      <c r="S2537" s="56">
        <f>finanzas3[[#This Row],[INGRESO__NETO]]+finanzas3[[#This Row],[GASTO_NETO]]+finanzas3[[#This Row],[INVERSION_NETA]]</f>
        <v>-4.2630000000000008</v>
      </c>
    </row>
    <row r="2538" spans="1:19" x14ac:dyDescent="0.35">
      <c r="A2538" s="3" t="s">
        <v>28</v>
      </c>
      <c r="B2538" s="3" t="s">
        <v>16</v>
      </c>
      <c r="C2538" s="3" t="s">
        <v>17</v>
      </c>
      <c r="D2538" s="3" t="s">
        <v>1562</v>
      </c>
      <c r="E2538" s="3" t="s">
        <v>1878</v>
      </c>
      <c r="F2538" s="3" t="s">
        <v>171</v>
      </c>
      <c r="G2538" s="3" t="s">
        <v>84</v>
      </c>
      <c r="H2538" s="3" t="s">
        <v>1879</v>
      </c>
      <c r="I2538" s="3" t="s">
        <v>1877</v>
      </c>
      <c r="J2538" s="6">
        <v>0.69500000000000006</v>
      </c>
      <c r="K2538" s="4">
        <v>45233</v>
      </c>
      <c r="L2538" s="3">
        <f t="shared" si="157"/>
        <v>2023</v>
      </c>
      <c r="M2538" s="3">
        <f t="shared" si="158"/>
        <v>11</v>
      </c>
      <c r="O2538" s="3"/>
      <c r="P2538" s="56">
        <f t="shared" si="159"/>
        <v>0</v>
      </c>
      <c r="Q2538" s="56">
        <f t="shared" si="160"/>
        <v>-0.69500000000000006</v>
      </c>
      <c r="R2538" s="56">
        <f>IF(A2538="INVERSION",-J2538,0)</f>
        <v>0</v>
      </c>
      <c r="S2538" s="56">
        <f>finanzas3[[#This Row],[INGRESO__NETO]]+finanzas3[[#This Row],[GASTO_NETO]]+finanzas3[[#This Row],[INVERSION_NETA]]</f>
        <v>-0.69500000000000006</v>
      </c>
    </row>
    <row r="2539" spans="1:19" x14ac:dyDescent="0.35">
      <c r="A2539" s="3" t="s">
        <v>28</v>
      </c>
      <c r="B2539" s="3" t="s">
        <v>16</v>
      </c>
      <c r="C2539" s="3" t="s">
        <v>17</v>
      </c>
      <c r="D2539" s="3" t="s">
        <v>18</v>
      </c>
      <c r="E2539" s="3" t="s">
        <v>634</v>
      </c>
      <c r="F2539" s="3" t="s">
        <v>171</v>
      </c>
      <c r="G2539" s="3" t="s">
        <v>67</v>
      </c>
      <c r="H2539" s="3" t="s">
        <v>67</v>
      </c>
      <c r="I2539" s="3" t="s">
        <v>1016</v>
      </c>
      <c r="J2539" s="6">
        <v>0.25</v>
      </c>
      <c r="K2539" s="4">
        <v>45233</v>
      </c>
      <c r="L2539" s="3">
        <f t="shared" si="157"/>
        <v>2023</v>
      </c>
      <c r="M2539" s="3">
        <f t="shared" si="158"/>
        <v>11</v>
      </c>
      <c r="O2539" s="3"/>
      <c r="P2539" s="56">
        <f t="shared" si="159"/>
        <v>0</v>
      </c>
      <c r="Q2539" s="56">
        <f t="shared" si="160"/>
        <v>-0.25</v>
      </c>
      <c r="R2539" s="56">
        <f>IF(A2539="INVERSION",-J2539,0)</f>
        <v>0</v>
      </c>
      <c r="S2539" s="56">
        <f>finanzas3[[#This Row],[INGRESO__NETO]]+finanzas3[[#This Row],[GASTO_NETO]]+finanzas3[[#This Row],[INVERSION_NETA]]</f>
        <v>-0.25</v>
      </c>
    </row>
    <row r="2540" spans="1:19" x14ac:dyDescent="0.35">
      <c r="A2540" s="3" t="s">
        <v>28</v>
      </c>
      <c r="B2540" s="3" t="s">
        <v>16</v>
      </c>
      <c r="C2540" s="3" t="s">
        <v>17</v>
      </c>
      <c r="D2540" s="3" t="s">
        <v>18</v>
      </c>
      <c r="E2540" s="3" t="s">
        <v>803</v>
      </c>
      <c r="F2540" s="3" t="s">
        <v>171</v>
      </c>
      <c r="G2540" s="3" t="s">
        <v>53</v>
      </c>
      <c r="H2540" s="3" t="s">
        <v>711</v>
      </c>
      <c r="I2540" s="3" t="s">
        <v>77</v>
      </c>
      <c r="J2540" s="6">
        <v>0.94399999999999995</v>
      </c>
      <c r="K2540" s="4">
        <v>45233</v>
      </c>
      <c r="L2540" s="3">
        <f t="shared" si="157"/>
        <v>2023</v>
      </c>
      <c r="M2540" s="3">
        <f t="shared" si="158"/>
        <v>11</v>
      </c>
      <c r="O2540" s="3"/>
      <c r="P2540" s="56">
        <f t="shared" si="159"/>
        <v>0</v>
      </c>
      <c r="Q2540" s="56">
        <f t="shared" si="160"/>
        <v>-0.94399999999999995</v>
      </c>
      <c r="R2540" s="56">
        <f>IF(A2540="INVERSION",-J2540,0)</f>
        <v>0</v>
      </c>
      <c r="S2540" s="56">
        <f>finanzas3[[#This Row],[INGRESO__NETO]]+finanzas3[[#This Row],[GASTO_NETO]]+finanzas3[[#This Row],[INVERSION_NETA]]</f>
        <v>-0.94399999999999995</v>
      </c>
    </row>
    <row r="2541" spans="1:19" x14ac:dyDescent="0.35">
      <c r="A2541" s="3" t="s">
        <v>28</v>
      </c>
      <c r="B2541" s="3" t="s">
        <v>16</v>
      </c>
      <c r="C2541" s="3" t="s">
        <v>17</v>
      </c>
      <c r="D2541" s="3" t="s">
        <v>1562</v>
      </c>
      <c r="E2541" s="3" t="s">
        <v>645</v>
      </c>
      <c r="F2541" s="3" t="s">
        <v>171</v>
      </c>
      <c r="G2541" s="3" t="s">
        <v>48</v>
      </c>
      <c r="H2541" s="3" t="s">
        <v>874</v>
      </c>
      <c r="I2541" s="3" t="s">
        <v>973</v>
      </c>
      <c r="J2541" s="6">
        <v>9.5000000000000001E-2</v>
      </c>
      <c r="K2541" s="4">
        <v>45236</v>
      </c>
      <c r="L2541" s="3">
        <f t="shared" si="157"/>
        <v>2023</v>
      </c>
      <c r="M2541" s="3">
        <f t="shared" si="158"/>
        <v>11</v>
      </c>
      <c r="O2541" s="3"/>
      <c r="P2541" s="56">
        <f t="shared" si="159"/>
        <v>0</v>
      </c>
      <c r="Q2541" s="56">
        <f t="shared" si="160"/>
        <v>-9.5000000000000001E-2</v>
      </c>
      <c r="R2541" s="56">
        <f>IF(A2541="INVERSION",-J2541,0)</f>
        <v>0</v>
      </c>
      <c r="S2541" s="56">
        <f>finanzas3[[#This Row],[INGRESO__NETO]]+finanzas3[[#This Row],[GASTO_NETO]]+finanzas3[[#This Row],[INVERSION_NETA]]</f>
        <v>-9.5000000000000001E-2</v>
      </c>
    </row>
    <row r="2542" spans="1:19" x14ac:dyDescent="0.35">
      <c r="A2542" s="3" t="s">
        <v>28</v>
      </c>
      <c r="B2542" s="3" t="s">
        <v>16</v>
      </c>
      <c r="C2542" s="3" t="s">
        <v>17</v>
      </c>
      <c r="D2542" s="3" t="s">
        <v>18</v>
      </c>
      <c r="E2542" s="3" t="s">
        <v>1874</v>
      </c>
      <c r="F2542" s="3" t="s">
        <v>171</v>
      </c>
      <c r="G2542" s="3" t="s">
        <v>1865</v>
      </c>
      <c r="H2542" s="3" t="s">
        <v>42</v>
      </c>
      <c r="I2542" s="3" t="s">
        <v>1871</v>
      </c>
      <c r="J2542" s="6">
        <v>2.1</v>
      </c>
      <c r="K2542" s="4">
        <v>45236</v>
      </c>
      <c r="L2542" s="3">
        <f t="shared" si="157"/>
        <v>2023</v>
      </c>
      <c r="M2542" s="3">
        <f t="shared" si="158"/>
        <v>11</v>
      </c>
      <c r="O2542" s="3"/>
      <c r="P2542" s="56">
        <f t="shared" si="159"/>
        <v>0</v>
      </c>
      <c r="Q2542" s="56">
        <f t="shared" si="160"/>
        <v>-2.1</v>
      </c>
      <c r="R2542" s="56">
        <f>IF(A2542="INVERSION",-J2542,0)</f>
        <v>0</v>
      </c>
      <c r="S2542" s="56">
        <f>finanzas3[[#This Row],[INGRESO__NETO]]+finanzas3[[#This Row],[GASTO_NETO]]+finanzas3[[#This Row],[INVERSION_NETA]]</f>
        <v>-2.1</v>
      </c>
    </row>
    <row r="2543" spans="1:19" x14ac:dyDescent="0.35">
      <c r="A2543" s="3" t="s">
        <v>28</v>
      </c>
      <c r="B2543" s="3" t="s">
        <v>16</v>
      </c>
      <c r="C2543" s="3" t="s">
        <v>17</v>
      </c>
      <c r="D2543" s="3" t="s">
        <v>18</v>
      </c>
      <c r="E2543" s="3" t="s">
        <v>1434</v>
      </c>
      <c r="F2543" s="3" t="s">
        <v>171</v>
      </c>
      <c r="G2543" s="3" t="s">
        <v>67</v>
      </c>
      <c r="H2543" s="3" t="s">
        <v>66</v>
      </c>
      <c r="I2543" s="3" t="s">
        <v>1013</v>
      </c>
      <c r="J2543" s="6">
        <v>0.66</v>
      </c>
      <c r="K2543" s="4">
        <v>45237</v>
      </c>
      <c r="L2543" s="3">
        <f t="shared" si="157"/>
        <v>2023</v>
      </c>
      <c r="M2543" s="3">
        <f t="shared" si="158"/>
        <v>11</v>
      </c>
      <c r="O2543" s="3"/>
      <c r="P2543" s="56">
        <f t="shared" si="159"/>
        <v>0</v>
      </c>
      <c r="Q2543" s="56">
        <f t="shared" si="160"/>
        <v>-0.66</v>
      </c>
      <c r="R2543" s="56">
        <f>IF(A2543="INVERSION",-J2543,0)</f>
        <v>0</v>
      </c>
      <c r="S2543" s="56">
        <f>finanzas3[[#This Row],[INGRESO__NETO]]+finanzas3[[#This Row],[GASTO_NETO]]+finanzas3[[#This Row],[INVERSION_NETA]]</f>
        <v>-0.66</v>
      </c>
    </row>
    <row r="2544" spans="1:19" x14ac:dyDescent="0.35">
      <c r="A2544" s="3" t="s">
        <v>28</v>
      </c>
      <c r="B2544" s="3" t="s">
        <v>16</v>
      </c>
      <c r="C2544" s="3" t="s">
        <v>17</v>
      </c>
      <c r="D2544" s="3" t="s">
        <v>18</v>
      </c>
      <c r="E2544" s="3" t="s">
        <v>610</v>
      </c>
      <c r="F2544" s="3" t="s">
        <v>171</v>
      </c>
      <c r="G2544" s="3" t="s">
        <v>1865</v>
      </c>
      <c r="H2544" s="3" t="s">
        <v>42</v>
      </c>
      <c r="I2544" s="3" t="s">
        <v>1873</v>
      </c>
      <c r="J2544" s="6">
        <v>2.6390000000000002</v>
      </c>
      <c r="K2544" s="4">
        <v>45237</v>
      </c>
      <c r="L2544" s="3">
        <f t="shared" si="157"/>
        <v>2023</v>
      </c>
      <c r="M2544" s="3">
        <f t="shared" si="158"/>
        <v>11</v>
      </c>
      <c r="O2544" s="3"/>
      <c r="P2544" s="56">
        <f t="shared" si="159"/>
        <v>0</v>
      </c>
      <c r="Q2544" s="56">
        <f t="shared" si="160"/>
        <v>-2.6390000000000002</v>
      </c>
      <c r="R2544" s="56">
        <f>IF(A2544="INVERSION",-J2544,0)</f>
        <v>0</v>
      </c>
      <c r="S2544" s="56">
        <f>finanzas3[[#This Row],[INGRESO__NETO]]+finanzas3[[#This Row],[GASTO_NETO]]+finanzas3[[#This Row],[INVERSION_NETA]]</f>
        <v>-2.6390000000000002</v>
      </c>
    </row>
    <row r="2545" spans="1:19" x14ac:dyDescent="0.35">
      <c r="A2545" s="3" t="s">
        <v>28</v>
      </c>
      <c r="B2545" s="3" t="s">
        <v>16</v>
      </c>
      <c r="C2545" s="3" t="s">
        <v>17</v>
      </c>
      <c r="D2545" s="3" t="s">
        <v>18</v>
      </c>
      <c r="E2545" s="3" t="s">
        <v>1875</v>
      </c>
      <c r="F2545" s="3" t="s">
        <v>171</v>
      </c>
      <c r="G2545" s="3" t="s">
        <v>1865</v>
      </c>
      <c r="H2545" s="3" t="s">
        <v>262</v>
      </c>
      <c r="I2545" s="3" t="s">
        <v>1872</v>
      </c>
      <c r="J2545" s="6">
        <v>0.70000000000000007</v>
      </c>
      <c r="K2545" s="4">
        <v>45237</v>
      </c>
      <c r="L2545" s="3">
        <f t="shared" si="157"/>
        <v>2023</v>
      </c>
      <c r="M2545" s="3">
        <f t="shared" si="158"/>
        <v>11</v>
      </c>
      <c r="O2545" s="3"/>
      <c r="P2545" s="56">
        <f t="shared" si="159"/>
        <v>0</v>
      </c>
      <c r="Q2545" s="56">
        <f t="shared" si="160"/>
        <v>-0.70000000000000007</v>
      </c>
      <c r="R2545" s="56">
        <f>IF(A2545="INVERSION",-J2545,0)</f>
        <v>0</v>
      </c>
      <c r="S2545" s="56">
        <f>finanzas3[[#This Row],[INGRESO__NETO]]+finanzas3[[#This Row],[GASTO_NETO]]+finanzas3[[#This Row],[INVERSION_NETA]]</f>
        <v>-0.70000000000000007</v>
      </c>
    </row>
    <row r="2546" spans="1:19" x14ac:dyDescent="0.35">
      <c r="A2546" s="3" t="s">
        <v>28</v>
      </c>
      <c r="B2546" s="3" t="s">
        <v>16</v>
      </c>
      <c r="C2546" s="3" t="s">
        <v>17</v>
      </c>
      <c r="D2546" s="3" t="s">
        <v>1562</v>
      </c>
      <c r="E2546" s="3" t="s">
        <v>909</v>
      </c>
      <c r="F2546" s="3" t="s">
        <v>171</v>
      </c>
      <c r="G2546" s="3" t="s">
        <v>1864</v>
      </c>
      <c r="H2546" s="3" t="s">
        <v>1742</v>
      </c>
      <c r="I2546" s="3" t="s">
        <v>1876</v>
      </c>
      <c r="J2546" s="6">
        <v>1.1599999999999999</v>
      </c>
      <c r="K2546" s="4">
        <v>45237</v>
      </c>
      <c r="L2546" s="3">
        <f t="shared" si="157"/>
        <v>2023</v>
      </c>
      <c r="M2546" s="3">
        <f t="shared" si="158"/>
        <v>11</v>
      </c>
      <c r="O2546" s="3"/>
      <c r="P2546" s="56">
        <f t="shared" si="159"/>
        <v>0</v>
      </c>
      <c r="Q2546" s="56">
        <f t="shared" si="160"/>
        <v>-1.1599999999999999</v>
      </c>
      <c r="R2546" s="56">
        <f>IF(A2546="INVERSION",-J2546,0)</f>
        <v>0</v>
      </c>
      <c r="S2546" s="56">
        <f>finanzas3[[#This Row],[INGRESO__NETO]]+finanzas3[[#This Row],[GASTO_NETO]]+finanzas3[[#This Row],[INVERSION_NETA]]</f>
        <v>-1.1599999999999999</v>
      </c>
    </row>
    <row r="2547" spans="1:19" x14ac:dyDescent="0.35">
      <c r="A2547" s="3" t="s">
        <v>28</v>
      </c>
      <c r="B2547" s="3" t="s">
        <v>16</v>
      </c>
      <c r="C2547" s="3" t="s">
        <v>17</v>
      </c>
      <c r="D2547" s="3" t="s">
        <v>18</v>
      </c>
      <c r="E2547" s="3" t="s">
        <v>1209</v>
      </c>
      <c r="G2547" s="3" t="s">
        <v>67</v>
      </c>
      <c r="H2547" s="3" t="s">
        <v>66</v>
      </c>
      <c r="I2547" s="3" t="s">
        <v>1210</v>
      </c>
      <c r="J2547" s="6">
        <v>2</v>
      </c>
      <c r="K2547" s="4">
        <f>K2546-1</f>
        <v>45236</v>
      </c>
      <c r="L2547" s="3">
        <f t="shared" si="157"/>
        <v>2023</v>
      </c>
      <c r="M2547" s="3">
        <f t="shared" si="158"/>
        <v>11</v>
      </c>
      <c r="O2547" s="3" t="s">
        <v>1211</v>
      </c>
      <c r="P2547" s="56">
        <f t="shared" si="159"/>
        <v>0</v>
      </c>
      <c r="Q2547" s="56">
        <f t="shared" si="160"/>
        <v>-2</v>
      </c>
      <c r="R2547" s="56">
        <f>IF(A2547="INVERSION",-J2547,0)</f>
        <v>0</v>
      </c>
      <c r="S2547" s="56">
        <f>finanzas3[[#This Row],[INGRESO__NETO]]+finanzas3[[#This Row],[GASTO_NETO]]+finanzas3[[#This Row],[INVERSION_NETA]]</f>
        <v>-2</v>
      </c>
    </row>
    <row r="2548" spans="1:19" x14ac:dyDescent="0.35">
      <c r="A2548" s="3" t="s">
        <v>28</v>
      </c>
      <c r="B2548" s="3" t="s">
        <v>16</v>
      </c>
      <c r="C2548" s="3" t="s">
        <v>17</v>
      </c>
      <c r="D2548" s="3" t="s">
        <v>18</v>
      </c>
      <c r="E2548" s="3" t="s">
        <v>1893</v>
      </c>
      <c r="F2548" s="3" t="s">
        <v>20</v>
      </c>
      <c r="G2548" s="3" t="s">
        <v>73</v>
      </c>
      <c r="H2548" s="3" t="s">
        <v>168</v>
      </c>
      <c r="I2548" s="3" t="s">
        <v>1890</v>
      </c>
      <c r="J2548" s="6">
        <v>2.34</v>
      </c>
      <c r="K2548" s="4">
        <v>45238</v>
      </c>
      <c r="L2548" s="3">
        <f t="shared" si="157"/>
        <v>2023</v>
      </c>
      <c r="M2548" s="3">
        <f t="shared" si="158"/>
        <v>11</v>
      </c>
      <c r="O2548" s="3"/>
      <c r="P2548" s="56">
        <f t="shared" si="159"/>
        <v>0</v>
      </c>
      <c r="Q2548" s="56">
        <f t="shared" si="160"/>
        <v>-2.34</v>
      </c>
      <c r="R2548" s="56">
        <f>IF(A2548="INVERSION",-J2548,0)</f>
        <v>0</v>
      </c>
      <c r="S2548" s="56">
        <f>finanzas3[[#This Row],[INGRESO__NETO]]+finanzas3[[#This Row],[GASTO_NETO]]+finanzas3[[#This Row],[INVERSION_NETA]]</f>
        <v>-2.34</v>
      </c>
    </row>
    <row r="2549" spans="1:19" x14ac:dyDescent="0.35">
      <c r="A2549" s="3" t="s">
        <v>28</v>
      </c>
      <c r="B2549" s="3" t="s">
        <v>16</v>
      </c>
      <c r="C2549" s="3" t="s">
        <v>17</v>
      </c>
      <c r="D2549" s="3" t="s">
        <v>18</v>
      </c>
      <c r="E2549" s="3" t="s">
        <v>970</v>
      </c>
      <c r="F2549" s="3" t="s">
        <v>171</v>
      </c>
      <c r="G2549" s="3" t="s">
        <v>67</v>
      </c>
      <c r="H2549" s="3" t="s">
        <v>67</v>
      </c>
      <c r="I2549" s="3" t="s">
        <v>1016</v>
      </c>
      <c r="J2549" s="6">
        <v>0.2</v>
      </c>
      <c r="K2549" s="4">
        <v>45238</v>
      </c>
      <c r="L2549" s="3">
        <f t="shared" si="157"/>
        <v>2023</v>
      </c>
      <c r="M2549" s="3">
        <f t="shared" si="158"/>
        <v>11</v>
      </c>
      <c r="O2549" s="3"/>
      <c r="P2549" s="56">
        <f t="shared" si="159"/>
        <v>0</v>
      </c>
      <c r="Q2549" s="56">
        <f t="shared" si="160"/>
        <v>-0.2</v>
      </c>
      <c r="R2549" s="56">
        <f>IF(A2549="INVERSION",-J2549,0)</f>
        <v>0</v>
      </c>
      <c r="S2549" s="56">
        <f>finanzas3[[#This Row],[INGRESO__NETO]]+finanzas3[[#This Row],[GASTO_NETO]]+finanzas3[[#This Row],[INVERSION_NETA]]</f>
        <v>-0.2</v>
      </c>
    </row>
    <row r="2550" spans="1:19" x14ac:dyDescent="0.35">
      <c r="A2550" s="3" t="s">
        <v>28</v>
      </c>
      <c r="B2550" s="3" t="s">
        <v>16</v>
      </c>
      <c r="C2550" s="3" t="s">
        <v>17</v>
      </c>
      <c r="D2550" s="3" t="s">
        <v>18</v>
      </c>
      <c r="E2550" s="3" t="s">
        <v>645</v>
      </c>
      <c r="F2550" s="3" t="s">
        <v>171</v>
      </c>
      <c r="G2550" s="3" t="s">
        <v>48</v>
      </c>
      <c r="H2550" s="3" t="s">
        <v>874</v>
      </c>
      <c r="I2550" s="3" t="s">
        <v>645</v>
      </c>
      <c r="J2550" s="6">
        <v>0.10500000000000001</v>
      </c>
      <c r="K2550" s="4">
        <v>45238</v>
      </c>
      <c r="L2550" s="3">
        <f t="shared" si="157"/>
        <v>2023</v>
      </c>
      <c r="M2550" s="3">
        <f t="shared" si="158"/>
        <v>11</v>
      </c>
      <c r="N2550" s="37"/>
      <c r="O2550" s="3"/>
      <c r="P2550" s="56">
        <f t="shared" si="159"/>
        <v>0</v>
      </c>
      <c r="Q2550" s="56">
        <f t="shared" si="160"/>
        <v>-0.10500000000000001</v>
      </c>
      <c r="R2550" s="56">
        <f>IF(A2550="INVERSION",-J2550,0)</f>
        <v>0</v>
      </c>
      <c r="S2550" s="56">
        <f>finanzas3[[#This Row],[INGRESO__NETO]]+finanzas3[[#This Row],[GASTO_NETO]]+finanzas3[[#This Row],[INVERSION_NETA]]</f>
        <v>-0.10500000000000001</v>
      </c>
    </row>
    <row r="2551" spans="1:19" x14ac:dyDescent="0.35">
      <c r="A2551" s="3" t="s">
        <v>28</v>
      </c>
      <c r="B2551" s="3" t="s">
        <v>16</v>
      </c>
      <c r="C2551" s="3" t="s">
        <v>17</v>
      </c>
      <c r="D2551" s="3" t="s">
        <v>18</v>
      </c>
      <c r="E2551" s="3" t="s">
        <v>1014</v>
      </c>
      <c r="F2551" s="3" t="s">
        <v>171</v>
      </c>
      <c r="G2551" s="3" t="s">
        <v>67</v>
      </c>
      <c r="H2551" s="3" t="s">
        <v>66</v>
      </c>
      <c r="I2551" s="3" t="s">
        <v>403</v>
      </c>
      <c r="J2551" s="6">
        <v>0.64000000000000012</v>
      </c>
      <c r="K2551" s="4">
        <v>45239</v>
      </c>
      <c r="L2551" s="3">
        <f t="shared" si="157"/>
        <v>2023</v>
      </c>
      <c r="M2551" s="3">
        <f t="shared" si="158"/>
        <v>11</v>
      </c>
      <c r="O2551" s="3" t="s">
        <v>1892</v>
      </c>
      <c r="P2551" s="56">
        <f t="shared" si="159"/>
        <v>0</v>
      </c>
      <c r="Q2551" s="56">
        <f t="shared" si="160"/>
        <v>-0.64000000000000012</v>
      </c>
      <c r="R2551" s="56">
        <f>IF(A2551="INVERSION",-J2551,0)</f>
        <v>0</v>
      </c>
      <c r="S2551" s="56">
        <f>finanzas3[[#This Row],[INGRESO__NETO]]+finanzas3[[#This Row],[GASTO_NETO]]+finanzas3[[#This Row],[INVERSION_NETA]]</f>
        <v>-0.64000000000000012</v>
      </c>
    </row>
    <row r="2552" spans="1:19" x14ac:dyDescent="0.35">
      <c r="A2552" s="3" t="s">
        <v>28</v>
      </c>
      <c r="B2552" s="3" t="s">
        <v>16</v>
      </c>
      <c r="C2552" s="3" t="s">
        <v>17</v>
      </c>
      <c r="D2552" s="3" t="s">
        <v>18</v>
      </c>
      <c r="E2552" s="3" t="s">
        <v>425</v>
      </c>
      <c r="F2552" s="3" t="s">
        <v>171</v>
      </c>
      <c r="G2552" s="3" t="s">
        <v>48</v>
      </c>
      <c r="H2552" s="3" t="s">
        <v>425</v>
      </c>
      <c r="I2552" s="3" t="s">
        <v>1891</v>
      </c>
      <c r="J2552" s="6">
        <v>1.577</v>
      </c>
      <c r="K2552" s="4">
        <v>45239</v>
      </c>
      <c r="L2552" s="3">
        <f t="shared" si="157"/>
        <v>2023</v>
      </c>
      <c r="M2552" s="3">
        <f t="shared" si="158"/>
        <v>11</v>
      </c>
      <c r="O2552" s="3"/>
      <c r="P2552" s="56">
        <f t="shared" si="159"/>
        <v>0</v>
      </c>
      <c r="Q2552" s="56">
        <f t="shared" si="160"/>
        <v>-1.577</v>
      </c>
      <c r="R2552" s="56">
        <f>IF(A2552="INVERSION",-J2552,0)</f>
        <v>0</v>
      </c>
      <c r="S2552" s="56">
        <f>finanzas3[[#This Row],[INGRESO__NETO]]+finanzas3[[#This Row],[GASTO_NETO]]+finanzas3[[#This Row],[INVERSION_NETA]]</f>
        <v>-1.577</v>
      </c>
    </row>
    <row r="2553" spans="1:19" x14ac:dyDescent="0.35">
      <c r="A2553" s="3" t="s">
        <v>28</v>
      </c>
      <c r="B2553" s="3" t="s">
        <v>16</v>
      </c>
      <c r="C2553" s="3" t="s">
        <v>17</v>
      </c>
      <c r="D2553" s="3" t="s">
        <v>18</v>
      </c>
      <c r="E2553" s="3" t="s">
        <v>194</v>
      </c>
      <c r="F2553" s="3" t="s">
        <v>171</v>
      </c>
      <c r="G2553" s="3" t="s">
        <v>67</v>
      </c>
      <c r="H2553" s="3" t="s">
        <v>67</v>
      </c>
      <c r="I2553" s="3" t="s">
        <v>194</v>
      </c>
      <c r="J2553" s="6">
        <v>2.5070000000000001</v>
      </c>
      <c r="K2553" s="4">
        <v>45239</v>
      </c>
      <c r="L2553" s="3">
        <f t="shared" si="157"/>
        <v>2023</v>
      </c>
      <c r="M2553" s="3">
        <f t="shared" si="158"/>
        <v>11</v>
      </c>
      <c r="O2553" s="3"/>
      <c r="P2553" s="56">
        <f t="shared" si="159"/>
        <v>0</v>
      </c>
      <c r="Q2553" s="56">
        <f t="shared" si="160"/>
        <v>-2.5070000000000001</v>
      </c>
      <c r="R2553" s="56">
        <f>IF(A2553="INVERSION",-J2553,0)</f>
        <v>0</v>
      </c>
      <c r="S2553" s="56">
        <f>finanzas3[[#This Row],[INGRESO__NETO]]+finanzas3[[#This Row],[GASTO_NETO]]+finanzas3[[#This Row],[INVERSION_NETA]]</f>
        <v>-2.5070000000000001</v>
      </c>
    </row>
    <row r="2554" spans="1:19" x14ac:dyDescent="0.35">
      <c r="A2554" s="3" t="s">
        <v>28</v>
      </c>
      <c r="B2554" s="3" t="s">
        <v>16</v>
      </c>
      <c r="C2554" s="3" t="s">
        <v>17</v>
      </c>
      <c r="D2554" s="3" t="s">
        <v>1562</v>
      </c>
      <c r="E2554" s="3" t="s">
        <v>1878</v>
      </c>
      <c r="F2554" s="3" t="s">
        <v>171</v>
      </c>
      <c r="G2554" s="3" t="s">
        <v>84</v>
      </c>
      <c r="H2554" s="3" t="s">
        <v>1882</v>
      </c>
      <c r="I2554" s="3" t="s">
        <v>1883</v>
      </c>
      <c r="J2554" s="6">
        <v>0.71500000000000008</v>
      </c>
      <c r="K2554" s="4">
        <v>45239</v>
      </c>
      <c r="L2554" s="3">
        <f t="shared" si="157"/>
        <v>2023</v>
      </c>
      <c r="M2554" s="3">
        <f t="shared" si="158"/>
        <v>11</v>
      </c>
      <c r="O2554" s="3"/>
      <c r="P2554" s="56">
        <f t="shared" si="159"/>
        <v>0</v>
      </c>
      <c r="Q2554" s="56">
        <f t="shared" si="160"/>
        <v>-0.71500000000000008</v>
      </c>
      <c r="R2554" s="56">
        <f>IF(A2554="INVERSION",-J2554,0)</f>
        <v>0</v>
      </c>
      <c r="S2554" s="56">
        <f>finanzas3[[#This Row],[INGRESO__NETO]]+finanzas3[[#This Row],[GASTO_NETO]]+finanzas3[[#This Row],[INVERSION_NETA]]</f>
        <v>-0.71500000000000008</v>
      </c>
    </row>
    <row r="2555" spans="1:19" x14ac:dyDescent="0.35">
      <c r="A2555" s="3" t="s">
        <v>28</v>
      </c>
      <c r="B2555" s="3" t="s">
        <v>16</v>
      </c>
      <c r="C2555" s="3" t="s">
        <v>17</v>
      </c>
      <c r="D2555" s="3" t="s">
        <v>18</v>
      </c>
      <c r="E2555" s="3" t="s">
        <v>909</v>
      </c>
      <c r="F2555" s="3" t="s">
        <v>171</v>
      </c>
      <c r="G2555" s="3" t="s">
        <v>84</v>
      </c>
      <c r="H2555" s="3" t="s">
        <v>1332</v>
      </c>
      <c r="I2555" s="3" t="s">
        <v>1332</v>
      </c>
      <c r="J2555" s="6">
        <v>1.8</v>
      </c>
      <c r="K2555" s="4">
        <v>45239</v>
      </c>
      <c r="L2555" s="3">
        <f t="shared" si="157"/>
        <v>2023</v>
      </c>
      <c r="M2555" s="3">
        <f t="shared" si="158"/>
        <v>11</v>
      </c>
      <c r="O2555" s="3"/>
      <c r="P2555" s="56">
        <f t="shared" si="159"/>
        <v>0</v>
      </c>
      <c r="Q2555" s="56">
        <f t="shared" si="160"/>
        <v>-1.8</v>
      </c>
      <c r="R2555" s="56">
        <f>IF(A2555="INVERSION",-J2555,0)</f>
        <v>0</v>
      </c>
      <c r="S2555" s="56">
        <f>finanzas3[[#This Row],[INGRESO__NETO]]+finanzas3[[#This Row],[GASTO_NETO]]+finanzas3[[#This Row],[INVERSION_NETA]]</f>
        <v>-1.8</v>
      </c>
    </row>
    <row r="2556" spans="1:19" x14ac:dyDescent="0.35">
      <c r="A2556" s="3" t="s">
        <v>28</v>
      </c>
      <c r="B2556" s="3" t="s">
        <v>16</v>
      </c>
      <c r="C2556" s="3" t="s">
        <v>17</v>
      </c>
      <c r="D2556" s="3" t="s">
        <v>18</v>
      </c>
      <c r="E2556" s="3" t="s">
        <v>645</v>
      </c>
      <c r="F2556" s="3" t="s">
        <v>171</v>
      </c>
      <c r="G2556" s="3" t="s">
        <v>48</v>
      </c>
      <c r="H2556" s="3" t="s">
        <v>874</v>
      </c>
      <c r="I2556" s="3" t="s">
        <v>973</v>
      </c>
      <c r="J2556" s="6">
        <v>0.29500000000000004</v>
      </c>
      <c r="K2556" s="4">
        <v>45240</v>
      </c>
      <c r="L2556" s="3">
        <f t="shared" si="157"/>
        <v>2023</v>
      </c>
      <c r="M2556" s="3">
        <f t="shared" si="158"/>
        <v>11</v>
      </c>
      <c r="O2556" s="3"/>
      <c r="P2556" s="56">
        <f t="shared" si="159"/>
        <v>0</v>
      </c>
      <c r="Q2556" s="56">
        <f t="shared" si="160"/>
        <v>-0.29500000000000004</v>
      </c>
      <c r="R2556" s="56">
        <f>IF(A2556="INVERSION",-J2556,0)</f>
        <v>0</v>
      </c>
      <c r="S2556" s="56">
        <f>finanzas3[[#This Row],[INGRESO__NETO]]+finanzas3[[#This Row],[GASTO_NETO]]+finanzas3[[#This Row],[INVERSION_NETA]]</f>
        <v>-0.29500000000000004</v>
      </c>
    </row>
    <row r="2557" spans="1:19" x14ac:dyDescent="0.35">
      <c r="A2557" s="3" t="s">
        <v>28</v>
      </c>
      <c r="B2557" s="3" t="s">
        <v>16</v>
      </c>
      <c r="C2557" s="3" t="s">
        <v>17</v>
      </c>
      <c r="D2557" s="3" t="s">
        <v>18</v>
      </c>
      <c r="E2557" s="3" t="s">
        <v>1887</v>
      </c>
      <c r="F2557" s="3" t="s">
        <v>171</v>
      </c>
      <c r="G2557" s="3" t="s">
        <v>1865</v>
      </c>
      <c r="H2557" s="3" t="s">
        <v>42</v>
      </c>
      <c r="I2557" s="3" t="s">
        <v>1888</v>
      </c>
      <c r="J2557" s="6">
        <v>0.60000000000000009</v>
      </c>
      <c r="K2557" s="4">
        <v>45240</v>
      </c>
      <c r="L2557" s="3">
        <f t="shared" si="157"/>
        <v>2023</v>
      </c>
      <c r="M2557" s="3">
        <f t="shared" si="158"/>
        <v>11</v>
      </c>
      <c r="O2557" s="3"/>
      <c r="P2557" s="56">
        <f t="shared" si="159"/>
        <v>0</v>
      </c>
      <c r="Q2557" s="56">
        <f t="shared" si="160"/>
        <v>-0.60000000000000009</v>
      </c>
      <c r="R2557" s="56">
        <f>IF(A2557="INVERSION",-J2557,0)</f>
        <v>0</v>
      </c>
      <c r="S2557" s="56">
        <f>finanzas3[[#This Row],[INGRESO__NETO]]+finanzas3[[#This Row],[GASTO_NETO]]+finanzas3[[#This Row],[INVERSION_NETA]]</f>
        <v>-0.60000000000000009</v>
      </c>
    </row>
    <row r="2558" spans="1:19" x14ac:dyDescent="0.35">
      <c r="A2558" s="3" t="s">
        <v>28</v>
      </c>
      <c r="B2558" s="3" t="s">
        <v>16</v>
      </c>
      <c r="C2558" s="3" t="s">
        <v>17</v>
      </c>
      <c r="D2558" s="3" t="s">
        <v>1562</v>
      </c>
      <c r="E2558" s="3" t="s">
        <v>1885</v>
      </c>
      <c r="F2558" s="3" t="s">
        <v>171</v>
      </c>
      <c r="G2558" s="3" t="s">
        <v>31</v>
      </c>
      <c r="H2558" s="3" t="s">
        <v>1886</v>
      </c>
      <c r="I2558" s="3" t="s">
        <v>1884</v>
      </c>
      <c r="J2558" s="6">
        <v>0.15000000000000002</v>
      </c>
      <c r="K2558" s="4">
        <v>45240</v>
      </c>
      <c r="L2558" s="3">
        <f t="shared" si="157"/>
        <v>2023</v>
      </c>
      <c r="M2558" s="3">
        <f t="shared" si="158"/>
        <v>11</v>
      </c>
      <c r="O2558" s="3"/>
      <c r="P2558" s="56">
        <f t="shared" si="159"/>
        <v>0</v>
      </c>
      <c r="Q2558" s="56">
        <f t="shared" si="160"/>
        <v>-0.15000000000000002</v>
      </c>
      <c r="R2558" s="56">
        <f>IF(A2558="INVERSION",-J2558,0)</f>
        <v>0</v>
      </c>
      <c r="S2558" s="56">
        <f>finanzas3[[#This Row],[INGRESO__NETO]]+finanzas3[[#This Row],[GASTO_NETO]]+finanzas3[[#This Row],[INVERSION_NETA]]</f>
        <v>-0.15000000000000002</v>
      </c>
    </row>
    <row r="2559" spans="1:19" x14ac:dyDescent="0.35">
      <c r="A2559" s="3" t="s">
        <v>28</v>
      </c>
      <c r="B2559" s="3" t="s">
        <v>16</v>
      </c>
      <c r="C2559" s="3" t="s">
        <v>17</v>
      </c>
      <c r="D2559" s="3" t="s">
        <v>18</v>
      </c>
      <c r="E2559" s="3" t="s">
        <v>167</v>
      </c>
      <c r="F2559" s="3" t="s">
        <v>171</v>
      </c>
      <c r="G2559" s="3" t="s">
        <v>1865</v>
      </c>
      <c r="H2559" s="3" t="s">
        <v>262</v>
      </c>
      <c r="I2559" s="3" t="s">
        <v>1889</v>
      </c>
      <c r="J2559" s="6">
        <v>1.2010000000000001</v>
      </c>
      <c r="K2559" s="4">
        <v>45240</v>
      </c>
      <c r="L2559" s="3">
        <f t="shared" si="157"/>
        <v>2023</v>
      </c>
      <c r="M2559" s="3">
        <f t="shared" si="158"/>
        <v>11</v>
      </c>
      <c r="O2559" s="3"/>
      <c r="P2559" s="56">
        <f t="shared" si="159"/>
        <v>0</v>
      </c>
      <c r="Q2559" s="56">
        <f t="shared" si="160"/>
        <v>-1.2010000000000001</v>
      </c>
      <c r="R2559" s="56">
        <f>IF(A2559="INVERSION",-J2559,0)</f>
        <v>0</v>
      </c>
      <c r="S2559" s="56">
        <f>finanzas3[[#This Row],[INGRESO__NETO]]+finanzas3[[#This Row],[GASTO_NETO]]+finanzas3[[#This Row],[INVERSION_NETA]]</f>
        <v>-1.2010000000000001</v>
      </c>
    </row>
    <row r="2560" spans="1:19" x14ac:dyDescent="0.35">
      <c r="A2560" s="3" t="s">
        <v>28</v>
      </c>
      <c r="B2560" s="3" t="s">
        <v>16</v>
      </c>
      <c r="C2560" s="3" t="s">
        <v>17</v>
      </c>
      <c r="D2560" s="3" t="s">
        <v>1562</v>
      </c>
      <c r="E2560" s="3" t="s">
        <v>46</v>
      </c>
      <c r="F2560" s="3" t="s">
        <v>171</v>
      </c>
      <c r="G2560" s="3" t="s">
        <v>48</v>
      </c>
      <c r="H2560" s="3" t="s">
        <v>46</v>
      </c>
      <c r="I2560" s="3" t="s">
        <v>1950</v>
      </c>
      <c r="J2560" s="6">
        <v>10.502000000000001</v>
      </c>
      <c r="K2560" s="4">
        <v>45243</v>
      </c>
      <c r="L2560" s="3">
        <f t="shared" si="157"/>
        <v>2023</v>
      </c>
      <c r="M2560" s="3">
        <f t="shared" si="158"/>
        <v>11</v>
      </c>
      <c r="N2560" s="37"/>
      <c r="O2560" s="3"/>
      <c r="P2560" s="56">
        <f t="shared" si="159"/>
        <v>0</v>
      </c>
      <c r="Q2560" s="56">
        <f t="shared" si="160"/>
        <v>-10.502000000000001</v>
      </c>
      <c r="R2560" s="56">
        <f>IF(A2560="INVERSION",-J2560,0)</f>
        <v>0</v>
      </c>
      <c r="S2560" s="56">
        <f>finanzas3[[#This Row],[INGRESO__NETO]]+finanzas3[[#This Row],[GASTO_NETO]]+finanzas3[[#This Row],[INVERSION_NETA]]</f>
        <v>-10.502000000000001</v>
      </c>
    </row>
    <row r="2561" spans="1:19" x14ac:dyDescent="0.35">
      <c r="A2561" s="3" t="s">
        <v>28</v>
      </c>
      <c r="B2561" s="3" t="s">
        <v>16</v>
      </c>
      <c r="C2561" s="3" t="s">
        <v>17</v>
      </c>
      <c r="D2561" s="3" t="s">
        <v>1562</v>
      </c>
      <c r="E2561" s="3" t="s">
        <v>46</v>
      </c>
      <c r="F2561" s="3" t="s">
        <v>171</v>
      </c>
      <c r="G2561" s="3" t="s">
        <v>48</v>
      </c>
      <c r="H2561" s="3" t="s">
        <v>46</v>
      </c>
      <c r="I2561" s="3" t="s">
        <v>1524</v>
      </c>
      <c r="J2561" s="6">
        <v>2.2290000000000001</v>
      </c>
      <c r="K2561" s="4">
        <v>45243</v>
      </c>
      <c r="L2561" s="3">
        <f t="shared" si="157"/>
        <v>2023</v>
      </c>
      <c r="M2561" s="3">
        <f t="shared" si="158"/>
        <v>11</v>
      </c>
      <c r="N2561" s="37"/>
      <c r="O2561" s="3"/>
      <c r="P2561" s="56">
        <f t="shared" si="159"/>
        <v>0</v>
      </c>
      <c r="Q2561" s="56">
        <f t="shared" si="160"/>
        <v>-2.2290000000000001</v>
      </c>
      <c r="R2561" s="56">
        <f>IF(A2561="INVERSION",-J2561,0)</f>
        <v>0</v>
      </c>
      <c r="S2561" s="56">
        <f>finanzas3[[#This Row],[INGRESO__NETO]]+finanzas3[[#This Row],[GASTO_NETO]]+finanzas3[[#This Row],[INVERSION_NETA]]</f>
        <v>-2.2290000000000001</v>
      </c>
    </row>
    <row r="2562" spans="1:19" x14ac:dyDescent="0.35">
      <c r="A2562" s="3" t="s">
        <v>28</v>
      </c>
      <c r="B2562" s="3" t="s">
        <v>16</v>
      </c>
      <c r="C2562" s="3" t="s">
        <v>29</v>
      </c>
      <c r="D2562" s="3" t="s">
        <v>18</v>
      </c>
      <c r="E2562" s="3" t="s">
        <v>184</v>
      </c>
      <c r="F2562" s="3" t="s">
        <v>171</v>
      </c>
      <c r="G2562" s="3" t="s">
        <v>1864</v>
      </c>
      <c r="H2562" s="3" t="s">
        <v>184</v>
      </c>
      <c r="I2562" s="3" t="s">
        <v>1271</v>
      </c>
      <c r="J2562" s="6">
        <v>6.5</v>
      </c>
      <c r="K2562" s="4">
        <v>45243</v>
      </c>
      <c r="L2562" s="3">
        <f t="shared" ref="L2562:L2625" si="161">YEAR(K2562)</f>
        <v>2023</v>
      </c>
      <c r="M2562" s="3">
        <f t="shared" ref="M2562:M2625" si="162">MONTH(K2562)</f>
        <v>11</v>
      </c>
      <c r="O2562" s="3"/>
      <c r="P2562" s="56">
        <f t="shared" si="159"/>
        <v>0</v>
      </c>
      <c r="Q2562" s="56">
        <f t="shared" si="160"/>
        <v>-6.5</v>
      </c>
      <c r="R2562" s="56">
        <f>IF(A2562="INVERSION",-J2562,0)</f>
        <v>0</v>
      </c>
      <c r="S2562" s="56">
        <f>finanzas3[[#This Row],[INGRESO__NETO]]+finanzas3[[#This Row],[GASTO_NETO]]+finanzas3[[#This Row],[INVERSION_NETA]]</f>
        <v>-6.5</v>
      </c>
    </row>
    <row r="2563" spans="1:19" x14ac:dyDescent="0.35">
      <c r="A2563" s="3" t="s">
        <v>531</v>
      </c>
      <c r="B2563" s="3" t="s">
        <v>16</v>
      </c>
      <c r="C2563" s="3" t="s">
        <v>17</v>
      </c>
      <c r="D2563" s="3" t="s">
        <v>18</v>
      </c>
      <c r="E2563" s="3" t="s">
        <v>2203</v>
      </c>
      <c r="F2563" s="3" t="s">
        <v>20</v>
      </c>
      <c r="G2563" s="3" t="s">
        <v>1451</v>
      </c>
      <c r="H2563" s="3" t="s">
        <v>1451</v>
      </c>
      <c r="I2563" s="3" t="s">
        <v>1450</v>
      </c>
      <c r="J2563" s="6">
        <v>135</v>
      </c>
      <c r="K2563" s="4">
        <v>45245</v>
      </c>
      <c r="L2563" s="3">
        <f t="shared" si="161"/>
        <v>2023</v>
      </c>
      <c r="M2563" s="3">
        <f t="shared" si="162"/>
        <v>11</v>
      </c>
      <c r="N2563" s="37"/>
      <c r="O2563" s="3"/>
      <c r="P2563" s="56">
        <f t="shared" ref="P2563:P2626" si="163">IF(A2563="INGRESO",J2563,0)</f>
        <v>0</v>
      </c>
      <c r="Q2563" s="56">
        <f t="shared" ref="Q2563:Q2626" si="164">IF(A2563="GASTO",-J2563,0)</f>
        <v>0</v>
      </c>
      <c r="R2563" s="56">
        <f>IF(A2563="INVERSION",-J2563,0)</f>
        <v>-135</v>
      </c>
      <c r="S2563" s="56">
        <f>finanzas3[[#This Row],[INGRESO__NETO]]+finanzas3[[#This Row],[GASTO_NETO]]+finanzas3[[#This Row],[INVERSION_NETA]]</f>
        <v>-135</v>
      </c>
    </row>
    <row r="2564" spans="1:19" x14ac:dyDescent="0.35">
      <c r="A2564" s="3" t="s">
        <v>28</v>
      </c>
      <c r="B2564" s="3" t="s">
        <v>16</v>
      </c>
      <c r="C2564" s="3" t="s">
        <v>17</v>
      </c>
      <c r="D2564" s="3" t="s">
        <v>18</v>
      </c>
      <c r="E2564" s="3" t="s">
        <v>1345</v>
      </c>
      <c r="F2564" s="3" t="s">
        <v>171</v>
      </c>
      <c r="G2564" s="3" t="s">
        <v>53</v>
      </c>
      <c r="H2564" s="3" t="s">
        <v>77</v>
      </c>
      <c r="I2564" s="3" t="s">
        <v>711</v>
      </c>
      <c r="J2564" s="6">
        <v>0.83900000000000008</v>
      </c>
      <c r="K2564" s="4">
        <v>45245</v>
      </c>
      <c r="L2564" s="3">
        <f t="shared" si="161"/>
        <v>2023</v>
      </c>
      <c r="M2564" s="3">
        <f t="shared" si="162"/>
        <v>11</v>
      </c>
      <c r="N2564" s="37"/>
      <c r="O2564" s="3"/>
      <c r="P2564" s="56">
        <f t="shared" si="163"/>
        <v>0</v>
      </c>
      <c r="Q2564" s="56">
        <f t="shared" si="164"/>
        <v>-0.83900000000000008</v>
      </c>
      <c r="R2564" s="56">
        <f>IF(A2564="INVERSION",-J2564,0)</f>
        <v>0</v>
      </c>
      <c r="S2564" s="56">
        <f>finanzas3[[#This Row],[INGRESO__NETO]]+finanzas3[[#This Row],[GASTO_NETO]]+finanzas3[[#This Row],[INVERSION_NETA]]</f>
        <v>-0.83900000000000008</v>
      </c>
    </row>
    <row r="2565" spans="1:19" x14ac:dyDescent="0.35">
      <c r="A2565" s="3" t="s">
        <v>28</v>
      </c>
      <c r="B2565" s="3" t="s">
        <v>16</v>
      </c>
      <c r="C2565" s="3" t="s">
        <v>17</v>
      </c>
      <c r="D2565" s="3" t="s">
        <v>18</v>
      </c>
      <c r="E2565" s="3" t="s">
        <v>582</v>
      </c>
      <c r="F2565" s="3" t="s">
        <v>171</v>
      </c>
      <c r="G2565" s="3" t="s">
        <v>1864</v>
      </c>
      <c r="H2565" s="3" t="s">
        <v>582</v>
      </c>
      <c r="I2565" s="3" t="s">
        <v>1896</v>
      </c>
      <c r="J2565" s="6">
        <v>3</v>
      </c>
      <c r="K2565" s="4">
        <v>45247</v>
      </c>
      <c r="L2565" s="3">
        <f t="shared" si="161"/>
        <v>2023</v>
      </c>
      <c r="M2565" s="3">
        <f t="shared" si="162"/>
        <v>11</v>
      </c>
      <c r="N2565" s="37"/>
      <c r="O2565" s="3"/>
      <c r="P2565" s="56">
        <f t="shared" si="163"/>
        <v>0</v>
      </c>
      <c r="Q2565" s="56">
        <f t="shared" si="164"/>
        <v>-3</v>
      </c>
      <c r="R2565" s="56">
        <f>IF(A2565="INVERSION",-J2565,0)</f>
        <v>0</v>
      </c>
      <c r="S2565" s="56">
        <f>finanzas3[[#This Row],[INGRESO__NETO]]+finanzas3[[#This Row],[GASTO_NETO]]+finanzas3[[#This Row],[INVERSION_NETA]]</f>
        <v>-3</v>
      </c>
    </row>
    <row r="2566" spans="1:19" x14ac:dyDescent="0.35">
      <c r="A2566" s="3" t="s">
        <v>28</v>
      </c>
      <c r="B2566" s="3" t="s">
        <v>16</v>
      </c>
      <c r="C2566" s="3" t="s">
        <v>17</v>
      </c>
      <c r="D2566" s="3" t="s">
        <v>18</v>
      </c>
      <c r="E2566" s="3" t="s">
        <v>2549</v>
      </c>
      <c r="F2566" s="3" t="s">
        <v>171</v>
      </c>
      <c r="G2566" s="3" t="s">
        <v>67</v>
      </c>
      <c r="H2566" s="3" t="s">
        <v>67</v>
      </c>
      <c r="I2566" s="3" t="s">
        <v>929</v>
      </c>
      <c r="J2566" s="6">
        <v>2.58</v>
      </c>
      <c r="K2566" s="4">
        <v>45247</v>
      </c>
      <c r="L2566" s="3">
        <f t="shared" si="161"/>
        <v>2023</v>
      </c>
      <c r="M2566" s="3">
        <f t="shared" si="162"/>
        <v>11</v>
      </c>
      <c r="N2566" s="37"/>
      <c r="O2566" s="3"/>
      <c r="P2566" s="56">
        <f t="shared" si="163"/>
        <v>0</v>
      </c>
      <c r="Q2566" s="56">
        <f t="shared" si="164"/>
        <v>-2.58</v>
      </c>
      <c r="R2566" s="56">
        <f>IF(A2566="INVERSION",-J2566,0)</f>
        <v>0</v>
      </c>
      <c r="S2566" s="56">
        <f>finanzas3[[#This Row],[INGRESO__NETO]]+finanzas3[[#This Row],[GASTO_NETO]]+finanzas3[[#This Row],[INVERSION_NETA]]</f>
        <v>-2.58</v>
      </c>
    </row>
    <row r="2567" spans="1:19" x14ac:dyDescent="0.35">
      <c r="A2567" s="3" t="s">
        <v>28</v>
      </c>
      <c r="B2567" s="3" t="s">
        <v>16</v>
      </c>
      <c r="C2567" s="3" t="s">
        <v>17</v>
      </c>
      <c r="D2567" s="3" t="s">
        <v>1562</v>
      </c>
      <c r="E2567" s="3" t="s">
        <v>1947</v>
      </c>
      <c r="F2567" s="3" t="s">
        <v>171</v>
      </c>
      <c r="G2567" s="3" t="s">
        <v>1864</v>
      </c>
      <c r="H2567" s="3" t="s">
        <v>582</v>
      </c>
      <c r="I2567" s="3" t="s">
        <v>1275</v>
      </c>
      <c r="J2567" s="6">
        <v>3</v>
      </c>
      <c r="K2567" s="4">
        <v>45247</v>
      </c>
      <c r="L2567" s="3">
        <f t="shared" si="161"/>
        <v>2023</v>
      </c>
      <c r="M2567" s="3">
        <f t="shared" si="162"/>
        <v>11</v>
      </c>
      <c r="N2567" s="37"/>
      <c r="O2567" s="3"/>
      <c r="P2567" s="56">
        <f t="shared" si="163"/>
        <v>0</v>
      </c>
      <c r="Q2567" s="56">
        <f t="shared" si="164"/>
        <v>-3</v>
      </c>
      <c r="R2567" s="56">
        <f>IF(A2567="INVERSION",-J2567,0)</f>
        <v>0</v>
      </c>
      <c r="S2567" s="56">
        <f>finanzas3[[#This Row],[INGRESO__NETO]]+finanzas3[[#This Row],[GASTO_NETO]]+finanzas3[[#This Row],[INVERSION_NETA]]</f>
        <v>-3</v>
      </c>
    </row>
    <row r="2568" spans="1:19" x14ac:dyDescent="0.35">
      <c r="A2568" s="3" t="s">
        <v>28</v>
      </c>
      <c r="B2568" s="3" t="s">
        <v>16</v>
      </c>
      <c r="C2568" s="3" t="s">
        <v>17</v>
      </c>
      <c r="D2568" s="3" t="s">
        <v>18</v>
      </c>
      <c r="E2568" s="3" t="s">
        <v>1814</v>
      </c>
      <c r="F2568" s="3" t="s">
        <v>171</v>
      </c>
      <c r="G2568" s="3" t="s">
        <v>59</v>
      </c>
      <c r="H2568" s="3" t="s">
        <v>228</v>
      </c>
      <c r="I2568" s="3" t="s">
        <v>1424</v>
      </c>
      <c r="J2568" s="6">
        <v>1.3800000000000001</v>
      </c>
      <c r="K2568" s="4">
        <v>45247</v>
      </c>
      <c r="L2568" s="3">
        <f t="shared" si="161"/>
        <v>2023</v>
      </c>
      <c r="M2568" s="3">
        <f t="shared" si="162"/>
        <v>11</v>
      </c>
      <c r="N2568" s="37"/>
      <c r="O2568" s="3"/>
      <c r="P2568" s="56">
        <f t="shared" si="163"/>
        <v>0</v>
      </c>
      <c r="Q2568" s="56">
        <f t="shared" si="164"/>
        <v>-1.3800000000000001</v>
      </c>
      <c r="R2568" s="56">
        <f>IF(A2568="INVERSION",-J2568,0)</f>
        <v>0</v>
      </c>
      <c r="S2568" s="56">
        <f>finanzas3[[#This Row],[INGRESO__NETO]]+finanzas3[[#This Row],[GASTO_NETO]]+finanzas3[[#This Row],[INVERSION_NETA]]</f>
        <v>-1.3800000000000001</v>
      </c>
    </row>
    <row r="2569" spans="1:19" x14ac:dyDescent="0.35">
      <c r="A2569" s="3" t="s">
        <v>28</v>
      </c>
      <c r="B2569" s="3" t="s">
        <v>16</v>
      </c>
      <c r="C2569" s="3" t="s">
        <v>17</v>
      </c>
      <c r="D2569" s="3" t="s">
        <v>18</v>
      </c>
      <c r="E2569" s="3" t="s">
        <v>1897</v>
      </c>
      <c r="F2569" s="3" t="s">
        <v>171</v>
      </c>
      <c r="G2569" s="3" t="s">
        <v>67</v>
      </c>
      <c r="H2569" s="3" t="s">
        <v>66</v>
      </c>
      <c r="I2569" s="3" t="s">
        <v>1013</v>
      </c>
      <c r="J2569" s="6">
        <v>0.29500000000000004</v>
      </c>
      <c r="K2569" s="4">
        <v>45250</v>
      </c>
      <c r="L2569" s="3">
        <f t="shared" si="161"/>
        <v>2023</v>
      </c>
      <c r="M2569" s="3">
        <f t="shared" si="162"/>
        <v>11</v>
      </c>
      <c r="N2569" s="37"/>
      <c r="O2569" s="3" t="s">
        <v>1914</v>
      </c>
      <c r="P2569" s="56">
        <f t="shared" si="163"/>
        <v>0</v>
      </c>
      <c r="Q2569" s="56">
        <f t="shared" si="164"/>
        <v>-0.29500000000000004</v>
      </c>
      <c r="R2569" s="56">
        <f>IF(A2569="INVERSION",-J2569,0)</f>
        <v>0</v>
      </c>
      <c r="S2569" s="56">
        <f>finanzas3[[#This Row],[INGRESO__NETO]]+finanzas3[[#This Row],[GASTO_NETO]]+finanzas3[[#This Row],[INVERSION_NETA]]</f>
        <v>-0.29500000000000004</v>
      </c>
    </row>
    <row r="2570" spans="1:19" x14ac:dyDescent="0.35">
      <c r="A2570" s="3" t="s">
        <v>28</v>
      </c>
      <c r="B2570" s="3" t="s">
        <v>16</v>
      </c>
      <c r="C2570" s="3" t="s">
        <v>17</v>
      </c>
      <c r="D2570" s="3" t="s">
        <v>18</v>
      </c>
      <c r="E2570" s="3" t="s">
        <v>645</v>
      </c>
      <c r="F2570" s="3" t="s">
        <v>171</v>
      </c>
      <c r="G2570" s="3" t="s">
        <v>48</v>
      </c>
      <c r="H2570" s="3" t="s">
        <v>874</v>
      </c>
      <c r="I2570" s="3" t="s">
        <v>1187</v>
      </c>
      <c r="J2570" s="6">
        <v>0.42000000000000004</v>
      </c>
      <c r="K2570" s="4">
        <v>45250</v>
      </c>
      <c r="L2570" s="3">
        <f t="shared" si="161"/>
        <v>2023</v>
      </c>
      <c r="M2570" s="3">
        <f t="shared" si="162"/>
        <v>11</v>
      </c>
      <c r="N2570" s="37"/>
      <c r="O2570" s="3"/>
      <c r="P2570" s="56">
        <f t="shared" si="163"/>
        <v>0</v>
      </c>
      <c r="Q2570" s="56">
        <f t="shared" si="164"/>
        <v>-0.42000000000000004</v>
      </c>
      <c r="R2570" s="56">
        <f>IF(A2570="INVERSION",-J2570,0)</f>
        <v>0</v>
      </c>
      <c r="S2570" s="56">
        <f>finanzas3[[#This Row],[INGRESO__NETO]]+finanzas3[[#This Row],[GASTO_NETO]]+finanzas3[[#This Row],[INVERSION_NETA]]</f>
        <v>-0.42000000000000004</v>
      </c>
    </row>
    <row r="2571" spans="1:19" x14ac:dyDescent="0.35">
      <c r="A2571" s="3" t="s">
        <v>28</v>
      </c>
      <c r="B2571" s="3" t="s">
        <v>16</v>
      </c>
      <c r="C2571" s="3" t="s">
        <v>17</v>
      </c>
      <c r="D2571" s="3" t="s">
        <v>18</v>
      </c>
      <c r="E2571" s="3" t="s">
        <v>645</v>
      </c>
      <c r="F2571" s="3" t="s">
        <v>171</v>
      </c>
      <c r="G2571" s="3" t="s">
        <v>48</v>
      </c>
      <c r="H2571" s="3" t="s">
        <v>874</v>
      </c>
      <c r="I2571" s="3" t="s">
        <v>185</v>
      </c>
      <c r="J2571" s="6">
        <v>0.1</v>
      </c>
      <c r="K2571" s="4">
        <v>45250</v>
      </c>
      <c r="L2571" s="3">
        <f t="shared" si="161"/>
        <v>2023</v>
      </c>
      <c r="M2571" s="3">
        <f t="shared" si="162"/>
        <v>11</v>
      </c>
      <c r="N2571" s="37"/>
      <c r="O2571" s="3"/>
      <c r="P2571" s="56">
        <f t="shared" si="163"/>
        <v>0</v>
      </c>
      <c r="Q2571" s="56">
        <f t="shared" si="164"/>
        <v>-0.1</v>
      </c>
      <c r="R2571" s="56">
        <f>IF(A2571="INVERSION",-J2571,0)</f>
        <v>0</v>
      </c>
      <c r="S2571" s="56">
        <f>finanzas3[[#This Row],[INGRESO__NETO]]+finanzas3[[#This Row],[GASTO_NETO]]+finanzas3[[#This Row],[INVERSION_NETA]]</f>
        <v>-0.1</v>
      </c>
    </row>
    <row r="2572" spans="1:19" x14ac:dyDescent="0.35">
      <c r="A2572" s="3" t="s">
        <v>28</v>
      </c>
      <c r="B2572" s="3" t="s">
        <v>16</v>
      </c>
      <c r="C2572" s="3" t="s">
        <v>17</v>
      </c>
      <c r="D2572" s="3" t="s">
        <v>1562</v>
      </c>
      <c r="E2572" s="3" t="s">
        <v>1955</v>
      </c>
      <c r="F2572" s="3" t="s">
        <v>171</v>
      </c>
      <c r="G2572" s="3" t="s">
        <v>1864</v>
      </c>
      <c r="H2572" s="3" t="s">
        <v>1203</v>
      </c>
      <c r="I2572" s="3" t="s">
        <v>1945</v>
      </c>
      <c r="J2572" s="6">
        <v>4.7600000000000007</v>
      </c>
      <c r="K2572" s="4">
        <v>45250</v>
      </c>
      <c r="L2572" s="3">
        <f t="shared" si="161"/>
        <v>2023</v>
      </c>
      <c r="M2572" s="3">
        <f t="shared" si="162"/>
        <v>11</v>
      </c>
      <c r="P2572" s="56">
        <f t="shared" si="163"/>
        <v>0</v>
      </c>
      <c r="Q2572" s="56">
        <f t="shared" si="164"/>
        <v>-4.7600000000000007</v>
      </c>
      <c r="R2572" s="56">
        <f>IF(A2572="INVERSION",-J2572,0)</f>
        <v>0</v>
      </c>
      <c r="S2572" s="56">
        <f>finanzas3[[#This Row],[INGRESO__NETO]]+finanzas3[[#This Row],[GASTO_NETO]]+finanzas3[[#This Row],[INVERSION_NETA]]</f>
        <v>-4.7600000000000007</v>
      </c>
    </row>
    <row r="2573" spans="1:19" x14ac:dyDescent="0.35">
      <c r="A2573" s="3" t="s">
        <v>28</v>
      </c>
      <c r="B2573" s="3" t="s">
        <v>16</v>
      </c>
      <c r="C2573" s="3" t="s">
        <v>17</v>
      </c>
      <c r="D2573" s="3" t="s">
        <v>18</v>
      </c>
      <c r="E2573" s="3" t="s">
        <v>970</v>
      </c>
      <c r="F2573" s="3" t="s">
        <v>171</v>
      </c>
      <c r="G2573" s="3" t="s">
        <v>67</v>
      </c>
      <c r="H2573" s="3" t="s">
        <v>67</v>
      </c>
      <c r="I2573" s="3" t="s">
        <v>1016</v>
      </c>
      <c r="J2573" s="6">
        <v>0.2</v>
      </c>
      <c r="K2573" s="4">
        <v>45250</v>
      </c>
      <c r="L2573" s="3">
        <f t="shared" si="161"/>
        <v>2023</v>
      </c>
      <c r="M2573" s="3">
        <f t="shared" si="162"/>
        <v>11</v>
      </c>
      <c r="N2573" s="37"/>
      <c r="O2573" s="3"/>
      <c r="P2573" s="56">
        <f t="shared" si="163"/>
        <v>0</v>
      </c>
      <c r="Q2573" s="56">
        <f t="shared" si="164"/>
        <v>-0.2</v>
      </c>
      <c r="R2573" s="56">
        <f>IF(A2573="INVERSION",-J2573,0)</f>
        <v>0</v>
      </c>
      <c r="S2573" s="56">
        <f>finanzas3[[#This Row],[INGRESO__NETO]]+finanzas3[[#This Row],[GASTO_NETO]]+finanzas3[[#This Row],[INVERSION_NETA]]</f>
        <v>-0.2</v>
      </c>
    </row>
    <row r="2574" spans="1:19" x14ac:dyDescent="0.35">
      <c r="A2574" s="3" t="s">
        <v>28</v>
      </c>
      <c r="B2574" s="3" t="s">
        <v>16</v>
      </c>
      <c r="C2574" s="3" t="s">
        <v>17</v>
      </c>
      <c r="D2574" s="3" t="s">
        <v>18</v>
      </c>
      <c r="E2574" s="3" t="s">
        <v>1898</v>
      </c>
      <c r="F2574" s="3" t="s">
        <v>171</v>
      </c>
      <c r="G2574" s="3" t="s">
        <v>67</v>
      </c>
      <c r="H2574" s="3" t="s">
        <v>67</v>
      </c>
      <c r="I2574" s="3" t="s">
        <v>1016</v>
      </c>
      <c r="J2574" s="6">
        <v>0.2</v>
      </c>
      <c r="K2574" s="4">
        <v>45250</v>
      </c>
      <c r="L2574" s="3">
        <f t="shared" si="161"/>
        <v>2023</v>
      </c>
      <c r="M2574" s="3">
        <f t="shared" si="162"/>
        <v>11</v>
      </c>
      <c r="N2574" s="37"/>
      <c r="O2574" s="3"/>
      <c r="P2574" s="56">
        <f t="shared" si="163"/>
        <v>0</v>
      </c>
      <c r="Q2574" s="56">
        <f t="shared" si="164"/>
        <v>-0.2</v>
      </c>
      <c r="R2574" s="56">
        <f>IF(A2574="INVERSION",-J2574,0)</f>
        <v>0</v>
      </c>
      <c r="S2574" s="56">
        <f>finanzas3[[#This Row],[INGRESO__NETO]]+finanzas3[[#This Row],[GASTO_NETO]]+finanzas3[[#This Row],[INVERSION_NETA]]</f>
        <v>-0.2</v>
      </c>
    </row>
    <row r="2575" spans="1:19" x14ac:dyDescent="0.35">
      <c r="A2575" s="3" t="s">
        <v>28</v>
      </c>
      <c r="B2575" s="3" t="s">
        <v>16</v>
      </c>
      <c r="C2575" s="3" t="s">
        <v>17</v>
      </c>
      <c r="D2575" s="3" t="s">
        <v>18</v>
      </c>
      <c r="E2575" s="3" t="s">
        <v>1898</v>
      </c>
      <c r="F2575" s="3" t="s">
        <v>171</v>
      </c>
      <c r="G2575" s="3" t="s">
        <v>67</v>
      </c>
      <c r="H2575" s="3" t="s">
        <v>67</v>
      </c>
      <c r="I2575" s="3" t="s">
        <v>1016</v>
      </c>
      <c r="J2575" s="6">
        <v>0.34</v>
      </c>
      <c r="K2575" s="4">
        <v>45250</v>
      </c>
      <c r="L2575" s="3">
        <f t="shared" si="161"/>
        <v>2023</v>
      </c>
      <c r="M2575" s="3">
        <f t="shared" si="162"/>
        <v>11</v>
      </c>
      <c r="N2575" s="37"/>
      <c r="O2575" s="3"/>
      <c r="P2575" s="56">
        <f t="shared" si="163"/>
        <v>0</v>
      </c>
      <c r="Q2575" s="56">
        <f t="shared" si="164"/>
        <v>-0.34</v>
      </c>
      <c r="R2575" s="56">
        <f>IF(A2575="INVERSION",-J2575,0)</f>
        <v>0</v>
      </c>
      <c r="S2575" s="56">
        <f>finanzas3[[#This Row],[INGRESO__NETO]]+finanzas3[[#This Row],[GASTO_NETO]]+finanzas3[[#This Row],[INVERSION_NETA]]</f>
        <v>-0.34</v>
      </c>
    </row>
    <row r="2576" spans="1:19" x14ac:dyDescent="0.35">
      <c r="A2576" s="3" t="s">
        <v>28</v>
      </c>
      <c r="B2576" s="3" t="s">
        <v>16</v>
      </c>
      <c r="C2576" s="3" t="s">
        <v>17</v>
      </c>
      <c r="D2576" s="3" t="s">
        <v>1562</v>
      </c>
      <c r="E2576" s="3" t="s">
        <v>1956</v>
      </c>
      <c r="F2576" s="3" t="s">
        <v>171</v>
      </c>
      <c r="G2576" s="3" t="s">
        <v>1864</v>
      </c>
      <c r="H2576" s="3" t="s">
        <v>262</v>
      </c>
      <c r="I2576" s="3" t="s">
        <v>1944</v>
      </c>
      <c r="J2576" s="6">
        <v>1.9620000000000002</v>
      </c>
      <c r="K2576" s="4">
        <v>45250</v>
      </c>
      <c r="L2576" s="3">
        <f t="shared" si="161"/>
        <v>2023</v>
      </c>
      <c r="M2576" s="3">
        <f t="shared" si="162"/>
        <v>11</v>
      </c>
      <c r="N2576" s="37"/>
      <c r="O2576" s="3"/>
      <c r="P2576" s="56">
        <f t="shared" si="163"/>
        <v>0</v>
      </c>
      <c r="Q2576" s="56">
        <f t="shared" si="164"/>
        <v>-1.9620000000000002</v>
      </c>
      <c r="R2576" s="56">
        <f>IF(A2576="INVERSION",-J2576,0)</f>
        <v>0</v>
      </c>
      <c r="S2576" s="56">
        <f>finanzas3[[#This Row],[INGRESO__NETO]]+finanzas3[[#This Row],[GASTO_NETO]]+finanzas3[[#This Row],[INVERSION_NETA]]</f>
        <v>-1.9620000000000002</v>
      </c>
    </row>
    <row r="2577" spans="1:19" x14ac:dyDescent="0.35">
      <c r="A2577" s="3" t="s">
        <v>28</v>
      </c>
      <c r="B2577" s="3" t="s">
        <v>16</v>
      </c>
      <c r="C2577" s="3" t="s">
        <v>17</v>
      </c>
      <c r="D2577" s="3" t="s">
        <v>1562</v>
      </c>
      <c r="E2577" s="3" t="s">
        <v>1946</v>
      </c>
      <c r="F2577" s="3" t="s">
        <v>171</v>
      </c>
      <c r="G2577" s="3" t="s">
        <v>67</v>
      </c>
      <c r="H2577" s="3" t="s">
        <v>67</v>
      </c>
      <c r="I2577" s="3" t="s">
        <v>1946</v>
      </c>
      <c r="J2577" s="6">
        <v>3.923</v>
      </c>
      <c r="K2577" s="4">
        <v>45250</v>
      </c>
      <c r="L2577" s="3">
        <f t="shared" si="161"/>
        <v>2023</v>
      </c>
      <c r="M2577" s="3">
        <f t="shared" si="162"/>
        <v>11</v>
      </c>
      <c r="N2577" s="37"/>
      <c r="O2577" s="3" t="s">
        <v>1957</v>
      </c>
      <c r="P2577" s="56">
        <f t="shared" si="163"/>
        <v>0</v>
      </c>
      <c r="Q2577" s="56">
        <f t="shared" si="164"/>
        <v>-3.923</v>
      </c>
      <c r="R2577" s="56">
        <f>IF(A2577="INVERSION",-J2577,0)</f>
        <v>0</v>
      </c>
      <c r="S2577" s="56">
        <f>finanzas3[[#This Row],[INGRESO__NETO]]+finanzas3[[#This Row],[GASTO_NETO]]+finanzas3[[#This Row],[INVERSION_NETA]]</f>
        <v>-3.923</v>
      </c>
    </row>
    <row r="2578" spans="1:19" x14ac:dyDescent="0.35">
      <c r="A2578" s="3" t="s">
        <v>28</v>
      </c>
      <c r="B2578" s="3" t="s">
        <v>16</v>
      </c>
      <c r="C2578" s="3" t="s">
        <v>17</v>
      </c>
      <c r="D2578" s="3" t="s">
        <v>1562</v>
      </c>
      <c r="E2578" s="3" t="s">
        <v>1955</v>
      </c>
      <c r="F2578" s="3" t="s">
        <v>171</v>
      </c>
      <c r="G2578" s="3" t="s">
        <v>1864</v>
      </c>
      <c r="H2578" s="3" t="s">
        <v>262</v>
      </c>
      <c r="I2578" s="3" t="s">
        <v>1943</v>
      </c>
      <c r="J2578" s="6">
        <v>5.8719999999999999</v>
      </c>
      <c r="K2578" s="4">
        <v>45251</v>
      </c>
      <c r="L2578" s="3">
        <f t="shared" si="161"/>
        <v>2023</v>
      </c>
      <c r="M2578" s="3">
        <f t="shared" si="162"/>
        <v>11</v>
      </c>
      <c r="N2578" s="37"/>
      <c r="O2578" s="3"/>
      <c r="P2578" s="56">
        <f t="shared" si="163"/>
        <v>0</v>
      </c>
      <c r="Q2578" s="56">
        <f t="shared" si="164"/>
        <v>-5.8719999999999999</v>
      </c>
      <c r="R2578" s="56">
        <f>IF(A2578="INVERSION",-J2578,0)</f>
        <v>0</v>
      </c>
      <c r="S2578" s="56">
        <f>finanzas3[[#This Row],[INGRESO__NETO]]+finanzas3[[#This Row],[GASTO_NETO]]+finanzas3[[#This Row],[INVERSION_NETA]]</f>
        <v>-5.8719999999999999</v>
      </c>
    </row>
    <row r="2579" spans="1:19" x14ac:dyDescent="0.35">
      <c r="A2579" s="3" t="s">
        <v>28</v>
      </c>
      <c r="B2579" s="3" t="s">
        <v>16</v>
      </c>
      <c r="C2579" s="3" t="s">
        <v>17</v>
      </c>
      <c r="D2579" s="3" t="s">
        <v>1562</v>
      </c>
      <c r="E2579" s="3" t="s">
        <v>582</v>
      </c>
      <c r="F2579" s="3" t="s">
        <v>171</v>
      </c>
      <c r="G2579" s="3" t="s">
        <v>1864</v>
      </c>
      <c r="H2579" s="3" t="s">
        <v>582</v>
      </c>
      <c r="I2579" s="3" t="s">
        <v>1896</v>
      </c>
      <c r="J2579" s="6">
        <v>3</v>
      </c>
      <c r="K2579" s="4">
        <v>45251</v>
      </c>
      <c r="L2579" s="3">
        <f t="shared" si="161"/>
        <v>2023</v>
      </c>
      <c r="M2579" s="3">
        <f t="shared" si="162"/>
        <v>11</v>
      </c>
      <c r="O2579" s="3"/>
      <c r="P2579" s="56">
        <f t="shared" si="163"/>
        <v>0</v>
      </c>
      <c r="Q2579" s="56">
        <f t="shared" si="164"/>
        <v>-3</v>
      </c>
      <c r="R2579" s="56">
        <f>IF(A2579="INVERSION",-J2579,0)</f>
        <v>0</v>
      </c>
      <c r="S2579" s="56">
        <f>finanzas3[[#This Row],[INGRESO__NETO]]+finanzas3[[#This Row],[GASTO_NETO]]+finanzas3[[#This Row],[INVERSION_NETA]]</f>
        <v>-3</v>
      </c>
    </row>
    <row r="2580" spans="1:19" x14ac:dyDescent="0.35">
      <c r="A2580" s="3" t="s">
        <v>28</v>
      </c>
      <c r="B2580" s="3" t="s">
        <v>16</v>
      </c>
      <c r="C2580" s="3" t="s">
        <v>17</v>
      </c>
      <c r="D2580" s="3" t="s">
        <v>18</v>
      </c>
      <c r="E2580" s="3" t="s">
        <v>1784</v>
      </c>
      <c r="F2580" s="3" t="s">
        <v>171</v>
      </c>
      <c r="G2580" s="3" t="s">
        <v>67</v>
      </c>
      <c r="H2580" s="3" t="s">
        <v>67</v>
      </c>
      <c r="I2580" s="3" t="s">
        <v>1016</v>
      </c>
      <c r="J2580" s="6">
        <v>0.24</v>
      </c>
      <c r="K2580" s="4">
        <v>45252</v>
      </c>
      <c r="L2580" s="3">
        <f t="shared" si="161"/>
        <v>2023</v>
      </c>
      <c r="M2580" s="3">
        <f t="shared" si="162"/>
        <v>11</v>
      </c>
      <c r="N2580" s="37"/>
      <c r="O2580" s="3"/>
      <c r="P2580" s="56">
        <f t="shared" si="163"/>
        <v>0</v>
      </c>
      <c r="Q2580" s="56">
        <f t="shared" si="164"/>
        <v>-0.24</v>
      </c>
      <c r="R2580" s="56">
        <f>IF(A2580="INVERSION",-J2580,0)</f>
        <v>0</v>
      </c>
      <c r="S2580" s="56">
        <f>finanzas3[[#This Row],[INGRESO__NETO]]+finanzas3[[#This Row],[GASTO_NETO]]+finanzas3[[#This Row],[INVERSION_NETA]]</f>
        <v>-0.24</v>
      </c>
    </row>
    <row r="2581" spans="1:19" x14ac:dyDescent="0.35">
      <c r="A2581" s="3" t="s">
        <v>28</v>
      </c>
      <c r="B2581" s="3" t="s">
        <v>16</v>
      </c>
      <c r="C2581" s="3" t="s">
        <v>17</v>
      </c>
      <c r="D2581" s="3" t="s">
        <v>1562</v>
      </c>
      <c r="E2581" s="3" t="s">
        <v>1959</v>
      </c>
      <c r="F2581" s="3" t="s">
        <v>171</v>
      </c>
      <c r="G2581" s="3" t="s">
        <v>67</v>
      </c>
      <c r="H2581" s="3" t="s">
        <v>67</v>
      </c>
      <c r="I2581" s="3" t="s">
        <v>1958</v>
      </c>
      <c r="J2581" s="6">
        <v>1.1900000000000002</v>
      </c>
      <c r="K2581" s="4">
        <v>45252</v>
      </c>
      <c r="L2581" s="3">
        <f t="shared" si="161"/>
        <v>2023</v>
      </c>
      <c r="M2581" s="3">
        <f t="shared" si="162"/>
        <v>11</v>
      </c>
      <c r="N2581" s="37"/>
      <c r="O2581" s="3" t="s">
        <v>1949</v>
      </c>
      <c r="P2581" s="56">
        <f t="shared" si="163"/>
        <v>0</v>
      </c>
      <c r="Q2581" s="56">
        <f t="shared" si="164"/>
        <v>-1.1900000000000002</v>
      </c>
      <c r="R2581" s="56">
        <f>IF(A2581="INVERSION",-J2581,0)</f>
        <v>0</v>
      </c>
      <c r="S2581" s="56">
        <f>finanzas3[[#This Row],[INGRESO__NETO]]+finanzas3[[#This Row],[GASTO_NETO]]+finanzas3[[#This Row],[INVERSION_NETA]]</f>
        <v>-1.1900000000000002</v>
      </c>
    </row>
    <row r="2582" spans="1:19" x14ac:dyDescent="0.35">
      <c r="A2582" s="3" t="s">
        <v>28</v>
      </c>
      <c r="B2582" s="3" t="s">
        <v>16</v>
      </c>
      <c r="C2582" s="3" t="s">
        <v>17</v>
      </c>
      <c r="D2582" s="3" t="s">
        <v>18</v>
      </c>
      <c r="E2582" s="3" t="s">
        <v>803</v>
      </c>
      <c r="F2582" s="3" t="s">
        <v>171</v>
      </c>
      <c r="G2582" s="3" t="s">
        <v>53</v>
      </c>
      <c r="H2582" s="3" t="s">
        <v>77</v>
      </c>
      <c r="I2582" s="3" t="s">
        <v>711</v>
      </c>
      <c r="J2582" s="6">
        <v>0.80600000000000005</v>
      </c>
      <c r="K2582" s="4">
        <v>45252</v>
      </c>
      <c r="L2582" s="3">
        <f t="shared" si="161"/>
        <v>2023</v>
      </c>
      <c r="M2582" s="3">
        <f t="shared" si="162"/>
        <v>11</v>
      </c>
      <c r="N2582" s="37"/>
      <c r="O2582" s="3"/>
      <c r="P2582" s="56">
        <f t="shared" si="163"/>
        <v>0</v>
      </c>
      <c r="Q2582" s="56">
        <f t="shared" si="164"/>
        <v>-0.80600000000000005</v>
      </c>
      <c r="R2582" s="56">
        <f>IF(A2582="INVERSION",-J2582,0)</f>
        <v>0</v>
      </c>
      <c r="S2582" s="56">
        <f>finanzas3[[#This Row],[INGRESO__NETO]]+finanzas3[[#This Row],[GASTO_NETO]]+finanzas3[[#This Row],[INVERSION_NETA]]</f>
        <v>-0.80600000000000005</v>
      </c>
    </row>
    <row r="2583" spans="1:19" x14ac:dyDescent="0.35">
      <c r="A2583" s="3" t="s">
        <v>28</v>
      </c>
      <c r="B2583" s="3" t="s">
        <v>16</v>
      </c>
      <c r="C2583" s="3" t="s">
        <v>17</v>
      </c>
      <c r="D2583" s="3" t="s">
        <v>18</v>
      </c>
      <c r="E2583" s="3" t="s">
        <v>1900</v>
      </c>
      <c r="F2583" s="3" t="s">
        <v>171</v>
      </c>
      <c r="G2583" s="3" t="s">
        <v>53</v>
      </c>
      <c r="H2583" s="3" t="s">
        <v>711</v>
      </c>
      <c r="I2583" s="3" t="s">
        <v>1899</v>
      </c>
      <c r="J2583" s="6">
        <v>0.60000000000000009</v>
      </c>
      <c r="K2583" s="4">
        <v>45253</v>
      </c>
      <c r="L2583" s="3">
        <f t="shared" si="161"/>
        <v>2023</v>
      </c>
      <c r="M2583" s="3">
        <f t="shared" si="162"/>
        <v>11</v>
      </c>
      <c r="N2583" s="37"/>
      <c r="O2583" s="3"/>
      <c r="P2583" s="56">
        <f t="shared" si="163"/>
        <v>0</v>
      </c>
      <c r="Q2583" s="56">
        <f t="shared" si="164"/>
        <v>-0.60000000000000009</v>
      </c>
      <c r="R2583" s="56">
        <f>IF(A2583="INVERSION",-J2583,0)</f>
        <v>0</v>
      </c>
      <c r="S2583" s="56">
        <f>finanzas3[[#This Row],[INGRESO__NETO]]+finanzas3[[#This Row],[GASTO_NETO]]+finanzas3[[#This Row],[INVERSION_NETA]]</f>
        <v>-0.60000000000000009</v>
      </c>
    </row>
    <row r="2584" spans="1:19" x14ac:dyDescent="0.35">
      <c r="A2584" s="3" t="s">
        <v>28</v>
      </c>
      <c r="B2584" s="3" t="s">
        <v>16</v>
      </c>
      <c r="C2584" s="3" t="s">
        <v>17</v>
      </c>
      <c r="D2584" s="3" t="s">
        <v>18</v>
      </c>
      <c r="E2584" s="3" t="s">
        <v>1900</v>
      </c>
      <c r="F2584" s="3" t="s">
        <v>171</v>
      </c>
      <c r="G2584" s="3" t="s">
        <v>53</v>
      </c>
      <c r="H2584" s="3" t="s">
        <v>711</v>
      </c>
      <c r="I2584" s="3" t="s">
        <v>1903</v>
      </c>
      <c r="J2584" s="6">
        <v>0.60000000000000009</v>
      </c>
      <c r="K2584" s="4">
        <v>45254</v>
      </c>
      <c r="L2584" s="3">
        <f t="shared" si="161"/>
        <v>2023</v>
      </c>
      <c r="M2584" s="3">
        <f t="shared" si="162"/>
        <v>11</v>
      </c>
      <c r="N2584" s="37"/>
      <c r="O2584" s="3"/>
      <c r="P2584" s="56">
        <f t="shared" si="163"/>
        <v>0</v>
      </c>
      <c r="Q2584" s="56">
        <f t="shared" si="164"/>
        <v>-0.60000000000000009</v>
      </c>
      <c r="R2584" s="56">
        <f>IF(A2584="INVERSION",-J2584,0)</f>
        <v>0</v>
      </c>
      <c r="S2584" s="56">
        <f>finanzas3[[#This Row],[INGRESO__NETO]]+finanzas3[[#This Row],[GASTO_NETO]]+finanzas3[[#This Row],[INVERSION_NETA]]</f>
        <v>-0.60000000000000009</v>
      </c>
    </row>
    <row r="2585" spans="1:19" x14ac:dyDescent="0.35">
      <c r="A2585" s="3" t="s">
        <v>28</v>
      </c>
      <c r="B2585" s="3" t="s">
        <v>16</v>
      </c>
      <c r="C2585" s="3" t="s">
        <v>17</v>
      </c>
      <c r="D2585" s="3" t="s">
        <v>18</v>
      </c>
      <c r="E2585" s="3" t="s">
        <v>645</v>
      </c>
      <c r="F2585" s="3" t="s">
        <v>171</v>
      </c>
      <c r="G2585" s="3" t="s">
        <v>48</v>
      </c>
      <c r="H2585" s="3" t="s">
        <v>874</v>
      </c>
      <c r="I2585" s="3" t="s">
        <v>973</v>
      </c>
      <c r="J2585" s="6">
        <v>0.41000000000000009</v>
      </c>
      <c r="K2585" s="4">
        <v>45254</v>
      </c>
      <c r="L2585" s="3">
        <f t="shared" si="161"/>
        <v>2023</v>
      </c>
      <c r="M2585" s="3">
        <f t="shared" si="162"/>
        <v>11</v>
      </c>
      <c r="N2585" s="37"/>
      <c r="O2585" s="3"/>
      <c r="P2585" s="56">
        <f t="shared" si="163"/>
        <v>0</v>
      </c>
      <c r="Q2585" s="56">
        <f t="shared" si="164"/>
        <v>-0.41000000000000009</v>
      </c>
      <c r="R2585" s="56">
        <f>IF(A2585="INVERSION",-J2585,0)</f>
        <v>0</v>
      </c>
      <c r="S2585" s="56">
        <f>finanzas3[[#This Row],[INGRESO__NETO]]+finanzas3[[#This Row],[GASTO_NETO]]+finanzas3[[#This Row],[INVERSION_NETA]]</f>
        <v>-0.41000000000000009</v>
      </c>
    </row>
    <row r="2586" spans="1:19" x14ac:dyDescent="0.35">
      <c r="A2586" s="3" t="s">
        <v>28</v>
      </c>
      <c r="B2586" s="3" t="s">
        <v>16</v>
      </c>
      <c r="C2586" s="3" t="s">
        <v>17</v>
      </c>
      <c r="D2586" s="3" t="s">
        <v>18</v>
      </c>
      <c r="E2586" s="3" t="s">
        <v>1901</v>
      </c>
      <c r="F2586" s="3" t="s">
        <v>171</v>
      </c>
      <c r="G2586" s="3" t="s">
        <v>67</v>
      </c>
      <c r="H2586" s="3" t="s">
        <v>67</v>
      </c>
      <c r="I2586" s="3" t="s">
        <v>1902</v>
      </c>
      <c r="J2586" s="6">
        <v>0.60000000000000009</v>
      </c>
      <c r="K2586" s="4">
        <v>45254</v>
      </c>
      <c r="L2586" s="3">
        <f t="shared" si="161"/>
        <v>2023</v>
      </c>
      <c r="M2586" s="3">
        <f t="shared" si="162"/>
        <v>11</v>
      </c>
      <c r="N2586" s="37"/>
      <c r="O2586" s="3"/>
      <c r="P2586" s="56">
        <f t="shared" si="163"/>
        <v>0</v>
      </c>
      <c r="Q2586" s="56">
        <f t="shared" si="164"/>
        <v>-0.60000000000000009</v>
      </c>
      <c r="R2586" s="56">
        <f>IF(A2586="INVERSION",-J2586,0)</f>
        <v>0</v>
      </c>
      <c r="S2586" s="56">
        <f>finanzas3[[#This Row],[INGRESO__NETO]]+finanzas3[[#This Row],[GASTO_NETO]]+finanzas3[[#This Row],[INVERSION_NETA]]</f>
        <v>-0.60000000000000009</v>
      </c>
    </row>
    <row r="2587" spans="1:19" ht="13.5" customHeight="1" x14ac:dyDescent="0.35">
      <c r="A2587" s="3" t="s">
        <v>28</v>
      </c>
      <c r="B2587" s="3" t="s">
        <v>16</v>
      </c>
      <c r="C2587" s="3" t="s">
        <v>17</v>
      </c>
      <c r="D2587" s="3" t="s">
        <v>18</v>
      </c>
      <c r="E2587" s="3" t="s">
        <v>1907</v>
      </c>
      <c r="F2587" s="3" t="s">
        <v>171</v>
      </c>
      <c r="G2587" s="3" t="s">
        <v>67</v>
      </c>
      <c r="H2587" s="3" t="s">
        <v>66</v>
      </c>
      <c r="I2587" s="3" t="s">
        <v>1908</v>
      </c>
      <c r="J2587" s="6">
        <v>0.60000000000000009</v>
      </c>
      <c r="K2587" s="4">
        <v>45257</v>
      </c>
      <c r="L2587" s="3">
        <f t="shared" si="161"/>
        <v>2023</v>
      </c>
      <c r="M2587" s="3">
        <f t="shared" si="162"/>
        <v>11</v>
      </c>
      <c r="N2587" s="37"/>
      <c r="O2587" s="3" t="s">
        <v>1915</v>
      </c>
      <c r="P2587" s="56">
        <f t="shared" si="163"/>
        <v>0</v>
      </c>
      <c r="Q2587" s="56">
        <f t="shared" si="164"/>
        <v>-0.60000000000000009</v>
      </c>
      <c r="R2587" s="56">
        <f>IF(A2587="INVERSION",-J2587,0)</f>
        <v>0</v>
      </c>
      <c r="S2587" s="56">
        <f>finanzas3[[#This Row],[INGRESO__NETO]]+finanzas3[[#This Row],[GASTO_NETO]]+finanzas3[[#This Row],[INVERSION_NETA]]</f>
        <v>-0.60000000000000009</v>
      </c>
    </row>
    <row r="2588" spans="1:19" x14ac:dyDescent="0.35">
      <c r="A2588" s="3" t="s">
        <v>28</v>
      </c>
      <c r="B2588" s="3" t="s">
        <v>16</v>
      </c>
      <c r="C2588" s="3" t="s">
        <v>17</v>
      </c>
      <c r="D2588" s="3" t="s">
        <v>18</v>
      </c>
      <c r="E2588" s="3" t="s">
        <v>58</v>
      </c>
      <c r="F2588" s="3" t="s">
        <v>171</v>
      </c>
      <c r="G2588" s="3" t="s">
        <v>59</v>
      </c>
      <c r="H2588" s="3" t="s">
        <v>228</v>
      </c>
      <c r="I2588" s="3" t="s">
        <v>1911</v>
      </c>
      <c r="J2588" s="6">
        <v>0.89800000000000013</v>
      </c>
      <c r="K2588" s="4">
        <v>45257</v>
      </c>
      <c r="L2588" s="3">
        <f t="shared" si="161"/>
        <v>2023</v>
      </c>
      <c r="M2588" s="3">
        <f t="shared" si="162"/>
        <v>11</v>
      </c>
      <c r="N2588" s="37"/>
      <c r="O2588" s="3"/>
      <c r="P2588" s="56">
        <f t="shared" si="163"/>
        <v>0</v>
      </c>
      <c r="Q2588" s="56">
        <f t="shared" si="164"/>
        <v>-0.89800000000000013</v>
      </c>
      <c r="R2588" s="56">
        <f>IF(A2588="INVERSION",-J2588,0)</f>
        <v>0</v>
      </c>
      <c r="S2588" s="56">
        <f>finanzas3[[#This Row],[INGRESO__NETO]]+finanzas3[[#This Row],[GASTO_NETO]]+finanzas3[[#This Row],[INVERSION_NETA]]</f>
        <v>-0.89800000000000013</v>
      </c>
    </row>
    <row r="2589" spans="1:19" x14ac:dyDescent="0.35">
      <c r="A2589" s="3" t="s">
        <v>28</v>
      </c>
      <c r="B2589" s="3" t="s">
        <v>16</v>
      </c>
      <c r="C2589" s="3" t="s">
        <v>17</v>
      </c>
      <c r="D2589" s="3" t="s">
        <v>18</v>
      </c>
      <c r="E2589" s="3" t="s">
        <v>1904</v>
      </c>
      <c r="F2589" s="3" t="s">
        <v>171</v>
      </c>
      <c r="G2589" s="3" t="s">
        <v>67</v>
      </c>
      <c r="H2589" s="3" t="s">
        <v>66</v>
      </c>
      <c r="I2589" s="3" t="s">
        <v>1905</v>
      </c>
      <c r="J2589" s="6">
        <v>1.26</v>
      </c>
      <c r="K2589" s="4">
        <v>45257</v>
      </c>
      <c r="L2589" s="3">
        <f t="shared" si="161"/>
        <v>2023</v>
      </c>
      <c r="M2589" s="3">
        <f t="shared" si="162"/>
        <v>11</v>
      </c>
      <c r="N2589" s="37"/>
      <c r="O2589" s="3"/>
      <c r="P2589" s="56">
        <f t="shared" si="163"/>
        <v>0</v>
      </c>
      <c r="Q2589" s="56">
        <f t="shared" si="164"/>
        <v>-1.26</v>
      </c>
      <c r="R2589" s="56">
        <f>IF(A2589="INVERSION",-J2589,0)</f>
        <v>0</v>
      </c>
      <c r="S2589" s="56">
        <f>finanzas3[[#This Row],[INGRESO__NETO]]+finanzas3[[#This Row],[GASTO_NETO]]+finanzas3[[#This Row],[INVERSION_NETA]]</f>
        <v>-1.26</v>
      </c>
    </row>
    <row r="2590" spans="1:19" x14ac:dyDescent="0.35">
      <c r="A2590" s="3" t="s">
        <v>28</v>
      </c>
      <c r="B2590" s="3" t="s">
        <v>16</v>
      </c>
      <c r="C2590" s="3" t="s">
        <v>17</v>
      </c>
      <c r="D2590" s="3" t="s">
        <v>18</v>
      </c>
      <c r="E2590" s="3" t="s">
        <v>1906</v>
      </c>
      <c r="F2590" s="3" t="s">
        <v>171</v>
      </c>
      <c r="G2590" s="3" t="s">
        <v>67</v>
      </c>
      <c r="H2590" s="3" t="s">
        <v>66</v>
      </c>
      <c r="I2590" s="3" t="s">
        <v>1905</v>
      </c>
      <c r="J2590" s="6">
        <v>1</v>
      </c>
      <c r="K2590" s="4">
        <v>45257</v>
      </c>
      <c r="L2590" s="3">
        <f t="shared" si="161"/>
        <v>2023</v>
      </c>
      <c r="M2590" s="3">
        <f t="shared" si="162"/>
        <v>11</v>
      </c>
      <c r="N2590" s="37"/>
      <c r="O2590" s="3"/>
      <c r="P2590" s="56">
        <f t="shared" si="163"/>
        <v>0</v>
      </c>
      <c r="Q2590" s="56">
        <f t="shared" si="164"/>
        <v>-1</v>
      </c>
      <c r="R2590" s="56">
        <f>IF(A2590="INVERSION",-J2590,0)</f>
        <v>0</v>
      </c>
      <c r="S2590" s="56">
        <f>finanzas3[[#This Row],[INGRESO__NETO]]+finanzas3[[#This Row],[GASTO_NETO]]+finanzas3[[#This Row],[INVERSION_NETA]]</f>
        <v>-1</v>
      </c>
    </row>
    <row r="2591" spans="1:19" x14ac:dyDescent="0.35">
      <c r="A2591" s="3" t="s">
        <v>28</v>
      </c>
      <c r="B2591" s="3" t="s">
        <v>16</v>
      </c>
      <c r="C2591" s="3" t="s">
        <v>17</v>
      </c>
      <c r="D2591" s="3" t="s">
        <v>18</v>
      </c>
      <c r="F2591" s="3" t="s">
        <v>171</v>
      </c>
      <c r="G2591" s="3" t="s">
        <v>48</v>
      </c>
      <c r="H2591" s="3" t="s">
        <v>874</v>
      </c>
      <c r="I2591" s="3" t="s">
        <v>973</v>
      </c>
      <c r="J2591" s="6">
        <v>0.19</v>
      </c>
      <c r="K2591" s="4">
        <v>45257</v>
      </c>
      <c r="L2591" s="3">
        <f t="shared" si="161"/>
        <v>2023</v>
      </c>
      <c r="M2591" s="3">
        <f t="shared" si="162"/>
        <v>11</v>
      </c>
      <c r="N2591" s="37"/>
      <c r="O2591" s="3"/>
      <c r="P2591" s="56">
        <f t="shared" si="163"/>
        <v>0</v>
      </c>
      <c r="Q2591" s="56">
        <f t="shared" si="164"/>
        <v>-0.19</v>
      </c>
      <c r="R2591" s="56">
        <f>IF(A2591="INVERSION",-J2591,0)</f>
        <v>0</v>
      </c>
      <c r="S2591" s="56">
        <f>finanzas3[[#This Row],[INGRESO__NETO]]+finanzas3[[#This Row],[GASTO_NETO]]+finanzas3[[#This Row],[INVERSION_NETA]]</f>
        <v>-0.19</v>
      </c>
    </row>
    <row r="2592" spans="1:19" x14ac:dyDescent="0.35">
      <c r="A2592" s="3" t="s">
        <v>28</v>
      </c>
      <c r="B2592" s="3" t="s">
        <v>16</v>
      </c>
      <c r="C2592" s="3" t="s">
        <v>17</v>
      </c>
      <c r="D2592" s="3" t="s">
        <v>1562</v>
      </c>
      <c r="E2592" s="3" t="s">
        <v>1954</v>
      </c>
      <c r="F2592" s="3" t="s">
        <v>1164</v>
      </c>
      <c r="G2592" s="3" t="s">
        <v>1864</v>
      </c>
      <c r="H2592" s="3" t="s">
        <v>262</v>
      </c>
      <c r="I2592" s="3" t="s">
        <v>1942</v>
      </c>
      <c r="J2592" s="6">
        <v>1.0090000000000001</v>
      </c>
      <c r="K2592" s="4">
        <v>45257</v>
      </c>
      <c r="L2592" s="3">
        <f t="shared" si="161"/>
        <v>2023</v>
      </c>
      <c r="M2592" s="3">
        <f t="shared" si="162"/>
        <v>11</v>
      </c>
      <c r="N2592" s="37"/>
      <c r="O2592" s="3"/>
      <c r="P2592" s="56">
        <f t="shared" si="163"/>
        <v>0</v>
      </c>
      <c r="Q2592" s="56">
        <f t="shared" si="164"/>
        <v>-1.0090000000000001</v>
      </c>
      <c r="R2592" s="56">
        <f>IF(A2592="INVERSION",-J2592,0)</f>
        <v>0</v>
      </c>
      <c r="S2592" s="56">
        <f>finanzas3[[#This Row],[INGRESO__NETO]]+finanzas3[[#This Row],[GASTO_NETO]]+finanzas3[[#This Row],[INVERSION_NETA]]</f>
        <v>-1.0090000000000001</v>
      </c>
    </row>
    <row r="2593" spans="1:19" x14ac:dyDescent="0.35">
      <c r="A2593" s="3" t="s">
        <v>28</v>
      </c>
      <c r="B2593" s="3" t="s">
        <v>16</v>
      </c>
      <c r="C2593" s="3" t="s">
        <v>17</v>
      </c>
      <c r="D2593" s="3" t="s">
        <v>18</v>
      </c>
      <c r="E2593" s="3" t="s">
        <v>1909</v>
      </c>
      <c r="F2593" s="3" t="s">
        <v>171</v>
      </c>
      <c r="G2593" s="3" t="s">
        <v>67</v>
      </c>
      <c r="H2593" s="3" t="s">
        <v>66</v>
      </c>
      <c r="I2593" s="3" t="s">
        <v>1910</v>
      </c>
      <c r="J2593" s="6">
        <v>2.35</v>
      </c>
      <c r="K2593" s="4">
        <v>45257</v>
      </c>
      <c r="L2593" s="3">
        <f t="shared" si="161"/>
        <v>2023</v>
      </c>
      <c r="M2593" s="3">
        <f t="shared" si="162"/>
        <v>11</v>
      </c>
      <c r="N2593" s="37"/>
      <c r="O2593" s="3" t="s">
        <v>1916</v>
      </c>
      <c r="P2593" s="56">
        <f t="shared" si="163"/>
        <v>0</v>
      </c>
      <c r="Q2593" s="56">
        <f t="shared" si="164"/>
        <v>-2.35</v>
      </c>
      <c r="R2593" s="56">
        <f>IF(A2593="INVERSION",-J2593,0)</f>
        <v>0</v>
      </c>
      <c r="S2593" s="56">
        <f>finanzas3[[#This Row],[INGRESO__NETO]]+finanzas3[[#This Row],[GASTO_NETO]]+finanzas3[[#This Row],[INVERSION_NETA]]</f>
        <v>-2.35</v>
      </c>
    </row>
    <row r="2594" spans="1:19" x14ac:dyDescent="0.35">
      <c r="A2594" s="3" t="s">
        <v>28</v>
      </c>
      <c r="B2594" s="3" t="s">
        <v>16</v>
      </c>
      <c r="C2594" s="3" t="s">
        <v>17</v>
      </c>
      <c r="D2594" s="3" t="s">
        <v>1562</v>
      </c>
      <c r="E2594" s="3" t="s">
        <v>46</v>
      </c>
      <c r="F2594" s="3" t="s">
        <v>171</v>
      </c>
      <c r="G2594" s="3" t="s">
        <v>48</v>
      </c>
      <c r="H2594" s="3" t="s">
        <v>46</v>
      </c>
      <c r="I2594" s="3" t="s">
        <v>1950</v>
      </c>
      <c r="J2594" s="6">
        <v>8.7889999999999997</v>
      </c>
      <c r="K2594" s="4">
        <v>45257</v>
      </c>
      <c r="L2594" s="3">
        <f t="shared" si="161"/>
        <v>2023</v>
      </c>
      <c r="M2594" s="3">
        <f t="shared" si="162"/>
        <v>11</v>
      </c>
      <c r="N2594" s="37"/>
      <c r="O2594" s="3"/>
      <c r="P2594" s="56">
        <f t="shared" si="163"/>
        <v>0</v>
      </c>
      <c r="Q2594" s="56">
        <f t="shared" si="164"/>
        <v>-8.7889999999999997</v>
      </c>
      <c r="R2594" s="56">
        <f>IF(A2594="INVERSION",-J2594,0)</f>
        <v>0</v>
      </c>
      <c r="S2594" s="56">
        <f>finanzas3[[#This Row],[INGRESO__NETO]]+finanzas3[[#This Row],[GASTO_NETO]]+finanzas3[[#This Row],[INVERSION_NETA]]</f>
        <v>-8.7889999999999997</v>
      </c>
    </row>
    <row r="2595" spans="1:19" x14ac:dyDescent="0.35">
      <c r="A2595" s="3" t="s">
        <v>28</v>
      </c>
      <c r="B2595" s="3" t="s">
        <v>16</v>
      </c>
      <c r="C2595" s="3" t="s">
        <v>17</v>
      </c>
      <c r="D2595" s="3" t="s">
        <v>18</v>
      </c>
      <c r="E2595" s="3" t="s">
        <v>970</v>
      </c>
      <c r="F2595" s="3" t="s">
        <v>171</v>
      </c>
      <c r="G2595" s="3" t="s">
        <v>67</v>
      </c>
      <c r="H2595" s="3" t="s">
        <v>67</v>
      </c>
      <c r="I2595" s="3" t="s">
        <v>1016</v>
      </c>
      <c r="J2595" s="6">
        <v>0.24</v>
      </c>
      <c r="K2595" s="4">
        <v>45257</v>
      </c>
      <c r="L2595" s="3">
        <f t="shared" si="161"/>
        <v>2023</v>
      </c>
      <c r="M2595" s="3">
        <f t="shared" si="162"/>
        <v>11</v>
      </c>
      <c r="O2595" s="3"/>
      <c r="P2595" s="56">
        <f t="shared" si="163"/>
        <v>0</v>
      </c>
      <c r="Q2595" s="56">
        <f t="shared" si="164"/>
        <v>-0.24</v>
      </c>
      <c r="R2595" s="56">
        <f>IF(A2595="INVERSION",-J2595,0)</f>
        <v>0</v>
      </c>
      <c r="S2595" s="56">
        <f>finanzas3[[#This Row],[INGRESO__NETO]]+finanzas3[[#This Row],[GASTO_NETO]]+finanzas3[[#This Row],[INVERSION_NETA]]</f>
        <v>-0.24</v>
      </c>
    </row>
    <row r="2596" spans="1:19" x14ac:dyDescent="0.35">
      <c r="A2596" s="3" t="s">
        <v>28</v>
      </c>
      <c r="B2596" s="3" t="s">
        <v>16</v>
      </c>
      <c r="C2596" s="3" t="s">
        <v>17</v>
      </c>
      <c r="D2596" s="3" t="s">
        <v>18</v>
      </c>
      <c r="E2596" s="3" t="s">
        <v>610</v>
      </c>
      <c r="F2596" s="3" t="s">
        <v>171</v>
      </c>
      <c r="G2596" s="3" t="s">
        <v>53</v>
      </c>
      <c r="H2596" s="3" t="s">
        <v>711</v>
      </c>
      <c r="I2596" s="3" t="s">
        <v>1913</v>
      </c>
      <c r="J2596" s="6">
        <v>3.6890000000000001</v>
      </c>
      <c r="K2596" s="4">
        <v>45257</v>
      </c>
      <c r="L2596" s="3">
        <f t="shared" si="161"/>
        <v>2023</v>
      </c>
      <c r="M2596" s="3">
        <f t="shared" si="162"/>
        <v>11</v>
      </c>
      <c r="N2596" s="37"/>
      <c r="O2596" s="3"/>
      <c r="P2596" s="56">
        <f t="shared" si="163"/>
        <v>0</v>
      </c>
      <c r="Q2596" s="56">
        <f t="shared" si="164"/>
        <v>-3.6890000000000001</v>
      </c>
      <c r="R2596" s="56">
        <f>IF(A2596="INVERSION",-J2596,0)</f>
        <v>0</v>
      </c>
      <c r="S2596" s="56">
        <f>finanzas3[[#This Row],[INGRESO__NETO]]+finanzas3[[#This Row],[GASTO_NETO]]+finanzas3[[#This Row],[INVERSION_NETA]]</f>
        <v>-3.6890000000000001</v>
      </c>
    </row>
    <row r="2597" spans="1:19" x14ac:dyDescent="0.35">
      <c r="A2597" s="3" t="s">
        <v>28</v>
      </c>
      <c r="B2597" s="3" t="s">
        <v>16</v>
      </c>
      <c r="C2597" s="3" t="s">
        <v>17</v>
      </c>
      <c r="D2597" s="3" t="s">
        <v>18</v>
      </c>
      <c r="E2597" s="3" t="s">
        <v>1814</v>
      </c>
      <c r="F2597" s="3" t="s">
        <v>171</v>
      </c>
      <c r="G2597" s="3" t="s">
        <v>59</v>
      </c>
      <c r="H2597" s="3" t="s">
        <v>228</v>
      </c>
      <c r="I2597" s="3" t="s">
        <v>1424</v>
      </c>
      <c r="J2597" s="6">
        <v>0.69000000000000006</v>
      </c>
      <c r="K2597" s="4">
        <v>45257</v>
      </c>
      <c r="L2597" s="3">
        <f t="shared" si="161"/>
        <v>2023</v>
      </c>
      <c r="M2597" s="3">
        <f t="shared" si="162"/>
        <v>11</v>
      </c>
      <c r="N2597" s="37"/>
      <c r="O2597" s="3"/>
      <c r="P2597" s="56">
        <f t="shared" si="163"/>
        <v>0</v>
      </c>
      <c r="Q2597" s="56">
        <f t="shared" si="164"/>
        <v>-0.69000000000000006</v>
      </c>
      <c r="R2597" s="56">
        <f>IF(A2597="INVERSION",-J2597,0)</f>
        <v>0</v>
      </c>
      <c r="S2597" s="56">
        <f>finanzas3[[#This Row],[INGRESO__NETO]]+finanzas3[[#This Row],[GASTO_NETO]]+finanzas3[[#This Row],[INVERSION_NETA]]</f>
        <v>-0.69000000000000006</v>
      </c>
    </row>
    <row r="2598" spans="1:19" x14ac:dyDescent="0.35">
      <c r="A2598" s="3" t="s">
        <v>28</v>
      </c>
      <c r="B2598" s="3" t="s">
        <v>16</v>
      </c>
      <c r="C2598" s="3" t="s">
        <v>17</v>
      </c>
      <c r="D2598" s="3" t="s">
        <v>18</v>
      </c>
      <c r="E2598" s="3" t="s">
        <v>942</v>
      </c>
      <c r="F2598" s="3" t="s">
        <v>171</v>
      </c>
      <c r="G2598" s="3" t="s">
        <v>59</v>
      </c>
      <c r="H2598" s="3" t="s">
        <v>228</v>
      </c>
      <c r="I2598" s="3" t="s">
        <v>1424</v>
      </c>
      <c r="J2598" s="6">
        <v>0.34700000000000003</v>
      </c>
      <c r="K2598" s="4">
        <v>45257</v>
      </c>
      <c r="L2598" s="3">
        <f t="shared" si="161"/>
        <v>2023</v>
      </c>
      <c r="M2598" s="3">
        <f t="shared" si="162"/>
        <v>11</v>
      </c>
      <c r="N2598" s="37"/>
      <c r="O2598" s="3"/>
      <c r="P2598" s="56">
        <f t="shared" si="163"/>
        <v>0</v>
      </c>
      <c r="Q2598" s="56">
        <f t="shared" si="164"/>
        <v>-0.34700000000000003</v>
      </c>
      <c r="R2598" s="56">
        <f>IF(A2598="INVERSION",-J2598,0)</f>
        <v>0</v>
      </c>
      <c r="S2598" s="56">
        <f>finanzas3[[#This Row],[INGRESO__NETO]]+finanzas3[[#This Row],[GASTO_NETO]]+finanzas3[[#This Row],[INVERSION_NETA]]</f>
        <v>-0.34700000000000003</v>
      </c>
    </row>
    <row r="2599" spans="1:19" x14ac:dyDescent="0.35">
      <c r="A2599" s="3" t="s">
        <v>28</v>
      </c>
      <c r="B2599" s="3" t="s">
        <v>16</v>
      </c>
      <c r="C2599" s="3" t="s">
        <v>17</v>
      </c>
      <c r="D2599" s="3" t="s">
        <v>18</v>
      </c>
      <c r="E2599" s="3" t="s">
        <v>167</v>
      </c>
      <c r="F2599" s="3" t="s">
        <v>171</v>
      </c>
      <c r="G2599" s="3" t="s">
        <v>53</v>
      </c>
      <c r="H2599" s="3" t="s">
        <v>711</v>
      </c>
      <c r="I2599" s="3" t="s">
        <v>1912</v>
      </c>
      <c r="J2599" s="6">
        <v>2.9990000000000001</v>
      </c>
      <c r="K2599" s="4">
        <v>45257</v>
      </c>
      <c r="L2599" s="3">
        <f t="shared" si="161"/>
        <v>2023</v>
      </c>
      <c r="M2599" s="3">
        <f t="shared" si="162"/>
        <v>11</v>
      </c>
      <c r="N2599" s="37"/>
      <c r="O2599" s="3"/>
      <c r="P2599" s="56">
        <f t="shared" si="163"/>
        <v>0</v>
      </c>
      <c r="Q2599" s="56">
        <f t="shared" si="164"/>
        <v>-2.9990000000000001</v>
      </c>
      <c r="R2599" s="56">
        <f>IF(A2599="INVERSION",-J2599,0)</f>
        <v>0</v>
      </c>
      <c r="S2599" s="56">
        <f>finanzas3[[#This Row],[INGRESO__NETO]]+finanzas3[[#This Row],[GASTO_NETO]]+finanzas3[[#This Row],[INVERSION_NETA]]</f>
        <v>-2.9990000000000001</v>
      </c>
    </row>
    <row r="2600" spans="1:19" x14ac:dyDescent="0.35">
      <c r="A2600" s="3" t="s">
        <v>28</v>
      </c>
      <c r="B2600" s="3" t="s">
        <v>16</v>
      </c>
      <c r="C2600" s="3" t="s">
        <v>17</v>
      </c>
      <c r="D2600" s="3" t="s">
        <v>1562</v>
      </c>
      <c r="E2600" s="3" t="s">
        <v>46</v>
      </c>
      <c r="F2600" s="3" t="s">
        <v>171</v>
      </c>
      <c r="G2600" s="3" t="s">
        <v>48</v>
      </c>
      <c r="H2600" s="3" t="s">
        <v>46</v>
      </c>
      <c r="I2600" s="3" t="s">
        <v>1524</v>
      </c>
      <c r="J2600" s="6">
        <v>4.2649999999999997</v>
      </c>
      <c r="K2600" s="4">
        <v>45258</v>
      </c>
      <c r="L2600" s="3">
        <f t="shared" si="161"/>
        <v>2023</v>
      </c>
      <c r="M2600" s="3">
        <f t="shared" si="162"/>
        <v>11</v>
      </c>
      <c r="N2600" s="37"/>
      <c r="O2600" s="3"/>
      <c r="P2600" s="56">
        <f t="shared" si="163"/>
        <v>0</v>
      </c>
      <c r="Q2600" s="56">
        <f t="shared" si="164"/>
        <v>-4.2649999999999997</v>
      </c>
      <c r="R2600" s="56">
        <f>IF(A2600="INVERSION",-J2600,0)</f>
        <v>0</v>
      </c>
      <c r="S2600" s="56">
        <f>finanzas3[[#This Row],[INGRESO__NETO]]+finanzas3[[#This Row],[GASTO_NETO]]+finanzas3[[#This Row],[INVERSION_NETA]]</f>
        <v>-4.2649999999999997</v>
      </c>
    </row>
    <row r="2601" spans="1:19" x14ac:dyDescent="0.35">
      <c r="A2601" s="3" t="s">
        <v>28</v>
      </c>
      <c r="B2601" s="3" t="s">
        <v>16</v>
      </c>
      <c r="C2601" s="3" t="s">
        <v>17</v>
      </c>
      <c r="D2601" s="3" t="s">
        <v>1562</v>
      </c>
      <c r="E2601" s="3" t="s">
        <v>909</v>
      </c>
      <c r="F2601" s="3" t="s">
        <v>171</v>
      </c>
      <c r="G2601" s="3" t="s">
        <v>1864</v>
      </c>
      <c r="H2601" s="3" t="s">
        <v>262</v>
      </c>
      <c r="I2601" s="3" t="s">
        <v>1951</v>
      </c>
      <c r="J2601" s="6">
        <v>0.875</v>
      </c>
      <c r="K2601" s="4">
        <v>45258</v>
      </c>
      <c r="L2601" s="3">
        <f t="shared" si="161"/>
        <v>2023</v>
      </c>
      <c r="M2601" s="3">
        <f t="shared" si="162"/>
        <v>11</v>
      </c>
      <c r="N2601" s="37"/>
      <c r="O2601" s="3" t="s">
        <v>1953</v>
      </c>
      <c r="P2601" s="56">
        <f t="shared" si="163"/>
        <v>0</v>
      </c>
      <c r="Q2601" s="56">
        <f t="shared" si="164"/>
        <v>-0.875</v>
      </c>
      <c r="R2601" s="56">
        <f>IF(A2601="INVERSION",-J2601,0)</f>
        <v>0</v>
      </c>
      <c r="S2601" s="56">
        <f>finanzas3[[#This Row],[INGRESO__NETO]]+finanzas3[[#This Row],[GASTO_NETO]]+finanzas3[[#This Row],[INVERSION_NETA]]</f>
        <v>-0.875</v>
      </c>
    </row>
    <row r="2602" spans="1:19" x14ac:dyDescent="0.35">
      <c r="A2602" s="3" t="s">
        <v>28</v>
      </c>
      <c r="B2602" s="3" t="s">
        <v>16</v>
      </c>
      <c r="C2602" s="3" t="s">
        <v>17</v>
      </c>
      <c r="D2602" s="3" t="s">
        <v>1562</v>
      </c>
      <c r="E2602" s="3" t="s">
        <v>909</v>
      </c>
      <c r="F2602" s="3" t="s">
        <v>171</v>
      </c>
      <c r="G2602" s="3" t="s">
        <v>1864</v>
      </c>
      <c r="H2602" s="3" t="s">
        <v>262</v>
      </c>
      <c r="I2602" s="3" t="s">
        <v>1951</v>
      </c>
      <c r="J2602" s="6">
        <v>0.42500000000000004</v>
      </c>
      <c r="K2602" s="4">
        <v>45258</v>
      </c>
      <c r="L2602" s="3">
        <f t="shared" si="161"/>
        <v>2023</v>
      </c>
      <c r="M2602" s="3">
        <f t="shared" si="162"/>
        <v>11</v>
      </c>
      <c r="N2602" s="37"/>
      <c r="O2602" s="3" t="s">
        <v>1952</v>
      </c>
      <c r="P2602" s="56">
        <f t="shared" si="163"/>
        <v>0</v>
      </c>
      <c r="Q2602" s="56">
        <f t="shared" si="164"/>
        <v>-0.42500000000000004</v>
      </c>
      <c r="R2602" s="56">
        <f>IF(A2602="INVERSION",-J2602,0)</f>
        <v>0</v>
      </c>
      <c r="S2602" s="56">
        <f>finanzas3[[#This Row],[INGRESO__NETO]]+finanzas3[[#This Row],[GASTO_NETO]]+finanzas3[[#This Row],[INVERSION_NETA]]</f>
        <v>-0.42500000000000004</v>
      </c>
    </row>
    <row r="2603" spans="1:19" x14ac:dyDescent="0.35">
      <c r="A2603" s="3" t="s">
        <v>28</v>
      </c>
      <c r="B2603" s="3" t="s">
        <v>16</v>
      </c>
      <c r="C2603" s="3" t="s">
        <v>17</v>
      </c>
      <c r="D2603" s="3" t="s">
        <v>18</v>
      </c>
      <c r="E2603" s="3" t="s">
        <v>803</v>
      </c>
      <c r="F2603" s="3" t="s">
        <v>171</v>
      </c>
      <c r="G2603" s="3" t="s">
        <v>53</v>
      </c>
      <c r="H2603" s="3" t="s">
        <v>711</v>
      </c>
      <c r="I2603" s="3" t="s">
        <v>77</v>
      </c>
      <c r="J2603" s="6">
        <v>0.85099999999999998</v>
      </c>
      <c r="K2603" s="4">
        <v>45258</v>
      </c>
      <c r="L2603" s="3">
        <f t="shared" si="161"/>
        <v>2023</v>
      </c>
      <c r="M2603" s="3">
        <f t="shared" si="162"/>
        <v>11</v>
      </c>
      <c r="N2603" s="37"/>
      <c r="O2603" s="3"/>
      <c r="P2603" s="56">
        <f t="shared" si="163"/>
        <v>0</v>
      </c>
      <c r="Q2603" s="56">
        <f t="shared" si="164"/>
        <v>-0.85099999999999998</v>
      </c>
      <c r="R2603" s="56">
        <f>IF(A2603="INVERSION",-J2603,0)</f>
        <v>0</v>
      </c>
      <c r="S2603" s="56">
        <f>finanzas3[[#This Row],[INGRESO__NETO]]+finanzas3[[#This Row],[GASTO_NETO]]+finanzas3[[#This Row],[INVERSION_NETA]]</f>
        <v>-0.85099999999999998</v>
      </c>
    </row>
    <row r="2604" spans="1:19" x14ac:dyDescent="0.35">
      <c r="A2604" s="3" t="s">
        <v>15</v>
      </c>
      <c r="B2604" s="3" t="s">
        <v>16</v>
      </c>
      <c r="C2604" s="3" t="s">
        <v>29</v>
      </c>
      <c r="D2604" s="3" t="s">
        <v>18</v>
      </c>
      <c r="E2604" s="3" t="s">
        <v>645</v>
      </c>
      <c r="F2604" s="3" t="s">
        <v>171</v>
      </c>
      <c r="G2604" s="3" t="s">
        <v>148</v>
      </c>
      <c r="H2604" s="3" t="s">
        <v>646</v>
      </c>
      <c r="I2604" s="3" t="s">
        <v>2706</v>
      </c>
      <c r="J2604" s="6">
        <v>583.26900000000001</v>
      </c>
      <c r="K2604" s="4">
        <v>45258</v>
      </c>
      <c r="L2604" s="3">
        <f t="shared" si="161"/>
        <v>2023</v>
      </c>
      <c r="M2604" s="3">
        <f t="shared" si="162"/>
        <v>11</v>
      </c>
      <c r="N2604" s="37"/>
      <c r="O2604" s="3"/>
      <c r="P2604" s="56">
        <f t="shared" si="163"/>
        <v>583.26900000000001</v>
      </c>
      <c r="Q2604" s="56">
        <f t="shared" si="164"/>
        <v>0</v>
      </c>
      <c r="R2604" s="56">
        <f>IF(A2604="INVERSION",-J2604,0)</f>
        <v>0</v>
      </c>
      <c r="S2604" s="56">
        <f>finanzas3[[#This Row],[INGRESO__NETO]]+finanzas3[[#This Row],[GASTO_NETO]]+finanzas3[[#This Row],[INVERSION_NETA]]</f>
        <v>583.26900000000001</v>
      </c>
    </row>
    <row r="2605" spans="1:19" x14ac:dyDescent="0.35">
      <c r="A2605" s="3" t="s">
        <v>28</v>
      </c>
      <c r="B2605" s="3" t="s">
        <v>16</v>
      </c>
      <c r="C2605" s="3" t="s">
        <v>17</v>
      </c>
      <c r="D2605" s="3" t="s">
        <v>18</v>
      </c>
      <c r="E2605" s="3" t="s">
        <v>1814</v>
      </c>
      <c r="F2605" s="3" t="s">
        <v>171</v>
      </c>
      <c r="G2605" s="3" t="s">
        <v>59</v>
      </c>
      <c r="H2605" s="3" t="s">
        <v>228</v>
      </c>
      <c r="I2605" s="3" t="s">
        <v>1424</v>
      </c>
      <c r="J2605" s="6">
        <v>0.45999999999999996</v>
      </c>
      <c r="K2605" s="4">
        <v>45258</v>
      </c>
      <c r="L2605" s="3">
        <f t="shared" si="161"/>
        <v>2023</v>
      </c>
      <c r="M2605" s="3">
        <f t="shared" si="162"/>
        <v>11</v>
      </c>
      <c r="N2605" s="39">
        <v>45262</v>
      </c>
      <c r="O2605" s="3" t="s">
        <v>1932</v>
      </c>
      <c r="P2605" s="56">
        <f t="shared" si="163"/>
        <v>0</v>
      </c>
      <c r="Q2605" s="56">
        <f t="shared" si="164"/>
        <v>-0.45999999999999996</v>
      </c>
      <c r="R2605" s="56">
        <f>IF(A2605="INVERSION",-J2605,0)</f>
        <v>0</v>
      </c>
      <c r="S2605" s="56">
        <f>finanzas3[[#This Row],[INGRESO__NETO]]+finanzas3[[#This Row],[GASTO_NETO]]+finanzas3[[#This Row],[INVERSION_NETA]]</f>
        <v>-0.45999999999999996</v>
      </c>
    </row>
    <row r="2606" spans="1:19" x14ac:dyDescent="0.35">
      <c r="A2606" s="3" t="s">
        <v>28</v>
      </c>
      <c r="B2606" s="3" t="s">
        <v>16</v>
      </c>
      <c r="C2606" s="3" t="s">
        <v>17</v>
      </c>
      <c r="D2606" s="3" t="s">
        <v>18</v>
      </c>
      <c r="E2606" s="3" t="s">
        <v>1814</v>
      </c>
      <c r="F2606" s="3" t="s">
        <v>171</v>
      </c>
      <c r="G2606" s="3" t="s">
        <v>59</v>
      </c>
      <c r="H2606" s="3" t="s">
        <v>228</v>
      </c>
      <c r="I2606" s="3" t="s">
        <v>1424</v>
      </c>
      <c r="J2606" s="6">
        <v>0.18000000000000008</v>
      </c>
      <c r="K2606" s="4">
        <v>45258</v>
      </c>
      <c r="L2606" s="3">
        <f t="shared" si="161"/>
        <v>2023</v>
      </c>
      <c r="M2606" s="3">
        <f t="shared" si="162"/>
        <v>11</v>
      </c>
      <c r="N2606" s="39">
        <v>45263</v>
      </c>
      <c r="O2606" s="3" t="s">
        <v>1933</v>
      </c>
      <c r="P2606" s="56">
        <f t="shared" si="163"/>
        <v>0</v>
      </c>
      <c r="Q2606" s="56">
        <f t="shared" si="164"/>
        <v>-0.18000000000000008</v>
      </c>
      <c r="R2606" s="56">
        <f>IF(A2606="INVERSION",-J2606,0)</f>
        <v>0</v>
      </c>
      <c r="S2606" s="56">
        <f>finanzas3[[#This Row],[INGRESO__NETO]]+finanzas3[[#This Row],[GASTO_NETO]]+finanzas3[[#This Row],[INVERSION_NETA]]</f>
        <v>-0.18000000000000008</v>
      </c>
    </row>
    <row r="2607" spans="1:19" x14ac:dyDescent="0.35">
      <c r="A2607" s="3" t="s">
        <v>28</v>
      </c>
      <c r="B2607" s="3" t="s">
        <v>16</v>
      </c>
      <c r="C2607" s="3" t="s">
        <v>17</v>
      </c>
      <c r="D2607" s="3" t="s">
        <v>18</v>
      </c>
      <c r="F2607" s="3" t="s">
        <v>171</v>
      </c>
      <c r="G2607" s="3" t="s">
        <v>21</v>
      </c>
      <c r="H2607" s="3" t="s">
        <v>21</v>
      </c>
      <c r="I2607" s="3" t="s">
        <v>167</v>
      </c>
      <c r="J2607" s="6">
        <v>2.2989999999999999</v>
      </c>
      <c r="K2607" s="4">
        <v>45258</v>
      </c>
      <c r="L2607" s="3">
        <f t="shared" si="161"/>
        <v>2023</v>
      </c>
      <c r="M2607" s="3">
        <f t="shared" si="162"/>
        <v>11</v>
      </c>
      <c r="N2607" s="37"/>
      <c r="O2607" s="3" t="s">
        <v>2725</v>
      </c>
      <c r="P2607" s="56">
        <f t="shared" si="163"/>
        <v>0</v>
      </c>
      <c r="Q2607" s="56">
        <f t="shared" si="164"/>
        <v>-2.2989999999999999</v>
      </c>
      <c r="R2607" s="56">
        <f>IF(A2607="INVERSION",-J2607,0)</f>
        <v>0</v>
      </c>
      <c r="S2607" s="56">
        <f>finanzas3[[#This Row],[INGRESO__NETO]]+finanzas3[[#This Row],[GASTO_NETO]]+finanzas3[[#This Row],[INVERSION_NETA]]</f>
        <v>-2.2989999999999999</v>
      </c>
    </row>
    <row r="2608" spans="1:19" x14ac:dyDescent="0.35">
      <c r="A2608" s="3" t="s">
        <v>28</v>
      </c>
      <c r="B2608" s="3" t="s">
        <v>16</v>
      </c>
      <c r="C2608" s="3" t="s">
        <v>17</v>
      </c>
      <c r="D2608" s="3" t="s">
        <v>18</v>
      </c>
      <c r="E2608" s="3" t="s">
        <v>1923</v>
      </c>
      <c r="F2608" s="3" t="s">
        <v>171</v>
      </c>
      <c r="G2608" s="3" t="s">
        <v>84</v>
      </c>
      <c r="H2608" s="3" t="s">
        <v>1815</v>
      </c>
      <c r="I2608" s="3" t="s">
        <v>1929</v>
      </c>
      <c r="J2608" s="6">
        <v>17</v>
      </c>
      <c r="K2608" s="4">
        <v>45260</v>
      </c>
      <c r="L2608" s="3">
        <f t="shared" si="161"/>
        <v>2023</v>
      </c>
      <c r="M2608" s="3">
        <f t="shared" si="162"/>
        <v>11</v>
      </c>
      <c r="N2608" s="37"/>
      <c r="O2608" s="3"/>
      <c r="P2608" s="56">
        <f t="shared" si="163"/>
        <v>0</v>
      </c>
      <c r="Q2608" s="56">
        <f t="shared" si="164"/>
        <v>-17</v>
      </c>
      <c r="R2608" s="56">
        <f>IF(A2608="INVERSION",-J2608,0)</f>
        <v>0</v>
      </c>
      <c r="S2608" s="56">
        <f>finanzas3[[#This Row],[INGRESO__NETO]]+finanzas3[[#This Row],[GASTO_NETO]]+finanzas3[[#This Row],[INVERSION_NETA]]</f>
        <v>-17</v>
      </c>
    </row>
    <row r="2609" spans="1:19" x14ac:dyDescent="0.35">
      <c r="A2609" s="3" t="s">
        <v>28</v>
      </c>
      <c r="B2609" s="3" t="s">
        <v>16</v>
      </c>
      <c r="C2609" s="3" t="s">
        <v>29</v>
      </c>
      <c r="D2609" s="3" t="s">
        <v>18</v>
      </c>
      <c r="E2609" s="3" t="s">
        <v>37</v>
      </c>
      <c r="F2609" s="3" t="s">
        <v>171</v>
      </c>
      <c r="G2609" s="3" t="s">
        <v>1864</v>
      </c>
      <c r="H2609" s="8" t="s">
        <v>1862</v>
      </c>
      <c r="I2609" s="3" t="s">
        <v>1374</v>
      </c>
      <c r="J2609" s="6">
        <v>40</v>
      </c>
      <c r="K2609" s="4">
        <v>45261</v>
      </c>
      <c r="L2609" s="3">
        <f t="shared" si="161"/>
        <v>2023</v>
      </c>
      <c r="M2609" s="3">
        <f t="shared" si="162"/>
        <v>12</v>
      </c>
      <c r="N2609" s="37"/>
      <c r="O2609" s="3"/>
      <c r="P2609" s="56">
        <f t="shared" si="163"/>
        <v>0</v>
      </c>
      <c r="Q2609" s="56">
        <f t="shared" si="164"/>
        <v>-40</v>
      </c>
      <c r="R2609" s="56">
        <f>IF(A2609="INVERSION",-J2609,0)</f>
        <v>0</v>
      </c>
      <c r="S2609" s="56">
        <f>finanzas3[[#This Row],[INGRESO__NETO]]+finanzas3[[#This Row],[GASTO_NETO]]+finanzas3[[#This Row],[INVERSION_NETA]]</f>
        <v>-40</v>
      </c>
    </row>
    <row r="2610" spans="1:19" x14ac:dyDescent="0.35">
      <c r="A2610" s="3" t="s">
        <v>28</v>
      </c>
      <c r="B2610" s="3" t="s">
        <v>16</v>
      </c>
      <c r="C2610" s="3" t="s">
        <v>17</v>
      </c>
      <c r="D2610" s="3" t="s">
        <v>18</v>
      </c>
      <c r="E2610" s="3" t="s">
        <v>167</v>
      </c>
      <c r="F2610" s="3" t="s">
        <v>171</v>
      </c>
      <c r="G2610" s="3" t="s">
        <v>550</v>
      </c>
      <c r="H2610" s="3" t="s">
        <v>744</v>
      </c>
      <c r="I2610" s="3" t="s">
        <v>1918</v>
      </c>
      <c r="J2610" s="6">
        <v>2.2989999999999999</v>
      </c>
      <c r="K2610" s="4">
        <v>45261</v>
      </c>
      <c r="L2610" s="3">
        <f t="shared" si="161"/>
        <v>2023</v>
      </c>
      <c r="M2610" s="3">
        <f t="shared" si="162"/>
        <v>12</v>
      </c>
      <c r="N2610" s="37"/>
      <c r="O2610" s="3"/>
      <c r="P2610" s="56">
        <f t="shared" si="163"/>
        <v>0</v>
      </c>
      <c r="Q2610" s="56">
        <f t="shared" si="164"/>
        <v>-2.2989999999999999</v>
      </c>
      <c r="R2610" s="56">
        <f>IF(A2610="INVERSION",-J2610,0)</f>
        <v>0</v>
      </c>
      <c r="S2610" s="56">
        <f>finanzas3[[#This Row],[INGRESO__NETO]]+finanzas3[[#This Row],[GASTO_NETO]]+finanzas3[[#This Row],[INVERSION_NETA]]</f>
        <v>-2.2989999999999999</v>
      </c>
    </row>
    <row r="2611" spans="1:19" x14ac:dyDescent="0.35">
      <c r="A2611" s="3" t="s">
        <v>28</v>
      </c>
      <c r="B2611" s="3" t="s">
        <v>16</v>
      </c>
      <c r="C2611" s="3" t="s">
        <v>17</v>
      </c>
      <c r="D2611" s="3" t="s">
        <v>18</v>
      </c>
      <c r="E2611" s="3" t="s">
        <v>1928</v>
      </c>
      <c r="F2611" s="3" t="s">
        <v>171</v>
      </c>
      <c r="G2611" s="3" t="s">
        <v>67</v>
      </c>
      <c r="H2611" s="3" t="s">
        <v>67</v>
      </c>
      <c r="I2611" s="3" t="s">
        <v>1917</v>
      </c>
      <c r="J2611" s="6">
        <v>3</v>
      </c>
      <c r="K2611" s="4">
        <v>45261</v>
      </c>
      <c r="L2611" s="3">
        <f t="shared" si="161"/>
        <v>2023</v>
      </c>
      <c r="M2611" s="3">
        <f t="shared" si="162"/>
        <v>12</v>
      </c>
      <c r="N2611" s="37"/>
      <c r="O2611" s="3"/>
      <c r="P2611" s="56">
        <f t="shared" si="163"/>
        <v>0</v>
      </c>
      <c r="Q2611" s="56">
        <f t="shared" si="164"/>
        <v>-3</v>
      </c>
      <c r="R2611" s="56">
        <f>IF(A2611="INVERSION",-J2611,0)</f>
        <v>0</v>
      </c>
      <c r="S2611" s="56">
        <f>finanzas3[[#This Row],[INGRESO__NETO]]+finanzas3[[#This Row],[GASTO_NETO]]+finanzas3[[#This Row],[INVERSION_NETA]]</f>
        <v>-3</v>
      </c>
    </row>
    <row r="2612" spans="1:19" x14ac:dyDescent="0.35">
      <c r="A2612" s="3" t="s">
        <v>28</v>
      </c>
      <c r="B2612" s="3" t="s">
        <v>16</v>
      </c>
      <c r="C2612" s="3" t="s">
        <v>17</v>
      </c>
      <c r="D2612" s="3" t="s">
        <v>18</v>
      </c>
      <c r="E2612" s="3" t="s">
        <v>1434</v>
      </c>
      <c r="F2612" s="3" t="s">
        <v>171</v>
      </c>
      <c r="G2612" s="3" t="s">
        <v>67</v>
      </c>
      <c r="H2612" s="3" t="s">
        <v>66</v>
      </c>
      <c r="I2612" s="3" t="s">
        <v>1013</v>
      </c>
      <c r="J2612" s="6">
        <v>0.12</v>
      </c>
      <c r="K2612" s="4">
        <v>45264</v>
      </c>
      <c r="L2612" s="3">
        <f t="shared" si="161"/>
        <v>2023</v>
      </c>
      <c r="M2612" s="3">
        <f t="shared" si="162"/>
        <v>12</v>
      </c>
      <c r="N2612" s="9">
        <v>45262</v>
      </c>
      <c r="O2612" s="3"/>
      <c r="P2612" s="56">
        <f t="shared" si="163"/>
        <v>0</v>
      </c>
      <c r="Q2612" s="56">
        <f t="shared" si="164"/>
        <v>-0.12</v>
      </c>
      <c r="R2612" s="56">
        <f>IF(A2612="INVERSION",-J2612,0)</f>
        <v>0</v>
      </c>
      <c r="S2612" s="56">
        <f>finanzas3[[#This Row],[INGRESO__NETO]]+finanzas3[[#This Row],[GASTO_NETO]]+finanzas3[[#This Row],[INVERSION_NETA]]</f>
        <v>-0.12</v>
      </c>
    </row>
    <row r="2613" spans="1:19" x14ac:dyDescent="0.35">
      <c r="A2613" s="3" t="s">
        <v>28</v>
      </c>
      <c r="B2613" s="3" t="s">
        <v>16</v>
      </c>
      <c r="C2613" s="3" t="s">
        <v>29</v>
      </c>
      <c r="D2613" s="3" t="s">
        <v>18</v>
      </c>
      <c r="E2613" s="3" t="s">
        <v>37</v>
      </c>
      <c r="F2613" s="3" t="s">
        <v>171</v>
      </c>
      <c r="G2613" s="3" t="s">
        <v>1864</v>
      </c>
      <c r="H2613" s="3" t="s">
        <v>1862</v>
      </c>
      <c r="I2613" s="3" t="s">
        <v>1374</v>
      </c>
      <c r="J2613" s="6">
        <v>45.047000000000004</v>
      </c>
      <c r="K2613" s="4">
        <v>45264</v>
      </c>
      <c r="L2613" s="3">
        <f t="shared" si="161"/>
        <v>2023</v>
      </c>
      <c r="M2613" s="3">
        <f t="shared" si="162"/>
        <v>12</v>
      </c>
      <c r="N2613" s="37"/>
      <c r="O2613" s="3" t="s">
        <v>1931</v>
      </c>
      <c r="P2613" s="56">
        <f t="shared" si="163"/>
        <v>0</v>
      </c>
      <c r="Q2613" s="56">
        <f t="shared" si="164"/>
        <v>-45.047000000000004</v>
      </c>
      <c r="R2613" s="56">
        <f>IF(A2613="INVERSION",-J2613,0)</f>
        <v>0</v>
      </c>
      <c r="S2613" s="56">
        <f>finanzas3[[#This Row],[INGRESO__NETO]]+finanzas3[[#This Row],[GASTO_NETO]]+finanzas3[[#This Row],[INVERSION_NETA]]</f>
        <v>-45.047000000000004</v>
      </c>
    </row>
    <row r="2614" spans="1:19" x14ac:dyDescent="0.35">
      <c r="A2614" s="3" t="s">
        <v>28</v>
      </c>
      <c r="B2614" s="3" t="s">
        <v>16</v>
      </c>
      <c r="C2614" s="3" t="s">
        <v>17</v>
      </c>
      <c r="D2614" s="3" t="s">
        <v>18</v>
      </c>
      <c r="E2614" s="3" t="s">
        <v>896</v>
      </c>
      <c r="F2614" s="3" t="s">
        <v>171</v>
      </c>
      <c r="G2614" s="3" t="s">
        <v>53</v>
      </c>
      <c r="H2614" s="3" t="s">
        <v>100</v>
      </c>
      <c r="I2614" s="3" t="s">
        <v>1925</v>
      </c>
      <c r="J2614" s="6">
        <v>0.15000000000000002</v>
      </c>
      <c r="K2614" s="4">
        <v>45264</v>
      </c>
      <c r="L2614" s="3">
        <f t="shared" si="161"/>
        <v>2023</v>
      </c>
      <c r="M2614" s="3">
        <f t="shared" si="162"/>
        <v>12</v>
      </c>
      <c r="N2614" s="9">
        <v>45262</v>
      </c>
      <c r="O2614" s="3"/>
      <c r="P2614" s="56">
        <f t="shared" si="163"/>
        <v>0</v>
      </c>
      <c r="Q2614" s="56">
        <f t="shared" si="164"/>
        <v>-0.15000000000000002</v>
      </c>
      <c r="R2614" s="56">
        <f>IF(A2614="INVERSION",-J2614,0)</f>
        <v>0</v>
      </c>
      <c r="S2614" s="56">
        <f>finanzas3[[#This Row],[INGRESO__NETO]]+finanzas3[[#This Row],[GASTO_NETO]]+finanzas3[[#This Row],[INVERSION_NETA]]</f>
        <v>-0.15000000000000002</v>
      </c>
    </row>
    <row r="2615" spans="1:19" x14ac:dyDescent="0.35">
      <c r="A2615" s="3" t="s">
        <v>28</v>
      </c>
      <c r="B2615" s="3" t="s">
        <v>16</v>
      </c>
      <c r="C2615" s="3" t="s">
        <v>17</v>
      </c>
      <c r="D2615" s="3" t="s">
        <v>18</v>
      </c>
      <c r="F2615" s="3" t="s">
        <v>171</v>
      </c>
      <c r="G2615" s="3" t="s">
        <v>67</v>
      </c>
      <c r="H2615" s="3" t="s">
        <v>67</v>
      </c>
      <c r="I2615" s="3" t="s">
        <v>1919</v>
      </c>
      <c r="J2615" s="6">
        <v>2.4750000000000001</v>
      </c>
      <c r="K2615" s="4">
        <v>45264</v>
      </c>
      <c r="L2615" s="3">
        <f t="shared" si="161"/>
        <v>2023</v>
      </c>
      <c r="M2615" s="3">
        <f t="shared" si="162"/>
        <v>12</v>
      </c>
      <c r="N2615" s="9">
        <v>45262</v>
      </c>
      <c r="O2615" s="3"/>
      <c r="P2615" s="56">
        <f t="shared" si="163"/>
        <v>0</v>
      </c>
      <c r="Q2615" s="56">
        <f t="shared" si="164"/>
        <v>-2.4750000000000001</v>
      </c>
      <c r="R2615" s="56">
        <f>IF(A2615="INVERSION",-J2615,0)</f>
        <v>0</v>
      </c>
      <c r="S2615" s="56">
        <f>finanzas3[[#This Row],[INGRESO__NETO]]+finanzas3[[#This Row],[GASTO_NETO]]+finanzas3[[#This Row],[INVERSION_NETA]]</f>
        <v>-2.4750000000000001</v>
      </c>
    </row>
    <row r="2616" spans="1:19" x14ac:dyDescent="0.35">
      <c r="A2616" s="3" t="s">
        <v>28</v>
      </c>
      <c r="B2616" s="3" t="s">
        <v>16</v>
      </c>
      <c r="C2616" s="3" t="s">
        <v>17</v>
      </c>
      <c r="D2616" s="3" t="s">
        <v>18</v>
      </c>
      <c r="E2616" s="3" t="s">
        <v>1434</v>
      </c>
      <c r="F2616" s="3" t="s">
        <v>171</v>
      </c>
      <c r="G2616" s="3" t="s">
        <v>67</v>
      </c>
      <c r="H2616" s="3" t="s">
        <v>66</v>
      </c>
      <c r="I2616" s="3" t="s">
        <v>1922</v>
      </c>
      <c r="J2616" s="6">
        <v>0.4</v>
      </c>
      <c r="K2616" s="4">
        <v>45264</v>
      </c>
      <c r="L2616" s="3">
        <f t="shared" si="161"/>
        <v>2023</v>
      </c>
      <c r="M2616" s="3">
        <f t="shared" si="162"/>
        <v>12</v>
      </c>
      <c r="N2616" s="4">
        <v>45262</v>
      </c>
      <c r="O2616" s="3"/>
      <c r="P2616" s="56">
        <f t="shared" si="163"/>
        <v>0</v>
      </c>
      <c r="Q2616" s="56">
        <f t="shared" si="164"/>
        <v>-0.4</v>
      </c>
      <c r="R2616" s="56">
        <f>IF(A2616="INVERSION",-J2616,0)</f>
        <v>0</v>
      </c>
      <c r="S2616" s="56">
        <f>finanzas3[[#This Row],[INGRESO__NETO]]+finanzas3[[#This Row],[GASTO_NETO]]+finanzas3[[#This Row],[INVERSION_NETA]]</f>
        <v>-0.4</v>
      </c>
    </row>
    <row r="2617" spans="1:19" x14ac:dyDescent="0.35">
      <c r="A2617" s="3" t="s">
        <v>28</v>
      </c>
      <c r="B2617" s="3" t="s">
        <v>16</v>
      </c>
      <c r="C2617" s="3" t="s">
        <v>17</v>
      </c>
      <c r="D2617" s="3" t="s">
        <v>18</v>
      </c>
      <c r="E2617" s="3" t="s">
        <v>1930</v>
      </c>
      <c r="F2617" s="3" t="s">
        <v>171</v>
      </c>
      <c r="G2617" s="3" t="s">
        <v>81</v>
      </c>
      <c r="H2617" s="3" t="s">
        <v>440</v>
      </c>
      <c r="I2617" s="3" t="s">
        <v>1920</v>
      </c>
      <c r="J2617" s="6">
        <v>2.5</v>
      </c>
      <c r="K2617" s="4">
        <v>45264</v>
      </c>
      <c r="L2617" s="3">
        <f t="shared" si="161"/>
        <v>2023</v>
      </c>
      <c r="M2617" s="3">
        <f t="shared" si="162"/>
        <v>12</v>
      </c>
      <c r="N2617" s="9">
        <v>45262</v>
      </c>
      <c r="O2617" s="3"/>
      <c r="P2617" s="56">
        <f t="shared" si="163"/>
        <v>0</v>
      </c>
      <c r="Q2617" s="56">
        <f t="shared" si="164"/>
        <v>-2.5</v>
      </c>
      <c r="R2617" s="56">
        <f>IF(A2617="INVERSION",-J2617,0)</f>
        <v>0</v>
      </c>
      <c r="S2617" s="56">
        <f>finanzas3[[#This Row],[INGRESO__NETO]]+finanzas3[[#This Row],[GASTO_NETO]]+finanzas3[[#This Row],[INVERSION_NETA]]</f>
        <v>-2.5</v>
      </c>
    </row>
    <row r="2618" spans="1:19" x14ac:dyDescent="0.35">
      <c r="A2618" s="3" t="s">
        <v>28</v>
      </c>
      <c r="B2618" s="3" t="s">
        <v>16</v>
      </c>
      <c r="C2618" s="3" t="s">
        <v>17</v>
      </c>
      <c r="D2618" s="3" t="s">
        <v>1562</v>
      </c>
      <c r="E2618" s="3" t="s">
        <v>1940</v>
      </c>
      <c r="F2618" s="3" t="s">
        <v>171</v>
      </c>
      <c r="G2618" s="3" t="s">
        <v>67</v>
      </c>
      <c r="H2618" s="3" t="s">
        <v>67</v>
      </c>
      <c r="I2618" s="3" t="s">
        <v>1939</v>
      </c>
      <c r="J2618" s="6">
        <v>3.7</v>
      </c>
      <c r="K2618" s="4">
        <v>45264</v>
      </c>
      <c r="L2618" s="3">
        <f t="shared" si="161"/>
        <v>2023</v>
      </c>
      <c r="M2618" s="3">
        <f t="shared" si="162"/>
        <v>12</v>
      </c>
      <c r="N2618" s="39">
        <v>45262</v>
      </c>
      <c r="O2618" s="3"/>
      <c r="P2618" s="56">
        <f t="shared" si="163"/>
        <v>0</v>
      </c>
      <c r="Q2618" s="56">
        <f t="shared" si="164"/>
        <v>-3.7</v>
      </c>
      <c r="R2618" s="56">
        <f>IF(A2618="INVERSION",-J2618,0)</f>
        <v>0</v>
      </c>
      <c r="S2618" s="56">
        <f>finanzas3[[#This Row],[INGRESO__NETO]]+finanzas3[[#This Row],[GASTO_NETO]]+finanzas3[[#This Row],[INVERSION_NETA]]</f>
        <v>-3.7</v>
      </c>
    </row>
    <row r="2619" spans="1:19" x14ac:dyDescent="0.35">
      <c r="A2619" s="3" t="s">
        <v>28</v>
      </c>
      <c r="B2619" s="3" t="s">
        <v>16</v>
      </c>
      <c r="C2619" s="3" t="s">
        <v>17</v>
      </c>
      <c r="D2619" s="3" t="s">
        <v>1562</v>
      </c>
      <c r="E2619" s="3" t="s">
        <v>1941</v>
      </c>
      <c r="F2619" s="3" t="s">
        <v>171</v>
      </c>
      <c r="G2619" s="3" t="s">
        <v>1864</v>
      </c>
      <c r="H2619" s="3" t="s">
        <v>262</v>
      </c>
      <c r="I2619" s="3" t="s">
        <v>1937</v>
      </c>
      <c r="J2619" s="6">
        <v>0.59800000000000009</v>
      </c>
      <c r="K2619" s="4">
        <v>45264</v>
      </c>
      <c r="L2619" s="3">
        <f t="shared" si="161"/>
        <v>2023</v>
      </c>
      <c r="M2619" s="3">
        <f t="shared" si="162"/>
        <v>12</v>
      </c>
      <c r="N2619" s="39">
        <v>45262</v>
      </c>
      <c r="O2619" s="3"/>
      <c r="P2619" s="56">
        <f t="shared" si="163"/>
        <v>0</v>
      </c>
      <c r="Q2619" s="56">
        <f t="shared" si="164"/>
        <v>-0.59800000000000009</v>
      </c>
      <c r="R2619" s="56">
        <f>IF(A2619="INVERSION",-J2619,0)</f>
        <v>0</v>
      </c>
      <c r="S2619" s="56">
        <f>finanzas3[[#This Row],[INGRESO__NETO]]+finanzas3[[#This Row],[GASTO_NETO]]+finanzas3[[#This Row],[INVERSION_NETA]]</f>
        <v>-0.59800000000000009</v>
      </c>
    </row>
    <row r="2620" spans="1:19" x14ac:dyDescent="0.35">
      <c r="A2620" s="3" t="s">
        <v>28</v>
      </c>
      <c r="B2620" s="3" t="s">
        <v>16</v>
      </c>
      <c r="C2620" s="3" t="s">
        <v>17</v>
      </c>
      <c r="D2620" s="3" t="s">
        <v>18</v>
      </c>
      <c r="E2620" s="3" t="s">
        <v>1930</v>
      </c>
      <c r="F2620" s="3" t="s">
        <v>171</v>
      </c>
      <c r="G2620" s="3" t="s">
        <v>81</v>
      </c>
      <c r="H2620" s="3" t="s">
        <v>440</v>
      </c>
      <c r="I2620" s="3" t="s">
        <v>1499</v>
      </c>
      <c r="J2620" s="6">
        <v>2.8000000000000003</v>
      </c>
      <c r="K2620" s="4">
        <v>45264</v>
      </c>
      <c r="L2620" s="3">
        <f t="shared" si="161"/>
        <v>2023</v>
      </c>
      <c r="M2620" s="3">
        <f t="shared" si="162"/>
        <v>12</v>
      </c>
      <c r="N2620" s="9">
        <v>45262</v>
      </c>
      <c r="O2620" s="3"/>
      <c r="P2620" s="56">
        <f t="shared" si="163"/>
        <v>0</v>
      </c>
      <c r="Q2620" s="56">
        <f t="shared" si="164"/>
        <v>-2.8000000000000003</v>
      </c>
      <c r="R2620" s="56">
        <f>IF(A2620="INVERSION",-J2620,0)</f>
        <v>0</v>
      </c>
      <c r="S2620" s="56">
        <f>finanzas3[[#This Row],[INGRESO__NETO]]+finanzas3[[#This Row],[GASTO_NETO]]+finanzas3[[#This Row],[INVERSION_NETA]]</f>
        <v>-2.8000000000000003</v>
      </c>
    </row>
    <row r="2621" spans="1:19" x14ac:dyDescent="0.35">
      <c r="A2621" s="3" t="s">
        <v>28</v>
      </c>
      <c r="B2621" s="3" t="s">
        <v>16</v>
      </c>
      <c r="C2621" s="3" t="s">
        <v>29</v>
      </c>
      <c r="D2621" s="3" t="s">
        <v>18</v>
      </c>
      <c r="E2621" s="3" t="s">
        <v>184</v>
      </c>
      <c r="F2621" s="3" t="s">
        <v>171</v>
      </c>
      <c r="G2621" s="3" t="s">
        <v>1864</v>
      </c>
      <c r="H2621" s="3" t="s">
        <v>184</v>
      </c>
      <c r="I2621" s="3" t="s">
        <v>1271</v>
      </c>
      <c r="J2621" s="6">
        <v>6.5</v>
      </c>
      <c r="K2621" s="4">
        <v>45264</v>
      </c>
      <c r="L2621" s="3">
        <f t="shared" si="161"/>
        <v>2023</v>
      </c>
      <c r="M2621" s="3">
        <f t="shared" si="162"/>
        <v>12</v>
      </c>
      <c r="N2621" s="9">
        <v>45262</v>
      </c>
      <c r="O2621" s="3"/>
      <c r="P2621" s="56">
        <f t="shared" si="163"/>
        <v>0</v>
      </c>
      <c r="Q2621" s="56">
        <f t="shared" si="164"/>
        <v>-6.5</v>
      </c>
      <c r="R2621" s="56">
        <f>IF(A2621="INVERSION",-J2621,0)</f>
        <v>0</v>
      </c>
      <c r="S2621" s="56">
        <f>finanzas3[[#This Row],[INGRESO__NETO]]+finanzas3[[#This Row],[GASTO_NETO]]+finanzas3[[#This Row],[INVERSION_NETA]]</f>
        <v>-6.5</v>
      </c>
    </row>
    <row r="2622" spans="1:19" x14ac:dyDescent="0.35">
      <c r="A2622" s="3" t="s">
        <v>28</v>
      </c>
      <c r="B2622" s="3" t="s">
        <v>16</v>
      </c>
      <c r="C2622" s="3" t="s">
        <v>17</v>
      </c>
      <c r="D2622" s="3" t="s">
        <v>18</v>
      </c>
      <c r="E2622" s="3" t="s">
        <v>1924</v>
      </c>
      <c r="F2622" s="3" t="s">
        <v>171</v>
      </c>
      <c r="G2622" s="3" t="s">
        <v>67</v>
      </c>
      <c r="H2622" s="3" t="s">
        <v>66</v>
      </c>
      <c r="I2622" s="3" t="s">
        <v>1921</v>
      </c>
      <c r="J2622" s="6">
        <v>0.93000000000000016</v>
      </c>
      <c r="K2622" s="4">
        <v>45264</v>
      </c>
      <c r="L2622" s="3">
        <f t="shared" si="161"/>
        <v>2023</v>
      </c>
      <c r="M2622" s="3">
        <f t="shared" si="162"/>
        <v>12</v>
      </c>
      <c r="N2622" s="9">
        <v>45262</v>
      </c>
      <c r="O2622" s="3"/>
      <c r="P2622" s="56">
        <f t="shared" si="163"/>
        <v>0</v>
      </c>
      <c r="Q2622" s="56">
        <f t="shared" si="164"/>
        <v>-0.93000000000000016</v>
      </c>
      <c r="R2622" s="56">
        <f>IF(A2622="INVERSION",-J2622,0)</f>
        <v>0</v>
      </c>
      <c r="S2622" s="56">
        <f>finanzas3[[#This Row],[INGRESO__NETO]]+finanzas3[[#This Row],[GASTO_NETO]]+finanzas3[[#This Row],[INVERSION_NETA]]</f>
        <v>-0.93000000000000016</v>
      </c>
    </row>
    <row r="2623" spans="1:19" x14ac:dyDescent="0.35">
      <c r="A2623" s="3" t="s">
        <v>28</v>
      </c>
      <c r="B2623" s="3" t="s">
        <v>16</v>
      </c>
      <c r="C2623" s="3" t="s">
        <v>17</v>
      </c>
      <c r="D2623" s="3" t="s">
        <v>1562</v>
      </c>
      <c r="E2623" s="3" t="s">
        <v>1936</v>
      </c>
      <c r="F2623" s="3" t="s">
        <v>171</v>
      </c>
      <c r="G2623" s="3" t="s">
        <v>1864</v>
      </c>
      <c r="H2623" s="3" t="s">
        <v>582</v>
      </c>
      <c r="I2623" s="3" t="s">
        <v>1275</v>
      </c>
      <c r="J2623" s="6">
        <v>1.8</v>
      </c>
      <c r="K2623" s="4">
        <v>45264</v>
      </c>
      <c r="L2623" s="3">
        <f t="shared" si="161"/>
        <v>2023</v>
      </c>
      <c r="M2623" s="3">
        <f t="shared" si="162"/>
        <v>12</v>
      </c>
      <c r="N2623" s="39">
        <v>45263</v>
      </c>
      <c r="O2623" s="3"/>
      <c r="P2623" s="56">
        <f t="shared" si="163"/>
        <v>0</v>
      </c>
      <c r="Q2623" s="56">
        <f t="shared" si="164"/>
        <v>-1.8</v>
      </c>
      <c r="R2623" s="56">
        <f>IF(A2623="INVERSION",-J2623,0)</f>
        <v>0</v>
      </c>
      <c r="S2623" s="56">
        <f>finanzas3[[#This Row],[INGRESO__NETO]]+finanzas3[[#This Row],[GASTO_NETO]]+finanzas3[[#This Row],[INVERSION_NETA]]</f>
        <v>-1.8</v>
      </c>
    </row>
    <row r="2624" spans="1:19" x14ac:dyDescent="0.35">
      <c r="A2624" s="3" t="s">
        <v>28</v>
      </c>
      <c r="B2624" s="3" t="s">
        <v>16</v>
      </c>
      <c r="C2624" s="3" t="s">
        <v>17</v>
      </c>
      <c r="D2624" s="3" t="s">
        <v>1562</v>
      </c>
      <c r="E2624" s="3" t="s">
        <v>1847</v>
      </c>
      <c r="F2624" s="3" t="s">
        <v>171</v>
      </c>
      <c r="G2624" s="3" t="s">
        <v>67</v>
      </c>
      <c r="H2624" s="3" t="s">
        <v>66</v>
      </c>
      <c r="I2624" s="3" t="s">
        <v>1938</v>
      </c>
      <c r="J2624" s="6">
        <v>0.67500000000000004</v>
      </c>
      <c r="K2624" s="4">
        <v>45264</v>
      </c>
      <c r="L2624" s="3">
        <f t="shared" si="161"/>
        <v>2023</v>
      </c>
      <c r="M2624" s="3">
        <f t="shared" si="162"/>
        <v>12</v>
      </c>
      <c r="N2624" s="39">
        <v>45262</v>
      </c>
      <c r="O2624" s="3"/>
      <c r="P2624" s="56">
        <f t="shared" si="163"/>
        <v>0</v>
      </c>
      <c r="Q2624" s="56">
        <f t="shared" si="164"/>
        <v>-0.67500000000000004</v>
      </c>
      <c r="R2624" s="56">
        <f>IF(A2624="INVERSION",-J2624,0)</f>
        <v>0</v>
      </c>
      <c r="S2624" s="56">
        <f>finanzas3[[#This Row],[INGRESO__NETO]]+finanzas3[[#This Row],[GASTO_NETO]]+finanzas3[[#This Row],[INVERSION_NETA]]</f>
        <v>-0.67500000000000004</v>
      </c>
    </row>
    <row r="2625" spans="1:19" x14ac:dyDescent="0.35">
      <c r="A2625" s="3" t="s">
        <v>28</v>
      </c>
      <c r="B2625" s="3" t="s">
        <v>16</v>
      </c>
      <c r="C2625" s="3" t="s">
        <v>17</v>
      </c>
      <c r="D2625" s="3" t="s">
        <v>18</v>
      </c>
      <c r="E2625" s="3" t="s">
        <v>979</v>
      </c>
      <c r="F2625" s="3" t="s">
        <v>171</v>
      </c>
      <c r="G2625" s="3" t="s">
        <v>550</v>
      </c>
      <c r="H2625" s="3" t="s">
        <v>744</v>
      </c>
      <c r="I2625" s="3" t="s">
        <v>1934</v>
      </c>
      <c r="J2625" s="6">
        <v>11</v>
      </c>
      <c r="K2625" s="4">
        <v>45264</v>
      </c>
      <c r="L2625" s="3">
        <f t="shared" si="161"/>
        <v>2023</v>
      </c>
      <c r="M2625" s="3">
        <f t="shared" si="162"/>
        <v>12</v>
      </c>
      <c r="N2625" s="9">
        <v>45262</v>
      </c>
      <c r="O2625" s="3" t="s">
        <v>1935</v>
      </c>
      <c r="P2625" s="56">
        <f t="shared" si="163"/>
        <v>0</v>
      </c>
      <c r="Q2625" s="56">
        <f t="shared" si="164"/>
        <v>-11</v>
      </c>
      <c r="R2625" s="56">
        <f>IF(A2625="INVERSION",-J2625,0)</f>
        <v>0</v>
      </c>
      <c r="S2625" s="56">
        <f>finanzas3[[#This Row],[INGRESO__NETO]]+finanzas3[[#This Row],[GASTO_NETO]]+finanzas3[[#This Row],[INVERSION_NETA]]</f>
        <v>-11</v>
      </c>
    </row>
    <row r="2626" spans="1:19" x14ac:dyDescent="0.35">
      <c r="A2626" s="3" t="s">
        <v>28</v>
      </c>
      <c r="B2626" s="3" t="s">
        <v>16</v>
      </c>
      <c r="C2626" s="3" t="s">
        <v>17</v>
      </c>
      <c r="D2626" s="3" t="s">
        <v>18</v>
      </c>
      <c r="E2626" s="3" t="s">
        <v>200</v>
      </c>
      <c r="F2626" s="3" t="s">
        <v>171</v>
      </c>
      <c r="G2626" s="3" t="s">
        <v>53</v>
      </c>
      <c r="H2626" s="3" t="s">
        <v>200</v>
      </c>
      <c r="I2626" s="3" t="s">
        <v>1926</v>
      </c>
      <c r="J2626" s="6">
        <v>0.57500000000000007</v>
      </c>
      <c r="K2626" s="4">
        <v>45264</v>
      </c>
      <c r="L2626" s="3">
        <f t="shared" ref="L2626:L2689" si="165">YEAR(K2626)</f>
        <v>2023</v>
      </c>
      <c r="M2626" s="3">
        <f t="shared" ref="M2626:M2689" si="166">MONTH(K2626)</f>
        <v>12</v>
      </c>
      <c r="N2626" s="9">
        <v>45262</v>
      </c>
      <c r="O2626" s="3"/>
      <c r="P2626" s="56">
        <f t="shared" si="163"/>
        <v>0</v>
      </c>
      <c r="Q2626" s="56">
        <f t="shared" si="164"/>
        <v>-0.57500000000000007</v>
      </c>
      <c r="R2626" s="56">
        <f>IF(A2626="INVERSION",-J2626,0)</f>
        <v>0</v>
      </c>
      <c r="S2626" s="56">
        <f>finanzas3[[#This Row],[INGRESO__NETO]]+finanzas3[[#This Row],[GASTO_NETO]]+finanzas3[[#This Row],[INVERSION_NETA]]</f>
        <v>-0.57500000000000007</v>
      </c>
    </row>
    <row r="2627" spans="1:19" x14ac:dyDescent="0.35">
      <c r="A2627" s="3" t="s">
        <v>1927</v>
      </c>
      <c r="B2627" s="3" t="s">
        <v>16</v>
      </c>
      <c r="C2627" s="3" t="s">
        <v>17</v>
      </c>
      <c r="D2627" s="3" t="s">
        <v>18</v>
      </c>
      <c r="E2627" s="3" t="s">
        <v>1537</v>
      </c>
      <c r="F2627" s="3" t="s">
        <v>171</v>
      </c>
      <c r="G2627" s="3" t="s">
        <v>21</v>
      </c>
      <c r="H2627" s="3" t="s">
        <v>1600</v>
      </c>
      <c r="I2627" s="3" t="s">
        <v>1600</v>
      </c>
      <c r="J2627" s="6">
        <v>0</v>
      </c>
      <c r="K2627" s="4">
        <v>45264</v>
      </c>
      <c r="L2627" s="3">
        <f t="shared" si="165"/>
        <v>2023</v>
      </c>
      <c r="M2627" s="3">
        <f t="shared" si="166"/>
        <v>12</v>
      </c>
      <c r="N2627" s="9">
        <v>45262</v>
      </c>
      <c r="O2627" s="3"/>
      <c r="P2627" s="56">
        <f t="shared" ref="P2627:P2690" si="167">IF(A2627="INGRESO",J2627,0)</f>
        <v>0</v>
      </c>
      <c r="Q2627" s="56">
        <f t="shared" ref="Q2627:Q2690" si="168">IF(A2627="GASTO",-J2627,0)</f>
        <v>0</v>
      </c>
      <c r="R2627" s="56">
        <f>IF(A2627="INVERSION",-J2627,0)</f>
        <v>0</v>
      </c>
      <c r="S2627" s="56">
        <f>finanzas3[[#This Row],[INGRESO__NETO]]+finanzas3[[#This Row],[GASTO_NETO]]+finanzas3[[#This Row],[INVERSION_NETA]]</f>
        <v>0</v>
      </c>
    </row>
    <row r="2628" spans="1:19" x14ac:dyDescent="0.35">
      <c r="A2628" s="3" t="s">
        <v>28</v>
      </c>
      <c r="B2628" s="3" t="s">
        <v>16</v>
      </c>
      <c r="C2628" s="3" t="s">
        <v>17</v>
      </c>
      <c r="D2628" s="3" t="s">
        <v>18</v>
      </c>
      <c r="E2628" s="3" t="s">
        <v>1965</v>
      </c>
      <c r="F2628" s="3" t="s">
        <v>171</v>
      </c>
      <c r="G2628" s="3" t="s">
        <v>550</v>
      </c>
      <c r="H2628" s="3" t="s">
        <v>744</v>
      </c>
      <c r="I2628" s="3" t="s">
        <v>1963</v>
      </c>
      <c r="J2628" s="6">
        <v>2.6</v>
      </c>
      <c r="K2628" s="4">
        <v>45266</v>
      </c>
      <c r="L2628" s="3">
        <f t="shared" si="165"/>
        <v>2023</v>
      </c>
      <c r="M2628" s="3">
        <f t="shared" si="166"/>
        <v>12</v>
      </c>
      <c r="N2628" s="9">
        <v>45266</v>
      </c>
      <c r="O2628" s="3" t="s">
        <v>1964</v>
      </c>
      <c r="P2628" s="56">
        <f t="shared" si="167"/>
        <v>0</v>
      </c>
      <c r="Q2628" s="56">
        <f t="shared" si="168"/>
        <v>-2.6</v>
      </c>
      <c r="R2628" s="56">
        <f>IF(A2628="INVERSION",-J2628,0)</f>
        <v>0</v>
      </c>
      <c r="S2628" s="56">
        <f>finanzas3[[#This Row],[INGRESO__NETO]]+finanzas3[[#This Row],[GASTO_NETO]]+finanzas3[[#This Row],[INVERSION_NETA]]</f>
        <v>-2.6</v>
      </c>
    </row>
    <row r="2629" spans="1:19" x14ac:dyDescent="0.35">
      <c r="A2629" s="3" t="s">
        <v>28</v>
      </c>
      <c r="B2629" s="3" t="s">
        <v>16</v>
      </c>
      <c r="C2629" s="3" t="s">
        <v>17</v>
      </c>
      <c r="D2629" s="3" t="s">
        <v>18</v>
      </c>
      <c r="E2629" s="3" t="s">
        <v>645</v>
      </c>
      <c r="F2629" s="3" t="s">
        <v>171</v>
      </c>
      <c r="G2629" s="3" t="s">
        <v>48</v>
      </c>
      <c r="H2629" s="3" t="s">
        <v>874</v>
      </c>
      <c r="I2629" s="3" t="s">
        <v>645</v>
      </c>
      <c r="J2629" s="6">
        <v>0.12000000000000002</v>
      </c>
      <c r="K2629" s="4">
        <v>45266</v>
      </c>
      <c r="L2629" s="3">
        <f t="shared" si="165"/>
        <v>2023</v>
      </c>
      <c r="M2629" s="3">
        <f t="shared" si="166"/>
        <v>12</v>
      </c>
      <c r="N2629" s="37"/>
      <c r="O2629" s="3"/>
      <c r="P2629" s="56">
        <f t="shared" si="167"/>
        <v>0</v>
      </c>
      <c r="Q2629" s="56">
        <f t="shared" si="168"/>
        <v>-0.12000000000000002</v>
      </c>
      <c r="R2629" s="56">
        <f>IF(A2629="INVERSION",-J2629,0)</f>
        <v>0</v>
      </c>
      <c r="S2629" s="56">
        <f>finanzas3[[#This Row],[INGRESO__NETO]]+finanzas3[[#This Row],[GASTO_NETO]]+finanzas3[[#This Row],[INVERSION_NETA]]</f>
        <v>-0.12000000000000002</v>
      </c>
    </row>
    <row r="2630" spans="1:19" x14ac:dyDescent="0.35">
      <c r="A2630" s="3" t="s">
        <v>28</v>
      </c>
      <c r="B2630" s="3" t="s">
        <v>16</v>
      </c>
      <c r="C2630" s="3" t="s">
        <v>17</v>
      </c>
      <c r="D2630" s="3" t="s">
        <v>1562</v>
      </c>
      <c r="E2630" s="3" t="s">
        <v>1961</v>
      </c>
      <c r="F2630" s="3" t="s">
        <v>171</v>
      </c>
      <c r="G2630" s="3" t="s">
        <v>67</v>
      </c>
      <c r="H2630" s="3" t="s">
        <v>66</v>
      </c>
      <c r="I2630" s="3" t="s">
        <v>1962</v>
      </c>
      <c r="J2630" s="6">
        <v>0.47500000000000003</v>
      </c>
      <c r="K2630" s="4">
        <v>45267</v>
      </c>
      <c r="L2630" s="3">
        <f t="shared" si="165"/>
        <v>2023</v>
      </c>
      <c r="M2630" s="3">
        <f t="shared" si="166"/>
        <v>12</v>
      </c>
      <c r="N2630" s="39">
        <v>45265</v>
      </c>
      <c r="O2630" s="3"/>
      <c r="P2630" s="56">
        <f t="shared" si="167"/>
        <v>0</v>
      </c>
      <c r="Q2630" s="56">
        <f t="shared" si="168"/>
        <v>-0.47500000000000003</v>
      </c>
      <c r="R2630" s="56">
        <f>IF(A2630="INVERSION",-J2630,0)</f>
        <v>0</v>
      </c>
      <c r="S2630" s="56">
        <f>finanzas3[[#This Row],[INGRESO__NETO]]+finanzas3[[#This Row],[GASTO_NETO]]+finanzas3[[#This Row],[INVERSION_NETA]]</f>
        <v>-0.47500000000000003</v>
      </c>
    </row>
    <row r="2631" spans="1:19" x14ac:dyDescent="0.35">
      <c r="A2631" s="3" t="s">
        <v>531</v>
      </c>
      <c r="B2631" s="3" t="s">
        <v>16</v>
      </c>
      <c r="C2631" s="3" t="s">
        <v>17</v>
      </c>
      <c r="D2631" s="3" t="s">
        <v>18</v>
      </c>
      <c r="E2631" s="3" t="s">
        <v>532</v>
      </c>
      <c r="F2631" s="3" t="s">
        <v>20</v>
      </c>
      <c r="G2631" s="3" t="s">
        <v>533</v>
      </c>
      <c r="H2631" s="3" t="s">
        <v>533</v>
      </c>
      <c r="I2631" s="3" t="s">
        <v>533</v>
      </c>
      <c r="J2631" s="6">
        <v>180</v>
      </c>
      <c r="K2631" s="4">
        <v>45267</v>
      </c>
      <c r="L2631" s="3">
        <f t="shared" si="165"/>
        <v>2023</v>
      </c>
      <c r="M2631" s="3">
        <f t="shared" si="166"/>
        <v>12</v>
      </c>
      <c r="O2631" s="3"/>
      <c r="P2631" s="56">
        <f t="shared" si="167"/>
        <v>0</v>
      </c>
      <c r="Q2631" s="56">
        <f t="shared" si="168"/>
        <v>0</v>
      </c>
      <c r="R2631" s="56">
        <f>IF(A2631="INVERSION",-J2631,0)</f>
        <v>-180</v>
      </c>
      <c r="S2631" s="56">
        <f>finanzas3[[#This Row],[INGRESO__NETO]]+finanzas3[[#This Row],[GASTO_NETO]]+finanzas3[[#This Row],[INVERSION_NETA]]</f>
        <v>-180</v>
      </c>
    </row>
    <row r="2632" spans="1:19" x14ac:dyDescent="0.35">
      <c r="A2632" s="3" t="s">
        <v>28</v>
      </c>
      <c r="B2632" s="3" t="s">
        <v>16</v>
      </c>
      <c r="C2632" s="3" t="s">
        <v>17</v>
      </c>
      <c r="D2632" s="3" t="s">
        <v>1562</v>
      </c>
      <c r="E2632" s="3" t="s">
        <v>2549</v>
      </c>
      <c r="F2632" s="3" t="s">
        <v>171</v>
      </c>
      <c r="G2632" s="3" t="s">
        <v>67</v>
      </c>
      <c r="H2632" s="3" t="s">
        <v>67</v>
      </c>
      <c r="I2632" s="3" t="s">
        <v>1960</v>
      </c>
      <c r="J2632" s="6">
        <v>2.2100000000000004</v>
      </c>
      <c r="K2632" s="4">
        <v>45267</v>
      </c>
      <c r="L2632" s="3">
        <f t="shared" si="165"/>
        <v>2023</v>
      </c>
      <c r="M2632" s="3">
        <f t="shared" si="166"/>
        <v>12</v>
      </c>
      <c r="N2632" s="39">
        <v>45265</v>
      </c>
      <c r="O2632" s="3"/>
      <c r="P2632" s="56">
        <f t="shared" si="167"/>
        <v>0</v>
      </c>
      <c r="Q2632" s="56">
        <f t="shared" si="168"/>
        <v>-2.2100000000000004</v>
      </c>
      <c r="R2632" s="56">
        <f>IF(A2632="INVERSION",-J2632,0)</f>
        <v>0</v>
      </c>
      <c r="S2632" s="56">
        <f>finanzas3[[#This Row],[INGRESO__NETO]]+finanzas3[[#This Row],[GASTO_NETO]]+finanzas3[[#This Row],[INVERSION_NETA]]</f>
        <v>-2.2100000000000004</v>
      </c>
    </row>
    <row r="2633" spans="1:19" x14ac:dyDescent="0.35">
      <c r="A2633" s="3" t="s">
        <v>28</v>
      </c>
      <c r="B2633" s="3" t="s">
        <v>16</v>
      </c>
      <c r="C2633" s="3" t="s">
        <v>17</v>
      </c>
      <c r="D2633" s="3" t="s">
        <v>18</v>
      </c>
      <c r="E2633" s="3" t="s">
        <v>1784</v>
      </c>
      <c r="F2633" s="3" t="s">
        <v>171</v>
      </c>
      <c r="G2633" s="3" t="s">
        <v>67</v>
      </c>
      <c r="H2633" s="3" t="s">
        <v>67</v>
      </c>
      <c r="I2633" s="3" t="s">
        <v>1016</v>
      </c>
      <c r="J2633" s="6">
        <v>0.41</v>
      </c>
      <c r="K2633" s="4">
        <v>45267</v>
      </c>
      <c r="L2633" s="3">
        <f t="shared" si="165"/>
        <v>2023</v>
      </c>
      <c r="M2633" s="3">
        <f t="shared" si="166"/>
        <v>12</v>
      </c>
      <c r="O2633" s="3"/>
      <c r="P2633" s="56">
        <f t="shared" si="167"/>
        <v>0</v>
      </c>
      <c r="Q2633" s="56">
        <f t="shared" si="168"/>
        <v>-0.41</v>
      </c>
      <c r="R2633" s="56">
        <f>IF(A2633="INVERSION",-J2633,0)</f>
        <v>0</v>
      </c>
      <c r="S2633" s="56">
        <f>finanzas3[[#This Row],[INGRESO__NETO]]+finanzas3[[#This Row],[GASTO_NETO]]+finanzas3[[#This Row],[INVERSION_NETA]]</f>
        <v>-0.41</v>
      </c>
    </row>
    <row r="2634" spans="1:19" x14ac:dyDescent="0.35">
      <c r="A2634" s="3" t="s">
        <v>531</v>
      </c>
      <c r="B2634" s="3" t="s">
        <v>16</v>
      </c>
      <c r="C2634" s="3" t="s">
        <v>17</v>
      </c>
      <c r="D2634" s="3" t="s">
        <v>18</v>
      </c>
      <c r="E2634" s="3" t="s">
        <v>2203</v>
      </c>
      <c r="F2634" s="3" t="s">
        <v>20</v>
      </c>
      <c r="G2634" s="3" t="s">
        <v>1451</v>
      </c>
      <c r="H2634" s="3" t="s">
        <v>1451</v>
      </c>
      <c r="I2634" s="3" t="s">
        <v>1450</v>
      </c>
      <c r="J2634" s="6">
        <v>180</v>
      </c>
      <c r="K2634" s="4">
        <v>45267</v>
      </c>
      <c r="L2634" s="3">
        <f t="shared" si="165"/>
        <v>2023</v>
      </c>
      <c r="M2634" s="3">
        <f t="shared" si="166"/>
        <v>12</v>
      </c>
      <c r="O2634" s="3"/>
      <c r="P2634" s="56">
        <f t="shared" si="167"/>
        <v>0</v>
      </c>
      <c r="Q2634" s="56">
        <f t="shared" si="168"/>
        <v>0</v>
      </c>
      <c r="R2634" s="56">
        <f>IF(A2634="INVERSION",-J2634,0)</f>
        <v>-180</v>
      </c>
      <c r="S2634" s="56">
        <f>finanzas3[[#This Row],[INGRESO__NETO]]+finanzas3[[#This Row],[GASTO_NETO]]+finanzas3[[#This Row],[INVERSION_NETA]]</f>
        <v>-180</v>
      </c>
    </row>
    <row r="2635" spans="1:19" x14ac:dyDescent="0.35">
      <c r="A2635" s="3" t="s">
        <v>28</v>
      </c>
      <c r="B2635" s="3" t="s">
        <v>16</v>
      </c>
      <c r="C2635" s="3" t="s">
        <v>17</v>
      </c>
      <c r="D2635" s="3" t="s">
        <v>18</v>
      </c>
      <c r="E2635" s="3" t="s">
        <v>571</v>
      </c>
      <c r="F2635" s="3" t="s">
        <v>171</v>
      </c>
      <c r="G2635" s="3" t="s">
        <v>21</v>
      </c>
      <c r="H2635" s="3" t="s">
        <v>168</v>
      </c>
      <c r="I2635" s="3" t="s">
        <v>571</v>
      </c>
      <c r="J2635" s="6">
        <v>3.7</v>
      </c>
      <c r="K2635" s="4">
        <v>45267</v>
      </c>
      <c r="L2635" s="3">
        <f t="shared" si="165"/>
        <v>2023</v>
      </c>
      <c r="M2635" s="3">
        <f t="shared" si="166"/>
        <v>12</v>
      </c>
      <c r="N2635" s="37"/>
      <c r="O2635" s="3"/>
      <c r="P2635" s="56">
        <f t="shared" si="167"/>
        <v>0</v>
      </c>
      <c r="Q2635" s="56">
        <f t="shared" si="168"/>
        <v>-3.7</v>
      </c>
      <c r="R2635" s="56">
        <f>IF(A2635="INVERSION",-J2635,0)</f>
        <v>0</v>
      </c>
      <c r="S2635" s="56">
        <f>finanzas3[[#This Row],[INGRESO__NETO]]+finanzas3[[#This Row],[GASTO_NETO]]+finanzas3[[#This Row],[INVERSION_NETA]]</f>
        <v>-3.7</v>
      </c>
    </row>
    <row r="2636" spans="1:19" x14ac:dyDescent="0.35">
      <c r="A2636" s="3" t="s">
        <v>28</v>
      </c>
      <c r="B2636" s="3" t="s">
        <v>35</v>
      </c>
      <c r="C2636" s="3" t="s">
        <v>17</v>
      </c>
      <c r="D2636" s="3" t="s">
        <v>18</v>
      </c>
      <c r="E2636" s="3" t="s">
        <v>645</v>
      </c>
      <c r="F2636" s="3" t="s">
        <v>171</v>
      </c>
      <c r="G2636" s="3" t="s">
        <v>67</v>
      </c>
      <c r="H2636" s="3" t="s">
        <v>874</v>
      </c>
      <c r="I2636" s="3" t="s">
        <v>973</v>
      </c>
      <c r="J2636" s="6">
        <v>0.45</v>
      </c>
      <c r="K2636" s="4">
        <v>45268</v>
      </c>
      <c r="L2636" s="3">
        <f t="shared" si="165"/>
        <v>2023</v>
      </c>
      <c r="M2636" s="3">
        <f t="shared" si="166"/>
        <v>12</v>
      </c>
      <c r="O2636" s="3"/>
      <c r="P2636" s="56">
        <f t="shared" si="167"/>
        <v>0</v>
      </c>
      <c r="Q2636" s="56">
        <f t="shared" si="168"/>
        <v>-0.45</v>
      </c>
      <c r="R2636" s="56">
        <f>IF(A2636="INVERSION",-J2636,0)</f>
        <v>0</v>
      </c>
      <c r="S2636" s="56">
        <f>finanzas3[[#This Row],[INGRESO__NETO]]+finanzas3[[#This Row],[GASTO_NETO]]+finanzas3[[#This Row],[INVERSION_NETA]]</f>
        <v>-0.45</v>
      </c>
    </row>
    <row r="2637" spans="1:19" x14ac:dyDescent="0.35">
      <c r="A2637" s="3" t="s">
        <v>28</v>
      </c>
      <c r="B2637" s="3" t="s">
        <v>16</v>
      </c>
      <c r="C2637" s="3" t="s">
        <v>17</v>
      </c>
      <c r="D2637" s="3" t="s">
        <v>18</v>
      </c>
      <c r="E2637" s="3" t="s">
        <v>1966</v>
      </c>
      <c r="F2637" s="3" t="s">
        <v>47</v>
      </c>
      <c r="G2637" s="3" t="s">
        <v>67</v>
      </c>
      <c r="H2637" s="3" t="s">
        <v>66</v>
      </c>
      <c r="I2637" s="3" t="s">
        <v>1966</v>
      </c>
      <c r="J2637" s="6">
        <v>1.6600000000000001</v>
      </c>
      <c r="K2637" s="4">
        <v>45271</v>
      </c>
      <c r="L2637" s="3">
        <f t="shared" si="165"/>
        <v>2023</v>
      </c>
      <c r="M2637" s="3">
        <f t="shared" si="166"/>
        <v>12</v>
      </c>
      <c r="O2637" s="3" t="s">
        <v>1967</v>
      </c>
      <c r="P2637" s="56">
        <f t="shared" si="167"/>
        <v>0</v>
      </c>
      <c r="Q2637" s="56">
        <f t="shared" si="168"/>
        <v>-1.6600000000000001</v>
      </c>
      <c r="R2637" s="56">
        <f>IF(A2637="INVERSION",-J2637,0)</f>
        <v>0</v>
      </c>
      <c r="S2637" s="56">
        <f>finanzas3[[#This Row],[INGRESO__NETO]]+finanzas3[[#This Row],[GASTO_NETO]]+finanzas3[[#This Row],[INVERSION_NETA]]</f>
        <v>-1.6600000000000001</v>
      </c>
    </row>
    <row r="2638" spans="1:19" x14ac:dyDescent="0.35">
      <c r="A2638" s="3" t="s">
        <v>28</v>
      </c>
      <c r="B2638" s="3" t="s">
        <v>16</v>
      </c>
      <c r="C2638" s="3" t="s">
        <v>17</v>
      </c>
      <c r="D2638" s="3" t="s">
        <v>18</v>
      </c>
      <c r="E2638" s="3" t="s">
        <v>1893</v>
      </c>
      <c r="F2638" s="3" t="s">
        <v>20</v>
      </c>
      <c r="G2638" s="3" t="s">
        <v>73</v>
      </c>
      <c r="H2638" s="3" t="s">
        <v>168</v>
      </c>
      <c r="I2638" s="3" t="s">
        <v>1890</v>
      </c>
      <c r="J2638" s="6">
        <v>2.3140000000000001</v>
      </c>
      <c r="K2638" s="4">
        <v>45271</v>
      </c>
      <c r="L2638" s="3">
        <f t="shared" si="165"/>
        <v>2023</v>
      </c>
      <c r="M2638" s="3">
        <f t="shared" si="166"/>
        <v>12</v>
      </c>
      <c r="O2638" s="3"/>
      <c r="P2638" s="56">
        <f t="shared" si="167"/>
        <v>0</v>
      </c>
      <c r="Q2638" s="56">
        <f t="shared" si="168"/>
        <v>-2.3140000000000001</v>
      </c>
      <c r="R2638" s="56">
        <f>IF(A2638="INVERSION",-J2638,0)</f>
        <v>0</v>
      </c>
      <c r="S2638" s="56">
        <f>finanzas3[[#This Row],[INGRESO__NETO]]+finanzas3[[#This Row],[GASTO_NETO]]+finanzas3[[#This Row],[INVERSION_NETA]]</f>
        <v>-2.3140000000000001</v>
      </c>
    </row>
    <row r="2639" spans="1:19" x14ac:dyDescent="0.35">
      <c r="A2639" s="3" t="s">
        <v>28</v>
      </c>
      <c r="B2639" s="3" t="s">
        <v>16</v>
      </c>
      <c r="C2639" s="3" t="s">
        <v>17</v>
      </c>
      <c r="D2639" s="3" t="s">
        <v>18</v>
      </c>
      <c r="E2639" s="3" t="s">
        <v>1970</v>
      </c>
      <c r="F2639" s="3" t="s">
        <v>47</v>
      </c>
      <c r="G2639" s="3" t="s">
        <v>48</v>
      </c>
      <c r="H2639" s="3" t="s">
        <v>1968</v>
      </c>
      <c r="I2639" s="3" t="s">
        <v>1969</v>
      </c>
      <c r="J2639" s="6">
        <v>0.875</v>
      </c>
      <c r="K2639" s="4">
        <v>45271</v>
      </c>
      <c r="L2639" s="3">
        <f t="shared" si="165"/>
        <v>2023</v>
      </c>
      <c r="M2639" s="3">
        <f t="shared" si="166"/>
        <v>12</v>
      </c>
      <c r="O2639" s="3"/>
      <c r="P2639" s="56">
        <f t="shared" si="167"/>
        <v>0</v>
      </c>
      <c r="Q2639" s="56">
        <f t="shared" si="168"/>
        <v>-0.875</v>
      </c>
      <c r="R2639" s="56">
        <f>IF(A2639="INVERSION",-J2639,0)</f>
        <v>0</v>
      </c>
      <c r="S2639" s="56">
        <f>finanzas3[[#This Row],[INGRESO__NETO]]+finanzas3[[#This Row],[GASTO_NETO]]+finanzas3[[#This Row],[INVERSION_NETA]]</f>
        <v>-0.875</v>
      </c>
    </row>
    <row r="2640" spans="1:19" x14ac:dyDescent="0.35">
      <c r="A2640" s="3" t="s">
        <v>28</v>
      </c>
      <c r="B2640" s="3" t="s">
        <v>16</v>
      </c>
      <c r="C2640" s="3" t="s">
        <v>17</v>
      </c>
      <c r="D2640" s="3" t="s">
        <v>18</v>
      </c>
      <c r="E2640" s="3" t="s">
        <v>167</v>
      </c>
      <c r="F2640" s="3" t="s">
        <v>171</v>
      </c>
      <c r="G2640" s="3" t="s">
        <v>1865</v>
      </c>
      <c r="H2640" s="3" t="s">
        <v>262</v>
      </c>
      <c r="I2640" s="3" t="s">
        <v>1971</v>
      </c>
      <c r="J2640" s="6">
        <v>2.9140000000000001</v>
      </c>
      <c r="K2640" s="4">
        <v>45273</v>
      </c>
      <c r="L2640" s="3">
        <f t="shared" si="165"/>
        <v>2023</v>
      </c>
      <c r="M2640" s="3">
        <f t="shared" si="166"/>
        <v>12</v>
      </c>
      <c r="O2640" s="3"/>
      <c r="P2640" s="56">
        <f t="shared" si="167"/>
        <v>0</v>
      </c>
      <c r="Q2640" s="56">
        <f t="shared" si="168"/>
        <v>-2.9140000000000001</v>
      </c>
      <c r="R2640" s="56">
        <f>IF(A2640="INVERSION",-J2640,0)</f>
        <v>0</v>
      </c>
      <c r="S2640" s="56">
        <f>finanzas3[[#This Row],[INGRESO__NETO]]+finanzas3[[#This Row],[GASTO_NETO]]+finanzas3[[#This Row],[INVERSION_NETA]]</f>
        <v>-2.9140000000000001</v>
      </c>
    </row>
    <row r="2641" spans="1:19" x14ac:dyDescent="0.35">
      <c r="A2641" s="3" t="s">
        <v>531</v>
      </c>
      <c r="B2641" s="3" t="s">
        <v>16</v>
      </c>
      <c r="C2641" s="3" t="s">
        <v>17</v>
      </c>
      <c r="D2641" s="3" t="s">
        <v>18</v>
      </c>
      <c r="E2641" s="3" t="s">
        <v>2203</v>
      </c>
      <c r="F2641" s="3" t="s">
        <v>20</v>
      </c>
      <c r="G2641" s="3" t="s">
        <v>1451</v>
      </c>
      <c r="H2641" s="3" t="s">
        <v>1451</v>
      </c>
      <c r="I2641" s="3" t="s">
        <v>1450</v>
      </c>
      <c r="J2641" s="6">
        <v>135</v>
      </c>
      <c r="K2641" s="4">
        <v>45275</v>
      </c>
      <c r="L2641" s="3">
        <f t="shared" si="165"/>
        <v>2023</v>
      </c>
      <c r="M2641" s="3">
        <f t="shared" si="166"/>
        <v>12</v>
      </c>
      <c r="O2641" s="3"/>
      <c r="P2641" s="56">
        <f t="shared" si="167"/>
        <v>0</v>
      </c>
      <c r="Q2641" s="56">
        <f t="shared" si="168"/>
        <v>0</v>
      </c>
      <c r="R2641" s="56">
        <f>IF(A2641="INVERSION",-J2641,0)</f>
        <v>-135</v>
      </c>
      <c r="S2641" s="56">
        <f>finanzas3[[#This Row],[INGRESO__NETO]]+finanzas3[[#This Row],[GASTO_NETO]]+finanzas3[[#This Row],[INVERSION_NETA]]</f>
        <v>-135</v>
      </c>
    </row>
    <row r="2642" spans="1:19" x14ac:dyDescent="0.35">
      <c r="A2642" s="3" t="s">
        <v>28</v>
      </c>
      <c r="B2642" s="3" t="s">
        <v>16</v>
      </c>
      <c r="C2642" s="3" t="s">
        <v>17</v>
      </c>
      <c r="D2642" s="3" t="s">
        <v>18</v>
      </c>
      <c r="E2642" s="3" t="s">
        <v>1985</v>
      </c>
      <c r="F2642" s="3" t="s">
        <v>171</v>
      </c>
      <c r="G2642" s="3" t="s">
        <v>550</v>
      </c>
      <c r="H2642" s="3" t="s">
        <v>639</v>
      </c>
      <c r="I2642" s="3" t="s">
        <v>1972</v>
      </c>
      <c r="J2642" s="6">
        <v>11</v>
      </c>
      <c r="K2642" s="4">
        <v>45275</v>
      </c>
      <c r="L2642" s="3">
        <f t="shared" si="165"/>
        <v>2023</v>
      </c>
      <c r="M2642" s="3">
        <f t="shared" si="166"/>
        <v>12</v>
      </c>
      <c r="O2642" s="3" t="s">
        <v>1973</v>
      </c>
      <c r="P2642" s="56">
        <f t="shared" si="167"/>
        <v>0</v>
      </c>
      <c r="Q2642" s="56">
        <f t="shared" si="168"/>
        <v>-11</v>
      </c>
      <c r="R2642" s="56">
        <f>IF(A2642="INVERSION",-J2642,0)</f>
        <v>0</v>
      </c>
      <c r="S2642" s="56">
        <f>finanzas3[[#This Row],[INGRESO__NETO]]+finanzas3[[#This Row],[GASTO_NETO]]+finanzas3[[#This Row],[INVERSION_NETA]]</f>
        <v>-11</v>
      </c>
    </row>
    <row r="2643" spans="1:19" x14ac:dyDescent="0.35">
      <c r="A2643" s="3" t="s">
        <v>28</v>
      </c>
      <c r="B2643" s="3" t="s">
        <v>16</v>
      </c>
      <c r="C2643" s="3" t="s">
        <v>17</v>
      </c>
      <c r="D2643" s="3" t="s">
        <v>18</v>
      </c>
      <c r="E2643" s="3" t="s">
        <v>1930</v>
      </c>
      <c r="F2643" s="3" t="s">
        <v>171</v>
      </c>
      <c r="G2643" s="3" t="s">
        <v>67</v>
      </c>
      <c r="H2643" s="3" t="s">
        <v>440</v>
      </c>
      <c r="I2643" s="3" t="s">
        <v>1013</v>
      </c>
      <c r="J2643" s="6">
        <v>1.4000000000000001</v>
      </c>
      <c r="K2643" s="4">
        <v>45278</v>
      </c>
      <c r="L2643" s="3">
        <f t="shared" si="165"/>
        <v>2023</v>
      </c>
      <c r="M2643" s="3">
        <f t="shared" si="166"/>
        <v>12</v>
      </c>
      <c r="O2643" s="3"/>
      <c r="P2643" s="56">
        <f t="shared" si="167"/>
        <v>0</v>
      </c>
      <c r="Q2643" s="56">
        <f t="shared" si="168"/>
        <v>-1.4000000000000001</v>
      </c>
      <c r="R2643" s="56">
        <f>IF(A2643="INVERSION",-J2643,0)</f>
        <v>0</v>
      </c>
      <c r="S2643" s="56">
        <f>finanzas3[[#This Row],[INGRESO__NETO]]+finanzas3[[#This Row],[GASTO_NETO]]+finanzas3[[#This Row],[INVERSION_NETA]]</f>
        <v>-1.4000000000000001</v>
      </c>
    </row>
    <row r="2644" spans="1:19" x14ac:dyDescent="0.35">
      <c r="A2644" s="3" t="s">
        <v>28</v>
      </c>
      <c r="B2644" s="3" t="s">
        <v>16</v>
      </c>
      <c r="C2644" s="3" t="s">
        <v>17</v>
      </c>
      <c r="D2644" s="3" t="s">
        <v>18</v>
      </c>
      <c r="E2644" s="3" t="s">
        <v>1625</v>
      </c>
      <c r="F2644" s="3" t="s">
        <v>171</v>
      </c>
      <c r="G2644" s="3" t="s">
        <v>67</v>
      </c>
      <c r="H2644" s="3" t="s">
        <v>67</v>
      </c>
      <c r="I2644" s="3" t="s">
        <v>1975</v>
      </c>
      <c r="J2644" s="6">
        <v>1.3960000000000001</v>
      </c>
      <c r="K2644" s="4">
        <v>45278</v>
      </c>
      <c r="L2644" s="3">
        <f t="shared" si="165"/>
        <v>2023</v>
      </c>
      <c r="M2644" s="3">
        <f t="shared" si="166"/>
        <v>12</v>
      </c>
      <c r="O2644" s="3"/>
      <c r="P2644" s="56">
        <f t="shared" si="167"/>
        <v>0</v>
      </c>
      <c r="Q2644" s="56">
        <f t="shared" si="168"/>
        <v>-1.3960000000000001</v>
      </c>
      <c r="R2644" s="56">
        <f>IF(A2644="INVERSION",-J2644,0)</f>
        <v>0</v>
      </c>
      <c r="S2644" s="56">
        <f>finanzas3[[#This Row],[INGRESO__NETO]]+finanzas3[[#This Row],[GASTO_NETO]]+finanzas3[[#This Row],[INVERSION_NETA]]</f>
        <v>-1.3960000000000001</v>
      </c>
    </row>
    <row r="2645" spans="1:19" x14ac:dyDescent="0.35">
      <c r="A2645" s="3" t="s">
        <v>28</v>
      </c>
      <c r="B2645" s="3" t="s">
        <v>16</v>
      </c>
      <c r="C2645" s="3" t="s">
        <v>17</v>
      </c>
      <c r="D2645" s="3" t="s">
        <v>18</v>
      </c>
      <c r="E2645" s="3" t="s">
        <v>1977</v>
      </c>
      <c r="F2645" s="3" t="s">
        <v>171</v>
      </c>
      <c r="G2645" s="3" t="s">
        <v>67</v>
      </c>
      <c r="H2645" s="3" t="s">
        <v>66</v>
      </c>
      <c r="I2645" s="3" t="s">
        <v>403</v>
      </c>
      <c r="J2645" s="6">
        <v>0.30000000000000004</v>
      </c>
      <c r="K2645" s="4">
        <v>45278</v>
      </c>
      <c r="L2645" s="3">
        <f t="shared" si="165"/>
        <v>2023</v>
      </c>
      <c r="M2645" s="3">
        <f t="shared" si="166"/>
        <v>12</v>
      </c>
      <c r="O2645" s="3" t="s">
        <v>1976</v>
      </c>
      <c r="P2645" s="56">
        <f t="shared" si="167"/>
        <v>0</v>
      </c>
      <c r="Q2645" s="56">
        <f t="shared" si="168"/>
        <v>-0.30000000000000004</v>
      </c>
      <c r="R2645" s="56">
        <f>IF(A2645="INVERSION",-J2645,0)</f>
        <v>0</v>
      </c>
      <c r="S2645" s="56">
        <f>finanzas3[[#This Row],[INGRESO__NETO]]+finanzas3[[#This Row],[GASTO_NETO]]+finanzas3[[#This Row],[INVERSION_NETA]]</f>
        <v>-0.30000000000000004</v>
      </c>
    </row>
    <row r="2646" spans="1:19" x14ac:dyDescent="0.35">
      <c r="A2646" s="3" t="s">
        <v>28</v>
      </c>
      <c r="B2646" s="3" t="s">
        <v>16</v>
      </c>
      <c r="C2646" s="3" t="s">
        <v>17</v>
      </c>
      <c r="D2646" s="3" t="s">
        <v>18</v>
      </c>
      <c r="F2646" s="3" t="s">
        <v>171</v>
      </c>
      <c r="G2646" s="3" t="s">
        <v>67</v>
      </c>
      <c r="H2646" s="3" t="s">
        <v>67</v>
      </c>
      <c r="I2646" s="3" t="s">
        <v>1016</v>
      </c>
      <c r="J2646" s="6">
        <v>0.25</v>
      </c>
      <c r="K2646" s="4">
        <v>45278</v>
      </c>
      <c r="L2646" s="3">
        <f t="shared" si="165"/>
        <v>2023</v>
      </c>
      <c r="M2646" s="3">
        <f t="shared" si="166"/>
        <v>12</v>
      </c>
      <c r="O2646" s="3"/>
      <c r="P2646" s="56">
        <f t="shared" si="167"/>
        <v>0</v>
      </c>
      <c r="Q2646" s="56">
        <f t="shared" si="168"/>
        <v>-0.25</v>
      </c>
      <c r="R2646" s="56">
        <f>IF(A2646="INVERSION",-J2646,0)</f>
        <v>0</v>
      </c>
      <c r="S2646" s="56">
        <f>finanzas3[[#This Row],[INGRESO__NETO]]+finanzas3[[#This Row],[GASTO_NETO]]+finanzas3[[#This Row],[INVERSION_NETA]]</f>
        <v>-0.25</v>
      </c>
    </row>
    <row r="2647" spans="1:19" x14ac:dyDescent="0.35">
      <c r="A2647" s="3" t="s">
        <v>28</v>
      </c>
      <c r="B2647" s="3" t="s">
        <v>16</v>
      </c>
      <c r="C2647" s="3" t="s">
        <v>17</v>
      </c>
      <c r="D2647" s="3" t="s">
        <v>18</v>
      </c>
      <c r="E2647" s="3" t="s">
        <v>1980</v>
      </c>
      <c r="F2647" s="3" t="s">
        <v>171</v>
      </c>
      <c r="G2647" s="3" t="s">
        <v>550</v>
      </c>
      <c r="H2647" s="3" t="s">
        <v>639</v>
      </c>
      <c r="I2647" s="3" t="s">
        <v>1979</v>
      </c>
      <c r="J2647" s="6">
        <v>1.02</v>
      </c>
      <c r="K2647" s="4">
        <v>45278</v>
      </c>
      <c r="L2647" s="3">
        <f t="shared" si="165"/>
        <v>2023</v>
      </c>
      <c r="M2647" s="3">
        <f t="shared" si="166"/>
        <v>12</v>
      </c>
      <c r="O2647" s="3"/>
      <c r="P2647" s="56">
        <f t="shared" si="167"/>
        <v>0</v>
      </c>
      <c r="Q2647" s="56">
        <f t="shared" si="168"/>
        <v>-1.02</v>
      </c>
      <c r="R2647" s="56">
        <f>IF(A2647="INVERSION",-J2647,0)</f>
        <v>0</v>
      </c>
      <c r="S2647" s="56">
        <f>finanzas3[[#This Row],[INGRESO__NETO]]+finanzas3[[#This Row],[GASTO_NETO]]+finanzas3[[#This Row],[INVERSION_NETA]]</f>
        <v>-1.02</v>
      </c>
    </row>
    <row r="2648" spans="1:19" x14ac:dyDescent="0.35">
      <c r="A2648" s="3" t="s">
        <v>28</v>
      </c>
      <c r="B2648" s="3" t="s">
        <v>16</v>
      </c>
      <c r="C2648" s="3" t="s">
        <v>17</v>
      </c>
      <c r="D2648" s="3" t="s">
        <v>18</v>
      </c>
      <c r="E2648" s="3" t="s">
        <v>1981</v>
      </c>
      <c r="F2648" s="3" t="s">
        <v>171</v>
      </c>
      <c r="G2648" s="3" t="s">
        <v>550</v>
      </c>
      <c r="H2648" s="3" t="s">
        <v>639</v>
      </c>
      <c r="I2648" s="3" t="s">
        <v>1982</v>
      </c>
      <c r="J2648" s="6">
        <v>0.20600000000000002</v>
      </c>
      <c r="K2648" s="4">
        <v>45278</v>
      </c>
      <c r="L2648" s="3">
        <f t="shared" si="165"/>
        <v>2023</v>
      </c>
      <c r="M2648" s="3">
        <f t="shared" si="166"/>
        <v>12</v>
      </c>
      <c r="O2648" s="3"/>
      <c r="P2648" s="56">
        <f t="shared" si="167"/>
        <v>0</v>
      </c>
      <c r="Q2648" s="56">
        <f t="shared" si="168"/>
        <v>-0.20600000000000002</v>
      </c>
      <c r="R2648" s="56">
        <f>IF(A2648="INVERSION",-J2648,0)</f>
        <v>0</v>
      </c>
      <c r="S2648" s="56">
        <f>finanzas3[[#This Row],[INGRESO__NETO]]+finanzas3[[#This Row],[GASTO_NETO]]+finanzas3[[#This Row],[INVERSION_NETA]]</f>
        <v>-0.20600000000000002</v>
      </c>
    </row>
    <row r="2649" spans="1:19" x14ac:dyDescent="0.35">
      <c r="A2649" s="3" t="s">
        <v>28</v>
      </c>
      <c r="B2649" s="3" t="s">
        <v>16</v>
      </c>
      <c r="C2649" s="3" t="s">
        <v>17</v>
      </c>
      <c r="D2649" s="3" t="s">
        <v>18</v>
      </c>
      <c r="E2649" s="3" t="s">
        <v>200</v>
      </c>
      <c r="F2649" s="3" t="s">
        <v>171</v>
      </c>
      <c r="G2649" s="3" t="s">
        <v>53</v>
      </c>
      <c r="H2649" s="3" t="s">
        <v>200</v>
      </c>
      <c r="I2649" s="3" t="s">
        <v>1974</v>
      </c>
      <c r="J2649" s="6">
        <v>0.34000000000000008</v>
      </c>
      <c r="K2649" s="4">
        <v>45278</v>
      </c>
      <c r="L2649" s="3">
        <f t="shared" si="165"/>
        <v>2023</v>
      </c>
      <c r="M2649" s="3">
        <f t="shared" si="166"/>
        <v>12</v>
      </c>
      <c r="O2649" s="3"/>
      <c r="P2649" s="56">
        <f t="shared" si="167"/>
        <v>0</v>
      </c>
      <c r="Q2649" s="56">
        <f t="shared" si="168"/>
        <v>-0.34000000000000008</v>
      </c>
      <c r="R2649" s="56">
        <f>IF(A2649="INVERSION",-J2649,0)</f>
        <v>0</v>
      </c>
      <c r="S2649" s="56">
        <f>finanzas3[[#This Row],[INGRESO__NETO]]+finanzas3[[#This Row],[GASTO_NETO]]+finanzas3[[#This Row],[INVERSION_NETA]]</f>
        <v>-0.34000000000000008</v>
      </c>
    </row>
    <row r="2650" spans="1:19" x14ac:dyDescent="0.35">
      <c r="A2650" s="3" t="s">
        <v>28</v>
      </c>
      <c r="B2650" s="3" t="s">
        <v>16</v>
      </c>
      <c r="C2650" s="3" t="s">
        <v>17</v>
      </c>
      <c r="D2650" s="3" t="s">
        <v>18</v>
      </c>
      <c r="E2650" s="3" t="s">
        <v>200</v>
      </c>
      <c r="F2650" s="3" t="s">
        <v>171</v>
      </c>
      <c r="G2650" s="3" t="s">
        <v>53</v>
      </c>
      <c r="H2650" s="3" t="s">
        <v>200</v>
      </c>
      <c r="I2650" s="3" t="s">
        <v>1978</v>
      </c>
      <c r="J2650" s="6">
        <v>1.02</v>
      </c>
      <c r="K2650" s="4">
        <v>45278</v>
      </c>
      <c r="L2650" s="3">
        <f t="shared" si="165"/>
        <v>2023</v>
      </c>
      <c r="M2650" s="3">
        <f t="shared" si="166"/>
        <v>12</v>
      </c>
      <c r="O2650" s="3"/>
      <c r="P2650" s="56">
        <f t="shared" si="167"/>
        <v>0</v>
      </c>
      <c r="Q2650" s="56">
        <f t="shared" si="168"/>
        <v>-1.02</v>
      </c>
      <c r="R2650" s="56">
        <f>IF(A2650="INVERSION",-J2650,0)</f>
        <v>0</v>
      </c>
      <c r="S2650" s="56">
        <f>finanzas3[[#This Row],[INGRESO__NETO]]+finanzas3[[#This Row],[GASTO_NETO]]+finanzas3[[#This Row],[INVERSION_NETA]]</f>
        <v>-1.02</v>
      </c>
    </row>
    <row r="2651" spans="1:19" x14ac:dyDescent="0.35">
      <c r="A2651" s="3" t="s">
        <v>28</v>
      </c>
      <c r="B2651" s="3" t="s">
        <v>16</v>
      </c>
      <c r="C2651" s="3" t="s">
        <v>17</v>
      </c>
      <c r="D2651" s="3" t="s">
        <v>18</v>
      </c>
      <c r="F2651" s="3" t="s">
        <v>171</v>
      </c>
      <c r="G2651" s="3" t="s">
        <v>67</v>
      </c>
      <c r="H2651" s="3" t="s">
        <v>67</v>
      </c>
      <c r="I2651" s="3" t="s">
        <v>1984</v>
      </c>
      <c r="J2651" s="6">
        <v>0.30000000000000004</v>
      </c>
      <c r="K2651" s="4">
        <v>45281</v>
      </c>
      <c r="L2651" s="3">
        <f t="shared" si="165"/>
        <v>2023</v>
      </c>
      <c r="M2651" s="3">
        <f t="shared" si="166"/>
        <v>12</v>
      </c>
      <c r="O2651" s="3"/>
      <c r="P2651" s="56">
        <f t="shared" si="167"/>
        <v>0</v>
      </c>
      <c r="Q2651" s="56">
        <f t="shared" si="168"/>
        <v>-0.30000000000000004</v>
      </c>
      <c r="R2651" s="56">
        <f>IF(A2651="INVERSION",-J2651,0)</f>
        <v>0</v>
      </c>
      <c r="S2651" s="56">
        <f>finanzas3[[#This Row],[INGRESO__NETO]]+finanzas3[[#This Row],[GASTO_NETO]]+finanzas3[[#This Row],[INVERSION_NETA]]</f>
        <v>-0.30000000000000004</v>
      </c>
    </row>
    <row r="2652" spans="1:19" x14ac:dyDescent="0.35">
      <c r="A2652" s="3" t="s">
        <v>28</v>
      </c>
      <c r="B2652" s="3" t="s">
        <v>16</v>
      </c>
      <c r="C2652" s="3" t="s">
        <v>17</v>
      </c>
      <c r="D2652" s="3" t="s">
        <v>18</v>
      </c>
      <c r="E2652" s="3" t="s">
        <v>972</v>
      </c>
      <c r="F2652" s="3" t="s">
        <v>171</v>
      </c>
      <c r="G2652" s="3" t="s">
        <v>48</v>
      </c>
      <c r="H2652" s="3" t="s">
        <v>972</v>
      </c>
      <c r="I2652" s="3" t="s">
        <v>1986</v>
      </c>
      <c r="J2652" s="6">
        <v>0.25</v>
      </c>
      <c r="K2652" s="4">
        <v>45281</v>
      </c>
      <c r="L2652" s="3">
        <f t="shared" si="165"/>
        <v>2023</v>
      </c>
      <c r="M2652" s="3">
        <f t="shared" si="166"/>
        <v>12</v>
      </c>
      <c r="O2652" s="3"/>
      <c r="P2652" s="56">
        <f t="shared" si="167"/>
        <v>0</v>
      </c>
      <c r="Q2652" s="56">
        <f t="shared" si="168"/>
        <v>-0.25</v>
      </c>
      <c r="R2652" s="56">
        <f>IF(A2652="INVERSION",-J2652,0)</f>
        <v>0</v>
      </c>
      <c r="S2652" s="56">
        <f>finanzas3[[#This Row],[INGRESO__NETO]]+finanzas3[[#This Row],[GASTO_NETO]]+finanzas3[[#This Row],[INVERSION_NETA]]</f>
        <v>-0.25</v>
      </c>
    </row>
    <row r="2653" spans="1:19" x14ac:dyDescent="0.35">
      <c r="A2653" s="3" t="s">
        <v>15</v>
      </c>
      <c r="B2653" s="3" t="s">
        <v>16</v>
      </c>
      <c r="C2653" s="3" t="s">
        <v>17</v>
      </c>
      <c r="D2653" s="3" t="s">
        <v>18</v>
      </c>
      <c r="E2653" s="3" t="s">
        <v>645</v>
      </c>
      <c r="F2653" s="3" t="s">
        <v>171</v>
      </c>
      <c r="G2653" s="3" t="s">
        <v>148</v>
      </c>
      <c r="H2653" s="3" t="s">
        <v>646</v>
      </c>
      <c r="I2653" s="3" t="s">
        <v>2706</v>
      </c>
      <c r="J2653" s="6">
        <v>1216.4849999999999</v>
      </c>
      <c r="K2653" s="4">
        <v>45281</v>
      </c>
      <c r="L2653" s="3">
        <f t="shared" si="165"/>
        <v>2023</v>
      </c>
      <c r="M2653" s="3">
        <f t="shared" si="166"/>
        <v>12</v>
      </c>
      <c r="O2653" s="3"/>
      <c r="P2653" s="56">
        <f t="shared" si="167"/>
        <v>1216.4849999999999</v>
      </c>
      <c r="Q2653" s="56">
        <f t="shared" si="168"/>
        <v>0</v>
      </c>
      <c r="R2653" s="56">
        <f>IF(A2653="INVERSION",-J2653,0)</f>
        <v>0</v>
      </c>
      <c r="S2653" s="56">
        <f>finanzas3[[#This Row],[INGRESO__NETO]]+finanzas3[[#This Row],[GASTO_NETO]]+finanzas3[[#This Row],[INVERSION_NETA]]</f>
        <v>1216.4849999999999</v>
      </c>
    </row>
    <row r="2654" spans="1:19" x14ac:dyDescent="0.35">
      <c r="A2654" s="3" t="s">
        <v>28</v>
      </c>
      <c r="B2654" s="3" t="s">
        <v>16</v>
      </c>
      <c r="C2654" s="3" t="s">
        <v>17</v>
      </c>
      <c r="D2654" s="3" t="s">
        <v>18</v>
      </c>
      <c r="E2654" s="3" t="s">
        <v>352</v>
      </c>
      <c r="F2654" s="3" t="s">
        <v>171</v>
      </c>
      <c r="G2654" s="3" t="s">
        <v>53</v>
      </c>
      <c r="H2654" s="3" t="s">
        <v>352</v>
      </c>
      <c r="I2654" s="3" t="s">
        <v>1983</v>
      </c>
      <c r="J2654" s="6">
        <v>0.79700000000000004</v>
      </c>
      <c r="K2654" s="4">
        <v>45281</v>
      </c>
      <c r="L2654" s="3">
        <f t="shared" si="165"/>
        <v>2023</v>
      </c>
      <c r="M2654" s="3">
        <f t="shared" si="166"/>
        <v>12</v>
      </c>
      <c r="O2654" s="3"/>
      <c r="P2654" s="56">
        <f t="shared" si="167"/>
        <v>0</v>
      </c>
      <c r="Q2654" s="56">
        <f t="shared" si="168"/>
        <v>-0.79700000000000004</v>
      </c>
      <c r="R2654" s="56">
        <f>IF(A2654="INVERSION",-J2654,0)</f>
        <v>0</v>
      </c>
      <c r="S2654" s="56">
        <f>finanzas3[[#This Row],[INGRESO__NETO]]+finanzas3[[#This Row],[GASTO_NETO]]+finanzas3[[#This Row],[INVERSION_NETA]]</f>
        <v>-0.79700000000000004</v>
      </c>
    </row>
    <row r="2655" spans="1:19" x14ac:dyDescent="0.35">
      <c r="A2655" s="3" t="s">
        <v>28</v>
      </c>
      <c r="B2655" s="3" t="s">
        <v>16</v>
      </c>
      <c r="C2655" s="3" t="s">
        <v>17</v>
      </c>
      <c r="D2655" s="3" t="s">
        <v>18</v>
      </c>
      <c r="E2655" s="3" t="s">
        <v>1987</v>
      </c>
      <c r="F2655" s="3" t="s">
        <v>47</v>
      </c>
      <c r="G2655" s="3" t="s">
        <v>67</v>
      </c>
      <c r="H2655" s="3" t="s">
        <v>66</v>
      </c>
      <c r="I2655" s="3" t="s">
        <v>1851</v>
      </c>
      <c r="J2655" s="6">
        <v>0.39</v>
      </c>
      <c r="K2655" s="4">
        <v>45286</v>
      </c>
      <c r="L2655" s="3">
        <f t="shared" si="165"/>
        <v>2023</v>
      </c>
      <c r="M2655" s="3">
        <f t="shared" si="166"/>
        <v>12</v>
      </c>
      <c r="O2655" s="3" t="s">
        <v>1988</v>
      </c>
      <c r="P2655" s="56">
        <f t="shared" si="167"/>
        <v>0</v>
      </c>
      <c r="Q2655" s="56">
        <f t="shared" si="168"/>
        <v>-0.39</v>
      </c>
      <c r="R2655" s="56">
        <f>IF(A2655="INVERSION",-J2655,0)</f>
        <v>0</v>
      </c>
      <c r="S2655" s="56">
        <f>finanzas3[[#This Row],[INGRESO__NETO]]+finanzas3[[#This Row],[GASTO_NETO]]+finanzas3[[#This Row],[INVERSION_NETA]]</f>
        <v>-0.39</v>
      </c>
    </row>
    <row r="2656" spans="1:19" x14ac:dyDescent="0.35">
      <c r="A2656" s="3" t="s">
        <v>28</v>
      </c>
      <c r="B2656" s="3" t="s">
        <v>16</v>
      </c>
      <c r="C2656" s="3" t="s">
        <v>17</v>
      </c>
      <c r="D2656" s="3" t="s">
        <v>18</v>
      </c>
      <c r="E2656" s="3" t="s">
        <v>1994</v>
      </c>
      <c r="F2656" s="3" t="s">
        <v>47</v>
      </c>
      <c r="G2656" s="3" t="s">
        <v>81</v>
      </c>
      <c r="H2656" s="3" t="s">
        <v>1993</v>
      </c>
      <c r="I2656" s="3" t="s">
        <v>1993</v>
      </c>
      <c r="J2656" s="6">
        <v>6.0500000000000007</v>
      </c>
      <c r="K2656" s="4">
        <v>45286</v>
      </c>
      <c r="L2656" s="3">
        <f t="shared" si="165"/>
        <v>2023</v>
      </c>
      <c r="M2656" s="3">
        <f t="shared" si="166"/>
        <v>12</v>
      </c>
      <c r="O2656" s="3"/>
      <c r="P2656" s="56">
        <f t="shared" si="167"/>
        <v>0</v>
      </c>
      <c r="Q2656" s="56">
        <f t="shared" si="168"/>
        <v>-6.0500000000000007</v>
      </c>
      <c r="R2656" s="56">
        <f>IF(A2656="INVERSION",-J2656,0)</f>
        <v>0</v>
      </c>
      <c r="S2656" s="56">
        <f>finanzas3[[#This Row],[INGRESO__NETO]]+finanzas3[[#This Row],[GASTO_NETO]]+finanzas3[[#This Row],[INVERSION_NETA]]</f>
        <v>-6.0500000000000007</v>
      </c>
    </row>
    <row r="2657" spans="1:19" x14ac:dyDescent="0.35">
      <c r="A2657" s="3" t="s">
        <v>28</v>
      </c>
      <c r="B2657" s="3" t="s">
        <v>16</v>
      </c>
      <c r="C2657" s="3" t="s">
        <v>17</v>
      </c>
      <c r="D2657" s="3" t="s">
        <v>18</v>
      </c>
      <c r="E2657" s="3" t="s">
        <v>1995</v>
      </c>
      <c r="F2657" s="3" t="s">
        <v>47</v>
      </c>
      <c r="G2657" s="3" t="s">
        <v>59</v>
      </c>
      <c r="H2657" s="3" t="s">
        <v>1996</v>
      </c>
      <c r="I2657" s="3" t="s">
        <v>228</v>
      </c>
      <c r="J2657" s="6">
        <v>3.6</v>
      </c>
      <c r="K2657" s="4">
        <v>45286</v>
      </c>
      <c r="L2657" s="3">
        <f t="shared" si="165"/>
        <v>2023</v>
      </c>
      <c r="M2657" s="3">
        <f t="shared" si="166"/>
        <v>12</v>
      </c>
      <c r="O2657" s="3"/>
      <c r="P2657" s="56">
        <f t="shared" si="167"/>
        <v>0</v>
      </c>
      <c r="Q2657" s="56">
        <f t="shared" si="168"/>
        <v>-3.6</v>
      </c>
      <c r="R2657" s="56">
        <f>IF(A2657="INVERSION",-J2657,0)</f>
        <v>0</v>
      </c>
      <c r="S2657" s="56">
        <f>finanzas3[[#This Row],[INGRESO__NETO]]+finanzas3[[#This Row],[GASTO_NETO]]+finanzas3[[#This Row],[INVERSION_NETA]]</f>
        <v>-3.6</v>
      </c>
    </row>
    <row r="2658" spans="1:19" x14ac:dyDescent="0.35">
      <c r="A2658" s="3" t="s">
        <v>28</v>
      </c>
      <c r="B2658" s="3" t="s">
        <v>16</v>
      </c>
      <c r="C2658" s="3" t="s">
        <v>17</v>
      </c>
      <c r="D2658" s="3" t="s">
        <v>18</v>
      </c>
      <c r="E2658" s="3" t="s">
        <v>1990</v>
      </c>
      <c r="F2658" s="3" t="s">
        <v>47</v>
      </c>
      <c r="G2658" s="3" t="s">
        <v>67</v>
      </c>
      <c r="H2658" s="3" t="s">
        <v>66</v>
      </c>
      <c r="I2658" s="3" t="s">
        <v>1154</v>
      </c>
      <c r="J2658" s="6">
        <v>0.5</v>
      </c>
      <c r="K2658" s="4">
        <v>45286</v>
      </c>
      <c r="L2658" s="3">
        <f t="shared" si="165"/>
        <v>2023</v>
      </c>
      <c r="M2658" s="3">
        <f t="shared" si="166"/>
        <v>12</v>
      </c>
      <c r="O2658" s="3" t="s">
        <v>1989</v>
      </c>
      <c r="P2658" s="56">
        <f t="shared" si="167"/>
        <v>0</v>
      </c>
      <c r="Q2658" s="56">
        <f t="shared" si="168"/>
        <v>-0.5</v>
      </c>
      <c r="R2658" s="56">
        <f>IF(A2658="INVERSION",-J2658,0)</f>
        <v>0</v>
      </c>
      <c r="S2658" s="56">
        <f>finanzas3[[#This Row],[INGRESO__NETO]]+finanzas3[[#This Row],[GASTO_NETO]]+finanzas3[[#This Row],[INVERSION_NETA]]</f>
        <v>-0.5</v>
      </c>
    </row>
    <row r="2659" spans="1:19" x14ac:dyDescent="0.35">
      <c r="A2659" s="3" t="s">
        <v>28</v>
      </c>
      <c r="B2659" s="3" t="s">
        <v>16</v>
      </c>
      <c r="C2659" s="3" t="s">
        <v>17</v>
      </c>
      <c r="D2659" s="3" t="s">
        <v>18</v>
      </c>
      <c r="E2659" s="3" t="s">
        <v>1992</v>
      </c>
      <c r="F2659" s="3" t="s">
        <v>47</v>
      </c>
      <c r="G2659" s="3" t="s">
        <v>67</v>
      </c>
      <c r="H2659" s="3" t="s">
        <v>67</v>
      </c>
      <c r="I2659" s="3" t="s">
        <v>1393</v>
      </c>
      <c r="J2659" s="6">
        <v>1.2000000000000002</v>
      </c>
      <c r="K2659" s="4">
        <v>45286</v>
      </c>
      <c r="L2659" s="3">
        <f t="shared" si="165"/>
        <v>2023</v>
      </c>
      <c r="M2659" s="3">
        <f t="shared" si="166"/>
        <v>12</v>
      </c>
      <c r="O2659" s="3" t="s">
        <v>1991</v>
      </c>
      <c r="P2659" s="56">
        <f t="shared" si="167"/>
        <v>0</v>
      </c>
      <c r="Q2659" s="56">
        <f t="shared" si="168"/>
        <v>-1.2000000000000002</v>
      </c>
      <c r="R2659" s="56">
        <f>IF(A2659="INVERSION",-J2659,0)</f>
        <v>0</v>
      </c>
      <c r="S2659" s="56">
        <f>finanzas3[[#This Row],[INGRESO__NETO]]+finanzas3[[#This Row],[GASTO_NETO]]+finanzas3[[#This Row],[INVERSION_NETA]]</f>
        <v>-1.2000000000000002</v>
      </c>
    </row>
    <row r="2660" spans="1:19" x14ac:dyDescent="0.35">
      <c r="A2660" s="3" t="s">
        <v>28</v>
      </c>
      <c r="B2660" s="3" t="s">
        <v>16</v>
      </c>
      <c r="C2660" s="3" t="s">
        <v>17</v>
      </c>
      <c r="D2660" s="3" t="s">
        <v>18</v>
      </c>
      <c r="E2660" s="3" t="s">
        <v>1997</v>
      </c>
      <c r="F2660" s="3" t="s">
        <v>47</v>
      </c>
      <c r="G2660" s="3" t="s">
        <v>81</v>
      </c>
      <c r="H2660" s="3" t="s">
        <v>126</v>
      </c>
      <c r="I2660" s="3" t="s">
        <v>1998</v>
      </c>
      <c r="J2660" s="6">
        <v>1.03</v>
      </c>
      <c r="K2660" s="4">
        <v>45287</v>
      </c>
      <c r="L2660" s="3">
        <f t="shared" si="165"/>
        <v>2023</v>
      </c>
      <c r="M2660" s="3">
        <f t="shared" si="166"/>
        <v>12</v>
      </c>
      <c r="O2660" s="3" t="s">
        <v>1999</v>
      </c>
      <c r="P2660" s="56">
        <f t="shared" si="167"/>
        <v>0</v>
      </c>
      <c r="Q2660" s="56">
        <f t="shared" si="168"/>
        <v>-1.03</v>
      </c>
      <c r="R2660" s="56">
        <f>IF(A2660="INVERSION",-J2660,0)</f>
        <v>0</v>
      </c>
      <c r="S2660" s="56">
        <f>finanzas3[[#This Row],[INGRESO__NETO]]+finanzas3[[#This Row],[GASTO_NETO]]+finanzas3[[#This Row],[INVERSION_NETA]]</f>
        <v>-1.03</v>
      </c>
    </row>
    <row r="2661" spans="1:19" x14ac:dyDescent="0.35">
      <c r="A2661" s="3" t="s">
        <v>28</v>
      </c>
      <c r="B2661" s="3" t="s">
        <v>16</v>
      </c>
      <c r="C2661" s="3" t="s">
        <v>17</v>
      </c>
      <c r="D2661" s="3" t="s">
        <v>18</v>
      </c>
      <c r="E2661" s="3" t="s">
        <v>167</v>
      </c>
      <c r="F2661" s="3" t="s">
        <v>20</v>
      </c>
      <c r="G2661" s="3" t="s">
        <v>73</v>
      </c>
      <c r="H2661" s="3" t="s">
        <v>114</v>
      </c>
      <c r="I2661" s="3" t="s">
        <v>2000</v>
      </c>
      <c r="J2661" s="6">
        <v>21.3</v>
      </c>
      <c r="K2661" s="4">
        <v>45288</v>
      </c>
      <c r="L2661" s="3">
        <f t="shared" si="165"/>
        <v>2023</v>
      </c>
      <c r="M2661" s="3">
        <f t="shared" si="166"/>
        <v>12</v>
      </c>
      <c r="O2661" s="3" t="s">
        <v>2000</v>
      </c>
      <c r="P2661" s="56">
        <f t="shared" si="167"/>
        <v>0</v>
      </c>
      <c r="Q2661" s="56">
        <f t="shared" si="168"/>
        <v>-21.3</v>
      </c>
      <c r="R2661" s="56">
        <f>IF(A2661="INVERSION",-J2661,0)</f>
        <v>0</v>
      </c>
      <c r="S2661" s="56">
        <f>finanzas3[[#This Row],[INGRESO__NETO]]+finanzas3[[#This Row],[GASTO_NETO]]+finanzas3[[#This Row],[INVERSION_NETA]]</f>
        <v>-21.3</v>
      </c>
    </row>
    <row r="2662" spans="1:19" x14ac:dyDescent="0.35">
      <c r="A2662" s="3" t="s">
        <v>28</v>
      </c>
      <c r="B2662" s="3" t="s">
        <v>16</v>
      </c>
      <c r="C2662" s="3" t="s">
        <v>17</v>
      </c>
      <c r="D2662" s="3" t="s">
        <v>18</v>
      </c>
      <c r="E2662" s="3" t="s">
        <v>645</v>
      </c>
      <c r="F2662" s="3" t="s">
        <v>171</v>
      </c>
      <c r="G2662" s="3" t="s">
        <v>48</v>
      </c>
      <c r="H2662" s="3" t="s">
        <v>874</v>
      </c>
      <c r="I2662" s="3" t="s">
        <v>973</v>
      </c>
      <c r="J2662" s="6">
        <v>0.51500000000000001</v>
      </c>
      <c r="K2662" s="4">
        <v>45291</v>
      </c>
      <c r="L2662" s="3">
        <f t="shared" si="165"/>
        <v>2023</v>
      </c>
      <c r="M2662" s="3">
        <f t="shared" si="166"/>
        <v>12</v>
      </c>
      <c r="O2662" s="3"/>
      <c r="P2662" s="56">
        <f t="shared" si="167"/>
        <v>0</v>
      </c>
      <c r="Q2662" s="56">
        <f t="shared" si="168"/>
        <v>-0.51500000000000001</v>
      </c>
      <c r="R2662" s="56">
        <f>IF(A2662="INVERSION",-J2662,0)</f>
        <v>0</v>
      </c>
      <c r="S2662" s="56">
        <f>finanzas3[[#This Row],[INGRESO__NETO]]+finanzas3[[#This Row],[GASTO_NETO]]+finanzas3[[#This Row],[INVERSION_NETA]]</f>
        <v>-0.51500000000000001</v>
      </c>
    </row>
    <row r="2663" spans="1:19" x14ac:dyDescent="0.35">
      <c r="A2663" s="3" t="s">
        <v>28</v>
      </c>
      <c r="B2663" s="3" t="s">
        <v>16</v>
      </c>
      <c r="C2663" s="3" t="s">
        <v>17</v>
      </c>
      <c r="D2663" s="3" t="s">
        <v>18</v>
      </c>
      <c r="E2663" s="3" t="s">
        <v>2228</v>
      </c>
      <c r="F2663" s="3" t="s">
        <v>171</v>
      </c>
      <c r="G2663" s="3" t="s">
        <v>84</v>
      </c>
      <c r="H2663" s="3" t="s">
        <v>1036</v>
      </c>
      <c r="I2663" s="3" t="s">
        <v>1414</v>
      </c>
      <c r="J2663" s="6">
        <v>0.95000000000000007</v>
      </c>
      <c r="K2663" s="4">
        <v>45292</v>
      </c>
      <c r="L2663" s="3">
        <f t="shared" si="165"/>
        <v>2024</v>
      </c>
      <c r="M2663" s="3">
        <f t="shared" si="166"/>
        <v>1</v>
      </c>
      <c r="N2663" s="37"/>
      <c r="O2663" s="3" t="s">
        <v>2552</v>
      </c>
      <c r="P2663" s="56">
        <f t="shared" si="167"/>
        <v>0</v>
      </c>
      <c r="Q2663" s="56">
        <f t="shared" si="168"/>
        <v>-0.95000000000000007</v>
      </c>
      <c r="R2663" s="56">
        <f>IF(A2663="INVERSION",-J2663,0)</f>
        <v>0</v>
      </c>
      <c r="S2663" s="56">
        <f>finanzas3[[#This Row],[INGRESO__NETO]]+finanzas3[[#This Row],[GASTO_NETO]]+finanzas3[[#This Row],[INVERSION_NETA]]</f>
        <v>-0.95000000000000007</v>
      </c>
    </row>
    <row r="2664" spans="1:19" x14ac:dyDescent="0.35">
      <c r="A2664" s="3" t="s">
        <v>28</v>
      </c>
      <c r="B2664" s="3" t="s">
        <v>16</v>
      </c>
      <c r="C2664" s="3" t="s">
        <v>17</v>
      </c>
      <c r="D2664" s="3" t="s">
        <v>18</v>
      </c>
      <c r="E2664" s="3" t="s">
        <v>2009</v>
      </c>
      <c r="F2664" s="3" t="s">
        <v>47</v>
      </c>
      <c r="G2664" s="3" t="s">
        <v>67</v>
      </c>
      <c r="H2664" s="3" t="s">
        <v>66</v>
      </c>
      <c r="I2664" s="3" t="s">
        <v>2010</v>
      </c>
      <c r="J2664" s="6">
        <v>0.76999999999999891</v>
      </c>
      <c r="K2664" s="4">
        <v>45293</v>
      </c>
      <c r="L2664" s="3">
        <f t="shared" si="165"/>
        <v>2024</v>
      </c>
      <c r="M2664" s="3">
        <f t="shared" si="166"/>
        <v>1</v>
      </c>
      <c r="O2664" s="3"/>
      <c r="P2664" s="56">
        <f t="shared" si="167"/>
        <v>0</v>
      </c>
      <c r="Q2664" s="56">
        <f t="shared" si="168"/>
        <v>-0.76999999999999891</v>
      </c>
      <c r="R2664" s="56">
        <f>IF(A2664="INVERSION",-J2664,0)</f>
        <v>0</v>
      </c>
      <c r="S2664" s="56">
        <f>finanzas3[[#This Row],[INGRESO__NETO]]+finanzas3[[#This Row],[GASTO_NETO]]+finanzas3[[#This Row],[INVERSION_NETA]]</f>
        <v>-0.76999999999999891</v>
      </c>
    </row>
    <row r="2665" spans="1:19" x14ac:dyDescent="0.35">
      <c r="A2665" s="3" t="s">
        <v>28</v>
      </c>
      <c r="B2665" s="3" t="s">
        <v>16</v>
      </c>
      <c r="C2665" s="3" t="s">
        <v>17</v>
      </c>
      <c r="D2665" s="3" t="s">
        <v>18</v>
      </c>
      <c r="E2665" s="3" t="s">
        <v>2012</v>
      </c>
      <c r="F2665" s="3" t="s">
        <v>47</v>
      </c>
      <c r="G2665" s="3" t="s">
        <v>84</v>
      </c>
      <c r="H2665" s="3" t="s">
        <v>1036</v>
      </c>
      <c r="I2665" s="3" t="s">
        <v>2011</v>
      </c>
      <c r="J2665" s="6">
        <v>0.8</v>
      </c>
      <c r="K2665" s="4">
        <v>45293</v>
      </c>
      <c r="L2665" s="3">
        <f t="shared" si="165"/>
        <v>2024</v>
      </c>
      <c r="M2665" s="3">
        <f t="shared" si="166"/>
        <v>1</v>
      </c>
      <c r="O2665" s="3"/>
      <c r="P2665" s="56">
        <f t="shared" si="167"/>
        <v>0</v>
      </c>
      <c r="Q2665" s="56">
        <f t="shared" si="168"/>
        <v>-0.8</v>
      </c>
      <c r="R2665" s="56">
        <f>IF(A2665="INVERSION",-J2665,0)</f>
        <v>0</v>
      </c>
      <c r="S2665" s="56">
        <f>finanzas3[[#This Row],[INGRESO__NETO]]+finanzas3[[#This Row],[GASTO_NETO]]+finanzas3[[#This Row],[INVERSION_NETA]]</f>
        <v>-0.8</v>
      </c>
    </row>
    <row r="2666" spans="1:19" x14ac:dyDescent="0.35">
      <c r="A2666" s="3" t="s">
        <v>28</v>
      </c>
      <c r="B2666" s="3" t="s">
        <v>16</v>
      </c>
      <c r="C2666" s="3" t="s">
        <v>29</v>
      </c>
      <c r="D2666" s="3" t="s">
        <v>18</v>
      </c>
      <c r="E2666" s="3" t="s">
        <v>37</v>
      </c>
      <c r="F2666" s="3" t="s">
        <v>171</v>
      </c>
      <c r="G2666" s="3" t="s">
        <v>1864</v>
      </c>
      <c r="H2666" s="3" t="s">
        <v>1862</v>
      </c>
      <c r="I2666" s="3" t="s">
        <v>1374</v>
      </c>
      <c r="J2666" s="6">
        <v>40</v>
      </c>
      <c r="K2666" s="4">
        <v>45294</v>
      </c>
      <c r="L2666" s="3">
        <f t="shared" si="165"/>
        <v>2024</v>
      </c>
      <c r="M2666" s="3">
        <f t="shared" si="166"/>
        <v>1</v>
      </c>
      <c r="O2666" s="3"/>
      <c r="P2666" s="56">
        <f t="shared" si="167"/>
        <v>0</v>
      </c>
      <c r="Q2666" s="56">
        <f t="shared" si="168"/>
        <v>-40</v>
      </c>
      <c r="R2666" s="56">
        <f>IF(A2666="INVERSION",-J2666,0)</f>
        <v>0</v>
      </c>
      <c r="S2666" s="56">
        <f>finanzas3[[#This Row],[INGRESO__NETO]]+finanzas3[[#This Row],[GASTO_NETO]]+finanzas3[[#This Row],[INVERSION_NETA]]</f>
        <v>-40</v>
      </c>
    </row>
    <row r="2667" spans="1:19" x14ac:dyDescent="0.35">
      <c r="A2667" s="3" t="s">
        <v>531</v>
      </c>
      <c r="B2667" s="3" t="s">
        <v>16</v>
      </c>
      <c r="C2667" s="3" t="s">
        <v>17</v>
      </c>
      <c r="D2667" s="3" t="s">
        <v>18</v>
      </c>
      <c r="E2667" s="3" t="s">
        <v>532</v>
      </c>
      <c r="F2667" s="3" t="s">
        <v>20</v>
      </c>
      <c r="G2667" s="3" t="s">
        <v>533</v>
      </c>
      <c r="H2667" s="3" t="s">
        <v>533</v>
      </c>
      <c r="I2667" s="3" t="s">
        <v>533</v>
      </c>
      <c r="J2667" s="6">
        <v>225</v>
      </c>
      <c r="K2667" s="4">
        <v>45294</v>
      </c>
      <c r="L2667" s="3">
        <f t="shared" si="165"/>
        <v>2024</v>
      </c>
      <c r="M2667" s="3">
        <f t="shared" si="166"/>
        <v>1</v>
      </c>
      <c r="O2667" s="3"/>
      <c r="P2667" s="56">
        <f t="shared" si="167"/>
        <v>0</v>
      </c>
      <c r="Q2667" s="56">
        <f t="shared" si="168"/>
        <v>0</v>
      </c>
      <c r="R2667" s="56">
        <f>IF(A2667="INVERSION",-J2667,0)</f>
        <v>-225</v>
      </c>
      <c r="S2667" s="56">
        <f>finanzas3[[#This Row],[INGRESO__NETO]]+finanzas3[[#This Row],[GASTO_NETO]]+finanzas3[[#This Row],[INVERSION_NETA]]</f>
        <v>-225</v>
      </c>
    </row>
    <row r="2668" spans="1:19" x14ac:dyDescent="0.35">
      <c r="A2668" s="3" t="s">
        <v>531</v>
      </c>
      <c r="B2668" s="3" t="s">
        <v>16</v>
      </c>
      <c r="C2668" s="3" t="s">
        <v>17</v>
      </c>
      <c r="D2668" s="3" t="s">
        <v>18</v>
      </c>
      <c r="E2668" s="3" t="s">
        <v>2203</v>
      </c>
      <c r="F2668" s="3" t="s">
        <v>20</v>
      </c>
      <c r="G2668" s="3" t="s">
        <v>1451</v>
      </c>
      <c r="H2668" s="3" t="s">
        <v>1451</v>
      </c>
      <c r="I2668" s="3" t="s">
        <v>1450</v>
      </c>
      <c r="J2668" s="6">
        <v>225</v>
      </c>
      <c r="K2668" s="4">
        <v>45294</v>
      </c>
      <c r="L2668" s="3">
        <f t="shared" si="165"/>
        <v>2024</v>
      </c>
      <c r="M2668" s="3">
        <f t="shared" si="166"/>
        <v>1</v>
      </c>
      <c r="O2668" s="3"/>
      <c r="P2668" s="56">
        <f t="shared" si="167"/>
        <v>0</v>
      </c>
      <c r="Q2668" s="56">
        <f t="shared" si="168"/>
        <v>0</v>
      </c>
      <c r="R2668" s="56">
        <f>IF(A2668="INVERSION",-J2668,0)</f>
        <v>-225</v>
      </c>
      <c r="S2668" s="56">
        <f>finanzas3[[#This Row],[INGRESO__NETO]]+finanzas3[[#This Row],[GASTO_NETO]]+finanzas3[[#This Row],[INVERSION_NETA]]</f>
        <v>-225</v>
      </c>
    </row>
    <row r="2669" spans="1:19" x14ac:dyDescent="0.35">
      <c r="A2669" s="3" t="s">
        <v>28</v>
      </c>
      <c r="B2669" s="3" t="s">
        <v>16</v>
      </c>
      <c r="C2669" s="3" t="s">
        <v>29</v>
      </c>
      <c r="D2669" s="3" t="s">
        <v>18</v>
      </c>
      <c r="G2669" s="3" t="s">
        <v>1864</v>
      </c>
      <c r="H2669" s="3" t="s">
        <v>184</v>
      </c>
      <c r="I2669" s="3" t="s">
        <v>1271</v>
      </c>
      <c r="J2669" s="6">
        <v>6.5</v>
      </c>
      <c r="K2669" s="4">
        <v>45294</v>
      </c>
      <c r="L2669" s="3">
        <f t="shared" si="165"/>
        <v>2024</v>
      </c>
      <c r="M2669" s="3">
        <f t="shared" si="166"/>
        <v>1</v>
      </c>
      <c r="O2669" s="3"/>
      <c r="P2669" s="56">
        <f t="shared" si="167"/>
        <v>0</v>
      </c>
      <c r="Q2669" s="56">
        <f t="shared" si="168"/>
        <v>-6.5</v>
      </c>
      <c r="R2669" s="56">
        <f>IF(A2669="INVERSION",-J2669,0)</f>
        <v>0</v>
      </c>
      <c r="S2669" s="56">
        <f>finanzas3[[#This Row],[INGRESO__NETO]]+finanzas3[[#This Row],[GASTO_NETO]]+finanzas3[[#This Row],[INVERSION_NETA]]</f>
        <v>-6.5</v>
      </c>
    </row>
    <row r="2670" spans="1:19" x14ac:dyDescent="0.35">
      <c r="A2670" s="3" t="s">
        <v>28</v>
      </c>
      <c r="B2670" s="3" t="s">
        <v>16</v>
      </c>
      <c r="C2670" s="3" t="s">
        <v>17</v>
      </c>
      <c r="D2670" s="3" t="s">
        <v>18</v>
      </c>
      <c r="E2670" s="3" t="s">
        <v>37</v>
      </c>
      <c r="F2670" s="3" t="s">
        <v>171</v>
      </c>
      <c r="G2670" s="3" t="s">
        <v>1864</v>
      </c>
      <c r="H2670" s="3" t="s">
        <v>679</v>
      </c>
      <c r="I2670" s="3" t="s">
        <v>2197</v>
      </c>
      <c r="J2670" s="6">
        <v>10</v>
      </c>
      <c r="K2670" s="4">
        <v>45294</v>
      </c>
      <c r="L2670" s="3">
        <f t="shared" si="165"/>
        <v>2024</v>
      </c>
      <c r="M2670" s="3">
        <f t="shared" si="166"/>
        <v>1</v>
      </c>
      <c r="O2670" s="3"/>
      <c r="P2670" s="56">
        <f t="shared" si="167"/>
        <v>0</v>
      </c>
      <c r="Q2670" s="56">
        <f t="shared" si="168"/>
        <v>-10</v>
      </c>
      <c r="R2670" s="56">
        <f>IF(A2670="INVERSION",-J2670,0)</f>
        <v>0</v>
      </c>
      <c r="S2670" s="56">
        <f>finanzas3[[#This Row],[INGRESO__NETO]]+finanzas3[[#This Row],[GASTO_NETO]]+finanzas3[[#This Row],[INVERSION_NETA]]</f>
        <v>-10</v>
      </c>
    </row>
    <row r="2671" spans="1:19" x14ac:dyDescent="0.35">
      <c r="A2671" s="3" t="s">
        <v>1927</v>
      </c>
      <c r="B2671" s="3" t="s">
        <v>16</v>
      </c>
      <c r="C2671" s="3" t="s">
        <v>29</v>
      </c>
      <c r="D2671" s="3" t="s">
        <v>18</v>
      </c>
      <c r="E2671" s="3" t="s">
        <v>1537</v>
      </c>
      <c r="F2671" s="3" t="s">
        <v>20</v>
      </c>
      <c r="G2671" s="3" t="s">
        <v>1600</v>
      </c>
      <c r="H2671" s="3" t="s">
        <v>1600</v>
      </c>
      <c r="I2671" s="3" t="s">
        <v>2327</v>
      </c>
      <c r="J2671" s="6">
        <v>0</v>
      </c>
      <c r="K2671" s="4">
        <v>45294</v>
      </c>
      <c r="L2671" s="3">
        <f t="shared" si="165"/>
        <v>2024</v>
      </c>
      <c r="M2671" s="3">
        <f t="shared" si="166"/>
        <v>1</v>
      </c>
      <c r="O2671" s="3"/>
      <c r="P2671" s="56">
        <f t="shared" si="167"/>
        <v>0</v>
      </c>
      <c r="Q2671" s="56">
        <f t="shared" si="168"/>
        <v>0</v>
      </c>
      <c r="R2671" s="56">
        <f>IF(A2671="INVERSION",-J2671,0)</f>
        <v>0</v>
      </c>
      <c r="S2671" s="56">
        <f>finanzas3[[#This Row],[INGRESO__NETO]]+finanzas3[[#This Row],[GASTO_NETO]]+finanzas3[[#This Row],[INVERSION_NETA]]</f>
        <v>0</v>
      </c>
    </row>
    <row r="2672" spans="1:19" x14ac:dyDescent="0.35">
      <c r="A2672" s="3" t="s">
        <v>28</v>
      </c>
      <c r="B2672" s="3" t="s">
        <v>16</v>
      </c>
      <c r="C2672" s="3" t="s">
        <v>17</v>
      </c>
      <c r="D2672" s="3" t="s">
        <v>18</v>
      </c>
      <c r="E2672" s="3" t="s">
        <v>2008</v>
      </c>
      <c r="F2672" s="3" t="s">
        <v>1427</v>
      </c>
      <c r="G2672" s="3" t="s">
        <v>67</v>
      </c>
      <c r="H2672" s="3" t="s">
        <v>66</v>
      </c>
      <c r="I2672" s="3" t="s">
        <v>2005</v>
      </c>
      <c r="J2672" s="6">
        <v>0.7400000000000001</v>
      </c>
      <c r="K2672" s="4">
        <v>45296</v>
      </c>
      <c r="L2672" s="3">
        <f t="shared" si="165"/>
        <v>2024</v>
      </c>
      <c r="M2672" s="3">
        <f t="shared" si="166"/>
        <v>1</v>
      </c>
      <c r="O2672" s="3"/>
      <c r="P2672" s="56">
        <f t="shared" si="167"/>
        <v>0</v>
      </c>
      <c r="Q2672" s="56">
        <f t="shared" si="168"/>
        <v>-0.7400000000000001</v>
      </c>
      <c r="R2672" s="56">
        <f>IF(A2672="INVERSION",-J2672,0)</f>
        <v>0</v>
      </c>
      <c r="S2672" s="56">
        <f>finanzas3[[#This Row],[INGRESO__NETO]]+finanzas3[[#This Row],[GASTO_NETO]]+finanzas3[[#This Row],[INVERSION_NETA]]</f>
        <v>-0.7400000000000001</v>
      </c>
    </row>
    <row r="2673" spans="1:19" x14ac:dyDescent="0.35">
      <c r="A2673" s="3" t="s">
        <v>28</v>
      </c>
      <c r="B2673" s="3" t="s">
        <v>16</v>
      </c>
      <c r="C2673" s="3" t="s">
        <v>17</v>
      </c>
      <c r="D2673" s="3" t="s">
        <v>18</v>
      </c>
      <c r="E2673" s="3" t="s">
        <v>2007</v>
      </c>
      <c r="F2673" s="3" t="s">
        <v>1427</v>
      </c>
      <c r="G2673" s="3" t="s">
        <v>550</v>
      </c>
      <c r="H2673" s="3" t="s">
        <v>744</v>
      </c>
      <c r="I2673" s="3" t="s">
        <v>2006</v>
      </c>
      <c r="J2673" s="6">
        <v>9.293000000000001</v>
      </c>
      <c r="K2673" s="4">
        <v>45296</v>
      </c>
      <c r="L2673" s="3">
        <f t="shared" si="165"/>
        <v>2024</v>
      </c>
      <c r="M2673" s="3">
        <f t="shared" si="166"/>
        <v>1</v>
      </c>
      <c r="O2673" s="3"/>
      <c r="P2673" s="56">
        <f t="shared" si="167"/>
        <v>0</v>
      </c>
      <c r="Q2673" s="56">
        <f t="shared" si="168"/>
        <v>-9.293000000000001</v>
      </c>
      <c r="R2673" s="56">
        <f>IF(A2673="INVERSION",-J2673,0)</f>
        <v>0</v>
      </c>
      <c r="S2673" s="56">
        <f>finanzas3[[#This Row],[INGRESO__NETO]]+finanzas3[[#This Row],[GASTO_NETO]]+finanzas3[[#This Row],[INVERSION_NETA]]</f>
        <v>-9.293000000000001</v>
      </c>
    </row>
    <row r="2674" spans="1:19" x14ac:dyDescent="0.35">
      <c r="A2674" s="3" t="s">
        <v>28</v>
      </c>
      <c r="B2674" s="3" t="s">
        <v>16</v>
      </c>
      <c r="C2674" s="3" t="s">
        <v>17</v>
      </c>
      <c r="D2674" s="3" t="s">
        <v>18</v>
      </c>
      <c r="E2674" s="3" t="s">
        <v>2002</v>
      </c>
      <c r="F2674" s="3" t="s">
        <v>171</v>
      </c>
      <c r="G2674" s="3" t="s">
        <v>1865</v>
      </c>
      <c r="H2674" s="3" t="s">
        <v>262</v>
      </c>
      <c r="I2674" s="3" t="s">
        <v>2001</v>
      </c>
      <c r="J2674" s="6">
        <v>1.899</v>
      </c>
      <c r="K2674" s="4">
        <v>45299</v>
      </c>
      <c r="L2674" s="3">
        <f t="shared" si="165"/>
        <v>2024</v>
      </c>
      <c r="M2674" s="3">
        <f t="shared" si="166"/>
        <v>1</v>
      </c>
      <c r="O2674" s="3"/>
      <c r="P2674" s="56">
        <f t="shared" si="167"/>
        <v>0</v>
      </c>
      <c r="Q2674" s="56">
        <f t="shared" si="168"/>
        <v>-1.899</v>
      </c>
      <c r="R2674" s="56">
        <f>IF(A2674="INVERSION",-J2674,0)</f>
        <v>0</v>
      </c>
      <c r="S2674" s="56">
        <f>finanzas3[[#This Row],[INGRESO__NETO]]+finanzas3[[#This Row],[GASTO_NETO]]+finanzas3[[#This Row],[INVERSION_NETA]]</f>
        <v>-1.899</v>
      </c>
    </row>
    <row r="2675" spans="1:19" x14ac:dyDescent="0.35">
      <c r="A2675" s="3" t="s">
        <v>15</v>
      </c>
      <c r="B2675" s="3" t="s">
        <v>16</v>
      </c>
      <c r="C2675" s="3" t="s">
        <v>17</v>
      </c>
      <c r="D2675" s="3" t="s">
        <v>18</v>
      </c>
      <c r="E2675" s="3" t="s">
        <v>98</v>
      </c>
      <c r="F2675" s="3" t="s">
        <v>20</v>
      </c>
      <c r="G2675" s="3" t="s">
        <v>568</v>
      </c>
      <c r="H2675" s="3" t="s">
        <v>98</v>
      </c>
      <c r="I2675" s="3" t="s">
        <v>2015</v>
      </c>
      <c r="J2675" s="6">
        <v>11.4</v>
      </c>
      <c r="K2675" s="4">
        <v>45299</v>
      </c>
      <c r="L2675" s="3">
        <f t="shared" si="165"/>
        <v>2024</v>
      </c>
      <c r="M2675" s="3">
        <f t="shared" si="166"/>
        <v>1</v>
      </c>
      <c r="O2675" s="3"/>
      <c r="P2675" s="56">
        <f t="shared" si="167"/>
        <v>11.4</v>
      </c>
      <c r="Q2675" s="56">
        <f t="shared" si="168"/>
        <v>0</v>
      </c>
      <c r="R2675" s="56">
        <f>IF(A2675="INVERSION",-J2675,0)</f>
        <v>0</v>
      </c>
      <c r="S2675" s="56">
        <f>finanzas3[[#This Row],[INGRESO__NETO]]+finanzas3[[#This Row],[GASTO_NETO]]+finanzas3[[#This Row],[INVERSION_NETA]]</f>
        <v>11.4</v>
      </c>
    </row>
    <row r="2676" spans="1:19" x14ac:dyDescent="0.35">
      <c r="A2676" s="3" t="s">
        <v>28</v>
      </c>
      <c r="B2676" s="3" t="s">
        <v>16</v>
      </c>
      <c r="C2676" s="3" t="s">
        <v>17</v>
      </c>
      <c r="D2676" s="3" t="s">
        <v>18</v>
      </c>
      <c r="E2676" s="3" t="s">
        <v>2004</v>
      </c>
      <c r="F2676" s="3" t="s">
        <v>171</v>
      </c>
      <c r="G2676" s="3" t="s">
        <v>1865</v>
      </c>
      <c r="H2676" s="3" t="s">
        <v>42</v>
      </c>
      <c r="I2676" s="3" t="s">
        <v>2003</v>
      </c>
      <c r="J2676" s="6">
        <v>3.4849999999999994</v>
      </c>
      <c r="K2676" s="4">
        <v>45299</v>
      </c>
      <c r="L2676" s="3">
        <f t="shared" si="165"/>
        <v>2024</v>
      </c>
      <c r="M2676" s="3">
        <f t="shared" si="166"/>
        <v>1</v>
      </c>
      <c r="O2676" s="3"/>
      <c r="P2676" s="56">
        <f t="shared" si="167"/>
        <v>0</v>
      </c>
      <c r="Q2676" s="56">
        <f t="shared" si="168"/>
        <v>-3.4849999999999994</v>
      </c>
      <c r="R2676" s="56">
        <f>IF(A2676="INVERSION",-J2676,0)</f>
        <v>0</v>
      </c>
      <c r="S2676" s="56">
        <f>finanzas3[[#This Row],[INGRESO__NETO]]+finanzas3[[#This Row],[GASTO_NETO]]+finanzas3[[#This Row],[INVERSION_NETA]]</f>
        <v>-3.4849999999999994</v>
      </c>
    </row>
    <row r="2677" spans="1:19" x14ac:dyDescent="0.35">
      <c r="A2677" s="3" t="s">
        <v>28</v>
      </c>
      <c r="B2677" s="3" t="s">
        <v>16</v>
      </c>
      <c r="C2677" s="3" t="s">
        <v>17</v>
      </c>
      <c r="D2677" s="3" t="s">
        <v>18</v>
      </c>
      <c r="E2677" s="3" t="s">
        <v>803</v>
      </c>
      <c r="F2677" s="3" t="s">
        <v>171</v>
      </c>
      <c r="G2677" s="3" t="s">
        <v>53</v>
      </c>
      <c r="H2677" s="3" t="s">
        <v>77</v>
      </c>
      <c r="I2677" s="3" t="s">
        <v>78</v>
      </c>
      <c r="J2677" s="6">
        <v>7</v>
      </c>
      <c r="K2677" s="4">
        <v>45299</v>
      </c>
      <c r="L2677" s="3">
        <f t="shared" si="165"/>
        <v>2024</v>
      </c>
      <c r="M2677" s="3">
        <f t="shared" si="166"/>
        <v>1</v>
      </c>
      <c r="O2677" s="3"/>
      <c r="P2677" s="56">
        <f t="shared" si="167"/>
        <v>0</v>
      </c>
      <c r="Q2677" s="56">
        <f t="shared" si="168"/>
        <v>-7</v>
      </c>
      <c r="R2677" s="56">
        <f>IF(A2677="INVERSION",-J2677,0)</f>
        <v>0</v>
      </c>
      <c r="S2677" s="56">
        <f>finanzas3[[#This Row],[INGRESO__NETO]]+finanzas3[[#This Row],[GASTO_NETO]]+finanzas3[[#This Row],[INVERSION_NETA]]</f>
        <v>-7</v>
      </c>
    </row>
    <row r="2678" spans="1:19" x14ac:dyDescent="0.35">
      <c r="A2678" s="3" t="s">
        <v>28</v>
      </c>
      <c r="B2678" s="3" t="s">
        <v>16</v>
      </c>
      <c r="C2678" s="3" t="s">
        <v>17</v>
      </c>
      <c r="D2678" s="3" t="s">
        <v>1562</v>
      </c>
      <c r="E2678" s="3" t="s">
        <v>2017</v>
      </c>
      <c r="F2678" s="3" t="s">
        <v>171</v>
      </c>
      <c r="G2678" s="3" t="s">
        <v>48</v>
      </c>
      <c r="H2678" s="3" t="s">
        <v>63</v>
      </c>
      <c r="I2678" s="3" t="s">
        <v>63</v>
      </c>
      <c r="J2678" s="6">
        <v>0.53500000000000003</v>
      </c>
      <c r="K2678" s="4">
        <v>45299</v>
      </c>
      <c r="L2678" s="3">
        <f t="shared" si="165"/>
        <v>2024</v>
      </c>
      <c r="M2678" s="3">
        <f t="shared" si="166"/>
        <v>1</v>
      </c>
      <c r="O2678" s="3"/>
      <c r="P2678" s="56">
        <f t="shared" si="167"/>
        <v>0</v>
      </c>
      <c r="Q2678" s="56">
        <f t="shared" si="168"/>
        <v>-0.53500000000000003</v>
      </c>
      <c r="R2678" s="56">
        <f>IF(A2678="INVERSION",-J2678,0)</f>
        <v>0</v>
      </c>
      <c r="S2678" s="56">
        <f>finanzas3[[#This Row],[INGRESO__NETO]]+finanzas3[[#This Row],[GASTO_NETO]]+finanzas3[[#This Row],[INVERSION_NETA]]</f>
        <v>-0.53500000000000003</v>
      </c>
    </row>
    <row r="2679" spans="1:19" x14ac:dyDescent="0.35">
      <c r="A2679" s="3" t="s">
        <v>28</v>
      </c>
      <c r="B2679" s="3" t="s">
        <v>16</v>
      </c>
      <c r="C2679" s="3" t="s">
        <v>17</v>
      </c>
      <c r="D2679" s="3" t="s">
        <v>1562</v>
      </c>
      <c r="E2679" s="3" t="s">
        <v>2017</v>
      </c>
      <c r="F2679" s="3" t="s">
        <v>171</v>
      </c>
      <c r="G2679" s="3" t="s">
        <v>48</v>
      </c>
      <c r="H2679" s="3" t="s">
        <v>63</v>
      </c>
      <c r="I2679" s="3" t="s">
        <v>63</v>
      </c>
      <c r="J2679" s="6">
        <v>0.53500000000000003</v>
      </c>
      <c r="K2679" s="4">
        <v>45299</v>
      </c>
      <c r="L2679" s="3">
        <f t="shared" si="165"/>
        <v>2024</v>
      </c>
      <c r="M2679" s="3">
        <f t="shared" si="166"/>
        <v>1</v>
      </c>
      <c r="O2679" s="3"/>
      <c r="P2679" s="56">
        <f t="shared" si="167"/>
        <v>0</v>
      </c>
      <c r="Q2679" s="56">
        <f t="shared" si="168"/>
        <v>-0.53500000000000003</v>
      </c>
      <c r="R2679" s="56">
        <f>IF(A2679="INVERSION",-J2679,0)</f>
        <v>0</v>
      </c>
      <c r="S2679" s="56">
        <f>finanzas3[[#This Row],[INGRESO__NETO]]+finanzas3[[#This Row],[GASTO_NETO]]+finanzas3[[#This Row],[INVERSION_NETA]]</f>
        <v>-0.53500000000000003</v>
      </c>
    </row>
    <row r="2680" spans="1:19" x14ac:dyDescent="0.35">
      <c r="A2680" s="3" t="s">
        <v>28</v>
      </c>
      <c r="B2680" s="3" t="s">
        <v>16</v>
      </c>
      <c r="C2680" s="3" t="s">
        <v>17</v>
      </c>
      <c r="D2680" s="3" t="s">
        <v>1562</v>
      </c>
      <c r="E2680" s="3" t="s">
        <v>1623</v>
      </c>
      <c r="F2680" s="3" t="s">
        <v>171</v>
      </c>
      <c r="G2680" s="3" t="s">
        <v>1865</v>
      </c>
      <c r="H2680" s="3" t="s">
        <v>262</v>
      </c>
      <c r="I2680" s="3" t="s">
        <v>2018</v>
      </c>
      <c r="J2680" s="6">
        <v>4.0110000000000001</v>
      </c>
      <c r="K2680" s="4">
        <v>45299</v>
      </c>
      <c r="L2680" s="3">
        <f t="shared" si="165"/>
        <v>2024</v>
      </c>
      <c r="M2680" s="3">
        <f t="shared" si="166"/>
        <v>1</v>
      </c>
      <c r="O2680" s="3"/>
      <c r="P2680" s="56">
        <f t="shared" si="167"/>
        <v>0</v>
      </c>
      <c r="Q2680" s="56">
        <f t="shared" si="168"/>
        <v>-4.0110000000000001</v>
      </c>
      <c r="R2680" s="56">
        <f>IF(A2680="INVERSION",-J2680,0)</f>
        <v>0</v>
      </c>
      <c r="S2680" s="56">
        <f>finanzas3[[#This Row],[INGRESO__NETO]]+finanzas3[[#This Row],[GASTO_NETO]]+finanzas3[[#This Row],[INVERSION_NETA]]</f>
        <v>-4.0110000000000001</v>
      </c>
    </row>
    <row r="2681" spans="1:19" x14ac:dyDescent="0.35">
      <c r="A2681" s="3" t="s">
        <v>28</v>
      </c>
      <c r="B2681" s="3" t="s">
        <v>16</v>
      </c>
      <c r="C2681" s="3" t="s">
        <v>17</v>
      </c>
      <c r="D2681" s="3" t="s">
        <v>18</v>
      </c>
      <c r="E2681" s="3" t="s">
        <v>803</v>
      </c>
      <c r="F2681" s="3" t="s">
        <v>171</v>
      </c>
      <c r="G2681" s="3" t="s">
        <v>53</v>
      </c>
      <c r="H2681" s="3" t="s">
        <v>77</v>
      </c>
      <c r="I2681" s="3" t="s">
        <v>711</v>
      </c>
      <c r="J2681" s="6">
        <v>0.84600000000000009</v>
      </c>
      <c r="K2681" s="4">
        <v>45299</v>
      </c>
      <c r="L2681" s="3">
        <f t="shared" si="165"/>
        <v>2024</v>
      </c>
      <c r="M2681" s="3">
        <f t="shared" si="166"/>
        <v>1</v>
      </c>
      <c r="O2681" s="3"/>
      <c r="P2681" s="56">
        <f t="shared" si="167"/>
        <v>0</v>
      </c>
      <c r="Q2681" s="56">
        <f t="shared" si="168"/>
        <v>-0.84600000000000009</v>
      </c>
      <c r="R2681" s="56">
        <f>IF(A2681="INVERSION",-J2681,0)</f>
        <v>0</v>
      </c>
      <c r="S2681" s="56">
        <f>finanzas3[[#This Row],[INGRESO__NETO]]+finanzas3[[#This Row],[GASTO_NETO]]+finanzas3[[#This Row],[INVERSION_NETA]]</f>
        <v>-0.84600000000000009</v>
      </c>
    </row>
    <row r="2682" spans="1:19" x14ac:dyDescent="0.35">
      <c r="A2682" s="3" t="s">
        <v>28</v>
      </c>
      <c r="B2682" s="3" t="s">
        <v>16</v>
      </c>
      <c r="C2682" s="3" t="s">
        <v>17</v>
      </c>
      <c r="D2682" s="3" t="s">
        <v>18</v>
      </c>
      <c r="E2682" s="3" t="s">
        <v>1893</v>
      </c>
      <c r="F2682" s="3" t="s">
        <v>20</v>
      </c>
      <c r="G2682" s="3" t="s">
        <v>73</v>
      </c>
      <c r="H2682" s="3" t="s">
        <v>168</v>
      </c>
      <c r="I2682" s="3" t="s">
        <v>1890</v>
      </c>
      <c r="J2682" s="6">
        <v>2.2920000000000003</v>
      </c>
      <c r="K2682" s="4">
        <v>45300</v>
      </c>
      <c r="L2682" s="3">
        <f t="shared" si="165"/>
        <v>2024</v>
      </c>
      <c r="M2682" s="3">
        <f t="shared" si="166"/>
        <v>1</v>
      </c>
      <c r="N2682" s="5"/>
      <c r="O2682" s="3"/>
      <c r="P2682" s="56">
        <f t="shared" si="167"/>
        <v>0</v>
      </c>
      <c r="Q2682" s="56">
        <f t="shared" si="168"/>
        <v>-2.2920000000000003</v>
      </c>
      <c r="R2682" s="56">
        <f>IF(A2682="INVERSION",-J2682,0)</f>
        <v>0</v>
      </c>
      <c r="S2682" s="56">
        <f>finanzas3[[#This Row],[INGRESO__NETO]]+finanzas3[[#This Row],[GASTO_NETO]]+finanzas3[[#This Row],[INVERSION_NETA]]</f>
        <v>-2.2920000000000003</v>
      </c>
    </row>
    <row r="2683" spans="1:19" x14ac:dyDescent="0.35">
      <c r="A2683" s="41" t="s">
        <v>28</v>
      </c>
      <c r="B2683" s="41" t="s">
        <v>16</v>
      </c>
      <c r="C2683" s="3" t="s">
        <v>17</v>
      </c>
      <c r="D2683" s="3" t="s">
        <v>1562</v>
      </c>
      <c r="E2683" s="3" t="s">
        <v>2020</v>
      </c>
      <c r="F2683" s="41" t="s">
        <v>171</v>
      </c>
      <c r="G2683" s="41" t="s">
        <v>73</v>
      </c>
      <c r="H2683" s="41" t="s">
        <v>168</v>
      </c>
      <c r="I2683" s="41" t="s">
        <v>1890</v>
      </c>
      <c r="J2683" s="38">
        <v>2.2920000000000003</v>
      </c>
      <c r="K2683" s="40">
        <v>45300</v>
      </c>
      <c r="L2683" s="3">
        <f t="shared" si="165"/>
        <v>2024</v>
      </c>
      <c r="M2683" s="3">
        <f t="shared" si="166"/>
        <v>1</v>
      </c>
      <c r="O2683" s="3"/>
      <c r="P2683" s="56">
        <f t="shared" si="167"/>
        <v>0</v>
      </c>
      <c r="Q2683" s="56">
        <f t="shared" si="168"/>
        <v>-2.2920000000000003</v>
      </c>
      <c r="R2683" s="56">
        <f>IF(A2683="INVERSION",-J2683,0)</f>
        <v>0</v>
      </c>
      <c r="S2683" s="56">
        <f>finanzas3[[#This Row],[INGRESO__NETO]]+finanzas3[[#This Row],[GASTO_NETO]]+finanzas3[[#This Row],[INVERSION_NETA]]</f>
        <v>-2.2920000000000003</v>
      </c>
    </row>
    <row r="2684" spans="1:19" x14ac:dyDescent="0.35">
      <c r="A2684" s="3" t="s">
        <v>28</v>
      </c>
      <c r="B2684" s="3" t="s">
        <v>16</v>
      </c>
      <c r="C2684" s="3" t="s">
        <v>17</v>
      </c>
      <c r="D2684" s="3" t="s">
        <v>1562</v>
      </c>
      <c r="E2684" s="3" t="s">
        <v>2020</v>
      </c>
      <c r="F2684" s="3" t="s">
        <v>171</v>
      </c>
      <c r="G2684" s="3" t="s">
        <v>48</v>
      </c>
      <c r="H2684" s="3" t="s">
        <v>46</v>
      </c>
      <c r="I2684" s="3" t="s">
        <v>1950</v>
      </c>
      <c r="J2684" s="6">
        <v>12.342000000000001</v>
      </c>
      <c r="K2684" s="4">
        <v>45300</v>
      </c>
      <c r="L2684" s="3">
        <f t="shared" si="165"/>
        <v>2024</v>
      </c>
      <c r="M2684" s="3">
        <f t="shared" si="166"/>
        <v>1</v>
      </c>
      <c r="O2684" s="3"/>
      <c r="P2684" s="56">
        <f t="shared" si="167"/>
        <v>0</v>
      </c>
      <c r="Q2684" s="56">
        <f t="shared" si="168"/>
        <v>-12.342000000000001</v>
      </c>
      <c r="R2684" s="56">
        <f>IF(A2684="INVERSION",-J2684,0)</f>
        <v>0</v>
      </c>
      <c r="S2684" s="56">
        <f>finanzas3[[#This Row],[INGRESO__NETO]]+finanzas3[[#This Row],[GASTO_NETO]]+finanzas3[[#This Row],[INVERSION_NETA]]</f>
        <v>-12.342000000000001</v>
      </c>
    </row>
    <row r="2685" spans="1:19" x14ac:dyDescent="0.35">
      <c r="A2685" s="3" t="s">
        <v>28</v>
      </c>
      <c r="B2685" s="3" t="s">
        <v>16</v>
      </c>
      <c r="C2685" s="3" t="s">
        <v>17</v>
      </c>
      <c r="D2685" s="3" t="s">
        <v>1562</v>
      </c>
      <c r="E2685" s="3" t="s">
        <v>1623</v>
      </c>
      <c r="F2685" s="3" t="s">
        <v>171</v>
      </c>
      <c r="G2685" s="3" t="s">
        <v>1865</v>
      </c>
      <c r="H2685" s="3" t="s">
        <v>1742</v>
      </c>
      <c r="I2685" s="3" t="s">
        <v>2019</v>
      </c>
      <c r="J2685" s="6">
        <v>0.27999999999999997</v>
      </c>
      <c r="K2685" s="4">
        <v>45300</v>
      </c>
      <c r="L2685" s="3">
        <f t="shared" si="165"/>
        <v>2024</v>
      </c>
      <c r="M2685" s="3">
        <f t="shared" si="166"/>
        <v>1</v>
      </c>
      <c r="N2685" s="4">
        <v>45300</v>
      </c>
      <c r="O2685" s="3"/>
      <c r="P2685" s="56">
        <f t="shared" si="167"/>
        <v>0</v>
      </c>
      <c r="Q2685" s="56">
        <f t="shared" si="168"/>
        <v>-0.27999999999999997</v>
      </c>
      <c r="R2685" s="56">
        <f>IF(A2685="INVERSION",-J2685,0)</f>
        <v>0</v>
      </c>
      <c r="S2685" s="56">
        <f>finanzas3[[#This Row],[INGRESO__NETO]]+finanzas3[[#This Row],[GASTO_NETO]]+finanzas3[[#This Row],[INVERSION_NETA]]</f>
        <v>-0.27999999999999997</v>
      </c>
    </row>
    <row r="2686" spans="1:19" x14ac:dyDescent="0.35">
      <c r="A2686" s="3" t="s">
        <v>28</v>
      </c>
      <c r="B2686" s="3" t="s">
        <v>16</v>
      </c>
      <c r="C2686" s="3" t="s">
        <v>17</v>
      </c>
      <c r="D2686" s="3" t="s">
        <v>1562</v>
      </c>
      <c r="E2686" s="3" t="s">
        <v>1623</v>
      </c>
      <c r="F2686" s="3" t="s">
        <v>171</v>
      </c>
      <c r="G2686" s="3" t="s">
        <v>1865</v>
      </c>
      <c r="H2686" s="3" t="s">
        <v>1742</v>
      </c>
      <c r="I2686" s="3" t="s">
        <v>2019</v>
      </c>
      <c r="J2686" s="6">
        <v>0.27999999999999997</v>
      </c>
      <c r="K2686" s="4">
        <v>45300</v>
      </c>
      <c r="L2686" s="3">
        <f t="shared" si="165"/>
        <v>2024</v>
      </c>
      <c r="M2686" s="3">
        <f t="shared" si="166"/>
        <v>1</v>
      </c>
      <c r="O2686" s="3"/>
      <c r="P2686" s="56">
        <f t="shared" si="167"/>
        <v>0</v>
      </c>
      <c r="Q2686" s="56">
        <f t="shared" si="168"/>
        <v>-0.27999999999999997</v>
      </c>
      <c r="R2686" s="56">
        <f>IF(A2686="INVERSION",-J2686,0)</f>
        <v>0</v>
      </c>
      <c r="S2686" s="56">
        <f>finanzas3[[#This Row],[INGRESO__NETO]]+finanzas3[[#This Row],[GASTO_NETO]]+finanzas3[[#This Row],[INVERSION_NETA]]</f>
        <v>-0.27999999999999997</v>
      </c>
    </row>
    <row r="2687" spans="1:19" x14ac:dyDescent="0.35">
      <c r="A2687" s="3" t="s">
        <v>15</v>
      </c>
      <c r="B2687" s="3" t="s">
        <v>16</v>
      </c>
      <c r="C2687" s="3" t="s">
        <v>17</v>
      </c>
      <c r="D2687" s="3" t="s">
        <v>18</v>
      </c>
      <c r="E2687" s="3" t="s">
        <v>567</v>
      </c>
      <c r="F2687" s="41" t="s">
        <v>20</v>
      </c>
      <c r="G2687" s="41" t="s">
        <v>568</v>
      </c>
      <c r="H2687" s="41" t="s">
        <v>567</v>
      </c>
      <c r="I2687" s="41" t="s">
        <v>2013</v>
      </c>
      <c r="J2687" s="38">
        <v>15</v>
      </c>
      <c r="K2687" s="40">
        <v>45300</v>
      </c>
      <c r="L2687" s="3">
        <f t="shared" si="165"/>
        <v>2024</v>
      </c>
      <c r="M2687" s="3">
        <f t="shared" si="166"/>
        <v>1</v>
      </c>
      <c r="O2687" s="3"/>
      <c r="P2687" s="56">
        <f t="shared" si="167"/>
        <v>15</v>
      </c>
      <c r="Q2687" s="56">
        <f t="shared" si="168"/>
        <v>0</v>
      </c>
      <c r="R2687" s="56">
        <f>IF(A2687="INVERSION",-J2687,0)</f>
        <v>0</v>
      </c>
      <c r="S2687" s="56">
        <f>finanzas3[[#This Row],[INGRESO__NETO]]+finanzas3[[#This Row],[GASTO_NETO]]+finanzas3[[#This Row],[INVERSION_NETA]]</f>
        <v>15</v>
      </c>
    </row>
    <row r="2688" spans="1:19" x14ac:dyDescent="0.35">
      <c r="A2688" s="3" t="s">
        <v>15</v>
      </c>
      <c r="B2688" s="3" t="s">
        <v>16</v>
      </c>
      <c r="C2688" s="3" t="s">
        <v>17</v>
      </c>
      <c r="D2688" s="3" t="s">
        <v>18</v>
      </c>
      <c r="E2688" s="3" t="s">
        <v>2014</v>
      </c>
      <c r="F2688" s="3" t="s">
        <v>20</v>
      </c>
      <c r="G2688" s="3" t="s">
        <v>568</v>
      </c>
      <c r="H2688" s="3" t="s">
        <v>2014</v>
      </c>
      <c r="I2688" s="3" t="s">
        <v>2016</v>
      </c>
      <c r="J2688" s="6">
        <v>13.2</v>
      </c>
      <c r="K2688" s="4">
        <v>45301</v>
      </c>
      <c r="L2688" s="3">
        <f t="shared" si="165"/>
        <v>2024</v>
      </c>
      <c r="M2688" s="3">
        <f t="shared" si="166"/>
        <v>1</v>
      </c>
      <c r="O2688" s="3"/>
      <c r="P2688" s="56">
        <f t="shared" si="167"/>
        <v>13.2</v>
      </c>
      <c r="Q2688" s="56">
        <f t="shared" si="168"/>
        <v>0</v>
      </c>
      <c r="R2688" s="56">
        <f>IF(A2688="INVERSION",-J2688,0)</f>
        <v>0</v>
      </c>
      <c r="S2688" s="56">
        <f>finanzas3[[#This Row],[INGRESO__NETO]]+finanzas3[[#This Row],[GASTO_NETO]]+finanzas3[[#This Row],[INVERSION_NETA]]</f>
        <v>13.2</v>
      </c>
    </row>
    <row r="2689" spans="1:19" x14ac:dyDescent="0.35">
      <c r="A2689" s="3" t="s">
        <v>28</v>
      </c>
      <c r="B2689" s="3" t="s">
        <v>16</v>
      </c>
      <c r="C2689" s="3" t="s">
        <v>17</v>
      </c>
      <c r="D2689" s="3" t="s">
        <v>18</v>
      </c>
      <c r="E2689" s="3" t="s">
        <v>2022</v>
      </c>
      <c r="F2689" s="3" t="s">
        <v>171</v>
      </c>
      <c r="G2689" s="3" t="s">
        <v>81</v>
      </c>
      <c r="H2689" s="3" t="s">
        <v>2023</v>
      </c>
      <c r="I2689" s="3" t="s">
        <v>2021</v>
      </c>
      <c r="J2689" s="6">
        <v>2.9800000000000004</v>
      </c>
      <c r="K2689" s="4">
        <v>45303</v>
      </c>
      <c r="L2689" s="3">
        <f t="shared" si="165"/>
        <v>2024</v>
      </c>
      <c r="M2689" s="3">
        <f t="shared" si="166"/>
        <v>1</v>
      </c>
      <c r="N2689" s="9">
        <v>45303</v>
      </c>
      <c r="O2689" s="3" t="s">
        <v>2024</v>
      </c>
      <c r="P2689" s="56">
        <f t="shared" si="167"/>
        <v>0</v>
      </c>
      <c r="Q2689" s="56">
        <f t="shared" si="168"/>
        <v>-2.9800000000000004</v>
      </c>
      <c r="R2689" s="56">
        <f>IF(A2689="INVERSION",-J2689,0)</f>
        <v>0</v>
      </c>
      <c r="S2689" s="56">
        <f>finanzas3[[#This Row],[INGRESO__NETO]]+finanzas3[[#This Row],[GASTO_NETO]]+finanzas3[[#This Row],[INVERSION_NETA]]</f>
        <v>-2.9800000000000004</v>
      </c>
    </row>
    <row r="2690" spans="1:19" x14ac:dyDescent="0.35">
      <c r="A2690" s="3" t="s">
        <v>28</v>
      </c>
      <c r="B2690" s="3" t="s">
        <v>16</v>
      </c>
      <c r="C2690" s="3" t="s">
        <v>17</v>
      </c>
      <c r="D2690" s="3" t="s">
        <v>18</v>
      </c>
      <c r="E2690" s="3" t="s">
        <v>1334</v>
      </c>
      <c r="F2690" s="3" t="s">
        <v>171</v>
      </c>
      <c r="G2690" s="3" t="s">
        <v>67</v>
      </c>
      <c r="H2690" s="3" t="s">
        <v>66</v>
      </c>
      <c r="I2690" s="3" t="s">
        <v>2026</v>
      </c>
      <c r="J2690" s="6">
        <v>2.1800000000000002</v>
      </c>
      <c r="K2690" s="4">
        <v>45305</v>
      </c>
      <c r="L2690" s="3">
        <f t="shared" ref="L2690:L2753" si="169">YEAR(K2690)</f>
        <v>2024</v>
      </c>
      <c r="M2690" s="3">
        <f t="shared" ref="M2690:M2753" si="170">MONTH(K2690)</f>
        <v>1</v>
      </c>
      <c r="O2690" s="3" t="s">
        <v>2025</v>
      </c>
      <c r="P2690" s="56">
        <f t="shared" si="167"/>
        <v>0</v>
      </c>
      <c r="Q2690" s="56">
        <f t="shared" si="168"/>
        <v>-2.1800000000000002</v>
      </c>
      <c r="R2690" s="56">
        <f>IF(A2690="INVERSION",-J2690,0)</f>
        <v>0</v>
      </c>
      <c r="S2690" s="56">
        <f>finanzas3[[#This Row],[INGRESO__NETO]]+finanzas3[[#This Row],[GASTO_NETO]]+finanzas3[[#This Row],[INVERSION_NETA]]</f>
        <v>-2.1800000000000002</v>
      </c>
    </row>
    <row r="2691" spans="1:19" x14ac:dyDescent="0.35">
      <c r="A2691" s="3" t="s">
        <v>28</v>
      </c>
      <c r="B2691" s="3" t="s">
        <v>16</v>
      </c>
      <c r="C2691" s="3" t="s">
        <v>17</v>
      </c>
      <c r="D2691" s="3" t="s">
        <v>1562</v>
      </c>
      <c r="E2691" s="3" t="s">
        <v>2028</v>
      </c>
      <c r="F2691" s="3" t="s">
        <v>171</v>
      </c>
      <c r="G2691" s="3" t="s">
        <v>84</v>
      </c>
      <c r="H2691" s="3" t="s">
        <v>139</v>
      </c>
      <c r="I2691" s="3" t="s">
        <v>2029</v>
      </c>
      <c r="J2691" s="6">
        <v>1.8140000000000001</v>
      </c>
      <c r="K2691" s="4">
        <v>45306</v>
      </c>
      <c r="L2691" s="3">
        <f t="shared" si="169"/>
        <v>2024</v>
      </c>
      <c r="M2691" s="3">
        <f t="shared" si="170"/>
        <v>1</v>
      </c>
      <c r="O2691" s="3" t="s">
        <v>2027</v>
      </c>
      <c r="P2691" s="56">
        <f t="shared" ref="P2691:P2754" si="171">IF(A2691="INGRESO",J2691,0)</f>
        <v>0</v>
      </c>
      <c r="Q2691" s="56">
        <f t="shared" ref="Q2691:Q2754" si="172">IF(A2691="GASTO",-J2691,0)</f>
        <v>-1.8140000000000001</v>
      </c>
      <c r="R2691" s="56">
        <f>IF(A2691="INVERSION",-J2691,0)</f>
        <v>0</v>
      </c>
      <c r="S2691" s="56">
        <f>finanzas3[[#This Row],[INGRESO__NETO]]+finanzas3[[#This Row],[GASTO_NETO]]+finanzas3[[#This Row],[INVERSION_NETA]]</f>
        <v>-1.8140000000000001</v>
      </c>
    </row>
    <row r="2692" spans="1:19" x14ac:dyDescent="0.35">
      <c r="A2692" s="3" t="s">
        <v>531</v>
      </c>
      <c r="B2692" s="3" t="s">
        <v>16</v>
      </c>
      <c r="C2692" s="3" t="s">
        <v>17</v>
      </c>
      <c r="D2692" s="3" t="s">
        <v>18</v>
      </c>
      <c r="E2692" s="3" t="s">
        <v>2203</v>
      </c>
      <c r="F2692" s="3" t="s">
        <v>20</v>
      </c>
      <c r="G2692" s="3" t="s">
        <v>1451</v>
      </c>
      <c r="H2692" s="3" t="s">
        <v>1451</v>
      </c>
      <c r="I2692" s="3" t="s">
        <v>1450</v>
      </c>
      <c r="J2692" s="6">
        <v>135</v>
      </c>
      <c r="K2692" s="4">
        <v>45306</v>
      </c>
      <c r="L2692" s="3">
        <f t="shared" si="169"/>
        <v>2024</v>
      </c>
      <c r="M2692" s="3">
        <f t="shared" si="170"/>
        <v>1</v>
      </c>
      <c r="O2692" s="3"/>
      <c r="P2692" s="56">
        <f t="shared" si="171"/>
        <v>0</v>
      </c>
      <c r="Q2692" s="56">
        <f t="shared" si="172"/>
        <v>0</v>
      </c>
      <c r="R2692" s="56">
        <f>IF(A2692="INVERSION",-J2692,0)</f>
        <v>-135</v>
      </c>
      <c r="S2692" s="56">
        <f>finanzas3[[#This Row],[INGRESO__NETO]]+finanzas3[[#This Row],[GASTO_NETO]]+finanzas3[[#This Row],[INVERSION_NETA]]</f>
        <v>-135</v>
      </c>
    </row>
    <row r="2693" spans="1:19" x14ac:dyDescent="0.35">
      <c r="A2693" s="3" t="s">
        <v>28</v>
      </c>
      <c r="B2693" s="3" t="s">
        <v>16</v>
      </c>
      <c r="C2693" s="3" t="s">
        <v>17</v>
      </c>
      <c r="D2693" s="3" t="s">
        <v>18</v>
      </c>
      <c r="E2693" s="3" t="s">
        <v>2030</v>
      </c>
      <c r="F2693" s="3" t="s">
        <v>171</v>
      </c>
      <c r="G2693" s="3" t="s">
        <v>73</v>
      </c>
      <c r="H2693" s="3" t="s">
        <v>168</v>
      </c>
      <c r="I2693" s="3" t="s">
        <v>2031</v>
      </c>
      <c r="J2693" s="6">
        <v>4.0890000000000004</v>
      </c>
      <c r="K2693" s="4">
        <v>45306</v>
      </c>
      <c r="L2693" s="3">
        <f t="shared" si="169"/>
        <v>2024</v>
      </c>
      <c r="M2693" s="3">
        <f t="shared" si="170"/>
        <v>1</v>
      </c>
      <c r="O2693" s="3"/>
      <c r="P2693" s="56">
        <f t="shared" si="171"/>
        <v>0</v>
      </c>
      <c r="Q2693" s="56">
        <f t="shared" si="172"/>
        <v>-4.0890000000000004</v>
      </c>
      <c r="R2693" s="56">
        <f>IF(A2693="INVERSION",-J2693,0)</f>
        <v>0</v>
      </c>
      <c r="S2693" s="56">
        <f>finanzas3[[#This Row],[INGRESO__NETO]]+finanzas3[[#This Row],[GASTO_NETO]]+finanzas3[[#This Row],[INVERSION_NETA]]</f>
        <v>-4.0890000000000004</v>
      </c>
    </row>
    <row r="2694" spans="1:19" x14ac:dyDescent="0.35">
      <c r="A2694" s="3" t="s">
        <v>28</v>
      </c>
      <c r="B2694" s="3" t="s">
        <v>16</v>
      </c>
      <c r="C2694" s="3" t="s">
        <v>17</v>
      </c>
      <c r="D2694" s="3" t="s">
        <v>18</v>
      </c>
      <c r="G2694" s="3" t="s">
        <v>59</v>
      </c>
      <c r="H2694" s="3" t="s">
        <v>428</v>
      </c>
      <c r="I2694" s="3" t="s">
        <v>2032</v>
      </c>
      <c r="J2694" s="6">
        <v>7.5</v>
      </c>
      <c r="K2694" s="4">
        <v>45307</v>
      </c>
      <c r="L2694" s="3">
        <f t="shared" si="169"/>
        <v>2024</v>
      </c>
      <c r="M2694" s="3">
        <f t="shared" si="170"/>
        <v>1</v>
      </c>
      <c r="O2694" s="3" t="s">
        <v>2033</v>
      </c>
      <c r="P2694" s="56">
        <f t="shared" si="171"/>
        <v>0</v>
      </c>
      <c r="Q2694" s="56">
        <f t="shared" si="172"/>
        <v>-7.5</v>
      </c>
      <c r="R2694" s="56">
        <f>IF(A2694="INVERSION",-J2694,0)</f>
        <v>0</v>
      </c>
      <c r="S2694" s="56">
        <f>finanzas3[[#This Row],[INGRESO__NETO]]+finanzas3[[#This Row],[GASTO_NETO]]+finanzas3[[#This Row],[INVERSION_NETA]]</f>
        <v>-7.5</v>
      </c>
    </row>
    <row r="2695" spans="1:19" x14ac:dyDescent="0.35">
      <c r="A2695" s="3" t="s">
        <v>28</v>
      </c>
      <c r="B2695" s="3" t="s">
        <v>16</v>
      </c>
      <c r="C2695" s="3" t="s">
        <v>17</v>
      </c>
      <c r="D2695" s="3" t="s">
        <v>18</v>
      </c>
      <c r="F2695" s="3" t="s">
        <v>171</v>
      </c>
      <c r="G2695" s="3" t="s">
        <v>84</v>
      </c>
      <c r="H2695" s="3" t="s">
        <v>139</v>
      </c>
      <c r="I2695" s="3" t="s">
        <v>2034</v>
      </c>
      <c r="J2695" s="6">
        <v>2.0500000000000003</v>
      </c>
      <c r="K2695" s="4">
        <v>45309</v>
      </c>
      <c r="L2695" s="3">
        <f t="shared" si="169"/>
        <v>2024</v>
      </c>
      <c r="M2695" s="3">
        <f t="shared" si="170"/>
        <v>1</v>
      </c>
      <c r="O2695" s="3"/>
      <c r="P2695" s="56">
        <f t="shared" si="171"/>
        <v>0</v>
      </c>
      <c r="Q2695" s="56">
        <f t="shared" si="172"/>
        <v>-2.0500000000000003</v>
      </c>
      <c r="R2695" s="56">
        <f>IF(A2695="INVERSION",-J2695,0)</f>
        <v>0</v>
      </c>
      <c r="S2695" s="56">
        <f>finanzas3[[#This Row],[INGRESO__NETO]]+finanzas3[[#This Row],[GASTO_NETO]]+finanzas3[[#This Row],[INVERSION_NETA]]</f>
        <v>-2.0500000000000003</v>
      </c>
    </row>
    <row r="2696" spans="1:19" x14ac:dyDescent="0.35">
      <c r="A2696" s="3" t="s">
        <v>28</v>
      </c>
      <c r="B2696" s="3" t="s">
        <v>16</v>
      </c>
      <c r="C2696" s="3" t="s">
        <v>17</v>
      </c>
      <c r="D2696" s="3" t="s">
        <v>18</v>
      </c>
      <c r="E2696" s="3" t="s">
        <v>645</v>
      </c>
      <c r="F2696" s="3" t="s">
        <v>171</v>
      </c>
      <c r="G2696" s="3" t="s">
        <v>48</v>
      </c>
      <c r="H2696" s="3" t="s">
        <v>874</v>
      </c>
      <c r="I2696" s="3" t="s">
        <v>1835</v>
      </c>
      <c r="J2696" s="6">
        <v>0.23000000000000004</v>
      </c>
      <c r="K2696" s="4">
        <v>45310</v>
      </c>
      <c r="L2696" s="3">
        <f t="shared" si="169"/>
        <v>2024</v>
      </c>
      <c r="M2696" s="3">
        <f t="shared" si="170"/>
        <v>1</v>
      </c>
      <c r="O2696" s="3"/>
      <c r="P2696" s="56">
        <f t="shared" si="171"/>
        <v>0</v>
      </c>
      <c r="Q2696" s="56">
        <f t="shared" si="172"/>
        <v>-0.23000000000000004</v>
      </c>
      <c r="R2696" s="56">
        <f>IF(A2696="INVERSION",-J2696,0)</f>
        <v>0</v>
      </c>
      <c r="S2696" s="56">
        <f>finanzas3[[#This Row],[INGRESO__NETO]]+finanzas3[[#This Row],[GASTO_NETO]]+finanzas3[[#This Row],[INVERSION_NETA]]</f>
        <v>-0.23000000000000004</v>
      </c>
    </row>
    <row r="2697" spans="1:19" x14ac:dyDescent="0.35">
      <c r="A2697" s="3" t="s">
        <v>28</v>
      </c>
      <c r="B2697" s="3" t="s">
        <v>16</v>
      </c>
      <c r="C2697" s="3" t="s">
        <v>17</v>
      </c>
      <c r="D2697" s="3" t="s">
        <v>1562</v>
      </c>
      <c r="E2697" s="3" t="s">
        <v>2060</v>
      </c>
      <c r="F2697" s="3" t="s">
        <v>171</v>
      </c>
      <c r="G2697" s="3" t="s">
        <v>67</v>
      </c>
      <c r="H2697" s="3" t="s">
        <v>67</v>
      </c>
      <c r="I2697" s="3" t="s">
        <v>1210</v>
      </c>
      <c r="J2697" s="6">
        <v>7.2</v>
      </c>
      <c r="K2697" s="4">
        <v>45313</v>
      </c>
      <c r="L2697" s="3">
        <f t="shared" si="169"/>
        <v>2024</v>
      </c>
      <c r="M2697" s="3">
        <f t="shared" si="170"/>
        <v>1</v>
      </c>
      <c r="O2697" s="3" t="s">
        <v>2066</v>
      </c>
      <c r="P2697" s="56">
        <f t="shared" si="171"/>
        <v>0</v>
      </c>
      <c r="Q2697" s="56">
        <f t="shared" si="172"/>
        <v>-7.2</v>
      </c>
      <c r="R2697" s="56">
        <f>IF(A2697="INVERSION",-J2697,0)</f>
        <v>0</v>
      </c>
      <c r="S2697" s="56">
        <f>finanzas3[[#This Row],[INGRESO__NETO]]+finanzas3[[#This Row],[GASTO_NETO]]+finanzas3[[#This Row],[INVERSION_NETA]]</f>
        <v>-7.2</v>
      </c>
    </row>
    <row r="2698" spans="1:19" x14ac:dyDescent="0.35">
      <c r="A2698" s="3" t="s">
        <v>28</v>
      </c>
      <c r="B2698" s="3" t="s">
        <v>16</v>
      </c>
      <c r="C2698" s="3" t="s">
        <v>17</v>
      </c>
      <c r="D2698" s="3" t="s">
        <v>1562</v>
      </c>
      <c r="E2698" s="3" t="s">
        <v>46</v>
      </c>
      <c r="F2698" s="3" t="s">
        <v>171</v>
      </c>
      <c r="G2698" s="3" t="s">
        <v>48</v>
      </c>
      <c r="H2698" s="3" t="s">
        <v>46</v>
      </c>
      <c r="I2698" s="3" t="s">
        <v>2065</v>
      </c>
      <c r="J2698" s="6">
        <v>1.109</v>
      </c>
      <c r="K2698" s="4">
        <v>45313</v>
      </c>
      <c r="L2698" s="3">
        <f t="shared" si="169"/>
        <v>2024</v>
      </c>
      <c r="M2698" s="3">
        <f t="shared" si="170"/>
        <v>1</v>
      </c>
      <c r="O2698" s="3"/>
      <c r="P2698" s="56">
        <f t="shared" si="171"/>
        <v>0</v>
      </c>
      <c r="Q2698" s="56">
        <f t="shared" si="172"/>
        <v>-1.109</v>
      </c>
      <c r="R2698" s="56">
        <f>IF(A2698="INVERSION",-J2698,0)</f>
        <v>0</v>
      </c>
      <c r="S2698" s="56">
        <f>finanzas3[[#This Row],[INGRESO__NETO]]+finanzas3[[#This Row],[GASTO_NETO]]+finanzas3[[#This Row],[INVERSION_NETA]]</f>
        <v>-1.109</v>
      </c>
    </row>
    <row r="2699" spans="1:19" x14ac:dyDescent="0.35">
      <c r="A2699" s="3" t="s">
        <v>28</v>
      </c>
      <c r="B2699" s="3" t="s">
        <v>16</v>
      </c>
      <c r="C2699" s="3" t="s">
        <v>17</v>
      </c>
      <c r="D2699" s="3" t="s">
        <v>1562</v>
      </c>
      <c r="E2699" s="3" t="s">
        <v>46</v>
      </c>
      <c r="F2699" s="3" t="s">
        <v>171</v>
      </c>
      <c r="G2699" s="3" t="s">
        <v>48</v>
      </c>
      <c r="H2699" s="3" t="s">
        <v>46</v>
      </c>
      <c r="I2699" s="3" t="s">
        <v>2063</v>
      </c>
      <c r="J2699" s="6">
        <v>3.1340000000000003</v>
      </c>
      <c r="K2699" s="4">
        <v>45313</v>
      </c>
      <c r="L2699" s="3">
        <f t="shared" si="169"/>
        <v>2024</v>
      </c>
      <c r="M2699" s="3">
        <f t="shared" si="170"/>
        <v>1</v>
      </c>
      <c r="O2699" s="3"/>
      <c r="P2699" s="56">
        <f t="shared" si="171"/>
        <v>0</v>
      </c>
      <c r="Q2699" s="56">
        <f t="shared" si="172"/>
        <v>-3.1340000000000003</v>
      </c>
      <c r="R2699" s="56">
        <f>IF(A2699="INVERSION",-J2699,0)</f>
        <v>0</v>
      </c>
      <c r="S2699" s="56">
        <f>finanzas3[[#This Row],[INGRESO__NETO]]+finanzas3[[#This Row],[GASTO_NETO]]+finanzas3[[#This Row],[INVERSION_NETA]]</f>
        <v>-3.1340000000000003</v>
      </c>
    </row>
    <row r="2700" spans="1:19" x14ac:dyDescent="0.35">
      <c r="A2700" s="3" t="s">
        <v>28</v>
      </c>
      <c r="B2700" s="3" t="s">
        <v>16</v>
      </c>
      <c r="C2700" s="3" t="s">
        <v>17</v>
      </c>
      <c r="D2700" s="3" t="s">
        <v>1562</v>
      </c>
      <c r="E2700" s="3" t="s">
        <v>46</v>
      </c>
      <c r="F2700" s="3" t="s">
        <v>171</v>
      </c>
      <c r="G2700" s="3" t="s">
        <v>48</v>
      </c>
      <c r="H2700" s="3" t="s">
        <v>46</v>
      </c>
      <c r="I2700" s="3" t="s">
        <v>2063</v>
      </c>
      <c r="J2700" s="6">
        <v>3.6530000000000005</v>
      </c>
      <c r="K2700" s="4">
        <v>45313</v>
      </c>
      <c r="L2700" s="3">
        <f t="shared" si="169"/>
        <v>2024</v>
      </c>
      <c r="M2700" s="3">
        <f t="shared" si="170"/>
        <v>1</v>
      </c>
      <c r="O2700" s="3"/>
      <c r="P2700" s="56">
        <f t="shared" si="171"/>
        <v>0</v>
      </c>
      <c r="Q2700" s="56">
        <f t="shared" si="172"/>
        <v>-3.6530000000000005</v>
      </c>
      <c r="R2700" s="56">
        <f>IF(A2700="INVERSION",-J2700,0)</f>
        <v>0</v>
      </c>
      <c r="S2700" s="56">
        <f>finanzas3[[#This Row],[INGRESO__NETO]]+finanzas3[[#This Row],[GASTO_NETO]]+finanzas3[[#This Row],[INVERSION_NETA]]</f>
        <v>-3.6530000000000005</v>
      </c>
    </row>
    <row r="2701" spans="1:19" x14ac:dyDescent="0.35">
      <c r="A2701" s="3" t="s">
        <v>28</v>
      </c>
      <c r="B2701" s="3" t="s">
        <v>16</v>
      </c>
      <c r="C2701" s="3" t="s">
        <v>17</v>
      </c>
      <c r="D2701" s="3" t="s">
        <v>1562</v>
      </c>
      <c r="E2701" s="3" t="s">
        <v>2067</v>
      </c>
      <c r="F2701" s="3" t="s">
        <v>171</v>
      </c>
      <c r="G2701" s="3" t="s">
        <v>1864</v>
      </c>
      <c r="H2701" s="3" t="s">
        <v>2064</v>
      </c>
      <c r="I2701" s="3" t="s">
        <v>1993</v>
      </c>
      <c r="J2701" s="6">
        <v>0.5</v>
      </c>
      <c r="K2701" s="4">
        <v>45313</v>
      </c>
      <c r="L2701" s="3">
        <f t="shared" si="169"/>
        <v>2024</v>
      </c>
      <c r="M2701" s="3">
        <f t="shared" si="170"/>
        <v>1</v>
      </c>
      <c r="O2701" s="3"/>
      <c r="P2701" s="56">
        <f t="shared" si="171"/>
        <v>0</v>
      </c>
      <c r="Q2701" s="56">
        <f t="shared" si="172"/>
        <v>-0.5</v>
      </c>
      <c r="R2701" s="56">
        <f>IF(A2701="INVERSION",-J2701,0)</f>
        <v>0</v>
      </c>
      <c r="S2701" s="56">
        <f>finanzas3[[#This Row],[INGRESO__NETO]]+finanzas3[[#This Row],[GASTO_NETO]]+finanzas3[[#This Row],[INVERSION_NETA]]</f>
        <v>-0.5</v>
      </c>
    </row>
    <row r="2702" spans="1:19" x14ac:dyDescent="0.35">
      <c r="A2702" s="3" t="s">
        <v>28</v>
      </c>
      <c r="B2702" s="3" t="s">
        <v>16</v>
      </c>
      <c r="C2702" s="3" t="s">
        <v>17</v>
      </c>
      <c r="D2702" s="3" t="s">
        <v>1562</v>
      </c>
      <c r="E2702" s="3" t="s">
        <v>63</v>
      </c>
      <c r="F2702" s="3" t="s">
        <v>171</v>
      </c>
      <c r="G2702" s="3" t="s">
        <v>48</v>
      </c>
      <c r="H2702" s="3" t="s">
        <v>63</v>
      </c>
      <c r="I2702" s="3" t="s">
        <v>1423</v>
      </c>
      <c r="J2702" s="6">
        <v>1.7309999999999999</v>
      </c>
      <c r="K2702" s="4">
        <v>45313</v>
      </c>
      <c r="L2702" s="3">
        <f t="shared" si="169"/>
        <v>2024</v>
      </c>
      <c r="M2702" s="3">
        <f t="shared" si="170"/>
        <v>1</v>
      </c>
      <c r="O2702" s="3"/>
      <c r="P2702" s="56">
        <f t="shared" si="171"/>
        <v>0</v>
      </c>
      <c r="Q2702" s="56">
        <f t="shared" si="172"/>
        <v>-1.7309999999999999</v>
      </c>
      <c r="R2702" s="56">
        <f>IF(A2702="INVERSION",-J2702,0)</f>
        <v>0</v>
      </c>
      <c r="S2702" s="56">
        <f>finanzas3[[#This Row],[INGRESO__NETO]]+finanzas3[[#This Row],[GASTO_NETO]]+finanzas3[[#This Row],[INVERSION_NETA]]</f>
        <v>-1.7309999999999999</v>
      </c>
    </row>
    <row r="2703" spans="1:19" x14ac:dyDescent="0.35">
      <c r="A2703" s="3" t="s">
        <v>28</v>
      </c>
      <c r="B2703" s="3" t="s">
        <v>16</v>
      </c>
      <c r="C2703" s="3" t="s">
        <v>17</v>
      </c>
      <c r="D2703" s="3" t="s">
        <v>1562</v>
      </c>
      <c r="E2703" s="3" t="s">
        <v>2062</v>
      </c>
      <c r="F2703" s="3" t="s">
        <v>171</v>
      </c>
      <c r="G2703" s="3" t="s">
        <v>48</v>
      </c>
      <c r="H2703" s="3" t="s">
        <v>2061</v>
      </c>
      <c r="I2703" s="3" t="s">
        <v>1423</v>
      </c>
      <c r="J2703" s="6">
        <v>0.11899999999999999</v>
      </c>
      <c r="K2703" s="4">
        <v>45313</v>
      </c>
      <c r="L2703" s="3">
        <f t="shared" si="169"/>
        <v>2024</v>
      </c>
      <c r="M2703" s="3">
        <f t="shared" si="170"/>
        <v>1</v>
      </c>
      <c r="O2703" s="3"/>
      <c r="P2703" s="56">
        <f t="shared" si="171"/>
        <v>0</v>
      </c>
      <c r="Q2703" s="56">
        <f t="shared" si="172"/>
        <v>-0.11899999999999999</v>
      </c>
      <c r="R2703" s="56">
        <f>IF(A2703="INVERSION",-J2703,0)</f>
        <v>0</v>
      </c>
      <c r="S2703" s="56">
        <f>finanzas3[[#This Row],[INGRESO__NETO]]+finanzas3[[#This Row],[GASTO_NETO]]+finanzas3[[#This Row],[INVERSION_NETA]]</f>
        <v>-0.11899999999999999</v>
      </c>
    </row>
    <row r="2704" spans="1:19" x14ac:dyDescent="0.35">
      <c r="A2704" s="3" t="s">
        <v>28</v>
      </c>
      <c r="B2704" s="3" t="s">
        <v>16</v>
      </c>
      <c r="C2704" s="3" t="s">
        <v>17</v>
      </c>
      <c r="D2704" s="3" t="s">
        <v>1562</v>
      </c>
      <c r="E2704" s="3" t="s">
        <v>2059</v>
      </c>
      <c r="F2704" s="3" t="s">
        <v>171</v>
      </c>
      <c r="G2704" s="3" t="s">
        <v>1864</v>
      </c>
      <c r="H2704" s="3" t="s">
        <v>582</v>
      </c>
      <c r="I2704" s="3" t="s">
        <v>1275</v>
      </c>
      <c r="J2704" s="6">
        <v>3</v>
      </c>
      <c r="K2704" s="4">
        <v>45313</v>
      </c>
      <c r="L2704" s="3">
        <f t="shared" si="169"/>
        <v>2024</v>
      </c>
      <c r="M2704" s="3">
        <f t="shared" si="170"/>
        <v>1</v>
      </c>
      <c r="O2704" s="3"/>
      <c r="P2704" s="56">
        <f t="shared" si="171"/>
        <v>0</v>
      </c>
      <c r="Q2704" s="56">
        <f t="shared" si="172"/>
        <v>-3</v>
      </c>
      <c r="R2704" s="56">
        <f>IF(A2704="INVERSION",-J2704,0)</f>
        <v>0</v>
      </c>
      <c r="S2704" s="56">
        <f>finanzas3[[#This Row],[INGRESO__NETO]]+finanzas3[[#This Row],[GASTO_NETO]]+finanzas3[[#This Row],[INVERSION_NETA]]</f>
        <v>-3</v>
      </c>
    </row>
    <row r="2705" spans="1:19" x14ac:dyDescent="0.35">
      <c r="A2705" s="3" t="s">
        <v>28</v>
      </c>
      <c r="B2705" s="3" t="s">
        <v>16</v>
      </c>
      <c r="C2705" s="3" t="s">
        <v>17</v>
      </c>
      <c r="D2705" s="3" t="s">
        <v>1562</v>
      </c>
      <c r="E2705" s="3" t="s">
        <v>2062</v>
      </c>
      <c r="F2705" s="3" t="s">
        <v>171</v>
      </c>
      <c r="G2705" s="3" t="s">
        <v>48</v>
      </c>
      <c r="H2705" s="3" t="s">
        <v>2061</v>
      </c>
      <c r="I2705" s="3" t="s">
        <v>1423</v>
      </c>
      <c r="J2705" s="6">
        <v>0.28700000000000003</v>
      </c>
      <c r="K2705" s="4">
        <v>45315</v>
      </c>
      <c r="L2705" s="3">
        <f t="shared" si="169"/>
        <v>2024</v>
      </c>
      <c r="M2705" s="3">
        <f t="shared" si="170"/>
        <v>1</v>
      </c>
      <c r="O2705" s="3"/>
      <c r="P2705" s="56">
        <f t="shared" si="171"/>
        <v>0</v>
      </c>
      <c r="Q2705" s="56">
        <f t="shared" si="172"/>
        <v>-0.28700000000000003</v>
      </c>
      <c r="R2705" s="56">
        <f>IF(A2705="INVERSION",-J2705,0)</f>
        <v>0</v>
      </c>
      <c r="S2705" s="56">
        <f>finanzas3[[#This Row],[INGRESO__NETO]]+finanzas3[[#This Row],[GASTO_NETO]]+finanzas3[[#This Row],[INVERSION_NETA]]</f>
        <v>-0.28700000000000003</v>
      </c>
    </row>
    <row r="2706" spans="1:19" x14ac:dyDescent="0.35">
      <c r="A2706" s="3" t="s">
        <v>28</v>
      </c>
      <c r="B2706" s="3" t="s">
        <v>16</v>
      </c>
      <c r="C2706" s="3" t="s">
        <v>17</v>
      </c>
      <c r="D2706" s="3" t="s">
        <v>18</v>
      </c>
      <c r="E2706" s="3" t="s">
        <v>1795</v>
      </c>
      <c r="F2706" s="3" t="s">
        <v>171</v>
      </c>
      <c r="G2706" s="3" t="s">
        <v>59</v>
      </c>
      <c r="H2706" s="3" t="s">
        <v>337</v>
      </c>
      <c r="I2706" s="3" t="s">
        <v>2038</v>
      </c>
      <c r="J2706" s="6">
        <v>0.5</v>
      </c>
      <c r="K2706" s="4">
        <v>45316</v>
      </c>
      <c r="L2706" s="3">
        <f t="shared" si="169"/>
        <v>2024</v>
      </c>
      <c r="M2706" s="3">
        <f t="shared" si="170"/>
        <v>1</v>
      </c>
      <c r="O2706" s="3"/>
      <c r="P2706" s="56">
        <f t="shared" si="171"/>
        <v>0</v>
      </c>
      <c r="Q2706" s="56">
        <f t="shared" si="172"/>
        <v>-0.5</v>
      </c>
      <c r="R2706" s="56">
        <f>IF(A2706="INVERSION",-J2706,0)</f>
        <v>0</v>
      </c>
      <c r="S2706" s="56">
        <f>finanzas3[[#This Row],[INGRESO__NETO]]+finanzas3[[#This Row],[GASTO_NETO]]+finanzas3[[#This Row],[INVERSION_NETA]]</f>
        <v>-0.5</v>
      </c>
    </row>
    <row r="2707" spans="1:19" x14ac:dyDescent="0.35">
      <c r="A2707" s="3" t="s">
        <v>28</v>
      </c>
      <c r="B2707" s="3" t="s">
        <v>16</v>
      </c>
      <c r="C2707" s="3" t="s">
        <v>17</v>
      </c>
      <c r="D2707" s="3" t="s">
        <v>18</v>
      </c>
      <c r="E2707" s="3" t="s">
        <v>1795</v>
      </c>
      <c r="F2707" s="3" t="s">
        <v>171</v>
      </c>
      <c r="G2707" s="3" t="s">
        <v>59</v>
      </c>
      <c r="H2707" s="3" t="s">
        <v>337</v>
      </c>
      <c r="I2707" s="3" t="s">
        <v>2038</v>
      </c>
      <c r="J2707" s="6">
        <v>0.5</v>
      </c>
      <c r="K2707" s="4">
        <v>45317</v>
      </c>
      <c r="L2707" s="3">
        <f t="shared" si="169"/>
        <v>2024</v>
      </c>
      <c r="M2707" s="3">
        <f t="shared" si="170"/>
        <v>1</v>
      </c>
      <c r="O2707" s="3"/>
      <c r="P2707" s="56">
        <f t="shared" si="171"/>
        <v>0</v>
      </c>
      <c r="Q2707" s="56">
        <f t="shared" si="172"/>
        <v>-0.5</v>
      </c>
      <c r="R2707" s="56">
        <f>IF(A2707="INVERSION",-J2707,0)</f>
        <v>0</v>
      </c>
      <c r="S2707" s="56">
        <f>finanzas3[[#This Row],[INGRESO__NETO]]+finanzas3[[#This Row],[GASTO_NETO]]+finanzas3[[#This Row],[INVERSION_NETA]]</f>
        <v>-0.5</v>
      </c>
    </row>
    <row r="2708" spans="1:19" x14ac:dyDescent="0.35">
      <c r="A2708" s="3" t="s">
        <v>28</v>
      </c>
      <c r="B2708" s="3" t="s">
        <v>16</v>
      </c>
      <c r="C2708" s="3" t="s">
        <v>17</v>
      </c>
      <c r="D2708" s="3" t="s">
        <v>18</v>
      </c>
      <c r="F2708" s="3" t="s">
        <v>171</v>
      </c>
      <c r="G2708" s="3" t="s">
        <v>67</v>
      </c>
      <c r="H2708" s="3" t="s">
        <v>66</v>
      </c>
      <c r="I2708" s="3" t="s">
        <v>1013</v>
      </c>
      <c r="J2708" s="6">
        <v>0.32000000000000006</v>
      </c>
      <c r="K2708" s="4">
        <v>45320</v>
      </c>
      <c r="L2708" s="3">
        <f t="shared" si="169"/>
        <v>2024</v>
      </c>
      <c r="M2708" s="3">
        <f t="shared" si="170"/>
        <v>1</v>
      </c>
      <c r="O2708" s="3"/>
      <c r="P2708" s="56">
        <f t="shared" si="171"/>
        <v>0</v>
      </c>
      <c r="Q2708" s="56">
        <f t="shared" si="172"/>
        <v>-0.32000000000000006</v>
      </c>
      <c r="R2708" s="56">
        <f>IF(A2708="INVERSION",-J2708,0)</f>
        <v>0</v>
      </c>
      <c r="S2708" s="56">
        <f>finanzas3[[#This Row],[INGRESO__NETO]]+finanzas3[[#This Row],[GASTO_NETO]]+finanzas3[[#This Row],[INVERSION_NETA]]</f>
        <v>-0.32000000000000006</v>
      </c>
    </row>
    <row r="2709" spans="1:19" x14ac:dyDescent="0.35">
      <c r="A2709" s="3" t="s">
        <v>28</v>
      </c>
      <c r="B2709" s="3" t="s">
        <v>16</v>
      </c>
      <c r="C2709" s="3" t="s">
        <v>17</v>
      </c>
      <c r="D2709" s="3" t="s">
        <v>18</v>
      </c>
      <c r="E2709" s="3" t="s">
        <v>2041</v>
      </c>
      <c r="F2709" s="3" t="s">
        <v>20</v>
      </c>
      <c r="G2709" s="3" t="s">
        <v>73</v>
      </c>
      <c r="H2709" s="3" t="s">
        <v>2042</v>
      </c>
      <c r="I2709" s="3" t="s">
        <v>2039</v>
      </c>
      <c r="J2709" s="6">
        <v>15.346000000000002</v>
      </c>
      <c r="K2709" s="4">
        <v>45320</v>
      </c>
      <c r="L2709" s="3">
        <f t="shared" si="169"/>
        <v>2024</v>
      </c>
      <c r="M2709" s="3">
        <f t="shared" si="170"/>
        <v>1</v>
      </c>
      <c r="O2709" s="3"/>
      <c r="P2709" s="56">
        <f t="shared" si="171"/>
        <v>0</v>
      </c>
      <c r="Q2709" s="56">
        <f t="shared" si="172"/>
        <v>-15.346000000000002</v>
      </c>
      <c r="R2709" s="56">
        <f>IF(A2709="INVERSION",-J2709,0)</f>
        <v>0</v>
      </c>
      <c r="S2709" s="56">
        <f>finanzas3[[#This Row],[INGRESO__NETO]]+finanzas3[[#This Row],[GASTO_NETO]]+finanzas3[[#This Row],[INVERSION_NETA]]</f>
        <v>-15.346000000000002</v>
      </c>
    </row>
    <row r="2710" spans="1:19" x14ac:dyDescent="0.35">
      <c r="A2710" s="3" t="s">
        <v>28</v>
      </c>
      <c r="B2710" s="3" t="s">
        <v>16</v>
      </c>
      <c r="C2710" s="3" t="s">
        <v>17</v>
      </c>
      <c r="D2710" s="3" t="s">
        <v>18</v>
      </c>
      <c r="E2710" s="3" t="s">
        <v>1334</v>
      </c>
      <c r="F2710" s="3" t="s">
        <v>171</v>
      </c>
      <c r="G2710" s="3" t="s">
        <v>67</v>
      </c>
      <c r="H2710" s="3" t="s">
        <v>66</v>
      </c>
      <c r="I2710" s="3" t="s">
        <v>2026</v>
      </c>
      <c r="J2710" s="6">
        <v>5.0100000000000007</v>
      </c>
      <c r="K2710" s="4">
        <v>45320</v>
      </c>
      <c r="L2710" s="3">
        <f t="shared" si="169"/>
        <v>2024</v>
      </c>
      <c r="M2710" s="3">
        <f t="shared" si="170"/>
        <v>1</v>
      </c>
      <c r="O2710" s="3" t="s">
        <v>2035</v>
      </c>
      <c r="P2710" s="56">
        <f t="shared" si="171"/>
        <v>0</v>
      </c>
      <c r="Q2710" s="56">
        <f t="shared" si="172"/>
        <v>-5.0100000000000007</v>
      </c>
      <c r="R2710" s="56">
        <f>IF(A2710="INVERSION",-J2710,0)</f>
        <v>0</v>
      </c>
      <c r="S2710" s="56">
        <f>finanzas3[[#This Row],[INGRESO__NETO]]+finanzas3[[#This Row],[GASTO_NETO]]+finanzas3[[#This Row],[INVERSION_NETA]]</f>
        <v>-5.0100000000000007</v>
      </c>
    </row>
    <row r="2711" spans="1:19" x14ac:dyDescent="0.35">
      <c r="A2711" s="3" t="s">
        <v>28</v>
      </c>
      <c r="B2711" s="3" t="s">
        <v>16</v>
      </c>
      <c r="C2711" s="3" t="s">
        <v>17</v>
      </c>
      <c r="D2711" s="3" t="s">
        <v>1562</v>
      </c>
      <c r="E2711" s="3" t="s">
        <v>1576</v>
      </c>
      <c r="F2711" s="3" t="s">
        <v>171</v>
      </c>
      <c r="G2711" s="3" t="s">
        <v>67</v>
      </c>
      <c r="H2711" s="3" t="s">
        <v>67</v>
      </c>
      <c r="I2711" s="3" t="s">
        <v>49</v>
      </c>
      <c r="J2711" s="6">
        <v>4.1000000000000005</v>
      </c>
      <c r="K2711" s="4">
        <v>45320</v>
      </c>
      <c r="L2711" s="3">
        <f t="shared" si="169"/>
        <v>2024</v>
      </c>
      <c r="M2711" s="3">
        <f t="shared" si="170"/>
        <v>1</v>
      </c>
      <c r="O2711" s="3"/>
      <c r="P2711" s="56">
        <f t="shared" si="171"/>
        <v>0</v>
      </c>
      <c r="Q2711" s="56">
        <f t="shared" si="172"/>
        <v>-4.1000000000000005</v>
      </c>
      <c r="R2711" s="56">
        <f>IF(A2711="INVERSION",-J2711,0)</f>
        <v>0</v>
      </c>
      <c r="S2711" s="56">
        <f>finanzas3[[#This Row],[INGRESO__NETO]]+finanzas3[[#This Row],[GASTO_NETO]]+finanzas3[[#This Row],[INVERSION_NETA]]</f>
        <v>-4.1000000000000005</v>
      </c>
    </row>
    <row r="2712" spans="1:19" x14ac:dyDescent="0.35">
      <c r="A2712" s="3" t="s">
        <v>28</v>
      </c>
      <c r="B2712" s="3" t="s">
        <v>16</v>
      </c>
      <c r="C2712" s="3" t="s">
        <v>17</v>
      </c>
      <c r="D2712" s="3" t="s">
        <v>18</v>
      </c>
      <c r="E2712" s="3" t="s">
        <v>167</v>
      </c>
      <c r="F2712" s="3" t="s">
        <v>20</v>
      </c>
      <c r="G2712" s="3" t="s">
        <v>1865</v>
      </c>
      <c r="H2712" s="3" t="s">
        <v>262</v>
      </c>
      <c r="I2712" s="3" t="s">
        <v>2040</v>
      </c>
      <c r="J2712" s="6">
        <v>2.3980000000000001</v>
      </c>
      <c r="K2712" s="4">
        <v>45320</v>
      </c>
      <c r="L2712" s="3">
        <f t="shared" si="169"/>
        <v>2024</v>
      </c>
      <c r="M2712" s="3">
        <f t="shared" si="170"/>
        <v>1</v>
      </c>
      <c r="O2712" s="3"/>
      <c r="P2712" s="56">
        <f t="shared" si="171"/>
        <v>0</v>
      </c>
      <c r="Q2712" s="56">
        <f t="shared" si="172"/>
        <v>-2.3980000000000001</v>
      </c>
      <c r="R2712" s="56">
        <f>IF(A2712="INVERSION",-J2712,0)</f>
        <v>0</v>
      </c>
      <c r="S2712" s="56">
        <f>finanzas3[[#This Row],[INGRESO__NETO]]+finanzas3[[#This Row],[GASTO_NETO]]+finanzas3[[#This Row],[INVERSION_NETA]]</f>
        <v>-2.3980000000000001</v>
      </c>
    </row>
    <row r="2713" spans="1:19" x14ac:dyDescent="0.35">
      <c r="A2713" s="3" t="s">
        <v>28</v>
      </c>
      <c r="B2713" s="3" t="s">
        <v>16</v>
      </c>
      <c r="C2713" s="3" t="s">
        <v>17</v>
      </c>
      <c r="D2713" s="3" t="s">
        <v>18</v>
      </c>
      <c r="E2713" s="3" t="s">
        <v>1795</v>
      </c>
      <c r="F2713" s="3" t="s">
        <v>171</v>
      </c>
      <c r="G2713" s="3" t="s">
        <v>59</v>
      </c>
      <c r="H2713" s="3" t="s">
        <v>337</v>
      </c>
      <c r="I2713" s="3" t="s">
        <v>2038</v>
      </c>
      <c r="J2713" s="6">
        <v>0.5</v>
      </c>
      <c r="K2713" s="4">
        <v>45320</v>
      </c>
      <c r="L2713" s="3">
        <f t="shared" si="169"/>
        <v>2024</v>
      </c>
      <c r="M2713" s="3">
        <f t="shared" si="170"/>
        <v>1</v>
      </c>
      <c r="O2713" s="3"/>
      <c r="P2713" s="56">
        <f t="shared" si="171"/>
        <v>0</v>
      </c>
      <c r="Q2713" s="56">
        <f t="shared" si="172"/>
        <v>-0.5</v>
      </c>
      <c r="R2713" s="56">
        <f>IF(A2713="INVERSION",-J2713,0)</f>
        <v>0</v>
      </c>
      <c r="S2713" s="56">
        <f>finanzas3[[#This Row],[INGRESO__NETO]]+finanzas3[[#This Row],[GASTO_NETO]]+finanzas3[[#This Row],[INVERSION_NETA]]</f>
        <v>-0.5</v>
      </c>
    </row>
    <row r="2714" spans="1:19" x14ac:dyDescent="0.35">
      <c r="A2714" s="3" t="s">
        <v>28</v>
      </c>
      <c r="B2714" s="3" t="s">
        <v>16</v>
      </c>
      <c r="C2714" s="3" t="s">
        <v>17</v>
      </c>
      <c r="D2714" s="3" t="s">
        <v>18</v>
      </c>
      <c r="E2714" s="3" t="s">
        <v>803</v>
      </c>
      <c r="F2714" s="3" t="s">
        <v>171</v>
      </c>
      <c r="G2714" s="3" t="s">
        <v>53</v>
      </c>
      <c r="H2714" s="3" t="s">
        <v>77</v>
      </c>
      <c r="I2714" s="3" t="s">
        <v>711</v>
      </c>
      <c r="J2714" s="6">
        <v>0.83400000000000007</v>
      </c>
      <c r="K2714" s="4">
        <v>45320</v>
      </c>
      <c r="L2714" s="3">
        <f t="shared" si="169"/>
        <v>2024</v>
      </c>
      <c r="M2714" s="3">
        <f t="shared" si="170"/>
        <v>1</v>
      </c>
      <c r="O2714" s="3"/>
      <c r="P2714" s="56">
        <f t="shared" si="171"/>
        <v>0</v>
      </c>
      <c r="Q2714" s="56">
        <f t="shared" si="172"/>
        <v>-0.83400000000000007</v>
      </c>
      <c r="R2714" s="56">
        <f>IF(A2714="INVERSION",-J2714,0)</f>
        <v>0</v>
      </c>
      <c r="S2714" s="56">
        <f>finanzas3[[#This Row],[INGRESO__NETO]]+finanzas3[[#This Row],[GASTO_NETO]]+finanzas3[[#This Row],[INVERSION_NETA]]</f>
        <v>-0.83400000000000007</v>
      </c>
    </row>
    <row r="2715" spans="1:19" x14ac:dyDescent="0.35">
      <c r="A2715" s="3" t="s">
        <v>28</v>
      </c>
      <c r="B2715" s="3" t="s">
        <v>16</v>
      </c>
      <c r="C2715" s="3" t="s">
        <v>17</v>
      </c>
      <c r="D2715" s="3" t="s">
        <v>18</v>
      </c>
      <c r="E2715" s="3" t="s">
        <v>2049</v>
      </c>
      <c r="F2715" s="3" t="s">
        <v>171</v>
      </c>
      <c r="G2715" s="3" t="s">
        <v>53</v>
      </c>
      <c r="H2715" s="3" t="s">
        <v>2048</v>
      </c>
      <c r="I2715" s="3" t="s">
        <v>2047</v>
      </c>
      <c r="J2715" s="6">
        <v>3.9000000000000004</v>
      </c>
      <c r="K2715" s="4">
        <v>45320</v>
      </c>
      <c r="L2715" s="3">
        <f t="shared" si="169"/>
        <v>2024</v>
      </c>
      <c r="M2715" s="3">
        <f t="shared" si="170"/>
        <v>1</v>
      </c>
      <c r="O2715" s="3"/>
      <c r="P2715" s="56">
        <f t="shared" si="171"/>
        <v>0</v>
      </c>
      <c r="Q2715" s="56">
        <f t="shared" si="172"/>
        <v>-3.9000000000000004</v>
      </c>
      <c r="R2715" s="56">
        <f>IF(A2715="INVERSION",-J2715,0)</f>
        <v>0</v>
      </c>
      <c r="S2715" s="56">
        <f>finanzas3[[#This Row],[INGRESO__NETO]]+finanzas3[[#This Row],[GASTO_NETO]]+finanzas3[[#This Row],[INVERSION_NETA]]</f>
        <v>-3.9000000000000004</v>
      </c>
    </row>
    <row r="2716" spans="1:19" x14ac:dyDescent="0.35">
      <c r="A2716" s="3" t="s">
        <v>28</v>
      </c>
      <c r="B2716" s="3" t="s">
        <v>16</v>
      </c>
      <c r="C2716" s="3" t="s">
        <v>17</v>
      </c>
      <c r="D2716" s="3" t="s">
        <v>18</v>
      </c>
      <c r="E2716" s="3" t="s">
        <v>482</v>
      </c>
      <c r="F2716" s="3" t="s">
        <v>171</v>
      </c>
      <c r="G2716" s="3" t="s">
        <v>48</v>
      </c>
      <c r="H2716" s="3" t="s">
        <v>482</v>
      </c>
      <c r="I2716" s="3" t="s">
        <v>2044</v>
      </c>
      <c r="J2716" s="6">
        <v>3.8659999999999997</v>
      </c>
      <c r="K2716" s="4">
        <v>45321</v>
      </c>
      <c r="L2716" s="3">
        <f t="shared" si="169"/>
        <v>2024</v>
      </c>
      <c r="M2716" s="3">
        <f t="shared" si="170"/>
        <v>1</v>
      </c>
      <c r="O2716" s="3"/>
      <c r="P2716" s="56">
        <f t="shared" si="171"/>
        <v>0</v>
      </c>
      <c r="Q2716" s="56">
        <f t="shared" si="172"/>
        <v>-3.8659999999999997</v>
      </c>
      <c r="R2716" s="56">
        <f>IF(A2716="INVERSION",-J2716,0)</f>
        <v>0</v>
      </c>
      <c r="S2716" s="56">
        <f>finanzas3[[#This Row],[INGRESO__NETO]]+finanzas3[[#This Row],[GASTO_NETO]]+finanzas3[[#This Row],[INVERSION_NETA]]</f>
        <v>-3.8659999999999997</v>
      </c>
    </row>
    <row r="2717" spans="1:19" x14ac:dyDescent="0.35">
      <c r="A2717" s="3" t="s">
        <v>28</v>
      </c>
      <c r="B2717" s="3" t="s">
        <v>16</v>
      </c>
      <c r="C2717" s="3" t="s">
        <v>17</v>
      </c>
      <c r="D2717" s="3" t="s">
        <v>1562</v>
      </c>
      <c r="E2717" s="3" t="s">
        <v>46</v>
      </c>
      <c r="F2717" s="3" t="s">
        <v>171</v>
      </c>
      <c r="G2717" s="3" t="s">
        <v>48</v>
      </c>
      <c r="H2717" s="3" t="s">
        <v>46</v>
      </c>
      <c r="I2717" s="3" t="s">
        <v>1950</v>
      </c>
      <c r="J2717" s="6">
        <v>13.32</v>
      </c>
      <c r="K2717" s="4">
        <v>45321</v>
      </c>
      <c r="L2717" s="3">
        <f t="shared" si="169"/>
        <v>2024</v>
      </c>
      <c r="M2717" s="3">
        <f t="shared" si="170"/>
        <v>1</v>
      </c>
      <c r="O2717" s="3"/>
      <c r="P2717" s="56">
        <f t="shared" si="171"/>
        <v>0</v>
      </c>
      <c r="Q2717" s="56">
        <f t="shared" si="172"/>
        <v>-13.32</v>
      </c>
      <c r="R2717" s="56">
        <f>IF(A2717="INVERSION",-J2717,0)</f>
        <v>0</v>
      </c>
      <c r="S2717" s="56">
        <f>finanzas3[[#This Row],[INGRESO__NETO]]+finanzas3[[#This Row],[GASTO_NETO]]+finanzas3[[#This Row],[INVERSION_NETA]]</f>
        <v>-13.32</v>
      </c>
    </row>
    <row r="2718" spans="1:19" x14ac:dyDescent="0.35">
      <c r="A2718" s="3" t="s">
        <v>28</v>
      </c>
      <c r="B2718" s="3" t="s">
        <v>16</v>
      </c>
      <c r="C2718" s="3" t="s">
        <v>17</v>
      </c>
      <c r="D2718" s="3" t="s">
        <v>18</v>
      </c>
      <c r="E2718" s="3" t="s">
        <v>2058</v>
      </c>
      <c r="F2718" s="3" t="s">
        <v>171</v>
      </c>
      <c r="G2718" s="3" t="s">
        <v>67</v>
      </c>
      <c r="H2718" s="3" t="s">
        <v>67</v>
      </c>
      <c r="I2718" s="3" t="s">
        <v>1016</v>
      </c>
      <c r="J2718" s="6">
        <v>0.21000000000000002</v>
      </c>
      <c r="K2718" s="4">
        <v>45321</v>
      </c>
      <c r="L2718" s="3">
        <f t="shared" si="169"/>
        <v>2024</v>
      </c>
      <c r="M2718" s="3">
        <f t="shared" si="170"/>
        <v>1</v>
      </c>
      <c r="O2718" s="3"/>
      <c r="P2718" s="56">
        <f t="shared" si="171"/>
        <v>0</v>
      </c>
      <c r="Q2718" s="56">
        <f t="shared" si="172"/>
        <v>-0.21000000000000002</v>
      </c>
      <c r="R2718" s="56">
        <f>IF(A2718="INVERSION",-J2718,0)</f>
        <v>0</v>
      </c>
      <c r="S2718" s="56">
        <f>finanzas3[[#This Row],[INGRESO__NETO]]+finanzas3[[#This Row],[GASTO_NETO]]+finanzas3[[#This Row],[INVERSION_NETA]]</f>
        <v>-0.21000000000000002</v>
      </c>
    </row>
    <row r="2719" spans="1:19" x14ac:dyDescent="0.35">
      <c r="A2719" s="3" t="s">
        <v>28</v>
      </c>
      <c r="B2719" s="3" t="s">
        <v>16</v>
      </c>
      <c r="C2719" s="3" t="s">
        <v>17</v>
      </c>
      <c r="D2719" s="3" t="s">
        <v>18</v>
      </c>
      <c r="E2719" s="3" t="s">
        <v>2045</v>
      </c>
      <c r="F2719" s="3" t="s">
        <v>171</v>
      </c>
      <c r="G2719" s="3" t="s">
        <v>550</v>
      </c>
      <c r="H2719" s="3" t="s">
        <v>639</v>
      </c>
      <c r="I2719" s="3" t="s">
        <v>2043</v>
      </c>
      <c r="J2719" s="6">
        <v>0.60000000000000009</v>
      </c>
      <c r="K2719" s="4">
        <v>45321</v>
      </c>
      <c r="L2719" s="3">
        <f t="shared" si="169"/>
        <v>2024</v>
      </c>
      <c r="M2719" s="3">
        <f t="shared" si="170"/>
        <v>1</v>
      </c>
      <c r="O2719" s="3"/>
      <c r="P2719" s="56">
        <f t="shared" si="171"/>
        <v>0</v>
      </c>
      <c r="Q2719" s="56">
        <f t="shared" si="172"/>
        <v>-0.60000000000000009</v>
      </c>
      <c r="R2719" s="56">
        <f>IF(A2719="INVERSION",-J2719,0)</f>
        <v>0</v>
      </c>
      <c r="S2719" s="56">
        <f>finanzas3[[#This Row],[INGRESO__NETO]]+finanzas3[[#This Row],[GASTO_NETO]]+finanzas3[[#This Row],[INVERSION_NETA]]</f>
        <v>-0.60000000000000009</v>
      </c>
    </row>
    <row r="2720" spans="1:19" x14ac:dyDescent="0.35">
      <c r="A2720" s="3" t="s">
        <v>15</v>
      </c>
      <c r="B2720" s="3" t="s">
        <v>16</v>
      </c>
      <c r="C2720" s="3" t="s">
        <v>29</v>
      </c>
      <c r="D2720" s="3" t="s">
        <v>18</v>
      </c>
      <c r="E2720" s="3" t="s">
        <v>645</v>
      </c>
      <c r="F2720" s="3" t="s">
        <v>171</v>
      </c>
      <c r="G2720" s="3" t="s">
        <v>148</v>
      </c>
      <c r="H2720" s="3" t="s">
        <v>646</v>
      </c>
      <c r="I2720" s="3" t="s">
        <v>2706</v>
      </c>
      <c r="J2720" s="6">
        <v>584.84699999999998</v>
      </c>
      <c r="K2720" s="4">
        <v>45321</v>
      </c>
      <c r="L2720" s="3">
        <f t="shared" si="169"/>
        <v>2024</v>
      </c>
      <c r="M2720" s="3">
        <f t="shared" si="170"/>
        <v>1</v>
      </c>
      <c r="O2720" s="3"/>
      <c r="P2720" s="56">
        <f t="shared" si="171"/>
        <v>584.84699999999998</v>
      </c>
      <c r="Q2720" s="56">
        <f t="shared" si="172"/>
        <v>0</v>
      </c>
      <c r="R2720" s="56">
        <f>IF(A2720="INVERSION",-J2720,0)</f>
        <v>0</v>
      </c>
      <c r="S2720" s="56">
        <f>finanzas3[[#This Row],[INGRESO__NETO]]+finanzas3[[#This Row],[GASTO_NETO]]+finanzas3[[#This Row],[INVERSION_NETA]]</f>
        <v>584.84699999999998</v>
      </c>
    </row>
    <row r="2721" spans="1:19" x14ac:dyDescent="0.35">
      <c r="A2721" s="3" t="s">
        <v>28</v>
      </c>
      <c r="B2721" s="3" t="s">
        <v>16</v>
      </c>
      <c r="C2721" s="3" t="s">
        <v>29</v>
      </c>
      <c r="D2721" s="3" t="s">
        <v>18</v>
      </c>
      <c r="E2721" s="3" t="s">
        <v>37</v>
      </c>
      <c r="F2721" s="3" t="s">
        <v>171</v>
      </c>
      <c r="G2721" s="3" t="s">
        <v>1864</v>
      </c>
      <c r="H2721" s="3" t="s">
        <v>1862</v>
      </c>
      <c r="I2721" s="3" t="s">
        <v>1374</v>
      </c>
      <c r="J2721" s="6">
        <v>40</v>
      </c>
      <c r="K2721" s="4">
        <v>45323</v>
      </c>
      <c r="L2721" s="3">
        <f t="shared" si="169"/>
        <v>2024</v>
      </c>
      <c r="M2721" s="3">
        <f t="shared" si="170"/>
        <v>2</v>
      </c>
      <c r="O2721" s="3"/>
      <c r="P2721" s="56">
        <f t="shared" si="171"/>
        <v>0</v>
      </c>
      <c r="Q2721" s="56">
        <f t="shared" si="172"/>
        <v>-40</v>
      </c>
      <c r="R2721" s="56">
        <f>IF(A2721="INVERSION",-J2721,0)</f>
        <v>0</v>
      </c>
      <c r="S2721" s="56">
        <f>finanzas3[[#This Row],[INGRESO__NETO]]+finanzas3[[#This Row],[GASTO_NETO]]+finanzas3[[#This Row],[INVERSION_NETA]]</f>
        <v>-40</v>
      </c>
    </row>
    <row r="2722" spans="1:19" x14ac:dyDescent="0.35">
      <c r="A2722" s="3" t="s">
        <v>28</v>
      </c>
      <c r="B2722" s="3" t="s">
        <v>16</v>
      </c>
      <c r="C2722" s="3" t="s">
        <v>17</v>
      </c>
      <c r="D2722" s="3" t="s">
        <v>18</v>
      </c>
      <c r="E2722" s="3" t="s">
        <v>1795</v>
      </c>
      <c r="F2722" s="3" t="s">
        <v>171</v>
      </c>
      <c r="G2722" s="3" t="s">
        <v>59</v>
      </c>
      <c r="H2722" s="3" t="s">
        <v>337</v>
      </c>
      <c r="I2722" s="3" t="s">
        <v>2038</v>
      </c>
      <c r="J2722" s="6">
        <v>2.95</v>
      </c>
      <c r="K2722" s="4">
        <v>45323</v>
      </c>
      <c r="L2722" s="3">
        <f t="shared" si="169"/>
        <v>2024</v>
      </c>
      <c r="M2722" s="3">
        <f t="shared" si="170"/>
        <v>2</v>
      </c>
      <c r="O2722" s="3"/>
      <c r="P2722" s="56">
        <f t="shared" si="171"/>
        <v>0</v>
      </c>
      <c r="Q2722" s="56">
        <f t="shared" si="172"/>
        <v>-2.95</v>
      </c>
      <c r="R2722" s="56">
        <f>IF(A2722="INVERSION",-J2722,0)</f>
        <v>0</v>
      </c>
      <c r="S2722" s="56">
        <f>finanzas3[[#This Row],[INGRESO__NETO]]+finanzas3[[#This Row],[GASTO_NETO]]+finanzas3[[#This Row],[INVERSION_NETA]]</f>
        <v>-2.95</v>
      </c>
    </row>
    <row r="2723" spans="1:19" x14ac:dyDescent="0.35">
      <c r="A2723" s="3" t="s">
        <v>28</v>
      </c>
      <c r="B2723" s="3" t="s">
        <v>16</v>
      </c>
      <c r="C2723" s="3" t="s">
        <v>17</v>
      </c>
      <c r="D2723" s="3" t="s">
        <v>18</v>
      </c>
      <c r="E2723" s="3" t="s">
        <v>645</v>
      </c>
      <c r="F2723" s="3" t="s">
        <v>171</v>
      </c>
      <c r="G2723" s="3" t="s">
        <v>48</v>
      </c>
      <c r="H2723" s="3" t="s">
        <v>874</v>
      </c>
      <c r="I2723" s="3" t="s">
        <v>973</v>
      </c>
      <c r="J2723" s="6">
        <v>0.38</v>
      </c>
      <c r="K2723" s="4">
        <v>45324</v>
      </c>
      <c r="L2723" s="3">
        <f t="shared" si="169"/>
        <v>2024</v>
      </c>
      <c r="M2723" s="3">
        <f t="shared" si="170"/>
        <v>2</v>
      </c>
      <c r="O2723" s="3"/>
      <c r="P2723" s="56">
        <f t="shared" si="171"/>
        <v>0</v>
      </c>
      <c r="Q2723" s="56">
        <f t="shared" si="172"/>
        <v>-0.38</v>
      </c>
      <c r="R2723" s="56">
        <f>IF(A2723="INVERSION",-J2723,0)</f>
        <v>0</v>
      </c>
      <c r="S2723" s="56">
        <f>finanzas3[[#This Row],[INGRESO__NETO]]+finanzas3[[#This Row],[GASTO_NETO]]+finanzas3[[#This Row],[INVERSION_NETA]]</f>
        <v>-0.38</v>
      </c>
    </row>
    <row r="2724" spans="1:19" x14ac:dyDescent="0.35">
      <c r="A2724" s="3" t="s">
        <v>28</v>
      </c>
      <c r="B2724" s="3" t="s">
        <v>16</v>
      </c>
      <c r="C2724" s="3" t="s">
        <v>17</v>
      </c>
      <c r="D2724" s="3" t="s">
        <v>18</v>
      </c>
      <c r="E2724" s="3" t="s">
        <v>2051</v>
      </c>
      <c r="F2724" s="3" t="s">
        <v>171</v>
      </c>
      <c r="G2724" s="3" t="s">
        <v>67</v>
      </c>
      <c r="H2724" s="3" t="s">
        <v>66</v>
      </c>
      <c r="I2724" s="3" t="s">
        <v>1013</v>
      </c>
      <c r="J2724" s="6">
        <v>0.60000000000000009</v>
      </c>
      <c r="K2724" s="4">
        <v>45327</v>
      </c>
      <c r="L2724" s="3">
        <f t="shared" si="169"/>
        <v>2024</v>
      </c>
      <c r="M2724" s="3">
        <f t="shared" si="170"/>
        <v>2</v>
      </c>
      <c r="N2724" s="9">
        <v>45325</v>
      </c>
      <c r="O2724" s="3" t="s">
        <v>2052</v>
      </c>
      <c r="P2724" s="56">
        <f t="shared" si="171"/>
        <v>0</v>
      </c>
      <c r="Q2724" s="56">
        <f t="shared" si="172"/>
        <v>-0.60000000000000009</v>
      </c>
      <c r="R2724" s="56">
        <f>IF(A2724="INVERSION",-J2724,0)</f>
        <v>0</v>
      </c>
      <c r="S2724" s="56">
        <f>finanzas3[[#This Row],[INGRESO__NETO]]+finanzas3[[#This Row],[GASTO_NETO]]+finanzas3[[#This Row],[INVERSION_NETA]]</f>
        <v>-0.60000000000000009</v>
      </c>
    </row>
    <row r="2725" spans="1:19" x14ac:dyDescent="0.35">
      <c r="A2725" s="3" t="s">
        <v>28</v>
      </c>
      <c r="B2725" s="3" t="s">
        <v>16</v>
      </c>
      <c r="C2725" s="3" t="s">
        <v>17</v>
      </c>
      <c r="D2725" s="3" t="s">
        <v>18</v>
      </c>
      <c r="E2725" s="3" t="s">
        <v>1334</v>
      </c>
      <c r="F2725" s="3" t="s">
        <v>171</v>
      </c>
      <c r="G2725" s="3" t="s">
        <v>67</v>
      </c>
      <c r="H2725" s="3" t="s">
        <v>66</v>
      </c>
      <c r="I2725" s="3" t="s">
        <v>1013</v>
      </c>
      <c r="J2725" s="6">
        <v>0.22999999999999998</v>
      </c>
      <c r="K2725" s="4">
        <v>45327</v>
      </c>
      <c r="L2725" s="3">
        <f t="shared" si="169"/>
        <v>2024</v>
      </c>
      <c r="M2725" s="3">
        <f t="shared" si="170"/>
        <v>2</v>
      </c>
      <c r="N2725" s="9">
        <v>45326</v>
      </c>
      <c r="O2725" s="3" t="s">
        <v>2053</v>
      </c>
      <c r="P2725" s="56">
        <f t="shared" si="171"/>
        <v>0</v>
      </c>
      <c r="Q2725" s="56">
        <f t="shared" si="172"/>
        <v>-0.22999999999999998</v>
      </c>
      <c r="R2725" s="56">
        <f>IF(A2725="INVERSION",-J2725,0)</f>
        <v>0</v>
      </c>
      <c r="S2725" s="56">
        <f>finanzas3[[#This Row],[INGRESO__NETO]]+finanzas3[[#This Row],[GASTO_NETO]]+finanzas3[[#This Row],[INVERSION_NETA]]</f>
        <v>-0.22999999999999998</v>
      </c>
    </row>
    <row r="2726" spans="1:19" x14ac:dyDescent="0.35">
      <c r="A2726" s="3" t="s">
        <v>28</v>
      </c>
      <c r="B2726" s="3" t="s">
        <v>16</v>
      </c>
      <c r="C2726" s="3" t="s">
        <v>17</v>
      </c>
      <c r="D2726" s="3" t="s">
        <v>18</v>
      </c>
      <c r="E2726" s="3" t="s">
        <v>2057</v>
      </c>
      <c r="F2726" s="3" t="s">
        <v>171</v>
      </c>
      <c r="G2726" s="3" t="s">
        <v>81</v>
      </c>
      <c r="H2726" s="3" t="s">
        <v>2054</v>
      </c>
      <c r="I2726" s="3" t="s">
        <v>2055</v>
      </c>
      <c r="J2726" s="6">
        <v>2.8000000000000003</v>
      </c>
      <c r="K2726" s="4">
        <v>45327</v>
      </c>
      <c r="L2726" s="3">
        <f t="shared" si="169"/>
        <v>2024</v>
      </c>
      <c r="M2726" s="3">
        <f t="shared" si="170"/>
        <v>2</v>
      </c>
      <c r="N2726" s="9">
        <v>45325</v>
      </c>
      <c r="O2726" s="3" t="s">
        <v>2056</v>
      </c>
      <c r="P2726" s="56">
        <f t="shared" si="171"/>
        <v>0</v>
      </c>
      <c r="Q2726" s="56">
        <f t="shared" si="172"/>
        <v>-2.8000000000000003</v>
      </c>
      <c r="R2726" s="56">
        <f>IF(A2726="INVERSION",-J2726,0)</f>
        <v>0</v>
      </c>
      <c r="S2726" s="56">
        <f>finanzas3[[#This Row],[INGRESO__NETO]]+finanzas3[[#This Row],[GASTO_NETO]]+finanzas3[[#This Row],[INVERSION_NETA]]</f>
        <v>-2.8000000000000003</v>
      </c>
    </row>
    <row r="2727" spans="1:19" x14ac:dyDescent="0.35">
      <c r="A2727" s="3" t="s">
        <v>28</v>
      </c>
      <c r="B2727" s="3" t="s">
        <v>16</v>
      </c>
      <c r="C2727" s="3" t="s">
        <v>17</v>
      </c>
      <c r="D2727" s="3" t="s">
        <v>18</v>
      </c>
      <c r="E2727" s="3" t="s">
        <v>1178</v>
      </c>
      <c r="F2727" s="3" t="s">
        <v>171</v>
      </c>
      <c r="G2727" s="3" t="s">
        <v>67</v>
      </c>
      <c r="H2727" s="3" t="s">
        <v>66</v>
      </c>
      <c r="I2727" s="3" t="s">
        <v>403</v>
      </c>
      <c r="J2727" s="6">
        <v>0.55000000000000004</v>
      </c>
      <c r="K2727" s="4">
        <v>45327</v>
      </c>
      <c r="L2727" s="3">
        <f t="shared" si="169"/>
        <v>2024</v>
      </c>
      <c r="M2727" s="3">
        <f t="shared" si="170"/>
        <v>2</v>
      </c>
      <c r="N2727" s="9">
        <v>45324</v>
      </c>
      <c r="O2727" s="3" t="s">
        <v>2050</v>
      </c>
      <c r="P2727" s="56">
        <f t="shared" si="171"/>
        <v>0</v>
      </c>
      <c r="Q2727" s="56">
        <f t="shared" si="172"/>
        <v>-0.55000000000000004</v>
      </c>
      <c r="R2727" s="56">
        <f>IF(A2727="INVERSION",-J2727,0)</f>
        <v>0</v>
      </c>
      <c r="S2727" s="56">
        <f>finanzas3[[#This Row],[INGRESO__NETO]]+finanzas3[[#This Row],[GASTO_NETO]]+finanzas3[[#This Row],[INVERSION_NETA]]</f>
        <v>-0.55000000000000004</v>
      </c>
    </row>
    <row r="2728" spans="1:19" x14ac:dyDescent="0.35">
      <c r="A2728" s="3" t="s">
        <v>28</v>
      </c>
      <c r="B2728" s="3" t="s">
        <v>16</v>
      </c>
      <c r="C2728" s="3" t="s">
        <v>17</v>
      </c>
      <c r="D2728" s="3" t="s">
        <v>18</v>
      </c>
      <c r="E2728" s="3" t="s">
        <v>167</v>
      </c>
      <c r="F2728" s="3" t="s">
        <v>171</v>
      </c>
      <c r="G2728" s="3" t="s">
        <v>1865</v>
      </c>
      <c r="H2728" s="3" t="s">
        <v>262</v>
      </c>
      <c r="I2728" s="3" t="s">
        <v>1008</v>
      </c>
      <c r="J2728" s="6">
        <v>1.1990000000000001</v>
      </c>
      <c r="K2728" s="4">
        <v>45327</v>
      </c>
      <c r="L2728" s="3">
        <f t="shared" si="169"/>
        <v>2024</v>
      </c>
      <c r="M2728" s="3">
        <f t="shared" si="170"/>
        <v>2</v>
      </c>
      <c r="N2728" s="9">
        <v>45324</v>
      </c>
      <c r="O2728" s="3"/>
      <c r="P2728" s="56">
        <f t="shared" si="171"/>
        <v>0</v>
      </c>
      <c r="Q2728" s="56">
        <f t="shared" si="172"/>
        <v>-1.1990000000000001</v>
      </c>
      <c r="R2728" s="56">
        <f>IF(A2728="INVERSION",-J2728,0)</f>
        <v>0</v>
      </c>
      <c r="S2728" s="56">
        <f>finanzas3[[#This Row],[INGRESO__NETO]]+finanzas3[[#This Row],[GASTO_NETO]]+finanzas3[[#This Row],[INVERSION_NETA]]</f>
        <v>-1.1990000000000001</v>
      </c>
    </row>
    <row r="2729" spans="1:19" x14ac:dyDescent="0.35">
      <c r="A2729" s="3" t="s">
        <v>28</v>
      </c>
      <c r="B2729" s="3" t="s">
        <v>16</v>
      </c>
      <c r="C2729" s="3" t="s">
        <v>29</v>
      </c>
      <c r="D2729" s="3" t="s">
        <v>18</v>
      </c>
      <c r="E2729" s="3" t="s">
        <v>184</v>
      </c>
      <c r="F2729" s="3" t="s">
        <v>171</v>
      </c>
      <c r="G2729" s="3" t="s">
        <v>1864</v>
      </c>
      <c r="H2729" s="3" t="s">
        <v>184</v>
      </c>
      <c r="I2729" s="3" t="s">
        <v>1271</v>
      </c>
      <c r="J2729" s="6">
        <v>6.5</v>
      </c>
      <c r="K2729" s="4">
        <v>45327</v>
      </c>
      <c r="L2729" s="3">
        <f t="shared" si="169"/>
        <v>2024</v>
      </c>
      <c r="M2729" s="3">
        <f t="shared" si="170"/>
        <v>2</v>
      </c>
      <c r="O2729" s="3"/>
      <c r="P2729" s="56">
        <f t="shared" si="171"/>
        <v>0</v>
      </c>
      <c r="Q2729" s="56">
        <f t="shared" si="172"/>
        <v>-6.5</v>
      </c>
      <c r="R2729" s="56">
        <f>IF(A2729="INVERSION",-J2729,0)</f>
        <v>0</v>
      </c>
      <c r="S2729" s="56">
        <f>finanzas3[[#This Row],[INGRESO__NETO]]+finanzas3[[#This Row],[GASTO_NETO]]+finanzas3[[#This Row],[INVERSION_NETA]]</f>
        <v>-6.5</v>
      </c>
    </row>
    <row r="2730" spans="1:19" x14ac:dyDescent="0.35">
      <c r="A2730" s="3" t="s">
        <v>531</v>
      </c>
      <c r="B2730" s="3" t="s">
        <v>16</v>
      </c>
      <c r="C2730" s="3" t="s">
        <v>17</v>
      </c>
      <c r="D2730" s="3" t="s">
        <v>18</v>
      </c>
      <c r="E2730" s="3" t="s">
        <v>2203</v>
      </c>
      <c r="F2730" s="3" t="s">
        <v>20</v>
      </c>
      <c r="G2730" s="3" t="s">
        <v>1451</v>
      </c>
      <c r="H2730" s="3" t="s">
        <v>1451</v>
      </c>
      <c r="I2730" s="3" t="s">
        <v>1450</v>
      </c>
      <c r="J2730" s="6">
        <v>270</v>
      </c>
      <c r="K2730" s="4">
        <v>45327</v>
      </c>
      <c r="L2730" s="3">
        <f t="shared" si="169"/>
        <v>2024</v>
      </c>
      <c r="M2730" s="3">
        <f t="shared" si="170"/>
        <v>2</v>
      </c>
      <c r="N2730" s="37"/>
      <c r="O2730" s="3"/>
      <c r="P2730" s="56">
        <f t="shared" si="171"/>
        <v>0</v>
      </c>
      <c r="Q2730" s="56">
        <f t="shared" si="172"/>
        <v>0</v>
      </c>
      <c r="R2730" s="56">
        <f>IF(A2730="INVERSION",-J2730,0)</f>
        <v>-270</v>
      </c>
      <c r="S2730" s="56">
        <f>finanzas3[[#This Row],[INGRESO__NETO]]+finanzas3[[#This Row],[GASTO_NETO]]+finanzas3[[#This Row],[INVERSION_NETA]]</f>
        <v>-270</v>
      </c>
    </row>
    <row r="2731" spans="1:19" x14ac:dyDescent="0.35">
      <c r="A2731" s="3" t="s">
        <v>28</v>
      </c>
      <c r="B2731" s="3" t="s">
        <v>16</v>
      </c>
      <c r="C2731" s="3" t="s">
        <v>17</v>
      </c>
      <c r="D2731" s="3" t="s">
        <v>18</v>
      </c>
      <c r="E2731" s="3" t="s">
        <v>37</v>
      </c>
      <c r="F2731" s="3" t="s">
        <v>171</v>
      </c>
      <c r="G2731" s="3" t="s">
        <v>1864</v>
      </c>
      <c r="H2731" s="3" t="s">
        <v>679</v>
      </c>
      <c r="I2731" s="3" t="s">
        <v>95</v>
      </c>
      <c r="J2731" s="6">
        <v>1</v>
      </c>
      <c r="K2731" s="4">
        <v>45327</v>
      </c>
      <c r="L2731" s="3">
        <f t="shared" si="169"/>
        <v>2024</v>
      </c>
      <c r="M2731" s="3">
        <f t="shared" si="170"/>
        <v>2</v>
      </c>
      <c r="O2731" s="3"/>
      <c r="P2731" s="56">
        <f t="shared" si="171"/>
        <v>0</v>
      </c>
      <c r="Q2731" s="56">
        <f t="shared" si="172"/>
        <v>-1</v>
      </c>
      <c r="R2731" s="56">
        <f>IF(A2731="INVERSION",-J2731,0)</f>
        <v>0</v>
      </c>
      <c r="S2731" s="56">
        <f>finanzas3[[#This Row],[INGRESO__NETO]]+finanzas3[[#This Row],[GASTO_NETO]]+finanzas3[[#This Row],[INVERSION_NETA]]</f>
        <v>-1</v>
      </c>
    </row>
    <row r="2732" spans="1:19" x14ac:dyDescent="0.35">
      <c r="A2732" s="3" t="s">
        <v>28</v>
      </c>
      <c r="B2732" s="3" t="s">
        <v>16</v>
      </c>
      <c r="C2732" s="3" t="s">
        <v>17</v>
      </c>
      <c r="D2732" s="3" t="s">
        <v>18</v>
      </c>
      <c r="E2732" s="3" t="s">
        <v>37</v>
      </c>
      <c r="F2732" s="3" t="s">
        <v>171</v>
      </c>
      <c r="G2732" s="3" t="s">
        <v>1864</v>
      </c>
      <c r="H2732" s="3" t="s">
        <v>679</v>
      </c>
      <c r="I2732" s="3" t="s">
        <v>2046</v>
      </c>
      <c r="J2732" s="6">
        <v>3.7210000000000001</v>
      </c>
      <c r="K2732" s="4">
        <v>45327</v>
      </c>
      <c r="L2732" s="3">
        <f t="shared" si="169"/>
        <v>2024</v>
      </c>
      <c r="M2732" s="3">
        <f t="shared" si="170"/>
        <v>2</v>
      </c>
      <c r="O2732" s="3"/>
      <c r="P2732" s="56">
        <f t="shared" si="171"/>
        <v>0</v>
      </c>
      <c r="Q2732" s="56">
        <f t="shared" si="172"/>
        <v>-3.7210000000000001</v>
      </c>
      <c r="R2732" s="56">
        <f>IF(A2732="INVERSION",-J2732,0)</f>
        <v>0</v>
      </c>
      <c r="S2732" s="56">
        <f>finanzas3[[#This Row],[INGRESO__NETO]]+finanzas3[[#This Row],[GASTO_NETO]]+finanzas3[[#This Row],[INVERSION_NETA]]</f>
        <v>-3.7210000000000001</v>
      </c>
    </row>
    <row r="2733" spans="1:19" x14ac:dyDescent="0.35">
      <c r="A2733" s="3" t="s">
        <v>1927</v>
      </c>
      <c r="B2733" s="3" t="s">
        <v>16</v>
      </c>
      <c r="C2733" s="3" t="s">
        <v>29</v>
      </c>
      <c r="D2733" s="3" t="s">
        <v>18</v>
      </c>
      <c r="E2733" s="3" t="s">
        <v>1537</v>
      </c>
      <c r="F2733" s="3" t="s">
        <v>171</v>
      </c>
      <c r="G2733" s="3" t="s">
        <v>1537</v>
      </c>
      <c r="H2733" s="3" t="s">
        <v>1537</v>
      </c>
      <c r="I2733" s="3" t="s">
        <v>2328</v>
      </c>
      <c r="J2733" s="6">
        <v>0</v>
      </c>
      <c r="K2733" s="4">
        <v>45327</v>
      </c>
      <c r="L2733" s="3">
        <f t="shared" si="169"/>
        <v>2024</v>
      </c>
      <c r="M2733" s="3">
        <f t="shared" si="170"/>
        <v>2</v>
      </c>
      <c r="O2733" s="3"/>
      <c r="P2733" s="56">
        <f t="shared" si="171"/>
        <v>0</v>
      </c>
      <c r="Q2733" s="56">
        <f t="shared" si="172"/>
        <v>0</v>
      </c>
      <c r="R2733" s="56">
        <f>IF(A2733="INVERSION",-J2733,0)</f>
        <v>0</v>
      </c>
      <c r="S2733" s="56">
        <f>finanzas3[[#This Row],[INGRESO__NETO]]+finanzas3[[#This Row],[GASTO_NETO]]+finanzas3[[#This Row],[INVERSION_NETA]]</f>
        <v>0</v>
      </c>
    </row>
    <row r="2734" spans="1:19" x14ac:dyDescent="0.35">
      <c r="A2734" s="3" t="s">
        <v>28</v>
      </c>
      <c r="B2734" s="3" t="s">
        <v>16</v>
      </c>
      <c r="C2734" s="3" t="s">
        <v>17</v>
      </c>
      <c r="D2734" s="3" t="s">
        <v>18</v>
      </c>
      <c r="E2734" s="3" t="s">
        <v>634</v>
      </c>
      <c r="F2734" s="3" t="s">
        <v>171</v>
      </c>
      <c r="G2734" s="3" t="s">
        <v>67</v>
      </c>
      <c r="H2734" s="3" t="s">
        <v>67</v>
      </c>
      <c r="I2734" s="3" t="s">
        <v>1016</v>
      </c>
      <c r="J2734" s="6">
        <v>0.21000000000000002</v>
      </c>
      <c r="K2734" s="4">
        <v>45328</v>
      </c>
      <c r="L2734" s="3">
        <f t="shared" si="169"/>
        <v>2024</v>
      </c>
      <c r="M2734" s="3">
        <f t="shared" si="170"/>
        <v>2</v>
      </c>
      <c r="O2734" s="3"/>
      <c r="P2734" s="56">
        <f t="shared" si="171"/>
        <v>0</v>
      </c>
      <c r="Q2734" s="56">
        <f t="shared" si="172"/>
        <v>-0.21000000000000002</v>
      </c>
      <c r="R2734" s="56">
        <f>IF(A2734="INVERSION",-J2734,0)</f>
        <v>0</v>
      </c>
      <c r="S2734" s="56">
        <f>finanzas3[[#This Row],[INGRESO__NETO]]+finanzas3[[#This Row],[GASTO_NETO]]+finanzas3[[#This Row],[INVERSION_NETA]]</f>
        <v>-0.21000000000000002</v>
      </c>
    </row>
    <row r="2735" spans="1:19" x14ac:dyDescent="0.35">
      <c r="A2735" s="3" t="s">
        <v>531</v>
      </c>
      <c r="B2735" s="3" t="s">
        <v>16</v>
      </c>
      <c r="C2735" s="3" t="s">
        <v>17</v>
      </c>
      <c r="D2735" s="3" t="s">
        <v>18</v>
      </c>
      <c r="E2735" s="3" t="s">
        <v>2203</v>
      </c>
      <c r="F2735" s="3" t="s">
        <v>20</v>
      </c>
      <c r="G2735" s="3" t="s">
        <v>1451</v>
      </c>
      <c r="H2735" s="3" t="s">
        <v>1451</v>
      </c>
      <c r="I2735" s="3" t="s">
        <v>1450</v>
      </c>
      <c r="J2735" s="6">
        <v>270</v>
      </c>
      <c r="K2735" s="4">
        <v>45328</v>
      </c>
      <c r="L2735" s="3">
        <f t="shared" si="169"/>
        <v>2024</v>
      </c>
      <c r="M2735" s="3">
        <f t="shared" si="170"/>
        <v>2</v>
      </c>
      <c r="O2735" s="3"/>
      <c r="P2735" s="56">
        <f t="shared" si="171"/>
        <v>0</v>
      </c>
      <c r="Q2735" s="56">
        <f t="shared" si="172"/>
        <v>0</v>
      </c>
      <c r="R2735" s="56">
        <f>IF(A2735="INVERSION",-J2735,0)</f>
        <v>-270</v>
      </c>
      <c r="S2735" s="56">
        <f>finanzas3[[#This Row],[INGRESO__NETO]]+finanzas3[[#This Row],[GASTO_NETO]]+finanzas3[[#This Row],[INVERSION_NETA]]</f>
        <v>-270</v>
      </c>
    </row>
    <row r="2736" spans="1:19" x14ac:dyDescent="0.35">
      <c r="A2736" s="3" t="s">
        <v>28</v>
      </c>
      <c r="B2736" s="3" t="s">
        <v>16</v>
      </c>
      <c r="C2736" s="3" t="s">
        <v>17</v>
      </c>
      <c r="D2736" s="3" t="s">
        <v>1562</v>
      </c>
      <c r="E2736" s="3" t="s">
        <v>46</v>
      </c>
      <c r="F2736" s="3" t="s">
        <v>171</v>
      </c>
      <c r="G2736" s="3" t="s">
        <v>48</v>
      </c>
      <c r="H2736" s="3" t="s">
        <v>46</v>
      </c>
      <c r="I2736" s="3" t="s">
        <v>1524</v>
      </c>
      <c r="J2736" s="6">
        <v>5.5030000000000001</v>
      </c>
      <c r="K2736" s="4">
        <v>45329</v>
      </c>
      <c r="L2736" s="3">
        <f t="shared" si="169"/>
        <v>2024</v>
      </c>
      <c r="M2736" s="3">
        <f t="shared" si="170"/>
        <v>2</v>
      </c>
      <c r="O2736" s="3"/>
      <c r="P2736" s="56">
        <f t="shared" si="171"/>
        <v>0</v>
      </c>
      <c r="Q2736" s="56">
        <f t="shared" si="172"/>
        <v>-5.5030000000000001</v>
      </c>
      <c r="R2736" s="56">
        <f>IF(A2736="INVERSION",-J2736,0)</f>
        <v>0</v>
      </c>
      <c r="S2736" s="56">
        <f>finanzas3[[#This Row],[INGRESO__NETO]]+finanzas3[[#This Row],[GASTO_NETO]]+finanzas3[[#This Row],[INVERSION_NETA]]</f>
        <v>-5.5030000000000001</v>
      </c>
    </row>
    <row r="2737" spans="1:19" x14ac:dyDescent="0.35">
      <c r="A2737" s="3" t="s">
        <v>28</v>
      </c>
      <c r="B2737" s="3" t="s">
        <v>16</v>
      </c>
      <c r="C2737" s="3" t="s">
        <v>17</v>
      </c>
      <c r="D2737" s="3" t="s">
        <v>18</v>
      </c>
      <c r="E2737" s="3" t="s">
        <v>1890</v>
      </c>
      <c r="F2737" s="3" t="s">
        <v>20</v>
      </c>
      <c r="G2737" s="3" t="s">
        <v>73</v>
      </c>
      <c r="H2737" s="3" t="s">
        <v>168</v>
      </c>
      <c r="I2737" s="3" t="s">
        <v>1890</v>
      </c>
      <c r="J2737" s="6">
        <v>2.3250000000000002</v>
      </c>
      <c r="K2737" s="4">
        <v>45331</v>
      </c>
      <c r="L2737" s="3">
        <f t="shared" si="169"/>
        <v>2024</v>
      </c>
      <c r="M2737" s="3">
        <f t="shared" si="170"/>
        <v>2</v>
      </c>
      <c r="O2737" s="3"/>
      <c r="P2737" s="56">
        <f t="shared" si="171"/>
        <v>0</v>
      </c>
      <c r="Q2737" s="56">
        <f t="shared" si="172"/>
        <v>-2.3250000000000002</v>
      </c>
      <c r="R2737" s="56">
        <f>IF(A2737="INVERSION",-J2737,0)</f>
        <v>0</v>
      </c>
      <c r="S2737" s="56">
        <f>finanzas3[[#This Row],[INGRESO__NETO]]+finanzas3[[#This Row],[GASTO_NETO]]+finanzas3[[#This Row],[INVERSION_NETA]]</f>
        <v>-2.3250000000000002</v>
      </c>
    </row>
    <row r="2738" spans="1:19" x14ac:dyDescent="0.35">
      <c r="A2738" s="3" t="s">
        <v>28</v>
      </c>
      <c r="B2738" s="3" t="s">
        <v>16</v>
      </c>
      <c r="C2738" s="3" t="s">
        <v>17</v>
      </c>
      <c r="D2738" s="3" t="s">
        <v>18</v>
      </c>
      <c r="E2738" s="3" t="s">
        <v>970</v>
      </c>
      <c r="F2738" s="3" t="s">
        <v>171</v>
      </c>
      <c r="G2738" s="3" t="s">
        <v>67</v>
      </c>
      <c r="H2738" s="3" t="s">
        <v>67</v>
      </c>
      <c r="I2738" s="3" t="s">
        <v>1016</v>
      </c>
      <c r="J2738" s="6">
        <v>9.0000000000000011E-2</v>
      </c>
      <c r="K2738" s="4">
        <v>45331</v>
      </c>
      <c r="L2738" s="3">
        <f t="shared" si="169"/>
        <v>2024</v>
      </c>
      <c r="M2738" s="3">
        <f t="shared" si="170"/>
        <v>2</v>
      </c>
      <c r="O2738" s="3"/>
      <c r="P2738" s="56">
        <f t="shared" si="171"/>
        <v>0</v>
      </c>
      <c r="Q2738" s="56">
        <f t="shared" si="172"/>
        <v>-9.0000000000000011E-2</v>
      </c>
      <c r="R2738" s="56">
        <f>IF(A2738="INVERSION",-J2738,0)</f>
        <v>0</v>
      </c>
      <c r="S2738" s="56">
        <f>finanzas3[[#This Row],[INGRESO__NETO]]+finanzas3[[#This Row],[GASTO_NETO]]+finanzas3[[#This Row],[INVERSION_NETA]]</f>
        <v>-9.0000000000000011E-2</v>
      </c>
    </row>
    <row r="2739" spans="1:19" x14ac:dyDescent="0.35">
      <c r="A2739" s="3" t="s">
        <v>28</v>
      </c>
      <c r="B2739" s="3" t="s">
        <v>16</v>
      </c>
      <c r="C2739" s="3" t="s">
        <v>17</v>
      </c>
      <c r="D2739" s="3" t="s">
        <v>1562</v>
      </c>
      <c r="E2739" s="3" t="s">
        <v>1434</v>
      </c>
      <c r="F2739" s="3" t="s">
        <v>171</v>
      </c>
      <c r="G2739" s="3" t="s">
        <v>67</v>
      </c>
      <c r="H2739" s="3" t="s">
        <v>66</v>
      </c>
      <c r="I2739" s="3" t="s">
        <v>2071</v>
      </c>
      <c r="J2739" s="6">
        <v>0.49000000000000005</v>
      </c>
      <c r="K2739" s="4">
        <v>45334</v>
      </c>
      <c r="L2739" s="3">
        <f t="shared" si="169"/>
        <v>2024</v>
      </c>
      <c r="M2739" s="3">
        <f t="shared" si="170"/>
        <v>2</v>
      </c>
      <c r="O2739" s="3" t="s">
        <v>2072</v>
      </c>
      <c r="P2739" s="56">
        <f t="shared" si="171"/>
        <v>0</v>
      </c>
      <c r="Q2739" s="56">
        <f t="shared" si="172"/>
        <v>-0.49000000000000005</v>
      </c>
      <c r="R2739" s="56">
        <f>IF(A2739="INVERSION",-J2739,0)</f>
        <v>0</v>
      </c>
      <c r="S2739" s="56">
        <f>finanzas3[[#This Row],[INGRESO__NETO]]+finanzas3[[#This Row],[GASTO_NETO]]+finanzas3[[#This Row],[INVERSION_NETA]]</f>
        <v>-0.49000000000000005</v>
      </c>
    </row>
    <row r="2740" spans="1:19" x14ac:dyDescent="0.35">
      <c r="A2740" s="3" t="s">
        <v>28</v>
      </c>
      <c r="B2740" s="3" t="s">
        <v>16</v>
      </c>
      <c r="C2740" s="3" t="s">
        <v>17</v>
      </c>
      <c r="D2740" s="3" t="s">
        <v>18</v>
      </c>
      <c r="E2740" s="3" t="s">
        <v>2070</v>
      </c>
      <c r="F2740" s="3" t="s">
        <v>171</v>
      </c>
      <c r="G2740" s="3" t="s">
        <v>550</v>
      </c>
      <c r="H2740" s="3" t="s">
        <v>691</v>
      </c>
      <c r="I2740" s="3" t="s">
        <v>2069</v>
      </c>
      <c r="J2740" s="6">
        <v>0.61</v>
      </c>
      <c r="K2740" s="4">
        <v>45335</v>
      </c>
      <c r="L2740" s="3">
        <f t="shared" si="169"/>
        <v>2024</v>
      </c>
      <c r="M2740" s="3">
        <f t="shared" si="170"/>
        <v>2</v>
      </c>
      <c r="O2740" s="3"/>
      <c r="P2740" s="56">
        <f t="shared" si="171"/>
        <v>0</v>
      </c>
      <c r="Q2740" s="56">
        <f t="shared" si="172"/>
        <v>-0.61</v>
      </c>
      <c r="R2740" s="56">
        <f>IF(A2740="INVERSION",-J2740,0)</f>
        <v>0</v>
      </c>
      <c r="S2740" s="56">
        <f>finanzas3[[#This Row],[INGRESO__NETO]]+finanzas3[[#This Row],[GASTO_NETO]]+finanzas3[[#This Row],[INVERSION_NETA]]</f>
        <v>-0.61</v>
      </c>
    </row>
    <row r="2741" spans="1:19" x14ac:dyDescent="0.35">
      <c r="A2741" s="3" t="s">
        <v>28</v>
      </c>
      <c r="B2741" s="3" t="s">
        <v>16</v>
      </c>
      <c r="C2741" s="3" t="s">
        <v>17</v>
      </c>
      <c r="D2741" s="3" t="s">
        <v>1562</v>
      </c>
      <c r="E2741" s="3" t="s">
        <v>63</v>
      </c>
      <c r="F2741" s="3" t="s">
        <v>171</v>
      </c>
      <c r="G2741" s="3" t="s">
        <v>48</v>
      </c>
      <c r="H2741" s="3" t="s">
        <v>48</v>
      </c>
      <c r="I2741" s="3" t="s">
        <v>63</v>
      </c>
      <c r="J2741" s="6">
        <v>2.097</v>
      </c>
      <c r="K2741" s="4">
        <v>45336</v>
      </c>
      <c r="L2741" s="3">
        <f t="shared" si="169"/>
        <v>2024</v>
      </c>
      <c r="M2741" s="3">
        <f t="shared" si="170"/>
        <v>2</v>
      </c>
      <c r="O2741" s="3"/>
      <c r="P2741" s="56">
        <f t="shared" si="171"/>
        <v>0</v>
      </c>
      <c r="Q2741" s="56">
        <f t="shared" si="172"/>
        <v>-2.097</v>
      </c>
      <c r="R2741" s="56">
        <f>IF(A2741="INVERSION",-J2741,0)</f>
        <v>0</v>
      </c>
      <c r="S2741" s="56">
        <f>finanzas3[[#This Row],[INGRESO__NETO]]+finanzas3[[#This Row],[GASTO_NETO]]+finanzas3[[#This Row],[INVERSION_NETA]]</f>
        <v>-2.097</v>
      </c>
    </row>
    <row r="2742" spans="1:19" x14ac:dyDescent="0.35">
      <c r="A2742" s="3" t="s">
        <v>531</v>
      </c>
      <c r="B2742" s="3" t="s">
        <v>16</v>
      </c>
      <c r="C2742" s="3" t="s">
        <v>17</v>
      </c>
      <c r="D2742" s="3" t="s">
        <v>18</v>
      </c>
      <c r="E2742" s="3" t="s">
        <v>2203</v>
      </c>
      <c r="F2742" s="3" t="s">
        <v>20</v>
      </c>
      <c r="G2742" s="3" t="s">
        <v>1451</v>
      </c>
      <c r="H2742" s="3" t="s">
        <v>1451</v>
      </c>
      <c r="I2742" s="3" t="s">
        <v>1450</v>
      </c>
      <c r="J2742" s="6">
        <v>135</v>
      </c>
      <c r="K2742" s="4">
        <v>45337</v>
      </c>
      <c r="L2742" s="3">
        <f t="shared" si="169"/>
        <v>2024</v>
      </c>
      <c r="M2742" s="3">
        <f t="shared" si="170"/>
        <v>2</v>
      </c>
      <c r="O2742" s="3"/>
      <c r="P2742" s="56">
        <f t="shared" si="171"/>
        <v>0</v>
      </c>
      <c r="Q2742" s="56">
        <f t="shared" si="172"/>
        <v>0</v>
      </c>
      <c r="R2742" s="56">
        <f>IF(A2742="INVERSION",-J2742,0)</f>
        <v>-135</v>
      </c>
      <c r="S2742" s="56">
        <f>finanzas3[[#This Row],[INGRESO__NETO]]+finanzas3[[#This Row],[GASTO_NETO]]+finanzas3[[#This Row],[INVERSION_NETA]]</f>
        <v>-135</v>
      </c>
    </row>
    <row r="2743" spans="1:19" x14ac:dyDescent="0.35">
      <c r="A2743" s="3" t="s">
        <v>28</v>
      </c>
      <c r="B2743" s="3" t="s">
        <v>16</v>
      </c>
      <c r="C2743" s="3" t="s">
        <v>17</v>
      </c>
      <c r="D2743" s="3" t="s">
        <v>1562</v>
      </c>
      <c r="E2743" s="3" t="s">
        <v>1948</v>
      </c>
      <c r="F2743" s="3" t="s">
        <v>20</v>
      </c>
      <c r="G2743" s="3" t="s">
        <v>73</v>
      </c>
      <c r="H2743" s="3" t="s">
        <v>168</v>
      </c>
      <c r="I2743" s="3" t="s">
        <v>327</v>
      </c>
      <c r="J2743" s="6">
        <v>0.60000000000000009</v>
      </c>
      <c r="K2743" s="4">
        <v>45337</v>
      </c>
      <c r="L2743" s="3">
        <f t="shared" si="169"/>
        <v>2024</v>
      </c>
      <c r="M2743" s="3">
        <f t="shared" si="170"/>
        <v>2</v>
      </c>
      <c r="O2743" s="3"/>
      <c r="P2743" s="56">
        <f t="shared" si="171"/>
        <v>0</v>
      </c>
      <c r="Q2743" s="56">
        <f t="shared" si="172"/>
        <v>-0.60000000000000009</v>
      </c>
      <c r="R2743" s="56">
        <f>IF(A2743="INVERSION",-J2743,0)</f>
        <v>0</v>
      </c>
      <c r="S2743" s="56">
        <f>finanzas3[[#This Row],[INGRESO__NETO]]+finanzas3[[#This Row],[GASTO_NETO]]+finanzas3[[#This Row],[INVERSION_NETA]]</f>
        <v>-0.60000000000000009</v>
      </c>
    </row>
    <row r="2744" spans="1:19" x14ac:dyDescent="0.35">
      <c r="A2744" s="3" t="s">
        <v>28</v>
      </c>
      <c r="B2744" s="3" t="s">
        <v>16</v>
      </c>
      <c r="C2744" s="3" t="s">
        <v>17</v>
      </c>
      <c r="D2744" s="3" t="s">
        <v>18</v>
      </c>
      <c r="E2744" s="3" t="s">
        <v>2073</v>
      </c>
      <c r="F2744" s="3" t="s">
        <v>20</v>
      </c>
      <c r="G2744" s="3" t="s">
        <v>73</v>
      </c>
      <c r="H2744" s="3" t="s">
        <v>2074</v>
      </c>
      <c r="I2744" s="3" t="s">
        <v>2075</v>
      </c>
      <c r="J2744" s="6">
        <v>1</v>
      </c>
      <c r="K2744" s="4">
        <v>45337</v>
      </c>
      <c r="L2744" s="3">
        <f t="shared" si="169"/>
        <v>2024</v>
      </c>
      <c r="M2744" s="3">
        <f t="shared" si="170"/>
        <v>2</v>
      </c>
      <c r="O2744" s="3"/>
      <c r="P2744" s="56">
        <f t="shared" si="171"/>
        <v>0</v>
      </c>
      <c r="Q2744" s="56">
        <f t="shared" si="172"/>
        <v>-1</v>
      </c>
      <c r="R2744" s="56">
        <f>IF(A2744="INVERSION",-J2744,0)</f>
        <v>0</v>
      </c>
      <c r="S2744" s="56">
        <f>finanzas3[[#This Row],[INGRESO__NETO]]+finanzas3[[#This Row],[GASTO_NETO]]+finanzas3[[#This Row],[INVERSION_NETA]]</f>
        <v>-1</v>
      </c>
    </row>
    <row r="2745" spans="1:19" x14ac:dyDescent="0.35">
      <c r="A2745" s="3" t="s">
        <v>28</v>
      </c>
      <c r="B2745" s="3" t="s">
        <v>16</v>
      </c>
      <c r="C2745" s="3" t="s">
        <v>17</v>
      </c>
      <c r="D2745" s="3" t="s">
        <v>18</v>
      </c>
      <c r="E2745" s="3" t="s">
        <v>645</v>
      </c>
      <c r="F2745" s="3" t="s">
        <v>171</v>
      </c>
      <c r="G2745" s="3" t="s">
        <v>48</v>
      </c>
      <c r="H2745" s="3" t="s">
        <v>874</v>
      </c>
      <c r="I2745" s="3" t="s">
        <v>1866</v>
      </c>
      <c r="J2745" s="6">
        <v>0.1</v>
      </c>
      <c r="K2745" s="4">
        <v>45338</v>
      </c>
      <c r="L2745" s="3">
        <f t="shared" si="169"/>
        <v>2024</v>
      </c>
      <c r="M2745" s="3">
        <f t="shared" si="170"/>
        <v>2</v>
      </c>
      <c r="O2745" s="3"/>
      <c r="P2745" s="56">
        <f t="shared" si="171"/>
        <v>0</v>
      </c>
      <c r="Q2745" s="56">
        <f t="shared" si="172"/>
        <v>-0.1</v>
      </c>
      <c r="R2745" s="56">
        <f>IF(A2745="INVERSION",-J2745,0)</f>
        <v>0</v>
      </c>
      <c r="S2745" s="56">
        <f>finanzas3[[#This Row],[INGRESO__NETO]]+finanzas3[[#This Row],[GASTO_NETO]]+finanzas3[[#This Row],[INVERSION_NETA]]</f>
        <v>-0.1</v>
      </c>
    </row>
    <row r="2746" spans="1:19" x14ac:dyDescent="0.35">
      <c r="A2746" s="3" t="s">
        <v>28</v>
      </c>
      <c r="B2746" s="3" t="s">
        <v>16</v>
      </c>
      <c r="C2746" s="3" t="s">
        <v>17</v>
      </c>
      <c r="D2746" s="3" t="s">
        <v>18</v>
      </c>
      <c r="E2746" s="3" t="s">
        <v>1402</v>
      </c>
      <c r="F2746" s="3" t="s">
        <v>20</v>
      </c>
      <c r="G2746" s="3" t="s">
        <v>73</v>
      </c>
      <c r="H2746" s="3" t="s">
        <v>168</v>
      </c>
      <c r="I2746" s="3" t="s">
        <v>2077</v>
      </c>
      <c r="J2746" s="6">
        <v>0.29900000000000004</v>
      </c>
      <c r="K2746" s="4">
        <v>45338</v>
      </c>
      <c r="L2746" s="3">
        <f t="shared" si="169"/>
        <v>2024</v>
      </c>
      <c r="M2746" s="3">
        <f t="shared" si="170"/>
        <v>2</v>
      </c>
      <c r="O2746" s="3"/>
      <c r="P2746" s="56">
        <f t="shared" si="171"/>
        <v>0</v>
      </c>
      <c r="Q2746" s="56">
        <f t="shared" si="172"/>
        <v>-0.29900000000000004</v>
      </c>
      <c r="R2746" s="56">
        <f>IF(A2746="INVERSION",-J2746,0)</f>
        <v>0</v>
      </c>
      <c r="S2746" s="56">
        <f>finanzas3[[#This Row],[INGRESO__NETO]]+finanzas3[[#This Row],[GASTO_NETO]]+finanzas3[[#This Row],[INVERSION_NETA]]</f>
        <v>-0.29900000000000004</v>
      </c>
    </row>
    <row r="2747" spans="1:19" x14ac:dyDescent="0.35">
      <c r="A2747" s="3" t="s">
        <v>28</v>
      </c>
      <c r="B2747" s="3" t="s">
        <v>16</v>
      </c>
      <c r="C2747" s="3" t="s">
        <v>17</v>
      </c>
      <c r="D2747" s="3" t="s">
        <v>1562</v>
      </c>
      <c r="E2747" s="3" t="s">
        <v>2102</v>
      </c>
      <c r="F2747" s="3" t="s">
        <v>171</v>
      </c>
      <c r="G2747" s="3" t="s">
        <v>67</v>
      </c>
      <c r="H2747" s="3" t="s">
        <v>66</v>
      </c>
      <c r="I2747" s="3" t="s">
        <v>2103</v>
      </c>
      <c r="J2747" s="6">
        <v>0.43</v>
      </c>
      <c r="K2747" s="4">
        <v>45341</v>
      </c>
      <c r="L2747" s="3">
        <f t="shared" si="169"/>
        <v>2024</v>
      </c>
      <c r="M2747" s="3">
        <f t="shared" si="170"/>
        <v>2</v>
      </c>
      <c r="O2747" s="3"/>
      <c r="P2747" s="56">
        <f t="shared" si="171"/>
        <v>0</v>
      </c>
      <c r="Q2747" s="56">
        <f t="shared" si="172"/>
        <v>-0.43</v>
      </c>
      <c r="R2747" s="56">
        <f>IF(A2747="INVERSION",-J2747,0)</f>
        <v>0</v>
      </c>
      <c r="S2747" s="56">
        <f>finanzas3[[#This Row],[INGRESO__NETO]]+finanzas3[[#This Row],[GASTO_NETO]]+finanzas3[[#This Row],[INVERSION_NETA]]</f>
        <v>-0.43</v>
      </c>
    </row>
    <row r="2748" spans="1:19" x14ac:dyDescent="0.35">
      <c r="A2748" s="3" t="s">
        <v>28</v>
      </c>
      <c r="B2748" s="3" t="s">
        <v>16</v>
      </c>
      <c r="C2748" s="3" t="s">
        <v>17</v>
      </c>
      <c r="D2748" s="3" t="s">
        <v>1562</v>
      </c>
      <c r="E2748" s="3" t="s">
        <v>1166</v>
      </c>
      <c r="F2748" s="3" t="s">
        <v>171</v>
      </c>
      <c r="G2748" s="3" t="s">
        <v>67</v>
      </c>
      <c r="H2748" s="3" t="s">
        <v>67</v>
      </c>
      <c r="I2748" s="3" t="s">
        <v>2101</v>
      </c>
      <c r="J2748" s="6">
        <v>6.08</v>
      </c>
      <c r="K2748" s="4">
        <v>45341</v>
      </c>
      <c r="L2748" s="3">
        <f t="shared" si="169"/>
        <v>2024</v>
      </c>
      <c r="M2748" s="3">
        <f t="shared" si="170"/>
        <v>2</v>
      </c>
      <c r="O2748" s="3"/>
      <c r="P2748" s="56">
        <f t="shared" si="171"/>
        <v>0</v>
      </c>
      <c r="Q2748" s="56">
        <f t="shared" si="172"/>
        <v>-6.08</v>
      </c>
      <c r="R2748" s="56">
        <f>IF(A2748="INVERSION",-J2748,0)</f>
        <v>0</v>
      </c>
      <c r="S2748" s="56">
        <f>finanzas3[[#This Row],[INGRESO__NETO]]+finanzas3[[#This Row],[GASTO_NETO]]+finanzas3[[#This Row],[INVERSION_NETA]]</f>
        <v>-6.08</v>
      </c>
    </row>
    <row r="2749" spans="1:19" x14ac:dyDescent="0.35">
      <c r="A2749" s="3" t="s">
        <v>28</v>
      </c>
      <c r="B2749" s="3" t="s">
        <v>16</v>
      </c>
      <c r="C2749" s="3" t="s">
        <v>17</v>
      </c>
      <c r="D2749" s="3" t="s">
        <v>18</v>
      </c>
      <c r="E2749" s="3" t="s">
        <v>2076</v>
      </c>
      <c r="F2749" s="3" t="s">
        <v>171</v>
      </c>
      <c r="G2749" s="3" t="s">
        <v>1865</v>
      </c>
      <c r="H2749" s="3" t="s">
        <v>262</v>
      </c>
      <c r="I2749" s="3" t="s">
        <v>2078</v>
      </c>
      <c r="J2749" s="6">
        <v>0.88000000000000012</v>
      </c>
      <c r="K2749" s="4">
        <v>45341</v>
      </c>
      <c r="L2749" s="3">
        <f t="shared" si="169"/>
        <v>2024</v>
      </c>
      <c r="M2749" s="3">
        <f t="shared" si="170"/>
        <v>2</v>
      </c>
      <c r="O2749" s="3"/>
      <c r="P2749" s="56">
        <f t="shared" si="171"/>
        <v>0</v>
      </c>
      <c r="Q2749" s="56">
        <f t="shared" si="172"/>
        <v>-0.88000000000000012</v>
      </c>
      <c r="R2749" s="56">
        <f>IF(A2749="INVERSION",-J2749,0)</f>
        <v>0</v>
      </c>
      <c r="S2749" s="56">
        <f>finanzas3[[#This Row],[INGRESO__NETO]]+finanzas3[[#This Row],[GASTO_NETO]]+finanzas3[[#This Row],[INVERSION_NETA]]</f>
        <v>-0.88000000000000012</v>
      </c>
    </row>
    <row r="2750" spans="1:19" x14ac:dyDescent="0.35">
      <c r="A2750" s="3" t="s">
        <v>28</v>
      </c>
      <c r="B2750" s="3" t="s">
        <v>16</v>
      </c>
      <c r="C2750" s="3" t="s">
        <v>17</v>
      </c>
      <c r="D2750" s="3" t="s">
        <v>1562</v>
      </c>
      <c r="E2750" s="3" t="s">
        <v>46</v>
      </c>
      <c r="F2750" s="3" t="s">
        <v>171</v>
      </c>
      <c r="G2750" s="3" t="s">
        <v>48</v>
      </c>
      <c r="H2750" s="3" t="s">
        <v>46</v>
      </c>
      <c r="I2750" s="3" t="s">
        <v>1524</v>
      </c>
      <c r="J2750" s="6">
        <v>10.609000000000002</v>
      </c>
      <c r="K2750" s="4">
        <v>45342</v>
      </c>
      <c r="L2750" s="3">
        <f t="shared" si="169"/>
        <v>2024</v>
      </c>
      <c r="M2750" s="3">
        <f t="shared" si="170"/>
        <v>2</v>
      </c>
      <c r="O2750" s="3"/>
      <c r="P2750" s="56">
        <f t="shared" si="171"/>
        <v>0</v>
      </c>
      <c r="Q2750" s="56">
        <f t="shared" si="172"/>
        <v>-10.609000000000002</v>
      </c>
      <c r="R2750" s="56">
        <f>IF(A2750="INVERSION",-J2750,0)</f>
        <v>0</v>
      </c>
      <c r="S2750" s="56">
        <f>finanzas3[[#This Row],[INGRESO__NETO]]+finanzas3[[#This Row],[GASTO_NETO]]+finanzas3[[#This Row],[INVERSION_NETA]]</f>
        <v>-10.609000000000002</v>
      </c>
    </row>
    <row r="2751" spans="1:19" ht="13.5" customHeight="1" x14ac:dyDescent="0.35">
      <c r="A2751" s="3" t="s">
        <v>28</v>
      </c>
      <c r="B2751" s="3" t="s">
        <v>16</v>
      </c>
      <c r="C2751" s="3" t="s">
        <v>17</v>
      </c>
      <c r="D2751" s="3" t="s">
        <v>18</v>
      </c>
      <c r="E2751" s="3" t="s">
        <v>803</v>
      </c>
      <c r="F2751" s="3" t="s">
        <v>171</v>
      </c>
      <c r="G2751" s="3" t="s">
        <v>53</v>
      </c>
      <c r="H2751" s="3" t="s">
        <v>77</v>
      </c>
      <c r="I2751" s="3" t="s">
        <v>711</v>
      </c>
      <c r="J2751" s="6">
        <v>0.83599999999999997</v>
      </c>
      <c r="K2751" s="4">
        <v>45342</v>
      </c>
      <c r="L2751" s="3">
        <f t="shared" si="169"/>
        <v>2024</v>
      </c>
      <c r="M2751" s="3">
        <f t="shared" si="170"/>
        <v>2</v>
      </c>
      <c r="O2751" s="3"/>
      <c r="P2751" s="56">
        <f t="shared" si="171"/>
        <v>0</v>
      </c>
      <c r="Q2751" s="56">
        <f t="shared" si="172"/>
        <v>-0.83599999999999997</v>
      </c>
      <c r="R2751" s="56">
        <f>IF(A2751="INVERSION",-J2751,0)</f>
        <v>0</v>
      </c>
      <c r="S2751" s="56">
        <f>finanzas3[[#This Row],[INGRESO__NETO]]+finanzas3[[#This Row],[GASTO_NETO]]+finanzas3[[#This Row],[INVERSION_NETA]]</f>
        <v>-0.83599999999999997</v>
      </c>
    </row>
    <row r="2752" spans="1:19" x14ac:dyDescent="0.35">
      <c r="A2752" s="3" t="s">
        <v>28</v>
      </c>
      <c r="B2752" s="3" t="s">
        <v>16</v>
      </c>
      <c r="C2752" s="3" t="s">
        <v>17</v>
      </c>
      <c r="D2752" s="3" t="s">
        <v>18</v>
      </c>
      <c r="E2752" s="3" t="s">
        <v>1434</v>
      </c>
      <c r="F2752" s="3" t="s">
        <v>171</v>
      </c>
      <c r="G2752" s="3" t="s">
        <v>67</v>
      </c>
      <c r="H2752" s="3" t="s">
        <v>66</v>
      </c>
      <c r="I2752" s="3" t="s">
        <v>1013</v>
      </c>
      <c r="J2752" s="6">
        <v>0.36</v>
      </c>
      <c r="K2752" s="4">
        <v>45343</v>
      </c>
      <c r="L2752" s="3">
        <f t="shared" si="169"/>
        <v>2024</v>
      </c>
      <c r="M2752" s="3">
        <f t="shared" si="170"/>
        <v>2</v>
      </c>
      <c r="O2752" s="3"/>
      <c r="P2752" s="56">
        <f t="shared" si="171"/>
        <v>0</v>
      </c>
      <c r="Q2752" s="56">
        <f t="shared" si="172"/>
        <v>-0.36</v>
      </c>
      <c r="R2752" s="56">
        <f>IF(A2752="INVERSION",-J2752,0)</f>
        <v>0</v>
      </c>
      <c r="S2752" s="56">
        <f>finanzas3[[#This Row],[INGRESO__NETO]]+finanzas3[[#This Row],[GASTO_NETO]]+finanzas3[[#This Row],[INVERSION_NETA]]</f>
        <v>-0.36</v>
      </c>
    </row>
    <row r="2753" spans="1:19" x14ac:dyDescent="0.35">
      <c r="A2753" s="3" t="s">
        <v>28</v>
      </c>
      <c r="B2753" s="3" t="s">
        <v>16</v>
      </c>
      <c r="C2753" s="3" t="s">
        <v>17</v>
      </c>
      <c r="D2753" s="3" t="s">
        <v>18</v>
      </c>
      <c r="E2753" s="3" t="s">
        <v>634</v>
      </c>
      <c r="F2753" s="3" t="s">
        <v>171</v>
      </c>
      <c r="G2753" s="3" t="s">
        <v>67</v>
      </c>
      <c r="H2753" s="3" t="s">
        <v>67</v>
      </c>
      <c r="I2753" s="3" t="s">
        <v>1016</v>
      </c>
      <c r="J2753" s="6">
        <v>0.17</v>
      </c>
      <c r="K2753" s="4">
        <v>45344</v>
      </c>
      <c r="L2753" s="3">
        <f t="shared" si="169"/>
        <v>2024</v>
      </c>
      <c r="M2753" s="3">
        <f t="shared" si="170"/>
        <v>2</v>
      </c>
      <c r="O2753" s="3"/>
      <c r="P2753" s="56">
        <f t="shared" si="171"/>
        <v>0</v>
      </c>
      <c r="Q2753" s="56">
        <f t="shared" si="172"/>
        <v>-0.17</v>
      </c>
      <c r="R2753" s="56">
        <f>IF(A2753="INVERSION",-J2753,0)</f>
        <v>0</v>
      </c>
      <c r="S2753" s="56">
        <f>finanzas3[[#This Row],[INGRESO__NETO]]+finanzas3[[#This Row],[GASTO_NETO]]+finanzas3[[#This Row],[INVERSION_NETA]]</f>
        <v>-0.17</v>
      </c>
    </row>
    <row r="2754" spans="1:19" x14ac:dyDescent="0.35">
      <c r="A2754" s="3" t="s">
        <v>28</v>
      </c>
      <c r="B2754" s="3" t="s">
        <v>16</v>
      </c>
      <c r="C2754" s="3" t="s">
        <v>17</v>
      </c>
      <c r="D2754" s="3" t="s">
        <v>18</v>
      </c>
      <c r="E2754" s="3" t="s">
        <v>645</v>
      </c>
      <c r="F2754" s="3" t="s">
        <v>171</v>
      </c>
      <c r="G2754" s="3" t="s">
        <v>48</v>
      </c>
      <c r="H2754" s="3" t="s">
        <v>874</v>
      </c>
      <c r="I2754" s="3" t="s">
        <v>1187</v>
      </c>
      <c r="J2754" s="6">
        <v>0.30500000000000005</v>
      </c>
      <c r="K2754" s="4">
        <v>45345</v>
      </c>
      <c r="L2754" s="3">
        <f t="shared" ref="L2754:L2817" si="173">YEAR(K2754)</f>
        <v>2024</v>
      </c>
      <c r="M2754" s="3">
        <f t="shared" ref="M2754:M2817" si="174">MONTH(K2754)</f>
        <v>2</v>
      </c>
      <c r="O2754" s="3"/>
      <c r="P2754" s="56">
        <f t="shared" si="171"/>
        <v>0</v>
      </c>
      <c r="Q2754" s="56">
        <f t="shared" si="172"/>
        <v>-0.30500000000000005</v>
      </c>
      <c r="R2754" s="56">
        <f>IF(A2754="INVERSION",-J2754,0)</f>
        <v>0</v>
      </c>
      <c r="S2754" s="56">
        <f>finanzas3[[#This Row],[INGRESO__NETO]]+finanzas3[[#This Row],[GASTO_NETO]]+finanzas3[[#This Row],[INVERSION_NETA]]</f>
        <v>-0.30500000000000005</v>
      </c>
    </row>
    <row r="2755" spans="1:19" x14ac:dyDescent="0.35">
      <c r="A2755" s="3" t="s">
        <v>28</v>
      </c>
      <c r="B2755" s="3" t="s">
        <v>16</v>
      </c>
      <c r="C2755" s="3" t="s">
        <v>17</v>
      </c>
      <c r="D2755" s="3" t="s">
        <v>1562</v>
      </c>
      <c r="E2755" s="3" t="s">
        <v>1625</v>
      </c>
      <c r="F2755" s="3" t="s">
        <v>171</v>
      </c>
      <c r="G2755" s="3" t="s">
        <v>67</v>
      </c>
      <c r="H2755" s="3" t="s">
        <v>67</v>
      </c>
      <c r="I2755" s="3" t="s">
        <v>1625</v>
      </c>
      <c r="J2755" s="6">
        <v>2.7450000000000001</v>
      </c>
      <c r="K2755" s="4">
        <v>45348</v>
      </c>
      <c r="L2755" s="3">
        <f t="shared" si="173"/>
        <v>2024</v>
      </c>
      <c r="M2755" s="3">
        <f t="shared" si="174"/>
        <v>2</v>
      </c>
      <c r="O2755" s="3"/>
      <c r="P2755" s="56">
        <f t="shared" ref="P2755:P2818" si="175">IF(A2755="INGRESO",J2755,0)</f>
        <v>0</v>
      </c>
      <c r="Q2755" s="56">
        <f t="shared" ref="Q2755:Q2818" si="176">IF(A2755="GASTO",-J2755,0)</f>
        <v>-2.7450000000000001</v>
      </c>
      <c r="R2755" s="56">
        <f>IF(A2755="INVERSION",-J2755,0)</f>
        <v>0</v>
      </c>
      <c r="S2755" s="56">
        <f>finanzas3[[#This Row],[INGRESO__NETO]]+finanzas3[[#This Row],[GASTO_NETO]]+finanzas3[[#This Row],[INVERSION_NETA]]</f>
        <v>-2.7450000000000001</v>
      </c>
    </row>
    <row r="2756" spans="1:19" x14ac:dyDescent="0.35">
      <c r="A2756" s="3" t="s">
        <v>28</v>
      </c>
      <c r="B2756" s="3" t="s">
        <v>16</v>
      </c>
      <c r="C2756" s="3" t="s">
        <v>17</v>
      </c>
      <c r="D2756" s="3" t="s">
        <v>18</v>
      </c>
      <c r="E2756" s="3" t="s">
        <v>645</v>
      </c>
      <c r="F2756" s="3" t="s">
        <v>171</v>
      </c>
      <c r="G2756" s="3" t="s">
        <v>48</v>
      </c>
      <c r="H2756" s="3" t="s">
        <v>874</v>
      </c>
      <c r="I2756" s="3" t="s">
        <v>1187</v>
      </c>
      <c r="J2756" s="6">
        <v>0.12</v>
      </c>
      <c r="K2756" s="4">
        <v>45348</v>
      </c>
      <c r="L2756" s="3">
        <f t="shared" si="173"/>
        <v>2024</v>
      </c>
      <c r="M2756" s="3">
        <f t="shared" si="174"/>
        <v>2</v>
      </c>
      <c r="O2756" s="3"/>
      <c r="P2756" s="56">
        <f t="shared" si="175"/>
        <v>0</v>
      </c>
      <c r="Q2756" s="56">
        <f t="shared" si="176"/>
        <v>-0.12</v>
      </c>
      <c r="R2756" s="56">
        <f>IF(A2756="INVERSION",-J2756,0)</f>
        <v>0</v>
      </c>
      <c r="S2756" s="56">
        <f>finanzas3[[#This Row],[INGRESO__NETO]]+finanzas3[[#This Row],[GASTO_NETO]]+finanzas3[[#This Row],[INVERSION_NETA]]</f>
        <v>-0.12</v>
      </c>
    </row>
    <row r="2757" spans="1:19" x14ac:dyDescent="0.35">
      <c r="A2757" s="3" t="s">
        <v>28</v>
      </c>
      <c r="B2757" s="3" t="s">
        <v>16</v>
      </c>
      <c r="C2757" s="3" t="s">
        <v>17</v>
      </c>
      <c r="D2757" s="3" t="s">
        <v>1562</v>
      </c>
      <c r="E2757" s="3" t="s">
        <v>269</v>
      </c>
      <c r="F2757" s="3" t="s">
        <v>171</v>
      </c>
      <c r="G2757" s="3" t="s">
        <v>1865</v>
      </c>
      <c r="H2757" s="3" t="s">
        <v>1203</v>
      </c>
      <c r="I2757" s="3" t="s">
        <v>2100</v>
      </c>
      <c r="J2757" s="6">
        <v>3.2</v>
      </c>
      <c r="K2757" s="4">
        <v>45348</v>
      </c>
      <c r="L2757" s="3">
        <f t="shared" si="173"/>
        <v>2024</v>
      </c>
      <c r="M2757" s="3">
        <f t="shared" si="174"/>
        <v>2</v>
      </c>
      <c r="O2757" s="3"/>
      <c r="P2757" s="56">
        <f t="shared" si="175"/>
        <v>0</v>
      </c>
      <c r="Q2757" s="56">
        <f t="shared" si="176"/>
        <v>-3.2</v>
      </c>
      <c r="R2757" s="56">
        <f>IF(A2757="INVERSION",-J2757,0)</f>
        <v>0</v>
      </c>
      <c r="S2757" s="56">
        <f>finanzas3[[#This Row],[INGRESO__NETO]]+finanzas3[[#This Row],[GASTO_NETO]]+finanzas3[[#This Row],[INVERSION_NETA]]</f>
        <v>-3.2</v>
      </c>
    </row>
    <row r="2758" spans="1:19" x14ac:dyDescent="0.35">
      <c r="A2758" s="3" t="s">
        <v>28</v>
      </c>
      <c r="B2758" s="3" t="s">
        <v>16</v>
      </c>
      <c r="C2758" s="3" t="s">
        <v>17</v>
      </c>
      <c r="D2758" s="3" t="s">
        <v>18</v>
      </c>
      <c r="F2758" s="3" t="s">
        <v>171</v>
      </c>
      <c r="G2758" s="3" t="s">
        <v>67</v>
      </c>
      <c r="H2758" s="3" t="s">
        <v>67</v>
      </c>
      <c r="I2758" s="3" t="s">
        <v>2079</v>
      </c>
      <c r="J2758" s="6">
        <v>1.5</v>
      </c>
      <c r="K2758" s="4">
        <v>45348</v>
      </c>
      <c r="L2758" s="3">
        <f t="shared" si="173"/>
        <v>2024</v>
      </c>
      <c r="M2758" s="3">
        <f t="shared" si="174"/>
        <v>2</v>
      </c>
      <c r="O2758" s="3" t="s">
        <v>2080</v>
      </c>
      <c r="P2758" s="56">
        <f t="shared" si="175"/>
        <v>0</v>
      </c>
      <c r="Q2758" s="56">
        <f t="shared" si="176"/>
        <v>-1.5</v>
      </c>
      <c r="R2758" s="56">
        <f>IF(A2758="INVERSION",-J2758,0)</f>
        <v>0</v>
      </c>
      <c r="S2758" s="56">
        <f>finanzas3[[#This Row],[INGRESO__NETO]]+finanzas3[[#This Row],[GASTO_NETO]]+finanzas3[[#This Row],[INVERSION_NETA]]</f>
        <v>-1.5</v>
      </c>
    </row>
    <row r="2759" spans="1:19" x14ac:dyDescent="0.35">
      <c r="A2759" s="3" t="s">
        <v>28</v>
      </c>
      <c r="B2759" s="3" t="s">
        <v>16</v>
      </c>
      <c r="C2759" s="3" t="s">
        <v>17</v>
      </c>
      <c r="D2759" s="3" t="s">
        <v>18</v>
      </c>
      <c r="E2759" s="3" t="s">
        <v>2081</v>
      </c>
      <c r="F2759" s="3" t="s">
        <v>171</v>
      </c>
      <c r="G2759" s="3" t="s">
        <v>1865</v>
      </c>
      <c r="H2759" s="3" t="s">
        <v>2082</v>
      </c>
      <c r="I2759" s="3" t="s">
        <v>1872</v>
      </c>
      <c r="J2759" s="6">
        <v>0.60000000000000009</v>
      </c>
      <c r="K2759" s="4">
        <v>45348</v>
      </c>
      <c r="L2759" s="3">
        <f t="shared" si="173"/>
        <v>2024</v>
      </c>
      <c r="M2759" s="3">
        <f t="shared" si="174"/>
        <v>2</v>
      </c>
      <c r="O2759" s="3"/>
      <c r="P2759" s="56">
        <f t="shared" si="175"/>
        <v>0</v>
      </c>
      <c r="Q2759" s="56">
        <f t="shared" si="176"/>
        <v>-0.60000000000000009</v>
      </c>
      <c r="R2759" s="56">
        <f>IF(A2759="INVERSION",-J2759,0)</f>
        <v>0</v>
      </c>
      <c r="S2759" s="56">
        <f>finanzas3[[#This Row],[INGRESO__NETO]]+finanzas3[[#This Row],[GASTO_NETO]]+finanzas3[[#This Row],[INVERSION_NETA]]</f>
        <v>-0.60000000000000009</v>
      </c>
    </row>
    <row r="2760" spans="1:19" x14ac:dyDescent="0.35">
      <c r="A2760" s="3" t="s">
        <v>28</v>
      </c>
      <c r="B2760" s="3" t="s">
        <v>16</v>
      </c>
      <c r="C2760" s="3" t="s">
        <v>17</v>
      </c>
      <c r="D2760" s="3" t="s">
        <v>18</v>
      </c>
      <c r="E2760" s="3" t="s">
        <v>167</v>
      </c>
      <c r="F2760" s="3" t="s">
        <v>20</v>
      </c>
      <c r="G2760" s="3" t="s">
        <v>1865</v>
      </c>
      <c r="I2760" s="3" t="s">
        <v>2084</v>
      </c>
      <c r="J2760" s="6">
        <v>2.9990000000000001</v>
      </c>
      <c r="K2760" s="4">
        <v>45350</v>
      </c>
      <c r="L2760" s="3">
        <f t="shared" si="173"/>
        <v>2024</v>
      </c>
      <c r="M2760" s="3">
        <f t="shared" si="174"/>
        <v>2</v>
      </c>
      <c r="O2760" s="3"/>
      <c r="P2760" s="56">
        <f t="shared" si="175"/>
        <v>0</v>
      </c>
      <c r="Q2760" s="56">
        <f t="shared" si="176"/>
        <v>-2.9990000000000001</v>
      </c>
      <c r="R2760" s="56">
        <f>IF(A2760="INVERSION",-J2760,0)</f>
        <v>0</v>
      </c>
      <c r="S2760" s="56">
        <f>finanzas3[[#This Row],[INGRESO__NETO]]+finanzas3[[#This Row],[GASTO_NETO]]+finanzas3[[#This Row],[INVERSION_NETA]]</f>
        <v>-2.9990000000000001</v>
      </c>
    </row>
    <row r="2761" spans="1:19" x14ac:dyDescent="0.35">
      <c r="A2761" s="3" t="s">
        <v>15</v>
      </c>
      <c r="B2761" s="3" t="s">
        <v>16</v>
      </c>
      <c r="C2761" s="3" t="s">
        <v>29</v>
      </c>
      <c r="D2761" s="3" t="s">
        <v>18</v>
      </c>
      <c r="E2761" s="3" t="s">
        <v>645</v>
      </c>
      <c r="F2761" s="3" t="s">
        <v>171</v>
      </c>
      <c r="G2761" s="3" t="s">
        <v>148</v>
      </c>
      <c r="H2761" s="3" t="s">
        <v>646</v>
      </c>
      <c r="I2761" s="3" t="s">
        <v>2706</v>
      </c>
      <c r="J2761" s="6">
        <v>637.27499999999998</v>
      </c>
      <c r="K2761" s="4">
        <v>45350</v>
      </c>
      <c r="L2761" s="3">
        <f t="shared" si="173"/>
        <v>2024</v>
      </c>
      <c r="M2761" s="3">
        <f t="shared" si="174"/>
        <v>2</v>
      </c>
      <c r="O2761" s="3" t="s">
        <v>2094</v>
      </c>
      <c r="P2761" s="56">
        <f t="shared" si="175"/>
        <v>637.27499999999998</v>
      </c>
      <c r="Q2761" s="56">
        <f t="shared" si="176"/>
        <v>0</v>
      </c>
      <c r="R2761" s="56">
        <f>IF(A2761="INVERSION",-J2761,0)</f>
        <v>0</v>
      </c>
      <c r="S2761" s="56">
        <f>finanzas3[[#This Row],[INGRESO__NETO]]+finanzas3[[#This Row],[GASTO_NETO]]+finanzas3[[#This Row],[INVERSION_NETA]]</f>
        <v>637.27499999999998</v>
      </c>
    </row>
    <row r="2762" spans="1:19" x14ac:dyDescent="0.35">
      <c r="A2762" s="3" t="s">
        <v>28</v>
      </c>
      <c r="B2762" s="3" t="s">
        <v>16</v>
      </c>
      <c r="C2762" s="3" t="s">
        <v>17</v>
      </c>
      <c r="D2762" s="3" t="s">
        <v>18</v>
      </c>
      <c r="E2762" s="3" t="s">
        <v>2228</v>
      </c>
      <c r="F2762" s="3" t="s">
        <v>171</v>
      </c>
      <c r="G2762" s="3" t="s">
        <v>84</v>
      </c>
      <c r="H2762" s="3" t="s">
        <v>1036</v>
      </c>
      <c r="I2762" s="3" t="s">
        <v>1414</v>
      </c>
      <c r="J2762" s="6">
        <v>0.95000000000000007</v>
      </c>
      <c r="K2762" s="4">
        <v>45350</v>
      </c>
      <c r="L2762" s="3">
        <f t="shared" si="173"/>
        <v>2024</v>
      </c>
      <c r="M2762" s="3">
        <f t="shared" si="174"/>
        <v>2</v>
      </c>
      <c r="O2762" s="3" t="s">
        <v>40</v>
      </c>
      <c r="P2762" s="56">
        <f t="shared" si="175"/>
        <v>0</v>
      </c>
      <c r="Q2762" s="56">
        <f t="shared" si="176"/>
        <v>-0.95000000000000007</v>
      </c>
      <c r="R2762" s="56">
        <f>IF(A2762="INVERSION",-J2762,0)</f>
        <v>0</v>
      </c>
      <c r="S2762" s="56">
        <f>finanzas3[[#This Row],[INGRESO__NETO]]+finanzas3[[#This Row],[GASTO_NETO]]+finanzas3[[#This Row],[INVERSION_NETA]]</f>
        <v>-0.95000000000000007</v>
      </c>
    </row>
    <row r="2763" spans="1:19" x14ac:dyDescent="0.35">
      <c r="A2763" s="3" t="s">
        <v>28</v>
      </c>
      <c r="B2763" s="3" t="s">
        <v>16</v>
      </c>
      <c r="C2763" s="3" t="s">
        <v>17</v>
      </c>
      <c r="D2763" s="3" t="s">
        <v>18</v>
      </c>
      <c r="E2763" s="3" t="s">
        <v>2085</v>
      </c>
      <c r="F2763" s="3" t="s">
        <v>171</v>
      </c>
      <c r="G2763" s="3" t="s">
        <v>550</v>
      </c>
      <c r="H2763" s="3" t="s">
        <v>2086</v>
      </c>
      <c r="I2763" s="3" t="s">
        <v>2087</v>
      </c>
      <c r="J2763" s="6">
        <v>4.133</v>
      </c>
      <c r="K2763" s="4">
        <v>45350</v>
      </c>
      <c r="L2763" s="3">
        <f t="shared" si="173"/>
        <v>2024</v>
      </c>
      <c r="M2763" s="3">
        <f t="shared" si="174"/>
        <v>2</v>
      </c>
      <c r="O2763" s="3"/>
      <c r="P2763" s="56">
        <f t="shared" si="175"/>
        <v>0</v>
      </c>
      <c r="Q2763" s="56">
        <f t="shared" si="176"/>
        <v>-4.133</v>
      </c>
      <c r="R2763" s="56">
        <f>IF(A2763="INVERSION",-J2763,0)</f>
        <v>0</v>
      </c>
      <c r="S2763" s="56">
        <f>finanzas3[[#This Row],[INGRESO__NETO]]+finanzas3[[#This Row],[GASTO_NETO]]+finanzas3[[#This Row],[INVERSION_NETA]]</f>
        <v>-4.133</v>
      </c>
    </row>
    <row r="2764" spans="1:19" x14ac:dyDescent="0.35">
      <c r="A2764" s="3" t="s">
        <v>1927</v>
      </c>
      <c r="B2764" s="41" t="s">
        <v>16</v>
      </c>
      <c r="C2764" s="3" t="s">
        <v>29</v>
      </c>
      <c r="D2764" s="3" t="s">
        <v>18</v>
      </c>
      <c r="E2764" s="3" t="s">
        <v>1537</v>
      </c>
      <c r="F2764" s="41" t="s">
        <v>20</v>
      </c>
      <c r="G2764" s="41" t="s">
        <v>1537</v>
      </c>
      <c r="H2764" s="41" t="s">
        <v>1537</v>
      </c>
      <c r="I2764" s="41" t="s">
        <v>2083</v>
      </c>
      <c r="J2764" s="38">
        <v>0</v>
      </c>
      <c r="K2764" s="4">
        <v>45350</v>
      </c>
      <c r="L2764" s="3">
        <f t="shared" si="173"/>
        <v>2024</v>
      </c>
      <c r="M2764" s="3">
        <f t="shared" si="174"/>
        <v>2</v>
      </c>
      <c r="N2764" s="41"/>
      <c r="O2764" s="41"/>
      <c r="P2764" s="56">
        <f t="shared" si="175"/>
        <v>0</v>
      </c>
      <c r="Q2764" s="56">
        <f t="shared" si="176"/>
        <v>0</v>
      </c>
      <c r="R2764" s="56">
        <f>IF(A2764="INVERSION",-J2764,0)</f>
        <v>0</v>
      </c>
      <c r="S2764" s="56">
        <f>finanzas3[[#This Row],[INGRESO__NETO]]+finanzas3[[#This Row],[GASTO_NETO]]+finanzas3[[#This Row],[INVERSION_NETA]]</f>
        <v>0</v>
      </c>
    </row>
    <row r="2765" spans="1:19" x14ac:dyDescent="0.35">
      <c r="A2765" s="3" t="s">
        <v>28</v>
      </c>
      <c r="B2765" s="3" t="s">
        <v>16</v>
      </c>
      <c r="C2765" s="3" t="s">
        <v>17</v>
      </c>
      <c r="D2765" s="3" t="s">
        <v>1562</v>
      </c>
      <c r="E2765" s="3" t="s">
        <v>645</v>
      </c>
      <c r="F2765" s="3" t="s">
        <v>171</v>
      </c>
      <c r="G2765" s="3" t="s">
        <v>48</v>
      </c>
      <c r="H2765" s="3" t="s">
        <v>874</v>
      </c>
      <c r="I2765" s="3" t="s">
        <v>973</v>
      </c>
      <c r="J2765" s="6">
        <v>0.10500000000000001</v>
      </c>
      <c r="K2765" s="4">
        <v>45351</v>
      </c>
      <c r="L2765" s="3">
        <f t="shared" si="173"/>
        <v>2024</v>
      </c>
      <c r="M2765" s="3">
        <f t="shared" si="174"/>
        <v>2</v>
      </c>
      <c r="O2765" s="3"/>
      <c r="P2765" s="56">
        <f t="shared" si="175"/>
        <v>0</v>
      </c>
      <c r="Q2765" s="56">
        <f t="shared" si="176"/>
        <v>-0.10500000000000001</v>
      </c>
      <c r="R2765" s="56">
        <f>IF(A2765="INVERSION",-J2765,0)</f>
        <v>0</v>
      </c>
      <c r="S2765" s="56">
        <f>finanzas3[[#This Row],[INGRESO__NETO]]+finanzas3[[#This Row],[GASTO_NETO]]+finanzas3[[#This Row],[INVERSION_NETA]]</f>
        <v>-0.10500000000000001</v>
      </c>
    </row>
    <row r="2766" spans="1:19" x14ac:dyDescent="0.35">
      <c r="A2766" s="3" t="s">
        <v>28</v>
      </c>
      <c r="B2766" s="3" t="s">
        <v>16</v>
      </c>
      <c r="C2766" s="3" t="s">
        <v>17</v>
      </c>
      <c r="D2766" s="3" t="s">
        <v>1562</v>
      </c>
      <c r="E2766" s="3" t="s">
        <v>2105</v>
      </c>
      <c r="F2766" s="3" t="s">
        <v>20</v>
      </c>
      <c r="G2766" s="3" t="s">
        <v>110</v>
      </c>
      <c r="H2766" s="3" t="s">
        <v>2106</v>
      </c>
      <c r="I2766" s="3" t="s">
        <v>2104</v>
      </c>
      <c r="J2766" s="6">
        <v>18.617000000000001</v>
      </c>
      <c r="K2766" s="4">
        <v>45351</v>
      </c>
      <c r="L2766" s="3">
        <f t="shared" si="173"/>
        <v>2024</v>
      </c>
      <c r="M2766" s="3">
        <f t="shared" si="174"/>
        <v>2</v>
      </c>
      <c r="O2766" s="3"/>
      <c r="P2766" s="56">
        <f t="shared" si="175"/>
        <v>0</v>
      </c>
      <c r="Q2766" s="56">
        <f t="shared" si="176"/>
        <v>-18.617000000000001</v>
      </c>
      <c r="R2766" s="56">
        <f>IF(A2766="INVERSION",-J2766,0)</f>
        <v>0</v>
      </c>
      <c r="S2766" s="56">
        <f>finanzas3[[#This Row],[INGRESO__NETO]]+finanzas3[[#This Row],[GASTO_NETO]]+finanzas3[[#This Row],[INVERSION_NETA]]</f>
        <v>-18.617000000000001</v>
      </c>
    </row>
    <row r="2767" spans="1:19" x14ac:dyDescent="0.35">
      <c r="A2767" s="3" t="s">
        <v>28</v>
      </c>
      <c r="B2767" s="3" t="s">
        <v>16</v>
      </c>
      <c r="C2767" s="3" t="s">
        <v>17</v>
      </c>
      <c r="D2767" s="3" t="s">
        <v>18</v>
      </c>
      <c r="E2767" s="3" t="s">
        <v>645</v>
      </c>
      <c r="F2767" s="3" t="s">
        <v>171</v>
      </c>
      <c r="G2767" s="3" t="s">
        <v>48</v>
      </c>
      <c r="H2767" s="3" t="s">
        <v>874</v>
      </c>
      <c r="I2767" s="3" t="s">
        <v>1187</v>
      </c>
      <c r="J2767" s="6">
        <v>2.0000000000000004E-2</v>
      </c>
      <c r="K2767" s="4">
        <v>45352</v>
      </c>
      <c r="L2767" s="3">
        <f t="shared" si="173"/>
        <v>2024</v>
      </c>
      <c r="M2767" s="3">
        <f t="shared" si="174"/>
        <v>3</v>
      </c>
      <c r="O2767" s="3"/>
      <c r="P2767" s="56">
        <f t="shared" si="175"/>
        <v>0</v>
      </c>
      <c r="Q2767" s="56">
        <f t="shared" si="176"/>
        <v>-2.0000000000000004E-2</v>
      </c>
      <c r="R2767" s="56">
        <f>IF(A2767="INVERSION",-J2767,0)</f>
        <v>0</v>
      </c>
      <c r="S2767" s="56">
        <f>finanzas3[[#This Row],[INGRESO__NETO]]+finanzas3[[#This Row],[GASTO_NETO]]+finanzas3[[#This Row],[INVERSION_NETA]]</f>
        <v>-2.0000000000000004E-2</v>
      </c>
    </row>
    <row r="2768" spans="1:19" x14ac:dyDescent="0.35">
      <c r="A2768" s="3" t="s">
        <v>28</v>
      </c>
      <c r="B2768" s="3" t="s">
        <v>16</v>
      </c>
      <c r="C2768" s="3" t="s">
        <v>17</v>
      </c>
      <c r="D2768" s="3" t="s">
        <v>18</v>
      </c>
      <c r="E2768" s="3" t="s">
        <v>645</v>
      </c>
      <c r="F2768" s="3" t="s">
        <v>171</v>
      </c>
      <c r="G2768" s="3" t="s">
        <v>48</v>
      </c>
      <c r="H2768" s="3" t="s">
        <v>874</v>
      </c>
      <c r="I2768" s="3" t="s">
        <v>1866</v>
      </c>
      <c r="J2768" s="6">
        <v>9.5000000000000001E-2</v>
      </c>
      <c r="K2768" s="4">
        <v>45352</v>
      </c>
      <c r="L2768" s="3">
        <f t="shared" si="173"/>
        <v>2024</v>
      </c>
      <c r="M2768" s="3">
        <f t="shared" si="174"/>
        <v>3</v>
      </c>
      <c r="O2768" s="3"/>
      <c r="P2768" s="56">
        <f t="shared" si="175"/>
        <v>0</v>
      </c>
      <c r="Q2768" s="56">
        <f t="shared" si="176"/>
        <v>-9.5000000000000001E-2</v>
      </c>
      <c r="R2768" s="56">
        <f>IF(A2768="INVERSION",-J2768,0)</f>
        <v>0</v>
      </c>
      <c r="S2768" s="56">
        <f>finanzas3[[#This Row],[INGRESO__NETO]]+finanzas3[[#This Row],[GASTO_NETO]]+finanzas3[[#This Row],[INVERSION_NETA]]</f>
        <v>-9.5000000000000001E-2</v>
      </c>
    </row>
    <row r="2769" spans="1:19" x14ac:dyDescent="0.35">
      <c r="A2769" s="3" t="s">
        <v>28</v>
      </c>
      <c r="B2769" s="3" t="s">
        <v>16</v>
      </c>
      <c r="C2769" s="3" t="s">
        <v>17</v>
      </c>
      <c r="D2769" s="3" t="s">
        <v>1562</v>
      </c>
      <c r="E2769" s="3" t="s">
        <v>2107</v>
      </c>
      <c r="F2769" s="3" t="s">
        <v>20</v>
      </c>
      <c r="G2769" s="3" t="s">
        <v>110</v>
      </c>
      <c r="H2769" s="3" t="s">
        <v>2106</v>
      </c>
      <c r="I2769" s="3" t="s">
        <v>2108</v>
      </c>
      <c r="J2769" s="6">
        <v>153.44200000000001</v>
      </c>
      <c r="K2769" s="4">
        <v>45352</v>
      </c>
      <c r="L2769" s="3">
        <f t="shared" si="173"/>
        <v>2024</v>
      </c>
      <c r="M2769" s="3">
        <f t="shared" si="174"/>
        <v>3</v>
      </c>
      <c r="O2769" s="3"/>
      <c r="P2769" s="56">
        <f t="shared" si="175"/>
        <v>0</v>
      </c>
      <c r="Q2769" s="56">
        <f t="shared" si="176"/>
        <v>-153.44200000000001</v>
      </c>
      <c r="R2769" s="56">
        <f>IF(A2769="INVERSION",-J2769,0)</f>
        <v>0</v>
      </c>
      <c r="S2769" s="56">
        <f>finanzas3[[#This Row],[INGRESO__NETO]]+finanzas3[[#This Row],[GASTO_NETO]]+finanzas3[[#This Row],[INVERSION_NETA]]</f>
        <v>-153.44200000000001</v>
      </c>
    </row>
    <row r="2770" spans="1:19" x14ac:dyDescent="0.35">
      <c r="A2770" s="3" t="s">
        <v>28</v>
      </c>
      <c r="B2770" s="3" t="s">
        <v>16</v>
      </c>
      <c r="C2770" s="3" t="s">
        <v>17</v>
      </c>
      <c r="D2770" s="3" t="s">
        <v>1562</v>
      </c>
      <c r="E2770" s="3" t="s">
        <v>2118</v>
      </c>
      <c r="F2770" s="3" t="s">
        <v>20</v>
      </c>
      <c r="G2770" s="3" t="s">
        <v>110</v>
      </c>
      <c r="H2770" s="3" t="s">
        <v>2106</v>
      </c>
      <c r="I2770" s="3" t="s">
        <v>24</v>
      </c>
      <c r="J2770" s="6">
        <v>2.9320000000000004</v>
      </c>
      <c r="K2770" s="4">
        <v>45355</v>
      </c>
      <c r="L2770" s="3">
        <f t="shared" si="173"/>
        <v>2024</v>
      </c>
      <c r="M2770" s="3">
        <f t="shared" si="174"/>
        <v>3</v>
      </c>
      <c r="O2770" s="3"/>
      <c r="P2770" s="56">
        <f t="shared" si="175"/>
        <v>0</v>
      </c>
      <c r="Q2770" s="56">
        <f t="shared" si="176"/>
        <v>-2.9320000000000004</v>
      </c>
      <c r="R2770" s="56">
        <f>IF(A2770="INVERSION",-J2770,0)</f>
        <v>0</v>
      </c>
      <c r="S2770" s="56">
        <f>finanzas3[[#This Row],[INGRESO__NETO]]+finanzas3[[#This Row],[GASTO_NETO]]+finanzas3[[#This Row],[INVERSION_NETA]]</f>
        <v>-2.9320000000000004</v>
      </c>
    </row>
    <row r="2771" spans="1:19" x14ac:dyDescent="0.35">
      <c r="A2771" s="3" t="s">
        <v>28</v>
      </c>
      <c r="B2771" s="3" t="s">
        <v>16</v>
      </c>
      <c r="C2771" s="3" t="s">
        <v>29</v>
      </c>
      <c r="D2771" s="3" t="s">
        <v>18</v>
      </c>
      <c r="E2771" s="3" t="s">
        <v>37</v>
      </c>
      <c r="F2771" s="3" t="s">
        <v>171</v>
      </c>
      <c r="G2771" s="3" t="s">
        <v>1864</v>
      </c>
      <c r="H2771" s="3" t="s">
        <v>1862</v>
      </c>
      <c r="I2771" s="3" t="s">
        <v>1374</v>
      </c>
      <c r="J2771" s="6">
        <v>53.300000000000004</v>
      </c>
      <c r="K2771" s="4">
        <v>45355</v>
      </c>
      <c r="L2771" s="3">
        <f t="shared" si="173"/>
        <v>2024</v>
      </c>
      <c r="M2771" s="3">
        <f t="shared" si="174"/>
        <v>3</v>
      </c>
      <c r="O2771" s="3"/>
      <c r="P2771" s="56">
        <f t="shared" si="175"/>
        <v>0</v>
      </c>
      <c r="Q2771" s="56">
        <f t="shared" si="176"/>
        <v>-53.300000000000004</v>
      </c>
      <c r="R2771" s="56">
        <f>IF(A2771="INVERSION",-J2771,0)</f>
        <v>0</v>
      </c>
      <c r="S2771" s="56">
        <f>finanzas3[[#This Row],[INGRESO__NETO]]+finanzas3[[#This Row],[GASTO_NETO]]+finanzas3[[#This Row],[INVERSION_NETA]]</f>
        <v>-53.300000000000004</v>
      </c>
    </row>
    <row r="2772" spans="1:19" x14ac:dyDescent="0.35">
      <c r="A2772" s="3" t="s">
        <v>28</v>
      </c>
      <c r="B2772" s="3" t="s">
        <v>16</v>
      </c>
      <c r="C2772" s="3" t="s">
        <v>17</v>
      </c>
      <c r="D2772" s="3" t="s">
        <v>18</v>
      </c>
      <c r="E2772" s="3" t="s">
        <v>19</v>
      </c>
      <c r="F2772" s="3" t="s">
        <v>171</v>
      </c>
      <c r="G2772" s="3" t="s">
        <v>21</v>
      </c>
      <c r="H2772" s="3" t="s">
        <v>2095</v>
      </c>
      <c r="I2772" s="3" t="s">
        <v>40</v>
      </c>
      <c r="J2772" s="6">
        <v>6</v>
      </c>
      <c r="K2772" s="4">
        <v>45355</v>
      </c>
      <c r="L2772" s="3">
        <f t="shared" si="173"/>
        <v>2024</v>
      </c>
      <c r="M2772" s="3">
        <f t="shared" si="174"/>
        <v>3</v>
      </c>
      <c r="O2772" s="3"/>
      <c r="P2772" s="56">
        <f t="shared" si="175"/>
        <v>0</v>
      </c>
      <c r="Q2772" s="56">
        <f t="shared" si="176"/>
        <v>-6</v>
      </c>
      <c r="R2772" s="56">
        <f>IF(A2772="INVERSION",-J2772,0)</f>
        <v>0</v>
      </c>
      <c r="S2772" s="56">
        <f>finanzas3[[#This Row],[INGRESO__NETO]]+finanzas3[[#This Row],[GASTO_NETO]]+finanzas3[[#This Row],[INVERSION_NETA]]</f>
        <v>-6</v>
      </c>
    </row>
    <row r="2773" spans="1:19" x14ac:dyDescent="0.35">
      <c r="A2773" s="3" t="s">
        <v>28</v>
      </c>
      <c r="B2773" s="3" t="s">
        <v>16</v>
      </c>
      <c r="C2773" s="3" t="s">
        <v>17</v>
      </c>
      <c r="D2773" s="3" t="s">
        <v>1562</v>
      </c>
      <c r="E2773" s="3" t="s">
        <v>2118</v>
      </c>
      <c r="F2773" s="3" t="s">
        <v>20</v>
      </c>
      <c r="G2773" s="3" t="s">
        <v>110</v>
      </c>
      <c r="H2773" s="3" t="s">
        <v>2106</v>
      </c>
      <c r="I2773" s="3" t="s">
        <v>2114</v>
      </c>
      <c r="J2773" s="6">
        <v>2.8190000000000004</v>
      </c>
      <c r="K2773" s="4">
        <v>45355</v>
      </c>
      <c r="L2773" s="3">
        <f t="shared" si="173"/>
        <v>2024</v>
      </c>
      <c r="M2773" s="3">
        <f t="shared" si="174"/>
        <v>3</v>
      </c>
      <c r="O2773" s="3"/>
      <c r="P2773" s="56">
        <f t="shared" si="175"/>
        <v>0</v>
      </c>
      <c r="Q2773" s="56">
        <f t="shared" si="176"/>
        <v>-2.8190000000000004</v>
      </c>
      <c r="R2773" s="56">
        <f>IF(A2773="INVERSION",-J2773,0)</f>
        <v>0</v>
      </c>
      <c r="S2773" s="56">
        <f>finanzas3[[#This Row],[INGRESO__NETO]]+finanzas3[[#This Row],[GASTO_NETO]]+finanzas3[[#This Row],[INVERSION_NETA]]</f>
        <v>-2.8190000000000004</v>
      </c>
    </row>
    <row r="2774" spans="1:19" x14ac:dyDescent="0.35">
      <c r="A2774" s="3" t="s">
        <v>28</v>
      </c>
      <c r="B2774" s="3" t="s">
        <v>16</v>
      </c>
      <c r="C2774" s="3" t="s">
        <v>17</v>
      </c>
      <c r="D2774" s="3" t="s">
        <v>1562</v>
      </c>
      <c r="E2774" s="3" t="s">
        <v>2117</v>
      </c>
      <c r="F2774" s="3" t="s">
        <v>20</v>
      </c>
      <c r="G2774" s="3" t="s">
        <v>110</v>
      </c>
      <c r="H2774" s="3" t="s">
        <v>2106</v>
      </c>
      <c r="I2774" s="3" t="s">
        <v>2113</v>
      </c>
      <c r="J2774" s="6">
        <v>2.9320000000000004</v>
      </c>
      <c r="K2774" s="4">
        <v>45355</v>
      </c>
      <c r="L2774" s="3">
        <f t="shared" si="173"/>
        <v>2024</v>
      </c>
      <c r="M2774" s="3">
        <f t="shared" si="174"/>
        <v>3</v>
      </c>
      <c r="O2774" s="3"/>
      <c r="P2774" s="56">
        <f t="shared" si="175"/>
        <v>0</v>
      </c>
      <c r="Q2774" s="56">
        <f t="shared" si="176"/>
        <v>-2.9320000000000004</v>
      </c>
      <c r="R2774" s="56">
        <f>IF(A2774="INVERSION",-J2774,0)</f>
        <v>0</v>
      </c>
      <c r="S2774" s="56">
        <f>finanzas3[[#This Row],[INGRESO__NETO]]+finanzas3[[#This Row],[GASTO_NETO]]+finanzas3[[#This Row],[INVERSION_NETA]]</f>
        <v>-2.9320000000000004</v>
      </c>
    </row>
    <row r="2775" spans="1:19" x14ac:dyDescent="0.35">
      <c r="A2775" s="3" t="s">
        <v>28</v>
      </c>
      <c r="B2775" s="3" t="s">
        <v>16</v>
      </c>
      <c r="C2775" s="3" t="s">
        <v>17</v>
      </c>
      <c r="D2775" s="3" t="s">
        <v>1562</v>
      </c>
      <c r="E2775" s="3" t="s">
        <v>2118</v>
      </c>
      <c r="F2775" s="3" t="s">
        <v>20</v>
      </c>
      <c r="G2775" s="3" t="s">
        <v>110</v>
      </c>
      <c r="H2775" s="3" t="s">
        <v>2106</v>
      </c>
      <c r="I2775" s="3" t="s">
        <v>2112</v>
      </c>
      <c r="J2775" s="6">
        <v>3.3540000000000001</v>
      </c>
      <c r="K2775" s="4">
        <v>45355</v>
      </c>
      <c r="L2775" s="3">
        <f t="shared" si="173"/>
        <v>2024</v>
      </c>
      <c r="M2775" s="3">
        <f t="shared" si="174"/>
        <v>3</v>
      </c>
      <c r="O2775" s="3"/>
      <c r="P2775" s="56">
        <f t="shared" si="175"/>
        <v>0</v>
      </c>
      <c r="Q2775" s="56">
        <f t="shared" si="176"/>
        <v>-3.3540000000000001</v>
      </c>
      <c r="R2775" s="56">
        <f>IF(A2775="INVERSION",-J2775,0)</f>
        <v>0</v>
      </c>
      <c r="S2775" s="56">
        <f>finanzas3[[#This Row],[INGRESO__NETO]]+finanzas3[[#This Row],[GASTO_NETO]]+finanzas3[[#This Row],[INVERSION_NETA]]</f>
        <v>-3.3540000000000001</v>
      </c>
    </row>
    <row r="2776" spans="1:19" x14ac:dyDescent="0.35">
      <c r="A2776" s="3" t="s">
        <v>28</v>
      </c>
      <c r="B2776" s="3" t="s">
        <v>16</v>
      </c>
      <c r="C2776" s="3" t="s">
        <v>17</v>
      </c>
      <c r="D2776" s="3" t="s">
        <v>18</v>
      </c>
      <c r="E2776" s="3" t="s">
        <v>1345</v>
      </c>
      <c r="F2776" s="3" t="s">
        <v>171</v>
      </c>
      <c r="G2776" s="3" t="s">
        <v>53</v>
      </c>
      <c r="H2776" s="3" t="s">
        <v>77</v>
      </c>
      <c r="I2776" s="3" t="s">
        <v>711</v>
      </c>
      <c r="J2776" s="6">
        <v>0.96199999999999997</v>
      </c>
      <c r="K2776" s="4">
        <v>45355</v>
      </c>
      <c r="L2776" s="3">
        <f t="shared" si="173"/>
        <v>2024</v>
      </c>
      <c r="M2776" s="3">
        <f t="shared" si="174"/>
        <v>3</v>
      </c>
      <c r="O2776" s="3"/>
      <c r="P2776" s="56">
        <f t="shared" si="175"/>
        <v>0</v>
      </c>
      <c r="Q2776" s="56">
        <f t="shared" si="176"/>
        <v>-0.96199999999999997</v>
      </c>
      <c r="R2776" s="56">
        <f>IF(A2776="INVERSION",-J2776,0)</f>
        <v>0</v>
      </c>
      <c r="S2776" s="56">
        <f>finanzas3[[#This Row],[INGRESO__NETO]]+finanzas3[[#This Row],[GASTO_NETO]]+finanzas3[[#This Row],[INVERSION_NETA]]</f>
        <v>-0.96199999999999997</v>
      </c>
    </row>
    <row r="2777" spans="1:19" x14ac:dyDescent="0.35">
      <c r="A2777" s="3" t="s">
        <v>28</v>
      </c>
      <c r="B2777" s="3" t="s">
        <v>16</v>
      </c>
      <c r="C2777" s="3" t="s">
        <v>17</v>
      </c>
      <c r="D2777" s="3" t="s">
        <v>18</v>
      </c>
      <c r="E2777" s="3" t="s">
        <v>167</v>
      </c>
      <c r="F2777" s="3" t="s">
        <v>20</v>
      </c>
      <c r="G2777" s="3" t="s">
        <v>84</v>
      </c>
      <c r="H2777" s="3" t="s">
        <v>1332</v>
      </c>
      <c r="I2777" s="3" t="s">
        <v>2093</v>
      </c>
      <c r="J2777" s="6">
        <v>0.99900000000000011</v>
      </c>
      <c r="K2777" s="4">
        <v>45355</v>
      </c>
      <c r="L2777" s="3">
        <f t="shared" si="173"/>
        <v>2024</v>
      </c>
      <c r="M2777" s="3">
        <f t="shared" si="174"/>
        <v>3</v>
      </c>
      <c r="O2777" s="3"/>
      <c r="P2777" s="56">
        <f t="shared" si="175"/>
        <v>0</v>
      </c>
      <c r="Q2777" s="56">
        <f t="shared" si="176"/>
        <v>-0.99900000000000011</v>
      </c>
      <c r="R2777" s="56">
        <f>IF(A2777="INVERSION",-J2777,0)</f>
        <v>0</v>
      </c>
      <c r="S2777" s="56">
        <f>finanzas3[[#This Row],[INGRESO__NETO]]+finanzas3[[#This Row],[GASTO_NETO]]+finanzas3[[#This Row],[INVERSION_NETA]]</f>
        <v>-0.99900000000000011</v>
      </c>
    </row>
    <row r="2778" spans="1:19" x14ac:dyDescent="0.35">
      <c r="A2778" s="3" t="s">
        <v>1927</v>
      </c>
      <c r="B2778" s="41" t="s">
        <v>16</v>
      </c>
      <c r="C2778" s="3" t="s">
        <v>29</v>
      </c>
      <c r="D2778" s="3" t="s">
        <v>18</v>
      </c>
      <c r="E2778" s="3" t="s">
        <v>1537</v>
      </c>
      <c r="F2778" s="41" t="s">
        <v>20</v>
      </c>
      <c r="G2778" s="41" t="s">
        <v>1537</v>
      </c>
      <c r="H2778" s="41" t="s">
        <v>1537</v>
      </c>
      <c r="I2778" s="41" t="s">
        <v>2090</v>
      </c>
      <c r="J2778" s="38">
        <v>0</v>
      </c>
      <c r="K2778" s="4">
        <v>45355</v>
      </c>
      <c r="L2778" s="3">
        <f t="shared" si="173"/>
        <v>2024</v>
      </c>
      <c r="M2778" s="3">
        <f t="shared" si="174"/>
        <v>3</v>
      </c>
      <c r="N2778" s="41"/>
      <c r="O2778" s="41"/>
      <c r="P2778" s="56">
        <f t="shared" si="175"/>
        <v>0</v>
      </c>
      <c r="Q2778" s="56">
        <f t="shared" si="176"/>
        <v>0</v>
      </c>
      <c r="R2778" s="56">
        <f>IF(A2778="INVERSION",-J2778,0)</f>
        <v>0</v>
      </c>
      <c r="S2778" s="56">
        <f>finanzas3[[#This Row],[INGRESO__NETO]]+finanzas3[[#This Row],[GASTO_NETO]]+finanzas3[[#This Row],[INVERSION_NETA]]</f>
        <v>0</v>
      </c>
    </row>
    <row r="2779" spans="1:19" x14ac:dyDescent="0.35">
      <c r="A2779" s="3" t="s">
        <v>28</v>
      </c>
      <c r="B2779" s="3" t="s">
        <v>16</v>
      </c>
      <c r="C2779" s="3" t="s">
        <v>17</v>
      </c>
      <c r="D2779" s="3" t="s">
        <v>1562</v>
      </c>
      <c r="E2779" s="3" t="s">
        <v>2117</v>
      </c>
      <c r="F2779" s="3" t="s">
        <v>20</v>
      </c>
      <c r="G2779" s="3" t="s">
        <v>110</v>
      </c>
      <c r="H2779" s="3" t="s">
        <v>2106</v>
      </c>
      <c r="I2779" s="3" t="s">
        <v>2109</v>
      </c>
      <c r="J2779" s="6">
        <v>8.8559999999999999</v>
      </c>
      <c r="K2779" s="4">
        <v>45355</v>
      </c>
      <c r="L2779" s="3">
        <f t="shared" si="173"/>
        <v>2024</v>
      </c>
      <c r="M2779" s="3">
        <f t="shared" si="174"/>
        <v>3</v>
      </c>
      <c r="O2779" s="3"/>
      <c r="P2779" s="56">
        <f t="shared" si="175"/>
        <v>0</v>
      </c>
      <c r="Q2779" s="56">
        <f t="shared" si="176"/>
        <v>-8.8559999999999999</v>
      </c>
      <c r="R2779" s="56">
        <f>IF(A2779="INVERSION",-J2779,0)</f>
        <v>0</v>
      </c>
      <c r="S2779" s="56">
        <f>finanzas3[[#This Row],[INGRESO__NETO]]+finanzas3[[#This Row],[GASTO_NETO]]+finanzas3[[#This Row],[INVERSION_NETA]]</f>
        <v>-8.8559999999999999</v>
      </c>
    </row>
    <row r="2780" spans="1:19" s="25" customFormat="1" ht="14" customHeight="1" x14ac:dyDescent="0.35">
      <c r="A2780" s="3" t="s">
        <v>28</v>
      </c>
      <c r="B2780" s="3" t="s">
        <v>16</v>
      </c>
      <c r="C2780" s="3" t="s">
        <v>17</v>
      </c>
      <c r="D2780" s="3" t="s">
        <v>1562</v>
      </c>
      <c r="E2780" s="3" t="s">
        <v>2117</v>
      </c>
      <c r="F2780" s="3" t="s">
        <v>20</v>
      </c>
      <c r="G2780" s="3" t="s">
        <v>110</v>
      </c>
      <c r="H2780" s="3" t="s">
        <v>2106</v>
      </c>
      <c r="I2780" s="3" t="s">
        <v>2110</v>
      </c>
      <c r="J2780" s="6">
        <v>24.204000000000001</v>
      </c>
      <c r="K2780" s="4">
        <v>45355</v>
      </c>
      <c r="L2780" s="3">
        <f t="shared" si="173"/>
        <v>2024</v>
      </c>
      <c r="M2780" s="3">
        <f t="shared" si="174"/>
        <v>3</v>
      </c>
      <c r="N2780" s="3"/>
      <c r="O2780" s="3"/>
      <c r="P2780" s="56">
        <f t="shared" si="175"/>
        <v>0</v>
      </c>
      <c r="Q2780" s="56">
        <f t="shared" si="176"/>
        <v>-24.204000000000001</v>
      </c>
      <c r="R2780" s="56">
        <f>IF(A2780="INVERSION",-J2780,0)</f>
        <v>0</v>
      </c>
      <c r="S2780" s="56">
        <f>finanzas3[[#This Row],[INGRESO__NETO]]+finanzas3[[#This Row],[GASTO_NETO]]+finanzas3[[#This Row],[INVERSION_NETA]]</f>
        <v>-24.204000000000001</v>
      </c>
    </row>
    <row r="2781" spans="1:19" x14ac:dyDescent="0.35">
      <c r="A2781" s="3" t="s">
        <v>28</v>
      </c>
      <c r="B2781" s="3" t="s">
        <v>16</v>
      </c>
      <c r="C2781" s="3" t="s">
        <v>17</v>
      </c>
      <c r="D2781" s="3" t="s">
        <v>1562</v>
      </c>
      <c r="E2781" s="3" t="s">
        <v>2117</v>
      </c>
      <c r="F2781" s="3" t="s">
        <v>20</v>
      </c>
      <c r="G2781" s="3" t="s">
        <v>110</v>
      </c>
      <c r="H2781" s="3" t="s">
        <v>2106</v>
      </c>
      <c r="I2781" s="3" t="s">
        <v>2111</v>
      </c>
      <c r="J2781" s="6">
        <v>15.385</v>
      </c>
      <c r="K2781" s="4">
        <v>45355</v>
      </c>
      <c r="L2781" s="3">
        <f t="shared" si="173"/>
        <v>2024</v>
      </c>
      <c r="M2781" s="3">
        <f t="shared" si="174"/>
        <v>3</v>
      </c>
      <c r="O2781" s="3"/>
      <c r="P2781" s="56">
        <f t="shared" si="175"/>
        <v>0</v>
      </c>
      <c r="Q2781" s="56">
        <f t="shared" si="176"/>
        <v>-15.385</v>
      </c>
      <c r="R2781" s="56">
        <f>IF(A2781="INVERSION",-J2781,0)</f>
        <v>0</v>
      </c>
      <c r="S2781" s="56">
        <f>finanzas3[[#This Row],[INGRESO__NETO]]+finanzas3[[#This Row],[GASTO_NETO]]+finanzas3[[#This Row],[INVERSION_NETA]]</f>
        <v>-15.385</v>
      </c>
    </row>
    <row r="2782" spans="1:19" x14ac:dyDescent="0.35">
      <c r="A2782" s="3" t="s">
        <v>28</v>
      </c>
      <c r="B2782" s="3" t="s">
        <v>16</v>
      </c>
      <c r="C2782" s="3" t="s">
        <v>29</v>
      </c>
      <c r="D2782" s="3" t="s">
        <v>18</v>
      </c>
      <c r="E2782" s="3" t="s">
        <v>184</v>
      </c>
      <c r="F2782" s="3" t="s">
        <v>171</v>
      </c>
      <c r="G2782" s="3" t="s">
        <v>1864</v>
      </c>
      <c r="H2782" s="3" t="s">
        <v>184</v>
      </c>
      <c r="I2782" s="3" t="s">
        <v>1271</v>
      </c>
      <c r="J2782" s="6">
        <v>6.5</v>
      </c>
      <c r="K2782" s="4">
        <v>45356</v>
      </c>
      <c r="L2782" s="3">
        <f t="shared" si="173"/>
        <v>2024</v>
      </c>
      <c r="M2782" s="3">
        <f t="shared" si="174"/>
        <v>3</v>
      </c>
      <c r="O2782" s="3"/>
      <c r="P2782" s="56">
        <f t="shared" si="175"/>
        <v>0</v>
      </c>
      <c r="Q2782" s="56">
        <f t="shared" si="176"/>
        <v>-6.5</v>
      </c>
      <c r="R2782" s="56">
        <f>IF(A2782="INVERSION",-J2782,0)</f>
        <v>0</v>
      </c>
      <c r="S2782" s="56">
        <f>finanzas3[[#This Row],[INGRESO__NETO]]+finanzas3[[#This Row],[GASTO_NETO]]+finanzas3[[#This Row],[INVERSION_NETA]]</f>
        <v>-6.5</v>
      </c>
    </row>
    <row r="2783" spans="1:19" x14ac:dyDescent="0.35">
      <c r="A2783" s="3" t="s">
        <v>15</v>
      </c>
      <c r="B2783" s="3" t="s">
        <v>16</v>
      </c>
      <c r="C2783" s="3" t="s">
        <v>17</v>
      </c>
      <c r="D2783" s="3" t="s">
        <v>18</v>
      </c>
      <c r="E2783" s="3" t="s">
        <v>98</v>
      </c>
      <c r="F2783" s="3" t="s">
        <v>20</v>
      </c>
      <c r="G2783" s="3" t="s">
        <v>568</v>
      </c>
      <c r="H2783" s="3" t="s">
        <v>98</v>
      </c>
      <c r="I2783" s="3" t="s">
        <v>2091</v>
      </c>
      <c r="J2783" s="6">
        <v>13.5</v>
      </c>
      <c r="K2783" s="4">
        <v>45357</v>
      </c>
      <c r="L2783" s="3">
        <f t="shared" si="173"/>
        <v>2024</v>
      </c>
      <c r="M2783" s="3">
        <f t="shared" si="174"/>
        <v>3</v>
      </c>
      <c r="O2783" s="3"/>
      <c r="P2783" s="56">
        <f t="shared" si="175"/>
        <v>13.5</v>
      </c>
      <c r="Q2783" s="56">
        <f t="shared" si="176"/>
        <v>0</v>
      </c>
      <c r="R2783" s="56">
        <f>IF(A2783="INVERSION",-J2783,0)</f>
        <v>0</v>
      </c>
      <c r="S2783" s="56">
        <f>finanzas3[[#This Row],[INGRESO__NETO]]+finanzas3[[#This Row],[GASTO_NETO]]+finanzas3[[#This Row],[INVERSION_NETA]]</f>
        <v>13.5</v>
      </c>
    </row>
    <row r="2784" spans="1:19" x14ac:dyDescent="0.35">
      <c r="A2784" s="3" t="s">
        <v>28</v>
      </c>
      <c r="B2784" s="3" t="s">
        <v>16</v>
      </c>
      <c r="C2784" s="3" t="s">
        <v>17</v>
      </c>
      <c r="D2784" s="3" t="s">
        <v>18</v>
      </c>
      <c r="E2784" s="3" t="s">
        <v>1014</v>
      </c>
      <c r="F2784" s="3" t="s">
        <v>171</v>
      </c>
      <c r="G2784" s="3" t="s">
        <v>67</v>
      </c>
      <c r="H2784" s="3" t="s">
        <v>66</v>
      </c>
      <c r="I2784" s="3" t="s">
        <v>403</v>
      </c>
      <c r="J2784" s="6">
        <v>0.22999999999999998</v>
      </c>
      <c r="K2784" s="4">
        <v>45357</v>
      </c>
      <c r="L2784" s="3">
        <f t="shared" si="173"/>
        <v>2024</v>
      </c>
      <c r="M2784" s="3">
        <f t="shared" si="174"/>
        <v>3</v>
      </c>
      <c r="O2784" s="3" t="s">
        <v>2119</v>
      </c>
      <c r="P2784" s="56">
        <f t="shared" si="175"/>
        <v>0</v>
      </c>
      <c r="Q2784" s="56">
        <f t="shared" si="176"/>
        <v>-0.22999999999999998</v>
      </c>
      <c r="R2784" s="56">
        <f>IF(A2784="INVERSION",-J2784,0)</f>
        <v>0</v>
      </c>
      <c r="S2784" s="56">
        <f>finanzas3[[#This Row],[INGRESO__NETO]]+finanzas3[[#This Row],[GASTO_NETO]]+finanzas3[[#This Row],[INVERSION_NETA]]</f>
        <v>-0.22999999999999998</v>
      </c>
    </row>
    <row r="2785" spans="1:19" x14ac:dyDescent="0.35">
      <c r="A2785" s="3" t="s">
        <v>28</v>
      </c>
      <c r="B2785" s="3" t="s">
        <v>16</v>
      </c>
      <c r="C2785" s="3" t="s">
        <v>17</v>
      </c>
      <c r="D2785" s="3" t="s">
        <v>18</v>
      </c>
      <c r="E2785" s="3" t="s">
        <v>1014</v>
      </c>
      <c r="F2785" s="3" t="s">
        <v>171</v>
      </c>
      <c r="G2785" s="3" t="s">
        <v>67</v>
      </c>
      <c r="H2785" s="3" t="s">
        <v>67</v>
      </c>
      <c r="I2785" s="3" t="s">
        <v>1016</v>
      </c>
      <c r="J2785" s="6">
        <v>0.29500000000000004</v>
      </c>
      <c r="K2785" s="4">
        <v>45358</v>
      </c>
      <c r="L2785" s="3">
        <f t="shared" si="173"/>
        <v>2024</v>
      </c>
      <c r="M2785" s="3">
        <f t="shared" si="174"/>
        <v>3</v>
      </c>
      <c r="O2785" s="3"/>
      <c r="P2785" s="56">
        <f t="shared" si="175"/>
        <v>0</v>
      </c>
      <c r="Q2785" s="56">
        <f t="shared" si="176"/>
        <v>-0.29500000000000004</v>
      </c>
      <c r="R2785" s="56">
        <f>IF(A2785="INVERSION",-J2785,0)</f>
        <v>0</v>
      </c>
      <c r="S2785" s="56">
        <f>finanzas3[[#This Row],[INGRESO__NETO]]+finanzas3[[#This Row],[GASTO_NETO]]+finanzas3[[#This Row],[INVERSION_NETA]]</f>
        <v>-0.29500000000000004</v>
      </c>
    </row>
    <row r="2786" spans="1:19" x14ac:dyDescent="0.35">
      <c r="A2786" s="3" t="s">
        <v>28</v>
      </c>
      <c r="B2786" s="3" t="s">
        <v>16</v>
      </c>
      <c r="C2786" s="3" t="s">
        <v>17</v>
      </c>
      <c r="D2786" s="3" t="s">
        <v>18</v>
      </c>
      <c r="E2786" s="3" t="s">
        <v>645</v>
      </c>
      <c r="F2786" s="3" t="s">
        <v>171</v>
      </c>
      <c r="G2786" s="3" t="s">
        <v>48</v>
      </c>
      <c r="H2786" s="3" t="s">
        <v>874</v>
      </c>
      <c r="I2786" s="3" t="s">
        <v>1187</v>
      </c>
      <c r="J2786" s="6">
        <v>0.28000000000000008</v>
      </c>
      <c r="K2786" s="4">
        <v>45359</v>
      </c>
      <c r="L2786" s="3">
        <f t="shared" si="173"/>
        <v>2024</v>
      </c>
      <c r="M2786" s="3">
        <f t="shared" si="174"/>
        <v>3</v>
      </c>
      <c r="O2786" s="3"/>
      <c r="P2786" s="56">
        <f t="shared" si="175"/>
        <v>0</v>
      </c>
      <c r="Q2786" s="56">
        <f t="shared" si="176"/>
        <v>-0.28000000000000008</v>
      </c>
      <c r="R2786" s="56">
        <f>IF(A2786="INVERSION",-J2786,0)</f>
        <v>0</v>
      </c>
      <c r="S2786" s="56">
        <f>finanzas3[[#This Row],[INGRESO__NETO]]+finanzas3[[#This Row],[GASTO_NETO]]+finanzas3[[#This Row],[INVERSION_NETA]]</f>
        <v>-0.28000000000000008</v>
      </c>
    </row>
    <row r="2787" spans="1:19" x14ac:dyDescent="0.35">
      <c r="A2787" s="3" t="s">
        <v>28</v>
      </c>
      <c r="B2787" s="3" t="s">
        <v>16</v>
      </c>
      <c r="C2787" s="3" t="s">
        <v>17</v>
      </c>
      <c r="D2787" s="3" t="s">
        <v>18</v>
      </c>
      <c r="E2787" s="3" t="s">
        <v>2121</v>
      </c>
      <c r="F2787" s="3" t="s">
        <v>171</v>
      </c>
      <c r="G2787" s="3" t="s">
        <v>67</v>
      </c>
      <c r="H2787" s="3" t="s">
        <v>67</v>
      </c>
      <c r="I2787" s="3" t="s">
        <v>1210</v>
      </c>
      <c r="J2787" s="6">
        <v>4.25</v>
      </c>
      <c r="K2787" s="4">
        <v>45359</v>
      </c>
      <c r="L2787" s="3">
        <f t="shared" si="173"/>
        <v>2024</v>
      </c>
      <c r="M2787" s="3">
        <f t="shared" si="174"/>
        <v>3</v>
      </c>
      <c r="O2787" s="3" t="s">
        <v>2123</v>
      </c>
      <c r="P2787" s="56">
        <f t="shared" si="175"/>
        <v>0</v>
      </c>
      <c r="Q2787" s="56">
        <f t="shared" si="176"/>
        <v>-4.25</v>
      </c>
      <c r="R2787" s="56">
        <f>IF(A2787="INVERSION",-J2787,0)</f>
        <v>0</v>
      </c>
      <c r="S2787" s="56">
        <f>finanzas3[[#This Row],[INGRESO__NETO]]+finanzas3[[#This Row],[GASTO_NETO]]+finanzas3[[#This Row],[INVERSION_NETA]]</f>
        <v>-4.25</v>
      </c>
    </row>
    <row r="2788" spans="1:19" s="25" customFormat="1" x14ac:dyDescent="0.35">
      <c r="A2788" s="3" t="s">
        <v>28</v>
      </c>
      <c r="B2788" s="3" t="s">
        <v>16</v>
      </c>
      <c r="C2788" s="3" t="s">
        <v>17</v>
      </c>
      <c r="D2788" s="3" t="s">
        <v>18</v>
      </c>
      <c r="E2788" s="3" t="s">
        <v>2120</v>
      </c>
      <c r="F2788" s="3" t="s">
        <v>171</v>
      </c>
      <c r="G2788" s="3" t="s">
        <v>67</v>
      </c>
      <c r="H2788" s="3" t="s">
        <v>66</v>
      </c>
      <c r="I2788" s="3" t="s">
        <v>403</v>
      </c>
      <c r="J2788" s="6">
        <v>1.56</v>
      </c>
      <c r="K2788" s="4">
        <v>45359</v>
      </c>
      <c r="L2788" s="3">
        <f t="shared" si="173"/>
        <v>2024</v>
      </c>
      <c r="M2788" s="3">
        <f t="shared" si="174"/>
        <v>3</v>
      </c>
      <c r="N2788" s="3"/>
      <c r="O2788" s="3" t="s">
        <v>2122</v>
      </c>
      <c r="P2788" s="56">
        <f t="shared" si="175"/>
        <v>0</v>
      </c>
      <c r="Q2788" s="56">
        <f t="shared" si="176"/>
        <v>-1.56</v>
      </c>
      <c r="R2788" s="56">
        <f>IF(A2788="INVERSION",-J2788,0)</f>
        <v>0</v>
      </c>
      <c r="S2788" s="56">
        <f>finanzas3[[#This Row],[INGRESO__NETO]]+finanzas3[[#This Row],[GASTO_NETO]]+finanzas3[[#This Row],[INVERSION_NETA]]</f>
        <v>-1.56</v>
      </c>
    </row>
    <row r="2789" spans="1:19" x14ac:dyDescent="0.35">
      <c r="A2789" s="3" t="s">
        <v>28</v>
      </c>
      <c r="B2789" s="3" t="s">
        <v>16</v>
      </c>
      <c r="C2789" s="3" t="s">
        <v>17</v>
      </c>
      <c r="D2789" s="3" t="s">
        <v>18</v>
      </c>
      <c r="E2789" s="3" t="s">
        <v>1893</v>
      </c>
      <c r="F2789" s="3" t="s">
        <v>171</v>
      </c>
      <c r="G2789" s="3" t="s">
        <v>73</v>
      </c>
      <c r="H2789" s="3" t="s">
        <v>168</v>
      </c>
      <c r="I2789" s="3" t="s">
        <v>1890</v>
      </c>
      <c r="J2789" s="6">
        <v>2.2989999999999999</v>
      </c>
      <c r="K2789" s="4">
        <v>45362</v>
      </c>
      <c r="L2789" s="3">
        <f t="shared" si="173"/>
        <v>2024</v>
      </c>
      <c r="M2789" s="3">
        <f t="shared" si="174"/>
        <v>3</v>
      </c>
      <c r="O2789" s="3"/>
      <c r="P2789" s="56">
        <f t="shared" si="175"/>
        <v>0</v>
      </c>
      <c r="Q2789" s="56">
        <f t="shared" si="176"/>
        <v>-2.2989999999999999</v>
      </c>
      <c r="R2789" s="56">
        <f>IF(A2789="INVERSION",-J2789,0)</f>
        <v>0</v>
      </c>
      <c r="S2789" s="56">
        <f>finanzas3[[#This Row],[INGRESO__NETO]]+finanzas3[[#This Row],[GASTO_NETO]]+finanzas3[[#This Row],[INVERSION_NETA]]</f>
        <v>-2.2989999999999999</v>
      </c>
    </row>
    <row r="2790" spans="1:19" x14ac:dyDescent="0.35">
      <c r="A2790" s="3" t="s">
        <v>28</v>
      </c>
      <c r="B2790" s="3" t="s">
        <v>16</v>
      </c>
      <c r="C2790" s="3" t="s">
        <v>17</v>
      </c>
      <c r="D2790" s="3" t="s">
        <v>1562</v>
      </c>
      <c r="E2790" s="3" t="s">
        <v>46</v>
      </c>
      <c r="F2790" s="3" t="s">
        <v>171</v>
      </c>
      <c r="G2790" s="3" t="s">
        <v>48</v>
      </c>
      <c r="H2790" s="3" t="s">
        <v>46</v>
      </c>
      <c r="I2790" s="3" t="s">
        <v>1524</v>
      </c>
      <c r="J2790" s="6">
        <v>11.858000000000001</v>
      </c>
      <c r="K2790" s="4">
        <v>45362</v>
      </c>
      <c r="L2790" s="3">
        <f t="shared" si="173"/>
        <v>2024</v>
      </c>
      <c r="M2790" s="3">
        <f t="shared" si="174"/>
        <v>3</v>
      </c>
      <c r="O2790" s="3"/>
      <c r="P2790" s="56">
        <f t="shared" si="175"/>
        <v>0</v>
      </c>
      <c r="Q2790" s="56">
        <f t="shared" si="176"/>
        <v>-11.858000000000001</v>
      </c>
      <c r="R2790" s="56">
        <f>IF(A2790="INVERSION",-J2790,0)</f>
        <v>0</v>
      </c>
      <c r="S2790" s="56">
        <f>finanzas3[[#This Row],[INGRESO__NETO]]+finanzas3[[#This Row],[GASTO_NETO]]+finanzas3[[#This Row],[INVERSION_NETA]]</f>
        <v>-11.858000000000001</v>
      </c>
    </row>
    <row r="2791" spans="1:19" x14ac:dyDescent="0.35">
      <c r="A2791" s="3" t="s">
        <v>28</v>
      </c>
      <c r="B2791" s="3" t="s">
        <v>16</v>
      </c>
      <c r="C2791" s="3" t="s">
        <v>17</v>
      </c>
      <c r="D2791" s="3" t="s">
        <v>18</v>
      </c>
      <c r="E2791" s="3" t="s">
        <v>787</v>
      </c>
      <c r="F2791" s="3" t="s">
        <v>171</v>
      </c>
      <c r="G2791" s="3" t="s">
        <v>81</v>
      </c>
      <c r="H2791" s="3" t="s">
        <v>126</v>
      </c>
      <c r="I2791" s="3" t="s">
        <v>2124</v>
      </c>
      <c r="J2791" s="6">
        <v>1.35</v>
      </c>
      <c r="K2791" s="4">
        <v>45362</v>
      </c>
      <c r="L2791" s="3">
        <f t="shared" si="173"/>
        <v>2024</v>
      </c>
      <c r="M2791" s="3">
        <f t="shared" si="174"/>
        <v>3</v>
      </c>
      <c r="O2791" s="3"/>
      <c r="P2791" s="56">
        <f t="shared" si="175"/>
        <v>0</v>
      </c>
      <c r="Q2791" s="56">
        <f t="shared" si="176"/>
        <v>-1.35</v>
      </c>
      <c r="R2791" s="56">
        <f>IF(A2791="INVERSION",-J2791,0)</f>
        <v>0</v>
      </c>
      <c r="S2791" s="56">
        <f>finanzas3[[#This Row],[INGRESO__NETO]]+finanzas3[[#This Row],[GASTO_NETO]]+finanzas3[[#This Row],[INVERSION_NETA]]</f>
        <v>-1.35</v>
      </c>
    </row>
    <row r="2792" spans="1:19" x14ac:dyDescent="0.35">
      <c r="A2792" s="3" t="s">
        <v>28</v>
      </c>
      <c r="B2792" s="3" t="s">
        <v>16</v>
      </c>
      <c r="C2792" s="3" t="s">
        <v>17</v>
      </c>
      <c r="D2792" s="3" t="s">
        <v>18</v>
      </c>
      <c r="E2792" s="3" t="s">
        <v>970</v>
      </c>
      <c r="F2792" s="3" t="s">
        <v>171</v>
      </c>
      <c r="G2792" s="3" t="s">
        <v>67</v>
      </c>
      <c r="H2792" s="3" t="s">
        <v>67</v>
      </c>
      <c r="I2792" s="3" t="s">
        <v>1016</v>
      </c>
      <c r="J2792" s="6">
        <v>0.17</v>
      </c>
      <c r="K2792" s="4">
        <v>45362</v>
      </c>
      <c r="L2792" s="3">
        <f t="shared" si="173"/>
        <v>2024</v>
      </c>
      <c r="M2792" s="3">
        <f t="shared" si="174"/>
        <v>3</v>
      </c>
      <c r="O2792" s="3"/>
      <c r="P2792" s="56">
        <f t="shared" si="175"/>
        <v>0</v>
      </c>
      <c r="Q2792" s="56">
        <f t="shared" si="176"/>
        <v>-0.17</v>
      </c>
      <c r="R2792" s="56">
        <f>IF(A2792="INVERSION",-J2792,0)</f>
        <v>0</v>
      </c>
      <c r="S2792" s="56">
        <f>finanzas3[[#This Row],[INGRESO__NETO]]+finanzas3[[#This Row],[GASTO_NETO]]+finanzas3[[#This Row],[INVERSION_NETA]]</f>
        <v>-0.17</v>
      </c>
    </row>
    <row r="2793" spans="1:19" x14ac:dyDescent="0.35">
      <c r="A2793" s="3" t="s">
        <v>28</v>
      </c>
      <c r="B2793" s="3" t="s">
        <v>16</v>
      </c>
      <c r="C2793" s="3" t="s">
        <v>17</v>
      </c>
      <c r="D2793" s="3" t="s">
        <v>1562</v>
      </c>
      <c r="E2793" s="3" t="s">
        <v>1245</v>
      </c>
      <c r="F2793" s="3" t="s">
        <v>171</v>
      </c>
      <c r="G2793" s="3" t="s">
        <v>67</v>
      </c>
      <c r="H2793" s="3" t="s">
        <v>67</v>
      </c>
      <c r="I2793" s="3" t="s">
        <v>2127</v>
      </c>
      <c r="J2793" s="6">
        <v>3.73</v>
      </c>
      <c r="K2793" s="4">
        <v>45362</v>
      </c>
      <c r="L2793" s="3">
        <f t="shared" si="173"/>
        <v>2024</v>
      </c>
      <c r="M2793" s="3">
        <f t="shared" si="174"/>
        <v>3</v>
      </c>
      <c r="O2793" s="3"/>
      <c r="P2793" s="56">
        <f t="shared" si="175"/>
        <v>0</v>
      </c>
      <c r="Q2793" s="56">
        <f t="shared" si="176"/>
        <v>-3.73</v>
      </c>
      <c r="R2793" s="56">
        <f>IF(A2793="INVERSION",-J2793,0)</f>
        <v>0</v>
      </c>
      <c r="S2793" s="56">
        <f>finanzas3[[#This Row],[INGRESO__NETO]]+finanzas3[[#This Row],[GASTO_NETO]]+finanzas3[[#This Row],[INVERSION_NETA]]</f>
        <v>-3.73</v>
      </c>
    </row>
    <row r="2794" spans="1:19" x14ac:dyDescent="0.35">
      <c r="A2794" s="3" t="s">
        <v>28</v>
      </c>
      <c r="B2794" s="3" t="s">
        <v>16</v>
      </c>
      <c r="C2794" s="3" t="s">
        <v>17</v>
      </c>
      <c r="D2794" s="3" t="s">
        <v>18</v>
      </c>
      <c r="E2794" s="3" t="s">
        <v>803</v>
      </c>
      <c r="F2794" s="3" t="s">
        <v>171</v>
      </c>
      <c r="G2794" s="3" t="s">
        <v>53</v>
      </c>
      <c r="H2794" s="3" t="s">
        <v>77</v>
      </c>
      <c r="I2794" s="3" t="s">
        <v>711</v>
      </c>
      <c r="J2794" s="6">
        <v>0.81400000000000006</v>
      </c>
      <c r="K2794" s="4">
        <v>45362</v>
      </c>
      <c r="L2794" s="3">
        <f t="shared" si="173"/>
        <v>2024</v>
      </c>
      <c r="M2794" s="3">
        <f t="shared" si="174"/>
        <v>3</v>
      </c>
      <c r="O2794" s="3"/>
      <c r="P2794" s="56">
        <f t="shared" si="175"/>
        <v>0</v>
      </c>
      <c r="Q2794" s="56">
        <f t="shared" si="176"/>
        <v>-0.81400000000000006</v>
      </c>
      <c r="R2794" s="56">
        <f>IF(A2794="INVERSION",-J2794,0)</f>
        <v>0</v>
      </c>
      <c r="S2794" s="56">
        <f>finanzas3[[#This Row],[INGRESO__NETO]]+finanzas3[[#This Row],[GASTO_NETO]]+finanzas3[[#This Row],[INVERSION_NETA]]</f>
        <v>-0.81400000000000006</v>
      </c>
    </row>
    <row r="2795" spans="1:19" x14ac:dyDescent="0.35">
      <c r="A2795" s="3" t="s">
        <v>28</v>
      </c>
      <c r="B2795" s="3" t="s">
        <v>16</v>
      </c>
      <c r="C2795" s="3" t="s">
        <v>17</v>
      </c>
      <c r="D2795" s="3" t="s">
        <v>1562</v>
      </c>
      <c r="E2795" s="3" t="s">
        <v>2125</v>
      </c>
      <c r="F2795" s="3" t="s">
        <v>171</v>
      </c>
      <c r="G2795" s="3" t="s">
        <v>81</v>
      </c>
      <c r="H2795" s="3" t="s">
        <v>2126</v>
      </c>
      <c r="I2795" s="3" t="s">
        <v>2125</v>
      </c>
      <c r="J2795" s="6">
        <v>1.4000000000000001</v>
      </c>
      <c r="K2795" s="4">
        <v>45362</v>
      </c>
      <c r="L2795" s="3">
        <f t="shared" si="173"/>
        <v>2024</v>
      </c>
      <c r="M2795" s="3">
        <f t="shared" si="174"/>
        <v>3</v>
      </c>
      <c r="O2795" s="3"/>
      <c r="P2795" s="56">
        <f t="shared" si="175"/>
        <v>0</v>
      </c>
      <c r="Q2795" s="56">
        <f t="shared" si="176"/>
        <v>-1.4000000000000001</v>
      </c>
      <c r="R2795" s="56">
        <f>IF(A2795="INVERSION",-J2795,0)</f>
        <v>0</v>
      </c>
      <c r="S2795" s="56">
        <f>finanzas3[[#This Row],[INGRESO__NETO]]+finanzas3[[#This Row],[GASTO_NETO]]+finanzas3[[#This Row],[INVERSION_NETA]]</f>
        <v>-1.4000000000000001</v>
      </c>
    </row>
    <row r="2796" spans="1:19" x14ac:dyDescent="0.35">
      <c r="A2796" s="3" t="s">
        <v>28</v>
      </c>
      <c r="B2796" s="3" t="s">
        <v>16</v>
      </c>
      <c r="C2796" s="3" t="s">
        <v>17</v>
      </c>
      <c r="D2796" s="3" t="s">
        <v>1562</v>
      </c>
      <c r="E2796" s="3" t="s">
        <v>2120</v>
      </c>
      <c r="F2796" s="3" t="s">
        <v>171</v>
      </c>
      <c r="G2796" s="3" t="s">
        <v>67</v>
      </c>
      <c r="H2796" s="3" t="s">
        <v>67</v>
      </c>
      <c r="I2796" s="3" t="s">
        <v>2129</v>
      </c>
      <c r="J2796" s="6">
        <v>1.9300000000000002</v>
      </c>
      <c r="K2796" s="4">
        <v>45363</v>
      </c>
      <c r="L2796" s="3">
        <f t="shared" si="173"/>
        <v>2024</v>
      </c>
      <c r="M2796" s="3">
        <f t="shared" si="174"/>
        <v>3</v>
      </c>
      <c r="O2796" s="3"/>
      <c r="P2796" s="56">
        <f t="shared" si="175"/>
        <v>0</v>
      </c>
      <c r="Q2796" s="56">
        <f t="shared" si="176"/>
        <v>-1.9300000000000002</v>
      </c>
      <c r="R2796" s="56">
        <f>IF(A2796="INVERSION",-J2796,0)</f>
        <v>0</v>
      </c>
      <c r="S2796" s="56">
        <f>finanzas3[[#This Row],[INGRESO__NETO]]+finanzas3[[#This Row],[GASTO_NETO]]+finanzas3[[#This Row],[INVERSION_NETA]]</f>
        <v>-1.9300000000000002</v>
      </c>
    </row>
    <row r="2797" spans="1:19" x14ac:dyDescent="0.35">
      <c r="A2797" s="3" t="s">
        <v>28</v>
      </c>
      <c r="B2797" s="3" t="s">
        <v>16</v>
      </c>
      <c r="C2797" s="3" t="s">
        <v>17</v>
      </c>
      <c r="D2797" s="3" t="s">
        <v>1562</v>
      </c>
      <c r="E2797" s="3" t="s">
        <v>46</v>
      </c>
      <c r="F2797" s="3" t="s">
        <v>171</v>
      </c>
      <c r="G2797" s="3" t="s">
        <v>48</v>
      </c>
      <c r="H2797" s="3" t="s">
        <v>46</v>
      </c>
      <c r="I2797" s="3" t="s">
        <v>1423</v>
      </c>
      <c r="J2797" s="6">
        <v>0.28700000000000003</v>
      </c>
      <c r="K2797" s="4">
        <v>45363</v>
      </c>
      <c r="L2797" s="3">
        <f t="shared" si="173"/>
        <v>2024</v>
      </c>
      <c r="M2797" s="3">
        <f t="shared" si="174"/>
        <v>3</v>
      </c>
      <c r="O2797" s="3"/>
      <c r="P2797" s="56">
        <f t="shared" si="175"/>
        <v>0</v>
      </c>
      <c r="Q2797" s="56">
        <f t="shared" si="176"/>
        <v>-0.28700000000000003</v>
      </c>
      <c r="R2797" s="56">
        <f>IF(A2797="INVERSION",-J2797,0)</f>
        <v>0</v>
      </c>
      <c r="S2797" s="56">
        <f>finanzas3[[#This Row],[INGRESO__NETO]]+finanzas3[[#This Row],[GASTO_NETO]]+finanzas3[[#This Row],[INVERSION_NETA]]</f>
        <v>-0.28700000000000003</v>
      </c>
    </row>
    <row r="2798" spans="1:19" x14ac:dyDescent="0.35">
      <c r="A2798" s="3" t="s">
        <v>28</v>
      </c>
      <c r="B2798" s="3" t="s">
        <v>16</v>
      </c>
      <c r="C2798" s="3" t="s">
        <v>17</v>
      </c>
      <c r="D2798" s="3" t="s">
        <v>1562</v>
      </c>
      <c r="E2798" s="3" t="s">
        <v>2130</v>
      </c>
      <c r="F2798" s="3" t="s">
        <v>171</v>
      </c>
      <c r="G2798" s="3" t="s">
        <v>48</v>
      </c>
      <c r="H2798" s="3" t="s">
        <v>2130</v>
      </c>
      <c r="I2798" s="3" t="s">
        <v>1423</v>
      </c>
      <c r="J2798" s="6">
        <v>0.26700000000000002</v>
      </c>
      <c r="K2798" s="4">
        <v>45363</v>
      </c>
      <c r="L2798" s="3">
        <f t="shared" si="173"/>
        <v>2024</v>
      </c>
      <c r="M2798" s="3">
        <f t="shared" si="174"/>
        <v>3</v>
      </c>
      <c r="O2798" s="3"/>
      <c r="P2798" s="56">
        <f t="shared" si="175"/>
        <v>0</v>
      </c>
      <c r="Q2798" s="56">
        <f t="shared" si="176"/>
        <v>-0.26700000000000002</v>
      </c>
      <c r="R2798" s="56">
        <f>IF(A2798="INVERSION",-J2798,0)</f>
        <v>0</v>
      </c>
      <c r="S2798" s="56">
        <f>finanzas3[[#This Row],[INGRESO__NETO]]+finanzas3[[#This Row],[GASTO_NETO]]+finanzas3[[#This Row],[INVERSION_NETA]]</f>
        <v>-0.26700000000000002</v>
      </c>
    </row>
    <row r="2799" spans="1:19" x14ac:dyDescent="0.35">
      <c r="A2799" s="3" t="s">
        <v>28</v>
      </c>
      <c r="B2799" s="3" t="s">
        <v>16</v>
      </c>
      <c r="C2799" s="3" t="s">
        <v>17</v>
      </c>
      <c r="D2799" s="3" t="s">
        <v>1562</v>
      </c>
      <c r="E2799" s="3" t="s">
        <v>24</v>
      </c>
      <c r="F2799" s="3" t="s">
        <v>171</v>
      </c>
      <c r="G2799" s="3" t="s">
        <v>1864</v>
      </c>
      <c r="H2799" s="3" t="s">
        <v>1742</v>
      </c>
      <c r="I2799" s="3" t="s">
        <v>2128</v>
      </c>
      <c r="J2799" s="6">
        <v>3.59</v>
      </c>
      <c r="K2799" s="4">
        <v>45364</v>
      </c>
      <c r="L2799" s="3">
        <f t="shared" si="173"/>
        <v>2024</v>
      </c>
      <c r="M2799" s="3">
        <f t="shared" si="174"/>
        <v>3</v>
      </c>
      <c r="O2799" s="3"/>
      <c r="P2799" s="56">
        <f t="shared" si="175"/>
        <v>0</v>
      </c>
      <c r="Q2799" s="56">
        <f t="shared" si="176"/>
        <v>-3.59</v>
      </c>
      <c r="R2799" s="56">
        <f>IF(A2799="INVERSION",-J2799,0)</f>
        <v>0</v>
      </c>
      <c r="S2799" s="56">
        <f>finanzas3[[#This Row],[INGRESO__NETO]]+finanzas3[[#This Row],[GASTO_NETO]]+finanzas3[[#This Row],[INVERSION_NETA]]</f>
        <v>-3.59</v>
      </c>
    </row>
    <row r="2800" spans="1:19" x14ac:dyDescent="0.35">
      <c r="A2800" s="3" t="s">
        <v>28</v>
      </c>
      <c r="B2800" s="3" t="s">
        <v>16</v>
      </c>
      <c r="C2800" s="3" t="s">
        <v>17</v>
      </c>
      <c r="D2800" s="3" t="s">
        <v>18</v>
      </c>
      <c r="E2800" s="3" t="s">
        <v>2131</v>
      </c>
      <c r="F2800" s="3" t="s">
        <v>171</v>
      </c>
      <c r="G2800" s="3" t="s">
        <v>67</v>
      </c>
      <c r="H2800" s="3" t="s">
        <v>66</v>
      </c>
      <c r="I2800" s="3" t="s">
        <v>1013</v>
      </c>
      <c r="J2800" s="6">
        <v>1.4500000000000002</v>
      </c>
      <c r="K2800" s="4">
        <v>45366</v>
      </c>
      <c r="L2800" s="3">
        <f t="shared" si="173"/>
        <v>2024</v>
      </c>
      <c r="M2800" s="3">
        <f t="shared" si="174"/>
        <v>3</v>
      </c>
      <c r="O2800" s="3" t="s">
        <v>2132</v>
      </c>
      <c r="P2800" s="56">
        <f t="shared" si="175"/>
        <v>0</v>
      </c>
      <c r="Q2800" s="56">
        <f t="shared" si="176"/>
        <v>-1.4500000000000002</v>
      </c>
      <c r="R2800" s="56">
        <f>IF(A2800="INVERSION",-J2800,0)</f>
        <v>0</v>
      </c>
      <c r="S2800" s="56">
        <f>finanzas3[[#This Row],[INGRESO__NETO]]+finanzas3[[#This Row],[GASTO_NETO]]+finanzas3[[#This Row],[INVERSION_NETA]]</f>
        <v>-1.4500000000000002</v>
      </c>
    </row>
    <row r="2801" spans="1:19" x14ac:dyDescent="0.35">
      <c r="A2801" s="3" t="s">
        <v>28</v>
      </c>
      <c r="B2801" s="3" t="s">
        <v>16</v>
      </c>
      <c r="C2801" s="3" t="s">
        <v>17</v>
      </c>
      <c r="D2801" s="3" t="s">
        <v>18</v>
      </c>
      <c r="E2801" s="3" t="s">
        <v>645</v>
      </c>
      <c r="F2801" s="3" t="s">
        <v>171</v>
      </c>
      <c r="G2801" s="3" t="s">
        <v>48</v>
      </c>
      <c r="H2801" s="3" t="s">
        <v>874</v>
      </c>
      <c r="I2801" s="3" t="s">
        <v>1187</v>
      </c>
      <c r="J2801" s="6">
        <v>0.14899999999999999</v>
      </c>
      <c r="K2801" s="4">
        <v>45366</v>
      </c>
      <c r="L2801" s="3">
        <f t="shared" si="173"/>
        <v>2024</v>
      </c>
      <c r="M2801" s="3">
        <f t="shared" si="174"/>
        <v>3</v>
      </c>
      <c r="O2801" s="3"/>
      <c r="P2801" s="56">
        <f t="shared" si="175"/>
        <v>0</v>
      </c>
      <c r="Q2801" s="56">
        <f t="shared" si="176"/>
        <v>-0.14899999999999999</v>
      </c>
      <c r="R2801" s="56">
        <f>IF(A2801="INVERSION",-J2801,0)</f>
        <v>0</v>
      </c>
      <c r="S2801" s="56">
        <f>finanzas3[[#This Row],[INGRESO__NETO]]+finanzas3[[#This Row],[GASTO_NETO]]+finanzas3[[#This Row],[INVERSION_NETA]]</f>
        <v>-0.14899999999999999</v>
      </c>
    </row>
    <row r="2802" spans="1:19" x14ac:dyDescent="0.35">
      <c r="A2802" s="3" t="s">
        <v>28</v>
      </c>
      <c r="B2802" s="3" t="s">
        <v>16</v>
      </c>
      <c r="C2802" s="3" t="s">
        <v>29</v>
      </c>
      <c r="D2802" s="3" t="s">
        <v>1562</v>
      </c>
      <c r="E2802" s="3" t="s">
        <v>1948</v>
      </c>
      <c r="F2802" s="3" t="s">
        <v>2135</v>
      </c>
      <c r="G2802" s="3" t="s">
        <v>67</v>
      </c>
      <c r="H2802" s="3" t="s">
        <v>67</v>
      </c>
      <c r="I2802" s="3" t="s">
        <v>2137</v>
      </c>
      <c r="J2802" s="6">
        <v>5.18</v>
      </c>
      <c r="K2802" s="4">
        <v>45366</v>
      </c>
      <c r="L2802" s="3">
        <f t="shared" si="173"/>
        <v>2024</v>
      </c>
      <c r="M2802" s="3">
        <f t="shared" si="174"/>
        <v>3</v>
      </c>
      <c r="O2802" s="3" t="s">
        <v>2138</v>
      </c>
      <c r="P2802" s="56">
        <f t="shared" si="175"/>
        <v>0</v>
      </c>
      <c r="Q2802" s="56">
        <f t="shared" si="176"/>
        <v>-5.18</v>
      </c>
      <c r="R2802" s="56">
        <f>IF(A2802="INVERSION",-J2802,0)</f>
        <v>0</v>
      </c>
      <c r="S2802" s="56">
        <f>finanzas3[[#This Row],[INGRESO__NETO]]+finanzas3[[#This Row],[GASTO_NETO]]+finanzas3[[#This Row],[INVERSION_NETA]]</f>
        <v>-5.18</v>
      </c>
    </row>
    <row r="2803" spans="1:19" x14ac:dyDescent="0.35">
      <c r="A2803" s="3" t="s">
        <v>531</v>
      </c>
      <c r="B2803" s="3" t="s">
        <v>16</v>
      </c>
      <c r="C2803" s="3" t="s">
        <v>17</v>
      </c>
      <c r="D2803" s="3" t="s">
        <v>18</v>
      </c>
      <c r="E2803" s="3" t="s">
        <v>2203</v>
      </c>
      <c r="F2803" s="3" t="s">
        <v>20</v>
      </c>
      <c r="G2803" s="3" t="s">
        <v>1451</v>
      </c>
      <c r="H2803" s="3" t="s">
        <v>1451</v>
      </c>
      <c r="I2803" s="3" t="s">
        <v>1450</v>
      </c>
      <c r="J2803" s="6">
        <v>135</v>
      </c>
      <c r="K2803" s="4">
        <v>45366</v>
      </c>
      <c r="L2803" s="3">
        <f t="shared" si="173"/>
        <v>2024</v>
      </c>
      <c r="M2803" s="3">
        <f t="shared" si="174"/>
        <v>3</v>
      </c>
      <c r="O2803" s="3"/>
      <c r="P2803" s="56">
        <f t="shared" si="175"/>
        <v>0</v>
      </c>
      <c r="Q2803" s="56">
        <f t="shared" si="176"/>
        <v>0</v>
      </c>
      <c r="R2803" s="56">
        <f>IF(A2803="INVERSION",-J2803,0)</f>
        <v>-135</v>
      </c>
      <c r="S2803" s="56">
        <f>finanzas3[[#This Row],[INGRESO__NETO]]+finanzas3[[#This Row],[GASTO_NETO]]+finanzas3[[#This Row],[INVERSION_NETA]]</f>
        <v>-135</v>
      </c>
    </row>
    <row r="2804" spans="1:19" x14ac:dyDescent="0.35">
      <c r="A2804" s="3" t="s">
        <v>28</v>
      </c>
      <c r="B2804" s="3" t="s">
        <v>16</v>
      </c>
      <c r="C2804" s="3" t="s">
        <v>29</v>
      </c>
      <c r="D2804" s="3" t="s">
        <v>1562</v>
      </c>
      <c r="E2804" s="3" t="s">
        <v>1948</v>
      </c>
      <c r="F2804" s="3" t="s">
        <v>171</v>
      </c>
      <c r="G2804" s="3" t="s">
        <v>81</v>
      </c>
      <c r="H2804" s="3" t="s">
        <v>168</v>
      </c>
      <c r="I2804" s="3" t="s">
        <v>327</v>
      </c>
      <c r="J2804" s="6">
        <v>0.60000000000000009</v>
      </c>
      <c r="K2804" s="4">
        <v>45366</v>
      </c>
      <c r="L2804" s="3">
        <f t="shared" si="173"/>
        <v>2024</v>
      </c>
      <c r="M2804" s="3">
        <f t="shared" si="174"/>
        <v>3</v>
      </c>
      <c r="O2804" s="3" t="s">
        <v>1848</v>
      </c>
      <c r="P2804" s="56">
        <f t="shared" si="175"/>
        <v>0</v>
      </c>
      <c r="Q2804" s="56">
        <f t="shared" si="176"/>
        <v>-0.60000000000000009</v>
      </c>
      <c r="R2804" s="56">
        <f>IF(A2804="INVERSION",-J2804,0)</f>
        <v>0</v>
      </c>
      <c r="S2804" s="56">
        <f>finanzas3[[#This Row],[INGRESO__NETO]]+finanzas3[[#This Row],[GASTO_NETO]]+finanzas3[[#This Row],[INVERSION_NETA]]</f>
        <v>-0.60000000000000009</v>
      </c>
    </row>
    <row r="2805" spans="1:19" x14ac:dyDescent="0.35">
      <c r="A2805" s="3" t="s">
        <v>28</v>
      </c>
      <c r="B2805" s="3" t="s">
        <v>16</v>
      </c>
      <c r="C2805" s="3" t="s">
        <v>17</v>
      </c>
      <c r="D2805" s="3" t="s">
        <v>18</v>
      </c>
      <c r="E2805" s="3" t="s">
        <v>2134</v>
      </c>
      <c r="F2805" s="3" t="s">
        <v>2135</v>
      </c>
      <c r="G2805" s="3" t="s">
        <v>67</v>
      </c>
      <c r="H2805" s="3" t="s">
        <v>66</v>
      </c>
      <c r="I2805" s="3" t="s">
        <v>2136</v>
      </c>
      <c r="J2805" s="6">
        <v>0.55000000000000004</v>
      </c>
      <c r="K2805" s="4">
        <v>45369</v>
      </c>
      <c r="L2805" s="3">
        <f t="shared" si="173"/>
        <v>2024</v>
      </c>
      <c r="M2805" s="3">
        <f t="shared" si="174"/>
        <v>3</v>
      </c>
      <c r="O2805" s="3"/>
      <c r="P2805" s="56">
        <f t="shared" si="175"/>
        <v>0</v>
      </c>
      <c r="Q2805" s="56">
        <f t="shared" si="176"/>
        <v>-0.55000000000000004</v>
      </c>
      <c r="R2805" s="56">
        <f>IF(A2805="INVERSION",-J2805,0)</f>
        <v>0</v>
      </c>
      <c r="S2805" s="56">
        <f>finanzas3[[#This Row],[INGRESO__NETO]]+finanzas3[[#This Row],[GASTO_NETO]]+finanzas3[[#This Row],[INVERSION_NETA]]</f>
        <v>-0.55000000000000004</v>
      </c>
    </row>
    <row r="2806" spans="1:19" x14ac:dyDescent="0.35">
      <c r="A2806" s="3" t="s">
        <v>28</v>
      </c>
      <c r="B2806" s="3" t="s">
        <v>16</v>
      </c>
      <c r="C2806" s="3" t="s">
        <v>17</v>
      </c>
      <c r="D2806" s="3" t="s">
        <v>18</v>
      </c>
      <c r="E2806" s="3" t="s">
        <v>645</v>
      </c>
      <c r="F2806" s="3" t="s">
        <v>171</v>
      </c>
      <c r="G2806" s="3" t="s">
        <v>48</v>
      </c>
      <c r="H2806" s="3" t="s">
        <v>874</v>
      </c>
      <c r="I2806" s="3" t="s">
        <v>1835</v>
      </c>
      <c r="J2806" s="6">
        <v>0.41000000000000009</v>
      </c>
      <c r="K2806" s="4">
        <v>45369</v>
      </c>
      <c r="L2806" s="3">
        <f t="shared" si="173"/>
        <v>2024</v>
      </c>
      <c r="M2806" s="3">
        <f t="shared" si="174"/>
        <v>3</v>
      </c>
      <c r="O2806" s="3"/>
      <c r="P2806" s="56">
        <f t="shared" si="175"/>
        <v>0</v>
      </c>
      <c r="Q2806" s="56">
        <f t="shared" si="176"/>
        <v>-0.41000000000000009</v>
      </c>
      <c r="R2806" s="56">
        <f>IF(A2806="INVERSION",-J2806,0)</f>
        <v>0</v>
      </c>
      <c r="S2806" s="56">
        <f>finanzas3[[#This Row],[INGRESO__NETO]]+finanzas3[[#This Row],[GASTO_NETO]]+finanzas3[[#This Row],[INVERSION_NETA]]</f>
        <v>-0.41000000000000009</v>
      </c>
    </row>
    <row r="2807" spans="1:19" x14ac:dyDescent="0.35">
      <c r="A2807" s="3" t="s">
        <v>28</v>
      </c>
      <c r="B2807" s="3" t="s">
        <v>16</v>
      </c>
      <c r="C2807" s="3" t="s">
        <v>17</v>
      </c>
      <c r="D2807" s="3" t="s">
        <v>1562</v>
      </c>
      <c r="E2807" s="3" t="s">
        <v>1909</v>
      </c>
      <c r="F2807" s="3" t="s">
        <v>171</v>
      </c>
      <c r="G2807" s="3" t="s">
        <v>67</v>
      </c>
      <c r="H2807" s="3" t="s">
        <v>67</v>
      </c>
      <c r="I2807" s="3" t="s">
        <v>2133</v>
      </c>
      <c r="J2807" s="6">
        <v>5.5840000000000005</v>
      </c>
      <c r="K2807" s="4">
        <v>45369</v>
      </c>
      <c r="L2807" s="3">
        <f t="shared" si="173"/>
        <v>2024</v>
      </c>
      <c r="M2807" s="3">
        <f t="shared" si="174"/>
        <v>3</v>
      </c>
      <c r="O2807" s="3"/>
      <c r="P2807" s="56">
        <f t="shared" si="175"/>
        <v>0</v>
      </c>
      <c r="Q2807" s="56">
        <f t="shared" si="176"/>
        <v>-5.5840000000000005</v>
      </c>
      <c r="R2807" s="56">
        <f>IF(A2807="INVERSION",-J2807,0)</f>
        <v>0</v>
      </c>
      <c r="S2807" s="56">
        <f>finanzas3[[#This Row],[INGRESO__NETO]]+finanzas3[[#This Row],[GASTO_NETO]]+finanzas3[[#This Row],[INVERSION_NETA]]</f>
        <v>-5.5840000000000005</v>
      </c>
    </row>
    <row r="2808" spans="1:19" x14ac:dyDescent="0.35">
      <c r="A2808" s="3" t="s">
        <v>28</v>
      </c>
      <c r="B2808" s="3" t="s">
        <v>16</v>
      </c>
      <c r="C2808" s="3" t="s">
        <v>17</v>
      </c>
      <c r="D2808" s="3" t="s">
        <v>18</v>
      </c>
      <c r="E2808" s="3" t="s">
        <v>1014</v>
      </c>
      <c r="F2808" s="3" t="s">
        <v>171</v>
      </c>
      <c r="G2808" s="3" t="s">
        <v>67</v>
      </c>
      <c r="H2808" s="3" t="s">
        <v>67</v>
      </c>
      <c r="I2808" s="3" t="s">
        <v>1016</v>
      </c>
      <c r="J2808" s="6">
        <v>0.19</v>
      </c>
      <c r="K2808" s="4">
        <v>45369</v>
      </c>
      <c r="L2808" s="3">
        <f t="shared" si="173"/>
        <v>2024</v>
      </c>
      <c r="M2808" s="3">
        <f t="shared" si="174"/>
        <v>3</v>
      </c>
      <c r="O2808" s="3"/>
      <c r="P2808" s="56">
        <f t="shared" si="175"/>
        <v>0</v>
      </c>
      <c r="Q2808" s="56">
        <f t="shared" si="176"/>
        <v>-0.19</v>
      </c>
      <c r="R2808" s="56">
        <f>IF(A2808="INVERSION",-J2808,0)</f>
        <v>0</v>
      </c>
      <c r="S2808" s="56">
        <f>finanzas3[[#This Row],[INGRESO__NETO]]+finanzas3[[#This Row],[GASTO_NETO]]+finanzas3[[#This Row],[INVERSION_NETA]]</f>
        <v>-0.19</v>
      </c>
    </row>
    <row r="2809" spans="1:19" x14ac:dyDescent="0.35">
      <c r="A2809" s="3" t="s">
        <v>28</v>
      </c>
      <c r="B2809" s="3" t="s">
        <v>16</v>
      </c>
      <c r="C2809" s="3" t="s">
        <v>17</v>
      </c>
      <c r="D2809" s="3" t="s">
        <v>18</v>
      </c>
      <c r="E2809" s="3" t="s">
        <v>1014</v>
      </c>
      <c r="F2809" s="3" t="s">
        <v>171</v>
      </c>
      <c r="G2809" s="3" t="s">
        <v>67</v>
      </c>
      <c r="H2809" s="8" t="s">
        <v>67</v>
      </c>
      <c r="I2809" s="3" t="s">
        <v>1016</v>
      </c>
      <c r="J2809" s="6">
        <v>0.21000000000000002</v>
      </c>
      <c r="K2809" s="4">
        <v>45370</v>
      </c>
      <c r="L2809" s="3">
        <f t="shared" si="173"/>
        <v>2024</v>
      </c>
      <c r="M2809" s="3">
        <f t="shared" si="174"/>
        <v>3</v>
      </c>
      <c r="O2809" s="3"/>
      <c r="P2809" s="56">
        <f t="shared" si="175"/>
        <v>0</v>
      </c>
      <c r="Q2809" s="56">
        <f t="shared" si="176"/>
        <v>-0.21000000000000002</v>
      </c>
      <c r="R2809" s="56">
        <f>IF(A2809="INVERSION",-J2809,0)</f>
        <v>0</v>
      </c>
      <c r="S2809" s="56">
        <f>finanzas3[[#This Row],[INGRESO__NETO]]+finanzas3[[#This Row],[GASTO_NETO]]+finanzas3[[#This Row],[INVERSION_NETA]]</f>
        <v>-0.21000000000000002</v>
      </c>
    </row>
    <row r="2810" spans="1:19" x14ac:dyDescent="0.35">
      <c r="A2810" s="3" t="s">
        <v>28</v>
      </c>
      <c r="B2810" s="3" t="s">
        <v>16</v>
      </c>
      <c r="C2810" s="3" t="s">
        <v>17</v>
      </c>
      <c r="D2810" s="3" t="s">
        <v>1562</v>
      </c>
      <c r="E2810" s="3" t="s">
        <v>2118</v>
      </c>
      <c r="F2810" s="3" t="s">
        <v>20</v>
      </c>
      <c r="G2810" s="3" t="s">
        <v>110</v>
      </c>
      <c r="H2810" s="8" t="s">
        <v>2106</v>
      </c>
      <c r="I2810" s="3" t="s">
        <v>2116</v>
      </c>
      <c r="J2810" s="6">
        <v>5.0220000000000002</v>
      </c>
      <c r="K2810" s="4">
        <v>45370</v>
      </c>
      <c r="L2810" s="3">
        <f t="shared" si="173"/>
        <v>2024</v>
      </c>
      <c r="M2810" s="3">
        <f t="shared" si="174"/>
        <v>3</v>
      </c>
      <c r="O2810" s="3"/>
      <c r="P2810" s="56">
        <f t="shared" si="175"/>
        <v>0</v>
      </c>
      <c r="Q2810" s="56">
        <f t="shared" si="176"/>
        <v>-5.0220000000000002</v>
      </c>
      <c r="R2810" s="56">
        <f>IF(A2810="INVERSION",-J2810,0)</f>
        <v>0</v>
      </c>
      <c r="S2810" s="56">
        <f>finanzas3[[#This Row],[INGRESO__NETO]]+finanzas3[[#This Row],[GASTO_NETO]]+finanzas3[[#This Row],[INVERSION_NETA]]</f>
        <v>-5.0220000000000002</v>
      </c>
    </row>
    <row r="2811" spans="1:19" x14ac:dyDescent="0.35">
      <c r="A2811" s="3" t="s">
        <v>28</v>
      </c>
      <c r="B2811" s="3" t="s">
        <v>16</v>
      </c>
      <c r="C2811" s="3" t="s">
        <v>17</v>
      </c>
      <c r="D2811" s="3" t="s">
        <v>1562</v>
      </c>
      <c r="E2811" s="3" t="s">
        <v>2118</v>
      </c>
      <c r="F2811" s="3" t="s">
        <v>20</v>
      </c>
      <c r="G2811" s="3" t="s">
        <v>110</v>
      </c>
      <c r="H2811" s="8" t="s">
        <v>2106</v>
      </c>
      <c r="I2811" s="3" t="s">
        <v>2115</v>
      </c>
      <c r="J2811" s="6">
        <v>6.1880000000000006</v>
      </c>
      <c r="K2811" s="4">
        <v>45370</v>
      </c>
      <c r="L2811" s="3">
        <f t="shared" si="173"/>
        <v>2024</v>
      </c>
      <c r="M2811" s="3">
        <f t="shared" si="174"/>
        <v>3</v>
      </c>
      <c r="O2811" s="3"/>
      <c r="P2811" s="56">
        <f t="shared" si="175"/>
        <v>0</v>
      </c>
      <c r="Q2811" s="56">
        <f t="shared" si="176"/>
        <v>-6.1880000000000006</v>
      </c>
      <c r="R2811" s="56">
        <f>IF(A2811="INVERSION",-J2811,0)</f>
        <v>0</v>
      </c>
      <c r="S2811" s="56">
        <f>finanzas3[[#This Row],[INGRESO__NETO]]+finanzas3[[#This Row],[GASTO_NETO]]+finanzas3[[#This Row],[INVERSION_NETA]]</f>
        <v>-6.1880000000000006</v>
      </c>
    </row>
    <row r="2812" spans="1:19" x14ac:dyDescent="0.35">
      <c r="A2812" s="3" t="s">
        <v>28</v>
      </c>
      <c r="B2812" s="3" t="s">
        <v>16</v>
      </c>
      <c r="C2812" s="3" t="s">
        <v>17</v>
      </c>
      <c r="D2812" s="3" t="s">
        <v>1562</v>
      </c>
      <c r="E2812" s="3" t="s">
        <v>1206</v>
      </c>
      <c r="F2812" s="3" t="s">
        <v>171</v>
      </c>
      <c r="G2812" s="3" t="s">
        <v>1864</v>
      </c>
      <c r="H2812" s="3" t="s">
        <v>1862</v>
      </c>
      <c r="I2812" s="3" t="s">
        <v>2036</v>
      </c>
      <c r="J2812" s="6">
        <v>3</v>
      </c>
      <c r="K2812" s="4">
        <v>45370</v>
      </c>
      <c r="L2812" s="3">
        <f t="shared" si="173"/>
        <v>2024</v>
      </c>
      <c r="M2812" s="3">
        <f t="shared" si="174"/>
        <v>3</v>
      </c>
      <c r="O2812" s="3" t="s">
        <v>2037</v>
      </c>
      <c r="P2812" s="56">
        <f t="shared" si="175"/>
        <v>0</v>
      </c>
      <c r="Q2812" s="56">
        <f t="shared" si="176"/>
        <v>-3</v>
      </c>
      <c r="R2812" s="56">
        <f>IF(A2812="INVERSION",-J2812,0)</f>
        <v>0</v>
      </c>
      <c r="S2812" s="56">
        <f>finanzas3[[#This Row],[INGRESO__NETO]]+finanzas3[[#This Row],[GASTO_NETO]]+finanzas3[[#This Row],[INVERSION_NETA]]</f>
        <v>-3</v>
      </c>
    </row>
    <row r="2813" spans="1:19" x14ac:dyDescent="0.35">
      <c r="A2813" s="3" t="s">
        <v>28</v>
      </c>
      <c r="B2813" s="3" t="s">
        <v>16</v>
      </c>
      <c r="C2813" s="3" t="s">
        <v>17</v>
      </c>
      <c r="D2813" s="3" t="s">
        <v>1562</v>
      </c>
      <c r="E2813" s="3" t="s">
        <v>2152</v>
      </c>
      <c r="F2813" s="3" t="s">
        <v>171</v>
      </c>
      <c r="G2813" s="3" t="s">
        <v>1864</v>
      </c>
      <c r="H2813" s="3" t="s">
        <v>1742</v>
      </c>
      <c r="I2813" s="3" t="s">
        <v>2128</v>
      </c>
      <c r="J2813" s="6">
        <v>1.8</v>
      </c>
      <c r="K2813" s="4">
        <v>45372</v>
      </c>
      <c r="L2813" s="3">
        <f t="shared" si="173"/>
        <v>2024</v>
      </c>
      <c r="M2813" s="3">
        <f t="shared" si="174"/>
        <v>3</v>
      </c>
      <c r="O2813" s="3"/>
      <c r="P2813" s="56">
        <f t="shared" si="175"/>
        <v>0</v>
      </c>
      <c r="Q2813" s="56">
        <f t="shared" si="176"/>
        <v>-1.8</v>
      </c>
      <c r="R2813" s="56">
        <f>IF(A2813="INVERSION",-J2813,0)</f>
        <v>0</v>
      </c>
      <c r="S2813" s="56">
        <f>finanzas3[[#This Row],[INGRESO__NETO]]+finanzas3[[#This Row],[GASTO_NETO]]+finanzas3[[#This Row],[INVERSION_NETA]]</f>
        <v>-1.8</v>
      </c>
    </row>
    <row r="2814" spans="1:19" x14ac:dyDescent="0.35">
      <c r="A2814" s="3" t="s">
        <v>28</v>
      </c>
      <c r="B2814" s="3" t="s">
        <v>16</v>
      </c>
      <c r="C2814" s="3" t="s">
        <v>17</v>
      </c>
      <c r="D2814" s="3" t="s">
        <v>18</v>
      </c>
      <c r="E2814" s="3" t="s">
        <v>803</v>
      </c>
      <c r="F2814" s="3" t="s">
        <v>171</v>
      </c>
      <c r="G2814" s="3" t="s">
        <v>53</v>
      </c>
      <c r="H2814" s="3" t="s">
        <v>77</v>
      </c>
      <c r="I2814" s="3" t="s">
        <v>711</v>
      </c>
      <c r="J2814" s="6">
        <v>0.89700000000000013</v>
      </c>
      <c r="K2814" s="4">
        <v>45372</v>
      </c>
      <c r="L2814" s="3">
        <f t="shared" si="173"/>
        <v>2024</v>
      </c>
      <c r="M2814" s="3">
        <f t="shared" si="174"/>
        <v>3</v>
      </c>
      <c r="O2814" s="3"/>
      <c r="P2814" s="56">
        <f t="shared" si="175"/>
        <v>0</v>
      </c>
      <c r="Q2814" s="56">
        <f t="shared" si="176"/>
        <v>-0.89700000000000013</v>
      </c>
      <c r="R2814" s="56">
        <f>IF(A2814="INVERSION",-J2814,0)</f>
        <v>0</v>
      </c>
      <c r="S2814" s="56">
        <f>finanzas3[[#This Row],[INGRESO__NETO]]+finanzas3[[#This Row],[GASTO_NETO]]+finanzas3[[#This Row],[INVERSION_NETA]]</f>
        <v>-0.89700000000000013</v>
      </c>
    </row>
    <row r="2815" spans="1:19" ht="13.5" customHeight="1" x14ac:dyDescent="0.35">
      <c r="A2815" s="3" t="s">
        <v>15</v>
      </c>
      <c r="B2815" s="3" t="s">
        <v>16</v>
      </c>
      <c r="C2815" s="3" t="s">
        <v>29</v>
      </c>
      <c r="D2815" s="3" t="s">
        <v>18</v>
      </c>
      <c r="E2815" s="3" t="s">
        <v>645</v>
      </c>
      <c r="F2815" s="3" t="s">
        <v>171</v>
      </c>
      <c r="G2815" s="3" t="s">
        <v>148</v>
      </c>
      <c r="H2815" s="3" t="s">
        <v>646</v>
      </c>
      <c r="I2815" s="3" t="s">
        <v>2706</v>
      </c>
      <c r="J2815" s="6">
        <v>607.69799999999998</v>
      </c>
      <c r="K2815" s="4">
        <v>45372</v>
      </c>
      <c r="L2815" s="3">
        <f t="shared" si="173"/>
        <v>2024</v>
      </c>
      <c r="M2815" s="3">
        <f t="shared" si="174"/>
        <v>3</v>
      </c>
      <c r="O2815" s="3"/>
      <c r="P2815" s="56">
        <f t="shared" si="175"/>
        <v>607.69799999999998</v>
      </c>
      <c r="Q2815" s="56">
        <f t="shared" si="176"/>
        <v>0</v>
      </c>
      <c r="R2815" s="56">
        <f>IF(A2815="INVERSION",-J2815,0)</f>
        <v>0</v>
      </c>
      <c r="S2815" s="56">
        <f>finanzas3[[#This Row],[INGRESO__NETO]]+finanzas3[[#This Row],[GASTO_NETO]]+finanzas3[[#This Row],[INVERSION_NETA]]</f>
        <v>607.69799999999998</v>
      </c>
    </row>
    <row r="2816" spans="1:19" x14ac:dyDescent="0.35">
      <c r="A2816" s="3" t="s">
        <v>28</v>
      </c>
      <c r="B2816" s="3" t="s">
        <v>16</v>
      </c>
      <c r="C2816" s="3" t="s">
        <v>17</v>
      </c>
      <c r="D2816" s="3" t="s">
        <v>18</v>
      </c>
      <c r="E2816" s="3" t="s">
        <v>645</v>
      </c>
      <c r="F2816" s="3" t="s">
        <v>171</v>
      </c>
      <c r="G2816" s="3" t="s">
        <v>48</v>
      </c>
      <c r="H2816" s="3" t="s">
        <v>874</v>
      </c>
      <c r="I2816" s="3" t="s">
        <v>1187</v>
      </c>
      <c r="J2816" s="6">
        <v>2.0000000000000004E-2</v>
      </c>
      <c r="K2816" s="4">
        <v>45373</v>
      </c>
      <c r="L2816" s="3">
        <f t="shared" si="173"/>
        <v>2024</v>
      </c>
      <c r="M2816" s="3">
        <f t="shared" si="174"/>
        <v>3</v>
      </c>
      <c r="O2816" s="3"/>
      <c r="P2816" s="56">
        <f t="shared" si="175"/>
        <v>0</v>
      </c>
      <c r="Q2816" s="56">
        <f t="shared" si="176"/>
        <v>-2.0000000000000004E-2</v>
      </c>
      <c r="R2816" s="56">
        <f>IF(A2816="INVERSION",-J2816,0)</f>
        <v>0</v>
      </c>
      <c r="S2816" s="56">
        <f>finanzas3[[#This Row],[INGRESO__NETO]]+finanzas3[[#This Row],[GASTO_NETO]]+finanzas3[[#This Row],[INVERSION_NETA]]</f>
        <v>-2.0000000000000004E-2</v>
      </c>
    </row>
    <row r="2817" spans="1:19" x14ac:dyDescent="0.35">
      <c r="A2817" s="3" t="s">
        <v>28</v>
      </c>
      <c r="B2817" s="3" t="s">
        <v>16</v>
      </c>
      <c r="C2817" s="3" t="s">
        <v>17</v>
      </c>
      <c r="D2817" s="3" t="s">
        <v>1562</v>
      </c>
      <c r="F2817" s="3" t="s">
        <v>20</v>
      </c>
      <c r="G2817" s="3" t="s">
        <v>110</v>
      </c>
      <c r="H2817" s="3" t="s">
        <v>2106</v>
      </c>
      <c r="I2817" s="3" t="s">
        <v>2153</v>
      </c>
      <c r="J2817" s="6">
        <v>2.6420000000000003</v>
      </c>
      <c r="K2817" s="4">
        <v>45373</v>
      </c>
      <c r="L2817" s="3">
        <f t="shared" si="173"/>
        <v>2024</v>
      </c>
      <c r="M2817" s="3">
        <f t="shared" si="174"/>
        <v>3</v>
      </c>
      <c r="O2817" s="3"/>
      <c r="P2817" s="56">
        <f t="shared" si="175"/>
        <v>0</v>
      </c>
      <c r="Q2817" s="56">
        <f t="shared" si="176"/>
        <v>-2.6420000000000003</v>
      </c>
      <c r="R2817" s="56">
        <f>IF(A2817="INVERSION",-J2817,0)</f>
        <v>0</v>
      </c>
      <c r="S2817" s="56">
        <f>finanzas3[[#This Row],[INGRESO__NETO]]+finanzas3[[#This Row],[GASTO_NETO]]+finanzas3[[#This Row],[INVERSION_NETA]]</f>
        <v>-2.6420000000000003</v>
      </c>
    </row>
    <row r="2818" spans="1:19" x14ac:dyDescent="0.35">
      <c r="A2818" s="3" t="s">
        <v>15</v>
      </c>
      <c r="B2818" s="3" t="s">
        <v>16</v>
      </c>
      <c r="C2818" s="3" t="s">
        <v>17</v>
      </c>
      <c r="D2818" s="3" t="s">
        <v>18</v>
      </c>
      <c r="E2818" s="3" t="s">
        <v>610</v>
      </c>
      <c r="F2818" s="3" t="s">
        <v>20</v>
      </c>
      <c r="G2818" s="3" t="s">
        <v>568</v>
      </c>
      <c r="H2818" s="3" t="s">
        <v>569</v>
      </c>
      <c r="I2818" s="3" t="s">
        <v>2140</v>
      </c>
      <c r="J2818" s="6">
        <v>4.47</v>
      </c>
      <c r="K2818" s="4">
        <v>45373</v>
      </c>
      <c r="L2818" s="3">
        <f t="shared" ref="L2818:L2881" si="177">YEAR(K2818)</f>
        <v>2024</v>
      </c>
      <c r="M2818" s="3">
        <f t="shared" ref="M2818:M2881" si="178">MONTH(K2818)</f>
        <v>3</v>
      </c>
      <c r="O2818" s="3"/>
      <c r="P2818" s="56">
        <f t="shared" si="175"/>
        <v>4.47</v>
      </c>
      <c r="Q2818" s="56">
        <f t="shared" si="176"/>
        <v>0</v>
      </c>
      <c r="R2818" s="56">
        <f>IF(A2818="INVERSION",-J2818,0)</f>
        <v>0</v>
      </c>
      <c r="S2818" s="56">
        <f>finanzas3[[#This Row],[INGRESO__NETO]]+finanzas3[[#This Row],[GASTO_NETO]]+finanzas3[[#This Row],[INVERSION_NETA]]</f>
        <v>4.47</v>
      </c>
    </row>
    <row r="2819" spans="1:19" x14ac:dyDescent="0.35">
      <c r="A2819" s="3" t="s">
        <v>28</v>
      </c>
      <c r="B2819" s="3" t="s">
        <v>16</v>
      </c>
      <c r="C2819" s="3" t="s">
        <v>17</v>
      </c>
      <c r="D2819" s="3" t="s">
        <v>18</v>
      </c>
      <c r="E2819" s="3" t="s">
        <v>2148</v>
      </c>
      <c r="F2819" s="3" t="s">
        <v>47</v>
      </c>
      <c r="G2819" s="3" t="s">
        <v>67</v>
      </c>
      <c r="H2819" s="3" t="s">
        <v>67</v>
      </c>
      <c r="I2819" s="3" t="s">
        <v>2141</v>
      </c>
      <c r="J2819" s="6">
        <v>2.2000000000000002</v>
      </c>
      <c r="K2819" s="4">
        <v>45376</v>
      </c>
      <c r="L2819" s="3">
        <f t="shared" si="177"/>
        <v>2024</v>
      </c>
      <c r="M2819" s="3">
        <f t="shared" si="178"/>
        <v>3</v>
      </c>
      <c r="O2819" s="3"/>
      <c r="P2819" s="56">
        <f t="shared" ref="P2819:P2882" si="179">IF(A2819="INGRESO",J2819,0)</f>
        <v>0</v>
      </c>
      <c r="Q2819" s="56">
        <f t="shared" ref="Q2819:Q2882" si="180">IF(A2819="GASTO",-J2819,0)</f>
        <v>-2.2000000000000002</v>
      </c>
      <c r="R2819" s="56">
        <f>IF(A2819="INVERSION",-J2819,0)</f>
        <v>0</v>
      </c>
      <c r="S2819" s="56">
        <f>finanzas3[[#This Row],[INGRESO__NETO]]+finanzas3[[#This Row],[GASTO_NETO]]+finanzas3[[#This Row],[INVERSION_NETA]]</f>
        <v>-2.2000000000000002</v>
      </c>
    </row>
    <row r="2820" spans="1:19" x14ac:dyDescent="0.35">
      <c r="A2820" s="3" t="s">
        <v>28</v>
      </c>
      <c r="B2820" s="3" t="s">
        <v>16</v>
      </c>
      <c r="C2820" s="3" t="s">
        <v>17</v>
      </c>
      <c r="D2820" s="3" t="s">
        <v>18</v>
      </c>
      <c r="F2820" s="3" t="s">
        <v>20</v>
      </c>
      <c r="G2820" s="3" t="s">
        <v>73</v>
      </c>
      <c r="H2820" s="3" t="s">
        <v>2147</v>
      </c>
      <c r="I2820" s="3" t="s">
        <v>2142</v>
      </c>
      <c r="J2820" s="6">
        <v>0.1</v>
      </c>
      <c r="K2820" s="4">
        <v>45376</v>
      </c>
      <c r="L2820" s="3">
        <f t="shared" si="177"/>
        <v>2024</v>
      </c>
      <c r="M2820" s="3">
        <f t="shared" si="178"/>
        <v>3</v>
      </c>
      <c r="O2820" s="3"/>
      <c r="P2820" s="56">
        <f t="shared" si="179"/>
        <v>0</v>
      </c>
      <c r="Q2820" s="56">
        <f t="shared" si="180"/>
        <v>-0.1</v>
      </c>
      <c r="R2820" s="56">
        <f>IF(A2820="INVERSION",-J2820,0)</f>
        <v>0</v>
      </c>
      <c r="S2820" s="56">
        <f>finanzas3[[#This Row],[INGRESO__NETO]]+finanzas3[[#This Row],[GASTO_NETO]]+finanzas3[[#This Row],[INVERSION_NETA]]</f>
        <v>-0.1</v>
      </c>
    </row>
    <row r="2821" spans="1:19" x14ac:dyDescent="0.35">
      <c r="A2821" s="3" t="s">
        <v>15</v>
      </c>
      <c r="B2821" s="3" t="s">
        <v>16</v>
      </c>
      <c r="C2821" s="3" t="s">
        <v>17</v>
      </c>
      <c r="D2821" s="3" t="s">
        <v>18</v>
      </c>
      <c r="E2821" s="3" t="s">
        <v>731</v>
      </c>
      <c r="F2821" s="3" t="s">
        <v>20</v>
      </c>
      <c r="G2821" s="3" t="s">
        <v>22</v>
      </c>
      <c r="H2821" s="3" t="s">
        <v>731</v>
      </c>
      <c r="I2821" s="3" t="s">
        <v>2143</v>
      </c>
      <c r="J2821" s="6">
        <v>10.083</v>
      </c>
      <c r="K2821" s="4">
        <v>45376</v>
      </c>
      <c r="L2821" s="3">
        <f t="shared" si="177"/>
        <v>2024</v>
      </c>
      <c r="M2821" s="3">
        <f t="shared" si="178"/>
        <v>3</v>
      </c>
      <c r="O2821" s="3"/>
      <c r="P2821" s="56">
        <f t="shared" si="179"/>
        <v>10.083</v>
      </c>
      <c r="Q2821" s="56">
        <f t="shared" si="180"/>
        <v>0</v>
      </c>
      <c r="R2821" s="56">
        <f>IF(A2821="INVERSION",-J2821,0)</f>
        <v>0</v>
      </c>
      <c r="S2821" s="56">
        <f>finanzas3[[#This Row],[INGRESO__NETO]]+finanzas3[[#This Row],[GASTO_NETO]]+finanzas3[[#This Row],[INVERSION_NETA]]</f>
        <v>10.083</v>
      </c>
    </row>
    <row r="2822" spans="1:19" x14ac:dyDescent="0.35">
      <c r="A2822" s="3" t="s">
        <v>28</v>
      </c>
      <c r="B2822" s="3" t="s">
        <v>16</v>
      </c>
      <c r="C2822" s="3" t="s">
        <v>17</v>
      </c>
      <c r="D2822" s="3" t="s">
        <v>18</v>
      </c>
      <c r="F2822" s="3" t="s">
        <v>47</v>
      </c>
      <c r="G2822" s="3" t="s">
        <v>67</v>
      </c>
      <c r="H2822" s="3" t="s">
        <v>66</v>
      </c>
      <c r="I2822" s="3" t="s">
        <v>2139</v>
      </c>
      <c r="J2822" s="6">
        <v>1.94</v>
      </c>
      <c r="K2822" s="4">
        <v>45376</v>
      </c>
      <c r="L2822" s="3">
        <f t="shared" si="177"/>
        <v>2024</v>
      </c>
      <c r="M2822" s="3">
        <f t="shared" si="178"/>
        <v>3</v>
      </c>
      <c r="O2822" s="3"/>
      <c r="P2822" s="56">
        <f t="shared" si="179"/>
        <v>0</v>
      </c>
      <c r="Q2822" s="56">
        <f t="shared" si="180"/>
        <v>-1.94</v>
      </c>
      <c r="R2822" s="56">
        <f>IF(A2822="INVERSION",-J2822,0)</f>
        <v>0</v>
      </c>
      <c r="S2822" s="56">
        <f>finanzas3[[#This Row],[INGRESO__NETO]]+finanzas3[[#This Row],[GASTO_NETO]]+finanzas3[[#This Row],[INVERSION_NETA]]</f>
        <v>-1.94</v>
      </c>
    </row>
    <row r="2823" spans="1:19" x14ac:dyDescent="0.35">
      <c r="A2823" s="3" t="s">
        <v>28</v>
      </c>
      <c r="B2823" s="3" t="s">
        <v>16</v>
      </c>
      <c r="C2823" s="3" t="s">
        <v>17</v>
      </c>
      <c r="D2823" s="3" t="s">
        <v>18</v>
      </c>
      <c r="E2823" s="3" t="s">
        <v>2145</v>
      </c>
      <c r="F2823" s="3" t="s">
        <v>2144</v>
      </c>
      <c r="G2823" s="3" t="s">
        <v>67</v>
      </c>
      <c r="H2823" s="3" t="s">
        <v>67</v>
      </c>
      <c r="I2823" s="3" t="s">
        <v>1585</v>
      </c>
      <c r="J2823" s="6">
        <v>2.5500000000000003</v>
      </c>
      <c r="K2823" s="4">
        <v>45379</v>
      </c>
      <c r="L2823" s="3">
        <f t="shared" si="177"/>
        <v>2024</v>
      </c>
      <c r="M2823" s="3">
        <f t="shared" si="178"/>
        <v>3</v>
      </c>
      <c r="O2823" s="3"/>
      <c r="P2823" s="56">
        <f t="shared" si="179"/>
        <v>0</v>
      </c>
      <c r="Q2823" s="56">
        <f t="shared" si="180"/>
        <v>-2.5500000000000003</v>
      </c>
      <c r="R2823" s="56">
        <f>IF(A2823="INVERSION",-J2823,0)</f>
        <v>0</v>
      </c>
      <c r="S2823" s="56">
        <f>finanzas3[[#This Row],[INGRESO__NETO]]+finanzas3[[#This Row],[GASTO_NETO]]+finanzas3[[#This Row],[INVERSION_NETA]]</f>
        <v>-2.5500000000000003</v>
      </c>
    </row>
    <row r="2824" spans="1:19" x14ac:dyDescent="0.35">
      <c r="A2824" s="3" t="s">
        <v>28</v>
      </c>
      <c r="B2824" s="3" t="s">
        <v>16</v>
      </c>
      <c r="C2824" s="3" t="s">
        <v>17</v>
      </c>
      <c r="D2824" s="3" t="s">
        <v>1562</v>
      </c>
      <c r="E2824" s="3" t="s">
        <v>2167</v>
      </c>
      <c r="F2824" s="3" t="s">
        <v>2144</v>
      </c>
      <c r="G2824" s="3" t="s">
        <v>67</v>
      </c>
      <c r="H2824" s="3" t="s">
        <v>67</v>
      </c>
      <c r="I2824" s="3" t="s">
        <v>2165</v>
      </c>
      <c r="J2824" s="6">
        <v>6.31</v>
      </c>
      <c r="K2824" s="4">
        <v>45379</v>
      </c>
      <c r="L2824" s="3">
        <f t="shared" si="177"/>
        <v>2024</v>
      </c>
      <c r="M2824" s="3">
        <f t="shared" si="178"/>
        <v>3</v>
      </c>
      <c r="O2824" s="3" t="s">
        <v>2166</v>
      </c>
      <c r="P2824" s="56">
        <f t="shared" si="179"/>
        <v>0</v>
      </c>
      <c r="Q2824" s="56">
        <f t="shared" si="180"/>
        <v>-6.31</v>
      </c>
      <c r="R2824" s="56">
        <f>IF(A2824="INVERSION",-J2824,0)</f>
        <v>0</v>
      </c>
      <c r="S2824" s="56">
        <f>finanzas3[[#This Row],[INGRESO__NETO]]+finanzas3[[#This Row],[GASTO_NETO]]+finanzas3[[#This Row],[INVERSION_NETA]]</f>
        <v>-6.31</v>
      </c>
    </row>
    <row r="2825" spans="1:19" x14ac:dyDescent="0.35">
      <c r="A2825" s="3" t="s">
        <v>28</v>
      </c>
      <c r="B2825" s="3" t="s">
        <v>16</v>
      </c>
      <c r="C2825" s="3" t="s">
        <v>17</v>
      </c>
      <c r="D2825" s="3" t="s">
        <v>18</v>
      </c>
      <c r="E2825" s="3" t="s">
        <v>2161</v>
      </c>
      <c r="F2825" s="3" t="s">
        <v>2144</v>
      </c>
      <c r="G2825" s="3" t="s">
        <v>67</v>
      </c>
      <c r="H2825" s="3" t="s">
        <v>66</v>
      </c>
      <c r="I2825" s="3" t="s">
        <v>403</v>
      </c>
      <c r="J2825" s="6">
        <v>0.63</v>
      </c>
      <c r="K2825" s="4">
        <v>45382</v>
      </c>
      <c r="L2825" s="3">
        <f t="shared" si="177"/>
        <v>2024</v>
      </c>
      <c r="M2825" s="3">
        <f t="shared" si="178"/>
        <v>3</v>
      </c>
      <c r="N2825" s="37"/>
      <c r="O2825" s="3" t="s">
        <v>950</v>
      </c>
      <c r="P2825" s="56">
        <f t="shared" si="179"/>
        <v>0</v>
      </c>
      <c r="Q2825" s="56">
        <f t="shared" si="180"/>
        <v>-0.63</v>
      </c>
      <c r="R2825" s="56">
        <f>IF(A2825="INVERSION",-J2825,0)</f>
        <v>0</v>
      </c>
      <c r="S2825" s="56">
        <f>finanzas3[[#This Row],[INGRESO__NETO]]+finanzas3[[#This Row],[GASTO_NETO]]+finanzas3[[#This Row],[INVERSION_NETA]]</f>
        <v>-0.63</v>
      </c>
    </row>
    <row r="2826" spans="1:19" x14ac:dyDescent="0.35">
      <c r="A2826" s="3" t="s">
        <v>28</v>
      </c>
      <c r="B2826" s="3" t="s">
        <v>16</v>
      </c>
      <c r="C2826" s="3" t="s">
        <v>17</v>
      </c>
      <c r="D2826" s="3" t="s">
        <v>18</v>
      </c>
      <c r="E2826" s="3" t="s">
        <v>2161</v>
      </c>
      <c r="F2826" s="3" t="s">
        <v>666</v>
      </c>
      <c r="G2826" s="3" t="s">
        <v>1865</v>
      </c>
      <c r="I2826" s="3" t="s">
        <v>2162</v>
      </c>
      <c r="J2826" s="6">
        <v>0.4</v>
      </c>
      <c r="K2826" s="4">
        <v>45382</v>
      </c>
      <c r="L2826" s="3">
        <f t="shared" si="177"/>
        <v>2024</v>
      </c>
      <c r="M2826" s="3">
        <f t="shared" si="178"/>
        <v>3</v>
      </c>
      <c r="N2826" s="37"/>
      <c r="O2826" s="3" t="s">
        <v>950</v>
      </c>
      <c r="P2826" s="56">
        <f t="shared" si="179"/>
        <v>0</v>
      </c>
      <c r="Q2826" s="56">
        <f t="shared" si="180"/>
        <v>-0.4</v>
      </c>
      <c r="R2826" s="56">
        <f>IF(A2826="INVERSION",-J2826,0)</f>
        <v>0</v>
      </c>
      <c r="S2826" s="56">
        <f>finanzas3[[#This Row],[INGRESO__NETO]]+finanzas3[[#This Row],[GASTO_NETO]]+finanzas3[[#This Row],[INVERSION_NETA]]</f>
        <v>-0.4</v>
      </c>
    </row>
    <row r="2827" spans="1:19" x14ac:dyDescent="0.35">
      <c r="A2827" s="3" t="s">
        <v>28</v>
      </c>
      <c r="B2827" s="3" t="s">
        <v>16</v>
      </c>
      <c r="C2827" s="3" t="s">
        <v>29</v>
      </c>
      <c r="D2827" s="3" t="s">
        <v>18</v>
      </c>
      <c r="E2827" s="3" t="s">
        <v>37</v>
      </c>
      <c r="F2827" s="3" t="s">
        <v>171</v>
      </c>
      <c r="G2827" s="3" t="s">
        <v>1864</v>
      </c>
      <c r="H2827" s="3" t="s">
        <v>1862</v>
      </c>
      <c r="I2827" s="3" t="s">
        <v>1374</v>
      </c>
      <c r="J2827" s="6">
        <v>40</v>
      </c>
      <c r="K2827" s="4">
        <v>45383</v>
      </c>
      <c r="L2827" s="3">
        <f t="shared" si="177"/>
        <v>2024</v>
      </c>
      <c r="M2827" s="3">
        <f t="shared" si="178"/>
        <v>4</v>
      </c>
      <c r="O2827" s="3"/>
      <c r="P2827" s="56">
        <f t="shared" si="179"/>
        <v>0</v>
      </c>
      <c r="Q2827" s="56">
        <f t="shared" si="180"/>
        <v>-40</v>
      </c>
      <c r="R2827" s="56">
        <f>IF(A2827="INVERSION",-J2827,0)</f>
        <v>0</v>
      </c>
      <c r="S2827" s="56">
        <f>finanzas3[[#This Row],[INGRESO__NETO]]+finanzas3[[#This Row],[GASTO_NETO]]+finanzas3[[#This Row],[INVERSION_NETA]]</f>
        <v>-40</v>
      </c>
    </row>
    <row r="2828" spans="1:19" x14ac:dyDescent="0.35">
      <c r="A2828" s="3" t="s">
        <v>28</v>
      </c>
      <c r="B2828" s="3" t="s">
        <v>16</v>
      </c>
      <c r="C2828" s="3" t="s">
        <v>17</v>
      </c>
      <c r="D2828" s="3" t="s">
        <v>1562</v>
      </c>
      <c r="E2828" s="3" t="s">
        <v>46</v>
      </c>
      <c r="F2828" s="3" t="s">
        <v>666</v>
      </c>
      <c r="G2828" s="3" t="s">
        <v>48</v>
      </c>
      <c r="H2828" s="3" t="s">
        <v>1524</v>
      </c>
      <c r="I2828" s="3" t="s">
        <v>1263</v>
      </c>
      <c r="J2828" s="6">
        <v>2.7360000000000002</v>
      </c>
      <c r="K2828" s="4">
        <v>45383</v>
      </c>
      <c r="L2828" s="3">
        <f t="shared" si="177"/>
        <v>2024</v>
      </c>
      <c r="M2828" s="3">
        <f t="shared" si="178"/>
        <v>4</v>
      </c>
      <c r="O2828" s="3"/>
      <c r="P2828" s="56">
        <f t="shared" si="179"/>
        <v>0</v>
      </c>
      <c r="Q2828" s="56">
        <f t="shared" si="180"/>
        <v>-2.7360000000000002</v>
      </c>
      <c r="R2828" s="56">
        <f>IF(A2828="INVERSION",-J2828,0)</f>
        <v>0</v>
      </c>
      <c r="S2828" s="56">
        <f>finanzas3[[#This Row],[INGRESO__NETO]]+finanzas3[[#This Row],[GASTO_NETO]]+finanzas3[[#This Row],[INVERSION_NETA]]</f>
        <v>-2.7360000000000002</v>
      </c>
    </row>
    <row r="2829" spans="1:19" x14ac:dyDescent="0.35">
      <c r="A2829" s="3" t="s">
        <v>28</v>
      </c>
      <c r="B2829" s="3" t="s">
        <v>16</v>
      </c>
      <c r="C2829" s="3" t="s">
        <v>17</v>
      </c>
      <c r="D2829" s="3" t="s">
        <v>1562</v>
      </c>
      <c r="E2829" s="3" t="s">
        <v>2159</v>
      </c>
      <c r="F2829" s="3" t="s">
        <v>666</v>
      </c>
      <c r="G2829" s="3" t="s">
        <v>67</v>
      </c>
      <c r="H2829" s="3" t="s">
        <v>66</v>
      </c>
      <c r="I2829" s="3" t="s">
        <v>2158</v>
      </c>
      <c r="J2829" s="6">
        <v>0.53100000000000003</v>
      </c>
      <c r="K2829" s="4">
        <v>45383</v>
      </c>
      <c r="L2829" s="3">
        <f t="shared" si="177"/>
        <v>2024</v>
      </c>
      <c r="M2829" s="3">
        <f t="shared" si="178"/>
        <v>4</v>
      </c>
      <c r="O2829" s="3"/>
      <c r="P2829" s="56">
        <f t="shared" si="179"/>
        <v>0</v>
      </c>
      <c r="Q2829" s="56">
        <f t="shared" si="180"/>
        <v>-0.53100000000000003</v>
      </c>
      <c r="R2829" s="56">
        <f>IF(A2829="INVERSION",-J2829,0)</f>
        <v>0</v>
      </c>
      <c r="S2829" s="56">
        <f>finanzas3[[#This Row],[INGRESO__NETO]]+finanzas3[[#This Row],[GASTO_NETO]]+finanzas3[[#This Row],[INVERSION_NETA]]</f>
        <v>-0.53100000000000003</v>
      </c>
    </row>
    <row r="2830" spans="1:19" x14ac:dyDescent="0.35">
      <c r="A2830" s="3" t="s">
        <v>28</v>
      </c>
      <c r="B2830" s="3" t="s">
        <v>16</v>
      </c>
      <c r="C2830" s="3" t="s">
        <v>17</v>
      </c>
      <c r="D2830" s="3" t="s">
        <v>1562</v>
      </c>
      <c r="E2830" s="3" t="s">
        <v>1349</v>
      </c>
      <c r="F2830" s="3" t="s">
        <v>666</v>
      </c>
      <c r="G2830" s="3" t="s">
        <v>67</v>
      </c>
      <c r="H2830" s="3" t="s">
        <v>66</v>
      </c>
      <c r="I2830" s="3" t="s">
        <v>2155</v>
      </c>
      <c r="J2830" s="6">
        <v>0.4</v>
      </c>
      <c r="K2830" s="4">
        <v>45383</v>
      </c>
      <c r="L2830" s="3">
        <f t="shared" si="177"/>
        <v>2024</v>
      </c>
      <c r="M2830" s="3">
        <f t="shared" si="178"/>
        <v>4</v>
      </c>
      <c r="O2830" s="3"/>
      <c r="P2830" s="56">
        <f t="shared" si="179"/>
        <v>0</v>
      </c>
      <c r="Q2830" s="56">
        <f t="shared" si="180"/>
        <v>-0.4</v>
      </c>
      <c r="R2830" s="56">
        <f>IF(A2830="INVERSION",-J2830,0)</f>
        <v>0</v>
      </c>
      <c r="S2830" s="56">
        <f>finanzas3[[#This Row],[INGRESO__NETO]]+finanzas3[[#This Row],[GASTO_NETO]]+finanzas3[[#This Row],[INVERSION_NETA]]</f>
        <v>-0.4</v>
      </c>
    </row>
    <row r="2831" spans="1:19" x14ac:dyDescent="0.35">
      <c r="A2831" s="41" t="s">
        <v>28</v>
      </c>
      <c r="B2831" s="41" t="s">
        <v>16</v>
      </c>
      <c r="C2831" s="3" t="s">
        <v>17</v>
      </c>
      <c r="D2831" s="3" t="s">
        <v>1562</v>
      </c>
      <c r="E2831" s="3" t="s">
        <v>1990</v>
      </c>
      <c r="F2831" s="3" t="s">
        <v>666</v>
      </c>
      <c r="G2831" s="3" t="s">
        <v>67</v>
      </c>
      <c r="H2831" s="3" t="s">
        <v>67</v>
      </c>
      <c r="I2831" s="3" t="s">
        <v>1358</v>
      </c>
      <c r="J2831" s="6">
        <v>3.0700000000000003</v>
      </c>
      <c r="K2831" s="4">
        <v>45383</v>
      </c>
      <c r="L2831" s="3">
        <f t="shared" si="177"/>
        <v>2024</v>
      </c>
      <c r="M2831" s="3">
        <f t="shared" si="178"/>
        <v>4</v>
      </c>
      <c r="O2831" s="3"/>
      <c r="P2831" s="56">
        <f t="shared" si="179"/>
        <v>0</v>
      </c>
      <c r="Q2831" s="56">
        <f t="shared" si="180"/>
        <v>-3.0700000000000003</v>
      </c>
      <c r="R2831" s="56">
        <f>IF(A2831="INVERSION",-J2831,0)</f>
        <v>0</v>
      </c>
      <c r="S2831" s="56">
        <f>finanzas3[[#This Row],[INGRESO__NETO]]+finanzas3[[#This Row],[GASTO_NETO]]+finanzas3[[#This Row],[INVERSION_NETA]]</f>
        <v>-3.0700000000000003</v>
      </c>
    </row>
    <row r="2832" spans="1:19" x14ac:dyDescent="0.35">
      <c r="A2832" s="3" t="s">
        <v>28</v>
      </c>
      <c r="B2832" s="3" t="s">
        <v>16</v>
      </c>
      <c r="C2832" s="3" t="s">
        <v>17</v>
      </c>
      <c r="D2832" s="3" t="s">
        <v>18</v>
      </c>
      <c r="E2832" s="3" t="s">
        <v>803</v>
      </c>
      <c r="F2832" s="3" t="s">
        <v>666</v>
      </c>
      <c r="G2832" s="3" t="s">
        <v>53</v>
      </c>
      <c r="H2832" s="3" t="s">
        <v>77</v>
      </c>
      <c r="I2832" s="3" t="s">
        <v>78</v>
      </c>
      <c r="J2832" s="6">
        <v>8.5239999999999991</v>
      </c>
      <c r="K2832" s="4">
        <v>45383</v>
      </c>
      <c r="L2832" s="3">
        <f t="shared" si="177"/>
        <v>2024</v>
      </c>
      <c r="M2832" s="3">
        <f t="shared" si="178"/>
        <v>4</v>
      </c>
      <c r="O2832" s="3"/>
      <c r="P2832" s="56">
        <f t="shared" si="179"/>
        <v>0</v>
      </c>
      <c r="Q2832" s="56">
        <f t="shared" si="180"/>
        <v>-8.5239999999999991</v>
      </c>
      <c r="R2832" s="56">
        <f>IF(A2832="INVERSION",-J2832,0)</f>
        <v>0</v>
      </c>
      <c r="S2832" s="56">
        <f>finanzas3[[#This Row],[INGRESO__NETO]]+finanzas3[[#This Row],[GASTO_NETO]]+finanzas3[[#This Row],[INVERSION_NETA]]</f>
        <v>-8.5239999999999991</v>
      </c>
    </row>
    <row r="2833" spans="1:19" x14ac:dyDescent="0.35">
      <c r="A2833" s="3" t="s">
        <v>28</v>
      </c>
      <c r="B2833" s="3" t="s">
        <v>16</v>
      </c>
      <c r="C2833" s="3" t="s">
        <v>17</v>
      </c>
      <c r="D2833" s="3" t="s">
        <v>1562</v>
      </c>
      <c r="E2833" s="3" t="s">
        <v>2157</v>
      </c>
      <c r="F2833" s="3" t="s">
        <v>666</v>
      </c>
      <c r="G2833" s="3" t="s">
        <v>67</v>
      </c>
      <c r="H2833" s="3" t="s">
        <v>67</v>
      </c>
      <c r="I2833" s="3" t="s">
        <v>2154</v>
      </c>
      <c r="J2833" s="6">
        <v>4.18</v>
      </c>
      <c r="K2833" s="4">
        <v>45383</v>
      </c>
      <c r="L2833" s="3">
        <f t="shared" si="177"/>
        <v>2024</v>
      </c>
      <c r="M2833" s="3">
        <f t="shared" si="178"/>
        <v>4</v>
      </c>
      <c r="O2833" s="3"/>
      <c r="P2833" s="56">
        <f t="shared" si="179"/>
        <v>0</v>
      </c>
      <c r="Q2833" s="56">
        <f t="shared" si="180"/>
        <v>-4.18</v>
      </c>
      <c r="R2833" s="56">
        <f>IF(A2833="INVERSION",-J2833,0)</f>
        <v>0</v>
      </c>
      <c r="S2833" s="56">
        <f>finanzas3[[#This Row],[INGRESO__NETO]]+finanzas3[[#This Row],[GASTO_NETO]]+finanzas3[[#This Row],[INVERSION_NETA]]</f>
        <v>-4.18</v>
      </c>
    </row>
    <row r="2834" spans="1:19" x14ac:dyDescent="0.35">
      <c r="A2834" s="3" t="s">
        <v>28</v>
      </c>
      <c r="B2834" s="3" t="s">
        <v>16</v>
      </c>
      <c r="C2834" s="3" t="s">
        <v>17</v>
      </c>
      <c r="D2834" s="3" t="s">
        <v>1562</v>
      </c>
      <c r="E2834" s="3" t="s">
        <v>2163</v>
      </c>
      <c r="F2834" s="3" t="s">
        <v>666</v>
      </c>
      <c r="G2834" s="3" t="s">
        <v>67</v>
      </c>
      <c r="H2834" s="3" t="s">
        <v>67</v>
      </c>
      <c r="I2834" s="3" t="s">
        <v>2164</v>
      </c>
      <c r="J2834" s="6">
        <v>4.79</v>
      </c>
      <c r="K2834" s="4">
        <v>45383</v>
      </c>
      <c r="L2834" s="3">
        <f t="shared" si="177"/>
        <v>2024</v>
      </c>
      <c r="M2834" s="3">
        <f t="shared" si="178"/>
        <v>4</v>
      </c>
      <c r="O2834" s="3"/>
      <c r="P2834" s="56">
        <f t="shared" si="179"/>
        <v>0</v>
      </c>
      <c r="Q2834" s="56">
        <f t="shared" si="180"/>
        <v>-4.79</v>
      </c>
      <c r="R2834" s="56">
        <f>IF(A2834="INVERSION",-J2834,0)</f>
        <v>0</v>
      </c>
      <c r="S2834" s="56">
        <f>finanzas3[[#This Row],[INGRESO__NETO]]+finanzas3[[#This Row],[GASTO_NETO]]+finanzas3[[#This Row],[INVERSION_NETA]]</f>
        <v>-4.79</v>
      </c>
    </row>
    <row r="2835" spans="1:19" x14ac:dyDescent="0.35">
      <c r="A2835" s="3" t="s">
        <v>28</v>
      </c>
      <c r="B2835" s="3" t="s">
        <v>16</v>
      </c>
      <c r="C2835" s="3" t="s">
        <v>29</v>
      </c>
      <c r="D2835" s="3" t="s">
        <v>18</v>
      </c>
      <c r="E2835" s="3" t="s">
        <v>184</v>
      </c>
      <c r="F2835" s="3" t="s">
        <v>171</v>
      </c>
      <c r="G2835" s="3" t="s">
        <v>1864</v>
      </c>
      <c r="H2835" s="3" t="s">
        <v>184</v>
      </c>
      <c r="I2835" s="3" t="s">
        <v>1271</v>
      </c>
      <c r="J2835" s="6">
        <v>6.5</v>
      </c>
      <c r="K2835" s="4">
        <v>45383</v>
      </c>
      <c r="L2835" s="3">
        <f t="shared" si="177"/>
        <v>2024</v>
      </c>
      <c r="M2835" s="3">
        <f t="shared" si="178"/>
        <v>4</v>
      </c>
      <c r="O2835" s="3"/>
      <c r="P2835" s="56">
        <f t="shared" si="179"/>
        <v>0</v>
      </c>
      <c r="Q2835" s="56">
        <f t="shared" si="180"/>
        <v>-6.5</v>
      </c>
      <c r="R2835" s="56">
        <f>IF(A2835="INVERSION",-J2835,0)</f>
        <v>0</v>
      </c>
      <c r="S2835" s="56">
        <f>finanzas3[[#This Row],[INGRESO__NETO]]+finanzas3[[#This Row],[GASTO_NETO]]+finanzas3[[#This Row],[INVERSION_NETA]]</f>
        <v>-6.5</v>
      </c>
    </row>
    <row r="2836" spans="1:19" x14ac:dyDescent="0.35">
      <c r="A2836" s="3" t="s">
        <v>28</v>
      </c>
      <c r="B2836" s="3" t="s">
        <v>16</v>
      </c>
      <c r="C2836" s="3" t="s">
        <v>17</v>
      </c>
      <c r="D2836" s="3" t="s">
        <v>18</v>
      </c>
      <c r="E2836" s="3" t="s">
        <v>37</v>
      </c>
      <c r="F2836" s="3" t="s">
        <v>171</v>
      </c>
      <c r="G2836" s="3" t="s">
        <v>1864</v>
      </c>
      <c r="H2836" s="3" t="s">
        <v>679</v>
      </c>
      <c r="I2836" s="3" t="s">
        <v>2197</v>
      </c>
      <c r="J2836" s="6">
        <v>4.5049999999999999</v>
      </c>
      <c r="K2836" s="4">
        <v>45383</v>
      </c>
      <c r="L2836" s="3">
        <f t="shared" si="177"/>
        <v>2024</v>
      </c>
      <c r="M2836" s="3">
        <f t="shared" si="178"/>
        <v>4</v>
      </c>
      <c r="O2836" s="3" t="s">
        <v>2170</v>
      </c>
      <c r="P2836" s="56">
        <f t="shared" si="179"/>
        <v>0</v>
      </c>
      <c r="Q2836" s="56">
        <f t="shared" si="180"/>
        <v>-4.5049999999999999</v>
      </c>
      <c r="R2836" s="56">
        <f>IF(A2836="INVERSION",-J2836,0)</f>
        <v>0</v>
      </c>
      <c r="S2836" s="56">
        <f>finanzas3[[#This Row],[INGRESO__NETO]]+finanzas3[[#This Row],[GASTO_NETO]]+finanzas3[[#This Row],[INVERSION_NETA]]</f>
        <v>-4.5049999999999999</v>
      </c>
    </row>
    <row r="2837" spans="1:19" x14ac:dyDescent="0.35">
      <c r="A2837" s="3" t="s">
        <v>28</v>
      </c>
      <c r="B2837" s="3" t="s">
        <v>16</v>
      </c>
      <c r="C2837" s="3" t="s">
        <v>17</v>
      </c>
      <c r="D2837" s="3" t="s">
        <v>1562</v>
      </c>
      <c r="E2837" s="3" t="s">
        <v>2160</v>
      </c>
      <c r="F2837" s="3" t="s">
        <v>20</v>
      </c>
      <c r="G2837" s="3" t="s">
        <v>110</v>
      </c>
      <c r="H2837" s="3" t="s">
        <v>2106</v>
      </c>
      <c r="I2837" s="3" t="s">
        <v>2156</v>
      </c>
      <c r="J2837" s="6">
        <v>1.0509999999999999</v>
      </c>
      <c r="K2837" s="4">
        <v>45383</v>
      </c>
      <c r="L2837" s="3">
        <f t="shared" si="177"/>
        <v>2024</v>
      </c>
      <c r="M2837" s="3">
        <f t="shared" si="178"/>
        <v>4</v>
      </c>
      <c r="O2837" s="3"/>
      <c r="P2837" s="56">
        <f t="shared" si="179"/>
        <v>0</v>
      </c>
      <c r="Q2837" s="56">
        <f t="shared" si="180"/>
        <v>-1.0509999999999999</v>
      </c>
      <c r="R2837" s="56">
        <f>IF(A2837="INVERSION",-J2837,0)</f>
        <v>0</v>
      </c>
      <c r="S2837" s="56">
        <f>finanzas3[[#This Row],[INGRESO__NETO]]+finanzas3[[#This Row],[GASTO_NETO]]+finanzas3[[#This Row],[INVERSION_NETA]]</f>
        <v>-1.0509999999999999</v>
      </c>
    </row>
    <row r="2838" spans="1:19" x14ac:dyDescent="0.35">
      <c r="A2838" s="3" t="s">
        <v>28</v>
      </c>
      <c r="B2838" s="3" t="s">
        <v>16</v>
      </c>
      <c r="C2838" s="3" t="s">
        <v>17</v>
      </c>
      <c r="D2838" s="3" t="s">
        <v>18</v>
      </c>
      <c r="E2838" s="3" t="s">
        <v>21</v>
      </c>
      <c r="F2838" s="3" t="s">
        <v>171</v>
      </c>
      <c r="G2838" s="3" t="s">
        <v>21</v>
      </c>
      <c r="H2838" s="3" t="s">
        <v>21</v>
      </c>
      <c r="I2838" s="3" t="s">
        <v>2175</v>
      </c>
      <c r="J2838" s="6">
        <v>2.7750000000000004</v>
      </c>
      <c r="K2838" s="4">
        <v>45383</v>
      </c>
      <c r="L2838" s="3">
        <f t="shared" si="177"/>
        <v>2024</v>
      </c>
      <c r="M2838" s="3">
        <f t="shared" si="178"/>
        <v>4</v>
      </c>
      <c r="O2838" s="3"/>
      <c r="P2838" s="56">
        <f t="shared" si="179"/>
        <v>0</v>
      </c>
      <c r="Q2838" s="56">
        <f t="shared" si="180"/>
        <v>-2.7750000000000004</v>
      </c>
      <c r="R2838" s="56">
        <f>IF(A2838="INVERSION",-J2838,0)</f>
        <v>0</v>
      </c>
      <c r="S2838" s="56">
        <f>finanzas3[[#This Row],[INGRESO__NETO]]+finanzas3[[#This Row],[GASTO_NETO]]+finanzas3[[#This Row],[INVERSION_NETA]]</f>
        <v>-2.7750000000000004</v>
      </c>
    </row>
    <row r="2839" spans="1:19" x14ac:dyDescent="0.35">
      <c r="A2839" s="3" t="s">
        <v>1927</v>
      </c>
      <c r="B2839" s="41" t="s">
        <v>16</v>
      </c>
      <c r="C2839" s="3" t="s">
        <v>29</v>
      </c>
      <c r="D2839" s="3" t="s">
        <v>18</v>
      </c>
      <c r="E2839" s="3" t="s">
        <v>1537</v>
      </c>
      <c r="F2839" s="41" t="s">
        <v>20</v>
      </c>
      <c r="G2839" s="41" t="s">
        <v>1537</v>
      </c>
      <c r="H2839" s="41" t="s">
        <v>1537</v>
      </c>
      <c r="I2839" s="41" t="s">
        <v>2168</v>
      </c>
      <c r="J2839" s="38">
        <v>0</v>
      </c>
      <c r="K2839" s="4">
        <v>45383</v>
      </c>
      <c r="L2839" s="3">
        <f t="shared" si="177"/>
        <v>2024</v>
      </c>
      <c r="M2839" s="3">
        <f t="shared" si="178"/>
        <v>4</v>
      </c>
      <c r="O2839" s="3"/>
      <c r="P2839" s="56">
        <f t="shared" si="179"/>
        <v>0</v>
      </c>
      <c r="Q2839" s="56">
        <f t="shared" si="180"/>
        <v>0</v>
      </c>
      <c r="R2839" s="56">
        <f>IF(A2839="INVERSION",-J2839,0)</f>
        <v>0</v>
      </c>
      <c r="S2839" s="56">
        <f>finanzas3[[#This Row],[INGRESO__NETO]]+finanzas3[[#This Row],[GASTO_NETO]]+finanzas3[[#This Row],[INVERSION_NETA]]</f>
        <v>0</v>
      </c>
    </row>
    <row r="2840" spans="1:19" ht="12" customHeight="1" x14ac:dyDescent="0.35">
      <c r="A2840" s="3" t="s">
        <v>1927</v>
      </c>
      <c r="B2840" s="3" t="s">
        <v>16</v>
      </c>
      <c r="C2840" s="3" t="s">
        <v>29</v>
      </c>
      <c r="D2840" s="3" t="s">
        <v>18</v>
      </c>
      <c r="E2840" s="3" t="s">
        <v>1537</v>
      </c>
      <c r="F2840" s="41" t="s">
        <v>20</v>
      </c>
      <c r="G2840" s="41" t="s">
        <v>1537</v>
      </c>
      <c r="H2840" s="41" t="s">
        <v>1537</v>
      </c>
      <c r="I2840" s="41" t="s">
        <v>2169</v>
      </c>
      <c r="J2840" s="38">
        <v>0</v>
      </c>
      <c r="K2840" s="4">
        <v>45383</v>
      </c>
      <c r="L2840" s="3">
        <f t="shared" si="177"/>
        <v>2024</v>
      </c>
      <c r="M2840" s="3">
        <f t="shared" si="178"/>
        <v>4</v>
      </c>
      <c r="O2840" s="3"/>
      <c r="P2840" s="56">
        <f t="shared" si="179"/>
        <v>0</v>
      </c>
      <c r="Q2840" s="56">
        <f t="shared" si="180"/>
        <v>0</v>
      </c>
      <c r="R2840" s="56">
        <f>IF(A2840="INVERSION",-J2840,0)</f>
        <v>0</v>
      </c>
      <c r="S2840" s="56">
        <f>finanzas3[[#This Row],[INGRESO__NETO]]+finanzas3[[#This Row],[GASTO_NETO]]+finanzas3[[#This Row],[INVERSION_NETA]]</f>
        <v>0</v>
      </c>
    </row>
    <row r="2841" spans="1:19" x14ac:dyDescent="0.35">
      <c r="A2841" s="41" t="s">
        <v>28</v>
      </c>
      <c r="B2841" s="41" t="s">
        <v>16</v>
      </c>
      <c r="C2841" s="3" t="s">
        <v>17</v>
      </c>
      <c r="D2841" s="3" t="s">
        <v>1562</v>
      </c>
      <c r="E2841" s="3" t="s">
        <v>46</v>
      </c>
      <c r="F2841" s="3" t="s">
        <v>171</v>
      </c>
      <c r="G2841" s="3" t="s">
        <v>48</v>
      </c>
      <c r="H2841" s="3" t="s">
        <v>1524</v>
      </c>
      <c r="I2841" s="3" t="s">
        <v>1263</v>
      </c>
      <c r="J2841" s="6">
        <v>2.0460000000000003</v>
      </c>
      <c r="K2841" s="4">
        <v>45384</v>
      </c>
      <c r="L2841" s="3">
        <f t="shared" si="177"/>
        <v>2024</v>
      </c>
      <c r="M2841" s="3">
        <f t="shared" si="178"/>
        <v>4</v>
      </c>
      <c r="O2841" s="3"/>
      <c r="P2841" s="56">
        <f t="shared" si="179"/>
        <v>0</v>
      </c>
      <c r="Q2841" s="56">
        <f t="shared" si="180"/>
        <v>-2.0460000000000003</v>
      </c>
      <c r="R2841" s="56">
        <f>IF(A2841="INVERSION",-J2841,0)</f>
        <v>0</v>
      </c>
      <c r="S2841" s="56">
        <f>finanzas3[[#This Row],[INGRESO__NETO]]+finanzas3[[#This Row],[GASTO_NETO]]+finanzas3[[#This Row],[INVERSION_NETA]]</f>
        <v>-2.0460000000000003</v>
      </c>
    </row>
    <row r="2842" spans="1:19" x14ac:dyDescent="0.35">
      <c r="A2842" s="3" t="s">
        <v>28</v>
      </c>
      <c r="B2842" s="3" t="s">
        <v>16</v>
      </c>
      <c r="C2842" s="3" t="s">
        <v>17</v>
      </c>
      <c r="D2842" s="3" t="s">
        <v>18</v>
      </c>
      <c r="E2842" s="3" t="s">
        <v>2149</v>
      </c>
      <c r="F2842" s="3" t="s">
        <v>73</v>
      </c>
      <c r="G2842" s="3" t="s">
        <v>2042</v>
      </c>
      <c r="H2842" s="3" t="s">
        <v>2150</v>
      </c>
      <c r="I2842" s="3" t="s">
        <v>2151</v>
      </c>
      <c r="J2842" s="6">
        <v>19</v>
      </c>
      <c r="K2842" s="4">
        <v>45385</v>
      </c>
      <c r="L2842" s="3">
        <f t="shared" si="177"/>
        <v>2024</v>
      </c>
      <c r="M2842" s="3">
        <f t="shared" si="178"/>
        <v>4</v>
      </c>
      <c r="O2842" s="3"/>
      <c r="P2842" s="56">
        <f t="shared" si="179"/>
        <v>0</v>
      </c>
      <c r="Q2842" s="56">
        <f t="shared" si="180"/>
        <v>-19</v>
      </c>
      <c r="R2842" s="56">
        <f>IF(A2842="INVERSION",-J2842,0)</f>
        <v>0</v>
      </c>
      <c r="S2842" s="56">
        <f>finanzas3[[#This Row],[INGRESO__NETO]]+finanzas3[[#This Row],[GASTO_NETO]]+finanzas3[[#This Row],[INVERSION_NETA]]</f>
        <v>-19</v>
      </c>
    </row>
    <row r="2843" spans="1:19" x14ac:dyDescent="0.35">
      <c r="A2843" s="3" t="s">
        <v>28</v>
      </c>
      <c r="B2843" s="3" t="s">
        <v>16</v>
      </c>
      <c r="C2843" s="3" t="s">
        <v>17</v>
      </c>
      <c r="D2843" s="3" t="s">
        <v>18</v>
      </c>
      <c r="E2843" s="3" t="s">
        <v>63</v>
      </c>
      <c r="F2843" s="3" t="s">
        <v>171</v>
      </c>
      <c r="G2843" s="3" t="s">
        <v>48</v>
      </c>
      <c r="H2843" s="3" t="s">
        <v>2172</v>
      </c>
      <c r="I2843" s="3" t="s">
        <v>63</v>
      </c>
      <c r="J2843" s="6">
        <v>1.044</v>
      </c>
      <c r="K2843" s="4">
        <v>45385</v>
      </c>
      <c r="L2843" s="3">
        <f t="shared" si="177"/>
        <v>2024</v>
      </c>
      <c r="M2843" s="3">
        <f t="shared" si="178"/>
        <v>4</v>
      </c>
      <c r="O2843" s="3"/>
      <c r="P2843" s="56">
        <f t="shared" si="179"/>
        <v>0</v>
      </c>
      <c r="Q2843" s="56">
        <f t="shared" si="180"/>
        <v>-1.044</v>
      </c>
      <c r="R2843" s="56">
        <f>IF(A2843="INVERSION",-J2843,0)</f>
        <v>0</v>
      </c>
      <c r="S2843" s="56">
        <f>finanzas3[[#This Row],[INGRESO__NETO]]+finanzas3[[#This Row],[GASTO_NETO]]+finanzas3[[#This Row],[INVERSION_NETA]]</f>
        <v>-1.044</v>
      </c>
    </row>
    <row r="2844" spans="1:19" x14ac:dyDescent="0.35">
      <c r="A2844" s="3" t="s">
        <v>28</v>
      </c>
      <c r="B2844" s="3" t="s">
        <v>16</v>
      </c>
      <c r="C2844" s="3" t="s">
        <v>17</v>
      </c>
      <c r="D2844" s="3" t="s">
        <v>18</v>
      </c>
      <c r="E2844" s="3" t="s">
        <v>2173</v>
      </c>
      <c r="F2844" s="3" t="s">
        <v>171</v>
      </c>
      <c r="G2844" s="3" t="s">
        <v>165</v>
      </c>
      <c r="H2844" s="3" t="s">
        <v>2174</v>
      </c>
      <c r="I2844" s="3" t="s">
        <v>2174</v>
      </c>
      <c r="J2844" s="6">
        <v>0.69000000000000006</v>
      </c>
      <c r="K2844" s="4">
        <v>45385</v>
      </c>
      <c r="L2844" s="3">
        <f t="shared" si="177"/>
        <v>2024</v>
      </c>
      <c r="M2844" s="3">
        <f t="shared" si="178"/>
        <v>4</v>
      </c>
      <c r="O2844" s="3"/>
      <c r="P2844" s="56">
        <f t="shared" si="179"/>
        <v>0</v>
      </c>
      <c r="Q2844" s="56">
        <f t="shared" si="180"/>
        <v>-0.69000000000000006</v>
      </c>
      <c r="R2844" s="56">
        <f>IF(A2844="INVERSION",-J2844,0)</f>
        <v>0</v>
      </c>
      <c r="S2844" s="56">
        <f>finanzas3[[#This Row],[INGRESO__NETO]]+finanzas3[[#This Row],[GASTO_NETO]]+finanzas3[[#This Row],[INVERSION_NETA]]</f>
        <v>-0.69000000000000006</v>
      </c>
    </row>
    <row r="2845" spans="1:19" x14ac:dyDescent="0.35">
      <c r="A2845" s="3" t="s">
        <v>15</v>
      </c>
      <c r="B2845" s="3" t="s">
        <v>16</v>
      </c>
      <c r="C2845" s="3" t="s">
        <v>17</v>
      </c>
      <c r="D2845" s="3" t="s">
        <v>18</v>
      </c>
      <c r="E2845" s="3" t="s">
        <v>98</v>
      </c>
      <c r="F2845" s="3" t="s">
        <v>171</v>
      </c>
      <c r="G2845" s="3" t="s">
        <v>568</v>
      </c>
      <c r="H2845" s="3" t="s">
        <v>679</v>
      </c>
      <c r="I2845" s="3" t="s">
        <v>2176</v>
      </c>
      <c r="J2845" s="6">
        <v>28.799999999999997</v>
      </c>
      <c r="K2845" s="4">
        <v>45386</v>
      </c>
      <c r="L2845" s="3">
        <f t="shared" si="177"/>
        <v>2024</v>
      </c>
      <c r="M2845" s="3">
        <f t="shared" si="178"/>
        <v>4</v>
      </c>
      <c r="O2845" s="3"/>
      <c r="P2845" s="56">
        <f t="shared" si="179"/>
        <v>28.799999999999997</v>
      </c>
      <c r="Q2845" s="56">
        <f t="shared" si="180"/>
        <v>0</v>
      </c>
      <c r="R2845" s="56">
        <f>IF(A2845="INVERSION",-J2845,0)</f>
        <v>0</v>
      </c>
      <c r="S2845" s="56">
        <f>finanzas3[[#This Row],[INGRESO__NETO]]+finanzas3[[#This Row],[GASTO_NETO]]+finanzas3[[#This Row],[INVERSION_NETA]]</f>
        <v>28.799999999999997</v>
      </c>
    </row>
    <row r="2846" spans="1:19" x14ac:dyDescent="0.35">
      <c r="A2846" s="3" t="s">
        <v>28</v>
      </c>
      <c r="B2846" s="3" t="s">
        <v>16</v>
      </c>
      <c r="C2846" s="3" t="s">
        <v>17</v>
      </c>
      <c r="D2846" s="3" t="s">
        <v>18</v>
      </c>
      <c r="E2846" s="3" t="s">
        <v>1795</v>
      </c>
      <c r="F2846" s="3" t="s">
        <v>171</v>
      </c>
      <c r="G2846" s="3" t="s">
        <v>59</v>
      </c>
      <c r="H2846" s="3" t="s">
        <v>337</v>
      </c>
      <c r="I2846" s="3" t="s">
        <v>2038</v>
      </c>
      <c r="J2846" s="6">
        <v>2.95</v>
      </c>
      <c r="K2846" s="4">
        <v>45387</v>
      </c>
      <c r="L2846" s="3">
        <f t="shared" si="177"/>
        <v>2024</v>
      </c>
      <c r="M2846" s="3">
        <f t="shared" si="178"/>
        <v>4</v>
      </c>
      <c r="O2846" s="3"/>
      <c r="P2846" s="56">
        <f t="shared" si="179"/>
        <v>0</v>
      </c>
      <c r="Q2846" s="56">
        <f t="shared" si="180"/>
        <v>-2.95</v>
      </c>
      <c r="R2846" s="56">
        <f>IF(A2846="INVERSION",-J2846,0)</f>
        <v>0</v>
      </c>
      <c r="S2846" s="56">
        <f>finanzas3[[#This Row],[INGRESO__NETO]]+finanzas3[[#This Row],[GASTO_NETO]]+finanzas3[[#This Row],[INVERSION_NETA]]</f>
        <v>-2.95</v>
      </c>
    </row>
    <row r="2847" spans="1:19" x14ac:dyDescent="0.35">
      <c r="A2847" s="3" t="s">
        <v>28</v>
      </c>
      <c r="B2847" s="3" t="s">
        <v>16</v>
      </c>
      <c r="C2847" s="3" t="s">
        <v>17</v>
      </c>
      <c r="D2847" s="3" t="s">
        <v>1562</v>
      </c>
      <c r="E2847" s="3" t="s">
        <v>2118</v>
      </c>
      <c r="F2847" s="3" t="s">
        <v>20</v>
      </c>
      <c r="G2847" s="3" t="s">
        <v>110</v>
      </c>
      <c r="H2847" s="3" t="s">
        <v>2106</v>
      </c>
      <c r="I2847" s="3" t="s">
        <v>2115</v>
      </c>
      <c r="J2847" s="6">
        <v>11.51</v>
      </c>
      <c r="K2847" s="4">
        <v>45387</v>
      </c>
      <c r="L2847" s="3">
        <f t="shared" si="177"/>
        <v>2024</v>
      </c>
      <c r="M2847" s="3">
        <f t="shared" si="178"/>
        <v>4</v>
      </c>
      <c r="O2847" s="3"/>
      <c r="P2847" s="56">
        <f t="shared" si="179"/>
        <v>0</v>
      </c>
      <c r="Q2847" s="56">
        <f t="shared" si="180"/>
        <v>-11.51</v>
      </c>
      <c r="R2847" s="56">
        <f>IF(A2847="INVERSION",-J2847,0)</f>
        <v>0</v>
      </c>
      <c r="S2847" s="56">
        <f>finanzas3[[#This Row],[INGRESO__NETO]]+finanzas3[[#This Row],[GASTO_NETO]]+finanzas3[[#This Row],[INVERSION_NETA]]</f>
        <v>-11.51</v>
      </c>
    </row>
    <row r="2848" spans="1:19" x14ac:dyDescent="0.35">
      <c r="A2848" s="3" t="s">
        <v>28</v>
      </c>
      <c r="B2848" s="3" t="s">
        <v>16</v>
      </c>
      <c r="C2848" s="3" t="s">
        <v>17</v>
      </c>
      <c r="D2848" s="3" t="s">
        <v>18</v>
      </c>
      <c r="E2848" s="3" t="s">
        <v>645</v>
      </c>
      <c r="F2848" s="3" t="s">
        <v>171</v>
      </c>
      <c r="G2848" s="3" t="s">
        <v>48</v>
      </c>
      <c r="H2848" s="3" t="s">
        <v>874</v>
      </c>
      <c r="I2848" s="3" t="s">
        <v>2092</v>
      </c>
      <c r="J2848" s="6">
        <v>2.0000000000000004E-2</v>
      </c>
      <c r="K2848" s="4">
        <v>45387</v>
      </c>
      <c r="L2848" s="3">
        <f t="shared" si="177"/>
        <v>2024</v>
      </c>
      <c r="M2848" s="3">
        <f t="shared" si="178"/>
        <v>4</v>
      </c>
      <c r="O2848" s="3"/>
      <c r="P2848" s="56">
        <f t="shared" si="179"/>
        <v>0</v>
      </c>
      <c r="Q2848" s="56">
        <f t="shared" si="180"/>
        <v>-2.0000000000000004E-2</v>
      </c>
      <c r="R2848" s="56">
        <f>IF(A2848="INVERSION",-J2848,0)</f>
        <v>0</v>
      </c>
      <c r="S2848" s="56">
        <f>finanzas3[[#This Row],[INGRESO__NETO]]+finanzas3[[#This Row],[GASTO_NETO]]+finanzas3[[#This Row],[INVERSION_NETA]]</f>
        <v>-2.0000000000000004E-2</v>
      </c>
    </row>
    <row r="2849" spans="1:19" x14ac:dyDescent="0.35">
      <c r="A2849" s="3" t="s">
        <v>28</v>
      </c>
      <c r="B2849" s="3" t="s">
        <v>16</v>
      </c>
      <c r="C2849" s="3" t="s">
        <v>17</v>
      </c>
      <c r="D2849" s="3" t="s">
        <v>18</v>
      </c>
      <c r="E2849" s="3" t="s">
        <v>979</v>
      </c>
      <c r="F2849" s="3" t="s">
        <v>171</v>
      </c>
      <c r="G2849" s="3" t="s">
        <v>1865</v>
      </c>
      <c r="H2849" s="3" t="s">
        <v>42</v>
      </c>
      <c r="I2849" s="3" t="s">
        <v>2178</v>
      </c>
      <c r="J2849" s="6">
        <v>2.77</v>
      </c>
      <c r="K2849" s="4">
        <v>45390</v>
      </c>
      <c r="L2849" s="3">
        <f t="shared" si="177"/>
        <v>2024</v>
      </c>
      <c r="M2849" s="3">
        <f t="shared" si="178"/>
        <v>4</v>
      </c>
      <c r="O2849" s="3"/>
      <c r="P2849" s="56">
        <f t="shared" si="179"/>
        <v>0</v>
      </c>
      <c r="Q2849" s="56">
        <f t="shared" si="180"/>
        <v>-2.77</v>
      </c>
      <c r="R2849" s="56">
        <f>IF(A2849="INVERSION",-J2849,0)</f>
        <v>0</v>
      </c>
      <c r="S2849" s="56">
        <f>finanzas3[[#This Row],[INGRESO__NETO]]+finanzas3[[#This Row],[GASTO_NETO]]+finanzas3[[#This Row],[INVERSION_NETA]]</f>
        <v>-2.77</v>
      </c>
    </row>
    <row r="2850" spans="1:19" x14ac:dyDescent="0.35">
      <c r="A2850" s="41" t="s">
        <v>28</v>
      </c>
      <c r="B2850" s="41" t="s">
        <v>16</v>
      </c>
      <c r="C2850" s="3" t="s">
        <v>17</v>
      </c>
      <c r="D2850" s="3" t="s">
        <v>1562</v>
      </c>
      <c r="E2850" s="3" t="s">
        <v>46</v>
      </c>
      <c r="F2850" s="3" t="s">
        <v>171</v>
      </c>
      <c r="G2850" s="3" t="s">
        <v>48</v>
      </c>
      <c r="H2850" s="3" t="s">
        <v>2171</v>
      </c>
      <c r="I2850" s="3" t="s">
        <v>1263</v>
      </c>
      <c r="J2850" s="6">
        <v>2.4260000000000002</v>
      </c>
      <c r="K2850" s="4">
        <v>45390</v>
      </c>
      <c r="L2850" s="3">
        <f t="shared" si="177"/>
        <v>2024</v>
      </c>
      <c r="M2850" s="3">
        <f t="shared" si="178"/>
        <v>4</v>
      </c>
      <c r="O2850" s="3"/>
      <c r="P2850" s="56">
        <f t="shared" si="179"/>
        <v>0</v>
      </c>
      <c r="Q2850" s="56">
        <f t="shared" si="180"/>
        <v>-2.4260000000000002</v>
      </c>
      <c r="R2850" s="56">
        <f>IF(A2850="INVERSION",-J2850,0)</f>
        <v>0</v>
      </c>
      <c r="S2850" s="56">
        <f>finanzas3[[#This Row],[INGRESO__NETO]]+finanzas3[[#This Row],[GASTO_NETO]]+finanzas3[[#This Row],[INVERSION_NETA]]</f>
        <v>-2.4260000000000002</v>
      </c>
    </row>
    <row r="2851" spans="1:19" x14ac:dyDescent="0.35">
      <c r="A2851" s="3" t="s">
        <v>28</v>
      </c>
      <c r="B2851" s="3" t="s">
        <v>16</v>
      </c>
      <c r="C2851" s="3" t="s">
        <v>17</v>
      </c>
      <c r="D2851" s="3" t="s">
        <v>18</v>
      </c>
      <c r="E2851" s="3" t="s">
        <v>2181</v>
      </c>
      <c r="F2851" s="3" t="s">
        <v>171</v>
      </c>
      <c r="G2851" s="3" t="s">
        <v>84</v>
      </c>
      <c r="H2851" s="3" t="s">
        <v>139</v>
      </c>
      <c r="I2851" s="3" t="s">
        <v>2182</v>
      </c>
      <c r="J2851" s="6">
        <v>1.2770000000000001</v>
      </c>
      <c r="K2851" s="4">
        <v>45390</v>
      </c>
      <c r="L2851" s="3">
        <f t="shared" si="177"/>
        <v>2024</v>
      </c>
      <c r="M2851" s="3">
        <f t="shared" si="178"/>
        <v>4</v>
      </c>
      <c r="O2851" s="3"/>
      <c r="P2851" s="56">
        <f t="shared" si="179"/>
        <v>0</v>
      </c>
      <c r="Q2851" s="56">
        <f t="shared" si="180"/>
        <v>-1.2770000000000001</v>
      </c>
      <c r="R2851" s="56">
        <f>IF(A2851="INVERSION",-J2851,0)</f>
        <v>0</v>
      </c>
      <c r="S2851" s="56">
        <f>finanzas3[[#This Row],[INGRESO__NETO]]+finanzas3[[#This Row],[GASTO_NETO]]+finanzas3[[#This Row],[INVERSION_NETA]]</f>
        <v>-1.2770000000000001</v>
      </c>
    </row>
    <row r="2852" spans="1:19" x14ac:dyDescent="0.35">
      <c r="A2852" s="3" t="s">
        <v>28</v>
      </c>
      <c r="B2852" s="3" t="s">
        <v>16</v>
      </c>
      <c r="C2852" s="3" t="s">
        <v>17</v>
      </c>
      <c r="D2852" s="3" t="s">
        <v>18</v>
      </c>
      <c r="E2852" s="3" t="s">
        <v>645</v>
      </c>
      <c r="F2852" s="3" t="s">
        <v>171</v>
      </c>
      <c r="G2852" s="3" t="s">
        <v>48</v>
      </c>
      <c r="H2852" s="3" t="s">
        <v>874</v>
      </c>
      <c r="I2852" s="3" t="s">
        <v>973</v>
      </c>
      <c r="J2852" s="6">
        <v>0.21000000000000002</v>
      </c>
      <c r="K2852" s="4">
        <v>45390</v>
      </c>
      <c r="L2852" s="3">
        <f t="shared" si="177"/>
        <v>2024</v>
      </c>
      <c r="M2852" s="3">
        <f t="shared" si="178"/>
        <v>4</v>
      </c>
      <c r="O2852" s="3"/>
      <c r="P2852" s="56">
        <f t="shared" si="179"/>
        <v>0</v>
      </c>
      <c r="Q2852" s="56">
        <f t="shared" si="180"/>
        <v>-0.21000000000000002</v>
      </c>
      <c r="R2852" s="56">
        <f>IF(A2852="INVERSION",-J2852,0)</f>
        <v>0</v>
      </c>
      <c r="S2852" s="56">
        <f>finanzas3[[#This Row],[INGRESO__NETO]]+finanzas3[[#This Row],[GASTO_NETO]]+finanzas3[[#This Row],[INVERSION_NETA]]</f>
        <v>-0.21000000000000002</v>
      </c>
    </row>
    <row r="2853" spans="1:19" x14ac:dyDescent="0.35">
      <c r="A2853" s="3" t="s">
        <v>28</v>
      </c>
      <c r="B2853" s="3" t="s">
        <v>16</v>
      </c>
      <c r="C2853" s="3" t="s">
        <v>17</v>
      </c>
      <c r="D2853" s="3" t="s">
        <v>18</v>
      </c>
      <c r="E2853" s="3" t="s">
        <v>645</v>
      </c>
      <c r="F2853" s="3" t="s">
        <v>171</v>
      </c>
      <c r="G2853" s="3" t="s">
        <v>48</v>
      </c>
      <c r="H2853" s="3" t="s">
        <v>874</v>
      </c>
      <c r="I2853" s="3" t="s">
        <v>973</v>
      </c>
      <c r="J2853" s="6">
        <v>0.22999999999999998</v>
      </c>
      <c r="K2853" s="4">
        <v>45390</v>
      </c>
      <c r="L2853" s="3">
        <f t="shared" si="177"/>
        <v>2024</v>
      </c>
      <c r="M2853" s="3">
        <f t="shared" si="178"/>
        <v>4</v>
      </c>
      <c r="O2853" s="3"/>
      <c r="P2853" s="56">
        <f t="shared" si="179"/>
        <v>0</v>
      </c>
      <c r="Q2853" s="56">
        <f t="shared" si="180"/>
        <v>-0.22999999999999998</v>
      </c>
      <c r="R2853" s="56">
        <f>IF(A2853="INVERSION",-J2853,0)</f>
        <v>0</v>
      </c>
      <c r="S2853" s="56">
        <f>finanzas3[[#This Row],[INGRESO__NETO]]+finanzas3[[#This Row],[GASTO_NETO]]+finanzas3[[#This Row],[INVERSION_NETA]]</f>
        <v>-0.22999999999999998</v>
      </c>
    </row>
    <row r="2854" spans="1:19" x14ac:dyDescent="0.35">
      <c r="A2854" s="3" t="s">
        <v>28</v>
      </c>
      <c r="B2854" s="3" t="s">
        <v>16</v>
      </c>
      <c r="C2854" s="3" t="s">
        <v>17</v>
      </c>
      <c r="D2854" s="3" t="s">
        <v>18</v>
      </c>
      <c r="E2854" s="3" t="s">
        <v>634</v>
      </c>
      <c r="F2854" s="3" t="s">
        <v>171</v>
      </c>
      <c r="G2854" s="3" t="s">
        <v>67</v>
      </c>
      <c r="H2854" s="3" t="s">
        <v>67</v>
      </c>
      <c r="I2854" s="3" t="s">
        <v>1016</v>
      </c>
      <c r="J2854" s="6">
        <v>0.22999999999999998</v>
      </c>
      <c r="K2854" s="4">
        <v>45390</v>
      </c>
      <c r="L2854" s="3">
        <f t="shared" si="177"/>
        <v>2024</v>
      </c>
      <c r="M2854" s="3">
        <f t="shared" si="178"/>
        <v>4</v>
      </c>
      <c r="O2854" s="3"/>
      <c r="P2854" s="56">
        <f t="shared" si="179"/>
        <v>0</v>
      </c>
      <c r="Q2854" s="56">
        <f t="shared" si="180"/>
        <v>-0.22999999999999998</v>
      </c>
      <c r="R2854" s="56">
        <f>IF(A2854="INVERSION",-J2854,0)</f>
        <v>0</v>
      </c>
      <c r="S2854" s="56">
        <f>finanzas3[[#This Row],[INGRESO__NETO]]+finanzas3[[#This Row],[GASTO_NETO]]+finanzas3[[#This Row],[INVERSION_NETA]]</f>
        <v>-0.22999999999999998</v>
      </c>
    </row>
    <row r="2855" spans="1:19" x14ac:dyDescent="0.35">
      <c r="A2855" s="3" t="s">
        <v>28</v>
      </c>
      <c r="B2855" s="3" t="s">
        <v>16</v>
      </c>
      <c r="C2855" s="3" t="s">
        <v>17</v>
      </c>
      <c r="D2855" s="3" t="s">
        <v>18</v>
      </c>
      <c r="E2855" s="3" t="s">
        <v>1795</v>
      </c>
      <c r="F2855" s="3" t="s">
        <v>171</v>
      </c>
      <c r="G2855" s="3" t="s">
        <v>59</v>
      </c>
      <c r="H2855" s="3" t="s">
        <v>337</v>
      </c>
      <c r="I2855" s="3" t="s">
        <v>2038</v>
      </c>
      <c r="J2855" s="6">
        <v>2.95</v>
      </c>
      <c r="K2855" s="4">
        <v>45390</v>
      </c>
      <c r="L2855" s="3">
        <f t="shared" si="177"/>
        <v>2024</v>
      </c>
      <c r="M2855" s="3">
        <f t="shared" si="178"/>
        <v>4</v>
      </c>
      <c r="O2855" s="3"/>
      <c r="P2855" s="56">
        <f t="shared" si="179"/>
        <v>0</v>
      </c>
      <c r="Q2855" s="56">
        <f t="shared" si="180"/>
        <v>-2.95</v>
      </c>
      <c r="R2855" s="56">
        <f>IF(A2855="INVERSION",-J2855,0)</f>
        <v>0</v>
      </c>
      <c r="S2855" s="56">
        <f>finanzas3[[#This Row],[INGRESO__NETO]]+finanzas3[[#This Row],[GASTO_NETO]]+finanzas3[[#This Row],[INVERSION_NETA]]</f>
        <v>-2.95</v>
      </c>
    </row>
    <row r="2856" spans="1:19" x14ac:dyDescent="0.35">
      <c r="A2856" s="41" t="s">
        <v>28</v>
      </c>
      <c r="B2856" s="41" t="s">
        <v>16</v>
      </c>
      <c r="C2856" s="3" t="s">
        <v>17</v>
      </c>
      <c r="D2856" s="3" t="s">
        <v>1562</v>
      </c>
      <c r="E2856" s="3" t="s">
        <v>57</v>
      </c>
      <c r="F2856" s="3" t="s">
        <v>171</v>
      </c>
      <c r="G2856" s="3" t="s">
        <v>48</v>
      </c>
      <c r="H2856" s="3" t="s">
        <v>2171</v>
      </c>
      <c r="I2856" s="3" t="s">
        <v>57</v>
      </c>
      <c r="J2856" s="6">
        <v>1.9000000000000001</v>
      </c>
      <c r="K2856" s="4">
        <v>45390</v>
      </c>
      <c r="L2856" s="3">
        <f t="shared" si="177"/>
        <v>2024</v>
      </c>
      <c r="M2856" s="3">
        <f t="shared" si="178"/>
        <v>4</v>
      </c>
      <c r="O2856" s="3"/>
      <c r="P2856" s="56">
        <f t="shared" si="179"/>
        <v>0</v>
      </c>
      <c r="Q2856" s="56">
        <f t="shared" si="180"/>
        <v>-1.9000000000000001</v>
      </c>
      <c r="R2856" s="56">
        <f>IF(A2856="INVERSION",-J2856,0)</f>
        <v>0</v>
      </c>
      <c r="S2856" s="56">
        <f>finanzas3[[#This Row],[INGRESO__NETO]]+finanzas3[[#This Row],[GASTO_NETO]]+finanzas3[[#This Row],[INVERSION_NETA]]</f>
        <v>-1.9000000000000001</v>
      </c>
    </row>
    <row r="2857" spans="1:19" x14ac:dyDescent="0.35">
      <c r="A2857" s="3" t="s">
        <v>28</v>
      </c>
      <c r="B2857" s="3" t="s">
        <v>16</v>
      </c>
      <c r="C2857" s="3" t="s">
        <v>17</v>
      </c>
      <c r="D2857" s="3" t="s">
        <v>18</v>
      </c>
      <c r="E2857" s="3" t="s">
        <v>2177</v>
      </c>
      <c r="F2857" s="3" t="s">
        <v>171</v>
      </c>
      <c r="G2857" s="3" t="s">
        <v>1865</v>
      </c>
      <c r="H2857" s="3" t="s">
        <v>42</v>
      </c>
      <c r="I2857" s="3" t="s">
        <v>2183</v>
      </c>
      <c r="J2857" s="6">
        <v>3.798</v>
      </c>
      <c r="K2857" s="4">
        <v>45390</v>
      </c>
      <c r="L2857" s="3">
        <f t="shared" si="177"/>
        <v>2024</v>
      </c>
      <c r="M2857" s="3">
        <f t="shared" si="178"/>
        <v>4</v>
      </c>
      <c r="O2857" s="3"/>
      <c r="P2857" s="56">
        <f t="shared" si="179"/>
        <v>0</v>
      </c>
      <c r="Q2857" s="56">
        <f t="shared" si="180"/>
        <v>-3.798</v>
      </c>
      <c r="R2857" s="56">
        <f>IF(A2857="INVERSION",-J2857,0)</f>
        <v>0</v>
      </c>
      <c r="S2857" s="56">
        <f>finanzas3[[#This Row],[INGRESO__NETO]]+finanzas3[[#This Row],[GASTO_NETO]]+finanzas3[[#This Row],[INVERSION_NETA]]</f>
        <v>-3.798</v>
      </c>
    </row>
    <row r="2858" spans="1:19" x14ac:dyDescent="0.35">
      <c r="A2858" s="3" t="s">
        <v>28</v>
      </c>
      <c r="B2858" s="3" t="s">
        <v>16</v>
      </c>
      <c r="C2858" s="3" t="s">
        <v>17</v>
      </c>
      <c r="D2858" s="3" t="s">
        <v>18</v>
      </c>
      <c r="E2858" s="3" t="s">
        <v>177</v>
      </c>
      <c r="F2858" s="3" t="s">
        <v>171</v>
      </c>
      <c r="G2858" s="3" t="s">
        <v>53</v>
      </c>
      <c r="H2858" s="3" t="s">
        <v>2180</v>
      </c>
      <c r="I2858" s="3" t="s">
        <v>2179</v>
      </c>
      <c r="J2858" s="6">
        <v>3.9350000000000005</v>
      </c>
      <c r="K2858" s="4">
        <v>45390</v>
      </c>
      <c r="L2858" s="3">
        <f t="shared" si="177"/>
        <v>2024</v>
      </c>
      <c r="M2858" s="3">
        <f t="shared" si="178"/>
        <v>4</v>
      </c>
      <c r="O2858" s="3"/>
      <c r="P2858" s="56">
        <f t="shared" si="179"/>
        <v>0</v>
      </c>
      <c r="Q2858" s="56">
        <f t="shared" si="180"/>
        <v>-3.9350000000000005</v>
      </c>
      <c r="R2858" s="56">
        <f>IF(A2858="INVERSION",-J2858,0)</f>
        <v>0</v>
      </c>
      <c r="S2858" s="56">
        <f>finanzas3[[#This Row],[INGRESO__NETO]]+finanzas3[[#This Row],[GASTO_NETO]]+finanzas3[[#This Row],[INVERSION_NETA]]</f>
        <v>-3.9350000000000005</v>
      </c>
    </row>
    <row r="2859" spans="1:19" x14ac:dyDescent="0.35">
      <c r="A2859" s="3" t="s">
        <v>28</v>
      </c>
      <c r="B2859" s="3" t="s">
        <v>16</v>
      </c>
      <c r="C2859" s="3" t="s">
        <v>17</v>
      </c>
      <c r="D2859" s="3" t="s">
        <v>18</v>
      </c>
      <c r="E2859" s="3" t="s">
        <v>1405</v>
      </c>
      <c r="F2859" s="3" t="s">
        <v>171</v>
      </c>
      <c r="G2859" s="3" t="s">
        <v>73</v>
      </c>
      <c r="H2859" s="3" t="s">
        <v>114</v>
      </c>
      <c r="I2859" s="3" t="s">
        <v>2184</v>
      </c>
      <c r="J2859" s="6">
        <v>3.8979999999999997</v>
      </c>
      <c r="K2859" s="4">
        <v>45391</v>
      </c>
      <c r="L2859" s="3">
        <f t="shared" si="177"/>
        <v>2024</v>
      </c>
      <c r="M2859" s="3">
        <f t="shared" si="178"/>
        <v>4</v>
      </c>
      <c r="O2859" s="3"/>
      <c r="P2859" s="56">
        <f t="shared" si="179"/>
        <v>0</v>
      </c>
      <c r="Q2859" s="56">
        <f t="shared" si="180"/>
        <v>-3.8979999999999997</v>
      </c>
      <c r="R2859" s="56">
        <f>IF(A2859="INVERSION",-J2859,0)</f>
        <v>0</v>
      </c>
      <c r="S2859" s="56">
        <f>finanzas3[[#This Row],[INGRESO__NETO]]+finanzas3[[#This Row],[GASTO_NETO]]+finanzas3[[#This Row],[INVERSION_NETA]]</f>
        <v>-3.8979999999999997</v>
      </c>
    </row>
    <row r="2860" spans="1:19" x14ac:dyDescent="0.35">
      <c r="A2860" s="3" t="s">
        <v>28</v>
      </c>
      <c r="B2860" s="3" t="s">
        <v>16</v>
      </c>
      <c r="C2860" s="3" t="s">
        <v>17</v>
      </c>
      <c r="D2860" s="3" t="s">
        <v>18</v>
      </c>
      <c r="E2860" s="3" t="s">
        <v>1893</v>
      </c>
      <c r="F2860" s="3" t="s">
        <v>20</v>
      </c>
      <c r="G2860" s="3" t="s">
        <v>73</v>
      </c>
      <c r="H2860" s="3" t="s">
        <v>168</v>
      </c>
      <c r="I2860" s="3" t="s">
        <v>1890</v>
      </c>
      <c r="J2860" s="6">
        <v>2.31</v>
      </c>
      <c r="K2860" s="4">
        <v>45391</v>
      </c>
      <c r="L2860" s="3">
        <f t="shared" si="177"/>
        <v>2024</v>
      </c>
      <c r="M2860" s="3">
        <f t="shared" si="178"/>
        <v>4</v>
      </c>
      <c r="O2860" s="3"/>
      <c r="P2860" s="56">
        <f t="shared" si="179"/>
        <v>0</v>
      </c>
      <c r="Q2860" s="56">
        <f t="shared" si="180"/>
        <v>-2.31</v>
      </c>
      <c r="R2860" s="56">
        <f>IF(A2860="INVERSION",-J2860,0)</f>
        <v>0</v>
      </c>
      <c r="S2860" s="56">
        <f>finanzas3[[#This Row],[INGRESO__NETO]]+finanzas3[[#This Row],[GASTO_NETO]]+finanzas3[[#This Row],[INVERSION_NETA]]</f>
        <v>-2.31</v>
      </c>
    </row>
    <row r="2861" spans="1:19" x14ac:dyDescent="0.35">
      <c r="A2861" s="3" t="s">
        <v>28</v>
      </c>
      <c r="B2861" s="3" t="s">
        <v>16</v>
      </c>
      <c r="C2861" s="3" t="s">
        <v>17</v>
      </c>
      <c r="D2861" s="3" t="s">
        <v>18</v>
      </c>
      <c r="E2861" s="3" t="s">
        <v>2187</v>
      </c>
      <c r="F2861" s="3" t="s">
        <v>20</v>
      </c>
      <c r="G2861" s="3" t="s">
        <v>550</v>
      </c>
      <c r="H2861" s="3" t="s">
        <v>2188</v>
      </c>
      <c r="I2861" s="3" t="s">
        <v>2185</v>
      </c>
      <c r="J2861" s="6">
        <v>4</v>
      </c>
      <c r="K2861" s="4">
        <v>45391</v>
      </c>
      <c r="L2861" s="3">
        <f t="shared" si="177"/>
        <v>2024</v>
      </c>
      <c r="M2861" s="3">
        <f t="shared" si="178"/>
        <v>4</v>
      </c>
      <c r="O2861" s="3"/>
      <c r="P2861" s="56">
        <f t="shared" si="179"/>
        <v>0</v>
      </c>
      <c r="Q2861" s="56">
        <f t="shared" si="180"/>
        <v>-4</v>
      </c>
      <c r="R2861" s="56">
        <f>IF(A2861="INVERSION",-J2861,0)</f>
        <v>0</v>
      </c>
      <c r="S2861" s="56">
        <f>finanzas3[[#This Row],[INGRESO__NETO]]+finanzas3[[#This Row],[GASTO_NETO]]+finanzas3[[#This Row],[INVERSION_NETA]]</f>
        <v>-4</v>
      </c>
    </row>
    <row r="2862" spans="1:19" x14ac:dyDescent="0.35">
      <c r="A2862" s="3" t="s">
        <v>28</v>
      </c>
      <c r="B2862" s="3" t="s">
        <v>16</v>
      </c>
      <c r="C2862" s="3" t="s">
        <v>17</v>
      </c>
      <c r="D2862" s="3" t="s">
        <v>18</v>
      </c>
      <c r="E2862" s="3" t="s">
        <v>2189</v>
      </c>
      <c r="F2862" s="3" t="s">
        <v>171</v>
      </c>
      <c r="G2862" s="3" t="s">
        <v>67</v>
      </c>
      <c r="H2862" s="3" t="s">
        <v>66</v>
      </c>
      <c r="I2862" s="3" t="s">
        <v>2186</v>
      </c>
      <c r="J2862" s="6">
        <v>0.12</v>
      </c>
      <c r="K2862" s="4">
        <v>45392</v>
      </c>
      <c r="L2862" s="3">
        <f t="shared" si="177"/>
        <v>2024</v>
      </c>
      <c r="M2862" s="3">
        <f t="shared" si="178"/>
        <v>4</v>
      </c>
      <c r="O2862" s="3"/>
      <c r="P2862" s="56">
        <f t="shared" si="179"/>
        <v>0</v>
      </c>
      <c r="Q2862" s="56">
        <f t="shared" si="180"/>
        <v>-0.12</v>
      </c>
      <c r="R2862" s="56">
        <f>IF(A2862="INVERSION",-J2862,0)</f>
        <v>0</v>
      </c>
      <c r="S2862" s="56">
        <f>finanzas3[[#This Row],[INGRESO__NETO]]+finanzas3[[#This Row],[GASTO_NETO]]+finanzas3[[#This Row],[INVERSION_NETA]]</f>
        <v>-0.12</v>
      </c>
    </row>
    <row r="2863" spans="1:19" x14ac:dyDescent="0.35">
      <c r="A2863" s="3" t="s">
        <v>28</v>
      </c>
      <c r="B2863" s="3" t="s">
        <v>16</v>
      </c>
      <c r="C2863" s="3" t="s">
        <v>17</v>
      </c>
      <c r="D2863" s="3" t="s">
        <v>18</v>
      </c>
      <c r="E2863" s="3" t="s">
        <v>46</v>
      </c>
      <c r="F2863" s="3" t="s">
        <v>171</v>
      </c>
      <c r="G2863" s="3" t="s">
        <v>48</v>
      </c>
      <c r="H2863" s="3" t="s">
        <v>46</v>
      </c>
      <c r="I2863" s="3" t="s">
        <v>2172</v>
      </c>
      <c r="J2863" s="6">
        <v>3.2210000000000001</v>
      </c>
      <c r="K2863" s="4">
        <v>45392</v>
      </c>
      <c r="L2863" s="3">
        <f t="shared" si="177"/>
        <v>2024</v>
      </c>
      <c r="M2863" s="3">
        <f t="shared" si="178"/>
        <v>4</v>
      </c>
      <c r="O2863" s="3"/>
      <c r="P2863" s="56">
        <f t="shared" si="179"/>
        <v>0</v>
      </c>
      <c r="Q2863" s="56">
        <f t="shared" si="180"/>
        <v>-3.2210000000000001</v>
      </c>
      <c r="R2863" s="56">
        <f>IF(A2863="INVERSION",-J2863,0)</f>
        <v>0</v>
      </c>
      <c r="S2863" s="56">
        <f>finanzas3[[#This Row],[INGRESO__NETO]]+finanzas3[[#This Row],[GASTO_NETO]]+finanzas3[[#This Row],[INVERSION_NETA]]</f>
        <v>-3.2210000000000001</v>
      </c>
    </row>
    <row r="2864" spans="1:19" x14ac:dyDescent="0.35">
      <c r="A2864" s="3" t="s">
        <v>28</v>
      </c>
      <c r="B2864" s="3" t="s">
        <v>16</v>
      </c>
      <c r="C2864" s="3" t="s">
        <v>17</v>
      </c>
      <c r="D2864" s="3" t="s">
        <v>18</v>
      </c>
      <c r="E2864" s="3" t="s">
        <v>803</v>
      </c>
      <c r="F2864" s="3" t="s">
        <v>171</v>
      </c>
      <c r="G2864" s="3" t="s">
        <v>53</v>
      </c>
      <c r="H2864" s="3" t="s">
        <v>77</v>
      </c>
      <c r="I2864" s="3" t="s">
        <v>711</v>
      </c>
      <c r="J2864" s="6">
        <v>0.86899999999999999</v>
      </c>
      <c r="K2864" s="4">
        <v>45392</v>
      </c>
      <c r="L2864" s="3">
        <f t="shared" si="177"/>
        <v>2024</v>
      </c>
      <c r="M2864" s="3">
        <f t="shared" si="178"/>
        <v>4</v>
      </c>
      <c r="O2864" s="3"/>
      <c r="P2864" s="56">
        <f t="shared" si="179"/>
        <v>0</v>
      </c>
      <c r="Q2864" s="56">
        <f t="shared" si="180"/>
        <v>-0.86899999999999999</v>
      </c>
      <c r="R2864" s="56">
        <f>IF(A2864="INVERSION",-J2864,0)</f>
        <v>0</v>
      </c>
      <c r="S2864" s="56">
        <f>finanzas3[[#This Row],[INGRESO__NETO]]+finanzas3[[#This Row],[GASTO_NETO]]+finanzas3[[#This Row],[INVERSION_NETA]]</f>
        <v>-0.86899999999999999</v>
      </c>
    </row>
    <row r="2865" spans="1:19" x14ac:dyDescent="0.35">
      <c r="A2865" s="3" t="s">
        <v>28</v>
      </c>
      <c r="B2865" s="3" t="s">
        <v>16</v>
      </c>
      <c r="C2865" s="3" t="s">
        <v>17</v>
      </c>
      <c r="D2865" s="3" t="s">
        <v>18</v>
      </c>
      <c r="E2865" s="3" t="s">
        <v>1784</v>
      </c>
      <c r="F2865" s="3" t="s">
        <v>171</v>
      </c>
      <c r="G2865" s="3" t="s">
        <v>67</v>
      </c>
      <c r="H2865" s="3" t="s">
        <v>66</v>
      </c>
      <c r="I2865" s="3" t="s">
        <v>1016</v>
      </c>
      <c r="J2865" s="6">
        <v>0.54</v>
      </c>
      <c r="K2865" s="4">
        <v>45394</v>
      </c>
      <c r="L2865" s="3">
        <f t="shared" si="177"/>
        <v>2024</v>
      </c>
      <c r="M2865" s="3">
        <f t="shared" si="178"/>
        <v>4</v>
      </c>
      <c r="O2865" s="3"/>
      <c r="P2865" s="56">
        <f t="shared" si="179"/>
        <v>0</v>
      </c>
      <c r="Q2865" s="56">
        <f t="shared" si="180"/>
        <v>-0.54</v>
      </c>
      <c r="R2865" s="56">
        <f>IF(A2865="INVERSION",-J2865,0)</f>
        <v>0</v>
      </c>
      <c r="S2865" s="56">
        <f>finanzas3[[#This Row],[INGRESO__NETO]]+finanzas3[[#This Row],[GASTO_NETO]]+finanzas3[[#This Row],[INVERSION_NETA]]</f>
        <v>-0.54</v>
      </c>
    </row>
    <row r="2866" spans="1:19" x14ac:dyDescent="0.35">
      <c r="A2866" s="3" t="s">
        <v>28</v>
      </c>
      <c r="B2866" s="3" t="s">
        <v>16</v>
      </c>
      <c r="C2866" s="3" t="s">
        <v>17</v>
      </c>
      <c r="D2866" s="3" t="s">
        <v>18</v>
      </c>
      <c r="E2866" s="3" t="s">
        <v>909</v>
      </c>
      <c r="F2866" s="3" t="s">
        <v>171</v>
      </c>
      <c r="G2866" s="3" t="s">
        <v>1865</v>
      </c>
      <c r="H2866" s="3" t="s">
        <v>2205</v>
      </c>
      <c r="I2866" s="3" t="s">
        <v>2204</v>
      </c>
      <c r="J2866" s="6">
        <v>0.2</v>
      </c>
      <c r="K2866" s="4">
        <v>45397</v>
      </c>
      <c r="L2866" s="3">
        <f t="shared" si="177"/>
        <v>2024</v>
      </c>
      <c r="M2866" s="3">
        <f t="shared" si="178"/>
        <v>4</v>
      </c>
      <c r="O2866" s="3" t="s">
        <v>2206</v>
      </c>
      <c r="P2866" s="56">
        <f t="shared" si="179"/>
        <v>0</v>
      </c>
      <c r="Q2866" s="56">
        <f t="shared" si="180"/>
        <v>-0.2</v>
      </c>
      <c r="R2866" s="56">
        <f>IF(A2866="INVERSION",-J2866,0)</f>
        <v>0</v>
      </c>
      <c r="S2866" s="56">
        <f>finanzas3[[#This Row],[INGRESO__NETO]]+finanzas3[[#This Row],[GASTO_NETO]]+finanzas3[[#This Row],[INVERSION_NETA]]</f>
        <v>-0.2</v>
      </c>
    </row>
    <row r="2867" spans="1:19" x14ac:dyDescent="0.35">
      <c r="A2867" s="41" t="s">
        <v>531</v>
      </c>
      <c r="B2867" s="3" t="s">
        <v>16</v>
      </c>
      <c r="C2867" s="3" t="s">
        <v>17</v>
      </c>
      <c r="D2867" s="3" t="s">
        <v>18</v>
      </c>
      <c r="E2867" s="3" t="s">
        <v>2203</v>
      </c>
      <c r="F2867" s="3" t="s">
        <v>20</v>
      </c>
      <c r="G2867" s="3" t="s">
        <v>1451</v>
      </c>
      <c r="H2867" s="3" t="s">
        <v>1451</v>
      </c>
      <c r="I2867" s="3" t="s">
        <v>1450</v>
      </c>
      <c r="J2867" s="6">
        <v>135</v>
      </c>
      <c r="K2867" s="4">
        <v>45397</v>
      </c>
      <c r="L2867" s="3">
        <f t="shared" si="177"/>
        <v>2024</v>
      </c>
      <c r="M2867" s="3">
        <f t="shared" si="178"/>
        <v>4</v>
      </c>
      <c r="O2867" s="3"/>
      <c r="P2867" s="56">
        <f t="shared" si="179"/>
        <v>0</v>
      </c>
      <c r="Q2867" s="56">
        <f t="shared" si="180"/>
        <v>0</v>
      </c>
      <c r="R2867" s="56">
        <f>IF(A2867="INVERSION",-J2867,0)</f>
        <v>-135</v>
      </c>
      <c r="S2867" s="56">
        <f>finanzas3[[#This Row],[INGRESO__NETO]]+finanzas3[[#This Row],[GASTO_NETO]]+finanzas3[[#This Row],[INVERSION_NETA]]</f>
        <v>-135</v>
      </c>
    </row>
    <row r="2868" spans="1:19" x14ac:dyDescent="0.35">
      <c r="A2868" s="41" t="s">
        <v>28</v>
      </c>
      <c r="B2868" s="41" t="s">
        <v>16</v>
      </c>
      <c r="C2868" s="3" t="s">
        <v>17</v>
      </c>
      <c r="D2868" s="3" t="s">
        <v>18</v>
      </c>
      <c r="E2868" s="3" t="s">
        <v>2190</v>
      </c>
      <c r="F2868" s="3" t="s">
        <v>47</v>
      </c>
      <c r="G2868" s="3" t="s">
        <v>67</v>
      </c>
      <c r="H2868" s="3" t="s">
        <v>66</v>
      </c>
      <c r="I2868" s="3" t="s">
        <v>2141</v>
      </c>
      <c r="J2868" s="6">
        <v>1.25</v>
      </c>
      <c r="K2868" s="4">
        <v>45397</v>
      </c>
      <c r="L2868" s="3">
        <f t="shared" si="177"/>
        <v>2024</v>
      </c>
      <c r="M2868" s="3">
        <f t="shared" si="178"/>
        <v>4</v>
      </c>
      <c r="O2868" s="3"/>
      <c r="P2868" s="56">
        <f t="shared" si="179"/>
        <v>0</v>
      </c>
      <c r="Q2868" s="56">
        <f t="shared" si="180"/>
        <v>-1.25</v>
      </c>
      <c r="R2868" s="56">
        <f>IF(A2868="INVERSION",-J2868,0)</f>
        <v>0</v>
      </c>
      <c r="S2868" s="56">
        <f>finanzas3[[#This Row],[INGRESO__NETO]]+finanzas3[[#This Row],[GASTO_NETO]]+finanzas3[[#This Row],[INVERSION_NETA]]</f>
        <v>-1.25</v>
      </c>
    </row>
    <row r="2869" spans="1:19" x14ac:dyDescent="0.35">
      <c r="A2869" s="41" t="s">
        <v>28</v>
      </c>
      <c r="B2869" s="41" t="s">
        <v>16</v>
      </c>
      <c r="C2869" s="3" t="s">
        <v>17</v>
      </c>
      <c r="D2869" s="3" t="s">
        <v>18</v>
      </c>
      <c r="E2869" s="3" t="s">
        <v>200</v>
      </c>
      <c r="F2869" s="3" t="s">
        <v>171</v>
      </c>
      <c r="G2869" s="3" t="s">
        <v>53</v>
      </c>
      <c r="H2869" s="3" t="s">
        <v>200</v>
      </c>
      <c r="I2869" s="3" t="s">
        <v>2191</v>
      </c>
      <c r="J2869" s="6">
        <v>2.16</v>
      </c>
      <c r="K2869" s="4">
        <v>45397</v>
      </c>
      <c r="L2869" s="3">
        <f t="shared" si="177"/>
        <v>2024</v>
      </c>
      <c r="M2869" s="3">
        <f t="shared" si="178"/>
        <v>4</v>
      </c>
      <c r="O2869" s="3"/>
      <c r="P2869" s="56">
        <f t="shared" si="179"/>
        <v>0</v>
      </c>
      <c r="Q2869" s="56">
        <f t="shared" si="180"/>
        <v>-2.16</v>
      </c>
      <c r="R2869" s="56">
        <f>IF(A2869="INVERSION",-J2869,0)</f>
        <v>0</v>
      </c>
      <c r="S2869" s="56">
        <f>finanzas3[[#This Row],[INGRESO__NETO]]+finanzas3[[#This Row],[GASTO_NETO]]+finanzas3[[#This Row],[INVERSION_NETA]]</f>
        <v>-2.16</v>
      </c>
    </row>
    <row r="2870" spans="1:19" x14ac:dyDescent="0.35">
      <c r="A2870" s="41" t="s">
        <v>28</v>
      </c>
      <c r="B2870" s="41" t="s">
        <v>16</v>
      </c>
      <c r="C2870" s="3" t="s">
        <v>17</v>
      </c>
      <c r="D2870" s="3" t="s">
        <v>18</v>
      </c>
      <c r="E2870" s="3" t="s">
        <v>645</v>
      </c>
      <c r="F2870" s="3" t="s">
        <v>171</v>
      </c>
      <c r="G2870" s="3" t="s">
        <v>48</v>
      </c>
      <c r="H2870" s="3" t="s">
        <v>874</v>
      </c>
      <c r="I2870" s="3" t="s">
        <v>973</v>
      </c>
      <c r="J2870" s="6">
        <v>0.28499999999999998</v>
      </c>
      <c r="K2870" s="4">
        <v>45399</v>
      </c>
      <c r="L2870" s="3">
        <f t="shared" si="177"/>
        <v>2024</v>
      </c>
      <c r="M2870" s="3">
        <f t="shared" si="178"/>
        <v>4</v>
      </c>
      <c r="O2870" s="3"/>
      <c r="P2870" s="56">
        <f t="shared" si="179"/>
        <v>0</v>
      </c>
      <c r="Q2870" s="56">
        <f t="shared" si="180"/>
        <v>-0.28499999999999998</v>
      </c>
      <c r="R2870" s="56">
        <f>IF(A2870="INVERSION",-J2870,0)</f>
        <v>0</v>
      </c>
      <c r="S2870" s="56">
        <f>finanzas3[[#This Row],[INGRESO__NETO]]+finanzas3[[#This Row],[GASTO_NETO]]+finanzas3[[#This Row],[INVERSION_NETA]]</f>
        <v>-0.28499999999999998</v>
      </c>
    </row>
    <row r="2871" spans="1:19" x14ac:dyDescent="0.35">
      <c r="A2871" s="41" t="s">
        <v>28</v>
      </c>
      <c r="B2871" s="41" t="s">
        <v>16</v>
      </c>
      <c r="C2871" s="3" t="s">
        <v>17</v>
      </c>
      <c r="D2871" s="3" t="s">
        <v>18</v>
      </c>
      <c r="E2871" s="3" t="s">
        <v>1014</v>
      </c>
      <c r="F2871" s="3" t="s">
        <v>171</v>
      </c>
      <c r="G2871" s="3" t="s">
        <v>67</v>
      </c>
      <c r="H2871" s="3" t="s">
        <v>66</v>
      </c>
      <c r="I2871" s="3" t="s">
        <v>1016</v>
      </c>
      <c r="J2871" s="6">
        <v>0.33500000000000002</v>
      </c>
      <c r="K2871" s="4">
        <v>45399</v>
      </c>
      <c r="L2871" s="3">
        <f t="shared" si="177"/>
        <v>2024</v>
      </c>
      <c r="M2871" s="3">
        <f t="shared" si="178"/>
        <v>4</v>
      </c>
      <c r="O2871" s="3"/>
      <c r="P2871" s="56">
        <f t="shared" si="179"/>
        <v>0</v>
      </c>
      <c r="Q2871" s="56">
        <f t="shared" si="180"/>
        <v>-0.33500000000000002</v>
      </c>
      <c r="R2871" s="56">
        <f>IF(A2871="INVERSION",-J2871,0)</f>
        <v>0</v>
      </c>
      <c r="S2871" s="56">
        <f>finanzas3[[#This Row],[INGRESO__NETO]]+finanzas3[[#This Row],[GASTO_NETO]]+finanzas3[[#This Row],[INVERSION_NETA]]</f>
        <v>-0.33500000000000002</v>
      </c>
    </row>
    <row r="2872" spans="1:19" x14ac:dyDescent="0.35">
      <c r="A2872" s="41" t="s">
        <v>28</v>
      </c>
      <c r="B2872" s="41" t="s">
        <v>16</v>
      </c>
      <c r="C2872" s="3" t="s">
        <v>17</v>
      </c>
      <c r="D2872" s="3" t="s">
        <v>18</v>
      </c>
      <c r="E2872" s="3" t="s">
        <v>2229</v>
      </c>
      <c r="F2872" s="3" t="s">
        <v>20</v>
      </c>
      <c r="G2872" s="3" t="s">
        <v>550</v>
      </c>
      <c r="H2872" s="3" t="s">
        <v>550</v>
      </c>
      <c r="I2872" s="3" t="s">
        <v>2192</v>
      </c>
      <c r="J2872" s="6">
        <v>2.3000000000000003</v>
      </c>
      <c r="K2872" s="4">
        <v>45399</v>
      </c>
      <c r="L2872" s="3">
        <f t="shared" si="177"/>
        <v>2024</v>
      </c>
      <c r="M2872" s="3">
        <f t="shared" si="178"/>
        <v>4</v>
      </c>
      <c r="O2872" s="3"/>
      <c r="P2872" s="56">
        <f t="shared" si="179"/>
        <v>0</v>
      </c>
      <c r="Q2872" s="56">
        <f t="shared" si="180"/>
        <v>-2.3000000000000003</v>
      </c>
      <c r="R2872" s="56">
        <f>IF(A2872="INVERSION",-J2872,0)</f>
        <v>0</v>
      </c>
      <c r="S2872" s="56">
        <f>finanzas3[[#This Row],[INGRESO__NETO]]+finanzas3[[#This Row],[GASTO_NETO]]+finanzas3[[#This Row],[INVERSION_NETA]]</f>
        <v>-2.3000000000000003</v>
      </c>
    </row>
    <row r="2873" spans="1:19" x14ac:dyDescent="0.35">
      <c r="A2873" s="41" t="s">
        <v>28</v>
      </c>
      <c r="B2873" s="3" t="s">
        <v>16</v>
      </c>
      <c r="C2873" s="3" t="s">
        <v>17</v>
      </c>
      <c r="D2873" s="3" t="s">
        <v>18</v>
      </c>
      <c r="E2873" s="3" t="s">
        <v>2228</v>
      </c>
      <c r="G2873" s="3" t="s">
        <v>84</v>
      </c>
      <c r="H2873" s="3" t="s">
        <v>1036</v>
      </c>
      <c r="I2873" s="3" t="s">
        <v>1414</v>
      </c>
      <c r="J2873" s="6">
        <v>0.95000000000000007</v>
      </c>
      <c r="K2873" s="4">
        <v>45400</v>
      </c>
      <c r="L2873" s="3">
        <f t="shared" si="177"/>
        <v>2024</v>
      </c>
      <c r="M2873" s="3">
        <f t="shared" si="178"/>
        <v>4</v>
      </c>
      <c r="O2873" s="3"/>
      <c r="P2873" s="56">
        <f t="shared" si="179"/>
        <v>0</v>
      </c>
      <c r="Q2873" s="56">
        <f t="shared" si="180"/>
        <v>-0.95000000000000007</v>
      </c>
      <c r="R2873" s="56">
        <f>IF(A2873="INVERSION",-J2873,0)</f>
        <v>0</v>
      </c>
      <c r="S2873" s="56">
        <f>finanzas3[[#This Row],[INGRESO__NETO]]+finanzas3[[#This Row],[GASTO_NETO]]+finanzas3[[#This Row],[INVERSION_NETA]]</f>
        <v>-0.95000000000000007</v>
      </c>
    </row>
    <row r="2874" spans="1:19" x14ac:dyDescent="0.35">
      <c r="A2874" s="3" t="s">
        <v>28</v>
      </c>
      <c r="B2874" s="3" t="s">
        <v>16</v>
      </c>
      <c r="C2874" s="3" t="s">
        <v>17</v>
      </c>
      <c r="D2874" s="3" t="s">
        <v>1562</v>
      </c>
      <c r="E2874" s="3" t="s">
        <v>2083</v>
      </c>
      <c r="F2874" s="3" t="s">
        <v>2083</v>
      </c>
      <c r="G2874" s="3" t="s">
        <v>110</v>
      </c>
      <c r="H2874" s="3" t="s">
        <v>2106</v>
      </c>
      <c r="I2874" s="3" t="s">
        <v>49</v>
      </c>
      <c r="J2874" s="6">
        <v>29.376000000000001</v>
      </c>
      <c r="K2874" s="4">
        <v>45402</v>
      </c>
      <c r="L2874" s="3">
        <f t="shared" si="177"/>
        <v>2024</v>
      </c>
      <c r="M2874" s="3">
        <f t="shared" si="178"/>
        <v>4</v>
      </c>
      <c r="O2874" s="3"/>
      <c r="P2874" s="56">
        <f t="shared" si="179"/>
        <v>0</v>
      </c>
      <c r="Q2874" s="56">
        <f t="shared" si="180"/>
        <v>-29.376000000000001</v>
      </c>
      <c r="R2874" s="56">
        <f>IF(A2874="INVERSION",-J2874,0)</f>
        <v>0</v>
      </c>
      <c r="S2874" s="56">
        <f>finanzas3[[#This Row],[INGRESO__NETO]]+finanzas3[[#This Row],[GASTO_NETO]]+finanzas3[[#This Row],[INVERSION_NETA]]</f>
        <v>-29.376000000000001</v>
      </c>
    </row>
    <row r="2875" spans="1:19" x14ac:dyDescent="0.35">
      <c r="A2875" s="3" t="s">
        <v>28</v>
      </c>
      <c r="B2875" s="3" t="s">
        <v>16</v>
      </c>
      <c r="C2875" s="3" t="s">
        <v>17</v>
      </c>
      <c r="D2875" s="3" t="s">
        <v>1562</v>
      </c>
      <c r="E2875" s="3" t="s">
        <v>2083</v>
      </c>
      <c r="F2875" s="3" t="s">
        <v>2083</v>
      </c>
      <c r="G2875" s="3" t="s">
        <v>110</v>
      </c>
      <c r="H2875" s="3" t="s">
        <v>2106</v>
      </c>
      <c r="I2875" s="3" t="s">
        <v>2217</v>
      </c>
      <c r="J2875" s="6">
        <v>1.2000000000000002</v>
      </c>
      <c r="K2875" s="4">
        <v>45402</v>
      </c>
      <c r="L2875" s="3">
        <f t="shared" si="177"/>
        <v>2024</v>
      </c>
      <c r="M2875" s="3">
        <f t="shared" si="178"/>
        <v>4</v>
      </c>
      <c r="O2875" s="3"/>
      <c r="P2875" s="56">
        <f t="shared" si="179"/>
        <v>0</v>
      </c>
      <c r="Q2875" s="56">
        <f t="shared" si="180"/>
        <v>-1.2000000000000002</v>
      </c>
      <c r="R2875" s="56">
        <f>IF(A2875="INVERSION",-J2875,0)</f>
        <v>0</v>
      </c>
      <c r="S2875" s="56">
        <f>finanzas3[[#This Row],[INGRESO__NETO]]+finanzas3[[#This Row],[GASTO_NETO]]+finanzas3[[#This Row],[INVERSION_NETA]]</f>
        <v>-1.2000000000000002</v>
      </c>
    </row>
    <row r="2876" spans="1:19" x14ac:dyDescent="0.35">
      <c r="A2876" s="41" t="s">
        <v>28</v>
      </c>
      <c r="B2876" s="41" t="s">
        <v>16</v>
      </c>
      <c r="C2876" s="3" t="s">
        <v>17</v>
      </c>
      <c r="D2876" s="3" t="s">
        <v>18</v>
      </c>
      <c r="E2876" s="3" t="s">
        <v>2199</v>
      </c>
      <c r="F2876" s="3" t="s">
        <v>171</v>
      </c>
      <c r="G2876" s="3" t="s">
        <v>67</v>
      </c>
      <c r="H2876" s="3" t="s">
        <v>66</v>
      </c>
      <c r="I2876" s="3" t="s">
        <v>2193</v>
      </c>
      <c r="J2876" s="6">
        <v>0.55999999999999994</v>
      </c>
      <c r="K2876" s="4">
        <v>45402</v>
      </c>
      <c r="L2876" s="3">
        <f t="shared" si="177"/>
        <v>2024</v>
      </c>
      <c r="M2876" s="3">
        <f t="shared" si="178"/>
        <v>4</v>
      </c>
      <c r="O2876" s="3"/>
      <c r="P2876" s="56">
        <f t="shared" si="179"/>
        <v>0</v>
      </c>
      <c r="Q2876" s="56">
        <f t="shared" si="180"/>
        <v>-0.55999999999999994</v>
      </c>
      <c r="R2876" s="56">
        <f>IF(A2876="INVERSION",-J2876,0)</f>
        <v>0</v>
      </c>
      <c r="S2876" s="56">
        <f>finanzas3[[#This Row],[INGRESO__NETO]]+finanzas3[[#This Row],[GASTO_NETO]]+finanzas3[[#This Row],[INVERSION_NETA]]</f>
        <v>-0.55999999999999994</v>
      </c>
    </row>
    <row r="2877" spans="1:19" x14ac:dyDescent="0.35">
      <c r="A2877" s="3" t="s">
        <v>28</v>
      </c>
      <c r="B2877" s="3" t="s">
        <v>16</v>
      </c>
      <c r="C2877" s="3" t="s">
        <v>17</v>
      </c>
      <c r="D2877" s="3" t="s">
        <v>1562</v>
      </c>
      <c r="E2877" s="3" t="s">
        <v>2083</v>
      </c>
      <c r="F2877" s="3" t="s">
        <v>2083</v>
      </c>
      <c r="G2877" s="3" t="s">
        <v>110</v>
      </c>
      <c r="H2877" s="3" t="s">
        <v>2106</v>
      </c>
      <c r="I2877" s="3" t="s">
        <v>2214</v>
      </c>
      <c r="J2877" s="6">
        <v>7.7</v>
      </c>
      <c r="K2877" s="4">
        <v>45402</v>
      </c>
      <c r="L2877" s="3">
        <f t="shared" si="177"/>
        <v>2024</v>
      </c>
      <c r="M2877" s="3">
        <f t="shared" si="178"/>
        <v>4</v>
      </c>
      <c r="O2877" s="3"/>
      <c r="P2877" s="56">
        <f t="shared" si="179"/>
        <v>0</v>
      </c>
      <c r="Q2877" s="56">
        <f t="shared" si="180"/>
        <v>-7.7</v>
      </c>
      <c r="R2877" s="56">
        <f>IF(A2877="INVERSION",-J2877,0)</f>
        <v>0</v>
      </c>
      <c r="S2877" s="56">
        <f>finanzas3[[#This Row],[INGRESO__NETO]]+finanzas3[[#This Row],[GASTO_NETO]]+finanzas3[[#This Row],[INVERSION_NETA]]</f>
        <v>-7.7</v>
      </c>
    </row>
    <row r="2878" spans="1:19" x14ac:dyDescent="0.35">
      <c r="A2878" s="3" t="s">
        <v>28</v>
      </c>
      <c r="B2878" s="3" t="s">
        <v>16</v>
      </c>
      <c r="C2878" s="3" t="s">
        <v>17</v>
      </c>
      <c r="D2878" s="3" t="s">
        <v>1562</v>
      </c>
      <c r="E2878" s="3" t="s">
        <v>2083</v>
      </c>
      <c r="F2878" s="3" t="s">
        <v>2083</v>
      </c>
      <c r="G2878" s="3" t="s">
        <v>110</v>
      </c>
      <c r="H2878" s="3" t="s">
        <v>2106</v>
      </c>
      <c r="I2878" s="3" t="s">
        <v>2212</v>
      </c>
      <c r="J2878" s="6">
        <v>58.848000000000006</v>
      </c>
      <c r="K2878" s="4">
        <v>45402</v>
      </c>
      <c r="L2878" s="3">
        <f t="shared" si="177"/>
        <v>2024</v>
      </c>
      <c r="M2878" s="3">
        <f t="shared" si="178"/>
        <v>4</v>
      </c>
      <c r="O2878" s="3"/>
      <c r="P2878" s="56">
        <f t="shared" si="179"/>
        <v>0</v>
      </c>
      <c r="Q2878" s="56">
        <f t="shared" si="180"/>
        <v>-58.848000000000006</v>
      </c>
      <c r="R2878" s="56">
        <f>IF(A2878="INVERSION",-J2878,0)</f>
        <v>0</v>
      </c>
      <c r="S2878" s="56">
        <f>finanzas3[[#This Row],[INGRESO__NETO]]+finanzas3[[#This Row],[GASTO_NETO]]+finanzas3[[#This Row],[INVERSION_NETA]]</f>
        <v>-58.848000000000006</v>
      </c>
    </row>
    <row r="2879" spans="1:19" x14ac:dyDescent="0.35">
      <c r="A2879" s="3" t="s">
        <v>28</v>
      </c>
      <c r="B2879" s="3" t="s">
        <v>16</v>
      </c>
      <c r="C2879" s="3" t="s">
        <v>17</v>
      </c>
      <c r="D2879" s="3" t="s">
        <v>1562</v>
      </c>
      <c r="E2879" s="3" t="s">
        <v>2083</v>
      </c>
      <c r="F2879" s="3" t="s">
        <v>2083</v>
      </c>
      <c r="G2879" s="3" t="s">
        <v>110</v>
      </c>
      <c r="H2879" s="3" t="s">
        <v>2106</v>
      </c>
      <c r="I2879" s="3" t="s">
        <v>1342</v>
      </c>
      <c r="J2879" s="6">
        <v>32.704000000000001</v>
      </c>
      <c r="K2879" s="4">
        <v>45402</v>
      </c>
      <c r="L2879" s="3">
        <f t="shared" si="177"/>
        <v>2024</v>
      </c>
      <c r="M2879" s="3">
        <f t="shared" si="178"/>
        <v>4</v>
      </c>
      <c r="O2879" s="3"/>
      <c r="P2879" s="56">
        <f t="shared" si="179"/>
        <v>0</v>
      </c>
      <c r="Q2879" s="56">
        <f t="shared" si="180"/>
        <v>-32.704000000000001</v>
      </c>
      <c r="R2879" s="56">
        <f>IF(A2879="INVERSION",-J2879,0)</f>
        <v>0</v>
      </c>
      <c r="S2879" s="56">
        <f>finanzas3[[#This Row],[INGRESO__NETO]]+finanzas3[[#This Row],[GASTO_NETO]]+finanzas3[[#This Row],[INVERSION_NETA]]</f>
        <v>-32.704000000000001</v>
      </c>
    </row>
    <row r="2880" spans="1:19" x14ac:dyDescent="0.35">
      <c r="A2880" s="3" t="s">
        <v>28</v>
      </c>
      <c r="B2880" s="3" t="s">
        <v>16</v>
      </c>
      <c r="C2880" s="3" t="s">
        <v>17</v>
      </c>
      <c r="D2880" s="3" t="s">
        <v>1562</v>
      </c>
      <c r="E2880" s="3" t="s">
        <v>2083</v>
      </c>
      <c r="F2880" s="3" t="s">
        <v>2083</v>
      </c>
      <c r="G2880" s="3" t="s">
        <v>110</v>
      </c>
      <c r="H2880" s="3" t="s">
        <v>2106</v>
      </c>
      <c r="I2880" s="3" t="s">
        <v>2215</v>
      </c>
      <c r="J2880" s="6">
        <v>7</v>
      </c>
      <c r="K2880" s="4">
        <v>45402</v>
      </c>
      <c r="L2880" s="3">
        <f t="shared" si="177"/>
        <v>2024</v>
      </c>
      <c r="M2880" s="3">
        <f t="shared" si="178"/>
        <v>4</v>
      </c>
      <c r="O2880" s="3"/>
      <c r="P2880" s="56">
        <f t="shared" si="179"/>
        <v>0</v>
      </c>
      <c r="Q2880" s="56">
        <f t="shared" si="180"/>
        <v>-7</v>
      </c>
      <c r="R2880" s="56">
        <f>IF(A2880="INVERSION",-J2880,0)</f>
        <v>0</v>
      </c>
      <c r="S2880" s="56">
        <f>finanzas3[[#This Row],[INGRESO__NETO]]+finanzas3[[#This Row],[GASTO_NETO]]+finanzas3[[#This Row],[INVERSION_NETA]]</f>
        <v>-7</v>
      </c>
    </row>
    <row r="2881" spans="1:19" x14ac:dyDescent="0.35">
      <c r="A2881" s="3" t="s">
        <v>28</v>
      </c>
      <c r="B2881" s="3" t="s">
        <v>16</v>
      </c>
      <c r="C2881" s="3" t="s">
        <v>17</v>
      </c>
      <c r="D2881" s="3" t="s">
        <v>1562</v>
      </c>
      <c r="E2881" s="3" t="s">
        <v>2083</v>
      </c>
      <c r="F2881" s="3" t="s">
        <v>2083</v>
      </c>
      <c r="G2881" s="3" t="s">
        <v>110</v>
      </c>
      <c r="H2881" s="3" t="s">
        <v>2106</v>
      </c>
      <c r="I2881" s="3" t="s">
        <v>2218</v>
      </c>
      <c r="J2881" s="6">
        <v>1.0509999999999999</v>
      </c>
      <c r="K2881" s="4">
        <v>45402</v>
      </c>
      <c r="L2881" s="3">
        <f t="shared" si="177"/>
        <v>2024</v>
      </c>
      <c r="M2881" s="3">
        <f t="shared" si="178"/>
        <v>4</v>
      </c>
      <c r="O2881" s="3"/>
      <c r="P2881" s="56">
        <f t="shared" si="179"/>
        <v>0</v>
      </c>
      <c r="Q2881" s="56">
        <f t="shared" si="180"/>
        <v>-1.0509999999999999</v>
      </c>
      <c r="R2881" s="56">
        <f>IF(A2881="INVERSION",-J2881,0)</f>
        <v>0</v>
      </c>
      <c r="S2881" s="56">
        <f>finanzas3[[#This Row],[INGRESO__NETO]]+finanzas3[[#This Row],[GASTO_NETO]]+finanzas3[[#This Row],[INVERSION_NETA]]</f>
        <v>-1.0509999999999999</v>
      </c>
    </row>
    <row r="2882" spans="1:19" x14ac:dyDescent="0.35">
      <c r="A2882" s="3" t="s">
        <v>28</v>
      </c>
      <c r="B2882" s="3" t="s">
        <v>16</v>
      </c>
      <c r="C2882" s="3" t="s">
        <v>17</v>
      </c>
      <c r="D2882" s="3" t="s">
        <v>1562</v>
      </c>
      <c r="E2882" s="3" t="s">
        <v>2083</v>
      </c>
      <c r="F2882" s="3" t="s">
        <v>2083</v>
      </c>
      <c r="G2882" s="3" t="s">
        <v>110</v>
      </c>
      <c r="H2882" s="3" t="s">
        <v>2106</v>
      </c>
      <c r="I2882" s="3" t="s">
        <v>2221</v>
      </c>
      <c r="J2882" s="6">
        <v>2.6420000000000003</v>
      </c>
      <c r="K2882" s="4">
        <v>45402</v>
      </c>
      <c r="L2882" s="3">
        <f t="shared" ref="L2882:L2945" si="181">YEAR(K2882)</f>
        <v>2024</v>
      </c>
      <c r="M2882" s="3">
        <f t="shared" ref="M2882:M2945" si="182">MONTH(K2882)</f>
        <v>4</v>
      </c>
      <c r="O2882" s="3"/>
      <c r="P2882" s="56">
        <f t="shared" si="179"/>
        <v>0</v>
      </c>
      <c r="Q2882" s="56">
        <f t="shared" si="180"/>
        <v>-2.6420000000000003</v>
      </c>
      <c r="R2882" s="56">
        <f>IF(A2882="INVERSION",-J2882,0)</f>
        <v>0</v>
      </c>
      <c r="S2882" s="56">
        <f>finanzas3[[#This Row],[INGRESO__NETO]]+finanzas3[[#This Row],[GASTO_NETO]]+finanzas3[[#This Row],[INVERSION_NETA]]</f>
        <v>-2.6420000000000003</v>
      </c>
    </row>
    <row r="2883" spans="1:19" x14ac:dyDescent="0.35">
      <c r="A2883" s="3" t="s">
        <v>28</v>
      </c>
      <c r="B2883" s="3" t="s">
        <v>16</v>
      </c>
      <c r="C2883" s="3" t="s">
        <v>17</v>
      </c>
      <c r="D2883" s="3" t="s">
        <v>1562</v>
      </c>
      <c r="E2883" s="3" t="s">
        <v>2083</v>
      </c>
      <c r="F2883" s="3" t="s">
        <v>2083</v>
      </c>
      <c r="G2883" s="3" t="s">
        <v>110</v>
      </c>
      <c r="H2883" s="3" t="s">
        <v>2106</v>
      </c>
      <c r="I2883" s="3" t="s">
        <v>2220</v>
      </c>
      <c r="J2883" s="6">
        <v>18.618000000000002</v>
      </c>
      <c r="K2883" s="4">
        <v>45402</v>
      </c>
      <c r="L2883" s="3">
        <f t="shared" si="181"/>
        <v>2024</v>
      </c>
      <c r="M2883" s="3">
        <f t="shared" si="182"/>
        <v>4</v>
      </c>
      <c r="O2883" s="3"/>
      <c r="P2883" s="56">
        <f t="shared" ref="P2883:P2946" si="183">IF(A2883="INGRESO",J2883,0)</f>
        <v>0</v>
      </c>
      <c r="Q2883" s="56">
        <f t="shared" ref="Q2883:Q2946" si="184">IF(A2883="GASTO",-J2883,0)</f>
        <v>-18.618000000000002</v>
      </c>
      <c r="R2883" s="56">
        <f>IF(A2883="INVERSION",-J2883,0)</f>
        <v>0</v>
      </c>
      <c r="S2883" s="56">
        <f>finanzas3[[#This Row],[INGRESO__NETO]]+finanzas3[[#This Row],[GASTO_NETO]]+finanzas3[[#This Row],[INVERSION_NETA]]</f>
        <v>-18.618000000000002</v>
      </c>
    </row>
    <row r="2884" spans="1:19" x14ac:dyDescent="0.35">
      <c r="A2884" s="3" t="s">
        <v>28</v>
      </c>
      <c r="B2884" s="3" t="s">
        <v>16</v>
      </c>
      <c r="C2884" s="3" t="s">
        <v>17</v>
      </c>
      <c r="D2884" s="3" t="s">
        <v>1562</v>
      </c>
      <c r="E2884" s="3" t="s">
        <v>2083</v>
      </c>
      <c r="F2884" s="3" t="s">
        <v>2083</v>
      </c>
      <c r="G2884" s="3" t="s">
        <v>110</v>
      </c>
      <c r="H2884" s="3" t="s">
        <v>2106</v>
      </c>
      <c r="I2884" s="3" t="s">
        <v>2216</v>
      </c>
      <c r="J2884" s="6">
        <v>9</v>
      </c>
      <c r="K2884" s="4">
        <v>45402</v>
      </c>
      <c r="L2884" s="3">
        <f t="shared" si="181"/>
        <v>2024</v>
      </c>
      <c r="M2884" s="3">
        <f t="shared" si="182"/>
        <v>4</v>
      </c>
      <c r="O2884" s="3"/>
      <c r="P2884" s="56">
        <f t="shared" si="183"/>
        <v>0</v>
      </c>
      <c r="Q2884" s="56">
        <f t="shared" si="184"/>
        <v>-9</v>
      </c>
      <c r="R2884" s="56">
        <f>IF(A2884="INVERSION",-J2884,0)</f>
        <v>0</v>
      </c>
      <c r="S2884" s="56">
        <f>finanzas3[[#This Row],[INGRESO__NETO]]+finanzas3[[#This Row],[GASTO_NETO]]+finanzas3[[#This Row],[INVERSION_NETA]]</f>
        <v>-9</v>
      </c>
    </row>
    <row r="2885" spans="1:19" x14ac:dyDescent="0.35">
      <c r="A2885" s="3" t="s">
        <v>28</v>
      </c>
      <c r="B2885" s="3" t="s">
        <v>16</v>
      </c>
      <c r="C2885" s="3" t="s">
        <v>17</v>
      </c>
      <c r="D2885" s="3" t="s">
        <v>1562</v>
      </c>
      <c r="E2885" s="3" t="s">
        <v>2083</v>
      </c>
      <c r="F2885" s="3" t="s">
        <v>2083</v>
      </c>
      <c r="G2885" s="3" t="s">
        <v>110</v>
      </c>
      <c r="H2885" s="3" t="s">
        <v>2106</v>
      </c>
      <c r="I2885" s="3" t="s">
        <v>2219</v>
      </c>
      <c r="J2885" s="6">
        <v>3.9000000000000004</v>
      </c>
      <c r="K2885" s="4">
        <v>45402</v>
      </c>
      <c r="L2885" s="3">
        <f t="shared" si="181"/>
        <v>2024</v>
      </c>
      <c r="M2885" s="3">
        <f t="shared" si="182"/>
        <v>4</v>
      </c>
      <c r="O2885" s="3"/>
      <c r="P2885" s="56">
        <f t="shared" si="183"/>
        <v>0</v>
      </c>
      <c r="Q2885" s="56">
        <f t="shared" si="184"/>
        <v>-3.9000000000000004</v>
      </c>
      <c r="R2885" s="56">
        <f>IF(A2885="INVERSION",-J2885,0)</f>
        <v>0</v>
      </c>
      <c r="S2885" s="56">
        <f>finanzas3[[#This Row],[INGRESO__NETO]]+finanzas3[[#This Row],[GASTO_NETO]]+finanzas3[[#This Row],[INVERSION_NETA]]</f>
        <v>-3.9000000000000004</v>
      </c>
    </row>
    <row r="2886" spans="1:19" x14ac:dyDescent="0.35">
      <c r="A2886" s="3" t="s">
        <v>28</v>
      </c>
      <c r="B2886" s="3" t="s">
        <v>16</v>
      </c>
      <c r="C2886" s="3" t="s">
        <v>17</v>
      </c>
      <c r="D2886" s="3" t="s">
        <v>1562</v>
      </c>
      <c r="E2886" s="3" t="s">
        <v>2083</v>
      </c>
      <c r="F2886" s="3" t="s">
        <v>2083</v>
      </c>
      <c r="G2886" s="3" t="s">
        <v>110</v>
      </c>
      <c r="H2886" s="3" t="s">
        <v>2106</v>
      </c>
      <c r="I2886" s="3" t="s">
        <v>53</v>
      </c>
      <c r="J2886" s="6">
        <v>9.26</v>
      </c>
      <c r="K2886" s="4">
        <v>45402</v>
      </c>
      <c r="L2886" s="3">
        <f t="shared" si="181"/>
        <v>2024</v>
      </c>
      <c r="M2886" s="3">
        <f t="shared" si="182"/>
        <v>4</v>
      </c>
      <c r="O2886" s="3"/>
      <c r="P2886" s="56">
        <f t="shared" si="183"/>
        <v>0</v>
      </c>
      <c r="Q2886" s="56">
        <f t="shared" si="184"/>
        <v>-9.26</v>
      </c>
      <c r="R2886" s="56">
        <f>IF(A2886="INVERSION",-J2886,0)</f>
        <v>0</v>
      </c>
      <c r="S2886" s="56">
        <f>finanzas3[[#This Row],[INGRESO__NETO]]+finanzas3[[#This Row],[GASTO_NETO]]+finanzas3[[#This Row],[INVERSION_NETA]]</f>
        <v>-9.26</v>
      </c>
    </row>
    <row r="2887" spans="1:19" x14ac:dyDescent="0.35">
      <c r="A2887" s="3" t="s">
        <v>28</v>
      </c>
      <c r="B2887" s="3" t="s">
        <v>16</v>
      </c>
      <c r="C2887" s="3" t="s">
        <v>17</v>
      </c>
      <c r="D2887" s="3" t="s">
        <v>1562</v>
      </c>
      <c r="E2887" s="3" t="s">
        <v>2083</v>
      </c>
      <c r="F2887" s="3" t="s">
        <v>2083</v>
      </c>
      <c r="G2887" s="3" t="s">
        <v>110</v>
      </c>
      <c r="H2887" s="3" t="s">
        <v>2106</v>
      </c>
      <c r="I2887" s="3" t="s">
        <v>2213</v>
      </c>
      <c r="J2887" s="6">
        <v>9.4209999999999994</v>
      </c>
      <c r="K2887" s="4">
        <v>45402</v>
      </c>
      <c r="L2887" s="3">
        <f t="shared" si="181"/>
        <v>2024</v>
      </c>
      <c r="M2887" s="3">
        <f t="shared" si="182"/>
        <v>4</v>
      </c>
      <c r="O2887" s="3"/>
      <c r="P2887" s="56">
        <f t="shared" si="183"/>
        <v>0</v>
      </c>
      <c r="Q2887" s="56">
        <f t="shared" si="184"/>
        <v>-9.4209999999999994</v>
      </c>
      <c r="R2887" s="56">
        <f>IF(A2887="INVERSION",-J2887,0)</f>
        <v>0</v>
      </c>
      <c r="S2887" s="56">
        <f>finanzas3[[#This Row],[INGRESO__NETO]]+finanzas3[[#This Row],[GASTO_NETO]]+finanzas3[[#This Row],[INVERSION_NETA]]</f>
        <v>-9.4209999999999994</v>
      </c>
    </row>
    <row r="2888" spans="1:19" x14ac:dyDescent="0.35">
      <c r="A2888" s="3" t="s">
        <v>28</v>
      </c>
      <c r="B2888" s="3" t="s">
        <v>16</v>
      </c>
      <c r="C2888" s="3" t="s">
        <v>17</v>
      </c>
      <c r="D2888" s="3" t="s">
        <v>1562</v>
      </c>
      <c r="E2888" s="3" t="s">
        <v>2083</v>
      </c>
      <c r="F2888" s="3" t="s">
        <v>2083</v>
      </c>
      <c r="G2888" s="3" t="s">
        <v>110</v>
      </c>
      <c r="H2888" s="3" t="s">
        <v>2106</v>
      </c>
      <c r="I2888" s="3" t="s">
        <v>2210</v>
      </c>
      <c r="J2888" s="6">
        <v>153.44200000000001</v>
      </c>
      <c r="K2888" s="4">
        <v>45402</v>
      </c>
      <c r="L2888" s="3">
        <f t="shared" si="181"/>
        <v>2024</v>
      </c>
      <c r="M2888" s="3">
        <f t="shared" si="182"/>
        <v>4</v>
      </c>
      <c r="O2888" s="3"/>
      <c r="P2888" s="56">
        <f t="shared" si="183"/>
        <v>0</v>
      </c>
      <c r="Q2888" s="56">
        <f t="shared" si="184"/>
        <v>-153.44200000000001</v>
      </c>
      <c r="R2888" s="56">
        <f>IF(A2888="INVERSION",-J2888,0)</f>
        <v>0</v>
      </c>
      <c r="S2888" s="56">
        <f>finanzas3[[#This Row],[INGRESO__NETO]]+finanzas3[[#This Row],[GASTO_NETO]]+finanzas3[[#This Row],[INVERSION_NETA]]</f>
        <v>-153.44200000000001</v>
      </c>
    </row>
    <row r="2889" spans="1:19" x14ac:dyDescent="0.35">
      <c r="A2889" s="3" t="s">
        <v>28</v>
      </c>
      <c r="B2889" s="3" t="s">
        <v>16</v>
      </c>
      <c r="C2889" s="3" t="s">
        <v>17</v>
      </c>
      <c r="D2889" s="3" t="s">
        <v>1562</v>
      </c>
      <c r="E2889" s="3" t="s">
        <v>2083</v>
      </c>
      <c r="F2889" s="3" t="s">
        <v>2083</v>
      </c>
      <c r="G2889" s="3" t="s">
        <v>110</v>
      </c>
      <c r="H2889" s="3" t="s">
        <v>2106</v>
      </c>
      <c r="I2889" s="3" t="s">
        <v>2211</v>
      </c>
      <c r="J2889" s="6">
        <v>50.430000000000007</v>
      </c>
      <c r="K2889" s="4">
        <v>45402</v>
      </c>
      <c r="L2889" s="3">
        <f t="shared" si="181"/>
        <v>2024</v>
      </c>
      <c r="M2889" s="3">
        <f t="shared" si="182"/>
        <v>4</v>
      </c>
      <c r="O2889" s="3"/>
      <c r="P2889" s="56">
        <f t="shared" si="183"/>
        <v>0</v>
      </c>
      <c r="Q2889" s="56">
        <f t="shared" si="184"/>
        <v>-50.430000000000007</v>
      </c>
      <c r="R2889" s="56">
        <f>IF(A2889="INVERSION",-J2889,0)</f>
        <v>0</v>
      </c>
      <c r="S2889" s="56">
        <f>finanzas3[[#This Row],[INGRESO__NETO]]+finanzas3[[#This Row],[GASTO_NETO]]+finanzas3[[#This Row],[INVERSION_NETA]]</f>
        <v>-50.430000000000007</v>
      </c>
    </row>
    <row r="2890" spans="1:19" x14ac:dyDescent="0.35">
      <c r="A2890" s="41" t="s">
        <v>28</v>
      </c>
      <c r="B2890" s="41" t="s">
        <v>16</v>
      </c>
      <c r="C2890" s="3" t="s">
        <v>17</v>
      </c>
      <c r="D2890" s="3" t="s">
        <v>18</v>
      </c>
      <c r="E2890" s="3" t="s">
        <v>1402</v>
      </c>
      <c r="F2890" s="3" t="s">
        <v>20</v>
      </c>
      <c r="G2890" s="3" t="s">
        <v>73</v>
      </c>
      <c r="H2890" s="3" t="s">
        <v>168</v>
      </c>
      <c r="I2890" s="3" t="s">
        <v>2195</v>
      </c>
      <c r="J2890" s="6">
        <v>0.99900000000000011</v>
      </c>
      <c r="K2890" s="4">
        <v>45404</v>
      </c>
      <c r="L2890" s="3">
        <f t="shared" si="181"/>
        <v>2024</v>
      </c>
      <c r="M2890" s="3">
        <f t="shared" si="182"/>
        <v>4</v>
      </c>
      <c r="O2890" s="3"/>
      <c r="P2890" s="56">
        <f t="shared" si="183"/>
        <v>0</v>
      </c>
      <c r="Q2890" s="56">
        <f t="shared" si="184"/>
        <v>-0.99900000000000011</v>
      </c>
      <c r="R2890" s="56">
        <f>IF(A2890="INVERSION",-J2890,0)</f>
        <v>0</v>
      </c>
      <c r="S2890" s="56">
        <f>finanzas3[[#This Row],[INGRESO__NETO]]+finanzas3[[#This Row],[GASTO_NETO]]+finanzas3[[#This Row],[INVERSION_NETA]]</f>
        <v>-0.99900000000000011</v>
      </c>
    </row>
    <row r="2891" spans="1:19" x14ac:dyDescent="0.35">
      <c r="A2891" s="3" t="s">
        <v>1927</v>
      </c>
      <c r="B2891" s="41" t="s">
        <v>16</v>
      </c>
      <c r="C2891" s="3" t="s">
        <v>17</v>
      </c>
      <c r="D2891" s="3" t="s">
        <v>1562</v>
      </c>
      <c r="E2891" s="3" t="s">
        <v>19</v>
      </c>
      <c r="F2891" s="3" t="s">
        <v>20</v>
      </c>
      <c r="G2891" s="3" t="s">
        <v>1537</v>
      </c>
      <c r="H2891" s="3" t="s">
        <v>2232</v>
      </c>
      <c r="I2891" s="3" t="s">
        <v>2194</v>
      </c>
      <c r="J2891" s="6">
        <v>0</v>
      </c>
      <c r="K2891" s="4">
        <v>45404</v>
      </c>
      <c r="L2891" s="3">
        <f t="shared" si="181"/>
        <v>2024</v>
      </c>
      <c r="M2891" s="3">
        <f t="shared" si="182"/>
        <v>4</v>
      </c>
      <c r="O2891" s="3"/>
      <c r="P2891" s="56">
        <f t="shared" si="183"/>
        <v>0</v>
      </c>
      <c r="Q2891" s="56">
        <f t="shared" si="184"/>
        <v>0</v>
      </c>
      <c r="R2891" s="56">
        <f>IF(A2891="INVERSION",-J2891,0)</f>
        <v>0</v>
      </c>
      <c r="S2891" s="56">
        <f>finanzas3[[#This Row],[INGRESO__NETO]]+finanzas3[[#This Row],[GASTO_NETO]]+finanzas3[[#This Row],[INVERSION_NETA]]</f>
        <v>0</v>
      </c>
    </row>
    <row r="2892" spans="1:19" x14ac:dyDescent="0.35">
      <c r="A2892" s="3" t="s">
        <v>1927</v>
      </c>
      <c r="B2892" s="41" t="s">
        <v>16</v>
      </c>
      <c r="C2892" s="3" t="s">
        <v>17</v>
      </c>
      <c r="D2892" s="3" t="s">
        <v>1562</v>
      </c>
      <c r="E2892" s="3" t="s">
        <v>19</v>
      </c>
      <c r="F2892" s="3" t="s">
        <v>20</v>
      </c>
      <c r="G2892" s="3" t="s">
        <v>1537</v>
      </c>
      <c r="H2892" s="3" t="s">
        <v>2232</v>
      </c>
      <c r="I2892" s="3" t="s">
        <v>2194</v>
      </c>
      <c r="J2892" s="6">
        <v>0</v>
      </c>
      <c r="K2892" s="4">
        <v>45404</v>
      </c>
      <c r="L2892" s="3">
        <f t="shared" si="181"/>
        <v>2024</v>
      </c>
      <c r="M2892" s="3">
        <f t="shared" si="182"/>
        <v>4</v>
      </c>
      <c r="O2892" s="3"/>
      <c r="P2892" s="56">
        <f t="shared" si="183"/>
        <v>0</v>
      </c>
      <c r="Q2892" s="56">
        <f t="shared" si="184"/>
        <v>0</v>
      </c>
      <c r="R2892" s="56">
        <f>IF(A2892="INVERSION",-J2892,0)</f>
        <v>0</v>
      </c>
      <c r="S2892" s="56">
        <f>finanzas3[[#This Row],[INGRESO__NETO]]+finanzas3[[#This Row],[GASTO_NETO]]+finanzas3[[#This Row],[INVERSION_NETA]]</f>
        <v>0</v>
      </c>
    </row>
    <row r="2893" spans="1:19" x14ac:dyDescent="0.35">
      <c r="A2893" s="41" t="s">
        <v>28</v>
      </c>
      <c r="B2893" s="41" t="s">
        <v>16</v>
      </c>
      <c r="C2893" s="3" t="s">
        <v>17</v>
      </c>
      <c r="D2893" s="3" t="s">
        <v>18</v>
      </c>
      <c r="E2893" s="3" t="s">
        <v>1345</v>
      </c>
      <c r="F2893" s="3" t="s">
        <v>171</v>
      </c>
      <c r="G2893" s="3" t="s">
        <v>53</v>
      </c>
      <c r="H2893" s="3" t="s">
        <v>77</v>
      </c>
      <c r="I2893" s="3" t="s">
        <v>711</v>
      </c>
      <c r="J2893" s="6">
        <v>0.86099999999999999</v>
      </c>
      <c r="K2893" s="4">
        <v>45404</v>
      </c>
      <c r="L2893" s="3">
        <f t="shared" si="181"/>
        <v>2024</v>
      </c>
      <c r="M2893" s="3">
        <f t="shared" si="182"/>
        <v>4</v>
      </c>
      <c r="O2893" s="3"/>
      <c r="P2893" s="56">
        <f t="shared" si="183"/>
        <v>0</v>
      </c>
      <c r="Q2893" s="56">
        <f t="shared" si="184"/>
        <v>-0.86099999999999999</v>
      </c>
      <c r="R2893" s="56">
        <f>IF(A2893="INVERSION",-J2893,0)</f>
        <v>0</v>
      </c>
      <c r="S2893" s="56">
        <f>finanzas3[[#This Row],[INGRESO__NETO]]+finanzas3[[#This Row],[GASTO_NETO]]+finanzas3[[#This Row],[INVERSION_NETA]]</f>
        <v>-0.86099999999999999</v>
      </c>
    </row>
    <row r="2894" spans="1:19" x14ac:dyDescent="0.35">
      <c r="A2894" s="41" t="s">
        <v>28</v>
      </c>
      <c r="B2894" s="41" t="s">
        <v>16</v>
      </c>
      <c r="C2894" s="3" t="s">
        <v>17</v>
      </c>
      <c r="D2894" s="3" t="s">
        <v>1562</v>
      </c>
      <c r="E2894" s="3" t="s">
        <v>2226</v>
      </c>
      <c r="F2894" s="3" t="s">
        <v>20</v>
      </c>
      <c r="G2894" s="3" t="s">
        <v>59</v>
      </c>
      <c r="H2894" s="3" t="s">
        <v>250</v>
      </c>
      <c r="I2894" s="3" t="s">
        <v>2227</v>
      </c>
      <c r="J2894" s="6">
        <v>5.3000000000000007</v>
      </c>
      <c r="K2894" s="4">
        <v>45404</v>
      </c>
      <c r="L2894" s="3">
        <f t="shared" si="181"/>
        <v>2024</v>
      </c>
      <c r="M2894" s="3">
        <f t="shared" si="182"/>
        <v>4</v>
      </c>
      <c r="O2894" s="3"/>
      <c r="P2894" s="56">
        <f t="shared" si="183"/>
        <v>0</v>
      </c>
      <c r="Q2894" s="56">
        <f t="shared" si="184"/>
        <v>-5.3000000000000007</v>
      </c>
      <c r="R2894" s="56">
        <f>IF(A2894="INVERSION",-J2894,0)</f>
        <v>0</v>
      </c>
      <c r="S2894" s="56">
        <f>finanzas3[[#This Row],[INGRESO__NETO]]+finanzas3[[#This Row],[GASTO_NETO]]+finanzas3[[#This Row],[INVERSION_NETA]]</f>
        <v>-5.3000000000000007</v>
      </c>
    </row>
    <row r="2895" spans="1:19" x14ac:dyDescent="0.35">
      <c r="A2895" s="3" t="s">
        <v>28</v>
      </c>
      <c r="B2895" s="3" t="s">
        <v>16</v>
      </c>
      <c r="C2895" s="3" t="s">
        <v>17</v>
      </c>
      <c r="D2895" s="3" t="s">
        <v>18</v>
      </c>
      <c r="E2895" s="3" t="s">
        <v>645</v>
      </c>
      <c r="F2895" s="3" t="s">
        <v>171</v>
      </c>
      <c r="G2895" s="3" t="s">
        <v>48</v>
      </c>
      <c r="H2895" s="3" t="s">
        <v>874</v>
      </c>
      <c r="I2895" s="3" t="s">
        <v>185</v>
      </c>
      <c r="J2895" s="6">
        <v>4.0000000000000008E-2</v>
      </c>
      <c r="K2895" s="4">
        <v>45406</v>
      </c>
      <c r="L2895" s="3">
        <f t="shared" si="181"/>
        <v>2024</v>
      </c>
      <c r="M2895" s="3">
        <f t="shared" si="182"/>
        <v>4</v>
      </c>
      <c r="O2895" s="3"/>
      <c r="P2895" s="56">
        <f t="shared" si="183"/>
        <v>0</v>
      </c>
      <c r="Q2895" s="56">
        <f t="shared" si="184"/>
        <v>-4.0000000000000008E-2</v>
      </c>
      <c r="R2895" s="56">
        <f>IF(A2895="INVERSION",-J2895,0)</f>
        <v>0</v>
      </c>
      <c r="S2895" s="56">
        <f>finanzas3[[#This Row],[INGRESO__NETO]]+finanzas3[[#This Row],[GASTO_NETO]]+finanzas3[[#This Row],[INVERSION_NETA]]</f>
        <v>-4.0000000000000008E-2</v>
      </c>
    </row>
    <row r="2896" spans="1:19" x14ac:dyDescent="0.35">
      <c r="A2896" s="3" t="s">
        <v>28</v>
      </c>
      <c r="B2896" s="3" t="s">
        <v>16</v>
      </c>
      <c r="C2896" s="3" t="s">
        <v>17</v>
      </c>
      <c r="D2896" s="3" t="s">
        <v>18</v>
      </c>
      <c r="E2896" s="3" t="s">
        <v>634</v>
      </c>
      <c r="F2896" s="3" t="s">
        <v>171</v>
      </c>
      <c r="G2896" s="3" t="s">
        <v>67</v>
      </c>
      <c r="H2896" s="3" t="s">
        <v>66</v>
      </c>
      <c r="I2896" s="3" t="s">
        <v>1016</v>
      </c>
      <c r="J2896" s="6">
        <v>0.41</v>
      </c>
      <c r="K2896" s="4">
        <v>45406</v>
      </c>
      <c r="L2896" s="3">
        <f t="shared" si="181"/>
        <v>2024</v>
      </c>
      <c r="M2896" s="3">
        <f t="shared" si="182"/>
        <v>4</v>
      </c>
      <c r="O2896" s="3"/>
      <c r="P2896" s="56">
        <f t="shared" si="183"/>
        <v>0</v>
      </c>
      <c r="Q2896" s="56">
        <f t="shared" si="184"/>
        <v>-0.41</v>
      </c>
      <c r="R2896" s="56">
        <f>IF(A2896="INVERSION",-J2896,0)</f>
        <v>0</v>
      </c>
      <c r="S2896" s="56">
        <f>finanzas3[[#This Row],[INGRESO__NETO]]+finanzas3[[#This Row],[GASTO_NETO]]+finanzas3[[#This Row],[INVERSION_NETA]]</f>
        <v>-0.41</v>
      </c>
    </row>
    <row r="2897" spans="1:19" x14ac:dyDescent="0.35">
      <c r="A2897" s="3" t="s">
        <v>28</v>
      </c>
      <c r="B2897" s="3" t="s">
        <v>16</v>
      </c>
      <c r="C2897" s="3" t="s">
        <v>17</v>
      </c>
      <c r="D2897" s="3" t="s">
        <v>18</v>
      </c>
      <c r="E2897" s="3" t="s">
        <v>1402</v>
      </c>
      <c r="F2897" s="3" t="s">
        <v>20</v>
      </c>
      <c r="G2897" s="3" t="s">
        <v>73</v>
      </c>
      <c r="H2897" s="3" t="s">
        <v>168</v>
      </c>
      <c r="I2897" s="3" t="s">
        <v>2195</v>
      </c>
      <c r="J2897" s="6">
        <v>0.99900000000000011</v>
      </c>
      <c r="K2897" s="4">
        <v>45406</v>
      </c>
      <c r="L2897" s="3">
        <f t="shared" si="181"/>
        <v>2024</v>
      </c>
      <c r="M2897" s="3">
        <f t="shared" si="182"/>
        <v>4</v>
      </c>
      <c r="O2897" s="3"/>
      <c r="P2897" s="56">
        <f t="shared" si="183"/>
        <v>0</v>
      </c>
      <c r="Q2897" s="56">
        <f t="shared" si="184"/>
        <v>-0.99900000000000011</v>
      </c>
      <c r="R2897" s="56">
        <f>IF(A2897="INVERSION",-J2897,0)</f>
        <v>0</v>
      </c>
      <c r="S2897" s="56">
        <f>finanzas3[[#This Row],[INGRESO__NETO]]+finanzas3[[#This Row],[GASTO_NETO]]+finanzas3[[#This Row],[INVERSION_NETA]]</f>
        <v>-0.99900000000000011</v>
      </c>
    </row>
    <row r="2898" spans="1:19" x14ac:dyDescent="0.35">
      <c r="A2898" s="3" t="s">
        <v>28</v>
      </c>
      <c r="B2898" s="3" t="s">
        <v>16</v>
      </c>
      <c r="C2898" s="3" t="s">
        <v>17</v>
      </c>
      <c r="D2898" s="3" t="s">
        <v>18</v>
      </c>
      <c r="E2898" s="3" t="s">
        <v>2142</v>
      </c>
      <c r="F2898" s="3" t="s">
        <v>20</v>
      </c>
      <c r="G2898" s="3" t="s">
        <v>73</v>
      </c>
      <c r="H2898" s="3" t="s">
        <v>168</v>
      </c>
      <c r="I2898" s="3" t="s">
        <v>2142</v>
      </c>
      <c r="J2898" s="6">
        <v>0.49900000000000005</v>
      </c>
      <c r="K2898" s="4">
        <v>45406</v>
      </c>
      <c r="L2898" s="3">
        <f t="shared" si="181"/>
        <v>2024</v>
      </c>
      <c r="M2898" s="3">
        <f t="shared" si="182"/>
        <v>4</v>
      </c>
      <c r="O2898" s="3"/>
      <c r="P2898" s="56">
        <f t="shared" si="183"/>
        <v>0</v>
      </c>
      <c r="Q2898" s="56">
        <f t="shared" si="184"/>
        <v>-0.49900000000000005</v>
      </c>
      <c r="R2898" s="56">
        <f>IF(A2898="INVERSION",-J2898,0)</f>
        <v>0</v>
      </c>
      <c r="S2898" s="56">
        <f>finanzas3[[#This Row],[INGRESO__NETO]]+finanzas3[[#This Row],[GASTO_NETO]]+finanzas3[[#This Row],[INVERSION_NETA]]</f>
        <v>-0.49900000000000005</v>
      </c>
    </row>
    <row r="2899" spans="1:19" x14ac:dyDescent="0.35">
      <c r="A2899" s="41" t="s">
        <v>15</v>
      </c>
      <c r="B2899" s="41" t="s">
        <v>16</v>
      </c>
      <c r="C2899" s="3" t="s">
        <v>29</v>
      </c>
      <c r="D2899" s="3" t="s">
        <v>18</v>
      </c>
      <c r="E2899" s="3" t="s">
        <v>645</v>
      </c>
      <c r="F2899" s="3" t="s">
        <v>171</v>
      </c>
      <c r="G2899" s="3" t="s">
        <v>148</v>
      </c>
      <c r="H2899" s="3" t="s">
        <v>646</v>
      </c>
      <c r="I2899" s="3" t="s">
        <v>2706</v>
      </c>
      <c r="J2899" s="6">
        <v>608.61299999999994</v>
      </c>
      <c r="K2899" s="4">
        <v>45411</v>
      </c>
      <c r="L2899" s="3">
        <f t="shared" si="181"/>
        <v>2024</v>
      </c>
      <c r="M2899" s="3">
        <f t="shared" si="182"/>
        <v>4</v>
      </c>
      <c r="N2899" s="37"/>
      <c r="O2899" s="3" t="s">
        <v>2196</v>
      </c>
      <c r="P2899" s="56">
        <f t="shared" si="183"/>
        <v>608.61299999999994</v>
      </c>
      <c r="Q2899" s="56">
        <f t="shared" si="184"/>
        <v>0</v>
      </c>
      <c r="R2899" s="56">
        <f>IF(A2899="INVERSION",-J2899,0)</f>
        <v>0</v>
      </c>
      <c r="S2899" s="56">
        <f>finanzas3[[#This Row],[INGRESO__NETO]]+finanzas3[[#This Row],[GASTO_NETO]]+finanzas3[[#This Row],[INVERSION_NETA]]</f>
        <v>608.61299999999994</v>
      </c>
    </row>
    <row r="2900" spans="1:19" x14ac:dyDescent="0.35">
      <c r="A2900" s="41" t="s">
        <v>15</v>
      </c>
      <c r="B2900" s="41" t="s">
        <v>16</v>
      </c>
      <c r="C2900" s="3" t="s">
        <v>17</v>
      </c>
      <c r="D2900" s="3" t="s">
        <v>18</v>
      </c>
      <c r="E2900" s="3" t="s">
        <v>610</v>
      </c>
      <c r="F2900" s="3" t="s">
        <v>20</v>
      </c>
      <c r="G2900" s="3" t="s">
        <v>568</v>
      </c>
      <c r="H2900" s="3" t="s">
        <v>569</v>
      </c>
      <c r="I2900" s="3" t="s">
        <v>2230</v>
      </c>
      <c r="J2900" s="6">
        <v>6.6</v>
      </c>
      <c r="K2900" s="4">
        <v>45411</v>
      </c>
      <c r="L2900" s="3">
        <f t="shared" si="181"/>
        <v>2024</v>
      </c>
      <c r="M2900" s="3">
        <f t="shared" si="182"/>
        <v>4</v>
      </c>
      <c r="O2900" s="3"/>
      <c r="P2900" s="56">
        <f t="shared" si="183"/>
        <v>6.6</v>
      </c>
      <c r="Q2900" s="56">
        <f t="shared" si="184"/>
        <v>0</v>
      </c>
      <c r="R2900" s="56">
        <f>IF(A2900="INVERSION",-J2900,0)</f>
        <v>0</v>
      </c>
      <c r="S2900" s="56">
        <f>finanzas3[[#This Row],[INGRESO__NETO]]+finanzas3[[#This Row],[GASTO_NETO]]+finanzas3[[#This Row],[INVERSION_NETA]]</f>
        <v>6.6</v>
      </c>
    </row>
    <row r="2901" spans="1:19" x14ac:dyDescent="0.35">
      <c r="A2901" s="41" t="s">
        <v>28</v>
      </c>
      <c r="B2901" s="3" t="s">
        <v>16</v>
      </c>
      <c r="C2901" s="3" t="s">
        <v>29</v>
      </c>
      <c r="D2901" s="3" t="s">
        <v>18</v>
      </c>
      <c r="E2901" s="3" t="s">
        <v>37</v>
      </c>
      <c r="F2901" s="3" t="s">
        <v>171</v>
      </c>
      <c r="G2901" s="3" t="s">
        <v>1864</v>
      </c>
      <c r="H2901" s="3" t="s">
        <v>1862</v>
      </c>
      <c r="I2901" s="3" t="s">
        <v>1374</v>
      </c>
      <c r="J2901" s="6">
        <v>40</v>
      </c>
      <c r="K2901" s="4">
        <v>45414</v>
      </c>
      <c r="L2901" s="3">
        <f t="shared" si="181"/>
        <v>2024</v>
      </c>
      <c r="M2901" s="3">
        <f t="shared" si="182"/>
        <v>5</v>
      </c>
      <c r="O2901" s="3"/>
      <c r="P2901" s="56">
        <f t="shared" si="183"/>
        <v>0</v>
      </c>
      <c r="Q2901" s="56">
        <f t="shared" si="184"/>
        <v>-40</v>
      </c>
      <c r="R2901" s="56">
        <f>IF(A2901="INVERSION",-J2901,0)</f>
        <v>0</v>
      </c>
      <c r="S2901" s="56">
        <f>finanzas3[[#This Row],[INGRESO__NETO]]+finanzas3[[#This Row],[GASTO_NETO]]+finanzas3[[#This Row],[INVERSION_NETA]]</f>
        <v>-40</v>
      </c>
    </row>
    <row r="2902" spans="1:19" x14ac:dyDescent="0.35">
      <c r="A2902" s="3" t="s">
        <v>28</v>
      </c>
      <c r="B2902" s="3" t="s">
        <v>16</v>
      </c>
      <c r="C2902" s="3" t="s">
        <v>17</v>
      </c>
      <c r="D2902" s="3" t="s">
        <v>18</v>
      </c>
      <c r="E2902" s="3" t="s">
        <v>964</v>
      </c>
      <c r="F2902" s="3" t="s">
        <v>171</v>
      </c>
      <c r="G2902" s="3" t="s">
        <v>1864</v>
      </c>
      <c r="H2902" s="3" t="s">
        <v>679</v>
      </c>
      <c r="I2902" s="3" t="s">
        <v>2197</v>
      </c>
      <c r="J2902" s="6">
        <v>10</v>
      </c>
      <c r="K2902" s="4">
        <v>45414</v>
      </c>
      <c r="L2902" s="3">
        <f t="shared" si="181"/>
        <v>2024</v>
      </c>
      <c r="M2902" s="3">
        <f t="shared" si="182"/>
        <v>5</v>
      </c>
      <c r="O2902" s="3"/>
      <c r="P2902" s="56">
        <f t="shared" si="183"/>
        <v>0</v>
      </c>
      <c r="Q2902" s="56">
        <f t="shared" si="184"/>
        <v>-10</v>
      </c>
      <c r="R2902" s="56">
        <f>IF(A2902="INVERSION",-J2902,0)</f>
        <v>0</v>
      </c>
      <c r="S2902" s="56">
        <f>finanzas3[[#This Row],[INGRESO__NETO]]+finanzas3[[#This Row],[GASTO_NETO]]+finanzas3[[#This Row],[INVERSION_NETA]]</f>
        <v>-10</v>
      </c>
    </row>
    <row r="2903" spans="1:19" x14ac:dyDescent="0.35">
      <c r="A2903" s="41" t="s">
        <v>28</v>
      </c>
      <c r="B2903" s="3" t="s">
        <v>16</v>
      </c>
      <c r="C2903" s="3" t="s">
        <v>17</v>
      </c>
      <c r="D2903" s="3" t="s">
        <v>18</v>
      </c>
      <c r="E2903" s="3" t="s">
        <v>1032</v>
      </c>
      <c r="F2903" s="3" t="s">
        <v>47</v>
      </c>
      <c r="G2903" s="3" t="s">
        <v>53</v>
      </c>
      <c r="H2903" s="3" t="s">
        <v>728</v>
      </c>
      <c r="I2903" s="3" t="s">
        <v>1033</v>
      </c>
      <c r="J2903" s="6">
        <v>28.782</v>
      </c>
      <c r="K2903" s="4">
        <v>45414</v>
      </c>
      <c r="L2903" s="3">
        <f t="shared" si="181"/>
        <v>2024</v>
      </c>
      <c r="M2903" s="3">
        <f t="shared" si="182"/>
        <v>5</v>
      </c>
      <c r="O2903" s="3"/>
      <c r="P2903" s="56">
        <f t="shared" si="183"/>
        <v>0</v>
      </c>
      <c r="Q2903" s="56">
        <f t="shared" si="184"/>
        <v>-28.782</v>
      </c>
      <c r="R2903" s="56">
        <f>IF(A2903="INVERSION",-J2903,0)</f>
        <v>0</v>
      </c>
      <c r="S2903" s="56">
        <f>finanzas3[[#This Row],[INGRESO__NETO]]+finanzas3[[#This Row],[GASTO_NETO]]+finanzas3[[#This Row],[INVERSION_NETA]]</f>
        <v>-28.782</v>
      </c>
    </row>
    <row r="2904" spans="1:19" x14ac:dyDescent="0.35">
      <c r="A2904" s="3" t="s">
        <v>1927</v>
      </c>
      <c r="B2904" s="3" t="s">
        <v>16</v>
      </c>
      <c r="C2904" s="3" t="s">
        <v>29</v>
      </c>
      <c r="D2904" s="3" t="s">
        <v>18</v>
      </c>
      <c r="E2904" s="3" t="s">
        <v>1537</v>
      </c>
      <c r="F2904" s="3" t="s">
        <v>20</v>
      </c>
      <c r="G2904" s="3" t="s">
        <v>1537</v>
      </c>
      <c r="H2904" s="3" t="s">
        <v>1537</v>
      </c>
      <c r="I2904" s="3" t="s">
        <v>2330</v>
      </c>
      <c r="J2904" s="6">
        <v>0</v>
      </c>
      <c r="K2904" s="4">
        <v>45414</v>
      </c>
      <c r="L2904" s="3">
        <f t="shared" si="181"/>
        <v>2024</v>
      </c>
      <c r="M2904" s="3">
        <f t="shared" si="182"/>
        <v>5</v>
      </c>
      <c r="N2904" s="37"/>
      <c r="O2904" s="3"/>
      <c r="P2904" s="56">
        <f t="shared" si="183"/>
        <v>0</v>
      </c>
      <c r="Q2904" s="56">
        <f t="shared" si="184"/>
        <v>0</v>
      </c>
      <c r="R2904" s="56">
        <f>IF(A2904="INVERSION",-J2904,0)</f>
        <v>0</v>
      </c>
      <c r="S2904" s="56">
        <f>finanzas3[[#This Row],[INGRESO__NETO]]+finanzas3[[#This Row],[GASTO_NETO]]+finanzas3[[#This Row],[INVERSION_NETA]]</f>
        <v>0</v>
      </c>
    </row>
    <row r="2905" spans="1:19" x14ac:dyDescent="0.35">
      <c r="A2905" s="3" t="s">
        <v>28</v>
      </c>
      <c r="B2905" s="3" t="s">
        <v>16</v>
      </c>
      <c r="C2905" s="3" t="s">
        <v>17</v>
      </c>
      <c r="D2905" s="3" t="s">
        <v>18</v>
      </c>
      <c r="E2905" s="3" t="s">
        <v>803</v>
      </c>
      <c r="F2905" s="3" t="s">
        <v>2088</v>
      </c>
      <c r="G2905" s="3" t="s">
        <v>48</v>
      </c>
      <c r="H2905" s="3" t="s">
        <v>2089</v>
      </c>
      <c r="I2905" s="3" t="s">
        <v>1811</v>
      </c>
      <c r="J2905" s="6">
        <v>0.51500000000000001</v>
      </c>
      <c r="K2905" s="4">
        <v>45416</v>
      </c>
      <c r="L2905" s="3">
        <f t="shared" si="181"/>
        <v>2024</v>
      </c>
      <c r="M2905" s="3">
        <f t="shared" si="182"/>
        <v>5</v>
      </c>
      <c r="O2905" s="3"/>
      <c r="P2905" s="56">
        <f t="shared" si="183"/>
        <v>0</v>
      </c>
      <c r="Q2905" s="56">
        <f t="shared" si="184"/>
        <v>-0.51500000000000001</v>
      </c>
      <c r="R2905" s="56">
        <f>IF(A2905="INVERSION",-J2905,0)</f>
        <v>0</v>
      </c>
      <c r="S2905" s="56">
        <f>finanzas3[[#This Row],[INGRESO__NETO]]+finanzas3[[#This Row],[GASTO_NETO]]+finanzas3[[#This Row],[INVERSION_NETA]]</f>
        <v>-0.51500000000000001</v>
      </c>
    </row>
    <row r="2906" spans="1:19" x14ac:dyDescent="0.35">
      <c r="A2906" s="3" t="s">
        <v>28</v>
      </c>
      <c r="B2906" s="3" t="s">
        <v>16</v>
      </c>
      <c r="C2906" s="3" t="s">
        <v>17</v>
      </c>
      <c r="D2906" s="3" t="s">
        <v>1562</v>
      </c>
      <c r="E2906" s="3" t="s">
        <v>2301</v>
      </c>
      <c r="F2906" s="3" t="s">
        <v>171</v>
      </c>
      <c r="G2906" s="3" t="s">
        <v>67</v>
      </c>
      <c r="H2906" s="3" t="s">
        <v>67</v>
      </c>
      <c r="I2906" s="3" t="s">
        <v>2303</v>
      </c>
      <c r="J2906" s="6">
        <v>0.54500000000000004</v>
      </c>
      <c r="K2906" s="4">
        <v>45416</v>
      </c>
      <c r="L2906" s="3">
        <f t="shared" si="181"/>
        <v>2024</v>
      </c>
      <c r="M2906" s="3">
        <f t="shared" si="182"/>
        <v>5</v>
      </c>
      <c r="O2906" s="3"/>
      <c r="P2906" s="56">
        <f t="shared" si="183"/>
        <v>0</v>
      </c>
      <c r="Q2906" s="56">
        <f t="shared" si="184"/>
        <v>-0.54500000000000004</v>
      </c>
      <c r="R2906" s="56">
        <f>IF(A2906="INVERSION",-J2906,0)</f>
        <v>0</v>
      </c>
      <c r="S2906" s="56">
        <f>finanzas3[[#This Row],[INGRESO__NETO]]+finanzas3[[#This Row],[GASTO_NETO]]+finanzas3[[#This Row],[INVERSION_NETA]]</f>
        <v>-0.54500000000000004</v>
      </c>
    </row>
    <row r="2907" spans="1:19" x14ac:dyDescent="0.35">
      <c r="A2907" s="3" t="s">
        <v>28</v>
      </c>
      <c r="B2907" s="3" t="s">
        <v>16</v>
      </c>
      <c r="C2907" s="3" t="s">
        <v>29</v>
      </c>
      <c r="D2907" s="3" t="s">
        <v>18</v>
      </c>
      <c r="E2907" s="3" t="s">
        <v>184</v>
      </c>
      <c r="F2907" s="3" t="s">
        <v>171</v>
      </c>
      <c r="G2907" s="3" t="s">
        <v>1864</v>
      </c>
      <c r="H2907" s="3" t="s">
        <v>184</v>
      </c>
      <c r="I2907" s="3" t="s">
        <v>1271</v>
      </c>
      <c r="J2907" s="6">
        <v>6.5</v>
      </c>
      <c r="K2907" s="4">
        <v>45420</v>
      </c>
      <c r="L2907" s="3">
        <f t="shared" si="181"/>
        <v>2024</v>
      </c>
      <c r="M2907" s="3">
        <f t="shared" si="182"/>
        <v>5</v>
      </c>
      <c r="O2907" s="3"/>
      <c r="P2907" s="56">
        <f t="shared" si="183"/>
        <v>0</v>
      </c>
      <c r="Q2907" s="56">
        <f t="shared" si="184"/>
        <v>-6.5</v>
      </c>
      <c r="R2907" s="56">
        <f>IF(A2907="INVERSION",-J2907,0)</f>
        <v>0</v>
      </c>
      <c r="S2907" s="56">
        <f>finanzas3[[#This Row],[INGRESO__NETO]]+finanzas3[[#This Row],[GASTO_NETO]]+finanzas3[[#This Row],[INVERSION_NETA]]</f>
        <v>-6.5</v>
      </c>
    </row>
    <row r="2908" spans="1:19" x14ac:dyDescent="0.35">
      <c r="A2908" s="3" t="s">
        <v>28</v>
      </c>
      <c r="B2908" s="3" t="s">
        <v>16</v>
      </c>
      <c r="C2908" s="3" t="s">
        <v>17</v>
      </c>
      <c r="D2908" s="3" t="s">
        <v>18</v>
      </c>
      <c r="E2908" s="3" t="s">
        <v>1890</v>
      </c>
      <c r="F2908" s="3" t="s">
        <v>20</v>
      </c>
      <c r="G2908" s="3" t="s">
        <v>73</v>
      </c>
      <c r="H2908" s="3" t="s">
        <v>168</v>
      </c>
      <c r="I2908" s="3" t="s">
        <v>1890</v>
      </c>
      <c r="J2908" s="6">
        <v>2.3190000000000004</v>
      </c>
      <c r="K2908" s="4">
        <v>45421</v>
      </c>
      <c r="L2908" s="3">
        <f t="shared" si="181"/>
        <v>2024</v>
      </c>
      <c r="M2908" s="3">
        <f t="shared" si="182"/>
        <v>5</v>
      </c>
      <c r="O2908" s="3"/>
      <c r="P2908" s="56">
        <f t="shared" si="183"/>
        <v>0</v>
      </c>
      <c r="Q2908" s="56">
        <f t="shared" si="184"/>
        <v>-2.3190000000000004</v>
      </c>
      <c r="R2908" s="56">
        <f>IF(A2908="INVERSION",-J2908,0)</f>
        <v>0</v>
      </c>
      <c r="S2908" s="56">
        <f>finanzas3[[#This Row],[INGRESO__NETO]]+finanzas3[[#This Row],[GASTO_NETO]]+finanzas3[[#This Row],[INVERSION_NETA]]</f>
        <v>-2.3190000000000004</v>
      </c>
    </row>
    <row r="2909" spans="1:19" x14ac:dyDescent="0.35">
      <c r="A2909" s="3" t="s">
        <v>28</v>
      </c>
      <c r="B2909" s="3" t="s">
        <v>16</v>
      </c>
      <c r="C2909" s="3" t="s">
        <v>17</v>
      </c>
      <c r="D2909" s="3" t="s">
        <v>18</v>
      </c>
      <c r="E2909" s="3" t="s">
        <v>645</v>
      </c>
      <c r="F2909" s="3" t="s">
        <v>171</v>
      </c>
      <c r="G2909" s="3" t="s">
        <v>48</v>
      </c>
      <c r="H2909" s="3" t="s">
        <v>874</v>
      </c>
      <c r="I2909" s="3" t="s">
        <v>973</v>
      </c>
      <c r="J2909" s="6">
        <v>0.3600000000000001</v>
      </c>
      <c r="K2909" s="4">
        <v>45421</v>
      </c>
      <c r="L2909" s="3">
        <f t="shared" si="181"/>
        <v>2024</v>
      </c>
      <c r="M2909" s="3">
        <f t="shared" si="182"/>
        <v>5</v>
      </c>
      <c r="O2909" s="3"/>
      <c r="P2909" s="56">
        <f t="shared" si="183"/>
        <v>0</v>
      </c>
      <c r="Q2909" s="56">
        <f t="shared" si="184"/>
        <v>-0.3600000000000001</v>
      </c>
      <c r="R2909" s="56">
        <f>IF(A2909="INVERSION",-J2909,0)</f>
        <v>0</v>
      </c>
      <c r="S2909" s="56">
        <f>finanzas3[[#This Row],[INGRESO__NETO]]+finanzas3[[#This Row],[GASTO_NETO]]+finanzas3[[#This Row],[INVERSION_NETA]]</f>
        <v>-0.3600000000000001</v>
      </c>
    </row>
    <row r="2910" spans="1:19" x14ac:dyDescent="0.35">
      <c r="A2910" s="3" t="s">
        <v>28</v>
      </c>
      <c r="B2910" s="3" t="s">
        <v>16</v>
      </c>
      <c r="C2910" s="3" t="s">
        <v>17</v>
      </c>
      <c r="D2910" s="3" t="s">
        <v>18</v>
      </c>
      <c r="E2910" s="3" t="s">
        <v>1265</v>
      </c>
      <c r="F2910" s="3" t="s">
        <v>171</v>
      </c>
      <c r="G2910" s="3" t="s">
        <v>67</v>
      </c>
      <c r="H2910" s="3" t="s">
        <v>66</v>
      </c>
      <c r="I2910" s="3" t="s">
        <v>2198</v>
      </c>
      <c r="J2910" s="6">
        <v>0.36000000000000004</v>
      </c>
      <c r="K2910" s="4">
        <v>45422</v>
      </c>
      <c r="L2910" s="3">
        <f t="shared" si="181"/>
        <v>2024</v>
      </c>
      <c r="M2910" s="3">
        <f t="shared" si="182"/>
        <v>5</v>
      </c>
      <c r="O2910" s="3"/>
      <c r="P2910" s="56">
        <f t="shared" si="183"/>
        <v>0</v>
      </c>
      <c r="Q2910" s="56">
        <f t="shared" si="184"/>
        <v>-0.36000000000000004</v>
      </c>
      <c r="R2910" s="56">
        <f>IF(A2910="INVERSION",-J2910,0)</f>
        <v>0</v>
      </c>
      <c r="S2910" s="56">
        <f>finanzas3[[#This Row],[INGRESO__NETO]]+finanzas3[[#This Row],[GASTO_NETO]]+finanzas3[[#This Row],[INVERSION_NETA]]</f>
        <v>-0.36000000000000004</v>
      </c>
    </row>
    <row r="2911" spans="1:19" x14ac:dyDescent="0.35">
      <c r="A2911" s="3" t="s">
        <v>28</v>
      </c>
      <c r="B2911" s="3" t="s">
        <v>16</v>
      </c>
      <c r="C2911" s="3" t="s">
        <v>17</v>
      </c>
      <c r="D2911" s="3" t="s">
        <v>18</v>
      </c>
      <c r="E2911" s="3" t="s">
        <v>169</v>
      </c>
      <c r="F2911" s="3" t="s">
        <v>20</v>
      </c>
      <c r="G2911" s="3" t="s">
        <v>73</v>
      </c>
      <c r="H2911" s="3" t="s">
        <v>168</v>
      </c>
      <c r="I2911" s="3" t="s">
        <v>167</v>
      </c>
      <c r="J2911" s="6">
        <v>4.99</v>
      </c>
      <c r="K2911" s="4">
        <v>45425</v>
      </c>
      <c r="L2911" s="3">
        <f t="shared" si="181"/>
        <v>2024</v>
      </c>
      <c r="M2911" s="3">
        <f t="shared" si="182"/>
        <v>5</v>
      </c>
      <c r="O2911" s="3"/>
      <c r="P2911" s="56">
        <f t="shared" si="183"/>
        <v>0</v>
      </c>
      <c r="Q2911" s="56">
        <f t="shared" si="184"/>
        <v>-4.99</v>
      </c>
      <c r="R2911" s="56">
        <f>IF(A2911="INVERSION",-J2911,0)</f>
        <v>0</v>
      </c>
      <c r="S2911" s="56">
        <f>finanzas3[[#This Row],[INGRESO__NETO]]+finanzas3[[#This Row],[GASTO_NETO]]+finanzas3[[#This Row],[INVERSION_NETA]]</f>
        <v>-4.99</v>
      </c>
    </row>
    <row r="2912" spans="1:19" x14ac:dyDescent="0.35">
      <c r="A2912" s="3" t="s">
        <v>28</v>
      </c>
      <c r="B2912" s="3" t="s">
        <v>16</v>
      </c>
      <c r="C2912" s="3" t="s">
        <v>17</v>
      </c>
      <c r="D2912" s="3" t="s">
        <v>1562</v>
      </c>
      <c r="E2912" s="3" t="s">
        <v>46</v>
      </c>
      <c r="F2912" s="3" t="s">
        <v>171</v>
      </c>
      <c r="G2912" s="3" t="s">
        <v>48</v>
      </c>
      <c r="H2912" s="3" t="s">
        <v>46</v>
      </c>
      <c r="I2912" s="3" t="s">
        <v>1950</v>
      </c>
      <c r="J2912" s="6">
        <v>10.797000000000001</v>
      </c>
      <c r="K2912" s="4">
        <v>45425</v>
      </c>
      <c r="L2912" s="3">
        <f t="shared" si="181"/>
        <v>2024</v>
      </c>
      <c r="M2912" s="3">
        <f t="shared" si="182"/>
        <v>5</v>
      </c>
      <c r="O2912" s="3"/>
      <c r="P2912" s="56">
        <f t="shared" si="183"/>
        <v>0</v>
      </c>
      <c r="Q2912" s="56">
        <f t="shared" si="184"/>
        <v>-10.797000000000001</v>
      </c>
      <c r="R2912" s="56">
        <f>IF(A2912="INVERSION",-J2912,0)</f>
        <v>0</v>
      </c>
      <c r="S2912" s="56">
        <f>finanzas3[[#This Row],[INGRESO__NETO]]+finanzas3[[#This Row],[GASTO_NETO]]+finanzas3[[#This Row],[INVERSION_NETA]]</f>
        <v>-10.797000000000001</v>
      </c>
    </row>
    <row r="2913" spans="1:19" x14ac:dyDescent="0.35">
      <c r="A2913" s="3" t="s">
        <v>28</v>
      </c>
      <c r="B2913" s="3" t="s">
        <v>16</v>
      </c>
      <c r="C2913" s="3" t="s">
        <v>17</v>
      </c>
      <c r="D2913" s="3" t="s">
        <v>18</v>
      </c>
      <c r="E2913" s="3" t="s">
        <v>2199</v>
      </c>
      <c r="F2913" s="3" t="s">
        <v>171</v>
      </c>
      <c r="G2913" s="3" t="s">
        <v>67</v>
      </c>
      <c r="H2913" s="3" t="s">
        <v>66</v>
      </c>
      <c r="I2913" s="3" t="s">
        <v>2193</v>
      </c>
      <c r="J2913" s="6">
        <v>1.1400000000000001</v>
      </c>
      <c r="K2913" s="4">
        <v>45425</v>
      </c>
      <c r="L2913" s="3">
        <f t="shared" si="181"/>
        <v>2024</v>
      </c>
      <c r="M2913" s="3">
        <f t="shared" si="182"/>
        <v>5</v>
      </c>
      <c r="O2913" s="3"/>
      <c r="P2913" s="56">
        <f t="shared" si="183"/>
        <v>0</v>
      </c>
      <c r="Q2913" s="56">
        <f t="shared" si="184"/>
        <v>-1.1400000000000001</v>
      </c>
      <c r="R2913" s="56">
        <f>IF(A2913="INVERSION",-J2913,0)</f>
        <v>0</v>
      </c>
      <c r="S2913" s="56">
        <f>finanzas3[[#This Row],[INGRESO__NETO]]+finanzas3[[#This Row],[GASTO_NETO]]+finanzas3[[#This Row],[INVERSION_NETA]]</f>
        <v>-1.1400000000000001</v>
      </c>
    </row>
    <row r="2914" spans="1:19" x14ac:dyDescent="0.35">
      <c r="A2914" s="3" t="s">
        <v>28</v>
      </c>
      <c r="B2914" s="3" t="s">
        <v>16</v>
      </c>
      <c r="C2914" s="3" t="s">
        <v>17</v>
      </c>
      <c r="D2914" s="3" t="s">
        <v>1562</v>
      </c>
      <c r="E2914" s="3" t="s">
        <v>2297</v>
      </c>
      <c r="F2914" s="3" t="s">
        <v>171</v>
      </c>
      <c r="G2914" s="3" t="s">
        <v>67</v>
      </c>
      <c r="H2914" s="3" t="s">
        <v>66</v>
      </c>
      <c r="I2914" s="3" t="s">
        <v>1576</v>
      </c>
      <c r="J2914" s="6">
        <v>0.60000000000000009</v>
      </c>
      <c r="K2914" s="4">
        <v>45425</v>
      </c>
      <c r="L2914" s="3">
        <f t="shared" si="181"/>
        <v>2024</v>
      </c>
      <c r="M2914" s="3">
        <f t="shared" si="182"/>
        <v>5</v>
      </c>
      <c r="O2914" s="3"/>
      <c r="P2914" s="56">
        <f t="shared" si="183"/>
        <v>0</v>
      </c>
      <c r="Q2914" s="56">
        <f t="shared" si="184"/>
        <v>-0.60000000000000009</v>
      </c>
      <c r="R2914" s="56">
        <f>IF(A2914="INVERSION",-J2914,0)</f>
        <v>0</v>
      </c>
      <c r="S2914" s="56">
        <f>finanzas3[[#This Row],[INGRESO__NETO]]+finanzas3[[#This Row],[GASTO_NETO]]+finanzas3[[#This Row],[INVERSION_NETA]]</f>
        <v>-0.60000000000000009</v>
      </c>
    </row>
    <row r="2915" spans="1:19" x14ac:dyDescent="0.35">
      <c r="A2915" s="3" t="s">
        <v>28</v>
      </c>
      <c r="B2915" s="3" t="s">
        <v>16</v>
      </c>
      <c r="C2915" s="3" t="s">
        <v>17</v>
      </c>
      <c r="D2915" s="3" t="s">
        <v>18</v>
      </c>
      <c r="E2915" s="3" t="s">
        <v>1795</v>
      </c>
      <c r="F2915" s="3" t="s">
        <v>171</v>
      </c>
      <c r="G2915" s="3" t="s">
        <v>59</v>
      </c>
      <c r="H2915" s="3" t="s">
        <v>337</v>
      </c>
      <c r="I2915" s="3" t="s">
        <v>2038</v>
      </c>
      <c r="J2915" s="6">
        <v>2.95</v>
      </c>
      <c r="K2915" s="4">
        <v>45425</v>
      </c>
      <c r="L2915" s="3">
        <f t="shared" si="181"/>
        <v>2024</v>
      </c>
      <c r="M2915" s="3">
        <f t="shared" si="182"/>
        <v>5</v>
      </c>
      <c r="O2915" s="3"/>
      <c r="P2915" s="56">
        <f t="shared" si="183"/>
        <v>0</v>
      </c>
      <c r="Q2915" s="56">
        <f t="shared" si="184"/>
        <v>-2.95</v>
      </c>
      <c r="R2915" s="56">
        <f>IF(A2915="INVERSION",-J2915,0)</f>
        <v>0</v>
      </c>
      <c r="S2915" s="56">
        <f>finanzas3[[#This Row],[INGRESO__NETO]]+finanzas3[[#This Row],[GASTO_NETO]]+finanzas3[[#This Row],[INVERSION_NETA]]</f>
        <v>-2.95</v>
      </c>
    </row>
    <row r="2916" spans="1:19" x14ac:dyDescent="0.35">
      <c r="A2916" s="3" t="s">
        <v>28</v>
      </c>
      <c r="B2916" s="3" t="s">
        <v>16</v>
      </c>
      <c r="C2916" s="3" t="s">
        <v>17</v>
      </c>
      <c r="D2916" s="3" t="s">
        <v>18</v>
      </c>
      <c r="E2916" s="3" t="s">
        <v>2200</v>
      </c>
      <c r="F2916" s="3" t="s">
        <v>47</v>
      </c>
      <c r="G2916" s="3" t="s">
        <v>165</v>
      </c>
      <c r="H2916" s="3" t="s">
        <v>2201</v>
      </c>
      <c r="I2916" s="3" t="s">
        <v>2202</v>
      </c>
      <c r="J2916" s="6">
        <v>0.84399999999999997</v>
      </c>
      <c r="K2916" s="4">
        <v>45425</v>
      </c>
      <c r="L2916" s="3">
        <f t="shared" si="181"/>
        <v>2024</v>
      </c>
      <c r="M2916" s="3">
        <f t="shared" si="182"/>
        <v>5</v>
      </c>
      <c r="O2916" s="3"/>
      <c r="P2916" s="56">
        <f t="shared" si="183"/>
        <v>0</v>
      </c>
      <c r="Q2916" s="56">
        <f t="shared" si="184"/>
        <v>-0.84399999999999997</v>
      </c>
      <c r="R2916" s="56">
        <f>IF(A2916="INVERSION",-J2916,0)</f>
        <v>0</v>
      </c>
      <c r="S2916" s="56">
        <f>finanzas3[[#This Row],[INGRESO__NETO]]+finanzas3[[#This Row],[GASTO_NETO]]+finanzas3[[#This Row],[INVERSION_NETA]]</f>
        <v>-0.84399999999999997</v>
      </c>
    </row>
    <row r="2917" spans="1:19" x14ac:dyDescent="0.35">
      <c r="A2917" s="3" t="s">
        <v>28</v>
      </c>
      <c r="B2917" s="3" t="s">
        <v>16</v>
      </c>
      <c r="C2917" s="3" t="s">
        <v>17</v>
      </c>
      <c r="D2917" s="3" t="s">
        <v>1562</v>
      </c>
      <c r="E2917" s="3" t="s">
        <v>57</v>
      </c>
      <c r="F2917" s="3" t="s">
        <v>171</v>
      </c>
      <c r="G2917" s="3" t="s">
        <v>48</v>
      </c>
      <c r="H2917" s="3" t="s">
        <v>57</v>
      </c>
      <c r="I2917" s="3" t="s">
        <v>1950</v>
      </c>
      <c r="J2917" s="6">
        <v>4.5910000000000002</v>
      </c>
      <c r="K2917" s="4">
        <v>45426</v>
      </c>
      <c r="L2917" s="3">
        <f t="shared" si="181"/>
        <v>2024</v>
      </c>
      <c r="M2917" s="3">
        <f t="shared" si="182"/>
        <v>5</v>
      </c>
      <c r="O2917" s="3"/>
      <c r="P2917" s="56">
        <f t="shared" si="183"/>
        <v>0</v>
      </c>
      <c r="Q2917" s="56">
        <f t="shared" si="184"/>
        <v>-4.5910000000000002</v>
      </c>
      <c r="R2917" s="56">
        <f>IF(A2917="INVERSION",-J2917,0)</f>
        <v>0</v>
      </c>
      <c r="S2917" s="56">
        <f>finanzas3[[#This Row],[INGRESO__NETO]]+finanzas3[[#This Row],[GASTO_NETO]]+finanzas3[[#This Row],[INVERSION_NETA]]</f>
        <v>-4.5910000000000002</v>
      </c>
    </row>
    <row r="2918" spans="1:19" x14ac:dyDescent="0.35">
      <c r="A2918" s="3" t="s">
        <v>28</v>
      </c>
      <c r="B2918" s="3" t="s">
        <v>16</v>
      </c>
      <c r="C2918" s="3" t="s">
        <v>17</v>
      </c>
      <c r="D2918" s="3" t="s">
        <v>18</v>
      </c>
      <c r="E2918" s="3" t="s">
        <v>46</v>
      </c>
      <c r="F2918" s="3" t="s">
        <v>171</v>
      </c>
      <c r="G2918" s="3" t="s">
        <v>550</v>
      </c>
      <c r="H2918" s="3" t="s">
        <v>639</v>
      </c>
      <c r="I2918" s="3" t="s">
        <v>2068</v>
      </c>
      <c r="J2918" s="6">
        <v>1.7489999999999999</v>
      </c>
      <c r="K2918" s="4">
        <v>45426</v>
      </c>
      <c r="L2918" s="3">
        <f t="shared" si="181"/>
        <v>2024</v>
      </c>
      <c r="M2918" s="3">
        <f t="shared" si="182"/>
        <v>5</v>
      </c>
      <c r="O2918" s="3"/>
      <c r="P2918" s="56">
        <f t="shared" si="183"/>
        <v>0</v>
      </c>
      <c r="Q2918" s="56">
        <f t="shared" si="184"/>
        <v>-1.7489999999999999</v>
      </c>
      <c r="R2918" s="56">
        <f>IF(A2918="INVERSION",-J2918,0)</f>
        <v>0</v>
      </c>
      <c r="S2918" s="56">
        <f>finanzas3[[#This Row],[INGRESO__NETO]]+finanzas3[[#This Row],[GASTO_NETO]]+finanzas3[[#This Row],[INVERSION_NETA]]</f>
        <v>-1.7489999999999999</v>
      </c>
    </row>
    <row r="2919" spans="1:19" x14ac:dyDescent="0.35">
      <c r="A2919" s="3" t="s">
        <v>28</v>
      </c>
      <c r="B2919" s="3" t="s">
        <v>16</v>
      </c>
      <c r="C2919" s="3" t="s">
        <v>17</v>
      </c>
      <c r="D2919" s="3" t="s">
        <v>1562</v>
      </c>
      <c r="E2919" s="3" t="s">
        <v>2309</v>
      </c>
      <c r="F2919" s="3" t="s">
        <v>171</v>
      </c>
      <c r="G2919" s="3" t="s">
        <v>67</v>
      </c>
      <c r="H2919" s="3" t="s">
        <v>67</v>
      </c>
      <c r="I2919" s="3" t="s">
        <v>2299</v>
      </c>
      <c r="J2919" s="6">
        <v>1.01</v>
      </c>
      <c r="K2919" s="4">
        <v>45427</v>
      </c>
      <c r="L2919" s="3">
        <f t="shared" si="181"/>
        <v>2024</v>
      </c>
      <c r="M2919" s="3">
        <f t="shared" si="182"/>
        <v>5</v>
      </c>
      <c r="O2919" s="3" t="s">
        <v>2308</v>
      </c>
      <c r="P2919" s="56">
        <f t="shared" si="183"/>
        <v>0</v>
      </c>
      <c r="Q2919" s="56">
        <f t="shared" si="184"/>
        <v>-1.01</v>
      </c>
      <c r="R2919" s="56">
        <f>IF(A2919="INVERSION",-J2919,0)</f>
        <v>0</v>
      </c>
      <c r="S2919" s="56">
        <f>finanzas3[[#This Row],[INGRESO__NETO]]+finanzas3[[#This Row],[GASTO_NETO]]+finanzas3[[#This Row],[INVERSION_NETA]]</f>
        <v>-1.01</v>
      </c>
    </row>
    <row r="2920" spans="1:19" x14ac:dyDescent="0.35">
      <c r="A2920" s="3" t="s">
        <v>531</v>
      </c>
      <c r="B2920" s="3" t="s">
        <v>16</v>
      </c>
      <c r="C2920" s="3" t="s">
        <v>17</v>
      </c>
      <c r="D2920" s="3" t="s">
        <v>18</v>
      </c>
      <c r="E2920" s="3" t="s">
        <v>2203</v>
      </c>
      <c r="F2920" s="3" t="s">
        <v>20</v>
      </c>
      <c r="G2920" s="3" t="s">
        <v>1451</v>
      </c>
      <c r="H2920" s="3" t="s">
        <v>1451</v>
      </c>
      <c r="I2920" s="3" t="s">
        <v>1450</v>
      </c>
      <c r="J2920" s="6">
        <v>135</v>
      </c>
      <c r="K2920" s="4">
        <v>45427</v>
      </c>
      <c r="L2920" s="3">
        <f t="shared" si="181"/>
        <v>2024</v>
      </c>
      <c r="M2920" s="3">
        <f t="shared" si="182"/>
        <v>5</v>
      </c>
      <c r="O2920" s="3"/>
      <c r="P2920" s="56">
        <f t="shared" si="183"/>
        <v>0</v>
      </c>
      <c r="Q2920" s="56">
        <f t="shared" si="184"/>
        <v>0</v>
      </c>
      <c r="R2920" s="56">
        <f>IF(A2920="INVERSION",-J2920,0)</f>
        <v>-135</v>
      </c>
      <c r="S2920" s="56">
        <f>finanzas3[[#This Row],[INGRESO__NETO]]+finanzas3[[#This Row],[GASTO_NETO]]+finanzas3[[#This Row],[INVERSION_NETA]]</f>
        <v>-135</v>
      </c>
    </row>
    <row r="2921" spans="1:19" x14ac:dyDescent="0.35">
      <c r="A2921" s="3" t="s">
        <v>28</v>
      </c>
      <c r="B2921" s="3" t="s">
        <v>16</v>
      </c>
      <c r="C2921" s="3" t="s">
        <v>17</v>
      </c>
      <c r="D2921" s="3" t="s">
        <v>1562</v>
      </c>
      <c r="E2921" s="3" t="s">
        <v>1948</v>
      </c>
      <c r="F2921" s="3" t="s">
        <v>171</v>
      </c>
      <c r="G2921" s="3" t="s">
        <v>81</v>
      </c>
      <c r="H2921" s="3" t="s">
        <v>168</v>
      </c>
      <c r="I2921" s="3" t="s">
        <v>327</v>
      </c>
      <c r="J2921" s="6">
        <v>0.60000000000000009</v>
      </c>
      <c r="K2921" s="4">
        <v>45427</v>
      </c>
      <c r="L2921" s="3">
        <f t="shared" si="181"/>
        <v>2024</v>
      </c>
      <c r="M2921" s="3">
        <f t="shared" si="182"/>
        <v>5</v>
      </c>
      <c r="O2921" s="3" t="s">
        <v>2308</v>
      </c>
      <c r="P2921" s="56">
        <f t="shared" si="183"/>
        <v>0</v>
      </c>
      <c r="Q2921" s="56">
        <f t="shared" si="184"/>
        <v>-0.60000000000000009</v>
      </c>
      <c r="R2921" s="56">
        <f>IF(A2921="INVERSION",-J2921,0)</f>
        <v>0</v>
      </c>
      <c r="S2921" s="56">
        <f>finanzas3[[#This Row],[INGRESO__NETO]]+finanzas3[[#This Row],[GASTO_NETO]]+finanzas3[[#This Row],[INVERSION_NETA]]</f>
        <v>-0.60000000000000009</v>
      </c>
    </row>
    <row r="2922" spans="1:19" x14ac:dyDescent="0.35">
      <c r="A2922" s="3" t="s">
        <v>28</v>
      </c>
      <c r="B2922" s="3" t="s">
        <v>16</v>
      </c>
      <c r="C2922" s="3" t="s">
        <v>17</v>
      </c>
      <c r="D2922" s="3" t="s">
        <v>1562</v>
      </c>
      <c r="E2922" s="3" t="s">
        <v>2298</v>
      </c>
      <c r="F2922" s="3" t="s">
        <v>171</v>
      </c>
      <c r="G2922" s="3" t="s">
        <v>67</v>
      </c>
      <c r="H2922" s="3" t="s">
        <v>67</v>
      </c>
      <c r="I2922" s="3" t="s">
        <v>2298</v>
      </c>
      <c r="J2922" s="6">
        <v>1.7100000000000002</v>
      </c>
      <c r="K2922" s="4">
        <v>45427</v>
      </c>
      <c r="L2922" s="3">
        <f t="shared" si="181"/>
        <v>2024</v>
      </c>
      <c r="M2922" s="3">
        <f t="shared" si="182"/>
        <v>5</v>
      </c>
      <c r="O2922" s="3" t="s">
        <v>2308</v>
      </c>
      <c r="P2922" s="56">
        <f t="shared" si="183"/>
        <v>0</v>
      </c>
      <c r="Q2922" s="56">
        <f t="shared" si="184"/>
        <v>-1.7100000000000002</v>
      </c>
      <c r="R2922" s="56">
        <f>IF(A2922="INVERSION",-J2922,0)</f>
        <v>0</v>
      </c>
      <c r="S2922" s="56">
        <f>finanzas3[[#This Row],[INGRESO__NETO]]+finanzas3[[#This Row],[GASTO_NETO]]+finanzas3[[#This Row],[INVERSION_NETA]]</f>
        <v>-1.7100000000000002</v>
      </c>
    </row>
    <row r="2923" spans="1:19" x14ac:dyDescent="0.35">
      <c r="A2923" s="3" t="s">
        <v>28</v>
      </c>
      <c r="B2923" s="3" t="s">
        <v>16</v>
      </c>
      <c r="C2923" s="3" t="s">
        <v>17</v>
      </c>
      <c r="D2923" s="3" t="s">
        <v>1562</v>
      </c>
      <c r="F2923" s="3" t="s">
        <v>171</v>
      </c>
      <c r="G2923" s="3" t="s">
        <v>67</v>
      </c>
      <c r="H2923" s="3" t="s">
        <v>67</v>
      </c>
      <c r="I2923" s="3" t="s">
        <v>2300</v>
      </c>
      <c r="J2923" s="6">
        <v>0.46500000000000008</v>
      </c>
      <c r="K2923" s="4">
        <v>45427</v>
      </c>
      <c r="L2923" s="3">
        <f t="shared" si="181"/>
        <v>2024</v>
      </c>
      <c r="M2923" s="3">
        <f t="shared" si="182"/>
        <v>5</v>
      </c>
      <c r="O2923" s="3" t="s">
        <v>2308</v>
      </c>
      <c r="P2923" s="56">
        <f t="shared" si="183"/>
        <v>0</v>
      </c>
      <c r="Q2923" s="56">
        <f t="shared" si="184"/>
        <v>-0.46500000000000008</v>
      </c>
      <c r="R2923" s="56">
        <f>IF(A2923="INVERSION",-J2923,0)</f>
        <v>0</v>
      </c>
      <c r="S2923" s="56">
        <f>finanzas3[[#This Row],[INGRESO__NETO]]+finanzas3[[#This Row],[GASTO_NETO]]+finanzas3[[#This Row],[INVERSION_NETA]]</f>
        <v>-0.46500000000000008</v>
      </c>
    </row>
    <row r="2924" spans="1:19" x14ac:dyDescent="0.35">
      <c r="A2924" s="3" t="s">
        <v>28</v>
      </c>
      <c r="B2924" s="3" t="s">
        <v>16</v>
      </c>
      <c r="C2924" s="3" t="s">
        <v>17</v>
      </c>
      <c r="D2924" s="3" t="s">
        <v>18</v>
      </c>
      <c r="E2924" s="3" t="s">
        <v>2224</v>
      </c>
      <c r="F2924" s="3" t="s">
        <v>2223</v>
      </c>
      <c r="G2924" s="3" t="s">
        <v>81</v>
      </c>
      <c r="H2924" s="3" t="s">
        <v>2225</v>
      </c>
      <c r="I2924" s="3" t="s">
        <v>2207</v>
      </c>
      <c r="J2924" s="6">
        <v>5.8000000000000007</v>
      </c>
      <c r="K2924" s="4">
        <v>45429</v>
      </c>
      <c r="L2924" s="3">
        <f t="shared" si="181"/>
        <v>2024</v>
      </c>
      <c r="M2924" s="3">
        <f t="shared" si="182"/>
        <v>5</v>
      </c>
      <c r="O2924" s="3"/>
      <c r="P2924" s="56">
        <f t="shared" si="183"/>
        <v>0</v>
      </c>
      <c r="Q2924" s="56">
        <f t="shared" si="184"/>
        <v>-5.8000000000000007</v>
      </c>
      <c r="R2924" s="56">
        <f>IF(A2924="INVERSION",-J2924,0)</f>
        <v>0</v>
      </c>
      <c r="S2924" s="56">
        <f>finanzas3[[#This Row],[INGRESO__NETO]]+finanzas3[[#This Row],[GASTO_NETO]]+finanzas3[[#This Row],[INVERSION_NETA]]</f>
        <v>-5.8000000000000007</v>
      </c>
    </row>
    <row r="2925" spans="1:19" x14ac:dyDescent="0.35">
      <c r="A2925" s="3" t="s">
        <v>28</v>
      </c>
      <c r="B2925" s="3" t="s">
        <v>16</v>
      </c>
      <c r="C2925" s="3" t="s">
        <v>17</v>
      </c>
      <c r="D2925" s="3" t="s">
        <v>18</v>
      </c>
      <c r="E2925" s="3" t="s">
        <v>1014</v>
      </c>
      <c r="F2925" s="3" t="s">
        <v>171</v>
      </c>
      <c r="G2925" s="3" t="s">
        <v>67</v>
      </c>
      <c r="H2925" s="3" t="s">
        <v>66</v>
      </c>
      <c r="I2925" s="3" t="s">
        <v>1016</v>
      </c>
      <c r="J2925" s="6">
        <v>0.315</v>
      </c>
      <c r="K2925" s="4">
        <v>45429</v>
      </c>
      <c r="L2925" s="3">
        <f t="shared" si="181"/>
        <v>2024</v>
      </c>
      <c r="M2925" s="3">
        <f t="shared" si="182"/>
        <v>5</v>
      </c>
      <c r="O2925" s="3"/>
      <c r="P2925" s="56">
        <f t="shared" si="183"/>
        <v>0</v>
      </c>
      <c r="Q2925" s="56">
        <f t="shared" si="184"/>
        <v>-0.315</v>
      </c>
      <c r="R2925" s="56">
        <f>IF(A2925="INVERSION",-J2925,0)</f>
        <v>0</v>
      </c>
      <c r="S2925" s="56">
        <f>finanzas3[[#This Row],[INGRESO__NETO]]+finanzas3[[#This Row],[GASTO_NETO]]+finanzas3[[#This Row],[INVERSION_NETA]]</f>
        <v>-0.315</v>
      </c>
    </row>
    <row r="2926" spans="1:19" x14ac:dyDescent="0.35">
      <c r="A2926" s="3" t="s">
        <v>28</v>
      </c>
      <c r="B2926" s="3" t="s">
        <v>16</v>
      </c>
      <c r="C2926" s="3" t="s">
        <v>17</v>
      </c>
      <c r="D2926" s="3" t="s">
        <v>18</v>
      </c>
      <c r="E2926" s="3" t="s">
        <v>177</v>
      </c>
      <c r="F2926" s="3" t="s">
        <v>20</v>
      </c>
      <c r="G2926" s="3" t="s">
        <v>53</v>
      </c>
      <c r="H2926" s="3" t="s">
        <v>2180</v>
      </c>
      <c r="I2926" s="3" t="s">
        <v>2208</v>
      </c>
      <c r="J2926" s="6">
        <v>4.665</v>
      </c>
      <c r="K2926" s="4">
        <v>45429</v>
      </c>
      <c r="L2926" s="3">
        <f t="shared" si="181"/>
        <v>2024</v>
      </c>
      <c r="M2926" s="3">
        <f t="shared" si="182"/>
        <v>5</v>
      </c>
      <c r="O2926" s="3"/>
      <c r="P2926" s="56">
        <f t="shared" si="183"/>
        <v>0</v>
      </c>
      <c r="Q2926" s="56">
        <f t="shared" si="184"/>
        <v>-4.665</v>
      </c>
      <c r="R2926" s="56">
        <f>IF(A2926="INVERSION",-J2926,0)</f>
        <v>0</v>
      </c>
      <c r="S2926" s="56">
        <f>finanzas3[[#This Row],[INGRESO__NETO]]+finanzas3[[#This Row],[GASTO_NETO]]+finanzas3[[#This Row],[INVERSION_NETA]]</f>
        <v>-4.665</v>
      </c>
    </row>
    <row r="2927" spans="1:19" x14ac:dyDescent="0.35">
      <c r="A2927" s="3" t="s">
        <v>28</v>
      </c>
      <c r="B2927" s="3" t="s">
        <v>16</v>
      </c>
      <c r="C2927" s="3" t="s">
        <v>17</v>
      </c>
      <c r="D2927" s="3" t="s">
        <v>18</v>
      </c>
      <c r="E2927" s="3" t="s">
        <v>425</v>
      </c>
      <c r="F2927" s="3" t="s">
        <v>171</v>
      </c>
      <c r="G2927" s="3" t="s">
        <v>48</v>
      </c>
      <c r="H2927" s="3" t="s">
        <v>425</v>
      </c>
      <c r="I2927" s="3" t="s">
        <v>2233</v>
      </c>
      <c r="J2927" s="6">
        <v>2.3420000000000001</v>
      </c>
      <c r="K2927" s="4">
        <v>45432</v>
      </c>
      <c r="L2927" s="3">
        <f t="shared" si="181"/>
        <v>2024</v>
      </c>
      <c r="M2927" s="3">
        <f t="shared" si="182"/>
        <v>5</v>
      </c>
      <c r="O2927" s="3"/>
      <c r="P2927" s="56">
        <f t="shared" si="183"/>
        <v>0</v>
      </c>
      <c r="Q2927" s="56">
        <f t="shared" si="184"/>
        <v>-2.3420000000000001</v>
      </c>
      <c r="R2927" s="56">
        <f>IF(A2927="INVERSION",-J2927,0)</f>
        <v>0</v>
      </c>
      <c r="S2927" s="56">
        <f>finanzas3[[#This Row],[INGRESO__NETO]]+finanzas3[[#This Row],[GASTO_NETO]]+finanzas3[[#This Row],[INVERSION_NETA]]</f>
        <v>-2.3420000000000001</v>
      </c>
    </row>
    <row r="2928" spans="1:19" x14ac:dyDescent="0.35">
      <c r="A2928" s="3" t="s">
        <v>28</v>
      </c>
      <c r="B2928" s="3" t="s">
        <v>16</v>
      </c>
      <c r="C2928" s="3" t="s">
        <v>17</v>
      </c>
      <c r="D2928" s="3" t="s">
        <v>18</v>
      </c>
      <c r="E2928" s="3" t="s">
        <v>19</v>
      </c>
      <c r="F2928" s="3" t="s">
        <v>171</v>
      </c>
      <c r="G2928" s="3" t="s">
        <v>21</v>
      </c>
      <c r="H2928" s="3" t="s">
        <v>40</v>
      </c>
      <c r="I2928" s="3" t="s">
        <v>40</v>
      </c>
      <c r="J2928" s="6">
        <v>25</v>
      </c>
      <c r="K2928" s="4">
        <v>45432</v>
      </c>
      <c r="L2928" s="3">
        <f t="shared" si="181"/>
        <v>2024</v>
      </c>
      <c r="M2928" s="3">
        <f t="shared" si="182"/>
        <v>5</v>
      </c>
      <c r="O2928" s="3"/>
      <c r="P2928" s="56">
        <f t="shared" si="183"/>
        <v>0</v>
      </c>
      <c r="Q2928" s="56">
        <f t="shared" si="184"/>
        <v>-25</v>
      </c>
      <c r="R2928" s="56">
        <f>IF(A2928="INVERSION",-J2928,0)</f>
        <v>0</v>
      </c>
      <c r="S2928" s="56">
        <f>finanzas3[[#This Row],[INGRESO__NETO]]+finanzas3[[#This Row],[GASTO_NETO]]+finanzas3[[#This Row],[INVERSION_NETA]]</f>
        <v>-25</v>
      </c>
    </row>
    <row r="2929" spans="1:19" x14ac:dyDescent="0.35">
      <c r="A2929" s="3" t="s">
        <v>28</v>
      </c>
      <c r="B2929" s="3" t="s">
        <v>16</v>
      </c>
      <c r="C2929" s="3" t="s">
        <v>17</v>
      </c>
      <c r="D2929" s="3" t="s">
        <v>18</v>
      </c>
      <c r="E2929" s="3" t="s">
        <v>2234</v>
      </c>
      <c r="F2929" s="3" t="s">
        <v>171</v>
      </c>
      <c r="G2929" s="3" t="s">
        <v>1865</v>
      </c>
      <c r="H2929" s="3" t="s">
        <v>59</v>
      </c>
      <c r="I2929" s="3" t="s">
        <v>2235</v>
      </c>
      <c r="J2929" s="6">
        <v>0.99900000000000011</v>
      </c>
      <c r="K2929" s="4">
        <v>45432</v>
      </c>
      <c r="L2929" s="3">
        <f t="shared" si="181"/>
        <v>2024</v>
      </c>
      <c r="M2929" s="3">
        <f t="shared" si="182"/>
        <v>5</v>
      </c>
      <c r="O2929" s="3"/>
      <c r="P2929" s="56">
        <f t="shared" si="183"/>
        <v>0</v>
      </c>
      <c r="Q2929" s="56">
        <f t="shared" si="184"/>
        <v>-0.99900000000000011</v>
      </c>
      <c r="R2929" s="56">
        <f>IF(A2929="INVERSION",-J2929,0)</f>
        <v>0</v>
      </c>
      <c r="S2929" s="56">
        <f>finanzas3[[#This Row],[INGRESO__NETO]]+finanzas3[[#This Row],[GASTO_NETO]]+finanzas3[[#This Row],[INVERSION_NETA]]</f>
        <v>-0.99900000000000011</v>
      </c>
    </row>
    <row r="2930" spans="1:19" x14ac:dyDescent="0.35">
      <c r="A2930" s="3" t="s">
        <v>28</v>
      </c>
      <c r="B2930" s="3" t="s">
        <v>16</v>
      </c>
      <c r="C2930" s="3" t="s">
        <v>17</v>
      </c>
      <c r="D2930" s="3" t="s">
        <v>18</v>
      </c>
      <c r="E2930" s="3" t="s">
        <v>2222</v>
      </c>
      <c r="F2930" s="3" t="s">
        <v>171</v>
      </c>
      <c r="G2930" s="3" t="s">
        <v>53</v>
      </c>
      <c r="H2930" s="3" t="s">
        <v>711</v>
      </c>
      <c r="I2930" s="3" t="s">
        <v>2209</v>
      </c>
      <c r="J2930" s="6">
        <v>3.6760000000000002</v>
      </c>
      <c r="K2930" s="4">
        <v>45432</v>
      </c>
      <c r="L2930" s="3">
        <f t="shared" si="181"/>
        <v>2024</v>
      </c>
      <c r="M2930" s="3">
        <f t="shared" si="182"/>
        <v>5</v>
      </c>
      <c r="O2930" s="3"/>
      <c r="P2930" s="56">
        <f t="shared" si="183"/>
        <v>0</v>
      </c>
      <c r="Q2930" s="56">
        <f t="shared" si="184"/>
        <v>-3.6760000000000002</v>
      </c>
      <c r="R2930" s="56">
        <f>IF(A2930="INVERSION",-J2930,0)</f>
        <v>0</v>
      </c>
      <c r="S2930" s="56">
        <f>finanzas3[[#This Row],[INGRESO__NETO]]+finanzas3[[#This Row],[GASTO_NETO]]+finanzas3[[#This Row],[INVERSION_NETA]]</f>
        <v>-3.6760000000000002</v>
      </c>
    </row>
    <row r="2931" spans="1:19" x14ac:dyDescent="0.35">
      <c r="A2931" s="3" t="s">
        <v>28</v>
      </c>
      <c r="B2931" s="3" t="s">
        <v>16</v>
      </c>
      <c r="C2931" s="3" t="s">
        <v>17</v>
      </c>
      <c r="D2931" s="3" t="s">
        <v>18</v>
      </c>
      <c r="E2931" s="3" t="s">
        <v>803</v>
      </c>
      <c r="F2931" s="3" t="s">
        <v>171</v>
      </c>
      <c r="G2931" s="3" t="s">
        <v>53</v>
      </c>
      <c r="H2931" s="3" t="s">
        <v>77</v>
      </c>
      <c r="I2931" s="3" t="s">
        <v>711</v>
      </c>
      <c r="J2931" s="6">
        <v>0.95900000000000007</v>
      </c>
      <c r="K2931" s="4">
        <v>45433</v>
      </c>
      <c r="L2931" s="3">
        <f t="shared" si="181"/>
        <v>2024</v>
      </c>
      <c r="M2931" s="3">
        <f t="shared" si="182"/>
        <v>5</v>
      </c>
      <c r="O2931" s="3"/>
      <c r="P2931" s="56">
        <f t="shared" si="183"/>
        <v>0</v>
      </c>
      <c r="Q2931" s="56">
        <f t="shared" si="184"/>
        <v>-0.95900000000000007</v>
      </c>
      <c r="R2931" s="56">
        <f>IF(A2931="INVERSION",-J2931,0)</f>
        <v>0</v>
      </c>
      <c r="S2931" s="56">
        <f>finanzas3[[#This Row],[INGRESO__NETO]]+finanzas3[[#This Row],[GASTO_NETO]]+finanzas3[[#This Row],[INVERSION_NETA]]</f>
        <v>-0.95900000000000007</v>
      </c>
    </row>
    <row r="2932" spans="1:19" x14ac:dyDescent="0.35">
      <c r="A2932" s="41" t="s">
        <v>15</v>
      </c>
      <c r="B2932" s="3" t="s">
        <v>16</v>
      </c>
      <c r="C2932" s="3" t="s">
        <v>17</v>
      </c>
      <c r="D2932" s="3" t="s">
        <v>18</v>
      </c>
      <c r="E2932" s="3" t="s">
        <v>610</v>
      </c>
      <c r="F2932" s="3" t="s">
        <v>20</v>
      </c>
      <c r="G2932" s="3" t="s">
        <v>568</v>
      </c>
      <c r="H2932" s="3" t="s">
        <v>569</v>
      </c>
      <c r="I2932" s="3" t="s">
        <v>2231</v>
      </c>
      <c r="J2932" s="6">
        <v>3.9</v>
      </c>
      <c r="K2932" s="4">
        <v>45434</v>
      </c>
      <c r="L2932" s="3">
        <f t="shared" si="181"/>
        <v>2024</v>
      </c>
      <c r="M2932" s="3">
        <f t="shared" si="182"/>
        <v>5</v>
      </c>
      <c r="O2932" s="3"/>
      <c r="P2932" s="56">
        <f t="shared" si="183"/>
        <v>3.9</v>
      </c>
      <c r="Q2932" s="56">
        <f t="shared" si="184"/>
        <v>0</v>
      </c>
      <c r="R2932" s="56">
        <f>IF(A2932="INVERSION",-J2932,0)</f>
        <v>0</v>
      </c>
      <c r="S2932" s="56">
        <f>finanzas3[[#This Row],[INGRESO__NETO]]+finanzas3[[#This Row],[GASTO_NETO]]+finanzas3[[#This Row],[INVERSION_NETA]]</f>
        <v>3.9</v>
      </c>
    </row>
    <row r="2933" spans="1:19" x14ac:dyDescent="0.35">
      <c r="A2933" s="3" t="s">
        <v>28</v>
      </c>
      <c r="B2933" s="3" t="s">
        <v>16</v>
      </c>
      <c r="C2933" s="3" t="s">
        <v>17</v>
      </c>
      <c r="D2933" s="3" t="s">
        <v>18</v>
      </c>
      <c r="E2933" s="3" t="s">
        <v>2146</v>
      </c>
      <c r="F2933" s="3" t="s">
        <v>666</v>
      </c>
      <c r="G2933" s="3" t="s">
        <v>48</v>
      </c>
      <c r="H2933" s="3" t="s">
        <v>1524</v>
      </c>
      <c r="I2933" s="3" t="s">
        <v>1013</v>
      </c>
      <c r="J2933" s="6">
        <v>0.55700000000000005</v>
      </c>
      <c r="K2933" s="4">
        <v>45439</v>
      </c>
      <c r="L2933" s="3">
        <f t="shared" si="181"/>
        <v>2024</v>
      </c>
      <c r="M2933" s="3">
        <f t="shared" si="182"/>
        <v>5</v>
      </c>
      <c r="O2933" s="3"/>
      <c r="P2933" s="56">
        <f t="shared" si="183"/>
        <v>0</v>
      </c>
      <c r="Q2933" s="56">
        <f t="shared" si="184"/>
        <v>-0.55700000000000005</v>
      </c>
      <c r="R2933" s="56">
        <f>IF(A2933="INVERSION",-J2933,0)</f>
        <v>0</v>
      </c>
      <c r="S2933" s="56">
        <f>finanzas3[[#This Row],[INGRESO__NETO]]+finanzas3[[#This Row],[GASTO_NETO]]+finanzas3[[#This Row],[INVERSION_NETA]]</f>
        <v>-0.55700000000000005</v>
      </c>
    </row>
    <row r="2934" spans="1:19" x14ac:dyDescent="0.35">
      <c r="A2934" s="3" t="s">
        <v>28</v>
      </c>
      <c r="B2934" s="3" t="s">
        <v>16</v>
      </c>
      <c r="C2934" s="3" t="s">
        <v>17</v>
      </c>
      <c r="D2934" s="3" t="s">
        <v>18</v>
      </c>
      <c r="E2934" s="3" t="s">
        <v>2250</v>
      </c>
      <c r="F2934" s="3" t="s">
        <v>2247</v>
      </c>
      <c r="G2934" s="3" t="s">
        <v>67</v>
      </c>
      <c r="H2934" s="3" t="s">
        <v>66</v>
      </c>
      <c r="I2934" s="3" t="s">
        <v>185</v>
      </c>
      <c r="J2934" s="6">
        <v>0.26300000000000001</v>
      </c>
      <c r="K2934" s="4">
        <v>45439</v>
      </c>
      <c r="L2934" s="3">
        <f t="shared" si="181"/>
        <v>2024</v>
      </c>
      <c r="M2934" s="3">
        <f t="shared" si="182"/>
        <v>5</v>
      </c>
      <c r="O2934" s="3"/>
      <c r="P2934" s="56">
        <f t="shared" si="183"/>
        <v>0</v>
      </c>
      <c r="Q2934" s="56">
        <f t="shared" si="184"/>
        <v>-0.26300000000000001</v>
      </c>
      <c r="R2934" s="56">
        <f>IF(A2934="INVERSION",-J2934,0)</f>
        <v>0</v>
      </c>
      <c r="S2934" s="56">
        <f>finanzas3[[#This Row],[INGRESO__NETO]]+finanzas3[[#This Row],[GASTO_NETO]]+finanzas3[[#This Row],[INVERSION_NETA]]</f>
        <v>-0.26300000000000001</v>
      </c>
    </row>
    <row r="2935" spans="1:19" x14ac:dyDescent="0.35">
      <c r="A2935" s="3" t="s">
        <v>28</v>
      </c>
      <c r="B2935" s="3" t="s">
        <v>16</v>
      </c>
      <c r="C2935" s="3" t="s">
        <v>17</v>
      </c>
      <c r="D2935" s="3" t="s">
        <v>18</v>
      </c>
      <c r="E2935" s="3" t="s">
        <v>2245</v>
      </c>
      <c r="F2935" s="3" t="s">
        <v>47</v>
      </c>
      <c r="G2935" s="3" t="s">
        <v>67</v>
      </c>
      <c r="H2935" s="3" t="s">
        <v>66</v>
      </c>
      <c r="I2935" s="3" t="s">
        <v>2237</v>
      </c>
      <c r="J2935" s="6">
        <v>0.36800000000000005</v>
      </c>
      <c r="K2935" s="4">
        <v>45439</v>
      </c>
      <c r="L2935" s="3">
        <f t="shared" si="181"/>
        <v>2024</v>
      </c>
      <c r="M2935" s="3">
        <f t="shared" si="182"/>
        <v>5</v>
      </c>
      <c r="O2935" s="3"/>
      <c r="P2935" s="56">
        <f t="shared" si="183"/>
        <v>0</v>
      </c>
      <c r="Q2935" s="56">
        <f t="shared" si="184"/>
        <v>-0.36800000000000005</v>
      </c>
      <c r="R2935" s="56">
        <f>IF(A2935="INVERSION",-J2935,0)</f>
        <v>0</v>
      </c>
      <c r="S2935" s="56">
        <f>finanzas3[[#This Row],[INGRESO__NETO]]+finanzas3[[#This Row],[GASTO_NETO]]+finanzas3[[#This Row],[INVERSION_NETA]]</f>
        <v>-0.36800000000000005</v>
      </c>
    </row>
    <row r="2936" spans="1:19" x14ac:dyDescent="0.35">
      <c r="A2936" s="3" t="s">
        <v>28</v>
      </c>
      <c r="B2936" s="3" t="s">
        <v>16</v>
      </c>
      <c r="C2936" s="3" t="s">
        <v>17</v>
      </c>
      <c r="D2936" s="3" t="s">
        <v>18</v>
      </c>
      <c r="E2936" s="3" t="s">
        <v>2248</v>
      </c>
      <c r="F2936" s="3" t="s">
        <v>2247</v>
      </c>
      <c r="G2936" s="3" t="s">
        <v>67</v>
      </c>
      <c r="H2936" s="3" t="s">
        <v>67</v>
      </c>
      <c r="I2936" s="3" t="s">
        <v>2238</v>
      </c>
      <c r="J2936" s="6">
        <v>0.878</v>
      </c>
      <c r="K2936" s="4">
        <v>45439</v>
      </c>
      <c r="L2936" s="3">
        <f t="shared" si="181"/>
        <v>2024</v>
      </c>
      <c r="M2936" s="3">
        <f t="shared" si="182"/>
        <v>5</v>
      </c>
      <c r="O2936" s="3"/>
      <c r="P2936" s="56">
        <f t="shared" si="183"/>
        <v>0</v>
      </c>
      <c r="Q2936" s="56">
        <f t="shared" si="184"/>
        <v>-0.878</v>
      </c>
      <c r="R2936" s="56">
        <f>IF(A2936="INVERSION",-J2936,0)</f>
        <v>0</v>
      </c>
      <c r="S2936" s="56">
        <f>finanzas3[[#This Row],[INGRESO__NETO]]+finanzas3[[#This Row],[GASTO_NETO]]+finanzas3[[#This Row],[INVERSION_NETA]]</f>
        <v>-0.878</v>
      </c>
    </row>
    <row r="2937" spans="1:19" x14ac:dyDescent="0.35">
      <c r="A2937" s="3" t="s">
        <v>28</v>
      </c>
      <c r="B2937" s="3" t="s">
        <v>16</v>
      </c>
      <c r="C2937" s="3" t="s">
        <v>17</v>
      </c>
      <c r="D2937" s="3" t="s">
        <v>18</v>
      </c>
      <c r="E2937" s="3" t="s">
        <v>2246</v>
      </c>
      <c r="F2937" s="3" t="s">
        <v>47</v>
      </c>
      <c r="G2937" s="3" t="s">
        <v>67</v>
      </c>
      <c r="H2937" s="3" t="s">
        <v>67</v>
      </c>
      <c r="I2937" s="3" t="s">
        <v>2236</v>
      </c>
      <c r="J2937" s="6">
        <v>1.29</v>
      </c>
      <c r="K2937" s="4">
        <v>45439</v>
      </c>
      <c r="L2937" s="3">
        <f t="shared" si="181"/>
        <v>2024</v>
      </c>
      <c r="M2937" s="3">
        <f t="shared" si="182"/>
        <v>5</v>
      </c>
      <c r="N2937" s="9">
        <v>45407</v>
      </c>
      <c r="O2937" s="3" t="s">
        <v>1206</v>
      </c>
      <c r="P2937" s="56">
        <f t="shared" si="183"/>
        <v>0</v>
      </c>
      <c r="Q2937" s="56">
        <f t="shared" si="184"/>
        <v>-1.29</v>
      </c>
      <c r="R2937" s="56">
        <f>IF(A2937="INVERSION",-J2937,0)</f>
        <v>0</v>
      </c>
      <c r="S2937" s="56">
        <f>finanzas3[[#This Row],[INGRESO__NETO]]+finanzas3[[#This Row],[GASTO_NETO]]+finanzas3[[#This Row],[INVERSION_NETA]]</f>
        <v>-1.29</v>
      </c>
    </row>
    <row r="2938" spans="1:19" x14ac:dyDescent="0.35">
      <c r="A2938" s="3" t="s">
        <v>28</v>
      </c>
      <c r="B2938" s="3" t="s">
        <v>16</v>
      </c>
      <c r="C2938" s="3" t="s">
        <v>17</v>
      </c>
      <c r="D2938" s="3" t="s">
        <v>18</v>
      </c>
      <c r="E2938" s="3" t="s">
        <v>2243</v>
      </c>
      <c r="F2938" s="3" t="s">
        <v>2247</v>
      </c>
      <c r="G2938" s="3" t="s">
        <v>81</v>
      </c>
      <c r="H2938" s="3" t="s">
        <v>2244</v>
      </c>
      <c r="I2938" s="3" t="s">
        <v>2242</v>
      </c>
      <c r="J2938" s="6">
        <v>7</v>
      </c>
      <c r="K2938" s="4">
        <v>45439</v>
      </c>
      <c r="L2938" s="3">
        <f t="shared" si="181"/>
        <v>2024</v>
      </c>
      <c r="M2938" s="3">
        <f t="shared" si="182"/>
        <v>5</v>
      </c>
      <c r="O2938" s="3" t="s">
        <v>40</v>
      </c>
      <c r="P2938" s="56">
        <f t="shared" si="183"/>
        <v>0</v>
      </c>
      <c r="Q2938" s="56">
        <f t="shared" si="184"/>
        <v>-7</v>
      </c>
      <c r="R2938" s="56">
        <f>IF(A2938="INVERSION",-J2938,0)</f>
        <v>0</v>
      </c>
      <c r="S2938" s="56">
        <f>finanzas3[[#This Row],[INGRESO__NETO]]+finanzas3[[#This Row],[GASTO_NETO]]+finanzas3[[#This Row],[INVERSION_NETA]]</f>
        <v>-7</v>
      </c>
    </row>
    <row r="2939" spans="1:19" x14ac:dyDescent="0.35">
      <c r="A2939" s="3" t="s">
        <v>28</v>
      </c>
      <c r="B2939" s="3" t="s">
        <v>16</v>
      </c>
      <c r="C2939" s="3" t="s">
        <v>17</v>
      </c>
      <c r="D2939" s="3" t="s">
        <v>18</v>
      </c>
      <c r="E2939" s="3" t="s">
        <v>2187</v>
      </c>
      <c r="F2939" s="3" t="s">
        <v>2247</v>
      </c>
      <c r="G2939" s="3" t="s">
        <v>48</v>
      </c>
      <c r="H2939" s="3" t="s">
        <v>1902</v>
      </c>
      <c r="I2939" s="3" t="s">
        <v>2241</v>
      </c>
      <c r="J2939" s="6">
        <v>0.434</v>
      </c>
      <c r="K2939" s="4">
        <v>45439</v>
      </c>
      <c r="L2939" s="3">
        <f t="shared" si="181"/>
        <v>2024</v>
      </c>
      <c r="M2939" s="3">
        <f t="shared" si="182"/>
        <v>5</v>
      </c>
      <c r="O2939" s="3"/>
      <c r="P2939" s="56">
        <f t="shared" si="183"/>
        <v>0</v>
      </c>
      <c r="Q2939" s="56">
        <f t="shared" si="184"/>
        <v>-0.434</v>
      </c>
      <c r="R2939" s="56">
        <f>IF(A2939="INVERSION",-J2939,0)</f>
        <v>0</v>
      </c>
      <c r="S2939" s="56">
        <f>finanzas3[[#This Row],[INGRESO__NETO]]+finanzas3[[#This Row],[GASTO_NETO]]+finanzas3[[#This Row],[INVERSION_NETA]]</f>
        <v>-0.434</v>
      </c>
    </row>
    <row r="2940" spans="1:19" x14ac:dyDescent="0.35">
      <c r="A2940" s="3" t="s">
        <v>28</v>
      </c>
      <c r="B2940" s="3" t="s">
        <v>16</v>
      </c>
      <c r="C2940" s="3" t="s">
        <v>17</v>
      </c>
      <c r="D2940" s="3" t="s">
        <v>18</v>
      </c>
      <c r="E2940" s="3" t="s">
        <v>2245</v>
      </c>
      <c r="F2940" s="3" t="s">
        <v>47</v>
      </c>
      <c r="G2940" s="3" t="s">
        <v>67</v>
      </c>
      <c r="H2940" s="3" t="s">
        <v>66</v>
      </c>
      <c r="I2940" s="3" t="s">
        <v>2240</v>
      </c>
      <c r="J2940" s="6">
        <v>0.49500000000000005</v>
      </c>
      <c r="K2940" s="4">
        <v>45439</v>
      </c>
      <c r="L2940" s="3">
        <f t="shared" si="181"/>
        <v>2024</v>
      </c>
      <c r="M2940" s="3">
        <f t="shared" si="182"/>
        <v>5</v>
      </c>
      <c r="O2940" s="3"/>
      <c r="P2940" s="56">
        <f t="shared" si="183"/>
        <v>0</v>
      </c>
      <c r="Q2940" s="56">
        <f t="shared" si="184"/>
        <v>-0.49500000000000005</v>
      </c>
      <c r="R2940" s="56">
        <f>IF(A2940="INVERSION",-J2940,0)</f>
        <v>0</v>
      </c>
      <c r="S2940" s="56">
        <f>finanzas3[[#This Row],[INGRESO__NETO]]+finanzas3[[#This Row],[GASTO_NETO]]+finanzas3[[#This Row],[INVERSION_NETA]]</f>
        <v>-0.49500000000000005</v>
      </c>
    </row>
    <row r="2941" spans="1:19" x14ac:dyDescent="0.35">
      <c r="A2941" s="3" t="s">
        <v>28</v>
      </c>
      <c r="B2941" s="3" t="s">
        <v>16</v>
      </c>
      <c r="C2941" s="3" t="s">
        <v>17</v>
      </c>
      <c r="D2941" s="3" t="s">
        <v>18</v>
      </c>
      <c r="E2941" s="3" t="s">
        <v>2249</v>
      </c>
      <c r="F2941" s="3" t="s">
        <v>2247</v>
      </c>
      <c r="G2941" s="3" t="s">
        <v>81</v>
      </c>
      <c r="H2941" s="3" t="s">
        <v>2244</v>
      </c>
      <c r="I2941" s="3" t="s">
        <v>2239</v>
      </c>
      <c r="J2941" s="6">
        <v>2.9220000000000002</v>
      </c>
      <c r="K2941" s="4">
        <v>45439</v>
      </c>
      <c r="L2941" s="3">
        <f t="shared" si="181"/>
        <v>2024</v>
      </c>
      <c r="M2941" s="3">
        <f t="shared" si="182"/>
        <v>5</v>
      </c>
      <c r="O2941" s="3"/>
      <c r="P2941" s="56">
        <f t="shared" si="183"/>
        <v>0</v>
      </c>
      <c r="Q2941" s="56">
        <f t="shared" si="184"/>
        <v>-2.9220000000000002</v>
      </c>
      <c r="R2941" s="56">
        <f>IF(A2941="INVERSION",-J2941,0)</f>
        <v>0</v>
      </c>
      <c r="S2941" s="56">
        <f>finanzas3[[#This Row],[INGRESO__NETO]]+finanzas3[[#This Row],[GASTO_NETO]]+finanzas3[[#This Row],[INVERSION_NETA]]</f>
        <v>-2.9220000000000002</v>
      </c>
    </row>
    <row r="2942" spans="1:19" x14ac:dyDescent="0.35">
      <c r="A2942" s="3" t="s">
        <v>28</v>
      </c>
      <c r="B2942" s="3" t="s">
        <v>16</v>
      </c>
      <c r="C2942" s="3" t="s">
        <v>17</v>
      </c>
      <c r="D2942" s="3" t="s">
        <v>18</v>
      </c>
      <c r="E2942" s="3" t="s">
        <v>200</v>
      </c>
      <c r="F2942" s="3" t="s">
        <v>171</v>
      </c>
      <c r="G2942" s="3" t="s">
        <v>53</v>
      </c>
      <c r="H2942" s="3" t="s">
        <v>200</v>
      </c>
      <c r="I2942" s="3" t="s">
        <v>2191</v>
      </c>
      <c r="J2942" s="6">
        <v>1.7149999999999999</v>
      </c>
      <c r="K2942" s="4">
        <v>45439</v>
      </c>
      <c r="L2942" s="3">
        <f t="shared" si="181"/>
        <v>2024</v>
      </c>
      <c r="M2942" s="3">
        <f t="shared" si="182"/>
        <v>5</v>
      </c>
      <c r="O2942" s="3" t="s">
        <v>40</v>
      </c>
      <c r="P2942" s="56">
        <f t="shared" si="183"/>
        <v>0</v>
      </c>
      <c r="Q2942" s="56">
        <f t="shared" si="184"/>
        <v>-1.7149999999999999</v>
      </c>
      <c r="R2942" s="56">
        <f>IF(A2942="INVERSION",-J2942,0)</f>
        <v>0</v>
      </c>
      <c r="S2942" s="56">
        <f>finanzas3[[#This Row],[INGRESO__NETO]]+finanzas3[[#This Row],[GASTO_NETO]]+finanzas3[[#This Row],[INVERSION_NETA]]</f>
        <v>-1.7149999999999999</v>
      </c>
    </row>
    <row r="2943" spans="1:19" x14ac:dyDescent="0.35">
      <c r="A2943" s="3" t="s">
        <v>28</v>
      </c>
      <c r="B2943" s="3" t="s">
        <v>16</v>
      </c>
      <c r="C2943" s="3" t="s">
        <v>17</v>
      </c>
      <c r="D2943" s="3" t="s">
        <v>18</v>
      </c>
      <c r="E2943" s="3" t="s">
        <v>909</v>
      </c>
      <c r="F2943" s="3" t="s">
        <v>171</v>
      </c>
      <c r="G2943" s="3" t="s">
        <v>48</v>
      </c>
      <c r="H2943" s="3" t="s">
        <v>909</v>
      </c>
      <c r="I2943" s="3" t="s">
        <v>2251</v>
      </c>
      <c r="J2943" s="6">
        <v>0.11000000000000001</v>
      </c>
      <c r="K2943" s="4">
        <v>45440</v>
      </c>
      <c r="L2943" s="3">
        <f t="shared" si="181"/>
        <v>2024</v>
      </c>
      <c r="M2943" s="3">
        <f t="shared" si="182"/>
        <v>5</v>
      </c>
      <c r="O2943" s="3"/>
      <c r="P2943" s="56">
        <f t="shared" si="183"/>
        <v>0</v>
      </c>
      <c r="Q2943" s="56">
        <f t="shared" si="184"/>
        <v>-0.11000000000000001</v>
      </c>
      <c r="R2943" s="56">
        <f>IF(A2943="INVERSION",-J2943,0)</f>
        <v>0</v>
      </c>
      <c r="S2943" s="56">
        <f>finanzas3[[#This Row],[INGRESO__NETO]]+finanzas3[[#This Row],[GASTO_NETO]]+finanzas3[[#This Row],[INVERSION_NETA]]</f>
        <v>-0.11000000000000001</v>
      </c>
    </row>
    <row r="2944" spans="1:19" x14ac:dyDescent="0.35">
      <c r="A2944" s="3" t="s">
        <v>28</v>
      </c>
      <c r="B2944" s="3" t="s">
        <v>16</v>
      </c>
      <c r="C2944" s="3" t="s">
        <v>17</v>
      </c>
      <c r="D2944" s="3" t="s">
        <v>18</v>
      </c>
      <c r="E2944" s="3" t="s">
        <v>2253</v>
      </c>
      <c r="F2944" s="3" t="s">
        <v>171</v>
      </c>
      <c r="G2944" s="3" t="s">
        <v>165</v>
      </c>
      <c r="H2944" s="3" t="s">
        <v>2254</v>
      </c>
      <c r="I2944" s="3" t="s">
        <v>842</v>
      </c>
      <c r="J2944" s="6">
        <v>2.8000000000000003</v>
      </c>
      <c r="K2944" s="4">
        <v>45440</v>
      </c>
      <c r="L2944" s="3">
        <f t="shared" si="181"/>
        <v>2024</v>
      </c>
      <c r="M2944" s="3">
        <f t="shared" si="182"/>
        <v>5</v>
      </c>
      <c r="O2944" s="3"/>
      <c r="P2944" s="56">
        <f t="shared" si="183"/>
        <v>0</v>
      </c>
      <c r="Q2944" s="56">
        <f t="shared" si="184"/>
        <v>-2.8000000000000003</v>
      </c>
      <c r="R2944" s="56">
        <f>IF(A2944="INVERSION",-J2944,0)</f>
        <v>0</v>
      </c>
      <c r="S2944" s="56">
        <f>finanzas3[[#This Row],[INGRESO__NETO]]+finanzas3[[#This Row],[GASTO_NETO]]+finanzas3[[#This Row],[INVERSION_NETA]]</f>
        <v>-2.8000000000000003</v>
      </c>
    </row>
    <row r="2945" spans="1:19" x14ac:dyDescent="0.35">
      <c r="A2945" s="3" t="s">
        <v>28</v>
      </c>
      <c r="B2945" s="3" t="s">
        <v>16</v>
      </c>
      <c r="C2945" s="3" t="s">
        <v>17</v>
      </c>
      <c r="D2945" s="3" t="s">
        <v>18</v>
      </c>
      <c r="E2945" s="3" t="s">
        <v>46</v>
      </c>
      <c r="F2945" s="3" t="s">
        <v>171</v>
      </c>
      <c r="G2945" s="3" t="s">
        <v>48</v>
      </c>
      <c r="H2945" s="3" t="s">
        <v>46</v>
      </c>
      <c r="I2945" s="3" t="s">
        <v>1524</v>
      </c>
      <c r="J2945" s="6">
        <v>6.9620000000000006</v>
      </c>
      <c r="K2945" s="4">
        <v>45441</v>
      </c>
      <c r="L2945" s="3">
        <f t="shared" si="181"/>
        <v>2024</v>
      </c>
      <c r="M2945" s="3">
        <f t="shared" si="182"/>
        <v>5</v>
      </c>
      <c r="O2945" s="3"/>
      <c r="P2945" s="56">
        <f t="shared" si="183"/>
        <v>0</v>
      </c>
      <c r="Q2945" s="56">
        <f t="shared" si="184"/>
        <v>-6.9620000000000006</v>
      </c>
      <c r="R2945" s="56">
        <f>IF(A2945="INVERSION",-J2945,0)</f>
        <v>0</v>
      </c>
      <c r="S2945" s="56">
        <f>finanzas3[[#This Row],[INGRESO__NETO]]+finanzas3[[#This Row],[GASTO_NETO]]+finanzas3[[#This Row],[INVERSION_NETA]]</f>
        <v>-6.9620000000000006</v>
      </c>
    </row>
    <row r="2946" spans="1:19" ht="12" customHeight="1" x14ac:dyDescent="0.35">
      <c r="A2946" s="3" t="s">
        <v>28</v>
      </c>
      <c r="B2946" s="3" t="s">
        <v>16</v>
      </c>
      <c r="C2946" s="3" t="s">
        <v>17</v>
      </c>
      <c r="D2946" s="3" t="s">
        <v>1562</v>
      </c>
      <c r="E2946" s="3" t="s">
        <v>2062</v>
      </c>
      <c r="F2946" s="3" t="s">
        <v>171</v>
      </c>
      <c r="G2946" s="3" t="s">
        <v>48</v>
      </c>
      <c r="H2946" s="3" t="s">
        <v>2061</v>
      </c>
      <c r="I2946" s="3" t="s">
        <v>1423</v>
      </c>
      <c r="J2946" s="6">
        <v>0.17500000000000002</v>
      </c>
      <c r="K2946" s="4">
        <v>45441</v>
      </c>
      <c r="L2946" s="3">
        <f t="shared" ref="L2946:L3009" si="185">YEAR(K2946)</f>
        <v>2024</v>
      </c>
      <c r="M2946" s="3">
        <f t="shared" ref="M2946:M3009" si="186">MONTH(K2946)</f>
        <v>5</v>
      </c>
      <c r="N2946" s="5"/>
      <c r="O2946" s="3"/>
      <c r="P2946" s="56">
        <f t="shared" si="183"/>
        <v>0</v>
      </c>
      <c r="Q2946" s="56">
        <f t="shared" si="184"/>
        <v>-0.17500000000000002</v>
      </c>
      <c r="R2946" s="56">
        <f>IF(A2946="INVERSION",-J2946,0)</f>
        <v>0</v>
      </c>
      <c r="S2946" s="56">
        <f>finanzas3[[#This Row],[INGRESO__NETO]]+finanzas3[[#This Row],[GASTO_NETO]]+finanzas3[[#This Row],[INVERSION_NETA]]</f>
        <v>-0.17500000000000002</v>
      </c>
    </row>
    <row r="2947" spans="1:19" x14ac:dyDescent="0.35">
      <c r="A2947" s="41" t="s">
        <v>15</v>
      </c>
      <c r="B2947" s="3" t="s">
        <v>16</v>
      </c>
      <c r="C2947" s="3" t="s">
        <v>29</v>
      </c>
      <c r="D2947" s="3" t="s">
        <v>18</v>
      </c>
      <c r="E2947" s="3" t="s">
        <v>645</v>
      </c>
      <c r="F2947" s="3" t="s">
        <v>171</v>
      </c>
      <c r="G2947" s="3" t="s">
        <v>148</v>
      </c>
      <c r="H2947" s="3" t="s">
        <v>646</v>
      </c>
      <c r="I2947" s="3" t="s">
        <v>2706</v>
      </c>
      <c r="J2947" s="6">
        <v>607.73399999999992</v>
      </c>
      <c r="K2947" s="4">
        <v>45442</v>
      </c>
      <c r="L2947" s="3">
        <f t="shared" si="185"/>
        <v>2024</v>
      </c>
      <c r="M2947" s="3">
        <f t="shared" si="186"/>
        <v>5</v>
      </c>
      <c r="O2947" s="3" t="s">
        <v>2252</v>
      </c>
      <c r="P2947" s="56">
        <f t="shared" ref="P2947:P3010" si="187">IF(A2947="INGRESO",J2947,0)</f>
        <v>607.73399999999992</v>
      </c>
      <c r="Q2947" s="56">
        <f t="shared" ref="Q2947:Q3010" si="188">IF(A2947="GASTO",-J2947,0)</f>
        <v>0</v>
      </c>
      <c r="R2947" s="56">
        <f>IF(A2947="INVERSION",-J2947,0)</f>
        <v>0</v>
      </c>
      <c r="S2947" s="56">
        <f>finanzas3[[#This Row],[INGRESO__NETO]]+finanzas3[[#This Row],[GASTO_NETO]]+finanzas3[[#This Row],[INVERSION_NETA]]</f>
        <v>607.73399999999992</v>
      </c>
    </row>
    <row r="2948" spans="1:19" x14ac:dyDescent="0.35">
      <c r="A2948" s="3" t="s">
        <v>28</v>
      </c>
      <c r="B2948" s="3" t="s">
        <v>16</v>
      </c>
      <c r="C2948" s="3" t="s">
        <v>17</v>
      </c>
      <c r="D2948" s="3" t="s">
        <v>18</v>
      </c>
      <c r="E2948" s="3" t="s">
        <v>634</v>
      </c>
      <c r="F2948" s="3" t="s">
        <v>171</v>
      </c>
      <c r="G2948" s="3" t="s">
        <v>67</v>
      </c>
      <c r="H2948" s="3" t="s">
        <v>66</v>
      </c>
      <c r="I2948" s="3" t="s">
        <v>1016</v>
      </c>
      <c r="J2948" s="6">
        <v>0.13</v>
      </c>
      <c r="K2948" s="4">
        <v>45443</v>
      </c>
      <c r="L2948" s="3">
        <f t="shared" si="185"/>
        <v>2024</v>
      </c>
      <c r="M2948" s="3">
        <f t="shared" si="186"/>
        <v>5</v>
      </c>
      <c r="O2948" s="3" t="s">
        <v>2255</v>
      </c>
      <c r="P2948" s="56">
        <f t="shared" si="187"/>
        <v>0</v>
      </c>
      <c r="Q2948" s="56">
        <f t="shared" si="188"/>
        <v>-0.13</v>
      </c>
      <c r="R2948" s="56">
        <f>IF(A2948="INVERSION",-J2948,0)</f>
        <v>0</v>
      </c>
      <c r="S2948" s="56">
        <f>finanzas3[[#This Row],[INGRESO__NETO]]+finanzas3[[#This Row],[GASTO_NETO]]+finanzas3[[#This Row],[INVERSION_NETA]]</f>
        <v>-0.13</v>
      </c>
    </row>
    <row r="2949" spans="1:19" x14ac:dyDescent="0.35">
      <c r="A2949" s="3" t="s">
        <v>1927</v>
      </c>
      <c r="B2949" s="3" t="s">
        <v>16</v>
      </c>
      <c r="C2949" s="3" t="s">
        <v>29</v>
      </c>
      <c r="D2949" s="3" t="s">
        <v>18</v>
      </c>
      <c r="E2949" s="3" t="s">
        <v>1537</v>
      </c>
      <c r="F2949" s="3" t="s">
        <v>20</v>
      </c>
      <c r="G2949" s="3" t="s">
        <v>1537</v>
      </c>
      <c r="H2949" s="3" t="s">
        <v>1537</v>
      </c>
      <c r="I2949" s="3" t="s">
        <v>2329</v>
      </c>
      <c r="J2949" s="6">
        <v>0</v>
      </c>
      <c r="K2949" s="4">
        <v>45444</v>
      </c>
      <c r="L2949" s="3">
        <f t="shared" si="185"/>
        <v>2024</v>
      </c>
      <c r="M2949" s="3">
        <f t="shared" si="186"/>
        <v>6</v>
      </c>
      <c r="N2949" s="37"/>
      <c r="O2949" s="3"/>
      <c r="P2949" s="56">
        <f t="shared" si="187"/>
        <v>0</v>
      </c>
      <c r="Q2949" s="56">
        <f t="shared" si="188"/>
        <v>0</v>
      </c>
      <c r="R2949" s="56">
        <f>IF(A2949="INVERSION",-J2949,0)</f>
        <v>0</v>
      </c>
      <c r="S2949" s="56">
        <f>finanzas3[[#This Row],[INGRESO__NETO]]+finanzas3[[#This Row],[GASTO_NETO]]+finanzas3[[#This Row],[INVERSION_NETA]]</f>
        <v>0</v>
      </c>
    </row>
    <row r="2950" spans="1:19" x14ac:dyDescent="0.35">
      <c r="A2950" s="3" t="s">
        <v>28</v>
      </c>
      <c r="B2950" s="3" t="s">
        <v>16</v>
      </c>
      <c r="C2950" s="3" t="s">
        <v>17</v>
      </c>
      <c r="D2950" s="3" t="s">
        <v>18</v>
      </c>
      <c r="E2950" s="3" t="s">
        <v>2261</v>
      </c>
      <c r="F2950" s="3" t="s">
        <v>171</v>
      </c>
      <c r="G2950" s="3" t="s">
        <v>81</v>
      </c>
      <c r="H2950" s="3" t="s">
        <v>2054</v>
      </c>
      <c r="I2950" s="3" t="s">
        <v>2055</v>
      </c>
      <c r="J2950" s="6">
        <v>3.3000000000000003</v>
      </c>
      <c r="K2950" s="4">
        <v>45446</v>
      </c>
      <c r="L2950" s="3">
        <f t="shared" si="185"/>
        <v>2024</v>
      </c>
      <c r="M2950" s="3">
        <f t="shared" si="186"/>
        <v>6</v>
      </c>
      <c r="N2950" s="9">
        <v>45444</v>
      </c>
      <c r="O2950" s="3"/>
      <c r="P2950" s="56">
        <f t="shared" si="187"/>
        <v>0</v>
      </c>
      <c r="Q2950" s="56">
        <f t="shared" si="188"/>
        <v>-3.3000000000000003</v>
      </c>
      <c r="R2950" s="56">
        <f>IF(A2950="INVERSION",-J2950,0)</f>
        <v>0</v>
      </c>
      <c r="S2950" s="56">
        <f>finanzas3[[#This Row],[INGRESO__NETO]]+finanzas3[[#This Row],[GASTO_NETO]]+finanzas3[[#This Row],[INVERSION_NETA]]</f>
        <v>-3.3000000000000003</v>
      </c>
    </row>
    <row r="2951" spans="1:19" x14ac:dyDescent="0.35">
      <c r="A2951" s="3" t="s">
        <v>28</v>
      </c>
      <c r="B2951" s="3" t="s">
        <v>16</v>
      </c>
      <c r="C2951" s="3" t="s">
        <v>17</v>
      </c>
      <c r="D2951" s="3" t="s">
        <v>18</v>
      </c>
      <c r="E2951" s="3" t="s">
        <v>2256</v>
      </c>
      <c r="F2951" s="3" t="s">
        <v>171</v>
      </c>
      <c r="G2951" s="3" t="s">
        <v>81</v>
      </c>
      <c r="H2951" s="3" t="s">
        <v>31</v>
      </c>
      <c r="I2951" s="3" t="s">
        <v>2257</v>
      </c>
      <c r="J2951" s="6">
        <v>6.6000000000000005</v>
      </c>
      <c r="K2951" s="4">
        <v>45446</v>
      </c>
      <c r="L2951" s="3">
        <f t="shared" si="185"/>
        <v>2024</v>
      </c>
      <c r="M2951" s="3">
        <f t="shared" si="186"/>
        <v>6</v>
      </c>
      <c r="N2951" s="9">
        <v>45444</v>
      </c>
      <c r="O2951" s="3" t="s">
        <v>2263</v>
      </c>
      <c r="P2951" s="56">
        <f t="shared" si="187"/>
        <v>0</v>
      </c>
      <c r="Q2951" s="56">
        <f t="shared" si="188"/>
        <v>-6.6000000000000005</v>
      </c>
      <c r="R2951" s="56">
        <f>IF(A2951="INVERSION",-J2951,0)</f>
        <v>0</v>
      </c>
      <c r="S2951" s="56">
        <f>finanzas3[[#This Row],[INGRESO__NETO]]+finanzas3[[#This Row],[GASTO_NETO]]+finanzas3[[#This Row],[INVERSION_NETA]]</f>
        <v>-6.6000000000000005</v>
      </c>
    </row>
    <row r="2952" spans="1:19" x14ac:dyDescent="0.35">
      <c r="A2952" s="3" t="s">
        <v>28</v>
      </c>
      <c r="B2952" s="3" t="s">
        <v>16</v>
      </c>
      <c r="C2952" s="3" t="s">
        <v>17</v>
      </c>
      <c r="D2952" s="3" t="s">
        <v>1562</v>
      </c>
      <c r="E2952" s="3" t="s">
        <v>2062</v>
      </c>
      <c r="F2952" s="3" t="s">
        <v>171</v>
      </c>
      <c r="G2952" s="3" t="s">
        <v>48</v>
      </c>
      <c r="H2952" s="3" t="s">
        <v>2061</v>
      </c>
      <c r="I2952" s="3" t="s">
        <v>1423</v>
      </c>
      <c r="J2952" s="6">
        <v>0.219</v>
      </c>
      <c r="K2952" s="4">
        <v>45446</v>
      </c>
      <c r="L2952" s="3">
        <f t="shared" si="185"/>
        <v>2024</v>
      </c>
      <c r="M2952" s="3">
        <f t="shared" si="186"/>
        <v>6</v>
      </c>
      <c r="O2952" s="3"/>
      <c r="P2952" s="56">
        <f t="shared" si="187"/>
        <v>0</v>
      </c>
      <c r="Q2952" s="56">
        <f t="shared" si="188"/>
        <v>-0.219</v>
      </c>
      <c r="R2952" s="56">
        <f>IF(A2952="INVERSION",-J2952,0)</f>
        <v>0</v>
      </c>
      <c r="S2952" s="56">
        <f>finanzas3[[#This Row],[INGRESO__NETO]]+finanzas3[[#This Row],[GASTO_NETO]]+finanzas3[[#This Row],[INVERSION_NETA]]</f>
        <v>-0.219</v>
      </c>
    </row>
    <row r="2953" spans="1:19" x14ac:dyDescent="0.35">
      <c r="A2953" s="3" t="s">
        <v>28</v>
      </c>
      <c r="B2953" s="3" t="s">
        <v>16</v>
      </c>
      <c r="C2953" s="3" t="s">
        <v>29</v>
      </c>
      <c r="D2953" s="3" t="s">
        <v>18</v>
      </c>
      <c r="E2953" s="3" t="s">
        <v>184</v>
      </c>
      <c r="F2953" s="3" t="s">
        <v>171</v>
      </c>
      <c r="G2953" s="3" t="s">
        <v>1864</v>
      </c>
      <c r="H2953" s="3" t="s">
        <v>184</v>
      </c>
      <c r="I2953" s="3" t="s">
        <v>1271</v>
      </c>
      <c r="J2953" s="6">
        <v>6.5</v>
      </c>
      <c r="K2953" s="4">
        <v>45446</v>
      </c>
      <c r="L2953" s="3">
        <f t="shared" si="185"/>
        <v>2024</v>
      </c>
      <c r="M2953" s="3">
        <f t="shared" si="186"/>
        <v>6</v>
      </c>
      <c r="N2953" s="9">
        <v>45446</v>
      </c>
      <c r="O2953" s="3"/>
      <c r="P2953" s="56">
        <f t="shared" si="187"/>
        <v>0</v>
      </c>
      <c r="Q2953" s="56">
        <f t="shared" si="188"/>
        <v>-6.5</v>
      </c>
      <c r="R2953" s="56">
        <f>IF(A2953="INVERSION",-J2953,0)</f>
        <v>0</v>
      </c>
      <c r="S2953" s="56">
        <f>finanzas3[[#This Row],[INGRESO__NETO]]+finanzas3[[#This Row],[GASTO_NETO]]+finanzas3[[#This Row],[INVERSION_NETA]]</f>
        <v>-6.5</v>
      </c>
    </row>
    <row r="2954" spans="1:19" x14ac:dyDescent="0.35">
      <c r="A2954" s="3" t="s">
        <v>28</v>
      </c>
      <c r="B2954" s="3" t="s">
        <v>16</v>
      </c>
      <c r="C2954" s="3" t="s">
        <v>17</v>
      </c>
      <c r="D2954" s="3" t="s">
        <v>18</v>
      </c>
      <c r="E2954" s="3" t="s">
        <v>964</v>
      </c>
      <c r="F2954" s="3" t="s">
        <v>171</v>
      </c>
      <c r="G2954" s="3" t="s">
        <v>1864</v>
      </c>
      <c r="H2954" s="3" t="s">
        <v>679</v>
      </c>
      <c r="I2954" s="3" t="s">
        <v>2197</v>
      </c>
      <c r="J2954" s="6">
        <v>4.705000000000001</v>
      </c>
      <c r="K2954" s="4">
        <v>45446</v>
      </c>
      <c r="L2954" s="3">
        <f t="shared" si="185"/>
        <v>2024</v>
      </c>
      <c r="M2954" s="3">
        <f t="shared" si="186"/>
        <v>6</v>
      </c>
      <c r="N2954" s="9"/>
      <c r="O2954" s="3"/>
      <c r="P2954" s="56">
        <f t="shared" si="187"/>
        <v>0</v>
      </c>
      <c r="Q2954" s="56">
        <f t="shared" si="188"/>
        <v>-4.705000000000001</v>
      </c>
      <c r="R2954" s="56">
        <f>IF(A2954="INVERSION",-J2954,0)</f>
        <v>0</v>
      </c>
      <c r="S2954" s="56">
        <f>finanzas3[[#This Row],[INGRESO__NETO]]+finanzas3[[#This Row],[GASTO_NETO]]+finanzas3[[#This Row],[INVERSION_NETA]]</f>
        <v>-4.705000000000001</v>
      </c>
    </row>
    <row r="2955" spans="1:19" x14ac:dyDescent="0.35">
      <c r="A2955" s="3" t="s">
        <v>28</v>
      </c>
      <c r="B2955" s="3" t="s">
        <v>16</v>
      </c>
      <c r="C2955" s="3" t="s">
        <v>17</v>
      </c>
      <c r="D2955" s="3" t="s">
        <v>18</v>
      </c>
      <c r="E2955" s="3" t="s">
        <v>1814</v>
      </c>
      <c r="F2955" s="3" t="s">
        <v>171</v>
      </c>
      <c r="G2955" s="3" t="s">
        <v>59</v>
      </c>
      <c r="H2955" s="3" t="s">
        <v>337</v>
      </c>
      <c r="I2955" s="3" t="s">
        <v>2260</v>
      </c>
      <c r="J2955" s="6">
        <v>2.95</v>
      </c>
      <c r="K2955" s="4">
        <v>45446</v>
      </c>
      <c r="L2955" s="3">
        <f t="shared" si="185"/>
        <v>2024</v>
      </c>
      <c r="M2955" s="3">
        <f t="shared" si="186"/>
        <v>6</v>
      </c>
      <c r="O2955" s="3"/>
      <c r="P2955" s="56">
        <f t="shared" si="187"/>
        <v>0</v>
      </c>
      <c r="Q2955" s="56">
        <f t="shared" si="188"/>
        <v>-2.95</v>
      </c>
      <c r="R2955" s="56">
        <f>IF(A2955="INVERSION",-J2955,0)</f>
        <v>0</v>
      </c>
      <c r="S2955" s="56">
        <f>finanzas3[[#This Row],[INGRESO__NETO]]+finanzas3[[#This Row],[GASTO_NETO]]+finanzas3[[#This Row],[INVERSION_NETA]]</f>
        <v>-2.95</v>
      </c>
    </row>
    <row r="2956" spans="1:19" x14ac:dyDescent="0.35">
      <c r="A2956" s="3" t="s">
        <v>28</v>
      </c>
      <c r="B2956" s="3" t="s">
        <v>16</v>
      </c>
      <c r="C2956" s="3" t="s">
        <v>17</v>
      </c>
      <c r="D2956" s="3" t="s">
        <v>18</v>
      </c>
      <c r="E2956" s="3" t="s">
        <v>1795</v>
      </c>
      <c r="F2956" s="3" t="s">
        <v>171</v>
      </c>
      <c r="G2956" s="3" t="s">
        <v>59</v>
      </c>
      <c r="H2956" s="3" t="s">
        <v>337</v>
      </c>
      <c r="I2956" s="3" t="s">
        <v>2038</v>
      </c>
      <c r="J2956" s="6">
        <v>2.95</v>
      </c>
      <c r="K2956" s="4">
        <v>45446</v>
      </c>
      <c r="L2956" s="3">
        <f t="shared" si="185"/>
        <v>2024</v>
      </c>
      <c r="M2956" s="3">
        <f t="shared" si="186"/>
        <v>6</v>
      </c>
      <c r="N2956" s="37"/>
      <c r="O2956" s="3"/>
      <c r="P2956" s="56">
        <f t="shared" si="187"/>
        <v>0</v>
      </c>
      <c r="Q2956" s="56">
        <f t="shared" si="188"/>
        <v>-2.95</v>
      </c>
      <c r="R2956" s="56">
        <f>IF(A2956="INVERSION",-J2956,0)</f>
        <v>0</v>
      </c>
      <c r="S2956" s="56">
        <f>finanzas3[[#This Row],[INGRESO__NETO]]+finanzas3[[#This Row],[GASTO_NETO]]+finanzas3[[#This Row],[INVERSION_NETA]]</f>
        <v>-2.95</v>
      </c>
    </row>
    <row r="2957" spans="1:19" x14ac:dyDescent="0.35">
      <c r="A2957" s="3" t="s">
        <v>28</v>
      </c>
      <c r="B2957" s="3" t="s">
        <v>16</v>
      </c>
      <c r="C2957" s="3" t="s">
        <v>17</v>
      </c>
      <c r="D2957" s="3" t="s">
        <v>18</v>
      </c>
      <c r="E2957" s="3" t="s">
        <v>2258</v>
      </c>
      <c r="F2957" s="3" t="s">
        <v>171</v>
      </c>
      <c r="G2957" s="3" t="s">
        <v>81</v>
      </c>
      <c r="H2957" s="3" t="s">
        <v>440</v>
      </c>
      <c r="I2957" s="3" t="s">
        <v>2258</v>
      </c>
      <c r="J2957" s="6">
        <v>3</v>
      </c>
      <c r="K2957" s="4">
        <v>45446</v>
      </c>
      <c r="L2957" s="3">
        <f t="shared" si="185"/>
        <v>2024</v>
      </c>
      <c r="M2957" s="3">
        <f t="shared" si="186"/>
        <v>6</v>
      </c>
      <c r="N2957" s="9">
        <v>45444</v>
      </c>
      <c r="O2957" s="3"/>
      <c r="P2957" s="56">
        <f t="shared" si="187"/>
        <v>0</v>
      </c>
      <c r="Q2957" s="56">
        <f t="shared" si="188"/>
        <v>-3</v>
      </c>
      <c r="R2957" s="56">
        <f>IF(A2957="INVERSION",-J2957,0)</f>
        <v>0</v>
      </c>
      <c r="S2957" s="56">
        <f>finanzas3[[#This Row],[INGRESO__NETO]]+finanzas3[[#This Row],[GASTO_NETO]]+finanzas3[[#This Row],[INVERSION_NETA]]</f>
        <v>-3</v>
      </c>
    </row>
    <row r="2958" spans="1:19" x14ac:dyDescent="0.35">
      <c r="A2958" s="3" t="s">
        <v>28</v>
      </c>
      <c r="B2958" s="3" t="s">
        <v>16</v>
      </c>
      <c r="C2958" s="3" t="s">
        <v>29</v>
      </c>
      <c r="D2958" s="3" t="s">
        <v>18</v>
      </c>
      <c r="E2958" s="3" t="s">
        <v>2224</v>
      </c>
      <c r="F2958" s="3" t="s">
        <v>171</v>
      </c>
      <c r="G2958" s="3" t="s">
        <v>1864</v>
      </c>
      <c r="H2958" s="3" t="s">
        <v>1862</v>
      </c>
      <c r="I2958" s="3" t="s">
        <v>1862</v>
      </c>
      <c r="J2958" s="6">
        <v>40</v>
      </c>
      <c r="K2958" s="4">
        <v>45446</v>
      </c>
      <c r="L2958" s="3">
        <f t="shared" si="185"/>
        <v>2024</v>
      </c>
      <c r="M2958" s="3">
        <f t="shared" si="186"/>
        <v>6</v>
      </c>
      <c r="N2958" s="9">
        <v>45444</v>
      </c>
      <c r="O2958" s="3"/>
      <c r="P2958" s="56">
        <f t="shared" si="187"/>
        <v>0</v>
      </c>
      <c r="Q2958" s="56">
        <f t="shared" si="188"/>
        <v>-40</v>
      </c>
      <c r="R2958" s="56">
        <f>IF(A2958="INVERSION",-J2958,0)</f>
        <v>0</v>
      </c>
      <c r="S2958" s="56">
        <f>finanzas3[[#This Row],[INGRESO__NETO]]+finanzas3[[#This Row],[GASTO_NETO]]+finanzas3[[#This Row],[INVERSION_NETA]]</f>
        <v>-40</v>
      </c>
    </row>
    <row r="2959" spans="1:19" x14ac:dyDescent="0.35">
      <c r="A2959" s="3" t="s">
        <v>28</v>
      </c>
      <c r="B2959" s="3" t="s">
        <v>16</v>
      </c>
      <c r="C2959" s="3" t="s">
        <v>17</v>
      </c>
      <c r="D2959" s="3" t="s">
        <v>18</v>
      </c>
      <c r="E2959" s="3" t="s">
        <v>2261</v>
      </c>
      <c r="F2959" s="3" t="s">
        <v>171</v>
      </c>
      <c r="G2959" s="3" t="s">
        <v>59</v>
      </c>
      <c r="H2959" s="3" t="s">
        <v>228</v>
      </c>
      <c r="I2959" s="3" t="s">
        <v>2262</v>
      </c>
      <c r="J2959" s="6">
        <v>1.2250000000000001</v>
      </c>
      <c r="K2959" s="4">
        <v>45446</v>
      </c>
      <c r="L2959" s="3">
        <f t="shared" si="185"/>
        <v>2024</v>
      </c>
      <c r="M2959" s="3">
        <f t="shared" si="186"/>
        <v>6</v>
      </c>
      <c r="N2959" s="9">
        <v>45444</v>
      </c>
      <c r="O2959" s="3"/>
      <c r="P2959" s="56">
        <f t="shared" si="187"/>
        <v>0</v>
      </c>
      <c r="Q2959" s="56">
        <f t="shared" si="188"/>
        <v>-1.2250000000000001</v>
      </c>
      <c r="R2959" s="56">
        <f>IF(A2959="INVERSION",-J2959,0)</f>
        <v>0</v>
      </c>
      <c r="S2959" s="56">
        <f>finanzas3[[#This Row],[INGRESO__NETO]]+finanzas3[[#This Row],[GASTO_NETO]]+finanzas3[[#This Row],[INVERSION_NETA]]</f>
        <v>-1.2250000000000001</v>
      </c>
    </row>
    <row r="2960" spans="1:19" x14ac:dyDescent="0.35">
      <c r="A2960" s="3" t="s">
        <v>28</v>
      </c>
      <c r="B2960" s="3" t="s">
        <v>16</v>
      </c>
      <c r="C2960" s="3" t="s">
        <v>17</v>
      </c>
      <c r="D2960" s="3" t="s">
        <v>1562</v>
      </c>
      <c r="E2960" s="3" t="s">
        <v>2302</v>
      </c>
      <c r="F2960" s="3" t="s">
        <v>171</v>
      </c>
      <c r="G2960" s="3" t="s">
        <v>67</v>
      </c>
      <c r="H2960" s="3" t="s">
        <v>67</v>
      </c>
      <c r="I2960" s="3" t="s">
        <v>2302</v>
      </c>
      <c r="J2960" s="6">
        <v>0.9</v>
      </c>
      <c r="K2960" s="4">
        <v>45446</v>
      </c>
      <c r="L2960" s="3">
        <f t="shared" si="185"/>
        <v>2024</v>
      </c>
      <c r="M2960" s="3">
        <f t="shared" si="186"/>
        <v>6</v>
      </c>
      <c r="O2960" s="3"/>
      <c r="P2960" s="56">
        <f t="shared" si="187"/>
        <v>0</v>
      </c>
      <c r="Q2960" s="56">
        <f t="shared" si="188"/>
        <v>-0.9</v>
      </c>
      <c r="R2960" s="56">
        <f>IF(A2960="INVERSION",-J2960,0)</f>
        <v>0</v>
      </c>
      <c r="S2960" s="56">
        <f>finanzas3[[#This Row],[INGRESO__NETO]]+finanzas3[[#This Row],[GASTO_NETO]]+finanzas3[[#This Row],[INVERSION_NETA]]</f>
        <v>-0.9</v>
      </c>
    </row>
    <row r="2961" spans="1:19" x14ac:dyDescent="0.35">
      <c r="A2961" s="3" t="s">
        <v>28</v>
      </c>
      <c r="B2961" s="3" t="s">
        <v>16</v>
      </c>
      <c r="C2961" s="3" t="s">
        <v>17</v>
      </c>
      <c r="D2961" s="3" t="s">
        <v>1562</v>
      </c>
      <c r="E2961" s="3" t="s">
        <v>2301</v>
      </c>
      <c r="F2961" s="3" t="s">
        <v>171</v>
      </c>
      <c r="G2961" s="3" t="s">
        <v>67</v>
      </c>
      <c r="H2961" s="3" t="s">
        <v>67</v>
      </c>
      <c r="I2961" s="3" t="s">
        <v>2301</v>
      </c>
      <c r="J2961" s="6">
        <v>0.69500000000000006</v>
      </c>
      <c r="K2961" s="4">
        <v>45446</v>
      </c>
      <c r="L2961" s="3">
        <f t="shared" si="185"/>
        <v>2024</v>
      </c>
      <c r="M2961" s="3">
        <f t="shared" si="186"/>
        <v>6</v>
      </c>
      <c r="O2961" s="3"/>
      <c r="P2961" s="56">
        <f t="shared" si="187"/>
        <v>0</v>
      </c>
      <c r="Q2961" s="56">
        <f t="shared" si="188"/>
        <v>-0.69500000000000006</v>
      </c>
      <c r="R2961" s="56">
        <f>IF(A2961="INVERSION",-J2961,0)</f>
        <v>0</v>
      </c>
      <c r="S2961" s="56">
        <f>finanzas3[[#This Row],[INGRESO__NETO]]+finanzas3[[#This Row],[GASTO_NETO]]+finanzas3[[#This Row],[INVERSION_NETA]]</f>
        <v>-0.69500000000000006</v>
      </c>
    </row>
    <row r="2962" spans="1:19" x14ac:dyDescent="0.35">
      <c r="A2962" s="3" t="s">
        <v>28</v>
      </c>
      <c r="B2962" s="3" t="s">
        <v>16</v>
      </c>
      <c r="C2962" s="3" t="s">
        <v>17</v>
      </c>
      <c r="D2962" s="3" t="s">
        <v>18</v>
      </c>
      <c r="E2962" s="3" t="s">
        <v>200</v>
      </c>
      <c r="F2962" s="3" t="s">
        <v>171</v>
      </c>
      <c r="G2962" s="3" t="s">
        <v>53</v>
      </c>
      <c r="H2962" s="3" t="s">
        <v>200</v>
      </c>
      <c r="I2962" s="3" t="s">
        <v>2259</v>
      </c>
      <c r="J2962" s="6">
        <v>1.3250000000000002</v>
      </c>
      <c r="K2962" s="4">
        <v>45446</v>
      </c>
      <c r="L2962" s="3">
        <f t="shared" si="185"/>
        <v>2024</v>
      </c>
      <c r="M2962" s="3">
        <f t="shared" si="186"/>
        <v>6</v>
      </c>
      <c r="N2962" s="9">
        <v>45444</v>
      </c>
      <c r="O2962" s="3"/>
      <c r="P2962" s="56">
        <f t="shared" si="187"/>
        <v>0</v>
      </c>
      <c r="Q2962" s="56">
        <f t="shared" si="188"/>
        <v>-1.3250000000000002</v>
      </c>
      <c r="R2962" s="56">
        <f>IF(A2962="INVERSION",-J2962,0)</f>
        <v>0</v>
      </c>
      <c r="S2962" s="56">
        <f>finanzas3[[#This Row],[INGRESO__NETO]]+finanzas3[[#This Row],[GASTO_NETO]]+finanzas3[[#This Row],[INVERSION_NETA]]</f>
        <v>-1.3250000000000002</v>
      </c>
    </row>
    <row r="2963" spans="1:19" x14ac:dyDescent="0.35">
      <c r="A2963" s="3" t="s">
        <v>28</v>
      </c>
      <c r="B2963" s="3" t="s">
        <v>16</v>
      </c>
      <c r="C2963" s="3" t="s">
        <v>17</v>
      </c>
      <c r="D2963" s="3" t="s">
        <v>18</v>
      </c>
      <c r="E2963" s="3" t="s">
        <v>1014</v>
      </c>
      <c r="F2963" s="3" t="s">
        <v>171</v>
      </c>
      <c r="G2963" s="3" t="s">
        <v>67</v>
      </c>
      <c r="H2963" s="3" t="s">
        <v>67</v>
      </c>
      <c r="I2963" s="3" t="s">
        <v>1016</v>
      </c>
      <c r="J2963" s="6">
        <v>0.05</v>
      </c>
      <c r="K2963" s="4">
        <v>45447</v>
      </c>
      <c r="L2963" s="3">
        <f t="shared" si="185"/>
        <v>2024</v>
      </c>
      <c r="M2963" s="3">
        <f t="shared" si="186"/>
        <v>6</v>
      </c>
      <c r="N2963" s="37"/>
      <c r="O2963" s="3"/>
      <c r="P2963" s="56">
        <f t="shared" si="187"/>
        <v>0</v>
      </c>
      <c r="Q2963" s="56">
        <f t="shared" si="188"/>
        <v>-0.05</v>
      </c>
      <c r="R2963" s="56">
        <f>IF(A2963="INVERSION",-J2963,0)</f>
        <v>0</v>
      </c>
      <c r="S2963" s="56">
        <f>finanzas3[[#This Row],[INGRESO__NETO]]+finanzas3[[#This Row],[GASTO_NETO]]+finanzas3[[#This Row],[INVERSION_NETA]]</f>
        <v>-0.05</v>
      </c>
    </row>
    <row r="2964" spans="1:19" x14ac:dyDescent="0.35">
      <c r="A2964" s="3" t="s">
        <v>15</v>
      </c>
      <c r="B2964" s="3" t="s">
        <v>16</v>
      </c>
      <c r="C2964" s="3" t="s">
        <v>17</v>
      </c>
      <c r="D2964" s="3" t="s">
        <v>18</v>
      </c>
      <c r="E2964" s="3" t="s">
        <v>2266</v>
      </c>
      <c r="F2964" s="3" t="s">
        <v>171</v>
      </c>
      <c r="G2964" s="3" t="s">
        <v>265</v>
      </c>
      <c r="H2964" s="3" t="s">
        <v>703</v>
      </c>
      <c r="I2964" s="3" t="s">
        <v>2267</v>
      </c>
      <c r="J2964" s="6">
        <v>60</v>
      </c>
      <c r="K2964" s="4">
        <v>45448</v>
      </c>
      <c r="L2964" s="3">
        <f t="shared" si="185"/>
        <v>2024</v>
      </c>
      <c r="M2964" s="3">
        <f t="shared" si="186"/>
        <v>6</v>
      </c>
      <c r="O2964" s="3" t="s">
        <v>2268</v>
      </c>
      <c r="P2964" s="56">
        <f t="shared" si="187"/>
        <v>60</v>
      </c>
      <c r="Q2964" s="56">
        <f t="shared" si="188"/>
        <v>0</v>
      </c>
      <c r="R2964" s="56">
        <f>IF(A2964="INVERSION",-J2964,0)</f>
        <v>0</v>
      </c>
      <c r="S2964" s="56">
        <f>finanzas3[[#This Row],[INGRESO__NETO]]+finanzas3[[#This Row],[GASTO_NETO]]+finanzas3[[#This Row],[INVERSION_NETA]]</f>
        <v>60</v>
      </c>
    </row>
    <row r="2965" spans="1:19" x14ac:dyDescent="0.35">
      <c r="A2965" s="3" t="s">
        <v>28</v>
      </c>
      <c r="B2965" s="3" t="s">
        <v>16</v>
      </c>
      <c r="C2965" s="3" t="s">
        <v>17</v>
      </c>
      <c r="D2965" s="3" t="s">
        <v>1562</v>
      </c>
      <c r="E2965" s="3" t="s">
        <v>63</v>
      </c>
      <c r="F2965" s="3" t="s">
        <v>171</v>
      </c>
      <c r="G2965" s="3" t="s">
        <v>48</v>
      </c>
      <c r="H2965" s="3" t="s">
        <v>63</v>
      </c>
      <c r="I2965" s="3" t="s">
        <v>2304</v>
      </c>
      <c r="J2965" s="6">
        <v>0.42699999999999999</v>
      </c>
      <c r="K2965" s="4">
        <v>45448</v>
      </c>
      <c r="L2965" s="3">
        <f t="shared" si="185"/>
        <v>2024</v>
      </c>
      <c r="M2965" s="3">
        <f t="shared" si="186"/>
        <v>6</v>
      </c>
      <c r="O2965" s="3"/>
      <c r="P2965" s="56">
        <f t="shared" si="187"/>
        <v>0</v>
      </c>
      <c r="Q2965" s="56">
        <f t="shared" si="188"/>
        <v>-0.42699999999999999</v>
      </c>
      <c r="R2965" s="56">
        <f>IF(A2965="INVERSION",-J2965,0)</f>
        <v>0</v>
      </c>
      <c r="S2965" s="56">
        <f>finanzas3[[#This Row],[INGRESO__NETO]]+finanzas3[[#This Row],[GASTO_NETO]]+finanzas3[[#This Row],[INVERSION_NETA]]</f>
        <v>-0.42699999999999999</v>
      </c>
    </row>
    <row r="2966" spans="1:19" x14ac:dyDescent="0.35">
      <c r="A2966" s="3" t="s">
        <v>28</v>
      </c>
      <c r="B2966" s="3" t="s">
        <v>16</v>
      </c>
      <c r="C2966" s="3" t="s">
        <v>17</v>
      </c>
      <c r="D2966" s="3" t="s">
        <v>18</v>
      </c>
      <c r="E2966" s="3" t="s">
        <v>167</v>
      </c>
      <c r="F2966" s="3" t="s">
        <v>20</v>
      </c>
      <c r="G2966" s="3" t="s">
        <v>31</v>
      </c>
      <c r="H2966" s="3" t="s">
        <v>1219</v>
      </c>
      <c r="I2966" s="3" t="s">
        <v>2272</v>
      </c>
      <c r="J2966" s="6">
        <v>0.90500000000000014</v>
      </c>
      <c r="K2966" s="4">
        <v>45448</v>
      </c>
      <c r="L2966" s="3">
        <f t="shared" si="185"/>
        <v>2024</v>
      </c>
      <c r="M2966" s="3">
        <f t="shared" si="186"/>
        <v>6</v>
      </c>
      <c r="O2966" s="3" t="s">
        <v>2273</v>
      </c>
      <c r="P2966" s="56">
        <f t="shared" si="187"/>
        <v>0</v>
      </c>
      <c r="Q2966" s="56">
        <f t="shared" si="188"/>
        <v>-0.90500000000000014</v>
      </c>
      <c r="R2966" s="56">
        <f>IF(A2966="INVERSION",-J2966,0)</f>
        <v>0</v>
      </c>
      <c r="S2966" s="56">
        <f>finanzas3[[#This Row],[INGRESO__NETO]]+finanzas3[[#This Row],[GASTO_NETO]]+finanzas3[[#This Row],[INVERSION_NETA]]</f>
        <v>-0.90500000000000014</v>
      </c>
    </row>
    <row r="2967" spans="1:19" x14ac:dyDescent="0.35">
      <c r="A2967" s="3" t="s">
        <v>28</v>
      </c>
      <c r="B2967" s="3" t="s">
        <v>16</v>
      </c>
      <c r="C2967" s="3" t="s">
        <v>17</v>
      </c>
      <c r="D2967" s="3" t="s">
        <v>1562</v>
      </c>
      <c r="E2967" s="3" t="s">
        <v>2062</v>
      </c>
      <c r="F2967" s="3" t="s">
        <v>171</v>
      </c>
      <c r="G2967" s="3" t="s">
        <v>48</v>
      </c>
      <c r="H2967" s="3" t="s">
        <v>2061</v>
      </c>
      <c r="I2967" s="3" t="s">
        <v>1423</v>
      </c>
      <c r="J2967" s="6">
        <v>0.24399999999999999</v>
      </c>
      <c r="K2967" s="4">
        <v>45448</v>
      </c>
      <c r="L2967" s="3">
        <f t="shared" si="185"/>
        <v>2024</v>
      </c>
      <c r="M2967" s="3">
        <f t="shared" si="186"/>
        <v>6</v>
      </c>
      <c r="O2967" s="3"/>
      <c r="P2967" s="56">
        <f t="shared" si="187"/>
        <v>0</v>
      </c>
      <c r="Q2967" s="56">
        <f t="shared" si="188"/>
        <v>-0.24399999999999999</v>
      </c>
      <c r="R2967" s="56">
        <f>IF(A2967="INVERSION",-J2967,0)</f>
        <v>0</v>
      </c>
      <c r="S2967" s="56">
        <f>finanzas3[[#This Row],[INGRESO__NETO]]+finanzas3[[#This Row],[GASTO_NETO]]+finanzas3[[#This Row],[INVERSION_NETA]]</f>
        <v>-0.24399999999999999</v>
      </c>
    </row>
    <row r="2968" spans="1:19" x14ac:dyDescent="0.35">
      <c r="A2968" s="3" t="s">
        <v>28</v>
      </c>
      <c r="B2968" s="3" t="s">
        <v>16</v>
      </c>
      <c r="C2968" s="3" t="s">
        <v>17</v>
      </c>
      <c r="D2968" s="3" t="s">
        <v>18</v>
      </c>
      <c r="E2968" s="3" t="s">
        <v>2274</v>
      </c>
      <c r="F2968" s="3" t="s">
        <v>171</v>
      </c>
      <c r="G2968" s="3" t="s">
        <v>84</v>
      </c>
      <c r="H2968" s="3" t="s">
        <v>139</v>
      </c>
      <c r="I2968" s="3" t="s">
        <v>2269</v>
      </c>
      <c r="J2968" s="6">
        <v>0.52900000000000003</v>
      </c>
      <c r="K2968" s="4">
        <v>45448</v>
      </c>
      <c r="L2968" s="3">
        <f t="shared" si="185"/>
        <v>2024</v>
      </c>
      <c r="M2968" s="3">
        <f t="shared" si="186"/>
        <v>6</v>
      </c>
      <c r="O2968" s="3"/>
      <c r="P2968" s="56">
        <f t="shared" si="187"/>
        <v>0</v>
      </c>
      <c r="Q2968" s="56">
        <f t="shared" si="188"/>
        <v>-0.52900000000000003</v>
      </c>
      <c r="R2968" s="56">
        <f>IF(A2968="INVERSION",-J2968,0)</f>
        <v>0</v>
      </c>
      <c r="S2968" s="56">
        <f>finanzas3[[#This Row],[INGRESO__NETO]]+finanzas3[[#This Row],[GASTO_NETO]]+finanzas3[[#This Row],[INVERSION_NETA]]</f>
        <v>-0.52900000000000003</v>
      </c>
    </row>
    <row r="2969" spans="1:19" x14ac:dyDescent="0.35">
      <c r="A2969" s="3" t="s">
        <v>28</v>
      </c>
      <c r="B2969" s="3" t="s">
        <v>16</v>
      </c>
      <c r="C2969" s="3" t="s">
        <v>17</v>
      </c>
      <c r="D2969" s="3" t="s">
        <v>18</v>
      </c>
      <c r="E2969" s="3" t="s">
        <v>942</v>
      </c>
      <c r="F2969" s="3" t="s">
        <v>20</v>
      </c>
      <c r="G2969" s="3" t="s">
        <v>59</v>
      </c>
      <c r="H2969" s="3" t="s">
        <v>228</v>
      </c>
      <c r="I2969" s="3" t="s">
        <v>2334</v>
      </c>
      <c r="J2969" s="6">
        <v>1.35</v>
      </c>
      <c r="K2969" s="4">
        <v>45448</v>
      </c>
      <c r="L2969" s="3">
        <f t="shared" si="185"/>
        <v>2024</v>
      </c>
      <c r="M2969" s="3">
        <f t="shared" si="186"/>
        <v>6</v>
      </c>
      <c r="N2969" s="37"/>
      <c r="O2969" s="3"/>
      <c r="P2969" s="56">
        <f t="shared" si="187"/>
        <v>0</v>
      </c>
      <c r="Q2969" s="56">
        <f t="shared" si="188"/>
        <v>-1.35</v>
      </c>
      <c r="R2969" s="56">
        <f>IF(A2969="INVERSION",-J2969,0)</f>
        <v>0</v>
      </c>
      <c r="S2969" s="56">
        <f>finanzas3[[#This Row],[INGRESO__NETO]]+finanzas3[[#This Row],[GASTO_NETO]]+finanzas3[[#This Row],[INVERSION_NETA]]</f>
        <v>-1.35</v>
      </c>
    </row>
    <row r="2970" spans="1:19" x14ac:dyDescent="0.35">
      <c r="A2970" s="3" t="s">
        <v>28</v>
      </c>
      <c r="B2970" s="3" t="s">
        <v>16</v>
      </c>
      <c r="C2970" s="3" t="s">
        <v>17</v>
      </c>
      <c r="D2970" s="3" t="s">
        <v>18</v>
      </c>
      <c r="E2970" s="3" t="s">
        <v>352</v>
      </c>
      <c r="F2970" s="3" t="s">
        <v>171</v>
      </c>
      <c r="G2970" s="3" t="s">
        <v>53</v>
      </c>
      <c r="H2970" s="3" t="s">
        <v>352</v>
      </c>
      <c r="I2970" s="3" t="s">
        <v>2265</v>
      </c>
      <c r="J2970" s="6">
        <v>1.8090000000000002</v>
      </c>
      <c r="K2970" s="4">
        <v>45448</v>
      </c>
      <c r="L2970" s="3">
        <f t="shared" si="185"/>
        <v>2024</v>
      </c>
      <c r="M2970" s="3">
        <f t="shared" si="186"/>
        <v>6</v>
      </c>
      <c r="N2970" s="9">
        <v>45444</v>
      </c>
      <c r="O2970" s="3"/>
      <c r="P2970" s="56">
        <f t="shared" si="187"/>
        <v>0</v>
      </c>
      <c r="Q2970" s="56">
        <f t="shared" si="188"/>
        <v>-1.8090000000000002</v>
      </c>
      <c r="R2970" s="56">
        <f>IF(A2970="INVERSION",-J2970,0)</f>
        <v>0</v>
      </c>
      <c r="S2970" s="56">
        <f>finanzas3[[#This Row],[INGRESO__NETO]]+finanzas3[[#This Row],[GASTO_NETO]]+finanzas3[[#This Row],[INVERSION_NETA]]</f>
        <v>-1.8090000000000002</v>
      </c>
    </row>
    <row r="2971" spans="1:19" x14ac:dyDescent="0.35">
      <c r="A2971" s="3" t="s">
        <v>15</v>
      </c>
      <c r="B2971" s="3" t="s">
        <v>16</v>
      </c>
      <c r="C2971" s="3" t="s">
        <v>17</v>
      </c>
      <c r="D2971" s="3" t="s">
        <v>18</v>
      </c>
      <c r="E2971" s="3" t="s">
        <v>2270</v>
      </c>
      <c r="F2971" s="3" t="s">
        <v>20</v>
      </c>
      <c r="G2971" s="3" t="s">
        <v>165</v>
      </c>
      <c r="H2971" s="3" t="s">
        <v>840</v>
      </c>
      <c r="I2971" s="3" t="s">
        <v>2271</v>
      </c>
      <c r="J2971" s="6">
        <v>124.52699999999999</v>
      </c>
      <c r="K2971" s="4">
        <v>45449</v>
      </c>
      <c r="L2971" s="3">
        <f t="shared" si="185"/>
        <v>2024</v>
      </c>
      <c r="M2971" s="3">
        <f t="shared" si="186"/>
        <v>6</v>
      </c>
      <c r="O2971" s="3"/>
      <c r="P2971" s="56">
        <f t="shared" si="187"/>
        <v>124.52699999999999</v>
      </c>
      <c r="Q2971" s="56">
        <f t="shared" si="188"/>
        <v>0</v>
      </c>
      <c r="R2971" s="56">
        <f>IF(A2971="INVERSION",-J2971,0)</f>
        <v>0</v>
      </c>
      <c r="S2971" s="56">
        <f>finanzas3[[#This Row],[INGRESO__NETO]]+finanzas3[[#This Row],[GASTO_NETO]]+finanzas3[[#This Row],[INVERSION_NETA]]</f>
        <v>124.52699999999999</v>
      </c>
    </row>
    <row r="2972" spans="1:19" x14ac:dyDescent="0.35">
      <c r="A2972" s="3" t="s">
        <v>28</v>
      </c>
      <c r="B2972" s="3" t="s">
        <v>16</v>
      </c>
      <c r="C2972" s="3" t="s">
        <v>17</v>
      </c>
      <c r="D2972" s="3" t="s">
        <v>18</v>
      </c>
      <c r="E2972" s="3" t="s">
        <v>1795</v>
      </c>
      <c r="F2972" s="3" t="s">
        <v>171</v>
      </c>
      <c r="G2972" s="3" t="s">
        <v>59</v>
      </c>
      <c r="H2972" s="3" t="s">
        <v>228</v>
      </c>
      <c r="I2972" s="3" t="s">
        <v>1804</v>
      </c>
      <c r="J2972" s="6">
        <v>0.34500000000000003</v>
      </c>
      <c r="K2972" s="4">
        <v>45449</v>
      </c>
      <c r="L2972" s="3">
        <f t="shared" si="185"/>
        <v>2024</v>
      </c>
      <c r="M2972" s="3">
        <f t="shared" si="186"/>
        <v>6</v>
      </c>
      <c r="O2972" s="3" t="s">
        <v>2286</v>
      </c>
      <c r="P2972" s="56">
        <f t="shared" si="187"/>
        <v>0</v>
      </c>
      <c r="Q2972" s="56">
        <f t="shared" si="188"/>
        <v>-0.34500000000000003</v>
      </c>
      <c r="R2972" s="56">
        <f>IF(A2972="INVERSION",-J2972,0)</f>
        <v>0</v>
      </c>
      <c r="S2972" s="56">
        <f>finanzas3[[#This Row],[INGRESO__NETO]]+finanzas3[[#This Row],[GASTO_NETO]]+finanzas3[[#This Row],[INVERSION_NETA]]</f>
        <v>-0.34500000000000003</v>
      </c>
    </row>
    <row r="2973" spans="1:19" x14ac:dyDescent="0.35">
      <c r="A2973" s="3" t="s">
        <v>28</v>
      </c>
      <c r="B2973" s="3" t="s">
        <v>16</v>
      </c>
      <c r="C2973" s="3" t="s">
        <v>17</v>
      </c>
      <c r="D2973" s="3" t="s">
        <v>18</v>
      </c>
      <c r="E2973" s="3" t="s">
        <v>567</v>
      </c>
      <c r="F2973" s="3" t="s">
        <v>20</v>
      </c>
      <c r="G2973" s="3" t="s">
        <v>53</v>
      </c>
      <c r="H2973" s="3" t="s">
        <v>262</v>
      </c>
      <c r="I2973" s="3" t="s">
        <v>2264</v>
      </c>
      <c r="J2973" s="6">
        <v>4.13</v>
      </c>
      <c r="K2973" s="4">
        <v>45449</v>
      </c>
      <c r="L2973" s="3">
        <f t="shared" si="185"/>
        <v>2024</v>
      </c>
      <c r="M2973" s="3">
        <f t="shared" si="186"/>
        <v>6</v>
      </c>
      <c r="N2973" s="9">
        <v>45445</v>
      </c>
      <c r="O2973" s="3"/>
      <c r="P2973" s="56">
        <f t="shared" si="187"/>
        <v>0</v>
      </c>
      <c r="Q2973" s="56">
        <f t="shared" si="188"/>
        <v>-4.13</v>
      </c>
      <c r="R2973" s="56">
        <f>IF(A2973="INVERSION",-J2973,0)</f>
        <v>0</v>
      </c>
      <c r="S2973" s="56">
        <f>finanzas3[[#This Row],[INGRESO__NETO]]+finanzas3[[#This Row],[GASTO_NETO]]+finanzas3[[#This Row],[INVERSION_NETA]]</f>
        <v>-4.13</v>
      </c>
    </row>
    <row r="2974" spans="1:19" x14ac:dyDescent="0.35">
      <c r="A2974" s="3" t="s">
        <v>28</v>
      </c>
      <c r="B2974" s="3" t="s">
        <v>16</v>
      </c>
      <c r="C2974" s="3" t="s">
        <v>17</v>
      </c>
      <c r="D2974" s="3" t="s">
        <v>18</v>
      </c>
      <c r="E2974" s="3" t="s">
        <v>2189</v>
      </c>
      <c r="F2974" s="3" t="s">
        <v>171</v>
      </c>
      <c r="G2974" s="3" t="s">
        <v>67</v>
      </c>
      <c r="H2974" s="3" t="s">
        <v>66</v>
      </c>
      <c r="I2974" s="3" t="s">
        <v>1013</v>
      </c>
      <c r="J2974" s="6">
        <v>0.24</v>
      </c>
      <c r="K2974" s="4">
        <v>45453</v>
      </c>
      <c r="L2974" s="3">
        <f t="shared" si="185"/>
        <v>2024</v>
      </c>
      <c r="M2974" s="3">
        <f t="shared" si="186"/>
        <v>6</v>
      </c>
      <c r="N2974" s="9">
        <v>45451</v>
      </c>
      <c r="O2974" s="3"/>
      <c r="P2974" s="56">
        <f t="shared" si="187"/>
        <v>0</v>
      </c>
      <c r="Q2974" s="56">
        <f t="shared" si="188"/>
        <v>-0.24</v>
      </c>
      <c r="R2974" s="56">
        <f>IF(A2974="INVERSION",-J2974,0)</f>
        <v>0</v>
      </c>
      <c r="S2974" s="56">
        <f>finanzas3[[#This Row],[INGRESO__NETO]]+finanzas3[[#This Row],[GASTO_NETO]]+finanzas3[[#This Row],[INVERSION_NETA]]</f>
        <v>-0.24</v>
      </c>
    </row>
    <row r="2975" spans="1:19" x14ac:dyDescent="0.35">
      <c r="A2975" s="3" t="s">
        <v>28</v>
      </c>
      <c r="B2975" s="3" t="s">
        <v>16</v>
      </c>
      <c r="C2975" s="3" t="s">
        <v>17</v>
      </c>
      <c r="D2975" s="3" t="s">
        <v>18</v>
      </c>
      <c r="E2975" s="3" t="s">
        <v>2279</v>
      </c>
      <c r="F2975" s="3" t="s">
        <v>171</v>
      </c>
      <c r="G2975" s="3" t="s">
        <v>1865</v>
      </c>
      <c r="H2975" s="3" t="s">
        <v>2284</v>
      </c>
      <c r="I2975" s="3" t="s">
        <v>2278</v>
      </c>
      <c r="J2975" s="6">
        <v>1.97</v>
      </c>
      <c r="K2975" s="4">
        <v>45453</v>
      </c>
      <c r="L2975" s="3">
        <f t="shared" si="185"/>
        <v>2024</v>
      </c>
      <c r="M2975" s="3">
        <f t="shared" si="186"/>
        <v>6</v>
      </c>
      <c r="N2975" s="9">
        <v>45452</v>
      </c>
      <c r="O2975" s="3"/>
      <c r="P2975" s="56">
        <f t="shared" si="187"/>
        <v>0</v>
      </c>
      <c r="Q2975" s="56">
        <f t="shared" si="188"/>
        <v>-1.97</v>
      </c>
      <c r="R2975" s="56">
        <f>IF(A2975="INVERSION",-J2975,0)</f>
        <v>0</v>
      </c>
      <c r="S2975" s="56">
        <f>finanzas3[[#This Row],[INGRESO__NETO]]+finanzas3[[#This Row],[GASTO_NETO]]+finanzas3[[#This Row],[INVERSION_NETA]]</f>
        <v>-1.97</v>
      </c>
    </row>
    <row r="2976" spans="1:19" x14ac:dyDescent="0.35">
      <c r="A2976" s="3" t="s">
        <v>28</v>
      </c>
      <c r="B2976" s="3" t="s">
        <v>16</v>
      </c>
      <c r="C2976" s="3" t="s">
        <v>17</v>
      </c>
      <c r="D2976" s="3" t="s">
        <v>18</v>
      </c>
      <c r="E2976" s="3" t="s">
        <v>645</v>
      </c>
      <c r="F2976" s="3" t="s">
        <v>171</v>
      </c>
      <c r="G2976" s="3" t="s">
        <v>48</v>
      </c>
      <c r="H2976" s="3" t="s">
        <v>2281</v>
      </c>
      <c r="I2976" s="3" t="s">
        <v>185</v>
      </c>
      <c r="J2976" s="6">
        <v>0.17500000000000002</v>
      </c>
      <c r="K2976" s="4">
        <v>45453</v>
      </c>
      <c r="L2976" s="3">
        <f t="shared" si="185"/>
        <v>2024</v>
      </c>
      <c r="M2976" s="3">
        <f t="shared" si="186"/>
        <v>6</v>
      </c>
      <c r="N2976" s="9">
        <v>45451</v>
      </c>
      <c r="O2976" s="3"/>
      <c r="P2976" s="56">
        <f t="shared" si="187"/>
        <v>0</v>
      </c>
      <c r="Q2976" s="56">
        <f t="shared" si="188"/>
        <v>-0.17500000000000002</v>
      </c>
      <c r="R2976" s="56">
        <f>IF(A2976="INVERSION",-J2976,0)</f>
        <v>0</v>
      </c>
      <c r="S2976" s="56">
        <f>finanzas3[[#This Row],[INGRESO__NETO]]+finanzas3[[#This Row],[GASTO_NETO]]+finanzas3[[#This Row],[INVERSION_NETA]]</f>
        <v>-0.17500000000000002</v>
      </c>
    </row>
    <row r="2977" spans="1:19" x14ac:dyDescent="0.35">
      <c r="A2977" s="3" t="s">
        <v>28</v>
      </c>
      <c r="B2977" s="3" t="s">
        <v>16</v>
      </c>
      <c r="C2977" s="3" t="s">
        <v>17</v>
      </c>
      <c r="D2977" s="3" t="s">
        <v>1562</v>
      </c>
      <c r="F2977" s="3" t="s">
        <v>171</v>
      </c>
      <c r="G2977" s="3" t="s">
        <v>67</v>
      </c>
      <c r="H2977" s="3" t="s">
        <v>66</v>
      </c>
      <c r="I2977" s="3" t="s">
        <v>2310</v>
      </c>
      <c r="J2977" s="6">
        <v>0.54</v>
      </c>
      <c r="K2977" s="4">
        <v>45453</v>
      </c>
      <c r="L2977" s="3">
        <f t="shared" si="185"/>
        <v>2024</v>
      </c>
      <c r="M2977" s="3">
        <f t="shared" si="186"/>
        <v>6</v>
      </c>
      <c r="O2977" s="3"/>
      <c r="P2977" s="56">
        <f t="shared" si="187"/>
        <v>0</v>
      </c>
      <c r="Q2977" s="56">
        <f t="shared" si="188"/>
        <v>-0.54</v>
      </c>
      <c r="R2977" s="56">
        <f>IF(A2977="INVERSION",-J2977,0)</f>
        <v>0</v>
      </c>
      <c r="S2977" s="56">
        <f>finanzas3[[#This Row],[INGRESO__NETO]]+finanzas3[[#This Row],[GASTO_NETO]]+finanzas3[[#This Row],[INVERSION_NETA]]</f>
        <v>-0.54</v>
      </c>
    </row>
    <row r="2978" spans="1:19" x14ac:dyDescent="0.35">
      <c r="A2978" s="3" t="s">
        <v>28</v>
      </c>
      <c r="B2978" s="3" t="s">
        <v>16</v>
      </c>
      <c r="C2978" s="3" t="s">
        <v>17</v>
      </c>
      <c r="D2978" s="3" t="s">
        <v>18</v>
      </c>
      <c r="E2978" s="3" t="s">
        <v>2283</v>
      </c>
      <c r="F2978" s="3" t="s">
        <v>171</v>
      </c>
      <c r="G2978" s="3" t="s">
        <v>81</v>
      </c>
      <c r="H2978" s="3" t="s">
        <v>440</v>
      </c>
      <c r="I2978" s="3" t="s">
        <v>2276</v>
      </c>
      <c r="J2978" s="6">
        <v>0.8</v>
      </c>
      <c r="K2978" s="4">
        <v>45453</v>
      </c>
      <c r="L2978" s="3">
        <f t="shared" si="185"/>
        <v>2024</v>
      </c>
      <c r="M2978" s="3">
        <f t="shared" si="186"/>
        <v>6</v>
      </c>
      <c r="N2978" s="9">
        <v>45451</v>
      </c>
      <c r="O2978" s="3"/>
      <c r="P2978" s="56">
        <f t="shared" si="187"/>
        <v>0</v>
      </c>
      <c r="Q2978" s="56">
        <f t="shared" si="188"/>
        <v>-0.8</v>
      </c>
      <c r="R2978" s="56">
        <f>IF(A2978="INVERSION",-J2978,0)</f>
        <v>0</v>
      </c>
      <c r="S2978" s="56">
        <f>finanzas3[[#This Row],[INGRESO__NETO]]+finanzas3[[#This Row],[GASTO_NETO]]+finanzas3[[#This Row],[INVERSION_NETA]]</f>
        <v>-0.8</v>
      </c>
    </row>
    <row r="2979" spans="1:19" x14ac:dyDescent="0.35">
      <c r="A2979" s="3" t="s">
        <v>28</v>
      </c>
      <c r="B2979" s="3" t="s">
        <v>16</v>
      </c>
      <c r="C2979" s="3" t="s">
        <v>17</v>
      </c>
      <c r="D2979" s="3" t="s">
        <v>18</v>
      </c>
      <c r="E2979" s="3" t="s">
        <v>1893</v>
      </c>
      <c r="F2979" s="3" t="s">
        <v>20</v>
      </c>
      <c r="G2979" s="3" t="s">
        <v>73</v>
      </c>
      <c r="H2979" s="3" t="s">
        <v>168</v>
      </c>
      <c r="I2979" s="3" t="s">
        <v>1890</v>
      </c>
      <c r="J2979" s="6">
        <v>2.2970000000000002</v>
      </c>
      <c r="K2979" s="4">
        <v>45453</v>
      </c>
      <c r="L2979" s="3">
        <f t="shared" si="185"/>
        <v>2024</v>
      </c>
      <c r="M2979" s="3">
        <f t="shared" si="186"/>
        <v>6</v>
      </c>
      <c r="O2979" s="3"/>
      <c r="P2979" s="56">
        <f t="shared" si="187"/>
        <v>0</v>
      </c>
      <c r="Q2979" s="56">
        <f t="shared" si="188"/>
        <v>-2.2970000000000002</v>
      </c>
      <c r="R2979" s="56">
        <f>IF(A2979="INVERSION",-J2979,0)</f>
        <v>0</v>
      </c>
      <c r="S2979" s="56">
        <f>finanzas3[[#This Row],[INGRESO__NETO]]+finanzas3[[#This Row],[GASTO_NETO]]+finanzas3[[#This Row],[INVERSION_NETA]]</f>
        <v>-2.2970000000000002</v>
      </c>
    </row>
    <row r="2980" spans="1:19" x14ac:dyDescent="0.35">
      <c r="A2980" s="3" t="s">
        <v>28</v>
      </c>
      <c r="B2980" s="3" t="s">
        <v>16</v>
      </c>
      <c r="C2980" s="3" t="s">
        <v>17</v>
      </c>
      <c r="D2980" s="3" t="s">
        <v>18</v>
      </c>
      <c r="E2980" s="3" t="s">
        <v>2282</v>
      </c>
      <c r="F2980" s="3" t="s">
        <v>171</v>
      </c>
      <c r="G2980" s="3" t="s">
        <v>67</v>
      </c>
      <c r="H2980" s="3" t="s">
        <v>66</v>
      </c>
      <c r="I2980" s="3" t="s">
        <v>2280</v>
      </c>
      <c r="J2980" s="6">
        <v>2.6225000000000005</v>
      </c>
      <c r="K2980" s="4">
        <v>45453</v>
      </c>
      <c r="L2980" s="3">
        <f t="shared" si="185"/>
        <v>2024</v>
      </c>
      <c r="M2980" s="3">
        <f t="shared" si="186"/>
        <v>6</v>
      </c>
      <c r="N2980" s="9">
        <v>45451</v>
      </c>
      <c r="O2980" s="3" t="s">
        <v>2275</v>
      </c>
      <c r="P2980" s="56">
        <f t="shared" si="187"/>
        <v>0</v>
      </c>
      <c r="Q2980" s="56">
        <f t="shared" si="188"/>
        <v>-2.6225000000000005</v>
      </c>
      <c r="R2980" s="56">
        <f>IF(A2980="INVERSION",-J2980,0)</f>
        <v>0</v>
      </c>
      <c r="S2980" s="56">
        <f>finanzas3[[#This Row],[INGRESO__NETO]]+finanzas3[[#This Row],[GASTO_NETO]]+finanzas3[[#This Row],[INVERSION_NETA]]</f>
        <v>-2.6225000000000005</v>
      </c>
    </row>
    <row r="2981" spans="1:19" x14ac:dyDescent="0.35">
      <c r="A2981" s="3" t="s">
        <v>28</v>
      </c>
      <c r="B2981" s="3" t="s">
        <v>16</v>
      </c>
      <c r="C2981" s="3" t="s">
        <v>17</v>
      </c>
      <c r="D2981" s="3" t="s">
        <v>1562</v>
      </c>
      <c r="E2981" s="3" t="s">
        <v>46</v>
      </c>
      <c r="F2981" s="3" t="s">
        <v>171</v>
      </c>
      <c r="G2981" s="3" t="s">
        <v>48</v>
      </c>
      <c r="H2981" s="3" t="s">
        <v>46</v>
      </c>
      <c r="I2981" s="3" t="s">
        <v>1524</v>
      </c>
      <c r="J2981" s="6">
        <v>3.8159999999999998</v>
      </c>
      <c r="K2981" s="4">
        <v>45453</v>
      </c>
      <c r="L2981" s="3">
        <f t="shared" si="185"/>
        <v>2024</v>
      </c>
      <c r="M2981" s="3">
        <f t="shared" si="186"/>
        <v>6</v>
      </c>
      <c r="O2981" s="3"/>
      <c r="P2981" s="56">
        <f t="shared" si="187"/>
        <v>0</v>
      </c>
      <c r="Q2981" s="56">
        <f t="shared" si="188"/>
        <v>-3.8159999999999998</v>
      </c>
      <c r="R2981" s="56">
        <f>IF(A2981="INVERSION",-J2981,0)</f>
        <v>0</v>
      </c>
      <c r="S2981" s="56">
        <f>finanzas3[[#This Row],[INGRESO__NETO]]+finanzas3[[#This Row],[GASTO_NETO]]+finanzas3[[#This Row],[INVERSION_NETA]]</f>
        <v>-3.8159999999999998</v>
      </c>
    </row>
    <row r="2982" spans="1:19" x14ac:dyDescent="0.35">
      <c r="A2982" s="3" t="s">
        <v>28</v>
      </c>
      <c r="B2982" s="3" t="s">
        <v>16</v>
      </c>
      <c r="C2982" s="3" t="s">
        <v>17</v>
      </c>
      <c r="D2982" s="3" t="s">
        <v>1562</v>
      </c>
      <c r="F2982" s="3" t="s">
        <v>171</v>
      </c>
      <c r="G2982" s="3" t="s">
        <v>67</v>
      </c>
      <c r="H2982" s="3" t="s">
        <v>67</v>
      </c>
      <c r="I2982" s="3" t="s">
        <v>2306</v>
      </c>
      <c r="J2982" s="6">
        <v>2.5850000000000004</v>
      </c>
      <c r="K2982" s="4">
        <v>45453</v>
      </c>
      <c r="L2982" s="3">
        <f t="shared" si="185"/>
        <v>2024</v>
      </c>
      <c r="M2982" s="3">
        <f t="shared" si="186"/>
        <v>6</v>
      </c>
      <c r="O2982" s="3"/>
      <c r="P2982" s="56">
        <f t="shared" si="187"/>
        <v>0</v>
      </c>
      <c r="Q2982" s="56">
        <f t="shared" si="188"/>
        <v>-2.5850000000000004</v>
      </c>
      <c r="R2982" s="56">
        <f>IF(A2982="INVERSION",-J2982,0)</f>
        <v>0</v>
      </c>
      <c r="S2982" s="56">
        <f>finanzas3[[#This Row],[INGRESO__NETO]]+finanzas3[[#This Row],[GASTO_NETO]]+finanzas3[[#This Row],[INVERSION_NETA]]</f>
        <v>-2.5850000000000004</v>
      </c>
    </row>
    <row r="2983" spans="1:19" x14ac:dyDescent="0.35">
      <c r="A2983" s="3" t="s">
        <v>28</v>
      </c>
      <c r="B2983" s="3" t="s">
        <v>16</v>
      </c>
      <c r="C2983" s="3" t="s">
        <v>17</v>
      </c>
      <c r="D2983" s="3" t="s">
        <v>1562</v>
      </c>
      <c r="E2983" s="3" t="s">
        <v>67</v>
      </c>
      <c r="F2983" s="3" t="s">
        <v>171</v>
      </c>
      <c r="G2983" s="3" t="s">
        <v>67</v>
      </c>
      <c r="H2983" s="3" t="s">
        <v>67</v>
      </c>
      <c r="I2983" s="3" t="s">
        <v>2305</v>
      </c>
      <c r="J2983" s="6">
        <v>0.86</v>
      </c>
      <c r="K2983" s="4">
        <v>45453</v>
      </c>
      <c r="L2983" s="3">
        <f t="shared" si="185"/>
        <v>2024</v>
      </c>
      <c r="M2983" s="3">
        <f t="shared" si="186"/>
        <v>6</v>
      </c>
      <c r="O2983" s="3"/>
      <c r="P2983" s="56">
        <f t="shared" si="187"/>
        <v>0</v>
      </c>
      <c r="Q2983" s="56">
        <f t="shared" si="188"/>
        <v>-0.86</v>
      </c>
      <c r="R2983" s="56">
        <f>IF(A2983="INVERSION",-J2983,0)</f>
        <v>0</v>
      </c>
      <c r="S2983" s="56">
        <f>finanzas3[[#This Row],[INGRESO__NETO]]+finanzas3[[#This Row],[GASTO_NETO]]+finanzas3[[#This Row],[INVERSION_NETA]]</f>
        <v>-0.86</v>
      </c>
    </row>
    <row r="2984" spans="1:19" x14ac:dyDescent="0.35">
      <c r="A2984" s="3" t="s">
        <v>28</v>
      </c>
      <c r="B2984" s="3" t="s">
        <v>16</v>
      </c>
      <c r="C2984" s="3" t="s">
        <v>17</v>
      </c>
      <c r="D2984" s="3" t="s">
        <v>18</v>
      </c>
      <c r="E2984" s="3" t="s">
        <v>2285</v>
      </c>
      <c r="F2984" s="3" t="s">
        <v>171</v>
      </c>
      <c r="G2984" s="3" t="s">
        <v>67</v>
      </c>
      <c r="H2984" s="3" t="s">
        <v>66</v>
      </c>
      <c r="I2984" s="3" t="s">
        <v>2277</v>
      </c>
      <c r="J2984" s="6">
        <v>1.0900000000000001</v>
      </c>
      <c r="K2984" s="4">
        <v>45453</v>
      </c>
      <c r="L2984" s="3">
        <f t="shared" si="185"/>
        <v>2024</v>
      </c>
      <c r="M2984" s="3">
        <f t="shared" si="186"/>
        <v>6</v>
      </c>
      <c r="N2984" s="9">
        <v>45451</v>
      </c>
      <c r="O2984" s="3"/>
      <c r="P2984" s="56">
        <f t="shared" si="187"/>
        <v>0</v>
      </c>
      <c r="Q2984" s="56">
        <f t="shared" si="188"/>
        <v>-1.0900000000000001</v>
      </c>
      <c r="R2984" s="56">
        <f>IF(A2984="INVERSION",-J2984,0)</f>
        <v>0</v>
      </c>
      <c r="S2984" s="56">
        <f>finanzas3[[#This Row],[INGRESO__NETO]]+finanzas3[[#This Row],[GASTO_NETO]]+finanzas3[[#This Row],[INVERSION_NETA]]</f>
        <v>-1.0900000000000001</v>
      </c>
    </row>
    <row r="2985" spans="1:19" x14ac:dyDescent="0.35">
      <c r="A2985" s="3" t="s">
        <v>28</v>
      </c>
      <c r="B2985" s="3" t="s">
        <v>16</v>
      </c>
      <c r="C2985" s="3" t="s">
        <v>17</v>
      </c>
      <c r="D2985" s="3" t="s">
        <v>18</v>
      </c>
      <c r="E2985" s="3" t="s">
        <v>803</v>
      </c>
      <c r="F2985" s="3" t="s">
        <v>171</v>
      </c>
      <c r="G2985" s="3" t="s">
        <v>53</v>
      </c>
      <c r="H2985" s="3" t="s">
        <v>77</v>
      </c>
      <c r="I2985" s="3" t="s">
        <v>711</v>
      </c>
      <c r="J2985" s="6">
        <v>0.8660000000000001</v>
      </c>
      <c r="K2985" s="4">
        <v>45455</v>
      </c>
      <c r="L2985" s="3">
        <f t="shared" si="185"/>
        <v>2024</v>
      </c>
      <c r="M2985" s="3">
        <f t="shared" si="186"/>
        <v>6</v>
      </c>
      <c r="O2985" s="3"/>
      <c r="P2985" s="56">
        <f t="shared" si="187"/>
        <v>0</v>
      </c>
      <c r="Q2985" s="56">
        <f t="shared" si="188"/>
        <v>-0.8660000000000001</v>
      </c>
      <c r="R2985" s="56">
        <f>IF(A2985="INVERSION",-J2985,0)</f>
        <v>0</v>
      </c>
      <c r="S2985" s="56">
        <f>finanzas3[[#This Row],[INGRESO__NETO]]+finanzas3[[#This Row],[GASTO_NETO]]+finanzas3[[#This Row],[INVERSION_NETA]]</f>
        <v>-0.8660000000000001</v>
      </c>
    </row>
    <row r="2986" spans="1:19" x14ac:dyDescent="0.35">
      <c r="A2986" s="3" t="s">
        <v>531</v>
      </c>
      <c r="B2986" s="3" t="s">
        <v>16</v>
      </c>
      <c r="C2986" s="3" t="s">
        <v>17</v>
      </c>
      <c r="D2986" s="3" t="s">
        <v>18</v>
      </c>
      <c r="E2986" s="3" t="s">
        <v>2203</v>
      </c>
      <c r="F2986" s="3" t="s">
        <v>20</v>
      </c>
      <c r="G2986" s="3" t="s">
        <v>1451</v>
      </c>
      <c r="H2986" s="3" t="s">
        <v>1451</v>
      </c>
      <c r="I2986" s="3" t="s">
        <v>1450</v>
      </c>
      <c r="J2986" s="6">
        <v>135</v>
      </c>
      <c r="K2986" s="4">
        <v>45457</v>
      </c>
      <c r="L2986" s="3">
        <f t="shared" si="185"/>
        <v>2024</v>
      </c>
      <c r="M2986" s="3">
        <f t="shared" si="186"/>
        <v>6</v>
      </c>
      <c r="O2986" s="3"/>
      <c r="P2986" s="56">
        <f t="shared" si="187"/>
        <v>0</v>
      </c>
      <c r="Q2986" s="56">
        <f t="shared" si="188"/>
        <v>0</v>
      </c>
      <c r="R2986" s="56">
        <f>IF(A2986="INVERSION",-J2986,0)</f>
        <v>-135</v>
      </c>
      <c r="S2986" s="56">
        <f>finanzas3[[#This Row],[INGRESO__NETO]]+finanzas3[[#This Row],[GASTO_NETO]]+finanzas3[[#This Row],[INVERSION_NETA]]</f>
        <v>-135</v>
      </c>
    </row>
    <row r="2987" spans="1:19" x14ac:dyDescent="0.35">
      <c r="A2987" s="3" t="s">
        <v>15</v>
      </c>
      <c r="B2987" s="3" t="s">
        <v>16</v>
      </c>
      <c r="C2987" s="3" t="s">
        <v>17</v>
      </c>
      <c r="D2987" s="3" t="s">
        <v>18</v>
      </c>
      <c r="E2987" s="3" t="s">
        <v>610</v>
      </c>
      <c r="F2987" s="3" t="s">
        <v>20</v>
      </c>
      <c r="G2987" s="3" t="s">
        <v>568</v>
      </c>
      <c r="H2987" s="3" t="s">
        <v>2295</v>
      </c>
      <c r="I2987" s="3" t="s">
        <v>2296</v>
      </c>
      <c r="J2987" s="6">
        <v>6.48</v>
      </c>
      <c r="K2987" s="4">
        <v>45458</v>
      </c>
      <c r="L2987" s="3">
        <f t="shared" si="185"/>
        <v>2024</v>
      </c>
      <c r="M2987" s="3">
        <f t="shared" si="186"/>
        <v>6</v>
      </c>
      <c r="O2987" s="3"/>
      <c r="P2987" s="56">
        <f t="shared" si="187"/>
        <v>6.48</v>
      </c>
      <c r="Q2987" s="56">
        <f t="shared" si="188"/>
        <v>0</v>
      </c>
      <c r="R2987" s="56">
        <f>IF(A2987="INVERSION",-J2987,0)</f>
        <v>0</v>
      </c>
      <c r="S2987" s="56">
        <f>finanzas3[[#This Row],[INGRESO__NETO]]+finanzas3[[#This Row],[GASTO_NETO]]+finanzas3[[#This Row],[INVERSION_NETA]]</f>
        <v>6.48</v>
      </c>
    </row>
    <row r="2988" spans="1:19" x14ac:dyDescent="0.35">
      <c r="A2988" s="3" t="s">
        <v>28</v>
      </c>
      <c r="B2988" s="3" t="s">
        <v>16</v>
      </c>
      <c r="C2988" s="3" t="s">
        <v>17</v>
      </c>
      <c r="D2988" s="3" t="s">
        <v>18</v>
      </c>
      <c r="E2988" s="3" t="s">
        <v>645</v>
      </c>
      <c r="F2988" s="3" t="s">
        <v>171</v>
      </c>
      <c r="G2988" s="3" t="s">
        <v>48</v>
      </c>
      <c r="H2988" s="3" t="s">
        <v>874</v>
      </c>
      <c r="I2988" s="3" t="s">
        <v>185</v>
      </c>
      <c r="J2988" s="6">
        <v>9.5000000000000001E-2</v>
      </c>
      <c r="K2988" s="4">
        <v>45460</v>
      </c>
      <c r="L2988" s="3">
        <f t="shared" si="185"/>
        <v>2024</v>
      </c>
      <c r="M2988" s="3">
        <f t="shared" si="186"/>
        <v>6</v>
      </c>
      <c r="O2988" s="3"/>
      <c r="P2988" s="56">
        <f t="shared" si="187"/>
        <v>0</v>
      </c>
      <c r="Q2988" s="56">
        <f t="shared" si="188"/>
        <v>-9.5000000000000001E-2</v>
      </c>
      <c r="R2988" s="56">
        <f>IF(A2988="INVERSION",-J2988,0)</f>
        <v>0</v>
      </c>
      <c r="S2988" s="56">
        <f>finanzas3[[#This Row],[INGRESO__NETO]]+finanzas3[[#This Row],[GASTO_NETO]]+finanzas3[[#This Row],[INVERSION_NETA]]</f>
        <v>-9.5000000000000001E-2</v>
      </c>
    </row>
    <row r="2989" spans="1:19" x14ac:dyDescent="0.35">
      <c r="A2989" s="3" t="s">
        <v>28</v>
      </c>
      <c r="B2989" s="3" t="s">
        <v>16</v>
      </c>
      <c r="C2989" s="3" t="s">
        <v>17</v>
      </c>
      <c r="D2989" s="3" t="s">
        <v>18</v>
      </c>
      <c r="E2989" s="3" t="s">
        <v>2292</v>
      </c>
      <c r="F2989" s="3" t="s">
        <v>171</v>
      </c>
      <c r="G2989" s="3" t="s">
        <v>67</v>
      </c>
      <c r="H2989" s="3" t="s">
        <v>67</v>
      </c>
      <c r="I2989" s="3" t="s">
        <v>2288</v>
      </c>
      <c r="J2989" s="6">
        <v>5.5200000000000005</v>
      </c>
      <c r="K2989" s="4">
        <v>45460</v>
      </c>
      <c r="L2989" s="3">
        <f t="shared" si="185"/>
        <v>2024</v>
      </c>
      <c r="M2989" s="3">
        <f t="shared" si="186"/>
        <v>6</v>
      </c>
      <c r="O2989" s="3"/>
      <c r="P2989" s="56">
        <f t="shared" si="187"/>
        <v>0</v>
      </c>
      <c r="Q2989" s="56">
        <f t="shared" si="188"/>
        <v>-5.5200000000000005</v>
      </c>
      <c r="R2989" s="56">
        <f>IF(A2989="INVERSION",-J2989,0)</f>
        <v>0</v>
      </c>
      <c r="S2989" s="56">
        <f>finanzas3[[#This Row],[INGRESO__NETO]]+finanzas3[[#This Row],[GASTO_NETO]]+finanzas3[[#This Row],[INVERSION_NETA]]</f>
        <v>-5.5200000000000005</v>
      </c>
    </row>
    <row r="2990" spans="1:19" x14ac:dyDescent="0.35">
      <c r="A2990" s="3" t="s">
        <v>28</v>
      </c>
      <c r="B2990" s="3" t="s">
        <v>16</v>
      </c>
      <c r="C2990" s="3" t="s">
        <v>17</v>
      </c>
      <c r="D2990" s="3" t="s">
        <v>1562</v>
      </c>
      <c r="E2990" s="3" t="s">
        <v>63</v>
      </c>
      <c r="F2990" s="3" t="s">
        <v>171</v>
      </c>
      <c r="G2990" s="3" t="s">
        <v>48</v>
      </c>
      <c r="H2990" s="3" t="s">
        <v>63</v>
      </c>
      <c r="I2990" s="3" t="s">
        <v>2307</v>
      </c>
      <c r="J2990" s="6">
        <v>4.1079999999999997</v>
      </c>
      <c r="K2990" s="4">
        <v>45460</v>
      </c>
      <c r="L2990" s="3">
        <f t="shared" si="185"/>
        <v>2024</v>
      </c>
      <c r="M2990" s="3">
        <f t="shared" si="186"/>
        <v>6</v>
      </c>
      <c r="O2990" s="3"/>
      <c r="P2990" s="56">
        <f t="shared" si="187"/>
        <v>0</v>
      </c>
      <c r="Q2990" s="56">
        <f t="shared" si="188"/>
        <v>-4.1079999999999997</v>
      </c>
      <c r="R2990" s="56">
        <f>IF(A2990="INVERSION",-J2990,0)</f>
        <v>0</v>
      </c>
      <c r="S2990" s="56">
        <f>finanzas3[[#This Row],[INGRESO__NETO]]+finanzas3[[#This Row],[GASTO_NETO]]+finanzas3[[#This Row],[INVERSION_NETA]]</f>
        <v>-4.1079999999999997</v>
      </c>
    </row>
    <row r="2991" spans="1:19" x14ac:dyDescent="0.35">
      <c r="A2991" s="3" t="s">
        <v>28</v>
      </c>
      <c r="B2991" s="3" t="s">
        <v>16</v>
      </c>
      <c r="C2991" s="3" t="s">
        <v>17</v>
      </c>
      <c r="D2991" s="3" t="s">
        <v>1562</v>
      </c>
      <c r="E2991" s="3" t="s">
        <v>1623</v>
      </c>
      <c r="F2991" s="3" t="s">
        <v>171</v>
      </c>
      <c r="G2991" s="3" t="s">
        <v>48</v>
      </c>
      <c r="H2991" s="3" t="s">
        <v>1623</v>
      </c>
      <c r="I2991" s="3" t="s">
        <v>2307</v>
      </c>
      <c r="J2991" s="6">
        <v>1.284</v>
      </c>
      <c r="K2991" s="4">
        <v>45460</v>
      </c>
      <c r="L2991" s="3">
        <f t="shared" si="185"/>
        <v>2024</v>
      </c>
      <c r="M2991" s="3">
        <f t="shared" si="186"/>
        <v>6</v>
      </c>
      <c r="O2991" s="3"/>
      <c r="P2991" s="56">
        <f t="shared" si="187"/>
        <v>0</v>
      </c>
      <c r="Q2991" s="56">
        <f t="shared" si="188"/>
        <v>-1.284</v>
      </c>
      <c r="R2991" s="56">
        <f>IF(A2991="INVERSION",-J2991,0)</f>
        <v>0</v>
      </c>
      <c r="S2991" s="56">
        <f>finanzas3[[#This Row],[INGRESO__NETO]]+finanzas3[[#This Row],[GASTO_NETO]]+finanzas3[[#This Row],[INVERSION_NETA]]</f>
        <v>-1.284</v>
      </c>
    </row>
    <row r="2992" spans="1:19" x14ac:dyDescent="0.35">
      <c r="A2992" s="3" t="s">
        <v>28</v>
      </c>
      <c r="B2992" s="3" t="s">
        <v>16</v>
      </c>
      <c r="C2992" s="3" t="s">
        <v>17</v>
      </c>
      <c r="D2992" s="3" t="s">
        <v>18</v>
      </c>
      <c r="E2992" s="3" t="s">
        <v>2291</v>
      </c>
      <c r="F2992" s="3" t="s">
        <v>171</v>
      </c>
      <c r="G2992" s="3" t="s">
        <v>67</v>
      </c>
      <c r="H2992" s="3" t="s">
        <v>67</v>
      </c>
      <c r="I2992" s="3" t="s">
        <v>2293</v>
      </c>
      <c r="J2992" s="6">
        <v>1.79</v>
      </c>
      <c r="K2992" s="4">
        <v>45460</v>
      </c>
      <c r="L2992" s="3">
        <f t="shared" si="185"/>
        <v>2024</v>
      </c>
      <c r="M2992" s="3">
        <f t="shared" si="186"/>
        <v>6</v>
      </c>
      <c r="N2992" s="9">
        <v>45457</v>
      </c>
      <c r="O2992" s="3" t="s">
        <v>2294</v>
      </c>
      <c r="P2992" s="56">
        <f t="shared" si="187"/>
        <v>0</v>
      </c>
      <c r="Q2992" s="56">
        <f t="shared" si="188"/>
        <v>-1.79</v>
      </c>
      <c r="R2992" s="56">
        <f>IF(A2992="INVERSION",-J2992,0)</f>
        <v>0</v>
      </c>
      <c r="S2992" s="56">
        <f>finanzas3[[#This Row],[INGRESO__NETO]]+finanzas3[[#This Row],[GASTO_NETO]]+finanzas3[[#This Row],[INVERSION_NETA]]</f>
        <v>-1.79</v>
      </c>
    </row>
    <row r="2993" spans="1:19" x14ac:dyDescent="0.35">
      <c r="A2993" s="3" t="s">
        <v>28</v>
      </c>
      <c r="B2993" s="3" t="s">
        <v>16</v>
      </c>
      <c r="C2993" s="3" t="s">
        <v>17</v>
      </c>
      <c r="D2993" s="3" t="s">
        <v>18</v>
      </c>
      <c r="E2993" s="3" t="s">
        <v>167</v>
      </c>
      <c r="F2993" s="3" t="s">
        <v>20</v>
      </c>
      <c r="G2993" s="3" t="s">
        <v>31</v>
      </c>
      <c r="H2993" s="3" t="s">
        <v>1219</v>
      </c>
      <c r="I2993" s="3" t="s">
        <v>2290</v>
      </c>
      <c r="J2993" s="6">
        <v>1.8</v>
      </c>
      <c r="K2993" s="4">
        <v>45460</v>
      </c>
      <c r="L2993" s="3">
        <f t="shared" si="185"/>
        <v>2024</v>
      </c>
      <c r="M2993" s="3">
        <f t="shared" si="186"/>
        <v>6</v>
      </c>
      <c r="O2993" s="3"/>
      <c r="P2993" s="56">
        <f t="shared" si="187"/>
        <v>0</v>
      </c>
      <c r="Q2993" s="56">
        <f t="shared" si="188"/>
        <v>-1.8</v>
      </c>
      <c r="R2993" s="56">
        <f>IF(A2993="INVERSION",-J2993,0)</f>
        <v>0</v>
      </c>
      <c r="S2993" s="56">
        <f>finanzas3[[#This Row],[INGRESO__NETO]]+finanzas3[[#This Row],[GASTO_NETO]]+finanzas3[[#This Row],[INVERSION_NETA]]</f>
        <v>-1.8</v>
      </c>
    </row>
    <row r="2994" spans="1:19" x14ac:dyDescent="0.35">
      <c r="A2994" s="3" t="s">
        <v>28</v>
      </c>
      <c r="B2994" s="3" t="s">
        <v>16</v>
      </c>
      <c r="C2994" s="3" t="s">
        <v>17</v>
      </c>
      <c r="D2994" s="3" t="s">
        <v>1562</v>
      </c>
      <c r="F2994" s="3" t="s">
        <v>171</v>
      </c>
      <c r="G2994" s="3" t="s">
        <v>67</v>
      </c>
      <c r="H2994" s="3" t="s">
        <v>66</v>
      </c>
      <c r="I2994" s="3" t="s">
        <v>2324</v>
      </c>
      <c r="J2994" s="6">
        <v>0.22000000000000003</v>
      </c>
      <c r="K2994" s="4">
        <v>45460</v>
      </c>
      <c r="L2994" s="3">
        <f t="shared" si="185"/>
        <v>2024</v>
      </c>
      <c r="M2994" s="3">
        <f t="shared" si="186"/>
        <v>6</v>
      </c>
      <c r="O2994" s="3"/>
      <c r="P2994" s="56">
        <f t="shared" si="187"/>
        <v>0</v>
      </c>
      <c r="Q2994" s="56">
        <f t="shared" si="188"/>
        <v>-0.22000000000000003</v>
      </c>
      <c r="R2994" s="56">
        <f>IF(A2994="INVERSION",-J2994,0)</f>
        <v>0</v>
      </c>
      <c r="S2994" s="56">
        <f>finanzas3[[#This Row],[INGRESO__NETO]]+finanzas3[[#This Row],[GASTO_NETO]]+finanzas3[[#This Row],[INVERSION_NETA]]</f>
        <v>-0.22000000000000003</v>
      </c>
    </row>
    <row r="2995" spans="1:19" x14ac:dyDescent="0.35">
      <c r="A2995" s="3" t="s">
        <v>28</v>
      </c>
      <c r="B2995" s="3" t="s">
        <v>16</v>
      </c>
      <c r="C2995" s="3" t="s">
        <v>17</v>
      </c>
      <c r="D2995" s="3" t="s">
        <v>18</v>
      </c>
      <c r="E2995" s="3" t="s">
        <v>1795</v>
      </c>
      <c r="F2995" s="3" t="s">
        <v>20</v>
      </c>
      <c r="G2995" s="3" t="s">
        <v>59</v>
      </c>
      <c r="H2995" s="3" t="s">
        <v>228</v>
      </c>
      <c r="I2995" s="3" t="s">
        <v>2289</v>
      </c>
      <c r="J2995" s="6">
        <v>0.69000000000000006</v>
      </c>
      <c r="K2995" s="4">
        <v>45460</v>
      </c>
      <c r="L2995" s="3">
        <f t="shared" si="185"/>
        <v>2024</v>
      </c>
      <c r="M2995" s="3">
        <f t="shared" si="186"/>
        <v>6</v>
      </c>
      <c r="O2995" s="3"/>
      <c r="P2995" s="56">
        <f t="shared" si="187"/>
        <v>0</v>
      </c>
      <c r="Q2995" s="56">
        <f t="shared" si="188"/>
        <v>-0.69000000000000006</v>
      </c>
      <c r="R2995" s="56">
        <f>IF(A2995="INVERSION",-J2995,0)</f>
        <v>0</v>
      </c>
      <c r="S2995" s="56">
        <f>finanzas3[[#This Row],[INGRESO__NETO]]+finanzas3[[#This Row],[GASTO_NETO]]+finanzas3[[#This Row],[INVERSION_NETA]]</f>
        <v>-0.69000000000000006</v>
      </c>
    </row>
    <row r="2996" spans="1:19" x14ac:dyDescent="0.35">
      <c r="A2996" s="3" t="s">
        <v>28</v>
      </c>
      <c r="B2996" s="3" t="s">
        <v>16</v>
      </c>
      <c r="C2996" s="3" t="s">
        <v>17</v>
      </c>
      <c r="D2996" s="3" t="s">
        <v>18</v>
      </c>
      <c r="E2996" s="3" t="s">
        <v>1795</v>
      </c>
      <c r="F2996" s="3" t="s">
        <v>20</v>
      </c>
      <c r="G2996" s="3" t="s">
        <v>59</v>
      </c>
      <c r="H2996" s="3" t="s">
        <v>228</v>
      </c>
      <c r="I2996" s="3" t="s">
        <v>2262</v>
      </c>
      <c r="J2996" s="6">
        <v>0.25999999999999995</v>
      </c>
      <c r="K2996" s="4">
        <v>45460</v>
      </c>
      <c r="L2996" s="3">
        <f t="shared" si="185"/>
        <v>2024</v>
      </c>
      <c r="M2996" s="3">
        <f t="shared" si="186"/>
        <v>6</v>
      </c>
      <c r="O2996" s="3" t="s">
        <v>2287</v>
      </c>
      <c r="P2996" s="56">
        <f t="shared" si="187"/>
        <v>0</v>
      </c>
      <c r="Q2996" s="56">
        <f t="shared" si="188"/>
        <v>-0.25999999999999995</v>
      </c>
      <c r="R2996" s="56">
        <f>IF(A2996="INVERSION",-J2996,0)</f>
        <v>0</v>
      </c>
      <c r="S2996" s="56">
        <f>finanzas3[[#This Row],[INGRESO__NETO]]+finanzas3[[#This Row],[GASTO_NETO]]+finanzas3[[#This Row],[INVERSION_NETA]]</f>
        <v>-0.25999999999999995</v>
      </c>
    </row>
    <row r="2997" spans="1:19" x14ac:dyDescent="0.35">
      <c r="A2997" s="3" t="s">
        <v>28</v>
      </c>
      <c r="B2997" s="3" t="s">
        <v>16</v>
      </c>
      <c r="C2997" s="3" t="s">
        <v>17</v>
      </c>
      <c r="D2997" s="3" t="s">
        <v>1562</v>
      </c>
      <c r="E2997" s="3" t="s">
        <v>1948</v>
      </c>
      <c r="F2997" s="3" t="s">
        <v>171</v>
      </c>
      <c r="G2997" s="3" t="s">
        <v>81</v>
      </c>
      <c r="H2997" s="3" t="s">
        <v>168</v>
      </c>
      <c r="I2997" s="3" t="s">
        <v>327</v>
      </c>
      <c r="J2997" s="6">
        <v>0.60000000000000009</v>
      </c>
      <c r="K2997" s="4">
        <v>45461</v>
      </c>
      <c r="L2997" s="3">
        <f t="shared" si="185"/>
        <v>2024</v>
      </c>
      <c r="M2997" s="3">
        <f t="shared" si="186"/>
        <v>6</v>
      </c>
      <c r="O2997" s="3"/>
      <c r="P2997" s="56">
        <f t="shared" si="187"/>
        <v>0</v>
      </c>
      <c r="Q2997" s="56">
        <f t="shared" si="188"/>
        <v>-0.60000000000000009</v>
      </c>
      <c r="R2997" s="56">
        <f>IF(A2997="INVERSION",-J2997,0)</f>
        <v>0</v>
      </c>
      <c r="S2997" s="56">
        <f>finanzas3[[#This Row],[INGRESO__NETO]]+finanzas3[[#This Row],[GASTO_NETO]]+finanzas3[[#This Row],[INVERSION_NETA]]</f>
        <v>-0.60000000000000009</v>
      </c>
    </row>
    <row r="2998" spans="1:19" x14ac:dyDescent="0.35">
      <c r="A2998" s="3" t="s">
        <v>28</v>
      </c>
      <c r="B2998" s="3" t="s">
        <v>16</v>
      </c>
      <c r="C2998" s="3" t="s">
        <v>17</v>
      </c>
      <c r="D2998" s="3" t="s">
        <v>18</v>
      </c>
      <c r="E2998" s="3" t="s">
        <v>2228</v>
      </c>
      <c r="F2998" s="3" t="s">
        <v>171</v>
      </c>
      <c r="G2998" s="3" t="s">
        <v>84</v>
      </c>
      <c r="H2998" s="3" t="s">
        <v>1036</v>
      </c>
      <c r="I2998" s="3" t="s">
        <v>1414</v>
      </c>
      <c r="J2998" s="6">
        <v>0.95000000000000007</v>
      </c>
      <c r="K2998" s="4">
        <v>45463</v>
      </c>
      <c r="L2998" s="3">
        <f t="shared" si="185"/>
        <v>2024</v>
      </c>
      <c r="M2998" s="3">
        <f t="shared" si="186"/>
        <v>6</v>
      </c>
      <c r="N2998" s="39"/>
      <c r="O2998" s="3"/>
      <c r="P2998" s="56">
        <f t="shared" si="187"/>
        <v>0</v>
      </c>
      <c r="Q2998" s="56">
        <f t="shared" si="188"/>
        <v>-0.95000000000000007</v>
      </c>
      <c r="R2998" s="56">
        <f>IF(A2998="INVERSION",-J2998,0)</f>
        <v>0</v>
      </c>
      <c r="S2998" s="56">
        <f>finanzas3[[#This Row],[INGRESO__NETO]]+finanzas3[[#This Row],[GASTO_NETO]]+finanzas3[[#This Row],[INVERSION_NETA]]</f>
        <v>-0.95000000000000007</v>
      </c>
    </row>
    <row r="2999" spans="1:19" x14ac:dyDescent="0.35">
      <c r="A2999" s="3" t="s">
        <v>28</v>
      </c>
      <c r="B2999" s="3" t="s">
        <v>16</v>
      </c>
      <c r="C2999" s="3" t="s">
        <v>17</v>
      </c>
      <c r="D2999" s="3" t="s">
        <v>18</v>
      </c>
      <c r="E2999" s="3" t="s">
        <v>2312</v>
      </c>
      <c r="F2999" s="3" t="s">
        <v>171</v>
      </c>
      <c r="G2999" s="3" t="s">
        <v>67</v>
      </c>
      <c r="H2999" s="3" t="s">
        <v>66</v>
      </c>
      <c r="I2999" s="3" t="s">
        <v>2311</v>
      </c>
      <c r="J2999" s="6">
        <v>1.8</v>
      </c>
      <c r="K2999" s="4">
        <v>45464</v>
      </c>
      <c r="L2999" s="3">
        <f t="shared" si="185"/>
        <v>2024</v>
      </c>
      <c r="M2999" s="3">
        <f t="shared" si="186"/>
        <v>6</v>
      </c>
      <c r="N2999" s="37"/>
      <c r="O2999" s="3"/>
      <c r="P2999" s="56">
        <f t="shared" si="187"/>
        <v>0</v>
      </c>
      <c r="Q2999" s="56">
        <f t="shared" si="188"/>
        <v>-1.8</v>
      </c>
      <c r="R2999" s="56">
        <f>IF(A2999="INVERSION",-J2999,0)</f>
        <v>0</v>
      </c>
      <c r="S2999" s="56">
        <f>finanzas3[[#This Row],[INGRESO__NETO]]+finanzas3[[#This Row],[GASTO_NETO]]+finanzas3[[#This Row],[INVERSION_NETA]]</f>
        <v>-1.8</v>
      </c>
    </row>
    <row r="3000" spans="1:19" x14ac:dyDescent="0.35">
      <c r="A3000" s="3" t="s">
        <v>28</v>
      </c>
      <c r="B3000" s="3" t="s">
        <v>16</v>
      </c>
      <c r="C3000" s="3" t="s">
        <v>17</v>
      </c>
      <c r="D3000" s="3" t="s">
        <v>18</v>
      </c>
      <c r="E3000" s="3" t="s">
        <v>2315</v>
      </c>
      <c r="F3000" s="3" t="s">
        <v>171</v>
      </c>
      <c r="G3000" s="3" t="s">
        <v>67</v>
      </c>
      <c r="H3000" s="3" t="s">
        <v>66</v>
      </c>
      <c r="I3000" s="3" t="s">
        <v>2186</v>
      </c>
      <c r="J3000" s="6">
        <v>0.27</v>
      </c>
      <c r="K3000" s="4">
        <v>45467</v>
      </c>
      <c r="L3000" s="3">
        <f t="shared" si="185"/>
        <v>2024</v>
      </c>
      <c r="M3000" s="3">
        <f t="shared" si="186"/>
        <v>6</v>
      </c>
      <c r="N3000" s="37"/>
      <c r="O3000" s="3" t="s">
        <v>2316</v>
      </c>
      <c r="P3000" s="56">
        <f t="shared" si="187"/>
        <v>0</v>
      </c>
      <c r="Q3000" s="56">
        <f t="shared" si="188"/>
        <v>-0.27</v>
      </c>
      <c r="R3000" s="56">
        <f>IF(A3000="INVERSION",-J3000,0)</f>
        <v>0</v>
      </c>
      <c r="S3000" s="56">
        <f>finanzas3[[#This Row],[INGRESO__NETO]]+finanzas3[[#This Row],[GASTO_NETO]]+finanzas3[[#This Row],[INVERSION_NETA]]</f>
        <v>-0.27</v>
      </c>
    </row>
    <row r="3001" spans="1:19" x14ac:dyDescent="0.35">
      <c r="A3001" s="3" t="s">
        <v>28</v>
      </c>
      <c r="B3001" s="3" t="s">
        <v>16</v>
      </c>
      <c r="C3001" s="3" t="s">
        <v>17</v>
      </c>
      <c r="D3001" s="3" t="s">
        <v>18</v>
      </c>
      <c r="E3001" s="3" t="s">
        <v>40</v>
      </c>
      <c r="F3001" s="3" t="s">
        <v>171</v>
      </c>
      <c r="G3001" s="3" t="s">
        <v>21</v>
      </c>
      <c r="H3001" s="3" t="s">
        <v>40</v>
      </c>
      <c r="I3001" s="3" t="s">
        <v>40</v>
      </c>
      <c r="J3001" s="6">
        <v>20</v>
      </c>
      <c r="K3001" s="4">
        <v>45467</v>
      </c>
      <c r="L3001" s="3">
        <f t="shared" si="185"/>
        <v>2024</v>
      </c>
      <c r="M3001" s="3">
        <f t="shared" si="186"/>
        <v>6</v>
      </c>
      <c r="N3001" s="37"/>
      <c r="O3001" s="3" t="s">
        <v>2317</v>
      </c>
      <c r="P3001" s="56">
        <f t="shared" si="187"/>
        <v>0</v>
      </c>
      <c r="Q3001" s="56">
        <f t="shared" si="188"/>
        <v>-20</v>
      </c>
      <c r="R3001" s="56">
        <f>IF(A3001="INVERSION",-J3001,0)</f>
        <v>0</v>
      </c>
      <c r="S3001" s="56">
        <f>finanzas3[[#This Row],[INGRESO__NETO]]+finanzas3[[#This Row],[GASTO_NETO]]+finanzas3[[#This Row],[INVERSION_NETA]]</f>
        <v>-20</v>
      </c>
    </row>
    <row r="3002" spans="1:19" x14ac:dyDescent="0.35">
      <c r="A3002" s="3" t="s">
        <v>28</v>
      </c>
      <c r="B3002" s="3" t="s">
        <v>16</v>
      </c>
      <c r="C3002" s="3" t="s">
        <v>17</v>
      </c>
      <c r="D3002" s="3" t="s">
        <v>18</v>
      </c>
      <c r="E3002" s="3" t="s">
        <v>803</v>
      </c>
      <c r="F3002" s="3" t="s">
        <v>171</v>
      </c>
      <c r="G3002" s="3" t="s">
        <v>53</v>
      </c>
      <c r="H3002" s="3" t="s">
        <v>77</v>
      </c>
      <c r="I3002" s="3" t="s">
        <v>711</v>
      </c>
      <c r="J3002" s="6">
        <v>0.86099999999999999</v>
      </c>
      <c r="K3002" s="4">
        <v>45467</v>
      </c>
      <c r="L3002" s="3">
        <f t="shared" si="185"/>
        <v>2024</v>
      </c>
      <c r="M3002" s="3">
        <f t="shared" si="186"/>
        <v>6</v>
      </c>
      <c r="N3002" s="37"/>
      <c r="O3002" s="3"/>
      <c r="P3002" s="56">
        <f t="shared" si="187"/>
        <v>0</v>
      </c>
      <c r="Q3002" s="56">
        <f t="shared" si="188"/>
        <v>-0.86099999999999999</v>
      </c>
      <c r="R3002" s="56">
        <f>IF(A3002="INVERSION",-J3002,0)</f>
        <v>0</v>
      </c>
      <c r="S3002" s="56">
        <f>finanzas3[[#This Row],[INGRESO__NETO]]+finanzas3[[#This Row],[GASTO_NETO]]+finanzas3[[#This Row],[INVERSION_NETA]]</f>
        <v>-0.86099999999999999</v>
      </c>
    </row>
    <row r="3003" spans="1:19" x14ac:dyDescent="0.35">
      <c r="A3003" s="3" t="s">
        <v>28</v>
      </c>
      <c r="B3003" s="3" t="s">
        <v>16</v>
      </c>
      <c r="C3003" s="3" t="s">
        <v>17</v>
      </c>
      <c r="D3003" s="3" t="s">
        <v>18</v>
      </c>
      <c r="E3003" s="3" t="s">
        <v>1795</v>
      </c>
      <c r="F3003" s="3" t="s">
        <v>171</v>
      </c>
      <c r="G3003" s="3" t="s">
        <v>59</v>
      </c>
      <c r="H3003" s="3" t="s">
        <v>228</v>
      </c>
      <c r="I3003" s="3" t="s">
        <v>2314</v>
      </c>
      <c r="J3003" s="6">
        <v>0.58000000000000007</v>
      </c>
      <c r="K3003" s="4">
        <v>45467</v>
      </c>
      <c r="L3003" s="3">
        <f t="shared" si="185"/>
        <v>2024</v>
      </c>
      <c r="M3003" s="3">
        <f t="shared" si="186"/>
        <v>6</v>
      </c>
      <c r="N3003" s="37"/>
      <c r="O3003" s="3" t="s">
        <v>2319</v>
      </c>
      <c r="P3003" s="56">
        <f t="shared" si="187"/>
        <v>0</v>
      </c>
      <c r="Q3003" s="56">
        <f t="shared" si="188"/>
        <v>-0.58000000000000007</v>
      </c>
      <c r="R3003" s="56">
        <f>IF(A3003="INVERSION",-J3003,0)</f>
        <v>0</v>
      </c>
      <c r="S3003" s="56">
        <f>finanzas3[[#This Row],[INGRESO__NETO]]+finanzas3[[#This Row],[GASTO_NETO]]+finanzas3[[#This Row],[INVERSION_NETA]]</f>
        <v>-0.58000000000000007</v>
      </c>
    </row>
    <row r="3004" spans="1:19" x14ac:dyDescent="0.35">
      <c r="A3004" s="3" t="s">
        <v>28</v>
      </c>
      <c r="B3004" s="3" t="s">
        <v>16</v>
      </c>
      <c r="C3004" s="3" t="s">
        <v>17</v>
      </c>
      <c r="D3004" s="3" t="s">
        <v>18</v>
      </c>
      <c r="E3004" s="3" t="s">
        <v>942</v>
      </c>
      <c r="F3004" s="3" t="s">
        <v>171</v>
      </c>
      <c r="G3004" s="3" t="s">
        <v>59</v>
      </c>
      <c r="H3004" s="3" t="s">
        <v>228</v>
      </c>
      <c r="I3004" s="3" t="s">
        <v>2314</v>
      </c>
      <c r="J3004" s="6">
        <v>0.47900000000000004</v>
      </c>
      <c r="K3004" s="4">
        <v>45467</v>
      </c>
      <c r="L3004" s="3">
        <f t="shared" si="185"/>
        <v>2024</v>
      </c>
      <c r="M3004" s="3">
        <f t="shared" si="186"/>
        <v>6</v>
      </c>
      <c r="N3004" s="37"/>
      <c r="O3004" s="3" t="s">
        <v>2318</v>
      </c>
      <c r="P3004" s="56">
        <f t="shared" si="187"/>
        <v>0</v>
      </c>
      <c r="Q3004" s="56">
        <f t="shared" si="188"/>
        <v>-0.47900000000000004</v>
      </c>
      <c r="R3004" s="56">
        <f>IF(A3004="INVERSION",-J3004,0)</f>
        <v>0</v>
      </c>
      <c r="S3004" s="56">
        <f>finanzas3[[#This Row],[INGRESO__NETO]]+finanzas3[[#This Row],[GASTO_NETO]]+finanzas3[[#This Row],[INVERSION_NETA]]</f>
        <v>-0.47900000000000004</v>
      </c>
    </row>
    <row r="3005" spans="1:19" x14ac:dyDescent="0.35">
      <c r="A3005" s="3" t="s">
        <v>28</v>
      </c>
      <c r="B3005" s="3" t="s">
        <v>16</v>
      </c>
      <c r="C3005" s="3" t="s">
        <v>17</v>
      </c>
      <c r="D3005" s="3" t="s">
        <v>18</v>
      </c>
      <c r="E3005" s="3" t="s">
        <v>1795</v>
      </c>
      <c r="F3005" s="3" t="s">
        <v>171</v>
      </c>
      <c r="G3005" s="3" t="s">
        <v>59</v>
      </c>
      <c r="H3005" s="3" t="s">
        <v>228</v>
      </c>
      <c r="I3005" s="3" t="s">
        <v>2313</v>
      </c>
      <c r="J3005" s="6">
        <v>0.69000000000000006</v>
      </c>
      <c r="K3005" s="4">
        <v>45467</v>
      </c>
      <c r="L3005" s="3">
        <f t="shared" si="185"/>
        <v>2024</v>
      </c>
      <c r="M3005" s="3">
        <f t="shared" si="186"/>
        <v>6</v>
      </c>
      <c r="N3005" s="37"/>
      <c r="O3005" s="3"/>
      <c r="P3005" s="56">
        <f t="shared" si="187"/>
        <v>0</v>
      </c>
      <c r="Q3005" s="56">
        <f t="shared" si="188"/>
        <v>-0.69000000000000006</v>
      </c>
      <c r="R3005" s="56">
        <f>IF(A3005="INVERSION",-J3005,0)</f>
        <v>0</v>
      </c>
      <c r="S3005" s="56">
        <f>finanzas3[[#This Row],[INGRESO__NETO]]+finanzas3[[#This Row],[GASTO_NETO]]+finanzas3[[#This Row],[INVERSION_NETA]]</f>
        <v>-0.69000000000000006</v>
      </c>
    </row>
    <row r="3006" spans="1:19" x14ac:dyDescent="0.35">
      <c r="A3006" s="3" t="s">
        <v>15</v>
      </c>
      <c r="B3006" s="3" t="s">
        <v>16</v>
      </c>
      <c r="C3006" s="3" t="s">
        <v>29</v>
      </c>
      <c r="D3006" s="3" t="s">
        <v>18</v>
      </c>
      <c r="E3006" s="3" t="s">
        <v>645</v>
      </c>
      <c r="F3006" s="3" t="s">
        <v>171</v>
      </c>
      <c r="G3006" s="3" t="s">
        <v>148</v>
      </c>
      <c r="H3006" s="3" t="s">
        <v>646</v>
      </c>
      <c r="I3006" s="3" t="s">
        <v>2706</v>
      </c>
      <c r="J3006" s="6">
        <v>607.94999999999993</v>
      </c>
      <c r="K3006" s="4">
        <v>45470</v>
      </c>
      <c r="L3006" s="3">
        <f t="shared" si="185"/>
        <v>2024</v>
      </c>
      <c r="M3006" s="3">
        <f t="shared" si="186"/>
        <v>6</v>
      </c>
      <c r="N3006" s="37"/>
      <c r="O3006" s="3" t="s">
        <v>2322</v>
      </c>
      <c r="P3006" s="56">
        <f t="shared" si="187"/>
        <v>607.94999999999993</v>
      </c>
      <c r="Q3006" s="56">
        <f t="shared" si="188"/>
        <v>0</v>
      </c>
      <c r="R3006" s="56">
        <f>IF(A3006="INVERSION",-J3006,0)</f>
        <v>0</v>
      </c>
      <c r="S3006" s="56">
        <f>finanzas3[[#This Row],[INGRESO__NETO]]+finanzas3[[#This Row],[GASTO_NETO]]+finanzas3[[#This Row],[INVERSION_NETA]]</f>
        <v>607.94999999999993</v>
      </c>
    </row>
    <row r="3007" spans="1:19" x14ac:dyDescent="0.35">
      <c r="A3007" s="3" t="s">
        <v>28</v>
      </c>
      <c r="B3007" s="3" t="s">
        <v>16</v>
      </c>
      <c r="C3007" s="3" t="s">
        <v>17</v>
      </c>
      <c r="D3007" s="3" t="s">
        <v>18</v>
      </c>
      <c r="E3007" s="3" t="s">
        <v>1402</v>
      </c>
      <c r="F3007" s="3" t="s">
        <v>20</v>
      </c>
      <c r="G3007" s="3" t="s">
        <v>73</v>
      </c>
      <c r="H3007" s="3" t="s">
        <v>168</v>
      </c>
      <c r="I3007" s="3" t="s">
        <v>2195</v>
      </c>
      <c r="J3007" s="6">
        <v>0.99900000000000011</v>
      </c>
      <c r="K3007" s="4">
        <v>45471</v>
      </c>
      <c r="L3007" s="3">
        <f t="shared" si="185"/>
        <v>2024</v>
      </c>
      <c r="M3007" s="3">
        <f t="shared" si="186"/>
        <v>6</v>
      </c>
      <c r="N3007" s="37"/>
      <c r="O3007" s="3"/>
      <c r="P3007" s="56">
        <f t="shared" si="187"/>
        <v>0</v>
      </c>
      <c r="Q3007" s="56">
        <f t="shared" si="188"/>
        <v>-0.99900000000000011</v>
      </c>
      <c r="R3007" s="56">
        <f>IF(A3007="INVERSION",-J3007,0)</f>
        <v>0</v>
      </c>
      <c r="S3007" s="56">
        <f>finanzas3[[#This Row],[INGRESO__NETO]]+finanzas3[[#This Row],[GASTO_NETO]]+finanzas3[[#This Row],[INVERSION_NETA]]</f>
        <v>-0.99900000000000011</v>
      </c>
    </row>
    <row r="3008" spans="1:19" x14ac:dyDescent="0.35">
      <c r="A3008" s="3" t="s">
        <v>28</v>
      </c>
      <c r="B3008" s="3" t="s">
        <v>16</v>
      </c>
      <c r="C3008" s="3" t="s">
        <v>17</v>
      </c>
      <c r="D3008" s="3" t="s">
        <v>18</v>
      </c>
      <c r="E3008" s="3" t="s">
        <v>167</v>
      </c>
      <c r="F3008" s="3" t="s">
        <v>20</v>
      </c>
      <c r="G3008" s="3" t="s">
        <v>1865</v>
      </c>
      <c r="H3008" s="3" t="s">
        <v>262</v>
      </c>
      <c r="I3008" s="3" t="s">
        <v>2320</v>
      </c>
      <c r="J3008" s="6">
        <v>1.6120000000000001</v>
      </c>
      <c r="K3008" s="4">
        <v>45471</v>
      </c>
      <c r="L3008" s="3">
        <f t="shared" si="185"/>
        <v>2024</v>
      </c>
      <c r="M3008" s="3">
        <f t="shared" si="186"/>
        <v>6</v>
      </c>
      <c r="N3008" s="37"/>
      <c r="O3008" s="3"/>
      <c r="P3008" s="56">
        <f t="shared" si="187"/>
        <v>0</v>
      </c>
      <c r="Q3008" s="56">
        <f t="shared" si="188"/>
        <v>-1.6120000000000001</v>
      </c>
      <c r="R3008" s="56">
        <f>IF(A3008="INVERSION",-J3008,0)</f>
        <v>0</v>
      </c>
      <c r="S3008" s="56">
        <f>finanzas3[[#This Row],[INGRESO__NETO]]+finanzas3[[#This Row],[GASTO_NETO]]+finanzas3[[#This Row],[INVERSION_NETA]]</f>
        <v>-1.6120000000000001</v>
      </c>
    </row>
    <row r="3009" spans="1:19" x14ac:dyDescent="0.35">
      <c r="A3009" s="3" t="s">
        <v>28</v>
      </c>
      <c r="B3009" s="3" t="s">
        <v>16</v>
      </c>
      <c r="C3009" s="3" t="s">
        <v>17</v>
      </c>
      <c r="D3009" s="3" t="s">
        <v>18</v>
      </c>
      <c r="E3009" s="3" t="s">
        <v>645</v>
      </c>
      <c r="F3009" s="3" t="s">
        <v>171</v>
      </c>
      <c r="G3009" s="3" t="s">
        <v>48</v>
      </c>
      <c r="H3009" s="3" t="s">
        <v>874</v>
      </c>
      <c r="I3009" s="3" t="s">
        <v>973</v>
      </c>
      <c r="J3009" s="6">
        <v>0.30499999999999999</v>
      </c>
      <c r="K3009" s="4">
        <v>45471</v>
      </c>
      <c r="L3009" s="3">
        <f t="shared" si="185"/>
        <v>2024</v>
      </c>
      <c r="M3009" s="3">
        <f t="shared" si="186"/>
        <v>6</v>
      </c>
      <c r="N3009" s="37"/>
      <c r="O3009" s="3"/>
      <c r="P3009" s="56">
        <f t="shared" si="187"/>
        <v>0</v>
      </c>
      <c r="Q3009" s="56">
        <f t="shared" si="188"/>
        <v>-0.30499999999999999</v>
      </c>
      <c r="R3009" s="56">
        <f>IF(A3009="INVERSION",-J3009,0)</f>
        <v>0</v>
      </c>
      <c r="S3009" s="56">
        <f>finanzas3[[#This Row],[INGRESO__NETO]]+finanzas3[[#This Row],[GASTO_NETO]]+finanzas3[[#This Row],[INVERSION_NETA]]</f>
        <v>-0.30499999999999999</v>
      </c>
    </row>
    <row r="3010" spans="1:19" x14ac:dyDescent="0.35">
      <c r="A3010" s="3" t="s">
        <v>28</v>
      </c>
      <c r="B3010" s="3" t="s">
        <v>16</v>
      </c>
      <c r="C3010" s="3" t="s">
        <v>17</v>
      </c>
      <c r="D3010" s="3" t="s">
        <v>18</v>
      </c>
      <c r="E3010" s="3" t="s">
        <v>1014</v>
      </c>
      <c r="F3010" s="3" t="s">
        <v>171</v>
      </c>
      <c r="G3010" s="3" t="s">
        <v>67</v>
      </c>
      <c r="H3010" s="3" t="s">
        <v>67</v>
      </c>
      <c r="I3010" s="3" t="s">
        <v>1016</v>
      </c>
      <c r="J3010" s="6">
        <v>4.0000000000000008E-2</v>
      </c>
      <c r="K3010" s="4">
        <v>45471</v>
      </c>
      <c r="L3010" s="3">
        <f t="shared" ref="L3010:L3073" si="189">YEAR(K3010)</f>
        <v>2024</v>
      </c>
      <c r="M3010" s="3">
        <f t="shared" ref="M3010:M3073" si="190">MONTH(K3010)</f>
        <v>6</v>
      </c>
      <c r="N3010" s="37"/>
      <c r="O3010" s="3"/>
      <c r="P3010" s="56">
        <f t="shared" si="187"/>
        <v>0</v>
      </c>
      <c r="Q3010" s="56">
        <f t="shared" si="188"/>
        <v>-4.0000000000000008E-2</v>
      </c>
      <c r="R3010" s="56">
        <f>IF(A3010="INVERSION",-J3010,0)</f>
        <v>0</v>
      </c>
      <c r="S3010" s="56">
        <f>finanzas3[[#This Row],[INGRESO__NETO]]+finanzas3[[#This Row],[GASTO_NETO]]+finanzas3[[#This Row],[INVERSION_NETA]]</f>
        <v>-4.0000000000000008E-2</v>
      </c>
    </row>
    <row r="3011" spans="1:19" x14ac:dyDescent="0.35">
      <c r="A3011" s="3" t="s">
        <v>28</v>
      </c>
      <c r="B3011" s="3" t="s">
        <v>16</v>
      </c>
      <c r="C3011" s="3" t="s">
        <v>17</v>
      </c>
      <c r="D3011" s="3" t="s">
        <v>18</v>
      </c>
      <c r="E3011" s="3" t="s">
        <v>167</v>
      </c>
      <c r="F3011" s="3" t="s">
        <v>20</v>
      </c>
      <c r="G3011" s="3" t="s">
        <v>1865</v>
      </c>
      <c r="H3011" s="3" t="s">
        <v>2321</v>
      </c>
      <c r="I3011" s="3" t="s">
        <v>2040</v>
      </c>
      <c r="J3011" s="6">
        <v>2.4980000000000002</v>
      </c>
      <c r="K3011" s="4">
        <v>45471</v>
      </c>
      <c r="L3011" s="3">
        <f t="shared" si="189"/>
        <v>2024</v>
      </c>
      <c r="M3011" s="3">
        <f t="shared" si="190"/>
        <v>6</v>
      </c>
      <c r="N3011" s="37"/>
      <c r="O3011" s="3"/>
      <c r="P3011" s="56">
        <f t="shared" ref="P3011:P3074" si="191">IF(A3011="INGRESO",J3011,0)</f>
        <v>0</v>
      </c>
      <c r="Q3011" s="56">
        <f t="shared" ref="Q3011:Q3074" si="192">IF(A3011="GASTO",-J3011,0)</f>
        <v>-2.4980000000000002</v>
      </c>
      <c r="R3011" s="56">
        <f>IF(A3011="INVERSION",-J3011,0)</f>
        <v>0</v>
      </c>
      <c r="S3011" s="56">
        <f>finanzas3[[#This Row],[INGRESO__NETO]]+finanzas3[[#This Row],[GASTO_NETO]]+finanzas3[[#This Row],[INVERSION_NETA]]</f>
        <v>-2.4980000000000002</v>
      </c>
    </row>
    <row r="3012" spans="1:19" x14ac:dyDescent="0.35">
      <c r="A3012" s="3" t="s">
        <v>28</v>
      </c>
      <c r="B3012" s="3" t="s">
        <v>16</v>
      </c>
      <c r="C3012" s="3" t="s">
        <v>17</v>
      </c>
      <c r="D3012" s="3" t="s">
        <v>18</v>
      </c>
      <c r="E3012" s="3" t="s">
        <v>2142</v>
      </c>
      <c r="F3012" s="3" t="s">
        <v>20</v>
      </c>
      <c r="G3012" s="3" t="s">
        <v>73</v>
      </c>
      <c r="H3012" s="3" t="s">
        <v>168</v>
      </c>
      <c r="I3012" s="3" t="s">
        <v>2142</v>
      </c>
      <c r="J3012" s="6">
        <v>0.49900000000000005</v>
      </c>
      <c r="K3012" s="4">
        <v>45471</v>
      </c>
      <c r="L3012" s="3">
        <f t="shared" si="189"/>
        <v>2024</v>
      </c>
      <c r="M3012" s="3">
        <f t="shared" si="190"/>
        <v>6</v>
      </c>
      <c r="N3012" s="37"/>
      <c r="O3012" s="3"/>
      <c r="P3012" s="56">
        <f t="shared" si="191"/>
        <v>0</v>
      </c>
      <c r="Q3012" s="56">
        <f t="shared" si="192"/>
        <v>-0.49900000000000005</v>
      </c>
      <c r="R3012" s="56">
        <f>IF(A3012="INVERSION",-J3012,0)</f>
        <v>0</v>
      </c>
      <c r="S3012" s="56">
        <f>finanzas3[[#This Row],[INGRESO__NETO]]+finanzas3[[#This Row],[GASTO_NETO]]+finanzas3[[#This Row],[INVERSION_NETA]]</f>
        <v>-0.49900000000000005</v>
      </c>
    </row>
    <row r="3013" spans="1:19" x14ac:dyDescent="0.35">
      <c r="A3013" s="41" t="s">
        <v>28</v>
      </c>
      <c r="B3013" s="3" t="s">
        <v>16</v>
      </c>
      <c r="C3013" s="3" t="s">
        <v>29</v>
      </c>
      <c r="D3013" s="3" t="s">
        <v>18</v>
      </c>
      <c r="E3013" s="3" t="s">
        <v>37</v>
      </c>
      <c r="F3013" s="3" t="s">
        <v>171</v>
      </c>
      <c r="G3013" s="3" t="s">
        <v>1864</v>
      </c>
      <c r="H3013" s="3" t="s">
        <v>1862</v>
      </c>
      <c r="I3013" s="3" t="s">
        <v>1374</v>
      </c>
      <c r="J3013" s="6">
        <v>40</v>
      </c>
      <c r="K3013" s="4">
        <v>45474</v>
      </c>
      <c r="L3013" s="3">
        <f t="shared" si="189"/>
        <v>2024</v>
      </c>
      <c r="M3013" s="3">
        <f t="shared" si="190"/>
        <v>7</v>
      </c>
      <c r="N3013" s="37"/>
      <c r="O3013" s="3"/>
      <c r="P3013" s="56">
        <f t="shared" si="191"/>
        <v>0</v>
      </c>
      <c r="Q3013" s="56">
        <f t="shared" si="192"/>
        <v>-40</v>
      </c>
      <c r="R3013" s="56">
        <f>IF(A3013="INVERSION",-J3013,0)</f>
        <v>0</v>
      </c>
      <c r="S3013" s="56">
        <f>finanzas3[[#This Row],[INGRESO__NETO]]+finanzas3[[#This Row],[GASTO_NETO]]+finanzas3[[#This Row],[INVERSION_NETA]]</f>
        <v>-40</v>
      </c>
    </row>
    <row r="3014" spans="1:19" x14ac:dyDescent="0.35">
      <c r="A3014" s="3" t="s">
        <v>28</v>
      </c>
      <c r="B3014" s="3" t="s">
        <v>16</v>
      </c>
      <c r="C3014" s="3" t="s">
        <v>17</v>
      </c>
      <c r="D3014" s="3" t="s">
        <v>18</v>
      </c>
      <c r="E3014" s="3" t="s">
        <v>2148</v>
      </c>
      <c r="F3014" s="3" t="s">
        <v>47</v>
      </c>
      <c r="G3014" s="3" t="s">
        <v>67</v>
      </c>
      <c r="H3014" s="3" t="s">
        <v>66</v>
      </c>
      <c r="I3014" s="3" t="s">
        <v>2331</v>
      </c>
      <c r="J3014" s="6">
        <v>1</v>
      </c>
      <c r="K3014" s="4">
        <v>45474</v>
      </c>
      <c r="L3014" s="3">
        <f t="shared" si="189"/>
        <v>2024</v>
      </c>
      <c r="M3014" s="3">
        <f t="shared" si="190"/>
        <v>7</v>
      </c>
      <c r="N3014" s="37"/>
      <c r="O3014" s="3" t="s">
        <v>2332</v>
      </c>
      <c r="P3014" s="56">
        <f t="shared" si="191"/>
        <v>0</v>
      </c>
      <c r="Q3014" s="56">
        <f t="shared" si="192"/>
        <v>-1</v>
      </c>
      <c r="R3014" s="56">
        <f>IF(A3014="INVERSION",-J3014,0)</f>
        <v>0</v>
      </c>
      <c r="S3014" s="56">
        <f>finanzas3[[#This Row],[INGRESO__NETO]]+finanzas3[[#This Row],[GASTO_NETO]]+finanzas3[[#This Row],[INVERSION_NETA]]</f>
        <v>-1</v>
      </c>
    </row>
    <row r="3015" spans="1:19" x14ac:dyDescent="0.35">
      <c r="A3015" s="3" t="s">
        <v>28</v>
      </c>
      <c r="B3015" s="3" t="s">
        <v>16</v>
      </c>
      <c r="C3015" s="3" t="s">
        <v>29</v>
      </c>
      <c r="D3015" s="3" t="s">
        <v>18</v>
      </c>
      <c r="E3015" s="3" t="s">
        <v>184</v>
      </c>
      <c r="F3015" s="3" t="s">
        <v>171</v>
      </c>
      <c r="G3015" s="3" t="s">
        <v>1864</v>
      </c>
      <c r="H3015" s="3" t="s">
        <v>184</v>
      </c>
      <c r="I3015" s="3" t="s">
        <v>1271</v>
      </c>
      <c r="J3015" s="6">
        <v>6.5</v>
      </c>
      <c r="K3015" s="4">
        <v>45474</v>
      </c>
      <c r="L3015" s="3">
        <f t="shared" si="189"/>
        <v>2024</v>
      </c>
      <c r="M3015" s="3">
        <f t="shared" si="190"/>
        <v>7</v>
      </c>
      <c r="N3015" s="37"/>
      <c r="O3015" s="3"/>
      <c r="P3015" s="56">
        <f t="shared" si="191"/>
        <v>0</v>
      </c>
      <c r="Q3015" s="56">
        <f t="shared" si="192"/>
        <v>-6.5</v>
      </c>
      <c r="R3015" s="56">
        <f>IF(A3015="INVERSION",-J3015,0)</f>
        <v>0</v>
      </c>
      <c r="S3015" s="56">
        <f>finanzas3[[#This Row],[INGRESO__NETO]]+finanzas3[[#This Row],[GASTO_NETO]]+finanzas3[[#This Row],[INVERSION_NETA]]</f>
        <v>-6.5</v>
      </c>
    </row>
    <row r="3016" spans="1:19" x14ac:dyDescent="0.35">
      <c r="A3016" s="3" t="s">
        <v>28</v>
      </c>
      <c r="B3016" s="3" t="s">
        <v>16</v>
      </c>
      <c r="C3016" s="3" t="s">
        <v>17</v>
      </c>
      <c r="D3016" s="3" t="s">
        <v>18</v>
      </c>
      <c r="E3016" s="3" t="s">
        <v>964</v>
      </c>
      <c r="F3016" s="3" t="s">
        <v>171</v>
      </c>
      <c r="G3016" s="3" t="s">
        <v>1864</v>
      </c>
      <c r="H3016" s="3" t="s">
        <v>679</v>
      </c>
      <c r="I3016" s="3" t="s">
        <v>2197</v>
      </c>
      <c r="J3016" s="6">
        <v>5.902000000000001</v>
      </c>
      <c r="K3016" s="4">
        <v>45474</v>
      </c>
      <c r="L3016" s="3">
        <f t="shared" si="189"/>
        <v>2024</v>
      </c>
      <c r="M3016" s="3">
        <f t="shared" si="190"/>
        <v>7</v>
      </c>
      <c r="N3016" s="37"/>
      <c r="O3016" s="3" t="s">
        <v>2333</v>
      </c>
      <c r="P3016" s="56">
        <f t="shared" si="191"/>
        <v>0</v>
      </c>
      <c r="Q3016" s="56">
        <f t="shared" si="192"/>
        <v>-5.902000000000001</v>
      </c>
      <c r="R3016" s="56">
        <f>IF(A3016="INVERSION",-J3016,0)</f>
        <v>0</v>
      </c>
      <c r="S3016" s="56">
        <f>finanzas3[[#This Row],[INGRESO__NETO]]+finanzas3[[#This Row],[GASTO_NETO]]+finanzas3[[#This Row],[INVERSION_NETA]]</f>
        <v>-5.902000000000001</v>
      </c>
    </row>
    <row r="3017" spans="1:19" x14ac:dyDescent="0.35">
      <c r="A3017" s="3" t="s">
        <v>28</v>
      </c>
      <c r="B3017" s="3" t="s">
        <v>16</v>
      </c>
      <c r="C3017" s="3" t="s">
        <v>17</v>
      </c>
      <c r="D3017" s="3" t="s">
        <v>18</v>
      </c>
      <c r="E3017" s="3" t="s">
        <v>2245</v>
      </c>
      <c r="F3017" s="3" t="s">
        <v>47</v>
      </c>
      <c r="G3017" s="3" t="s">
        <v>67</v>
      </c>
      <c r="H3017" s="3" t="s">
        <v>66</v>
      </c>
      <c r="I3017" s="3" t="s">
        <v>2240</v>
      </c>
      <c r="J3017" s="6">
        <v>0.72500000000000009</v>
      </c>
      <c r="K3017" s="4">
        <v>45474</v>
      </c>
      <c r="L3017" s="3">
        <f t="shared" si="189"/>
        <v>2024</v>
      </c>
      <c r="M3017" s="3">
        <f t="shared" si="190"/>
        <v>7</v>
      </c>
      <c r="N3017" s="37"/>
      <c r="O3017" s="3"/>
      <c r="P3017" s="56">
        <f t="shared" si="191"/>
        <v>0</v>
      </c>
      <c r="Q3017" s="56">
        <f t="shared" si="192"/>
        <v>-0.72500000000000009</v>
      </c>
      <c r="R3017" s="56">
        <f>IF(A3017="INVERSION",-J3017,0)</f>
        <v>0</v>
      </c>
      <c r="S3017" s="56">
        <f>finanzas3[[#This Row],[INGRESO__NETO]]+finanzas3[[#This Row],[GASTO_NETO]]+finanzas3[[#This Row],[INVERSION_NETA]]</f>
        <v>-0.72500000000000009</v>
      </c>
    </row>
    <row r="3018" spans="1:19" x14ac:dyDescent="0.35">
      <c r="A3018" s="3" t="s">
        <v>28</v>
      </c>
      <c r="B3018" s="3" t="s">
        <v>16</v>
      </c>
      <c r="C3018" s="3" t="s">
        <v>17</v>
      </c>
      <c r="D3018" s="3" t="s">
        <v>18</v>
      </c>
      <c r="E3018" s="3" t="s">
        <v>803</v>
      </c>
      <c r="F3018" s="3" t="s">
        <v>2088</v>
      </c>
      <c r="G3018" s="3" t="s">
        <v>67</v>
      </c>
      <c r="H3018" s="3" t="s">
        <v>66</v>
      </c>
      <c r="I3018" s="3" t="s">
        <v>2240</v>
      </c>
      <c r="J3018" s="6">
        <v>0.72500000000000009</v>
      </c>
      <c r="K3018" s="4">
        <v>45474</v>
      </c>
      <c r="L3018" s="3">
        <f t="shared" si="189"/>
        <v>2024</v>
      </c>
      <c r="M3018" s="3">
        <f t="shared" si="190"/>
        <v>7</v>
      </c>
      <c r="N3018" s="37"/>
      <c r="O3018" s="3"/>
      <c r="P3018" s="56">
        <f t="shared" si="191"/>
        <v>0</v>
      </c>
      <c r="Q3018" s="56">
        <f t="shared" si="192"/>
        <v>-0.72500000000000009</v>
      </c>
      <c r="R3018" s="56">
        <f>IF(A3018="INVERSION",-J3018,0)</f>
        <v>0</v>
      </c>
      <c r="S3018" s="56">
        <f>finanzas3[[#This Row],[INGRESO__NETO]]+finanzas3[[#This Row],[GASTO_NETO]]+finanzas3[[#This Row],[INVERSION_NETA]]</f>
        <v>-0.72500000000000009</v>
      </c>
    </row>
    <row r="3019" spans="1:19" x14ac:dyDescent="0.35">
      <c r="A3019" s="3" t="s">
        <v>15</v>
      </c>
      <c r="B3019" s="3" t="s">
        <v>16</v>
      </c>
      <c r="C3019" s="3" t="s">
        <v>17</v>
      </c>
      <c r="D3019" s="3" t="s">
        <v>18</v>
      </c>
      <c r="E3019" s="3" t="s">
        <v>610</v>
      </c>
      <c r="F3019" s="3" t="s">
        <v>171</v>
      </c>
      <c r="G3019" s="3" t="s">
        <v>568</v>
      </c>
      <c r="H3019" s="3" t="s">
        <v>569</v>
      </c>
      <c r="I3019" s="3" t="s">
        <v>2325</v>
      </c>
      <c r="J3019" s="6">
        <v>3</v>
      </c>
      <c r="K3019" s="4">
        <v>45474</v>
      </c>
      <c r="L3019" s="3">
        <f t="shared" si="189"/>
        <v>2024</v>
      </c>
      <c r="M3019" s="3">
        <f t="shared" si="190"/>
        <v>7</v>
      </c>
      <c r="N3019" s="37"/>
      <c r="O3019" s="3"/>
      <c r="P3019" s="56">
        <f t="shared" si="191"/>
        <v>3</v>
      </c>
      <c r="Q3019" s="56">
        <f t="shared" si="192"/>
        <v>0</v>
      </c>
      <c r="R3019" s="56">
        <f>IF(A3019="INVERSION",-J3019,0)</f>
        <v>0</v>
      </c>
      <c r="S3019" s="56">
        <f>finanzas3[[#This Row],[INGRESO__NETO]]+finanzas3[[#This Row],[GASTO_NETO]]+finanzas3[[#This Row],[INVERSION_NETA]]</f>
        <v>3</v>
      </c>
    </row>
    <row r="3020" spans="1:19" x14ac:dyDescent="0.35">
      <c r="A3020" s="3" t="s">
        <v>1927</v>
      </c>
      <c r="B3020" s="3" t="s">
        <v>16</v>
      </c>
      <c r="C3020" s="3" t="s">
        <v>29</v>
      </c>
      <c r="D3020" s="3" t="s">
        <v>18</v>
      </c>
      <c r="E3020" s="3" t="s">
        <v>1537</v>
      </c>
      <c r="F3020" s="3" t="s">
        <v>20</v>
      </c>
      <c r="G3020" s="3" t="s">
        <v>1537</v>
      </c>
      <c r="H3020" s="3" t="s">
        <v>1537</v>
      </c>
      <c r="I3020" s="3" t="s">
        <v>2326</v>
      </c>
      <c r="J3020" s="6">
        <v>0</v>
      </c>
      <c r="K3020" s="4">
        <v>45474</v>
      </c>
      <c r="L3020" s="3">
        <f t="shared" si="189"/>
        <v>2024</v>
      </c>
      <c r="M3020" s="3">
        <f t="shared" si="190"/>
        <v>7</v>
      </c>
      <c r="N3020" s="37"/>
      <c r="O3020" s="3"/>
      <c r="P3020" s="56">
        <f t="shared" si="191"/>
        <v>0</v>
      </c>
      <c r="Q3020" s="56">
        <f t="shared" si="192"/>
        <v>0</v>
      </c>
      <c r="R3020" s="56">
        <f>IF(A3020="INVERSION",-J3020,0)</f>
        <v>0</v>
      </c>
      <c r="S3020" s="56">
        <f>finanzas3[[#This Row],[INGRESO__NETO]]+finanzas3[[#This Row],[GASTO_NETO]]+finanzas3[[#This Row],[INVERSION_NETA]]</f>
        <v>0</v>
      </c>
    </row>
    <row r="3021" spans="1:19" x14ac:dyDescent="0.35">
      <c r="A3021" s="3" t="s">
        <v>28</v>
      </c>
      <c r="B3021" s="3" t="s">
        <v>16</v>
      </c>
      <c r="C3021" s="3" t="s">
        <v>17</v>
      </c>
      <c r="D3021" s="3" t="s">
        <v>18</v>
      </c>
      <c r="E3021" s="3" t="s">
        <v>979</v>
      </c>
      <c r="F3021" s="3" t="s">
        <v>171</v>
      </c>
      <c r="G3021" s="3" t="s">
        <v>1865</v>
      </c>
      <c r="H3021" s="3" t="s">
        <v>262</v>
      </c>
      <c r="I3021" s="3" t="s">
        <v>2406</v>
      </c>
      <c r="J3021" s="6">
        <v>4.9990000000000006</v>
      </c>
      <c r="K3021" s="4">
        <v>45479</v>
      </c>
      <c r="L3021" s="3">
        <f t="shared" si="189"/>
        <v>2024</v>
      </c>
      <c r="M3021" s="3">
        <f t="shared" si="190"/>
        <v>7</v>
      </c>
      <c r="O3021" s="3" t="s">
        <v>950</v>
      </c>
      <c r="P3021" s="56">
        <f t="shared" si="191"/>
        <v>0</v>
      </c>
      <c r="Q3021" s="56">
        <f t="shared" si="192"/>
        <v>-4.9990000000000006</v>
      </c>
      <c r="R3021" s="56">
        <f>IF(A3021="INVERSION",-J3021,0)</f>
        <v>0</v>
      </c>
      <c r="S3021" s="56">
        <f>finanzas3[[#This Row],[INGRESO__NETO]]+finanzas3[[#This Row],[GASTO_NETO]]+finanzas3[[#This Row],[INVERSION_NETA]]</f>
        <v>-4.9990000000000006</v>
      </c>
    </row>
    <row r="3022" spans="1:19" x14ac:dyDescent="0.35">
      <c r="A3022" s="3" t="s">
        <v>28</v>
      </c>
      <c r="B3022" s="3" t="s">
        <v>16</v>
      </c>
      <c r="C3022" s="3" t="s">
        <v>17</v>
      </c>
      <c r="D3022" s="3" t="s">
        <v>18</v>
      </c>
      <c r="E3022" s="3" t="s">
        <v>645</v>
      </c>
      <c r="F3022" s="3" t="s">
        <v>171</v>
      </c>
      <c r="G3022" s="3" t="s">
        <v>48</v>
      </c>
      <c r="H3022" s="3" t="s">
        <v>874</v>
      </c>
      <c r="I3022" s="3" t="s">
        <v>1835</v>
      </c>
      <c r="J3022" s="6">
        <v>0.6100000000000001</v>
      </c>
      <c r="K3022" s="4">
        <v>45481</v>
      </c>
      <c r="L3022" s="3">
        <f t="shared" si="189"/>
        <v>2024</v>
      </c>
      <c r="M3022" s="3">
        <f t="shared" si="190"/>
        <v>7</v>
      </c>
      <c r="N3022" s="37"/>
      <c r="O3022" s="3"/>
      <c r="P3022" s="56">
        <f t="shared" si="191"/>
        <v>0</v>
      </c>
      <c r="Q3022" s="56">
        <f t="shared" si="192"/>
        <v>-0.6100000000000001</v>
      </c>
      <c r="R3022" s="56">
        <f>IF(A3022="INVERSION",-J3022,0)</f>
        <v>0</v>
      </c>
      <c r="S3022" s="56">
        <f>finanzas3[[#This Row],[INGRESO__NETO]]+finanzas3[[#This Row],[GASTO_NETO]]+finanzas3[[#This Row],[INVERSION_NETA]]</f>
        <v>-0.6100000000000001</v>
      </c>
    </row>
    <row r="3023" spans="1:19" x14ac:dyDescent="0.35">
      <c r="A3023" s="3" t="s">
        <v>28</v>
      </c>
      <c r="B3023" s="3" t="s">
        <v>16</v>
      </c>
      <c r="C3023" s="3" t="s">
        <v>17</v>
      </c>
      <c r="D3023" s="3" t="s">
        <v>18</v>
      </c>
      <c r="E3023" s="3" t="s">
        <v>2338</v>
      </c>
      <c r="F3023" s="3" t="s">
        <v>20</v>
      </c>
      <c r="G3023" s="3" t="s">
        <v>81</v>
      </c>
      <c r="H3023" s="8" t="s">
        <v>2339</v>
      </c>
      <c r="I3023" s="3" t="s">
        <v>2340</v>
      </c>
      <c r="J3023" s="6">
        <v>10.850000000000001</v>
      </c>
      <c r="K3023" s="4">
        <v>45481</v>
      </c>
      <c r="L3023" s="3">
        <f t="shared" si="189"/>
        <v>2024</v>
      </c>
      <c r="M3023" s="3">
        <f t="shared" si="190"/>
        <v>7</v>
      </c>
      <c r="N3023" s="37"/>
      <c r="O3023" s="3" t="s">
        <v>2341</v>
      </c>
      <c r="P3023" s="56">
        <f t="shared" si="191"/>
        <v>0</v>
      </c>
      <c r="Q3023" s="56">
        <f t="shared" si="192"/>
        <v>-10.850000000000001</v>
      </c>
      <c r="R3023" s="56">
        <f>IF(A3023="INVERSION",-J3023,0)</f>
        <v>0</v>
      </c>
      <c r="S3023" s="56">
        <f>finanzas3[[#This Row],[INGRESO__NETO]]+finanzas3[[#This Row],[GASTO_NETO]]+finanzas3[[#This Row],[INVERSION_NETA]]</f>
        <v>-10.850000000000001</v>
      </c>
    </row>
    <row r="3024" spans="1:19" x14ac:dyDescent="0.35">
      <c r="A3024" s="3" t="s">
        <v>28</v>
      </c>
      <c r="B3024" s="3" t="s">
        <v>16</v>
      </c>
      <c r="C3024" s="3" t="s">
        <v>17</v>
      </c>
      <c r="D3024" s="3" t="s">
        <v>18</v>
      </c>
      <c r="E3024" s="3" t="s">
        <v>2336</v>
      </c>
      <c r="F3024" s="3" t="s">
        <v>2337</v>
      </c>
      <c r="G3024" s="3" t="s">
        <v>110</v>
      </c>
      <c r="H3024" s="3" t="s">
        <v>1563</v>
      </c>
      <c r="I3024" s="3" t="s">
        <v>2335</v>
      </c>
      <c r="J3024" s="6">
        <v>18.400000000000002</v>
      </c>
      <c r="K3024" s="4">
        <v>45481</v>
      </c>
      <c r="L3024" s="3">
        <f t="shared" si="189"/>
        <v>2024</v>
      </c>
      <c r="M3024" s="3">
        <f t="shared" si="190"/>
        <v>7</v>
      </c>
      <c r="N3024" s="37"/>
      <c r="O3024" s="3"/>
      <c r="P3024" s="56">
        <f t="shared" si="191"/>
        <v>0</v>
      </c>
      <c r="Q3024" s="56">
        <f t="shared" si="192"/>
        <v>-18.400000000000002</v>
      </c>
      <c r="R3024" s="56">
        <f>IF(A3024="INVERSION",-J3024,0)</f>
        <v>0</v>
      </c>
      <c r="S3024" s="56">
        <f>finanzas3[[#This Row],[INGRESO__NETO]]+finanzas3[[#This Row],[GASTO_NETO]]+finanzas3[[#This Row],[INVERSION_NETA]]</f>
        <v>-18.400000000000002</v>
      </c>
    </row>
    <row r="3025" spans="1:19" x14ac:dyDescent="0.35">
      <c r="A3025" s="3" t="s">
        <v>28</v>
      </c>
      <c r="B3025" s="3" t="s">
        <v>16</v>
      </c>
      <c r="C3025" s="3" t="s">
        <v>17</v>
      </c>
      <c r="D3025" s="3" t="s">
        <v>18</v>
      </c>
      <c r="E3025" s="3" t="s">
        <v>1893</v>
      </c>
      <c r="F3025" s="3" t="s">
        <v>20</v>
      </c>
      <c r="G3025" s="3" t="s">
        <v>73</v>
      </c>
      <c r="H3025" s="3" t="s">
        <v>168</v>
      </c>
      <c r="I3025" s="3" t="s">
        <v>1890</v>
      </c>
      <c r="J3025" s="6">
        <v>2.306</v>
      </c>
      <c r="K3025" s="4">
        <v>45482</v>
      </c>
      <c r="L3025" s="3">
        <f t="shared" si="189"/>
        <v>2024</v>
      </c>
      <c r="M3025" s="3">
        <f t="shared" si="190"/>
        <v>7</v>
      </c>
      <c r="N3025" s="37"/>
      <c r="O3025" s="3"/>
      <c r="P3025" s="56">
        <f t="shared" si="191"/>
        <v>0</v>
      </c>
      <c r="Q3025" s="56">
        <f t="shared" si="192"/>
        <v>-2.306</v>
      </c>
      <c r="R3025" s="56">
        <f>IF(A3025="INVERSION",-J3025,0)</f>
        <v>0</v>
      </c>
      <c r="S3025" s="56">
        <f>finanzas3[[#This Row],[INGRESO__NETO]]+finanzas3[[#This Row],[GASTO_NETO]]+finanzas3[[#This Row],[INVERSION_NETA]]</f>
        <v>-2.306</v>
      </c>
    </row>
    <row r="3026" spans="1:19" x14ac:dyDescent="0.35">
      <c r="A3026" s="3" t="s">
        <v>28</v>
      </c>
      <c r="B3026" s="3" t="s">
        <v>16</v>
      </c>
      <c r="C3026" s="3" t="s">
        <v>17</v>
      </c>
      <c r="D3026" s="3" t="s">
        <v>18</v>
      </c>
      <c r="E3026" s="3" t="s">
        <v>803</v>
      </c>
      <c r="F3026" s="3" t="s">
        <v>171</v>
      </c>
      <c r="G3026" s="3" t="s">
        <v>53</v>
      </c>
      <c r="H3026" s="3" t="s">
        <v>77</v>
      </c>
      <c r="I3026" s="3" t="s">
        <v>711</v>
      </c>
      <c r="J3026" s="6">
        <v>0.95299999999999996</v>
      </c>
      <c r="K3026" s="4">
        <v>45483</v>
      </c>
      <c r="L3026" s="3">
        <f t="shared" si="189"/>
        <v>2024</v>
      </c>
      <c r="M3026" s="3">
        <f t="shared" si="190"/>
        <v>7</v>
      </c>
      <c r="N3026" s="37"/>
      <c r="O3026" s="3" t="s">
        <v>2355</v>
      </c>
      <c r="P3026" s="56">
        <f t="shared" si="191"/>
        <v>0</v>
      </c>
      <c r="Q3026" s="56">
        <f t="shared" si="192"/>
        <v>-0.95299999999999996</v>
      </c>
      <c r="R3026" s="56">
        <f>IF(A3026="INVERSION",-J3026,0)</f>
        <v>0</v>
      </c>
      <c r="S3026" s="56">
        <f>finanzas3[[#This Row],[INGRESO__NETO]]+finanzas3[[#This Row],[GASTO_NETO]]+finanzas3[[#This Row],[INVERSION_NETA]]</f>
        <v>-0.95299999999999996</v>
      </c>
    </row>
    <row r="3027" spans="1:19" x14ac:dyDescent="0.35">
      <c r="A3027" s="3" t="s">
        <v>28</v>
      </c>
      <c r="B3027" s="3" t="s">
        <v>16</v>
      </c>
      <c r="C3027" s="3" t="s">
        <v>17</v>
      </c>
      <c r="D3027" s="3" t="s">
        <v>18</v>
      </c>
      <c r="E3027" s="3" t="s">
        <v>2353</v>
      </c>
      <c r="F3027" s="3" t="s">
        <v>47</v>
      </c>
      <c r="G3027" s="3" t="s">
        <v>81</v>
      </c>
      <c r="H3027" s="8" t="s">
        <v>2086</v>
      </c>
      <c r="I3027" s="3" t="s">
        <v>2345</v>
      </c>
      <c r="J3027" s="6">
        <v>1.56</v>
      </c>
      <c r="K3027" s="4">
        <v>45485</v>
      </c>
      <c r="L3027" s="3">
        <f t="shared" si="189"/>
        <v>2024</v>
      </c>
      <c r="M3027" s="3">
        <f t="shared" si="190"/>
        <v>7</v>
      </c>
      <c r="N3027" s="37"/>
      <c r="O3027" s="3"/>
      <c r="P3027" s="56">
        <f t="shared" si="191"/>
        <v>0</v>
      </c>
      <c r="Q3027" s="56">
        <f t="shared" si="192"/>
        <v>-1.56</v>
      </c>
      <c r="R3027" s="56">
        <f>IF(A3027="INVERSION",-J3027,0)</f>
        <v>0</v>
      </c>
      <c r="S3027" s="56">
        <f>finanzas3[[#This Row],[INGRESO__NETO]]+finanzas3[[#This Row],[GASTO_NETO]]+finanzas3[[#This Row],[INVERSION_NETA]]</f>
        <v>-1.56</v>
      </c>
    </row>
    <row r="3028" spans="1:19" x14ac:dyDescent="0.35">
      <c r="A3028" s="3" t="s">
        <v>28</v>
      </c>
      <c r="B3028" s="3" t="s">
        <v>16</v>
      </c>
      <c r="C3028" s="3" t="s">
        <v>17</v>
      </c>
      <c r="D3028" s="3" t="s">
        <v>18</v>
      </c>
      <c r="E3028" s="3" t="s">
        <v>2353</v>
      </c>
      <c r="F3028" s="3" t="s">
        <v>47</v>
      </c>
      <c r="G3028" s="3" t="s">
        <v>81</v>
      </c>
      <c r="H3028" s="3" t="s">
        <v>2086</v>
      </c>
      <c r="I3028" s="3" t="s">
        <v>2345</v>
      </c>
      <c r="J3028" s="6">
        <v>1.56</v>
      </c>
      <c r="K3028" s="4">
        <v>45485</v>
      </c>
      <c r="L3028" s="3">
        <f t="shared" si="189"/>
        <v>2024</v>
      </c>
      <c r="M3028" s="3">
        <f t="shared" si="190"/>
        <v>7</v>
      </c>
      <c r="N3028" s="37"/>
      <c r="O3028" s="3"/>
      <c r="P3028" s="56">
        <f t="shared" si="191"/>
        <v>0</v>
      </c>
      <c r="Q3028" s="56">
        <f t="shared" si="192"/>
        <v>-1.56</v>
      </c>
      <c r="R3028" s="56">
        <f>IF(A3028="INVERSION",-J3028,0)</f>
        <v>0</v>
      </c>
      <c r="S3028" s="56">
        <f>finanzas3[[#This Row],[INGRESO__NETO]]+finanzas3[[#This Row],[GASTO_NETO]]+finanzas3[[#This Row],[INVERSION_NETA]]</f>
        <v>-1.56</v>
      </c>
    </row>
    <row r="3029" spans="1:19" x14ac:dyDescent="0.35">
      <c r="A3029" s="3" t="s">
        <v>28</v>
      </c>
      <c r="B3029" s="3" t="s">
        <v>16</v>
      </c>
      <c r="C3029" s="3" t="s">
        <v>17</v>
      </c>
      <c r="D3029" s="3" t="s">
        <v>18</v>
      </c>
      <c r="E3029" s="3" t="s">
        <v>2348</v>
      </c>
      <c r="F3029" s="3" t="s">
        <v>171</v>
      </c>
      <c r="G3029" s="3" t="s">
        <v>81</v>
      </c>
      <c r="H3029" s="3" t="s">
        <v>2351</v>
      </c>
      <c r="I3029" s="3" t="s">
        <v>2343</v>
      </c>
      <c r="J3029" s="6">
        <v>2.2000000000000002</v>
      </c>
      <c r="K3029" s="4">
        <v>45485</v>
      </c>
      <c r="L3029" s="3">
        <f t="shared" si="189"/>
        <v>2024</v>
      </c>
      <c r="M3029" s="3">
        <f t="shared" si="190"/>
        <v>7</v>
      </c>
      <c r="N3029" s="37"/>
      <c r="O3029" s="3"/>
      <c r="P3029" s="56">
        <f t="shared" si="191"/>
        <v>0</v>
      </c>
      <c r="Q3029" s="56">
        <f t="shared" si="192"/>
        <v>-2.2000000000000002</v>
      </c>
      <c r="R3029" s="56">
        <f>IF(A3029="INVERSION",-J3029,0)</f>
        <v>0</v>
      </c>
      <c r="S3029" s="56">
        <f>finanzas3[[#This Row],[INGRESO__NETO]]+finanzas3[[#This Row],[GASTO_NETO]]+finanzas3[[#This Row],[INVERSION_NETA]]</f>
        <v>-2.2000000000000002</v>
      </c>
    </row>
    <row r="3030" spans="1:19" x14ac:dyDescent="0.35">
      <c r="A3030" s="3" t="s">
        <v>28</v>
      </c>
      <c r="B3030" s="3" t="s">
        <v>16</v>
      </c>
      <c r="C3030" s="3" t="s">
        <v>17</v>
      </c>
      <c r="D3030" s="3" t="s">
        <v>18</v>
      </c>
      <c r="E3030" s="3" t="s">
        <v>2347</v>
      </c>
      <c r="F3030" s="3" t="s">
        <v>171</v>
      </c>
      <c r="G3030" s="3" t="s">
        <v>550</v>
      </c>
      <c r="H3030" s="3" t="s">
        <v>2350</v>
      </c>
      <c r="I3030" s="3" t="s">
        <v>2342</v>
      </c>
      <c r="J3030" s="6">
        <v>2.7050000000000001</v>
      </c>
      <c r="K3030" s="4">
        <v>45485</v>
      </c>
      <c r="L3030" s="3">
        <f t="shared" si="189"/>
        <v>2024</v>
      </c>
      <c r="M3030" s="3">
        <f t="shared" si="190"/>
        <v>7</v>
      </c>
      <c r="N3030" s="37"/>
      <c r="O3030" s="3"/>
      <c r="P3030" s="56">
        <f t="shared" si="191"/>
        <v>0</v>
      </c>
      <c r="Q3030" s="56">
        <f t="shared" si="192"/>
        <v>-2.7050000000000001</v>
      </c>
      <c r="R3030" s="56">
        <f>IF(A3030="INVERSION",-J3030,0)</f>
        <v>0</v>
      </c>
      <c r="S3030" s="56">
        <f>finanzas3[[#This Row],[INGRESO__NETO]]+finanzas3[[#This Row],[GASTO_NETO]]+finanzas3[[#This Row],[INVERSION_NETA]]</f>
        <v>-2.7050000000000001</v>
      </c>
    </row>
    <row r="3031" spans="1:19" x14ac:dyDescent="0.35">
      <c r="A3031" s="3" t="s">
        <v>28</v>
      </c>
      <c r="B3031" s="3" t="s">
        <v>16</v>
      </c>
      <c r="C3031" s="3" t="s">
        <v>17</v>
      </c>
      <c r="D3031" s="3" t="s">
        <v>18</v>
      </c>
      <c r="E3031" s="3" t="s">
        <v>1229</v>
      </c>
      <c r="F3031" s="3" t="s">
        <v>171</v>
      </c>
      <c r="G3031" s="3" t="s">
        <v>67</v>
      </c>
      <c r="H3031" s="3" t="s">
        <v>67</v>
      </c>
      <c r="I3031" s="3" t="s">
        <v>1016</v>
      </c>
      <c r="J3031" s="6">
        <v>0.2</v>
      </c>
      <c r="K3031" s="4">
        <v>45485</v>
      </c>
      <c r="L3031" s="3">
        <f t="shared" si="189"/>
        <v>2024</v>
      </c>
      <c r="M3031" s="3">
        <f t="shared" si="190"/>
        <v>7</v>
      </c>
      <c r="N3031" s="37"/>
      <c r="O3031" s="3"/>
      <c r="P3031" s="56">
        <f t="shared" si="191"/>
        <v>0</v>
      </c>
      <c r="Q3031" s="56">
        <f t="shared" si="192"/>
        <v>-0.2</v>
      </c>
      <c r="R3031" s="56">
        <f>IF(A3031="INVERSION",-J3031,0)</f>
        <v>0</v>
      </c>
      <c r="S3031" s="56">
        <f>finanzas3[[#This Row],[INGRESO__NETO]]+finanzas3[[#This Row],[GASTO_NETO]]+finanzas3[[#This Row],[INVERSION_NETA]]</f>
        <v>-0.2</v>
      </c>
    </row>
    <row r="3032" spans="1:19" x14ac:dyDescent="0.35">
      <c r="A3032" s="3" t="s">
        <v>28</v>
      </c>
      <c r="B3032" s="3" t="s">
        <v>16</v>
      </c>
      <c r="C3032" s="3" t="s">
        <v>17</v>
      </c>
      <c r="D3032" s="3" t="s">
        <v>18</v>
      </c>
      <c r="E3032" s="3" t="s">
        <v>1784</v>
      </c>
      <c r="F3032" s="3" t="s">
        <v>171</v>
      </c>
      <c r="G3032" s="3" t="s">
        <v>67</v>
      </c>
      <c r="H3032" s="3" t="s">
        <v>67</v>
      </c>
      <c r="I3032" s="3" t="s">
        <v>1016</v>
      </c>
      <c r="J3032" s="6">
        <v>0.2</v>
      </c>
      <c r="K3032" s="4">
        <v>45485</v>
      </c>
      <c r="L3032" s="3">
        <f t="shared" si="189"/>
        <v>2024</v>
      </c>
      <c r="M3032" s="3">
        <f t="shared" si="190"/>
        <v>7</v>
      </c>
      <c r="N3032" s="37"/>
      <c r="O3032" s="3"/>
      <c r="P3032" s="56">
        <f t="shared" si="191"/>
        <v>0</v>
      </c>
      <c r="Q3032" s="56">
        <f t="shared" si="192"/>
        <v>-0.2</v>
      </c>
      <c r="R3032" s="56">
        <f>IF(A3032="INVERSION",-J3032,0)</f>
        <v>0</v>
      </c>
      <c r="S3032" s="56">
        <f>finanzas3[[#This Row],[INGRESO__NETO]]+finanzas3[[#This Row],[GASTO_NETO]]+finanzas3[[#This Row],[INVERSION_NETA]]</f>
        <v>-0.2</v>
      </c>
    </row>
    <row r="3033" spans="1:19" x14ac:dyDescent="0.35">
      <c r="A3033" s="3" t="s">
        <v>28</v>
      </c>
      <c r="B3033" s="3" t="s">
        <v>16</v>
      </c>
      <c r="C3033" s="3" t="s">
        <v>17</v>
      </c>
      <c r="D3033" s="3" t="s">
        <v>18</v>
      </c>
      <c r="E3033" s="3" t="s">
        <v>2349</v>
      </c>
      <c r="F3033" s="3" t="s">
        <v>20</v>
      </c>
      <c r="G3033" s="3" t="s">
        <v>81</v>
      </c>
      <c r="H3033" s="3" t="s">
        <v>2086</v>
      </c>
      <c r="I3033" s="3" t="s">
        <v>2354</v>
      </c>
      <c r="J3033" s="6">
        <v>11.11</v>
      </c>
      <c r="K3033" s="4">
        <v>45485</v>
      </c>
      <c r="L3033" s="3">
        <f t="shared" si="189"/>
        <v>2024</v>
      </c>
      <c r="M3033" s="3">
        <f t="shared" si="190"/>
        <v>7</v>
      </c>
      <c r="N3033" s="37"/>
      <c r="O3033" s="3"/>
      <c r="P3033" s="56">
        <f t="shared" si="191"/>
        <v>0</v>
      </c>
      <c r="Q3033" s="56">
        <f t="shared" si="192"/>
        <v>-11.11</v>
      </c>
      <c r="R3033" s="56">
        <f>IF(A3033="INVERSION",-J3033,0)</f>
        <v>0</v>
      </c>
      <c r="S3033" s="56">
        <f>finanzas3[[#This Row],[INGRESO__NETO]]+finanzas3[[#This Row],[GASTO_NETO]]+finanzas3[[#This Row],[INVERSION_NETA]]</f>
        <v>-11.11</v>
      </c>
    </row>
    <row r="3034" spans="1:19" x14ac:dyDescent="0.35">
      <c r="A3034" s="3" t="s">
        <v>1927</v>
      </c>
      <c r="B3034" s="3" t="s">
        <v>16</v>
      </c>
      <c r="C3034" s="3" t="s">
        <v>17</v>
      </c>
      <c r="D3034" s="3" t="s">
        <v>18</v>
      </c>
      <c r="E3034" s="3" t="s">
        <v>2346</v>
      </c>
      <c r="F3034" s="3" t="s">
        <v>20</v>
      </c>
      <c r="G3034" s="3" t="s">
        <v>2352</v>
      </c>
      <c r="H3034" s="3" t="s">
        <v>2352</v>
      </c>
      <c r="I3034" s="3" t="s">
        <v>2344</v>
      </c>
      <c r="J3034" s="6">
        <v>0</v>
      </c>
      <c r="K3034" s="4">
        <v>45485</v>
      </c>
      <c r="L3034" s="3">
        <f t="shared" si="189"/>
        <v>2024</v>
      </c>
      <c r="M3034" s="3">
        <f t="shared" si="190"/>
        <v>7</v>
      </c>
      <c r="N3034" s="37"/>
      <c r="O3034" s="3"/>
      <c r="P3034" s="56">
        <f t="shared" si="191"/>
        <v>0</v>
      </c>
      <c r="Q3034" s="56">
        <f t="shared" si="192"/>
        <v>0</v>
      </c>
      <c r="R3034" s="56">
        <f>IF(A3034="INVERSION",-J3034,0)</f>
        <v>0</v>
      </c>
      <c r="S3034" s="56">
        <f>finanzas3[[#This Row],[INGRESO__NETO]]+finanzas3[[#This Row],[GASTO_NETO]]+finanzas3[[#This Row],[INVERSION_NETA]]</f>
        <v>0</v>
      </c>
    </row>
    <row r="3035" spans="1:19" x14ac:dyDescent="0.35">
      <c r="A3035" s="3" t="s">
        <v>28</v>
      </c>
      <c r="B3035" s="3" t="s">
        <v>16</v>
      </c>
      <c r="C3035" s="3" t="s">
        <v>17</v>
      </c>
      <c r="D3035" s="3" t="s">
        <v>18</v>
      </c>
      <c r="E3035" s="3" t="s">
        <v>645</v>
      </c>
      <c r="F3035" s="3" t="s">
        <v>171</v>
      </c>
      <c r="G3035" s="3" t="s">
        <v>48</v>
      </c>
      <c r="H3035" s="3" t="s">
        <v>874</v>
      </c>
      <c r="I3035" s="3" t="s">
        <v>1750</v>
      </c>
      <c r="J3035" s="6">
        <v>0.14499999999999999</v>
      </c>
      <c r="K3035" s="4">
        <v>45488</v>
      </c>
      <c r="L3035" s="3">
        <f t="shared" si="189"/>
        <v>2024</v>
      </c>
      <c r="M3035" s="3">
        <f t="shared" si="190"/>
        <v>7</v>
      </c>
      <c r="N3035" s="37"/>
      <c r="O3035" s="3"/>
      <c r="P3035" s="56">
        <f t="shared" si="191"/>
        <v>0</v>
      </c>
      <c r="Q3035" s="56">
        <f t="shared" si="192"/>
        <v>-0.14499999999999999</v>
      </c>
      <c r="R3035" s="56">
        <f>IF(A3035="INVERSION",-J3035,0)</f>
        <v>0</v>
      </c>
      <c r="S3035" s="56">
        <f>finanzas3[[#This Row],[INGRESO__NETO]]+finanzas3[[#This Row],[GASTO_NETO]]+finanzas3[[#This Row],[INVERSION_NETA]]</f>
        <v>-0.14499999999999999</v>
      </c>
    </row>
    <row r="3036" spans="1:19" x14ac:dyDescent="0.35">
      <c r="A3036" s="3" t="s">
        <v>28</v>
      </c>
      <c r="B3036" s="3" t="s">
        <v>16</v>
      </c>
      <c r="C3036" s="3" t="s">
        <v>17</v>
      </c>
      <c r="D3036" s="3" t="s">
        <v>18</v>
      </c>
      <c r="E3036" s="3" t="s">
        <v>645</v>
      </c>
      <c r="F3036" s="3" t="s">
        <v>171</v>
      </c>
      <c r="G3036" s="3" t="s">
        <v>48</v>
      </c>
      <c r="H3036" s="3" t="s">
        <v>874</v>
      </c>
      <c r="I3036" s="3" t="s">
        <v>1750</v>
      </c>
      <c r="J3036" s="6">
        <v>0.58899999999999997</v>
      </c>
      <c r="K3036" s="4">
        <v>45488</v>
      </c>
      <c r="L3036" s="3">
        <f t="shared" si="189"/>
        <v>2024</v>
      </c>
      <c r="M3036" s="3">
        <f t="shared" si="190"/>
        <v>7</v>
      </c>
      <c r="N3036" s="37"/>
      <c r="O3036" s="3"/>
      <c r="P3036" s="56">
        <f t="shared" si="191"/>
        <v>0</v>
      </c>
      <c r="Q3036" s="56">
        <f t="shared" si="192"/>
        <v>-0.58899999999999997</v>
      </c>
      <c r="R3036" s="56">
        <f>IF(A3036="INVERSION",-J3036,0)</f>
        <v>0</v>
      </c>
      <c r="S3036" s="56">
        <f>finanzas3[[#This Row],[INGRESO__NETO]]+finanzas3[[#This Row],[GASTO_NETO]]+finanzas3[[#This Row],[INVERSION_NETA]]</f>
        <v>-0.58899999999999997</v>
      </c>
    </row>
    <row r="3037" spans="1:19" x14ac:dyDescent="0.35">
      <c r="A3037" s="3" t="s">
        <v>531</v>
      </c>
      <c r="B3037" s="3" t="s">
        <v>16</v>
      </c>
      <c r="C3037" s="3" t="s">
        <v>17</v>
      </c>
      <c r="D3037" s="3" t="s">
        <v>18</v>
      </c>
      <c r="E3037" s="3" t="s">
        <v>2203</v>
      </c>
      <c r="F3037" s="3" t="s">
        <v>20</v>
      </c>
      <c r="G3037" s="3" t="s">
        <v>1451</v>
      </c>
      <c r="H3037" s="3" t="s">
        <v>1451</v>
      </c>
      <c r="I3037" s="3" t="s">
        <v>1450</v>
      </c>
      <c r="J3037" s="6">
        <v>135</v>
      </c>
      <c r="K3037" s="4">
        <v>45488</v>
      </c>
      <c r="L3037" s="3">
        <f t="shared" si="189"/>
        <v>2024</v>
      </c>
      <c r="M3037" s="3">
        <f t="shared" si="190"/>
        <v>7</v>
      </c>
      <c r="N3037" s="37"/>
      <c r="O3037" s="3"/>
      <c r="P3037" s="56">
        <f t="shared" si="191"/>
        <v>0</v>
      </c>
      <c r="Q3037" s="56">
        <f t="shared" si="192"/>
        <v>0</v>
      </c>
      <c r="R3037" s="56">
        <f>IF(A3037="INVERSION",-J3037,0)</f>
        <v>-135</v>
      </c>
      <c r="S3037" s="56">
        <f>finanzas3[[#This Row],[INGRESO__NETO]]+finanzas3[[#This Row],[GASTO_NETO]]+finanzas3[[#This Row],[INVERSION_NETA]]</f>
        <v>-135</v>
      </c>
    </row>
    <row r="3038" spans="1:19" x14ac:dyDescent="0.35">
      <c r="A3038" s="3" t="s">
        <v>28</v>
      </c>
      <c r="B3038" s="3" t="s">
        <v>16</v>
      </c>
      <c r="C3038" s="3" t="s">
        <v>17</v>
      </c>
      <c r="D3038" s="3" t="s">
        <v>18</v>
      </c>
      <c r="E3038" s="3" t="s">
        <v>797</v>
      </c>
      <c r="F3038" s="3" t="s">
        <v>20</v>
      </c>
      <c r="G3038" s="3" t="s">
        <v>73</v>
      </c>
      <c r="H3038" s="3" t="s">
        <v>168</v>
      </c>
      <c r="I3038" s="3" t="s">
        <v>797</v>
      </c>
      <c r="J3038" s="6">
        <v>0.49800000000000005</v>
      </c>
      <c r="K3038" s="4">
        <v>45488</v>
      </c>
      <c r="L3038" s="3">
        <f t="shared" si="189"/>
        <v>2024</v>
      </c>
      <c r="M3038" s="3">
        <f t="shared" si="190"/>
        <v>7</v>
      </c>
      <c r="N3038" s="37"/>
      <c r="O3038" s="3"/>
      <c r="P3038" s="56">
        <f t="shared" si="191"/>
        <v>0</v>
      </c>
      <c r="Q3038" s="56">
        <f t="shared" si="192"/>
        <v>-0.49800000000000005</v>
      </c>
      <c r="R3038" s="56">
        <f>IF(A3038="INVERSION",-J3038,0)</f>
        <v>0</v>
      </c>
      <c r="S3038" s="56">
        <f>finanzas3[[#This Row],[INGRESO__NETO]]+finanzas3[[#This Row],[GASTO_NETO]]+finanzas3[[#This Row],[INVERSION_NETA]]</f>
        <v>-0.49800000000000005</v>
      </c>
    </row>
    <row r="3039" spans="1:19" x14ac:dyDescent="0.35">
      <c r="A3039" s="3" t="s">
        <v>28</v>
      </c>
      <c r="B3039" s="3" t="s">
        <v>16</v>
      </c>
      <c r="C3039" s="3" t="s">
        <v>17</v>
      </c>
      <c r="D3039" s="3" t="s">
        <v>1562</v>
      </c>
      <c r="E3039" s="3" t="s">
        <v>1948</v>
      </c>
      <c r="F3039" s="3" t="s">
        <v>171</v>
      </c>
      <c r="G3039" s="3" t="s">
        <v>81</v>
      </c>
      <c r="H3039" s="3" t="s">
        <v>168</v>
      </c>
      <c r="I3039" s="3" t="s">
        <v>327</v>
      </c>
      <c r="J3039" s="6">
        <v>0.60000000000000009</v>
      </c>
      <c r="K3039" s="4">
        <v>45488</v>
      </c>
      <c r="L3039" s="3">
        <f t="shared" si="189"/>
        <v>2024</v>
      </c>
      <c r="M3039" s="3">
        <f t="shared" si="190"/>
        <v>7</v>
      </c>
      <c r="N3039" s="37"/>
      <c r="O3039" s="3"/>
      <c r="P3039" s="56">
        <f t="shared" si="191"/>
        <v>0</v>
      </c>
      <c r="Q3039" s="56">
        <f t="shared" si="192"/>
        <v>-0.60000000000000009</v>
      </c>
      <c r="R3039" s="56">
        <f>IF(A3039="INVERSION",-J3039,0)</f>
        <v>0</v>
      </c>
      <c r="S3039" s="56">
        <f>finanzas3[[#This Row],[INGRESO__NETO]]+finanzas3[[#This Row],[GASTO_NETO]]+finanzas3[[#This Row],[INVERSION_NETA]]</f>
        <v>-0.60000000000000009</v>
      </c>
    </row>
    <row r="3040" spans="1:19" x14ac:dyDescent="0.35">
      <c r="A3040" s="3" t="s">
        <v>15</v>
      </c>
      <c r="B3040" s="3" t="s">
        <v>16</v>
      </c>
      <c r="C3040" s="3" t="s">
        <v>29</v>
      </c>
      <c r="D3040" s="3" t="s">
        <v>18</v>
      </c>
      <c r="E3040" s="3" t="s">
        <v>645</v>
      </c>
      <c r="F3040" s="3" t="s">
        <v>171</v>
      </c>
      <c r="G3040" s="3" t="s">
        <v>148</v>
      </c>
      <c r="H3040" s="3" t="s">
        <v>646</v>
      </c>
      <c r="I3040" s="3" t="s">
        <v>2706</v>
      </c>
      <c r="J3040" s="6">
        <v>675.10199999999998</v>
      </c>
      <c r="K3040" s="4">
        <v>45488</v>
      </c>
      <c r="L3040" s="3">
        <f t="shared" si="189"/>
        <v>2024</v>
      </c>
      <c r="M3040" s="3">
        <f t="shared" si="190"/>
        <v>7</v>
      </c>
      <c r="N3040" s="37"/>
      <c r="O3040" s="3" t="s">
        <v>2705</v>
      </c>
      <c r="P3040" s="56">
        <f t="shared" si="191"/>
        <v>675.10199999999998</v>
      </c>
      <c r="Q3040" s="56">
        <f t="shared" si="192"/>
        <v>0</v>
      </c>
      <c r="R3040" s="56">
        <f>IF(A3040="INVERSION",-J3040,0)</f>
        <v>0</v>
      </c>
      <c r="S3040" s="56">
        <f>finanzas3[[#This Row],[INGRESO__NETO]]+finanzas3[[#This Row],[GASTO_NETO]]+finanzas3[[#This Row],[INVERSION_NETA]]</f>
        <v>675.10199999999998</v>
      </c>
    </row>
    <row r="3041" spans="1:19" x14ac:dyDescent="0.35">
      <c r="A3041" s="3" t="s">
        <v>28</v>
      </c>
      <c r="B3041" s="3" t="s">
        <v>16</v>
      </c>
      <c r="C3041" s="3" t="s">
        <v>17</v>
      </c>
      <c r="D3041" s="3" t="s">
        <v>18</v>
      </c>
      <c r="E3041" s="3" t="s">
        <v>1784</v>
      </c>
      <c r="F3041" s="3" t="s">
        <v>171</v>
      </c>
      <c r="G3041" s="3" t="s">
        <v>67</v>
      </c>
      <c r="H3041" s="3" t="s">
        <v>67</v>
      </c>
      <c r="I3041" s="3" t="s">
        <v>1016</v>
      </c>
      <c r="J3041" s="6">
        <v>0.27</v>
      </c>
      <c r="K3041" s="4">
        <v>45489</v>
      </c>
      <c r="L3041" s="3">
        <f t="shared" si="189"/>
        <v>2024</v>
      </c>
      <c r="M3041" s="3">
        <f t="shared" si="190"/>
        <v>7</v>
      </c>
      <c r="N3041" s="37"/>
      <c r="O3041" s="3"/>
      <c r="P3041" s="56">
        <f t="shared" si="191"/>
        <v>0</v>
      </c>
      <c r="Q3041" s="56">
        <f t="shared" si="192"/>
        <v>-0.27</v>
      </c>
      <c r="R3041" s="56">
        <f>IF(A3041="INVERSION",-J3041,0)</f>
        <v>0</v>
      </c>
      <c r="S3041" s="56">
        <f>finanzas3[[#This Row],[INGRESO__NETO]]+finanzas3[[#This Row],[GASTO_NETO]]+finanzas3[[#This Row],[INVERSION_NETA]]</f>
        <v>-0.27</v>
      </c>
    </row>
    <row r="3042" spans="1:19" x14ac:dyDescent="0.35">
      <c r="A3042" s="3" t="s">
        <v>531</v>
      </c>
      <c r="B3042" s="3" t="s">
        <v>16</v>
      </c>
      <c r="C3042" s="3" t="s">
        <v>17</v>
      </c>
      <c r="D3042" s="7" t="s">
        <v>18</v>
      </c>
      <c r="E3042" s="3" t="s">
        <v>2203</v>
      </c>
      <c r="F3042" s="3" t="s">
        <v>20</v>
      </c>
      <c r="G3042" s="3" t="s">
        <v>1451</v>
      </c>
      <c r="H3042" s="3" t="s">
        <v>1451</v>
      </c>
      <c r="I3042" s="3" t="s">
        <v>1450</v>
      </c>
      <c r="J3042" s="6">
        <v>900</v>
      </c>
      <c r="K3042" s="4">
        <v>45490</v>
      </c>
      <c r="L3042" s="3">
        <f t="shared" si="189"/>
        <v>2024</v>
      </c>
      <c r="M3042" s="3">
        <f t="shared" si="190"/>
        <v>7</v>
      </c>
      <c r="N3042" s="37"/>
      <c r="O3042" s="3"/>
      <c r="P3042" s="56">
        <f t="shared" si="191"/>
        <v>0</v>
      </c>
      <c r="Q3042" s="56">
        <f t="shared" si="192"/>
        <v>0</v>
      </c>
      <c r="R3042" s="56">
        <f>IF(A3042="INVERSION",-J3042,0)</f>
        <v>-900</v>
      </c>
      <c r="S3042" s="56">
        <f>finanzas3[[#This Row],[INGRESO__NETO]]+finanzas3[[#This Row],[GASTO_NETO]]+finanzas3[[#This Row],[INVERSION_NETA]]</f>
        <v>-900</v>
      </c>
    </row>
    <row r="3043" spans="1:19" x14ac:dyDescent="0.35">
      <c r="A3043" s="3" t="s">
        <v>1927</v>
      </c>
      <c r="B3043" s="3" t="s">
        <v>16</v>
      </c>
      <c r="C3043" s="3" t="s">
        <v>17</v>
      </c>
      <c r="D3043" s="3" t="s">
        <v>18</v>
      </c>
      <c r="E3043" s="3" t="s">
        <v>2346</v>
      </c>
      <c r="F3043" s="3" t="s">
        <v>20</v>
      </c>
      <c r="G3043" s="3" t="s">
        <v>2352</v>
      </c>
      <c r="H3043" s="3" t="s">
        <v>2352</v>
      </c>
      <c r="I3043" s="3" t="s">
        <v>2352</v>
      </c>
      <c r="J3043" s="6">
        <v>0</v>
      </c>
      <c r="K3043" s="4">
        <v>45490</v>
      </c>
      <c r="L3043" s="3">
        <f t="shared" si="189"/>
        <v>2024</v>
      </c>
      <c r="M3043" s="3">
        <f t="shared" si="190"/>
        <v>7</v>
      </c>
      <c r="N3043" s="37"/>
      <c r="O3043" s="3"/>
      <c r="P3043" s="56">
        <f t="shared" si="191"/>
        <v>0</v>
      </c>
      <c r="Q3043" s="56">
        <f t="shared" si="192"/>
        <v>0</v>
      </c>
      <c r="R3043" s="56">
        <f>IF(A3043="INVERSION",-J3043,0)</f>
        <v>0</v>
      </c>
      <c r="S3043" s="56">
        <f>finanzas3[[#This Row],[INGRESO__NETO]]+finanzas3[[#This Row],[GASTO_NETO]]+finanzas3[[#This Row],[INVERSION_NETA]]</f>
        <v>0</v>
      </c>
    </row>
    <row r="3044" spans="1:19" x14ac:dyDescent="0.35">
      <c r="A3044" s="3" t="s">
        <v>28</v>
      </c>
      <c r="B3044" s="3" t="s">
        <v>16</v>
      </c>
      <c r="C3044" s="3" t="s">
        <v>17</v>
      </c>
      <c r="D3044" s="3" t="s">
        <v>18</v>
      </c>
      <c r="E3044" s="3" t="s">
        <v>46</v>
      </c>
      <c r="F3044" s="3" t="s">
        <v>171</v>
      </c>
      <c r="G3044" s="3" t="s">
        <v>48</v>
      </c>
      <c r="H3044" s="8" t="s">
        <v>46</v>
      </c>
      <c r="I3044" s="3" t="s">
        <v>2366</v>
      </c>
      <c r="J3044" s="6">
        <v>3.7130000000000005</v>
      </c>
      <c r="K3044" s="4">
        <v>45491</v>
      </c>
      <c r="L3044" s="3">
        <f t="shared" si="189"/>
        <v>2024</v>
      </c>
      <c r="M3044" s="3">
        <f t="shared" si="190"/>
        <v>7</v>
      </c>
      <c r="N3044" s="44"/>
      <c r="O3044" s="3"/>
      <c r="P3044" s="56">
        <f t="shared" si="191"/>
        <v>0</v>
      </c>
      <c r="Q3044" s="56">
        <f t="shared" si="192"/>
        <v>-3.7130000000000005</v>
      </c>
      <c r="R3044" s="56">
        <f>IF(A3044="INVERSION",-J3044,0)</f>
        <v>0</v>
      </c>
      <c r="S3044" s="56">
        <f>finanzas3[[#This Row],[INGRESO__NETO]]+finanzas3[[#This Row],[GASTO_NETO]]+finanzas3[[#This Row],[INVERSION_NETA]]</f>
        <v>-3.7130000000000005</v>
      </c>
    </row>
    <row r="3045" spans="1:19" x14ac:dyDescent="0.35">
      <c r="A3045" s="3" t="s">
        <v>28</v>
      </c>
      <c r="B3045" s="3" t="s">
        <v>16</v>
      </c>
      <c r="C3045" s="3" t="s">
        <v>17</v>
      </c>
      <c r="D3045" s="3" t="s">
        <v>18</v>
      </c>
      <c r="E3045" s="3" t="s">
        <v>1740</v>
      </c>
      <c r="F3045" s="3" t="s">
        <v>171</v>
      </c>
      <c r="G3045" s="3" t="s">
        <v>67</v>
      </c>
      <c r="H3045" s="3" t="s">
        <v>67</v>
      </c>
      <c r="I3045" s="3" t="s">
        <v>2367</v>
      </c>
      <c r="J3045" s="6">
        <v>13.305000000000001</v>
      </c>
      <c r="K3045" s="4">
        <v>45491</v>
      </c>
      <c r="L3045" s="3">
        <f t="shared" si="189"/>
        <v>2024</v>
      </c>
      <c r="M3045" s="3">
        <f t="shared" si="190"/>
        <v>7</v>
      </c>
      <c r="N3045" s="37"/>
      <c r="O3045" s="3"/>
      <c r="P3045" s="56">
        <f t="shared" si="191"/>
        <v>0</v>
      </c>
      <c r="Q3045" s="56">
        <f t="shared" si="192"/>
        <v>-13.305000000000001</v>
      </c>
      <c r="R3045" s="56">
        <f>IF(A3045="INVERSION",-J3045,0)</f>
        <v>0</v>
      </c>
      <c r="S3045" s="56">
        <f>finanzas3[[#This Row],[INGRESO__NETO]]+finanzas3[[#This Row],[GASTO_NETO]]+finanzas3[[#This Row],[INVERSION_NETA]]</f>
        <v>-13.305000000000001</v>
      </c>
    </row>
    <row r="3046" spans="1:19" x14ac:dyDescent="0.35">
      <c r="A3046" s="3" t="s">
        <v>28</v>
      </c>
      <c r="B3046" s="3" t="s">
        <v>16</v>
      </c>
      <c r="C3046" s="3" t="s">
        <v>17</v>
      </c>
      <c r="D3046" s="3" t="s">
        <v>18</v>
      </c>
      <c r="E3046" s="3" t="s">
        <v>645</v>
      </c>
      <c r="F3046" s="3" t="s">
        <v>171</v>
      </c>
      <c r="G3046" s="3" t="s">
        <v>48</v>
      </c>
      <c r="H3046" s="3" t="s">
        <v>874</v>
      </c>
      <c r="I3046" s="3" t="s">
        <v>185</v>
      </c>
      <c r="J3046" s="6">
        <v>0.11499999999999999</v>
      </c>
      <c r="K3046" s="4">
        <v>45492</v>
      </c>
      <c r="L3046" s="3">
        <f t="shared" si="189"/>
        <v>2024</v>
      </c>
      <c r="M3046" s="3">
        <f t="shared" si="190"/>
        <v>7</v>
      </c>
      <c r="N3046" s="37"/>
      <c r="O3046" s="3"/>
      <c r="P3046" s="56">
        <f t="shared" si="191"/>
        <v>0</v>
      </c>
      <c r="Q3046" s="56">
        <f t="shared" si="192"/>
        <v>-0.11499999999999999</v>
      </c>
      <c r="R3046" s="56">
        <f>IF(A3046="INVERSION",-J3046,0)</f>
        <v>0</v>
      </c>
      <c r="S3046" s="56">
        <f>finanzas3[[#This Row],[INGRESO__NETO]]+finanzas3[[#This Row],[GASTO_NETO]]+finanzas3[[#This Row],[INVERSION_NETA]]</f>
        <v>-0.11499999999999999</v>
      </c>
    </row>
    <row r="3047" spans="1:19" x14ac:dyDescent="0.35">
      <c r="A3047" s="3" t="s">
        <v>28</v>
      </c>
      <c r="B3047" s="3" t="s">
        <v>16</v>
      </c>
      <c r="C3047" s="3" t="s">
        <v>17</v>
      </c>
      <c r="D3047" s="3" t="s">
        <v>18</v>
      </c>
      <c r="E3047" s="3" t="s">
        <v>1402</v>
      </c>
      <c r="F3047" s="3" t="s">
        <v>20</v>
      </c>
      <c r="G3047" s="3" t="s">
        <v>73</v>
      </c>
      <c r="H3047" s="3" t="s">
        <v>168</v>
      </c>
      <c r="I3047" s="3" t="s">
        <v>2195</v>
      </c>
      <c r="J3047" s="6">
        <v>0.99900000000000011</v>
      </c>
      <c r="K3047" s="4">
        <v>45495</v>
      </c>
      <c r="L3047" s="3">
        <f t="shared" si="189"/>
        <v>2024</v>
      </c>
      <c r="M3047" s="3">
        <f t="shared" si="190"/>
        <v>7</v>
      </c>
      <c r="N3047" s="37"/>
      <c r="O3047" s="3"/>
      <c r="P3047" s="56">
        <f t="shared" si="191"/>
        <v>0</v>
      </c>
      <c r="Q3047" s="56">
        <f t="shared" si="192"/>
        <v>-0.99900000000000011</v>
      </c>
      <c r="R3047" s="56">
        <f>IF(A3047="INVERSION",-J3047,0)</f>
        <v>0</v>
      </c>
      <c r="S3047" s="56">
        <f>finanzas3[[#This Row],[INGRESO__NETO]]+finanzas3[[#This Row],[GASTO_NETO]]+finanzas3[[#This Row],[INVERSION_NETA]]</f>
        <v>-0.99900000000000011</v>
      </c>
    </row>
    <row r="3048" spans="1:19" x14ac:dyDescent="0.35">
      <c r="A3048" s="3" t="s">
        <v>28</v>
      </c>
      <c r="B3048" s="3" t="s">
        <v>16</v>
      </c>
      <c r="C3048" s="3" t="s">
        <v>17</v>
      </c>
      <c r="D3048" s="3" t="s">
        <v>18</v>
      </c>
      <c r="E3048" s="3" t="s">
        <v>645</v>
      </c>
      <c r="F3048" s="3" t="s">
        <v>171</v>
      </c>
      <c r="G3048" s="3" t="s">
        <v>48</v>
      </c>
      <c r="H3048" s="3" t="s">
        <v>874</v>
      </c>
      <c r="I3048" s="3" t="s">
        <v>185</v>
      </c>
      <c r="J3048" s="6">
        <v>0.20499999999999999</v>
      </c>
      <c r="K3048" s="4">
        <v>45495</v>
      </c>
      <c r="L3048" s="3">
        <f t="shared" si="189"/>
        <v>2024</v>
      </c>
      <c r="M3048" s="3">
        <f t="shared" si="190"/>
        <v>7</v>
      </c>
      <c r="N3048" s="44"/>
      <c r="O3048" s="3"/>
      <c r="P3048" s="56">
        <f t="shared" si="191"/>
        <v>0</v>
      </c>
      <c r="Q3048" s="56">
        <f t="shared" si="192"/>
        <v>-0.20499999999999999</v>
      </c>
      <c r="R3048" s="56">
        <f>IF(A3048="INVERSION",-J3048,0)</f>
        <v>0</v>
      </c>
      <c r="S3048" s="56">
        <f>finanzas3[[#This Row],[INGRESO__NETO]]+finanzas3[[#This Row],[GASTO_NETO]]+finanzas3[[#This Row],[INVERSION_NETA]]</f>
        <v>-0.20499999999999999</v>
      </c>
    </row>
    <row r="3049" spans="1:19" x14ac:dyDescent="0.35">
      <c r="A3049" s="3" t="s">
        <v>28</v>
      </c>
      <c r="B3049" s="3" t="s">
        <v>16</v>
      </c>
      <c r="C3049" s="3" t="s">
        <v>17</v>
      </c>
      <c r="D3049" s="3" t="s">
        <v>18</v>
      </c>
      <c r="E3049" s="3" t="s">
        <v>1345</v>
      </c>
      <c r="F3049" s="3" t="s">
        <v>171</v>
      </c>
      <c r="G3049" s="3" t="s">
        <v>53</v>
      </c>
      <c r="H3049" s="3" t="s">
        <v>77</v>
      </c>
      <c r="I3049" s="3" t="s">
        <v>711</v>
      </c>
      <c r="J3049" s="6">
        <v>0.94600000000000017</v>
      </c>
      <c r="K3049" s="4">
        <v>45495</v>
      </c>
      <c r="L3049" s="3">
        <f t="shared" si="189"/>
        <v>2024</v>
      </c>
      <c r="M3049" s="3">
        <f t="shared" si="190"/>
        <v>7</v>
      </c>
      <c r="N3049" s="37"/>
      <c r="O3049" s="3"/>
      <c r="P3049" s="56">
        <f t="shared" si="191"/>
        <v>0</v>
      </c>
      <c r="Q3049" s="56">
        <f t="shared" si="192"/>
        <v>-0.94600000000000017</v>
      </c>
      <c r="R3049" s="56">
        <f>IF(A3049="INVERSION",-J3049,0)</f>
        <v>0</v>
      </c>
      <c r="S3049" s="56">
        <f>finanzas3[[#This Row],[INGRESO__NETO]]+finanzas3[[#This Row],[GASTO_NETO]]+finanzas3[[#This Row],[INVERSION_NETA]]</f>
        <v>-0.94600000000000017</v>
      </c>
    </row>
    <row r="3050" spans="1:19" x14ac:dyDescent="0.35">
      <c r="A3050" s="3" t="s">
        <v>28</v>
      </c>
      <c r="B3050" s="3" t="s">
        <v>16</v>
      </c>
      <c r="C3050" s="3" t="s">
        <v>17</v>
      </c>
      <c r="D3050" s="3" t="s">
        <v>18</v>
      </c>
      <c r="E3050" s="3" t="s">
        <v>194</v>
      </c>
      <c r="F3050" s="3" t="s">
        <v>171</v>
      </c>
      <c r="G3050" s="3" t="s">
        <v>67</v>
      </c>
      <c r="H3050" s="3" t="s">
        <v>67</v>
      </c>
      <c r="I3050" s="3" t="s">
        <v>2364</v>
      </c>
      <c r="J3050" s="6">
        <v>4.8450000000000006</v>
      </c>
      <c r="K3050" s="4">
        <v>45495</v>
      </c>
      <c r="L3050" s="3">
        <f t="shared" si="189"/>
        <v>2024</v>
      </c>
      <c r="M3050" s="3">
        <f t="shared" si="190"/>
        <v>7</v>
      </c>
      <c r="N3050" s="39">
        <v>45493</v>
      </c>
      <c r="O3050" s="3" t="s">
        <v>2363</v>
      </c>
      <c r="P3050" s="56">
        <f t="shared" si="191"/>
        <v>0</v>
      </c>
      <c r="Q3050" s="56">
        <f t="shared" si="192"/>
        <v>-4.8450000000000006</v>
      </c>
      <c r="R3050" s="56">
        <f>IF(A3050="INVERSION",-J3050,0)</f>
        <v>0</v>
      </c>
      <c r="S3050" s="56">
        <f>finanzas3[[#This Row],[INGRESO__NETO]]+finanzas3[[#This Row],[GASTO_NETO]]+finanzas3[[#This Row],[INVERSION_NETA]]</f>
        <v>-4.8450000000000006</v>
      </c>
    </row>
    <row r="3051" spans="1:19" x14ac:dyDescent="0.35">
      <c r="A3051" s="3" t="s">
        <v>28</v>
      </c>
      <c r="B3051" s="3" t="s">
        <v>16</v>
      </c>
      <c r="C3051" s="3" t="s">
        <v>17</v>
      </c>
      <c r="D3051" s="3" t="s">
        <v>18</v>
      </c>
      <c r="E3051" s="3" t="s">
        <v>2199</v>
      </c>
      <c r="F3051" s="3" t="s">
        <v>171</v>
      </c>
      <c r="G3051" s="3" t="s">
        <v>67</v>
      </c>
      <c r="H3051" s="3" t="s">
        <v>66</v>
      </c>
      <c r="I3051" s="3" t="s">
        <v>1013</v>
      </c>
      <c r="J3051" s="6">
        <v>0.37000000000000005</v>
      </c>
      <c r="K3051" s="4">
        <v>45495</v>
      </c>
      <c r="L3051" s="3">
        <f t="shared" si="189"/>
        <v>2024</v>
      </c>
      <c r="M3051" s="3">
        <f t="shared" si="190"/>
        <v>7</v>
      </c>
      <c r="N3051" s="37"/>
      <c r="O3051" s="3"/>
      <c r="P3051" s="56">
        <f t="shared" si="191"/>
        <v>0</v>
      </c>
      <c r="Q3051" s="56">
        <f t="shared" si="192"/>
        <v>-0.37000000000000005</v>
      </c>
      <c r="R3051" s="56">
        <f>IF(A3051="INVERSION",-J3051,0)</f>
        <v>0</v>
      </c>
      <c r="S3051" s="56">
        <f>finanzas3[[#This Row],[INGRESO__NETO]]+finanzas3[[#This Row],[GASTO_NETO]]+finanzas3[[#This Row],[INVERSION_NETA]]</f>
        <v>-0.37000000000000005</v>
      </c>
    </row>
    <row r="3052" spans="1:19" x14ac:dyDescent="0.35">
      <c r="A3052" s="3" t="s">
        <v>28</v>
      </c>
      <c r="B3052" s="3" t="s">
        <v>16</v>
      </c>
      <c r="C3052" s="3" t="s">
        <v>17</v>
      </c>
      <c r="D3052" s="3" t="s">
        <v>18</v>
      </c>
      <c r="E3052" s="3" t="s">
        <v>1393</v>
      </c>
      <c r="F3052" s="3" t="s">
        <v>171</v>
      </c>
      <c r="G3052" s="3" t="s">
        <v>67</v>
      </c>
      <c r="H3052" s="3" t="s">
        <v>66</v>
      </c>
      <c r="I3052" s="3" t="s">
        <v>1393</v>
      </c>
      <c r="J3052" s="6">
        <v>1.595</v>
      </c>
      <c r="K3052" s="4">
        <v>45495</v>
      </c>
      <c r="L3052" s="3">
        <f t="shared" si="189"/>
        <v>2024</v>
      </c>
      <c r="M3052" s="3">
        <f t="shared" si="190"/>
        <v>7</v>
      </c>
      <c r="N3052" s="37"/>
      <c r="O3052" s="3" t="s">
        <v>2365</v>
      </c>
      <c r="P3052" s="56">
        <f t="shared" si="191"/>
        <v>0</v>
      </c>
      <c r="Q3052" s="56">
        <f t="shared" si="192"/>
        <v>-1.595</v>
      </c>
      <c r="R3052" s="56">
        <f>IF(A3052="INVERSION",-J3052,0)</f>
        <v>0</v>
      </c>
      <c r="S3052" s="56">
        <f>finanzas3[[#This Row],[INGRESO__NETO]]+finanzas3[[#This Row],[GASTO_NETO]]+finanzas3[[#This Row],[INVERSION_NETA]]</f>
        <v>-1.595</v>
      </c>
    </row>
    <row r="3053" spans="1:19" x14ac:dyDescent="0.35">
      <c r="A3053" s="3" t="s">
        <v>28</v>
      </c>
      <c r="B3053" s="3" t="s">
        <v>16</v>
      </c>
      <c r="C3053" s="3" t="s">
        <v>17</v>
      </c>
      <c r="D3053" s="3" t="s">
        <v>18</v>
      </c>
      <c r="E3053" s="3" t="s">
        <v>2142</v>
      </c>
      <c r="F3053" s="3" t="s">
        <v>20</v>
      </c>
      <c r="G3053" s="3" t="s">
        <v>73</v>
      </c>
      <c r="H3053" s="3" t="s">
        <v>168</v>
      </c>
      <c r="I3053" s="3" t="s">
        <v>2142</v>
      </c>
      <c r="J3053" s="6">
        <v>0.49900000000000005</v>
      </c>
      <c r="K3053" s="4">
        <v>45496</v>
      </c>
      <c r="L3053" s="3">
        <f t="shared" si="189"/>
        <v>2024</v>
      </c>
      <c r="M3053" s="3">
        <f t="shared" si="190"/>
        <v>7</v>
      </c>
      <c r="N3053" s="37"/>
      <c r="O3053" s="3"/>
      <c r="P3053" s="56">
        <f t="shared" si="191"/>
        <v>0</v>
      </c>
      <c r="Q3053" s="56">
        <f t="shared" si="192"/>
        <v>-0.49900000000000005</v>
      </c>
      <c r="R3053" s="56">
        <f>IF(A3053="INVERSION",-J3053,0)</f>
        <v>0</v>
      </c>
      <c r="S3053" s="56">
        <f>finanzas3[[#This Row],[INGRESO__NETO]]+finanzas3[[#This Row],[GASTO_NETO]]+finanzas3[[#This Row],[INVERSION_NETA]]</f>
        <v>-0.49900000000000005</v>
      </c>
    </row>
    <row r="3054" spans="1:19" x14ac:dyDescent="0.35">
      <c r="A3054" s="3" t="s">
        <v>28</v>
      </c>
      <c r="B3054" s="3" t="s">
        <v>16</v>
      </c>
      <c r="C3054" s="3" t="s">
        <v>17</v>
      </c>
      <c r="D3054" s="3" t="s">
        <v>18</v>
      </c>
      <c r="E3054" s="3" t="s">
        <v>179</v>
      </c>
      <c r="F3054" s="3" t="s">
        <v>47</v>
      </c>
      <c r="G3054" s="3" t="s">
        <v>67</v>
      </c>
      <c r="H3054" s="3" t="s">
        <v>66</v>
      </c>
      <c r="I3054" s="3" t="s">
        <v>403</v>
      </c>
      <c r="J3054" s="6">
        <v>0.60000000000000009</v>
      </c>
      <c r="K3054" s="4">
        <v>45497</v>
      </c>
      <c r="L3054" s="3">
        <f t="shared" si="189"/>
        <v>2024</v>
      </c>
      <c r="M3054" s="3">
        <f t="shared" si="190"/>
        <v>7</v>
      </c>
      <c r="N3054" s="39">
        <v>45496</v>
      </c>
      <c r="O3054" s="3"/>
      <c r="P3054" s="56">
        <f t="shared" si="191"/>
        <v>0</v>
      </c>
      <c r="Q3054" s="56">
        <f t="shared" si="192"/>
        <v>-0.60000000000000009</v>
      </c>
      <c r="R3054" s="56">
        <f>IF(A3054="INVERSION",-J3054,0)</f>
        <v>0</v>
      </c>
      <c r="S3054" s="56">
        <f>finanzas3[[#This Row],[INGRESO__NETO]]+finanzas3[[#This Row],[GASTO_NETO]]+finanzas3[[#This Row],[INVERSION_NETA]]</f>
        <v>-0.60000000000000009</v>
      </c>
    </row>
    <row r="3055" spans="1:19" x14ac:dyDescent="0.35">
      <c r="A3055" s="3" t="s">
        <v>28</v>
      </c>
      <c r="B3055" s="3" t="s">
        <v>16</v>
      </c>
      <c r="C3055" s="3" t="s">
        <v>17</v>
      </c>
      <c r="D3055" s="3" t="s">
        <v>18</v>
      </c>
      <c r="E3055" s="3" t="s">
        <v>2401</v>
      </c>
      <c r="F3055" s="3" t="s">
        <v>47</v>
      </c>
      <c r="G3055" s="3" t="s">
        <v>67</v>
      </c>
      <c r="H3055" s="3" t="s">
        <v>66</v>
      </c>
      <c r="I3055" s="3" t="s">
        <v>2402</v>
      </c>
      <c r="J3055" s="6">
        <v>2.8000000000000003</v>
      </c>
      <c r="K3055" s="4">
        <v>45497</v>
      </c>
      <c r="L3055" s="3">
        <f t="shared" si="189"/>
        <v>2024</v>
      </c>
      <c r="M3055" s="3">
        <f t="shared" si="190"/>
        <v>7</v>
      </c>
      <c r="N3055" s="39"/>
      <c r="O3055" s="3" t="s">
        <v>950</v>
      </c>
      <c r="P3055" s="56">
        <f t="shared" si="191"/>
        <v>0</v>
      </c>
      <c r="Q3055" s="56">
        <f t="shared" si="192"/>
        <v>-2.8000000000000003</v>
      </c>
      <c r="R3055" s="56">
        <f>IF(A3055="INVERSION",-J3055,0)</f>
        <v>0</v>
      </c>
      <c r="S3055" s="56">
        <f>finanzas3[[#This Row],[INGRESO__NETO]]+finanzas3[[#This Row],[GASTO_NETO]]+finanzas3[[#This Row],[INVERSION_NETA]]</f>
        <v>-2.8000000000000003</v>
      </c>
    </row>
    <row r="3056" spans="1:19" x14ac:dyDescent="0.35">
      <c r="A3056" s="3" t="s">
        <v>28</v>
      </c>
      <c r="B3056" s="3" t="s">
        <v>16</v>
      </c>
      <c r="C3056" s="3" t="s">
        <v>17</v>
      </c>
      <c r="D3056" s="3" t="s">
        <v>18</v>
      </c>
      <c r="E3056" s="3" t="s">
        <v>2400</v>
      </c>
      <c r="F3056" s="3" t="s">
        <v>47</v>
      </c>
      <c r="G3056" s="3" t="s">
        <v>1865</v>
      </c>
      <c r="H3056" s="3" t="s">
        <v>262</v>
      </c>
      <c r="I3056" s="3" t="s">
        <v>2403</v>
      </c>
      <c r="J3056" s="6">
        <v>0.5</v>
      </c>
      <c r="K3056" s="4">
        <v>45497</v>
      </c>
      <c r="L3056" s="3">
        <f t="shared" si="189"/>
        <v>2024</v>
      </c>
      <c r="M3056" s="3">
        <f t="shared" si="190"/>
        <v>7</v>
      </c>
      <c r="N3056" s="43"/>
      <c r="O3056" s="3" t="s">
        <v>950</v>
      </c>
      <c r="P3056" s="56">
        <f t="shared" si="191"/>
        <v>0</v>
      </c>
      <c r="Q3056" s="56">
        <f t="shared" si="192"/>
        <v>-0.5</v>
      </c>
      <c r="R3056" s="56">
        <f>IF(A3056="INVERSION",-J3056,0)</f>
        <v>0</v>
      </c>
      <c r="S3056" s="56">
        <f>finanzas3[[#This Row],[INGRESO__NETO]]+finanzas3[[#This Row],[GASTO_NETO]]+finanzas3[[#This Row],[INVERSION_NETA]]</f>
        <v>-0.5</v>
      </c>
    </row>
    <row r="3057" spans="1:19" x14ac:dyDescent="0.35">
      <c r="A3057" s="3" t="s">
        <v>28</v>
      </c>
      <c r="B3057" s="3" t="s">
        <v>16</v>
      </c>
      <c r="C3057" s="3" t="s">
        <v>17</v>
      </c>
      <c r="D3057" s="3" t="s">
        <v>1562</v>
      </c>
      <c r="E3057" s="3" t="s">
        <v>1140</v>
      </c>
      <c r="F3057" s="3" t="s">
        <v>47</v>
      </c>
      <c r="G3057" s="3" t="s">
        <v>67</v>
      </c>
      <c r="H3057" s="3" t="s">
        <v>66</v>
      </c>
      <c r="I3057" s="3" t="s">
        <v>2368</v>
      </c>
      <c r="J3057" s="6">
        <v>3.4000000000000004</v>
      </c>
      <c r="K3057" s="4">
        <v>45497</v>
      </c>
      <c r="L3057" s="3">
        <f t="shared" si="189"/>
        <v>2024</v>
      </c>
      <c r="M3057" s="3">
        <f t="shared" si="190"/>
        <v>7</v>
      </c>
      <c r="N3057" s="37"/>
      <c r="O3057" s="3"/>
      <c r="P3057" s="56">
        <f t="shared" si="191"/>
        <v>0</v>
      </c>
      <c r="Q3057" s="56">
        <f t="shared" si="192"/>
        <v>-3.4000000000000004</v>
      </c>
      <c r="R3057" s="56">
        <f>IF(A3057="INVERSION",-J3057,0)</f>
        <v>0</v>
      </c>
      <c r="S3057" s="56">
        <f>finanzas3[[#This Row],[INGRESO__NETO]]+finanzas3[[#This Row],[GASTO_NETO]]+finanzas3[[#This Row],[INVERSION_NETA]]</f>
        <v>-3.4000000000000004</v>
      </c>
    </row>
    <row r="3058" spans="1:19" x14ac:dyDescent="0.35">
      <c r="A3058" s="3" t="s">
        <v>28</v>
      </c>
      <c r="B3058" s="3" t="s">
        <v>16</v>
      </c>
      <c r="C3058" s="3" t="s">
        <v>17</v>
      </c>
      <c r="D3058" s="3" t="s">
        <v>1562</v>
      </c>
      <c r="E3058" s="3" t="s">
        <v>2390</v>
      </c>
      <c r="F3058" s="3" t="s">
        <v>47</v>
      </c>
      <c r="G3058" s="3" t="s">
        <v>48</v>
      </c>
      <c r="H3058" s="3" t="s">
        <v>2061</v>
      </c>
      <c r="I3058" s="3" t="s">
        <v>1423</v>
      </c>
      <c r="J3058" s="6">
        <v>1.0580000000000001</v>
      </c>
      <c r="K3058" s="4">
        <v>45497</v>
      </c>
      <c r="L3058" s="3">
        <f t="shared" si="189"/>
        <v>2024</v>
      </c>
      <c r="M3058" s="3">
        <f t="shared" si="190"/>
        <v>7</v>
      </c>
      <c r="N3058" s="37"/>
      <c r="O3058" s="3"/>
      <c r="P3058" s="56">
        <f t="shared" si="191"/>
        <v>0</v>
      </c>
      <c r="Q3058" s="56">
        <f t="shared" si="192"/>
        <v>-1.0580000000000001</v>
      </c>
      <c r="R3058" s="56">
        <f>IF(A3058="INVERSION",-J3058,0)</f>
        <v>0</v>
      </c>
      <c r="S3058" s="56">
        <f>finanzas3[[#This Row],[INGRESO__NETO]]+finanzas3[[#This Row],[GASTO_NETO]]+finanzas3[[#This Row],[INVERSION_NETA]]</f>
        <v>-1.0580000000000001</v>
      </c>
    </row>
    <row r="3059" spans="1:19" x14ac:dyDescent="0.35">
      <c r="A3059" s="3" t="s">
        <v>28</v>
      </c>
      <c r="B3059" s="3" t="s">
        <v>16</v>
      </c>
      <c r="C3059" s="3" t="s">
        <v>17</v>
      </c>
      <c r="D3059" s="3" t="s">
        <v>1562</v>
      </c>
      <c r="E3059" s="3" t="s">
        <v>2146</v>
      </c>
      <c r="F3059" s="3" t="s">
        <v>47</v>
      </c>
      <c r="G3059" s="3" t="s">
        <v>48</v>
      </c>
      <c r="H3059" s="3" t="s">
        <v>2146</v>
      </c>
      <c r="I3059" s="3" t="s">
        <v>2366</v>
      </c>
      <c r="J3059" s="6">
        <v>0.52400000000000002</v>
      </c>
      <c r="K3059" s="4">
        <v>45497</v>
      </c>
      <c r="L3059" s="3">
        <f t="shared" si="189"/>
        <v>2024</v>
      </c>
      <c r="M3059" s="3">
        <f t="shared" si="190"/>
        <v>7</v>
      </c>
      <c r="N3059" s="37"/>
      <c r="O3059" s="3"/>
      <c r="P3059" s="56">
        <f t="shared" si="191"/>
        <v>0</v>
      </c>
      <c r="Q3059" s="56">
        <f t="shared" si="192"/>
        <v>-0.52400000000000002</v>
      </c>
      <c r="R3059" s="56">
        <f>IF(A3059="INVERSION",-J3059,0)</f>
        <v>0</v>
      </c>
      <c r="S3059" s="56">
        <f>finanzas3[[#This Row],[INGRESO__NETO]]+finanzas3[[#This Row],[GASTO_NETO]]+finanzas3[[#This Row],[INVERSION_NETA]]</f>
        <v>-0.52400000000000002</v>
      </c>
    </row>
    <row r="3060" spans="1:19" x14ac:dyDescent="0.35">
      <c r="A3060" s="3" t="s">
        <v>15</v>
      </c>
      <c r="B3060" s="3" t="s">
        <v>16</v>
      </c>
      <c r="C3060" s="3" t="s">
        <v>29</v>
      </c>
      <c r="D3060" s="3" t="s">
        <v>18</v>
      </c>
      <c r="E3060" s="3" t="s">
        <v>645</v>
      </c>
      <c r="F3060" s="3" t="s">
        <v>171</v>
      </c>
      <c r="G3060" s="3" t="s">
        <v>148</v>
      </c>
      <c r="H3060" s="3" t="s">
        <v>646</v>
      </c>
      <c r="I3060" s="3" t="s">
        <v>2706</v>
      </c>
      <c r="J3060" s="6">
        <v>835.53899999999999</v>
      </c>
      <c r="K3060" s="4">
        <v>45498</v>
      </c>
      <c r="L3060" s="3">
        <f t="shared" si="189"/>
        <v>2024</v>
      </c>
      <c r="M3060" s="3">
        <f t="shared" si="190"/>
        <v>7</v>
      </c>
      <c r="N3060" s="37"/>
      <c r="O3060" s="3"/>
      <c r="P3060" s="56">
        <f t="shared" si="191"/>
        <v>835.53899999999999</v>
      </c>
      <c r="Q3060" s="56">
        <f t="shared" si="192"/>
        <v>0</v>
      </c>
      <c r="R3060" s="56">
        <f>IF(A3060="INVERSION",-J3060,0)</f>
        <v>0</v>
      </c>
      <c r="S3060" s="56">
        <f>finanzas3[[#This Row],[INGRESO__NETO]]+finanzas3[[#This Row],[GASTO_NETO]]+finanzas3[[#This Row],[INVERSION_NETA]]</f>
        <v>835.53899999999999</v>
      </c>
    </row>
    <row r="3061" spans="1:19" x14ac:dyDescent="0.35">
      <c r="A3061" s="3" t="s">
        <v>15</v>
      </c>
      <c r="B3061" s="3" t="s">
        <v>16</v>
      </c>
      <c r="C3061" s="3" t="s">
        <v>17</v>
      </c>
      <c r="D3061" s="3" t="s">
        <v>18</v>
      </c>
      <c r="E3061" s="3" t="s">
        <v>98</v>
      </c>
      <c r="F3061" s="3" t="s">
        <v>20</v>
      </c>
      <c r="G3061" s="3" t="s">
        <v>568</v>
      </c>
      <c r="H3061" s="3" t="s">
        <v>679</v>
      </c>
      <c r="I3061" s="3" t="s">
        <v>2362</v>
      </c>
      <c r="J3061" s="6">
        <v>7.1999999999999993</v>
      </c>
      <c r="K3061" s="4">
        <v>45498</v>
      </c>
      <c r="L3061" s="3">
        <f t="shared" si="189"/>
        <v>2024</v>
      </c>
      <c r="M3061" s="3">
        <f t="shared" si="190"/>
        <v>7</v>
      </c>
      <c r="N3061" s="37"/>
      <c r="O3061" s="3" t="s">
        <v>2395</v>
      </c>
      <c r="P3061" s="56">
        <f t="shared" si="191"/>
        <v>7.1999999999999993</v>
      </c>
      <c r="Q3061" s="56">
        <f t="shared" si="192"/>
        <v>0</v>
      </c>
      <c r="R3061" s="56">
        <f>IF(A3061="INVERSION",-J3061,0)</f>
        <v>0</v>
      </c>
      <c r="S3061" s="56">
        <f>finanzas3[[#This Row],[INGRESO__NETO]]+finanzas3[[#This Row],[GASTO_NETO]]+finanzas3[[#This Row],[INVERSION_NETA]]</f>
        <v>7.1999999999999993</v>
      </c>
    </row>
    <row r="3062" spans="1:19" x14ac:dyDescent="0.35">
      <c r="A3062" s="3" t="s">
        <v>28</v>
      </c>
      <c r="B3062" s="3" t="s">
        <v>16</v>
      </c>
      <c r="C3062" s="3" t="s">
        <v>17</v>
      </c>
      <c r="D3062" s="3" t="s">
        <v>18</v>
      </c>
      <c r="E3062" s="3" t="s">
        <v>1560</v>
      </c>
      <c r="F3062" s="3" t="s">
        <v>47</v>
      </c>
      <c r="G3062" s="3" t="s">
        <v>67</v>
      </c>
      <c r="H3062" s="3" t="s">
        <v>67</v>
      </c>
      <c r="I3062" s="3" t="s">
        <v>1154</v>
      </c>
      <c r="J3062" s="6">
        <v>1.67</v>
      </c>
      <c r="K3062" s="4">
        <v>45498</v>
      </c>
      <c r="L3062" s="3">
        <f t="shared" si="189"/>
        <v>2024</v>
      </c>
      <c r="M3062" s="3">
        <f t="shared" si="190"/>
        <v>7</v>
      </c>
      <c r="N3062" s="37"/>
      <c r="O3062" s="3"/>
      <c r="P3062" s="56">
        <f t="shared" si="191"/>
        <v>0</v>
      </c>
      <c r="Q3062" s="56">
        <f t="shared" si="192"/>
        <v>-1.67</v>
      </c>
      <c r="R3062" s="56">
        <f>IF(A3062="INVERSION",-J3062,0)</f>
        <v>0</v>
      </c>
      <c r="S3062" s="56">
        <f>finanzas3[[#This Row],[INGRESO__NETO]]+finanzas3[[#This Row],[GASTO_NETO]]+finanzas3[[#This Row],[INVERSION_NETA]]</f>
        <v>-1.67</v>
      </c>
    </row>
    <row r="3063" spans="1:19" x14ac:dyDescent="0.35">
      <c r="A3063" s="3" t="s">
        <v>28</v>
      </c>
      <c r="B3063" s="3" t="s">
        <v>16</v>
      </c>
      <c r="C3063" s="3" t="s">
        <v>17</v>
      </c>
      <c r="D3063" s="3" t="s">
        <v>18</v>
      </c>
      <c r="E3063" s="3" t="s">
        <v>803</v>
      </c>
      <c r="F3063" s="3" t="s">
        <v>171</v>
      </c>
      <c r="G3063" s="3" t="s">
        <v>53</v>
      </c>
      <c r="H3063" s="3" t="s">
        <v>77</v>
      </c>
      <c r="I3063" s="3" t="s">
        <v>78</v>
      </c>
      <c r="J3063" s="6">
        <v>7.51</v>
      </c>
      <c r="K3063" s="4">
        <v>45499</v>
      </c>
      <c r="L3063" s="3">
        <f t="shared" si="189"/>
        <v>2024</v>
      </c>
      <c r="M3063" s="3">
        <f t="shared" si="190"/>
        <v>7</v>
      </c>
      <c r="N3063" s="37"/>
      <c r="O3063" s="3"/>
      <c r="P3063" s="56">
        <f t="shared" si="191"/>
        <v>0</v>
      </c>
      <c r="Q3063" s="56">
        <f t="shared" si="192"/>
        <v>-7.51</v>
      </c>
      <c r="R3063" s="56">
        <f>IF(A3063="INVERSION",-J3063,0)</f>
        <v>0</v>
      </c>
      <c r="S3063" s="56">
        <f>finanzas3[[#This Row],[INGRESO__NETO]]+finanzas3[[#This Row],[GASTO_NETO]]+finanzas3[[#This Row],[INVERSION_NETA]]</f>
        <v>-7.51</v>
      </c>
    </row>
    <row r="3064" spans="1:19" x14ac:dyDescent="0.35">
      <c r="A3064" s="3" t="s">
        <v>28</v>
      </c>
      <c r="B3064" s="3" t="s">
        <v>16</v>
      </c>
      <c r="C3064" s="3" t="s">
        <v>17</v>
      </c>
      <c r="D3064" s="3" t="s">
        <v>1562</v>
      </c>
      <c r="E3064" s="3" t="s">
        <v>2391</v>
      </c>
      <c r="F3064" s="3" t="s">
        <v>666</v>
      </c>
      <c r="G3064" s="3" t="s">
        <v>67</v>
      </c>
      <c r="H3064" s="3" t="s">
        <v>66</v>
      </c>
      <c r="I3064" s="3" t="s">
        <v>2392</v>
      </c>
      <c r="J3064" s="6">
        <v>0.70000000000000007</v>
      </c>
      <c r="K3064" s="4">
        <v>45502</v>
      </c>
      <c r="L3064" s="3">
        <f t="shared" si="189"/>
        <v>2024</v>
      </c>
      <c r="M3064" s="3">
        <f t="shared" si="190"/>
        <v>7</v>
      </c>
      <c r="N3064" s="37"/>
      <c r="O3064" s="3" t="s">
        <v>2389</v>
      </c>
      <c r="P3064" s="56">
        <f t="shared" si="191"/>
        <v>0</v>
      </c>
      <c r="Q3064" s="56">
        <f t="shared" si="192"/>
        <v>-0.70000000000000007</v>
      </c>
      <c r="R3064" s="56">
        <f>IF(A3064="INVERSION",-J3064,0)</f>
        <v>0</v>
      </c>
      <c r="S3064" s="56">
        <f>finanzas3[[#This Row],[INGRESO__NETO]]+finanzas3[[#This Row],[GASTO_NETO]]+finanzas3[[#This Row],[INVERSION_NETA]]</f>
        <v>-0.70000000000000007</v>
      </c>
    </row>
    <row r="3065" spans="1:19" x14ac:dyDescent="0.35">
      <c r="A3065" s="3" t="s">
        <v>28</v>
      </c>
      <c r="B3065" s="3" t="s">
        <v>16</v>
      </c>
      <c r="C3065" s="3" t="s">
        <v>17</v>
      </c>
      <c r="D3065" s="3" t="s">
        <v>1562</v>
      </c>
      <c r="E3065" s="3" t="s">
        <v>57</v>
      </c>
      <c r="F3065" s="3" t="s">
        <v>666</v>
      </c>
      <c r="G3065" s="3" t="s">
        <v>48</v>
      </c>
      <c r="H3065" s="3" t="s">
        <v>57</v>
      </c>
      <c r="I3065" s="3" t="s">
        <v>1524</v>
      </c>
      <c r="J3065" s="6">
        <v>8.8469999999999995</v>
      </c>
      <c r="K3065" s="4">
        <v>45502</v>
      </c>
      <c r="L3065" s="3">
        <f t="shared" si="189"/>
        <v>2024</v>
      </c>
      <c r="M3065" s="3">
        <f t="shared" si="190"/>
        <v>7</v>
      </c>
      <c r="N3065" s="37"/>
      <c r="O3065" s="3"/>
      <c r="P3065" s="56">
        <f t="shared" si="191"/>
        <v>0</v>
      </c>
      <c r="Q3065" s="56">
        <f t="shared" si="192"/>
        <v>-8.8469999999999995</v>
      </c>
      <c r="R3065" s="56">
        <f>IF(A3065="INVERSION",-J3065,0)</f>
        <v>0</v>
      </c>
      <c r="S3065" s="56">
        <f>finanzas3[[#This Row],[INGRESO__NETO]]+finanzas3[[#This Row],[GASTO_NETO]]+finanzas3[[#This Row],[INVERSION_NETA]]</f>
        <v>-8.8469999999999995</v>
      </c>
    </row>
    <row r="3066" spans="1:19" x14ac:dyDescent="0.35">
      <c r="A3066" s="3" t="s">
        <v>28</v>
      </c>
      <c r="B3066" s="3" t="s">
        <v>16</v>
      </c>
      <c r="C3066" s="3" t="s">
        <v>17</v>
      </c>
      <c r="D3066" s="3" t="s">
        <v>1562</v>
      </c>
      <c r="E3066" s="3" t="s">
        <v>2374</v>
      </c>
      <c r="F3066" s="3" t="s">
        <v>666</v>
      </c>
      <c r="G3066" s="3" t="s">
        <v>53</v>
      </c>
      <c r="H3066" s="3" t="s">
        <v>1583</v>
      </c>
      <c r="I3066" s="3" t="s">
        <v>2388</v>
      </c>
      <c r="J3066" s="6">
        <v>0.8640000000000001</v>
      </c>
      <c r="K3066" s="4">
        <v>45502</v>
      </c>
      <c r="L3066" s="3">
        <f t="shared" si="189"/>
        <v>2024</v>
      </c>
      <c r="M3066" s="3">
        <f t="shared" si="190"/>
        <v>7</v>
      </c>
      <c r="N3066" s="37"/>
      <c r="O3066" s="3"/>
      <c r="P3066" s="56">
        <f t="shared" si="191"/>
        <v>0</v>
      </c>
      <c r="Q3066" s="56">
        <f t="shared" si="192"/>
        <v>-0.8640000000000001</v>
      </c>
      <c r="R3066" s="56">
        <f>IF(A3066="INVERSION",-J3066,0)</f>
        <v>0</v>
      </c>
      <c r="S3066" s="56">
        <f>finanzas3[[#This Row],[INGRESO__NETO]]+finanzas3[[#This Row],[GASTO_NETO]]+finanzas3[[#This Row],[INVERSION_NETA]]</f>
        <v>-0.8640000000000001</v>
      </c>
    </row>
    <row r="3067" spans="1:19" x14ac:dyDescent="0.35">
      <c r="A3067" s="3" t="s">
        <v>28</v>
      </c>
      <c r="B3067" s="3" t="s">
        <v>16</v>
      </c>
      <c r="C3067" s="3" t="s">
        <v>17</v>
      </c>
      <c r="D3067" s="3" t="s">
        <v>1562</v>
      </c>
      <c r="E3067" s="3" t="s">
        <v>2374</v>
      </c>
      <c r="F3067" s="3" t="s">
        <v>666</v>
      </c>
      <c r="G3067" s="3" t="s">
        <v>53</v>
      </c>
      <c r="H3067" s="3" t="s">
        <v>1583</v>
      </c>
      <c r="I3067" s="3" t="s">
        <v>2399</v>
      </c>
      <c r="J3067" s="6">
        <v>0.26</v>
      </c>
      <c r="K3067" s="4">
        <v>45502</v>
      </c>
      <c r="L3067" s="3">
        <f t="shared" si="189"/>
        <v>2024</v>
      </c>
      <c r="M3067" s="3">
        <f t="shared" si="190"/>
        <v>7</v>
      </c>
      <c r="N3067" s="37"/>
      <c r="O3067" s="3" t="s">
        <v>950</v>
      </c>
      <c r="P3067" s="56">
        <f t="shared" si="191"/>
        <v>0</v>
      </c>
      <c r="Q3067" s="56">
        <f t="shared" si="192"/>
        <v>-0.26</v>
      </c>
      <c r="R3067" s="56">
        <f>IF(A3067="INVERSION",-J3067,0)</f>
        <v>0</v>
      </c>
      <c r="S3067" s="56">
        <f>finanzas3[[#This Row],[INGRESO__NETO]]+finanzas3[[#This Row],[GASTO_NETO]]+finanzas3[[#This Row],[INVERSION_NETA]]</f>
        <v>-0.26</v>
      </c>
    </row>
    <row r="3068" spans="1:19" x14ac:dyDescent="0.35">
      <c r="A3068" s="3" t="s">
        <v>15</v>
      </c>
      <c r="B3068" s="3" t="s">
        <v>16</v>
      </c>
      <c r="C3068" s="3" t="s">
        <v>17</v>
      </c>
      <c r="D3068" s="3" t="s">
        <v>18</v>
      </c>
      <c r="E3068" s="3" t="s">
        <v>98</v>
      </c>
      <c r="F3068" s="3" t="s">
        <v>20</v>
      </c>
      <c r="G3068" s="3" t="s">
        <v>568</v>
      </c>
      <c r="H3068" s="3" t="s">
        <v>679</v>
      </c>
      <c r="I3068" s="3" t="s">
        <v>2360</v>
      </c>
      <c r="J3068" s="6">
        <v>18.3</v>
      </c>
      <c r="K3068" s="4">
        <v>45503</v>
      </c>
      <c r="L3068" s="3">
        <f t="shared" si="189"/>
        <v>2024</v>
      </c>
      <c r="M3068" s="3">
        <f t="shared" si="190"/>
        <v>7</v>
      </c>
      <c r="N3068" s="37"/>
      <c r="O3068" s="3" t="s">
        <v>2396</v>
      </c>
      <c r="P3068" s="56">
        <f t="shared" si="191"/>
        <v>18.3</v>
      </c>
      <c r="Q3068" s="56">
        <f t="shared" si="192"/>
        <v>0</v>
      </c>
      <c r="R3068" s="56">
        <f>IF(A3068="INVERSION",-J3068,0)</f>
        <v>0</v>
      </c>
      <c r="S3068" s="56">
        <f>finanzas3[[#This Row],[INGRESO__NETO]]+finanzas3[[#This Row],[GASTO_NETO]]+finanzas3[[#This Row],[INVERSION_NETA]]</f>
        <v>18.3</v>
      </c>
    </row>
    <row r="3069" spans="1:19" x14ac:dyDescent="0.35">
      <c r="A3069" s="3" t="s">
        <v>28</v>
      </c>
      <c r="B3069" s="3" t="s">
        <v>16</v>
      </c>
      <c r="C3069" s="3" t="s">
        <v>17</v>
      </c>
      <c r="D3069" s="3" t="s">
        <v>1562</v>
      </c>
      <c r="E3069" s="3" t="s">
        <v>2376</v>
      </c>
      <c r="F3069" s="3" t="s">
        <v>2144</v>
      </c>
      <c r="G3069" s="3" t="s">
        <v>550</v>
      </c>
      <c r="H3069" s="3" t="s">
        <v>639</v>
      </c>
      <c r="I3069" s="3" t="s">
        <v>2397</v>
      </c>
      <c r="J3069" s="6">
        <v>0.60000000000000009</v>
      </c>
      <c r="K3069" s="4">
        <v>45504</v>
      </c>
      <c r="L3069" s="3">
        <f t="shared" si="189"/>
        <v>2024</v>
      </c>
      <c r="M3069" s="3">
        <f t="shared" si="190"/>
        <v>7</v>
      </c>
      <c r="N3069" s="37"/>
      <c r="O3069" s="3" t="s">
        <v>2398</v>
      </c>
      <c r="P3069" s="56">
        <f t="shared" si="191"/>
        <v>0</v>
      </c>
      <c r="Q3069" s="56">
        <f t="shared" si="192"/>
        <v>-0.60000000000000009</v>
      </c>
      <c r="R3069" s="56">
        <f>IF(A3069="INVERSION",-J3069,0)</f>
        <v>0</v>
      </c>
      <c r="S3069" s="56">
        <f>finanzas3[[#This Row],[INGRESO__NETO]]+finanzas3[[#This Row],[GASTO_NETO]]+finanzas3[[#This Row],[INVERSION_NETA]]</f>
        <v>-0.60000000000000009</v>
      </c>
    </row>
    <row r="3070" spans="1:19" x14ac:dyDescent="0.35">
      <c r="A3070" s="3" t="s">
        <v>28</v>
      </c>
      <c r="B3070" s="3" t="s">
        <v>16</v>
      </c>
      <c r="C3070" s="3" t="s">
        <v>17</v>
      </c>
      <c r="D3070" s="3" t="s">
        <v>1562</v>
      </c>
      <c r="E3070" s="3" t="s">
        <v>2387</v>
      </c>
      <c r="F3070" s="3" t="s">
        <v>2144</v>
      </c>
      <c r="G3070" s="3" t="s">
        <v>67</v>
      </c>
      <c r="H3070" s="3" t="s">
        <v>67</v>
      </c>
      <c r="I3070" s="3" t="s">
        <v>2386</v>
      </c>
      <c r="J3070" s="6">
        <v>5.4450000000000003</v>
      </c>
      <c r="K3070" s="4">
        <v>45504</v>
      </c>
      <c r="L3070" s="3">
        <f t="shared" si="189"/>
        <v>2024</v>
      </c>
      <c r="M3070" s="3">
        <f t="shared" si="190"/>
        <v>7</v>
      </c>
      <c r="N3070" s="37"/>
      <c r="O3070" s="3"/>
      <c r="P3070" s="56">
        <f t="shared" si="191"/>
        <v>0</v>
      </c>
      <c r="Q3070" s="56">
        <f t="shared" si="192"/>
        <v>-5.4450000000000003</v>
      </c>
      <c r="R3070" s="56">
        <f>IF(A3070="INVERSION",-J3070,0)</f>
        <v>0</v>
      </c>
      <c r="S3070" s="56">
        <f>finanzas3[[#This Row],[INGRESO__NETO]]+finanzas3[[#This Row],[GASTO_NETO]]+finanzas3[[#This Row],[INVERSION_NETA]]</f>
        <v>-5.4450000000000003</v>
      </c>
    </row>
    <row r="3071" spans="1:19" x14ac:dyDescent="0.35">
      <c r="A3071" s="3" t="s">
        <v>28</v>
      </c>
      <c r="B3071" s="3" t="s">
        <v>16</v>
      </c>
      <c r="C3071" s="3" t="s">
        <v>17</v>
      </c>
      <c r="D3071" s="3" t="s">
        <v>1562</v>
      </c>
      <c r="E3071" s="3" t="s">
        <v>2383</v>
      </c>
      <c r="F3071" s="3" t="s">
        <v>666</v>
      </c>
      <c r="G3071" s="3" t="s">
        <v>67</v>
      </c>
      <c r="H3071" s="3" t="s">
        <v>66</v>
      </c>
      <c r="I3071" s="3" t="s">
        <v>2370</v>
      </c>
      <c r="J3071" s="6">
        <v>1.0029999999999999</v>
      </c>
      <c r="K3071" s="4">
        <v>45504</v>
      </c>
      <c r="L3071" s="3">
        <f t="shared" si="189"/>
        <v>2024</v>
      </c>
      <c r="M3071" s="3">
        <f t="shared" si="190"/>
        <v>7</v>
      </c>
      <c r="N3071" s="37"/>
      <c r="O3071" s="3" t="s">
        <v>2384</v>
      </c>
      <c r="P3071" s="56">
        <f t="shared" si="191"/>
        <v>0</v>
      </c>
      <c r="Q3071" s="56">
        <f t="shared" si="192"/>
        <v>-1.0029999999999999</v>
      </c>
      <c r="R3071" s="56">
        <f>IF(A3071="INVERSION",-J3071,0)</f>
        <v>0</v>
      </c>
      <c r="S3071" s="56">
        <f>finanzas3[[#This Row],[INGRESO__NETO]]+finanzas3[[#This Row],[GASTO_NETO]]+finanzas3[[#This Row],[INVERSION_NETA]]</f>
        <v>-1.0029999999999999</v>
      </c>
    </row>
    <row r="3072" spans="1:19" x14ac:dyDescent="0.35">
      <c r="A3072" s="3" t="s">
        <v>28</v>
      </c>
      <c r="B3072" s="3" t="s">
        <v>16</v>
      </c>
      <c r="C3072" s="3" t="s">
        <v>17</v>
      </c>
      <c r="D3072" s="3" t="s">
        <v>1562</v>
      </c>
      <c r="E3072" s="3" t="s">
        <v>2383</v>
      </c>
      <c r="F3072" s="3" t="s">
        <v>666</v>
      </c>
      <c r="G3072" s="3" t="s">
        <v>81</v>
      </c>
      <c r="H3072" s="3" t="s">
        <v>126</v>
      </c>
      <c r="I3072" s="3" t="s">
        <v>2369</v>
      </c>
      <c r="J3072" s="6">
        <v>1.1000000000000001</v>
      </c>
      <c r="K3072" s="4">
        <v>45504</v>
      </c>
      <c r="L3072" s="3">
        <f t="shared" si="189"/>
        <v>2024</v>
      </c>
      <c r="M3072" s="3">
        <f t="shared" si="190"/>
        <v>7</v>
      </c>
      <c r="O3072" s="3" t="s">
        <v>2385</v>
      </c>
      <c r="P3072" s="56">
        <f t="shared" si="191"/>
        <v>0</v>
      </c>
      <c r="Q3072" s="56">
        <f t="shared" si="192"/>
        <v>-1.1000000000000001</v>
      </c>
      <c r="R3072" s="56">
        <f>IF(A3072="INVERSION",-J3072,0)</f>
        <v>0</v>
      </c>
      <c r="S3072" s="56">
        <f>finanzas3[[#This Row],[INGRESO__NETO]]+finanzas3[[#This Row],[GASTO_NETO]]+finanzas3[[#This Row],[INVERSION_NETA]]</f>
        <v>-1.1000000000000001</v>
      </c>
    </row>
    <row r="3073" spans="1:19" x14ac:dyDescent="0.35">
      <c r="A3073" s="3" t="s">
        <v>28</v>
      </c>
      <c r="B3073" s="3" t="s">
        <v>16</v>
      </c>
      <c r="C3073" s="3" t="s">
        <v>17</v>
      </c>
      <c r="D3073" s="3" t="s">
        <v>18</v>
      </c>
      <c r="E3073" s="3" t="s">
        <v>1349</v>
      </c>
      <c r="F3073" s="3" t="s">
        <v>666</v>
      </c>
      <c r="G3073" s="3" t="s">
        <v>67</v>
      </c>
      <c r="H3073" s="3" t="s">
        <v>67</v>
      </c>
      <c r="I3073" s="3" t="s">
        <v>2356</v>
      </c>
      <c r="J3073" s="6">
        <v>0.99900000000000011</v>
      </c>
      <c r="K3073" s="4">
        <v>45505</v>
      </c>
      <c r="L3073" s="3">
        <f t="shared" si="189"/>
        <v>2024</v>
      </c>
      <c r="M3073" s="3">
        <f t="shared" si="190"/>
        <v>8</v>
      </c>
      <c r="N3073" s="9">
        <v>45505</v>
      </c>
      <c r="O3073" s="3"/>
      <c r="P3073" s="56">
        <f t="shared" si="191"/>
        <v>0</v>
      </c>
      <c r="Q3073" s="56">
        <f t="shared" si="192"/>
        <v>-0.99900000000000011</v>
      </c>
      <c r="R3073" s="56">
        <f>IF(A3073="INVERSION",-J3073,0)</f>
        <v>0</v>
      </c>
      <c r="S3073" s="56">
        <f>finanzas3[[#This Row],[INGRESO__NETO]]+finanzas3[[#This Row],[GASTO_NETO]]+finanzas3[[#This Row],[INVERSION_NETA]]</f>
        <v>-0.99900000000000011</v>
      </c>
    </row>
    <row r="3074" spans="1:19" x14ac:dyDescent="0.35">
      <c r="A3074" s="3" t="s">
        <v>28</v>
      </c>
      <c r="B3074" s="3" t="s">
        <v>16</v>
      </c>
      <c r="C3074" s="3" t="s">
        <v>17</v>
      </c>
      <c r="D3074" s="3" t="s">
        <v>1562</v>
      </c>
      <c r="E3074" s="3" t="s">
        <v>2146</v>
      </c>
      <c r="F3074" s="3" t="s">
        <v>666</v>
      </c>
      <c r="G3074" s="3" t="s">
        <v>48</v>
      </c>
      <c r="H3074" s="3" t="s">
        <v>2146</v>
      </c>
      <c r="I3074" s="3" t="s">
        <v>2373</v>
      </c>
      <c r="J3074" s="6">
        <v>0.73</v>
      </c>
      <c r="K3074" s="4">
        <v>45505</v>
      </c>
      <c r="L3074" s="3">
        <f t="shared" ref="L3074:L3137" si="193">YEAR(K3074)</f>
        <v>2024</v>
      </c>
      <c r="M3074" s="3">
        <f t="shared" ref="M3074:M3137" si="194">MONTH(K3074)</f>
        <v>8</v>
      </c>
      <c r="O3074" s="3"/>
      <c r="P3074" s="56">
        <f t="shared" si="191"/>
        <v>0</v>
      </c>
      <c r="Q3074" s="56">
        <f t="shared" si="192"/>
        <v>-0.73</v>
      </c>
      <c r="R3074" s="56">
        <f>IF(A3074="INVERSION",-J3074,0)</f>
        <v>0</v>
      </c>
      <c r="S3074" s="56">
        <f>finanzas3[[#This Row],[INGRESO__NETO]]+finanzas3[[#This Row],[GASTO_NETO]]+finanzas3[[#This Row],[INVERSION_NETA]]</f>
        <v>-0.73</v>
      </c>
    </row>
    <row r="3075" spans="1:19" x14ac:dyDescent="0.35">
      <c r="A3075" s="3" t="s">
        <v>28</v>
      </c>
      <c r="B3075" s="3" t="s">
        <v>16</v>
      </c>
      <c r="C3075" s="3" t="s">
        <v>17</v>
      </c>
      <c r="D3075" s="3" t="s">
        <v>1562</v>
      </c>
      <c r="E3075" s="3" t="s">
        <v>2159</v>
      </c>
      <c r="F3075" s="3" t="s">
        <v>666</v>
      </c>
      <c r="G3075" s="3" t="s">
        <v>67</v>
      </c>
      <c r="H3075" s="3" t="s">
        <v>66</v>
      </c>
      <c r="I3075" s="3" t="s">
        <v>2372</v>
      </c>
      <c r="J3075" s="6">
        <v>0.4</v>
      </c>
      <c r="K3075" s="4">
        <v>45505</v>
      </c>
      <c r="L3075" s="3">
        <f t="shared" si="193"/>
        <v>2024</v>
      </c>
      <c r="M3075" s="3">
        <f t="shared" si="194"/>
        <v>8</v>
      </c>
      <c r="O3075" s="3"/>
      <c r="P3075" s="56">
        <f t="shared" ref="P3075:P3138" si="195">IF(A3075="INGRESO",J3075,0)</f>
        <v>0</v>
      </c>
      <c r="Q3075" s="56">
        <f t="shared" ref="Q3075:Q3138" si="196">IF(A3075="GASTO",-J3075,0)</f>
        <v>-0.4</v>
      </c>
      <c r="R3075" s="56">
        <f>IF(A3075="INVERSION",-J3075,0)</f>
        <v>0</v>
      </c>
      <c r="S3075" s="56">
        <f>finanzas3[[#This Row],[INGRESO__NETO]]+finanzas3[[#This Row],[GASTO_NETO]]+finanzas3[[#This Row],[INVERSION_NETA]]</f>
        <v>-0.4</v>
      </c>
    </row>
    <row r="3076" spans="1:19" x14ac:dyDescent="0.35">
      <c r="A3076" s="3" t="s">
        <v>15</v>
      </c>
      <c r="B3076" s="3" t="s">
        <v>16</v>
      </c>
      <c r="C3076" s="3" t="s">
        <v>17</v>
      </c>
      <c r="D3076" s="3" t="s">
        <v>18</v>
      </c>
      <c r="E3076" s="3" t="s">
        <v>2346</v>
      </c>
      <c r="F3076" s="3" t="s">
        <v>20</v>
      </c>
      <c r="G3076" s="3" t="s">
        <v>22</v>
      </c>
      <c r="H3076" s="3" t="s">
        <v>2500</v>
      </c>
      <c r="I3076" s="3" t="s">
        <v>2500</v>
      </c>
      <c r="J3076" s="6">
        <v>2.25</v>
      </c>
      <c r="K3076" s="4">
        <v>45505</v>
      </c>
      <c r="L3076" s="3">
        <f t="shared" si="193"/>
        <v>2024</v>
      </c>
      <c r="M3076" s="3">
        <f t="shared" si="194"/>
        <v>8</v>
      </c>
      <c r="N3076" s="5"/>
      <c r="O3076" s="3"/>
      <c r="P3076" s="56">
        <f t="shared" si="195"/>
        <v>2.25</v>
      </c>
      <c r="Q3076" s="56">
        <f t="shared" si="196"/>
        <v>0</v>
      </c>
      <c r="R3076" s="56">
        <f>IF(A3076="INVERSION",-J3076,0)</f>
        <v>0</v>
      </c>
      <c r="S3076" s="56">
        <f>finanzas3[[#This Row],[INGRESO__NETO]]+finanzas3[[#This Row],[GASTO_NETO]]+finanzas3[[#This Row],[INVERSION_NETA]]</f>
        <v>2.25</v>
      </c>
    </row>
    <row r="3077" spans="1:19" x14ac:dyDescent="0.35">
      <c r="A3077" s="3" t="s">
        <v>28</v>
      </c>
      <c r="B3077" s="3" t="s">
        <v>16</v>
      </c>
      <c r="C3077" s="3" t="s">
        <v>17</v>
      </c>
      <c r="D3077" s="3" t="s">
        <v>18</v>
      </c>
      <c r="E3077" s="3" t="s">
        <v>2338</v>
      </c>
      <c r="F3077" s="3" t="s">
        <v>20</v>
      </c>
      <c r="G3077" s="3" t="s">
        <v>81</v>
      </c>
      <c r="H3077" s="3" t="s">
        <v>2339</v>
      </c>
      <c r="I3077" s="3" t="s">
        <v>2358</v>
      </c>
      <c r="J3077" s="6">
        <v>5.5</v>
      </c>
      <c r="K3077" s="4">
        <v>45506</v>
      </c>
      <c r="L3077" s="3">
        <f t="shared" si="193"/>
        <v>2024</v>
      </c>
      <c r="M3077" s="3">
        <f t="shared" si="194"/>
        <v>8</v>
      </c>
      <c r="N3077" s="4">
        <v>45506</v>
      </c>
      <c r="O3077" s="3"/>
      <c r="P3077" s="56">
        <f t="shared" si="195"/>
        <v>0</v>
      </c>
      <c r="Q3077" s="56">
        <f t="shared" si="196"/>
        <v>-5.5</v>
      </c>
      <c r="R3077" s="56">
        <f>IF(A3077="INVERSION",-J3077,0)</f>
        <v>0</v>
      </c>
      <c r="S3077" s="56">
        <f>finanzas3[[#This Row],[INGRESO__NETO]]+finanzas3[[#This Row],[GASTO_NETO]]+finanzas3[[#This Row],[INVERSION_NETA]]</f>
        <v>-5.5</v>
      </c>
    </row>
    <row r="3078" spans="1:19" x14ac:dyDescent="0.35">
      <c r="A3078" s="3" t="s">
        <v>28</v>
      </c>
      <c r="B3078" s="3" t="s">
        <v>16</v>
      </c>
      <c r="C3078" s="3" t="s">
        <v>29</v>
      </c>
      <c r="D3078" s="3" t="s">
        <v>18</v>
      </c>
      <c r="E3078" s="3" t="s">
        <v>37</v>
      </c>
      <c r="F3078" s="3" t="s">
        <v>171</v>
      </c>
      <c r="G3078" s="3" t="s">
        <v>1864</v>
      </c>
      <c r="H3078" s="3" t="s">
        <v>1862</v>
      </c>
      <c r="I3078" s="3" t="s">
        <v>1374</v>
      </c>
      <c r="J3078" s="6">
        <v>40</v>
      </c>
      <c r="K3078" s="4">
        <v>45506</v>
      </c>
      <c r="L3078" s="3">
        <f t="shared" si="193"/>
        <v>2024</v>
      </c>
      <c r="M3078" s="3">
        <f t="shared" si="194"/>
        <v>8</v>
      </c>
      <c r="N3078" s="37"/>
      <c r="O3078" s="3"/>
      <c r="P3078" s="56">
        <f t="shared" si="195"/>
        <v>0</v>
      </c>
      <c r="Q3078" s="56">
        <f t="shared" si="196"/>
        <v>-40</v>
      </c>
      <c r="R3078" s="56">
        <f>IF(A3078="INVERSION",-J3078,0)</f>
        <v>0</v>
      </c>
      <c r="S3078" s="56">
        <f>finanzas3[[#This Row],[INGRESO__NETO]]+finanzas3[[#This Row],[GASTO_NETO]]+finanzas3[[#This Row],[INVERSION_NETA]]</f>
        <v>-40</v>
      </c>
    </row>
    <row r="3079" spans="1:19" x14ac:dyDescent="0.35">
      <c r="A3079" s="3" t="s">
        <v>1927</v>
      </c>
      <c r="B3079" s="3" t="s">
        <v>16</v>
      </c>
      <c r="C3079" s="3" t="s">
        <v>17</v>
      </c>
      <c r="D3079" s="3" t="s">
        <v>18</v>
      </c>
      <c r="E3079" s="3" t="s">
        <v>1537</v>
      </c>
      <c r="F3079" s="3" t="s">
        <v>20</v>
      </c>
      <c r="G3079" s="3" t="s">
        <v>1537</v>
      </c>
      <c r="H3079" s="3" t="s">
        <v>1537</v>
      </c>
      <c r="I3079" s="3" t="s">
        <v>2359</v>
      </c>
      <c r="J3079" s="6">
        <v>0</v>
      </c>
      <c r="K3079" s="4">
        <v>45506</v>
      </c>
      <c r="L3079" s="3">
        <f t="shared" si="193"/>
        <v>2024</v>
      </c>
      <c r="M3079" s="3">
        <f t="shared" si="194"/>
        <v>8</v>
      </c>
      <c r="N3079" s="37"/>
      <c r="O3079" s="3"/>
      <c r="P3079" s="56">
        <f t="shared" si="195"/>
        <v>0</v>
      </c>
      <c r="Q3079" s="56">
        <f t="shared" si="196"/>
        <v>0</v>
      </c>
      <c r="R3079" s="56">
        <f>IF(A3079="INVERSION",-J3079,0)</f>
        <v>0</v>
      </c>
      <c r="S3079" s="56">
        <f>finanzas3[[#This Row],[INGRESO__NETO]]+finanzas3[[#This Row],[GASTO_NETO]]+finanzas3[[#This Row],[INVERSION_NETA]]</f>
        <v>0</v>
      </c>
    </row>
    <row r="3080" spans="1:19" x14ac:dyDescent="0.35">
      <c r="A3080" s="3" t="s">
        <v>28</v>
      </c>
      <c r="B3080" s="3" t="s">
        <v>16</v>
      </c>
      <c r="C3080" s="3" t="s">
        <v>29</v>
      </c>
      <c r="D3080" s="3" t="s">
        <v>18</v>
      </c>
      <c r="E3080" s="3" t="s">
        <v>184</v>
      </c>
      <c r="F3080" s="3" t="s">
        <v>171</v>
      </c>
      <c r="G3080" s="3" t="s">
        <v>1864</v>
      </c>
      <c r="H3080" s="3" t="s">
        <v>184</v>
      </c>
      <c r="I3080" s="3" t="s">
        <v>1271</v>
      </c>
      <c r="J3080" s="6">
        <v>6.5</v>
      </c>
      <c r="K3080" s="4">
        <v>45506</v>
      </c>
      <c r="L3080" s="3">
        <f t="shared" si="193"/>
        <v>2024</v>
      </c>
      <c r="M3080" s="3">
        <f t="shared" si="194"/>
        <v>8</v>
      </c>
      <c r="N3080" s="37"/>
      <c r="O3080" s="3"/>
      <c r="P3080" s="56">
        <f t="shared" si="195"/>
        <v>0</v>
      </c>
      <c r="Q3080" s="56">
        <f t="shared" si="196"/>
        <v>-6.5</v>
      </c>
      <c r="R3080" s="56">
        <f>IF(A3080="INVERSION",-J3080,0)</f>
        <v>0</v>
      </c>
      <c r="S3080" s="56">
        <f>finanzas3[[#This Row],[INGRESO__NETO]]+finanzas3[[#This Row],[GASTO_NETO]]+finanzas3[[#This Row],[INVERSION_NETA]]</f>
        <v>-6.5</v>
      </c>
    </row>
    <row r="3081" spans="1:19" x14ac:dyDescent="0.35">
      <c r="A3081" s="3" t="s">
        <v>28</v>
      </c>
      <c r="B3081" s="3" t="s">
        <v>16</v>
      </c>
      <c r="C3081" s="3" t="s">
        <v>17</v>
      </c>
      <c r="D3081" s="3" t="s">
        <v>18</v>
      </c>
      <c r="E3081" s="3" t="s">
        <v>964</v>
      </c>
      <c r="F3081" s="3" t="s">
        <v>171</v>
      </c>
      <c r="G3081" s="3" t="s">
        <v>1864</v>
      </c>
      <c r="H3081" s="3" t="s">
        <v>679</v>
      </c>
      <c r="I3081" s="3" t="s">
        <v>2197</v>
      </c>
      <c r="J3081" s="6">
        <v>7</v>
      </c>
      <c r="K3081" s="4">
        <v>45506</v>
      </c>
      <c r="L3081" s="3">
        <f t="shared" si="193"/>
        <v>2024</v>
      </c>
      <c r="M3081" s="3">
        <f t="shared" si="194"/>
        <v>8</v>
      </c>
      <c r="N3081" s="37"/>
      <c r="O3081" s="3"/>
      <c r="P3081" s="56">
        <f t="shared" si="195"/>
        <v>0</v>
      </c>
      <c r="Q3081" s="56">
        <f t="shared" si="196"/>
        <v>-7</v>
      </c>
      <c r="R3081" s="56">
        <f>IF(A3081="INVERSION",-J3081,0)</f>
        <v>0</v>
      </c>
      <c r="S3081" s="56">
        <f>finanzas3[[#This Row],[INGRESO__NETO]]+finanzas3[[#This Row],[GASTO_NETO]]+finanzas3[[#This Row],[INVERSION_NETA]]</f>
        <v>-7</v>
      </c>
    </row>
    <row r="3082" spans="1:19" x14ac:dyDescent="0.35">
      <c r="A3082" s="3" t="s">
        <v>531</v>
      </c>
      <c r="B3082" s="3" t="s">
        <v>16</v>
      </c>
      <c r="C3082" s="3" t="s">
        <v>17</v>
      </c>
      <c r="D3082" s="3" t="s">
        <v>18</v>
      </c>
      <c r="E3082" s="3" t="s">
        <v>532</v>
      </c>
      <c r="F3082" s="3" t="s">
        <v>20</v>
      </c>
      <c r="G3082" s="3" t="s">
        <v>533</v>
      </c>
      <c r="H3082" s="3" t="s">
        <v>1451</v>
      </c>
      <c r="I3082" s="3" t="s">
        <v>532</v>
      </c>
      <c r="J3082" s="6">
        <v>270</v>
      </c>
      <c r="K3082" s="4">
        <v>45506</v>
      </c>
      <c r="L3082" s="3">
        <f t="shared" si="193"/>
        <v>2024</v>
      </c>
      <c r="M3082" s="3">
        <f t="shared" si="194"/>
        <v>8</v>
      </c>
      <c r="N3082" s="37"/>
      <c r="O3082" s="3"/>
      <c r="P3082" s="56">
        <f t="shared" si="195"/>
        <v>0</v>
      </c>
      <c r="Q3082" s="56">
        <f t="shared" si="196"/>
        <v>0</v>
      </c>
      <c r="R3082" s="56">
        <f>IF(A3082="INVERSION",-J3082,0)</f>
        <v>-270</v>
      </c>
      <c r="S3082" s="56">
        <f>finanzas3[[#This Row],[INGRESO__NETO]]+finanzas3[[#This Row],[GASTO_NETO]]+finanzas3[[#This Row],[INVERSION_NETA]]</f>
        <v>-270</v>
      </c>
    </row>
    <row r="3083" spans="1:19" x14ac:dyDescent="0.35">
      <c r="A3083" s="3" t="s">
        <v>531</v>
      </c>
      <c r="B3083" s="3" t="s">
        <v>16</v>
      </c>
      <c r="C3083" s="3" t="s">
        <v>17</v>
      </c>
      <c r="D3083" s="3" t="s">
        <v>18</v>
      </c>
      <c r="E3083" s="3" t="s">
        <v>2203</v>
      </c>
      <c r="F3083" s="3" t="s">
        <v>20</v>
      </c>
      <c r="G3083" s="3" t="s">
        <v>1451</v>
      </c>
      <c r="H3083" s="3" t="s">
        <v>1451</v>
      </c>
      <c r="I3083" s="3" t="s">
        <v>1450</v>
      </c>
      <c r="J3083" s="6">
        <v>270</v>
      </c>
      <c r="K3083" s="4">
        <v>45506</v>
      </c>
      <c r="L3083" s="3">
        <f t="shared" si="193"/>
        <v>2024</v>
      </c>
      <c r="M3083" s="3">
        <f t="shared" si="194"/>
        <v>8</v>
      </c>
      <c r="N3083" s="37"/>
      <c r="O3083" s="3"/>
      <c r="P3083" s="56">
        <f t="shared" si="195"/>
        <v>0</v>
      </c>
      <c r="Q3083" s="56">
        <f t="shared" si="196"/>
        <v>0</v>
      </c>
      <c r="R3083" s="56">
        <f>IF(A3083="INVERSION",-J3083,0)</f>
        <v>-270</v>
      </c>
      <c r="S3083" s="56">
        <f>finanzas3[[#This Row],[INGRESO__NETO]]+finanzas3[[#This Row],[GASTO_NETO]]+finanzas3[[#This Row],[INVERSION_NETA]]</f>
        <v>-270</v>
      </c>
    </row>
    <row r="3084" spans="1:19" x14ac:dyDescent="0.35">
      <c r="A3084" s="3" t="s">
        <v>15</v>
      </c>
      <c r="B3084" s="3" t="s">
        <v>16</v>
      </c>
      <c r="C3084" s="3" t="s">
        <v>17</v>
      </c>
      <c r="D3084" s="3" t="s">
        <v>18</v>
      </c>
      <c r="E3084" s="3" t="s">
        <v>610</v>
      </c>
      <c r="F3084" s="3" t="s">
        <v>20</v>
      </c>
      <c r="G3084" s="3" t="s">
        <v>568</v>
      </c>
      <c r="H3084" s="3" t="s">
        <v>2295</v>
      </c>
      <c r="I3084" s="3" t="s">
        <v>2296</v>
      </c>
      <c r="J3084" s="6">
        <v>25.08</v>
      </c>
      <c r="K3084" s="4">
        <v>45506</v>
      </c>
      <c r="L3084" s="3">
        <f t="shared" si="193"/>
        <v>2024</v>
      </c>
      <c r="M3084" s="3">
        <f t="shared" si="194"/>
        <v>8</v>
      </c>
      <c r="N3084" s="37"/>
      <c r="O3084" s="3"/>
      <c r="P3084" s="56">
        <f t="shared" si="195"/>
        <v>25.08</v>
      </c>
      <c r="Q3084" s="56">
        <f t="shared" si="196"/>
        <v>0</v>
      </c>
      <c r="R3084" s="56">
        <f>IF(A3084="INVERSION",-J3084,0)</f>
        <v>0</v>
      </c>
      <c r="S3084" s="56">
        <f>finanzas3[[#This Row],[INGRESO__NETO]]+finanzas3[[#This Row],[GASTO_NETO]]+finanzas3[[#This Row],[INVERSION_NETA]]</f>
        <v>25.08</v>
      </c>
    </row>
    <row r="3085" spans="1:19" x14ac:dyDescent="0.35">
      <c r="A3085" s="3" t="s">
        <v>28</v>
      </c>
      <c r="B3085" s="3" t="s">
        <v>16</v>
      </c>
      <c r="C3085" s="3" t="s">
        <v>17</v>
      </c>
      <c r="D3085" s="3" t="s">
        <v>18</v>
      </c>
      <c r="E3085" s="3" t="s">
        <v>1349</v>
      </c>
      <c r="F3085" s="3" t="s">
        <v>666</v>
      </c>
      <c r="G3085" s="3" t="s">
        <v>48</v>
      </c>
      <c r="H3085" s="3" t="s">
        <v>874</v>
      </c>
      <c r="I3085" s="3" t="s">
        <v>2404</v>
      </c>
      <c r="J3085" s="6">
        <v>0.16000000000000003</v>
      </c>
      <c r="K3085" s="4">
        <v>45506</v>
      </c>
      <c r="L3085" s="3">
        <f t="shared" si="193"/>
        <v>2024</v>
      </c>
      <c r="M3085" s="3">
        <f t="shared" si="194"/>
        <v>8</v>
      </c>
      <c r="N3085" s="39"/>
      <c r="O3085" s="3" t="s">
        <v>950</v>
      </c>
      <c r="P3085" s="56">
        <f t="shared" si="195"/>
        <v>0</v>
      </c>
      <c r="Q3085" s="56">
        <f t="shared" si="196"/>
        <v>-0.16000000000000003</v>
      </c>
      <c r="R3085" s="56">
        <f>IF(A3085="INVERSION",-J3085,0)</f>
        <v>0</v>
      </c>
      <c r="S3085" s="56">
        <f>finanzas3[[#This Row],[INGRESO__NETO]]+finanzas3[[#This Row],[GASTO_NETO]]+finanzas3[[#This Row],[INVERSION_NETA]]</f>
        <v>-0.16000000000000003</v>
      </c>
    </row>
    <row r="3086" spans="1:19" x14ac:dyDescent="0.35">
      <c r="A3086" s="3" t="s">
        <v>28</v>
      </c>
      <c r="B3086" s="3" t="s">
        <v>16</v>
      </c>
      <c r="C3086" s="3" t="s">
        <v>17</v>
      </c>
      <c r="D3086" s="3" t="s">
        <v>18</v>
      </c>
      <c r="E3086" s="3" t="s">
        <v>2159</v>
      </c>
      <c r="F3086" s="3" t="s">
        <v>666</v>
      </c>
      <c r="G3086" s="3" t="s">
        <v>67</v>
      </c>
      <c r="H3086" s="3" t="s">
        <v>66</v>
      </c>
      <c r="I3086" s="3" t="s">
        <v>2372</v>
      </c>
      <c r="J3086" s="6">
        <v>0.54</v>
      </c>
      <c r="K3086" s="4">
        <v>45506</v>
      </c>
      <c r="L3086" s="3">
        <f t="shared" si="193"/>
        <v>2024</v>
      </c>
      <c r="M3086" s="3">
        <f t="shared" si="194"/>
        <v>8</v>
      </c>
      <c r="O3086" s="3" t="s">
        <v>950</v>
      </c>
      <c r="P3086" s="56">
        <f t="shared" si="195"/>
        <v>0</v>
      </c>
      <c r="Q3086" s="56">
        <f t="shared" si="196"/>
        <v>-0.54</v>
      </c>
      <c r="R3086" s="56">
        <f>IF(A3086="INVERSION",-J3086,0)</f>
        <v>0</v>
      </c>
      <c r="S3086" s="56">
        <f>finanzas3[[#This Row],[INGRESO__NETO]]+finanzas3[[#This Row],[GASTO_NETO]]+finanzas3[[#This Row],[INVERSION_NETA]]</f>
        <v>-0.54</v>
      </c>
    </row>
    <row r="3087" spans="1:19" x14ac:dyDescent="0.35">
      <c r="A3087" s="3" t="s">
        <v>1927</v>
      </c>
      <c r="B3087" s="3" t="s">
        <v>16</v>
      </c>
      <c r="C3087" s="3" t="s">
        <v>17</v>
      </c>
      <c r="D3087" s="3" t="s">
        <v>18</v>
      </c>
      <c r="E3087" s="3" t="s">
        <v>1537</v>
      </c>
      <c r="F3087" s="3" t="s">
        <v>20</v>
      </c>
      <c r="G3087" s="3" t="s">
        <v>1537</v>
      </c>
      <c r="H3087" s="3" t="s">
        <v>1537</v>
      </c>
      <c r="I3087" s="3" t="s">
        <v>2446</v>
      </c>
      <c r="J3087" s="6">
        <v>0</v>
      </c>
      <c r="K3087" s="4">
        <v>45506</v>
      </c>
      <c r="L3087" s="3">
        <f t="shared" si="193"/>
        <v>2024</v>
      </c>
      <c r="M3087" s="3">
        <f t="shared" si="194"/>
        <v>8</v>
      </c>
      <c r="N3087" s="37"/>
      <c r="O3087" s="3"/>
      <c r="P3087" s="56">
        <f t="shared" si="195"/>
        <v>0</v>
      </c>
      <c r="Q3087" s="56">
        <f t="shared" si="196"/>
        <v>0</v>
      </c>
      <c r="R3087" s="56">
        <f>IF(A3087="INVERSION",-J3087,0)</f>
        <v>0</v>
      </c>
      <c r="S3087" s="56">
        <f>finanzas3[[#This Row],[INGRESO__NETO]]+finanzas3[[#This Row],[GASTO_NETO]]+finanzas3[[#This Row],[INVERSION_NETA]]</f>
        <v>0</v>
      </c>
    </row>
    <row r="3088" spans="1:19" x14ac:dyDescent="0.35">
      <c r="A3088" s="3" t="s">
        <v>15</v>
      </c>
      <c r="B3088" s="3" t="s">
        <v>16</v>
      </c>
      <c r="C3088" s="3" t="s">
        <v>17</v>
      </c>
      <c r="D3088" s="3" t="s">
        <v>18</v>
      </c>
      <c r="E3088" s="3" t="s">
        <v>98</v>
      </c>
      <c r="F3088" s="3" t="s">
        <v>20</v>
      </c>
      <c r="G3088" s="3" t="s">
        <v>568</v>
      </c>
      <c r="H3088" s="3" t="s">
        <v>679</v>
      </c>
      <c r="I3088" s="3" t="s">
        <v>2361</v>
      </c>
      <c r="J3088" s="6">
        <v>12</v>
      </c>
      <c r="K3088" s="4">
        <v>45508</v>
      </c>
      <c r="L3088" s="3">
        <f t="shared" si="193"/>
        <v>2024</v>
      </c>
      <c r="M3088" s="3">
        <f t="shared" si="194"/>
        <v>8</v>
      </c>
      <c r="N3088" s="39">
        <v>45508</v>
      </c>
      <c r="O3088" s="3" t="s">
        <v>2393</v>
      </c>
      <c r="P3088" s="56">
        <f t="shared" si="195"/>
        <v>12</v>
      </c>
      <c r="Q3088" s="56">
        <f t="shared" si="196"/>
        <v>0</v>
      </c>
      <c r="R3088" s="56">
        <f>IF(A3088="INVERSION",-J3088,0)</f>
        <v>0</v>
      </c>
      <c r="S3088" s="56">
        <f>finanzas3[[#This Row],[INGRESO__NETO]]+finanzas3[[#This Row],[GASTO_NETO]]+finanzas3[[#This Row],[INVERSION_NETA]]</f>
        <v>12</v>
      </c>
    </row>
    <row r="3089" spans="1:19" x14ac:dyDescent="0.35">
      <c r="A3089" s="3" t="s">
        <v>15</v>
      </c>
      <c r="B3089" s="3" t="s">
        <v>16</v>
      </c>
      <c r="C3089" s="3" t="s">
        <v>17</v>
      </c>
      <c r="D3089" s="3" t="s">
        <v>18</v>
      </c>
      <c r="E3089" s="3" t="s">
        <v>98</v>
      </c>
      <c r="F3089" s="3" t="s">
        <v>20</v>
      </c>
      <c r="G3089" s="3" t="s">
        <v>568</v>
      </c>
      <c r="H3089" s="3" t="s">
        <v>679</v>
      </c>
      <c r="I3089" s="3" t="s">
        <v>2361</v>
      </c>
      <c r="J3089" s="6">
        <v>4.5</v>
      </c>
      <c r="K3089" s="4">
        <v>45508</v>
      </c>
      <c r="L3089" s="3">
        <f t="shared" si="193"/>
        <v>2024</v>
      </c>
      <c r="M3089" s="3">
        <f t="shared" si="194"/>
        <v>8</v>
      </c>
      <c r="N3089" s="39">
        <v>45508</v>
      </c>
      <c r="O3089" s="3" t="s">
        <v>2394</v>
      </c>
      <c r="P3089" s="56">
        <f t="shared" si="195"/>
        <v>4.5</v>
      </c>
      <c r="Q3089" s="56">
        <f t="shared" si="196"/>
        <v>0</v>
      </c>
      <c r="R3089" s="56">
        <f>IF(A3089="INVERSION",-J3089,0)</f>
        <v>0</v>
      </c>
      <c r="S3089" s="56">
        <f>finanzas3[[#This Row],[INGRESO__NETO]]+finanzas3[[#This Row],[GASTO_NETO]]+finanzas3[[#This Row],[INVERSION_NETA]]</f>
        <v>4.5</v>
      </c>
    </row>
    <row r="3090" spans="1:19" x14ac:dyDescent="0.35">
      <c r="A3090" s="3" t="s">
        <v>28</v>
      </c>
      <c r="B3090" s="3" t="s">
        <v>16</v>
      </c>
      <c r="C3090" s="3" t="s">
        <v>17</v>
      </c>
      <c r="D3090" s="3" t="s">
        <v>18</v>
      </c>
      <c r="E3090" s="3" t="s">
        <v>2376</v>
      </c>
      <c r="F3090" s="3" t="s">
        <v>666</v>
      </c>
      <c r="G3090" s="3" t="s">
        <v>550</v>
      </c>
      <c r="H3090" s="3" t="s">
        <v>2378</v>
      </c>
      <c r="I3090" s="3" t="s">
        <v>2377</v>
      </c>
      <c r="J3090" s="6">
        <v>2</v>
      </c>
      <c r="K3090" s="4">
        <v>45508</v>
      </c>
      <c r="L3090" s="3">
        <f t="shared" si="193"/>
        <v>2024</v>
      </c>
      <c r="M3090" s="3">
        <f t="shared" si="194"/>
        <v>8</v>
      </c>
      <c r="N3090" s="37"/>
      <c r="O3090" s="3"/>
      <c r="P3090" s="56">
        <f t="shared" si="195"/>
        <v>0</v>
      </c>
      <c r="Q3090" s="56">
        <f t="shared" si="196"/>
        <v>-2</v>
      </c>
      <c r="R3090" s="56">
        <f>IF(A3090="INVERSION",-J3090,0)</f>
        <v>0</v>
      </c>
      <c r="S3090" s="56">
        <f>finanzas3[[#This Row],[INGRESO__NETO]]+finanzas3[[#This Row],[GASTO_NETO]]+finanzas3[[#This Row],[INVERSION_NETA]]</f>
        <v>-2</v>
      </c>
    </row>
    <row r="3091" spans="1:19" x14ac:dyDescent="0.35">
      <c r="A3091" s="3" t="s">
        <v>28</v>
      </c>
      <c r="B3091" s="3" t="s">
        <v>16</v>
      </c>
      <c r="C3091" s="3" t="s">
        <v>17</v>
      </c>
      <c r="D3091" s="3" t="s">
        <v>18</v>
      </c>
      <c r="E3091" s="3" t="s">
        <v>1795</v>
      </c>
      <c r="F3091" s="3" t="s">
        <v>171</v>
      </c>
      <c r="G3091" s="3" t="s">
        <v>59</v>
      </c>
      <c r="H3091" s="3" t="s">
        <v>337</v>
      </c>
      <c r="I3091" s="3" t="s">
        <v>2038</v>
      </c>
      <c r="J3091" s="6">
        <v>2.99</v>
      </c>
      <c r="K3091" s="4">
        <v>45509</v>
      </c>
      <c r="L3091" s="3">
        <f t="shared" si="193"/>
        <v>2024</v>
      </c>
      <c r="M3091" s="3">
        <f t="shared" si="194"/>
        <v>8</v>
      </c>
      <c r="N3091" s="9">
        <v>45509</v>
      </c>
      <c r="O3091" s="3"/>
      <c r="P3091" s="56">
        <f t="shared" si="195"/>
        <v>0</v>
      </c>
      <c r="Q3091" s="56">
        <f t="shared" si="196"/>
        <v>-2.99</v>
      </c>
      <c r="R3091" s="56">
        <f>IF(A3091="INVERSION",-J3091,0)</f>
        <v>0</v>
      </c>
      <c r="S3091" s="56">
        <f>finanzas3[[#This Row],[INGRESO__NETO]]+finanzas3[[#This Row],[GASTO_NETO]]+finanzas3[[#This Row],[INVERSION_NETA]]</f>
        <v>-2.99</v>
      </c>
    </row>
    <row r="3092" spans="1:19" x14ac:dyDescent="0.35">
      <c r="A3092" s="3" t="s">
        <v>28</v>
      </c>
      <c r="B3092" s="3" t="s">
        <v>16</v>
      </c>
      <c r="C3092" s="3" t="s">
        <v>17</v>
      </c>
      <c r="D3092" s="3" t="s">
        <v>18</v>
      </c>
      <c r="E3092" s="3" t="s">
        <v>803</v>
      </c>
      <c r="F3092" s="3" t="s">
        <v>171</v>
      </c>
      <c r="G3092" s="3" t="s">
        <v>53</v>
      </c>
      <c r="H3092" s="3" t="s">
        <v>77</v>
      </c>
      <c r="I3092" s="3" t="s">
        <v>78</v>
      </c>
      <c r="J3092" s="6">
        <v>6.5819999999999999</v>
      </c>
      <c r="K3092" s="4">
        <v>45509</v>
      </c>
      <c r="L3092" s="3">
        <f t="shared" si="193"/>
        <v>2024</v>
      </c>
      <c r="M3092" s="3">
        <f t="shared" si="194"/>
        <v>8</v>
      </c>
      <c r="N3092" s="39">
        <v>45508</v>
      </c>
      <c r="O3092" s="3"/>
      <c r="P3092" s="56">
        <f t="shared" si="195"/>
        <v>0</v>
      </c>
      <c r="Q3092" s="56">
        <f t="shared" si="196"/>
        <v>-6.5819999999999999</v>
      </c>
      <c r="R3092" s="56">
        <f>IF(A3092="INVERSION",-J3092,0)</f>
        <v>0</v>
      </c>
      <c r="S3092" s="56">
        <f>finanzas3[[#This Row],[INGRESO__NETO]]+finanzas3[[#This Row],[GASTO_NETO]]+finanzas3[[#This Row],[INVERSION_NETA]]</f>
        <v>-6.5819999999999999</v>
      </c>
    </row>
    <row r="3093" spans="1:19" x14ac:dyDescent="0.35">
      <c r="A3093" s="3" t="s">
        <v>28</v>
      </c>
      <c r="B3093" s="3" t="s">
        <v>16</v>
      </c>
      <c r="C3093" s="3" t="s">
        <v>17</v>
      </c>
      <c r="D3093" s="3" t="s">
        <v>18</v>
      </c>
      <c r="E3093" s="3" t="s">
        <v>1349</v>
      </c>
      <c r="F3093" s="3" t="s">
        <v>666</v>
      </c>
      <c r="G3093" s="3" t="s">
        <v>67</v>
      </c>
      <c r="H3093" s="3" t="s">
        <v>67</v>
      </c>
      <c r="I3093" s="3" t="s">
        <v>2356</v>
      </c>
      <c r="J3093" s="6">
        <v>1.3900000000000001</v>
      </c>
      <c r="K3093" s="4">
        <v>45509</v>
      </c>
      <c r="L3093" s="3">
        <f t="shared" si="193"/>
        <v>2024</v>
      </c>
      <c r="M3093" s="3">
        <f t="shared" si="194"/>
        <v>8</v>
      </c>
      <c r="N3093" s="39">
        <v>45508</v>
      </c>
      <c r="O3093" s="3" t="s">
        <v>2357</v>
      </c>
      <c r="P3093" s="56">
        <f t="shared" si="195"/>
        <v>0</v>
      </c>
      <c r="Q3093" s="56">
        <f t="shared" si="196"/>
        <v>-1.3900000000000001</v>
      </c>
      <c r="R3093" s="56">
        <f>IF(A3093="INVERSION",-J3093,0)</f>
        <v>0</v>
      </c>
      <c r="S3093" s="56">
        <f>finanzas3[[#This Row],[INGRESO__NETO]]+finanzas3[[#This Row],[GASTO_NETO]]+finanzas3[[#This Row],[INVERSION_NETA]]</f>
        <v>-1.3900000000000001</v>
      </c>
    </row>
    <row r="3094" spans="1:19" x14ac:dyDescent="0.35">
      <c r="A3094" s="3" t="s">
        <v>28</v>
      </c>
      <c r="B3094" s="3" t="s">
        <v>16</v>
      </c>
      <c r="C3094" s="3" t="s">
        <v>17</v>
      </c>
      <c r="D3094" s="3" t="s">
        <v>18</v>
      </c>
      <c r="E3094" s="3" t="s">
        <v>610</v>
      </c>
      <c r="F3094" s="3" t="s">
        <v>20</v>
      </c>
      <c r="G3094" s="3" t="s">
        <v>1865</v>
      </c>
      <c r="H3094" s="3" t="s">
        <v>2375</v>
      </c>
      <c r="I3094" s="3" t="s">
        <v>2379</v>
      </c>
      <c r="J3094" s="6">
        <v>3.7789999999999999</v>
      </c>
      <c r="K3094" s="4">
        <v>45509</v>
      </c>
      <c r="L3094" s="3">
        <f t="shared" si="193"/>
        <v>2024</v>
      </c>
      <c r="M3094" s="3">
        <f t="shared" si="194"/>
        <v>8</v>
      </c>
      <c r="N3094" s="9">
        <v>45508</v>
      </c>
      <c r="O3094" s="3"/>
      <c r="P3094" s="56">
        <f t="shared" si="195"/>
        <v>0</v>
      </c>
      <c r="Q3094" s="56">
        <f t="shared" si="196"/>
        <v>-3.7789999999999999</v>
      </c>
      <c r="R3094" s="56">
        <f>IF(A3094="INVERSION",-J3094,0)</f>
        <v>0</v>
      </c>
      <c r="S3094" s="56">
        <f>finanzas3[[#This Row],[INGRESO__NETO]]+finanzas3[[#This Row],[GASTO_NETO]]+finanzas3[[#This Row],[INVERSION_NETA]]</f>
        <v>-3.7789999999999999</v>
      </c>
    </row>
    <row r="3095" spans="1:19" x14ac:dyDescent="0.35">
      <c r="A3095" s="3" t="s">
        <v>28</v>
      </c>
      <c r="B3095" s="3" t="s">
        <v>16</v>
      </c>
      <c r="C3095" s="3" t="s">
        <v>17</v>
      </c>
      <c r="D3095" s="3" t="s">
        <v>18</v>
      </c>
      <c r="E3095" s="3" t="s">
        <v>610</v>
      </c>
      <c r="F3095" s="3" t="s">
        <v>20</v>
      </c>
      <c r="G3095" s="3" t="s">
        <v>1865</v>
      </c>
      <c r="H3095" s="3" t="s">
        <v>2375</v>
      </c>
      <c r="I3095" s="3" t="s">
        <v>2380</v>
      </c>
      <c r="J3095" s="6">
        <v>3.794</v>
      </c>
      <c r="K3095" s="4">
        <v>45509</v>
      </c>
      <c r="L3095" s="3">
        <f t="shared" si="193"/>
        <v>2024</v>
      </c>
      <c r="M3095" s="3">
        <f t="shared" si="194"/>
        <v>8</v>
      </c>
      <c r="N3095" s="9">
        <v>45508</v>
      </c>
      <c r="O3095" s="3"/>
      <c r="P3095" s="56">
        <f t="shared" si="195"/>
        <v>0</v>
      </c>
      <c r="Q3095" s="56">
        <f t="shared" si="196"/>
        <v>-3.794</v>
      </c>
      <c r="R3095" s="56">
        <f>IF(A3095="INVERSION",-J3095,0)</f>
        <v>0</v>
      </c>
      <c r="S3095" s="56">
        <f>finanzas3[[#This Row],[INGRESO__NETO]]+finanzas3[[#This Row],[GASTO_NETO]]+finanzas3[[#This Row],[INVERSION_NETA]]</f>
        <v>-3.794</v>
      </c>
    </row>
    <row r="3096" spans="1:19" x14ac:dyDescent="0.35">
      <c r="A3096" s="3" t="s">
        <v>28</v>
      </c>
      <c r="B3096" s="3" t="s">
        <v>16</v>
      </c>
      <c r="C3096" s="3" t="s">
        <v>17</v>
      </c>
      <c r="D3096" s="3" t="s">
        <v>18</v>
      </c>
      <c r="E3096" s="3" t="s">
        <v>803</v>
      </c>
      <c r="F3096" s="3" t="s">
        <v>171</v>
      </c>
      <c r="G3096" s="3" t="s">
        <v>53</v>
      </c>
      <c r="H3096" s="3" t="s">
        <v>77</v>
      </c>
      <c r="I3096" s="3" t="s">
        <v>711</v>
      </c>
      <c r="J3096" s="6">
        <v>1</v>
      </c>
      <c r="K3096" s="4">
        <v>45509</v>
      </c>
      <c r="L3096" s="3">
        <f t="shared" si="193"/>
        <v>2024</v>
      </c>
      <c r="M3096" s="3">
        <f t="shared" si="194"/>
        <v>8</v>
      </c>
      <c r="N3096" s="44"/>
      <c r="O3096" s="3"/>
      <c r="P3096" s="56">
        <f t="shared" si="195"/>
        <v>0</v>
      </c>
      <c r="Q3096" s="56">
        <f t="shared" si="196"/>
        <v>-1</v>
      </c>
      <c r="R3096" s="56">
        <f>IF(A3096="INVERSION",-J3096,0)</f>
        <v>0</v>
      </c>
      <c r="S3096" s="56">
        <f>finanzas3[[#This Row],[INGRESO__NETO]]+finanzas3[[#This Row],[GASTO_NETO]]+finanzas3[[#This Row],[INVERSION_NETA]]</f>
        <v>-1</v>
      </c>
    </row>
    <row r="3097" spans="1:19" x14ac:dyDescent="0.35">
      <c r="A3097" s="3" t="s">
        <v>28</v>
      </c>
      <c r="B3097" s="3" t="s">
        <v>16</v>
      </c>
      <c r="C3097" s="3" t="s">
        <v>17</v>
      </c>
      <c r="D3097" s="3" t="s">
        <v>18</v>
      </c>
      <c r="E3097" s="3" t="s">
        <v>634</v>
      </c>
      <c r="F3097" s="3" t="s">
        <v>171</v>
      </c>
      <c r="G3097" s="3" t="s">
        <v>67</v>
      </c>
      <c r="H3097" s="3" t="s">
        <v>67</v>
      </c>
      <c r="I3097" s="3" t="s">
        <v>1016</v>
      </c>
      <c r="J3097" s="6">
        <v>9.0000000000000011E-2</v>
      </c>
      <c r="K3097" s="4">
        <v>45509</v>
      </c>
      <c r="L3097" s="3">
        <f t="shared" si="193"/>
        <v>2024</v>
      </c>
      <c r="M3097" s="3">
        <f t="shared" si="194"/>
        <v>8</v>
      </c>
      <c r="N3097" s="44"/>
      <c r="O3097" s="3"/>
      <c r="P3097" s="56">
        <f t="shared" si="195"/>
        <v>0</v>
      </c>
      <c r="Q3097" s="56">
        <f t="shared" si="196"/>
        <v>-9.0000000000000011E-2</v>
      </c>
      <c r="R3097" s="56">
        <f>IF(A3097="INVERSION",-J3097,0)</f>
        <v>0</v>
      </c>
      <c r="S3097" s="56">
        <f>finanzas3[[#This Row],[INGRESO__NETO]]+finanzas3[[#This Row],[GASTO_NETO]]+finanzas3[[#This Row],[INVERSION_NETA]]</f>
        <v>-9.0000000000000011E-2</v>
      </c>
    </row>
    <row r="3098" spans="1:19" x14ac:dyDescent="0.35">
      <c r="A3098" s="3" t="s">
        <v>28</v>
      </c>
      <c r="B3098" s="3" t="s">
        <v>16</v>
      </c>
      <c r="C3098" s="3" t="s">
        <v>17</v>
      </c>
      <c r="D3098" s="3" t="s">
        <v>1562</v>
      </c>
      <c r="E3098" s="3" t="s">
        <v>2163</v>
      </c>
      <c r="F3098" s="3" t="s">
        <v>666</v>
      </c>
      <c r="G3098" s="3" t="s">
        <v>67</v>
      </c>
      <c r="H3098" s="3" t="s">
        <v>67</v>
      </c>
      <c r="I3098" s="3" t="s">
        <v>2371</v>
      </c>
      <c r="J3098" s="6">
        <v>5.65</v>
      </c>
      <c r="K3098" s="4">
        <v>45509</v>
      </c>
      <c r="L3098" s="3">
        <f t="shared" si="193"/>
        <v>2024</v>
      </c>
      <c r="M3098" s="3">
        <f t="shared" si="194"/>
        <v>8</v>
      </c>
      <c r="N3098" s="9">
        <v>45508</v>
      </c>
      <c r="O3098" s="3" t="s">
        <v>2382</v>
      </c>
      <c r="P3098" s="56">
        <f t="shared" si="195"/>
        <v>0</v>
      </c>
      <c r="Q3098" s="56">
        <f t="shared" si="196"/>
        <v>-5.65</v>
      </c>
      <c r="R3098" s="56">
        <f>IF(A3098="INVERSION",-J3098,0)</f>
        <v>0</v>
      </c>
      <c r="S3098" s="56">
        <f>finanzas3[[#This Row],[INGRESO__NETO]]+finanzas3[[#This Row],[GASTO_NETO]]+finanzas3[[#This Row],[INVERSION_NETA]]</f>
        <v>-5.65</v>
      </c>
    </row>
    <row r="3099" spans="1:19" x14ac:dyDescent="0.35">
      <c r="A3099" s="3" t="s">
        <v>28</v>
      </c>
      <c r="B3099" s="3" t="s">
        <v>16</v>
      </c>
      <c r="C3099" s="3" t="s">
        <v>17</v>
      </c>
      <c r="D3099" s="3" t="s">
        <v>1562</v>
      </c>
      <c r="E3099" s="3" t="s">
        <v>1990</v>
      </c>
      <c r="F3099" s="3" t="s">
        <v>666</v>
      </c>
      <c r="G3099" s="3" t="s">
        <v>67</v>
      </c>
      <c r="H3099" s="3" t="s">
        <v>67</v>
      </c>
      <c r="I3099" s="3" t="s">
        <v>2371</v>
      </c>
      <c r="J3099" s="6">
        <v>5.8000000000000007</v>
      </c>
      <c r="K3099" s="4">
        <v>45509</v>
      </c>
      <c r="L3099" s="3">
        <f t="shared" si="193"/>
        <v>2024</v>
      </c>
      <c r="M3099" s="3">
        <f t="shared" si="194"/>
        <v>8</v>
      </c>
      <c r="N3099" s="9">
        <v>45508</v>
      </c>
      <c r="O3099" s="3" t="s">
        <v>2381</v>
      </c>
      <c r="P3099" s="56">
        <f t="shared" si="195"/>
        <v>0</v>
      </c>
      <c r="Q3099" s="56">
        <f t="shared" si="196"/>
        <v>-5.8000000000000007</v>
      </c>
      <c r="R3099" s="56">
        <f>IF(A3099="INVERSION",-J3099,0)</f>
        <v>0</v>
      </c>
      <c r="S3099" s="56">
        <f>finanzas3[[#This Row],[INGRESO__NETO]]+finanzas3[[#This Row],[GASTO_NETO]]+finanzas3[[#This Row],[INVERSION_NETA]]</f>
        <v>-5.8000000000000007</v>
      </c>
    </row>
    <row r="3100" spans="1:19" x14ac:dyDescent="0.35">
      <c r="A3100" s="3" t="s">
        <v>28</v>
      </c>
      <c r="B3100" s="3" t="s">
        <v>16</v>
      </c>
      <c r="C3100" s="3" t="s">
        <v>17</v>
      </c>
      <c r="D3100" s="3" t="s">
        <v>1562</v>
      </c>
      <c r="E3100" s="3" t="s">
        <v>46</v>
      </c>
      <c r="F3100" s="3" t="s">
        <v>171</v>
      </c>
      <c r="G3100" s="3" t="s">
        <v>48</v>
      </c>
      <c r="H3100" s="3" t="s">
        <v>46</v>
      </c>
      <c r="I3100" s="3" t="s">
        <v>1950</v>
      </c>
      <c r="J3100" s="6">
        <v>11.308</v>
      </c>
      <c r="K3100" s="4">
        <v>45509</v>
      </c>
      <c r="L3100" s="3">
        <f t="shared" si="193"/>
        <v>2024</v>
      </c>
      <c r="M3100" s="3">
        <f t="shared" si="194"/>
        <v>8</v>
      </c>
      <c r="N3100" s="5"/>
      <c r="O3100" s="3"/>
      <c r="P3100" s="56">
        <f t="shared" si="195"/>
        <v>0</v>
      </c>
      <c r="Q3100" s="56">
        <f t="shared" si="196"/>
        <v>-11.308</v>
      </c>
      <c r="R3100" s="56">
        <f>IF(A3100="INVERSION",-J3100,0)</f>
        <v>0</v>
      </c>
      <c r="S3100" s="56">
        <f>finanzas3[[#This Row],[INGRESO__NETO]]+finanzas3[[#This Row],[GASTO_NETO]]+finanzas3[[#This Row],[INVERSION_NETA]]</f>
        <v>-11.308</v>
      </c>
    </row>
    <row r="3101" spans="1:19" x14ac:dyDescent="0.35">
      <c r="A3101" s="3" t="s">
        <v>28</v>
      </c>
      <c r="B3101" s="3" t="s">
        <v>16</v>
      </c>
      <c r="C3101" s="3" t="s">
        <v>17</v>
      </c>
      <c r="D3101" s="3" t="s">
        <v>1562</v>
      </c>
      <c r="E3101" s="3" t="s">
        <v>1847</v>
      </c>
      <c r="F3101" s="3" t="s">
        <v>171</v>
      </c>
      <c r="G3101" s="3" t="s">
        <v>67</v>
      </c>
      <c r="H3101" s="3" t="s">
        <v>66</v>
      </c>
      <c r="I3101" s="3" t="s">
        <v>2405</v>
      </c>
      <c r="J3101" s="6">
        <v>0.9</v>
      </c>
      <c r="K3101" s="4">
        <v>45510</v>
      </c>
      <c r="L3101" s="3">
        <f t="shared" si="193"/>
        <v>2024</v>
      </c>
      <c r="M3101" s="3">
        <f t="shared" si="194"/>
        <v>8</v>
      </c>
      <c r="N3101" s="9">
        <v>45509</v>
      </c>
      <c r="O3101" s="3"/>
      <c r="P3101" s="56">
        <f t="shared" si="195"/>
        <v>0</v>
      </c>
      <c r="Q3101" s="56">
        <f t="shared" si="196"/>
        <v>-0.9</v>
      </c>
      <c r="R3101" s="56">
        <f>IF(A3101="INVERSION",-J3101,0)</f>
        <v>0</v>
      </c>
      <c r="S3101" s="56">
        <f>finanzas3[[#This Row],[INGRESO__NETO]]+finanzas3[[#This Row],[GASTO_NETO]]+finanzas3[[#This Row],[INVERSION_NETA]]</f>
        <v>-0.9</v>
      </c>
    </row>
    <row r="3102" spans="1:19" x14ac:dyDescent="0.35">
      <c r="A3102" s="3" t="s">
        <v>28</v>
      </c>
      <c r="B3102" s="3" t="s">
        <v>16</v>
      </c>
      <c r="C3102" s="3" t="s">
        <v>17</v>
      </c>
      <c r="D3102" s="3" t="s">
        <v>18</v>
      </c>
      <c r="E3102" s="3" t="s">
        <v>1874</v>
      </c>
      <c r="F3102" s="3" t="s">
        <v>171</v>
      </c>
      <c r="G3102" s="3" t="s">
        <v>1865</v>
      </c>
      <c r="H3102" s="3" t="s">
        <v>2284</v>
      </c>
      <c r="I3102" s="3" t="s">
        <v>2410</v>
      </c>
      <c r="J3102" s="6">
        <v>0.4</v>
      </c>
      <c r="K3102" s="4">
        <v>45510</v>
      </c>
      <c r="L3102" s="3">
        <f t="shared" si="193"/>
        <v>2024</v>
      </c>
      <c r="M3102" s="3">
        <f t="shared" si="194"/>
        <v>8</v>
      </c>
      <c r="O3102" s="3"/>
      <c r="P3102" s="56">
        <f t="shared" si="195"/>
        <v>0</v>
      </c>
      <c r="Q3102" s="56">
        <f t="shared" si="196"/>
        <v>-0.4</v>
      </c>
      <c r="R3102" s="56">
        <f>IF(A3102="INVERSION",-J3102,0)</f>
        <v>0</v>
      </c>
      <c r="S3102" s="56">
        <f>finanzas3[[#This Row],[INGRESO__NETO]]+finanzas3[[#This Row],[GASTO_NETO]]+finanzas3[[#This Row],[INVERSION_NETA]]</f>
        <v>-0.4</v>
      </c>
    </row>
    <row r="3103" spans="1:19" x14ac:dyDescent="0.35">
      <c r="A3103" s="3" t="s">
        <v>28</v>
      </c>
      <c r="B3103" s="3" t="s">
        <v>16</v>
      </c>
      <c r="C3103" s="3" t="s">
        <v>17</v>
      </c>
      <c r="D3103" s="3" t="s">
        <v>18</v>
      </c>
      <c r="E3103" s="3" t="s">
        <v>2358</v>
      </c>
      <c r="F3103" s="3" t="s">
        <v>171</v>
      </c>
      <c r="G3103" s="3" t="s">
        <v>550</v>
      </c>
      <c r="H3103" s="3" t="s">
        <v>2378</v>
      </c>
      <c r="I3103" s="3" t="s">
        <v>2377</v>
      </c>
      <c r="J3103" s="6">
        <v>9.9</v>
      </c>
      <c r="K3103" s="4">
        <v>45510</v>
      </c>
      <c r="L3103" s="3">
        <f t="shared" si="193"/>
        <v>2024</v>
      </c>
      <c r="M3103" s="3">
        <f t="shared" si="194"/>
        <v>8</v>
      </c>
      <c r="O3103" s="3"/>
      <c r="P3103" s="56">
        <f t="shared" si="195"/>
        <v>0</v>
      </c>
      <c r="Q3103" s="56">
        <f t="shared" si="196"/>
        <v>-9.9</v>
      </c>
      <c r="R3103" s="56">
        <f>IF(A3103="INVERSION",-J3103,0)</f>
        <v>0</v>
      </c>
      <c r="S3103" s="56">
        <f>finanzas3[[#This Row],[INGRESO__NETO]]+finanzas3[[#This Row],[GASTO_NETO]]+finanzas3[[#This Row],[INVERSION_NETA]]</f>
        <v>-9.9</v>
      </c>
    </row>
    <row r="3104" spans="1:19" x14ac:dyDescent="0.35">
      <c r="A3104" s="3" t="s">
        <v>28</v>
      </c>
      <c r="B3104" s="3" t="s">
        <v>16</v>
      </c>
      <c r="C3104" s="3" t="s">
        <v>17</v>
      </c>
      <c r="D3104" s="3" t="s">
        <v>18</v>
      </c>
      <c r="E3104" s="3" t="s">
        <v>610</v>
      </c>
      <c r="F3104" s="3" t="s">
        <v>20</v>
      </c>
      <c r="G3104" s="3" t="s">
        <v>1865</v>
      </c>
      <c r="H3104" s="3" t="s">
        <v>2375</v>
      </c>
      <c r="I3104" s="3" t="s">
        <v>2379</v>
      </c>
      <c r="J3104" s="6">
        <v>7.2729999999999997</v>
      </c>
      <c r="K3104" s="4">
        <v>45510</v>
      </c>
      <c r="L3104" s="3">
        <f t="shared" si="193"/>
        <v>2024</v>
      </c>
      <c r="M3104" s="3">
        <f t="shared" si="194"/>
        <v>8</v>
      </c>
      <c r="O3104" s="3"/>
      <c r="P3104" s="56">
        <f t="shared" si="195"/>
        <v>0</v>
      </c>
      <c r="Q3104" s="56">
        <f t="shared" si="196"/>
        <v>-7.2729999999999997</v>
      </c>
      <c r="R3104" s="56">
        <f>IF(A3104="INVERSION",-J3104,0)</f>
        <v>0</v>
      </c>
      <c r="S3104" s="56">
        <f>finanzas3[[#This Row],[INGRESO__NETO]]+finanzas3[[#This Row],[GASTO_NETO]]+finanzas3[[#This Row],[INVERSION_NETA]]</f>
        <v>-7.2729999999999997</v>
      </c>
    </row>
    <row r="3105" spans="1:19" x14ac:dyDescent="0.35">
      <c r="A3105" s="3" t="s">
        <v>28</v>
      </c>
      <c r="B3105" s="3" t="s">
        <v>16</v>
      </c>
      <c r="C3105" s="3" t="s">
        <v>17</v>
      </c>
      <c r="D3105" s="3" t="s">
        <v>18</v>
      </c>
      <c r="E3105" s="3" t="s">
        <v>2407</v>
      </c>
      <c r="F3105" s="3" t="s">
        <v>20</v>
      </c>
      <c r="G3105" s="3" t="s">
        <v>73</v>
      </c>
      <c r="H3105" s="3" t="s">
        <v>2408</v>
      </c>
      <c r="I3105" s="3" t="s">
        <v>2409</v>
      </c>
      <c r="J3105" s="6">
        <v>1.099</v>
      </c>
      <c r="K3105" s="4">
        <v>45516</v>
      </c>
      <c r="L3105" s="3">
        <f t="shared" si="193"/>
        <v>2024</v>
      </c>
      <c r="M3105" s="3">
        <f t="shared" si="194"/>
        <v>8</v>
      </c>
      <c r="N3105" s="9">
        <v>45512</v>
      </c>
      <c r="O3105" s="3"/>
      <c r="P3105" s="56">
        <f t="shared" si="195"/>
        <v>0</v>
      </c>
      <c r="Q3105" s="56">
        <f t="shared" si="196"/>
        <v>-1.099</v>
      </c>
      <c r="R3105" s="56">
        <f>IF(A3105="INVERSION",-J3105,0)</f>
        <v>0</v>
      </c>
      <c r="S3105" s="56">
        <f>finanzas3[[#This Row],[INGRESO__NETO]]+finanzas3[[#This Row],[GASTO_NETO]]+finanzas3[[#This Row],[INVERSION_NETA]]</f>
        <v>-1.099</v>
      </c>
    </row>
    <row r="3106" spans="1:19" x14ac:dyDescent="0.35">
      <c r="A3106" s="3" t="s">
        <v>28</v>
      </c>
      <c r="B3106" s="3" t="s">
        <v>16</v>
      </c>
      <c r="C3106" s="3" t="s">
        <v>17</v>
      </c>
      <c r="D3106" s="3" t="s">
        <v>18</v>
      </c>
      <c r="E3106" s="3" t="s">
        <v>2413</v>
      </c>
      <c r="F3106" s="3" t="s">
        <v>171</v>
      </c>
      <c r="G3106" s="3" t="s">
        <v>59</v>
      </c>
      <c r="H3106" s="3" t="s">
        <v>337</v>
      </c>
      <c r="I3106" s="3" t="s">
        <v>2038</v>
      </c>
      <c r="J3106" s="6">
        <v>0.5</v>
      </c>
      <c r="K3106" s="4">
        <v>45516</v>
      </c>
      <c r="L3106" s="3">
        <f t="shared" si="193"/>
        <v>2024</v>
      </c>
      <c r="M3106" s="3">
        <f t="shared" si="194"/>
        <v>8</v>
      </c>
      <c r="O3106" s="3"/>
      <c r="P3106" s="56">
        <f t="shared" si="195"/>
        <v>0</v>
      </c>
      <c r="Q3106" s="56">
        <f t="shared" si="196"/>
        <v>-0.5</v>
      </c>
      <c r="R3106" s="56">
        <f>IF(A3106="INVERSION",-J3106,0)</f>
        <v>0</v>
      </c>
      <c r="S3106" s="56">
        <f>finanzas3[[#This Row],[INGRESO__NETO]]+finanzas3[[#This Row],[GASTO_NETO]]+finanzas3[[#This Row],[INVERSION_NETA]]</f>
        <v>-0.5</v>
      </c>
    </row>
    <row r="3107" spans="1:19" x14ac:dyDescent="0.35">
      <c r="A3107" s="3" t="s">
        <v>28</v>
      </c>
      <c r="B3107" s="3" t="s">
        <v>16</v>
      </c>
      <c r="C3107" s="3" t="s">
        <v>17</v>
      </c>
      <c r="D3107" s="3" t="s">
        <v>18</v>
      </c>
      <c r="E3107" s="3" t="s">
        <v>2413</v>
      </c>
      <c r="F3107" s="3" t="s">
        <v>171</v>
      </c>
      <c r="G3107" s="3" t="s">
        <v>59</v>
      </c>
      <c r="H3107" s="3" t="s">
        <v>1170</v>
      </c>
      <c r="I3107" s="3" t="s">
        <v>2411</v>
      </c>
      <c r="J3107" s="6">
        <v>0.25</v>
      </c>
      <c r="K3107" s="4">
        <v>45516</v>
      </c>
      <c r="L3107" s="3">
        <f t="shared" si="193"/>
        <v>2024</v>
      </c>
      <c r="M3107" s="3">
        <f t="shared" si="194"/>
        <v>8</v>
      </c>
      <c r="O3107" s="3"/>
      <c r="P3107" s="56">
        <f t="shared" si="195"/>
        <v>0</v>
      </c>
      <c r="Q3107" s="56">
        <f t="shared" si="196"/>
        <v>-0.25</v>
      </c>
      <c r="R3107" s="56">
        <f>IF(A3107="INVERSION",-J3107,0)</f>
        <v>0</v>
      </c>
      <c r="S3107" s="56">
        <f>finanzas3[[#This Row],[INGRESO__NETO]]+finanzas3[[#This Row],[GASTO_NETO]]+finanzas3[[#This Row],[INVERSION_NETA]]</f>
        <v>-0.25</v>
      </c>
    </row>
    <row r="3108" spans="1:19" x14ac:dyDescent="0.35">
      <c r="A3108" s="3" t="s">
        <v>28</v>
      </c>
      <c r="B3108" s="3" t="s">
        <v>16</v>
      </c>
      <c r="C3108" s="3" t="s">
        <v>17</v>
      </c>
      <c r="D3108" s="3" t="s">
        <v>18</v>
      </c>
      <c r="E3108" s="3" t="s">
        <v>2413</v>
      </c>
      <c r="F3108" s="3" t="s">
        <v>171</v>
      </c>
      <c r="G3108" s="3" t="s">
        <v>59</v>
      </c>
      <c r="H3108" s="3" t="s">
        <v>1170</v>
      </c>
      <c r="I3108" s="3" t="s">
        <v>2411</v>
      </c>
      <c r="J3108" s="6">
        <v>0.25</v>
      </c>
      <c r="K3108" s="4">
        <v>45516</v>
      </c>
      <c r="L3108" s="3">
        <f t="shared" si="193"/>
        <v>2024</v>
      </c>
      <c r="M3108" s="3">
        <f t="shared" si="194"/>
        <v>8</v>
      </c>
      <c r="O3108" s="3"/>
      <c r="P3108" s="56">
        <f t="shared" si="195"/>
        <v>0</v>
      </c>
      <c r="Q3108" s="56">
        <f t="shared" si="196"/>
        <v>-0.25</v>
      </c>
      <c r="R3108" s="56">
        <f>IF(A3108="INVERSION",-J3108,0)</f>
        <v>0</v>
      </c>
      <c r="S3108" s="56">
        <f>finanzas3[[#This Row],[INGRESO__NETO]]+finanzas3[[#This Row],[GASTO_NETO]]+finanzas3[[#This Row],[INVERSION_NETA]]</f>
        <v>-0.25</v>
      </c>
    </row>
    <row r="3109" spans="1:19" x14ac:dyDescent="0.35">
      <c r="A3109" s="3" t="s">
        <v>28</v>
      </c>
      <c r="B3109" s="3" t="s">
        <v>16</v>
      </c>
      <c r="C3109" s="3" t="s">
        <v>17</v>
      </c>
      <c r="D3109" s="3" t="s">
        <v>18</v>
      </c>
      <c r="E3109" s="3" t="s">
        <v>2413</v>
      </c>
      <c r="F3109" s="3" t="s">
        <v>171</v>
      </c>
      <c r="G3109" s="3" t="s">
        <v>81</v>
      </c>
      <c r="H3109" s="3" t="s">
        <v>2414</v>
      </c>
      <c r="I3109" s="3" t="s">
        <v>2412</v>
      </c>
      <c r="J3109" s="6">
        <v>0.22500000000000001</v>
      </c>
      <c r="K3109" s="4">
        <v>45516</v>
      </c>
      <c r="L3109" s="3">
        <f t="shared" si="193"/>
        <v>2024</v>
      </c>
      <c r="M3109" s="3">
        <f t="shared" si="194"/>
        <v>8</v>
      </c>
      <c r="O3109" s="3"/>
      <c r="P3109" s="56">
        <f t="shared" si="195"/>
        <v>0</v>
      </c>
      <c r="Q3109" s="56">
        <f t="shared" si="196"/>
        <v>-0.22500000000000001</v>
      </c>
      <c r="R3109" s="56">
        <f>IF(A3109="INVERSION",-J3109,0)</f>
        <v>0</v>
      </c>
      <c r="S3109" s="56">
        <f>finanzas3[[#This Row],[INGRESO__NETO]]+finanzas3[[#This Row],[GASTO_NETO]]+finanzas3[[#This Row],[INVERSION_NETA]]</f>
        <v>-0.22500000000000001</v>
      </c>
    </row>
    <row r="3110" spans="1:19" x14ac:dyDescent="0.35">
      <c r="A3110" s="3" t="s">
        <v>28</v>
      </c>
      <c r="B3110" s="3" t="s">
        <v>16</v>
      </c>
      <c r="C3110" s="3" t="s">
        <v>17</v>
      </c>
      <c r="D3110" s="3" t="s">
        <v>18</v>
      </c>
      <c r="E3110" s="3" t="s">
        <v>1893</v>
      </c>
      <c r="F3110" s="3" t="s">
        <v>20</v>
      </c>
      <c r="G3110" s="3" t="s">
        <v>73</v>
      </c>
      <c r="H3110" s="3" t="s">
        <v>168</v>
      </c>
      <c r="I3110" s="3" t="s">
        <v>1890</v>
      </c>
      <c r="J3110" s="6">
        <v>2.2870000000000004</v>
      </c>
      <c r="K3110" s="4">
        <v>45516</v>
      </c>
      <c r="L3110" s="3">
        <f t="shared" si="193"/>
        <v>2024</v>
      </c>
      <c r="M3110" s="3">
        <f t="shared" si="194"/>
        <v>8</v>
      </c>
      <c r="O3110" s="3"/>
      <c r="P3110" s="56">
        <f t="shared" si="195"/>
        <v>0</v>
      </c>
      <c r="Q3110" s="56">
        <f t="shared" si="196"/>
        <v>-2.2870000000000004</v>
      </c>
      <c r="R3110" s="56">
        <f>IF(A3110="INVERSION",-J3110,0)</f>
        <v>0</v>
      </c>
      <c r="S3110" s="56">
        <f>finanzas3[[#This Row],[INGRESO__NETO]]+finanzas3[[#This Row],[GASTO_NETO]]+finanzas3[[#This Row],[INVERSION_NETA]]</f>
        <v>-2.2870000000000004</v>
      </c>
    </row>
    <row r="3111" spans="1:19" x14ac:dyDescent="0.35">
      <c r="A3111" s="3" t="s">
        <v>28</v>
      </c>
      <c r="B3111" s="3" t="s">
        <v>16</v>
      </c>
      <c r="C3111" s="3" t="s">
        <v>17</v>
      </c>
      <c r="D3111" s="3" t="s">
        <v>18</v>
      </c>
      <c r="E3111" s="3" t="s">
        <v>645</v>
      </c>
      <c r="F3111" s="3" t="s">
        <v>171</v>
      </c>
      <c r="G3111" s="3" t="s">
        <v>48</v>
      </c>
      <c r="H3111" s="3" t="s">
        <v>874</v>
      </c>
      <c r="I3111" s="3" t="s">
        <v>185</v>
      </c>
      <c r="J3111" s="6">
        <v>4.0000000000000008E-2</v>
      </c>
      <c r="K3111" s="4">
        <v>45516</v>
      </c>
      <c r="L3111" s="3">
        <f t="shared" si="193"/>
        <v>2024</v>
      </c>
      <c r="M3111" s="3">
        <f t="shared" si="194"/>
        <v>8</v>
      </c>
      <c r="O3111" s="3"/>
      <c r="P3111" s="56">
        <f t="shared" si="195"/>
        <v>0</v>
      </c>
      <c r="Q3111" s="56">
        <f t="shared" si="196"/>
        <v>-4.0000000000000008E-2</v>
      </c>
      <c r="R3111" s="56">
        <f>IF(A3111="INVERSION",-J3111,0)</f>
        <v>0</v>
      </c>
      <c r="S3111" s="56">
        <f>finanzas3[[#This Row],[INGRESO__NETO]]+finanzas3[[#This Row],[GASTO_NETO]]+finanzas3[[#This Row],[INVERSION_NETA]]</f>
        <v>-4.0000000000000008E-2</v>
      </c>
    </row>
    <row r="3112" spans="1:19" x14ac:dyDescent="0.35">
      <c r="A3112" s="3" t="s">
        <v>28</v>
      </c>
      <c r="B3112" s="3" t="s">
        <v>16</v>
      </c>
      <c r="C3112" s="3" t="s">
        <v>17</v>
      </c>
      <c r="D3112" s="3" t="s">
        <v>18</v>
      </c>
      <c r="E3112" s="3" t="s">
        <v>645</v>
      </c>
      <c r="F3112" s="3" t="s">
        <v>171</v>
      </c>
      <c r="G3112" s="3" t="s">
        <v>48</v>
      </c>
      <c r="H3112" s="3" t="s">
        <v>874</v>
      </c>
      <c r="I3112" s="3" t="s">
        <v>185</v>
      </c>
      <c r="J3112" s="6">
        <v>0.05</v>
      </c>
      <c r="K3112" s="4">
        <v>45516</v>
      </c>
      <c r="L3112" s="3">
        <f t="shared" si="193"/>
        <v>2024</v>
      </c>
      <c r="M3112" s="3">
        <f t="shared" si="194"/>
        <v>8</v>
      </c>
      <c r="O3112" s="3"/>
      <c r="P3112" s="56">
        <f t="shared" si="195"/>
        <v>0</v>
      </c>
      <c r="Q3112" s="56">
        <f t="shared" si="196"/>
        <v>-0.05</v>
      </c>
      <c r="R3112" s="56">
        <f>IF(A3112="INVERSION",-J3112,0)</f>
        <v>0</v>
      </c>
      <c r="S3112" s="56">
        <f>finanzas3[[#This Row],[INGRESO__NETO]]+finanzas3[[#This Row],[GASTO_NETO]]+finanzas3[[#This Row],[INVERSION_NETA]]</f>
        <v>-0.05</v>
      </c>
    </row>
    <row r="3113" spans="1:19" x14ac:dyDescent="0.35">
      <c r="A3113" s="3" t="s">
        <v>28</v>
      </c>
      <c r="B3113" s="3" t="s">
        <v>16</v>
      </c>
      <c r="C3113" s="3" t="s">
        <v>17</v>
      </c>
      <c r="D3113" s="3" t="s">
        <v>18</v>
      </c>
      <c r="E3113" s="3" t="s">
        <v>645</v>
      </c>
      <c r="F3113" s="3" t="s">
        <v>171</v>
      </c>
      <c r="G3113" s="3" t="s">
        <v>48</v>
      </c>
      <c r="H3113" s="3" t="s">
        <v>874</v>
      </c>
      <c r="I3113" s="3" t="s">
        <v>973</v>
      </c>
      <c r="J3113" s="6">
        <v>0.35000000000000003</v>
      </c>
      <c r="K3113" s="4">
        <v>45516</v>
      </c>
      <c r="L3113" s="3">
        <f t="shared" si="193"/>
        <v>2024</v>
      </c>
      <c r="M3113" s="3">
        <f t="shared" si="194"/>
        <v>8</v>
      </c>
      <c r="O3113" s="3"/>
      <c r="P3113" s="56">
        <f t="shared" si="195"/>
        <v>0</v>
      </c>
      <c r="Q3113" s="56">
        <f t="shared" si="196"/>
        <v>-0.35000000000000003</v>
      </c>
      <c r="R3113" s="56">
        <f>IF(A3113="INVERSION",-J3113,0)</f>
        <v>0</v>
      </c>
      <c r="S3113" s="56">
        <f>finanzas3[[#This Row],[INGRESO__NETO]]+finanzas3[[#This Row],[GASTO_NETO]]+finanzas3[[#This Row],[INVERSION_NETA]]</f>
        <v>-0.35000000000000003</v>
      </c>
    </row>
    <row r="3114" spans="1:19" x14ac:dyDescent="0.35">
      <c r="A3114" s="3" t="s">
        <v>28</v>
      </c>
      <c r="B3114" s="3" t="s">
        <v>16</v>
      </c>
      <c r="C3114" s="3" t="s">
        <v>17</v>
      </c>
      <c r="D3114" s="3" t="s">
        <v>18</v>
      </c>
      <c r="E3114" s="3" t="s">
        <v>645</v>
      </c>
      <c r="F3114" s="3" t="s">
        <v>171</v>
      </c>
      <c r="G3114" s="3" t="s">
        <v>48</v>
      </c>
      <c r="H3114" s="3" t="s">
        <v>874</v>
      </c>
      <c r="I3114" s="3" t="s">
        <v>973</v>
      </c>
      <c r="J3114" s="6">
        <v>0.11000000000000001</v>
      </c>
      <c r="K3114" s="4">
        <v>45516</v>
      </c>
      <c r="L3114" s="3">
        <f t="shared" si="193"/>
        <v>2024</v>
      </c>
      <c r="M3114" s="3">
        <f t="shared" si="194"/>
        <v>8</v>
      </c>
      <c r="O3114" s="3"/>
      <c r="P3114" s="56">
        <f t="shared" si="195"/>
        <v>0</v>
      </c>
      <c r="Q3114" s="56">
        <f t="shared" si="196"/>
        <v>-0.11000000000000001</v>
      </c>
      <c r="R3114" s="56">
        <f>IF(A3114="INVERSION",-J3114,0)</f>
        <v>0</v>
      </c>
      <c r="S3114" s="56">
        <f>finanzas3[[#This Row],[INGRESO__NETO]]+finanzas3[[#This Row],[GASTO_NETO]]+finanzas3[[#This Row],[INVERSION_NETA]]</f>
        <v>-0.11000000000000001</v>
      </c>
    </row>
    <row r="3115" spans="1:19" x14ac:dyDescent="0.35">
      <c r="A3115" s="3" t="s">
        <v>28</v>
      </c>
      <c r="B3115" s="3" t="s">
        <v>16</v>
      </c>
      <c r="C3115" s="3" t="s">
        <v>17</v>
      </c>
      <c r="D3115" s="3" t="s">
        <v>18</v>
      </c>
      <c r="E3115" s="3" t="s">
        <v>645</v>
      </c>
      <c r="F3115" s="3" t="s">
        <v>171</v>
      </c>
      <c r="G3115" s="3" t="s">
        <v>48</v>
      </c>
      <c r="H3115" s="3" t="s">
        <v>874</v>
      </c>
      <c r="I3115" s="3" t="s">
        <v>185</v>
      </c>
      <c r="J3115" s="6">
        <v>2.0000000000000004E-2</v>
      </c>
      <c r="K3115" s="4">
        <v>45516</v>
      </c>
      <c r="L3115" s="3">
        <f t="shared" si="193"/>
        <v>2024</v>
      </c>
      <c r="M3115" s="3">
        <f t="shared" si="194"/>
        <v>8</v>
      </c>
      <c r="O3115" s="3"/>
      <c r="P3115" s="56">
        <f t="shared" si="195"/>
        <v>0</v>
      </c>
      <c r="Q3115" s="56">
        <f t="shared" si="196"/>
        <v>-2.0000000000000004E-2</v>
      </c>
      <c r="R3115" s="56">
        <f>IF(A3115="INVERSION",-J3115,0)</f>
        <v>0</v>
      </c>
      <c r="S3115" s="56">
        <f>finanzas3[[#This Row],[INGRESO__NETO]]+finanzas3[[#This Row],[GASTO_NETO]]+finanzas3[[#This Row],[INVERSION_NETA]]</f>
        <v>-2.0000000000000004E-2</v>
      </c>
    </row>
    <row r="3116" spans="1:19" x14ac:dyDescent="0.35">
      <c r="A3116" s="3" t="s">
        <v>28</v>
      </c>
      <c r="B3116" s="3" t="s">
        <v>16</v>
      </c>
      <c r="C3116" s="3" t="s">
        <v>17</v>
      </c>
      <c r="D3116" s="3" t="s">
        <v>18</v>
      </c>
      <c r="E3116" s="3" t="s">
        <v>645</v>
      </c>
      <c r="F3116" s="3" t="s">
        <v>171</v>
      </c>
      <c r="G3116" s="3" t="s">
        <v>48</v>
      </c>
      <c r="H3116" s="3" t="s">
        <v>874</v>
      </c>
      <c r="I3116" s="3" t="s">
        <v>973</v>
      </c>
      <c r="J3116" s="6">
        <v>0.1</v>
      </c>
      <c r="K3116" s="4">
        <v>45516</v>
      </c>
      <c r="L3116" s="3">
        <f t="shared" si="193"/>
        <v>2024</v>
      </c>
      <c r="M3116" s="3">
        <f t="shared" si="194"/>
        <v>8</v>
      </c>
      <c r="O3116" s="3"/>
      <c r="P3116" s="56">
        <f t="shared" si="195"/>
        <v>0</v>
      </c>
      <c r="Q3116" s="56">
        <f t="shared" si="196"/>
        <v>-0.1</v>
      </c>
      <c r="R3116" s="56">
        <f>IF(A3116="INVERSION",-J3116,0)</f>
        <v>0</v>
      </c>
      <c r="S3116" s="56">
        <f>finanzas3[[#This Row],[INGRESO__NETO]]+finanzas3[[#This Row],[GASTO_NETO]]+finanzas3[[#This Row],[INVERSION_NETA]]</f>
        <v>-0.1</v>
      </c>
    </row>
    <row r="3117" spans="1:19" x14ac:dyDescent="0.35">
      <c r="A3117" s="3" t="s">
        <v>28</v>
      </c>
      <c r="B3117" s="3" t="s">
        <v>16</v>
      </c>
      <c r="C3117" s="3" t="s">
        <v>17</v>
      </c>
      <c r="D3117" s="3" t="s">
        <v>18</v>
      </c>
      <c r="E3117" s="3" t="s">
        <v>645</v>
      </c>
      <c r="F3117" s="3" t="s">
        <v>171</v>
      </c>
      <c r="G3117" s="3" t="s">
        <v>48</v>
      </c>
      <c r="H3117" s="3" t="s">
        <v>874</v>
      </c>
      <c r="I3117" s="3" t="s">
        <v>185</v>
      </c>
      <c r="J3117" s="6">
        <v>0.19</v>
      </c>
      <c r="K3117" s="4">
        <v>45516</v>
      </c>
      <c r="L3117" s="3">
        <f t="shared" si="193"/>
        <v>2024</v>
      </c>
      <c r="M3117" s="3">
        <f t="shared" si="194"/>
        <v>8</v>
      </c>
      <c r="O3117" s="3"/>
      <c r="P3117" s="56">
        <f t="shared" si="195"/>
        <v>0</v>
      </c>
      <c r="Q3117" s="56">
        <f t="shared" si="196"/>
        <v>-0.19</v>
      </c>
      <c r="R3117" s="56">
        <f>IF(A3117="INVERSION",-J3117,0)</f>
        <v>0</v>
      </c>
      <c r="S3117" s="56">
        <f>finanzas3[[#This Row],[INGRESO__NETO]]+finanzas3[[#This Row],[GASTO_NETO]]+finanzas3[[#This Row],[INVERSION_NETA]]</f>
        <v>-0.19</v>
      </c>
    </row>
    <row r="3118" spans="1:19" x14ac:dyDescent="0.35">
      <c r="A3118" s="3" t="s">
        <v>28</v>
      </c>
      <c r="B3118" s="3" t="s">
        <v>16</v>
      </c>
      <c r="C3118" s="3" t="s">
        <v>17</v>
      </c>
      <c r="D3118" s="3" t="s">
        <v>18</v>
      </c>
      <c r="E3118" s="3" t="s">
        <v>1281</v>
      </c>
      <c r="F3118" s="3" t="s">
        <v>171</v>
      </c>
      <c r="G3118" s="3" t="s">
        <v>67</v>
      </c>
      <c r="H3118" s="3" t="s">
        <v>67</v>
      </c>
      <c r="I3118" s="3" t="s">
        <v>1016</v>
      </c>
      <c r="J3118" s="6">
        <v>0.58499999999999996</v>
      </c>
      <c r="K3118" s="4">
        <v>45516</v>
      </c>
      <c r="L3118" s="3">
        <f t="shared" si="193"/>
        <v>2024</v>
      </c>
      <c r="M3118" s="3">
        <f t="shared" si="194"/>
        <v>8</v>
      </c>
      <c r="O3118" s="3"/>
      <c r="P3118" s="56">
        <f t="shared" si="195"/>
        <v>0</v>
      </c>
      <c r="Q3118" s="56">
        <f t="shared" si="196"/>
        <v>-0.58499999999999996</v>
      </c>
      <c r="R3118" s="56">
        <f>IF(A3118="INVERSION",-J3118,0)</f>
        <v>0</v>
      </c>
      <c r="S3118" s="56">
        <f>finanzas3[[#This Row],[INGRESO__NETO]]+finanzas3[[#This Row],[GASTO_NETO]]+finanzas3[[#This Row],[INVERSION_NETA]]</f>
        <v>-0.58499999999999996</v>
      </c>
    </row>
    <row r="3119" spans="1:19" x14ac:dyDescent="0.35">
      <c r="A3119" s="3" t="s">
        <v>28</v>
      </c>
      <c r="B3119" s="3" t="s">
        <v>16</v>
      </c>
      <c r="C3119" s="3" t="s">
        <v>17</v>
      </c>
      <c r="D3119" s="3" t="s">
        <v>1562</v>
      </c>
      <c r="E3119" s="3" t="s">
        <v>567</v>
      </c>
      <c r="F3119" s="3" t="s">
        <v>171</v>
      </c>
      <c r="G3119" s="3" t="s">
        <v>1864</v>
      </c>
      <c r="H3119" s="3" t="s">
        <v>262</v>
      </c>
      <c r="I3119" s="3" t="s">
        <v>2437</v>
      </c>
      <c r="J3119" s="6">
        <v>8</v>
      </c>
      <c r="K3119" s="4">
        <v>45516</v>
      </c>
      <c r="L3119" s="3">
        <f t="shared" si="193"/>
        <v>2024</v>
      </c>
      <c r="M3119" s="3">
        <f t="shared" si="194"/>
        <v>8</v>
      </c>
      <c r="O3119" s="3" t="s">
        <v>2438</v>
      </c>
      <c r="P3119" s="56">
        <f t="shared" si="195"/>
        <v>0</v>
      </c>
      <c r="Q3119" s="56">
        <f t="shared" si="196"/>
        <v>-8</v>
      </c>
      <c r="R3119" s="56">
        <f>IF(A3119="INVERSION",-J3119,0)</f>
        <v>0</v>
      </c>
      <c r="S3119" s="56">
        <f>finanzas3[[#This Row],[INGRESO__NETO]]+finanzas3[[#This Row],[GASTO_NETO]]+finanzas3[[#This Row],[INVERSION_NETA]]</f>
        <v>-8</v>
      </c>
    </row>
    <row r="3120" spans="1:19" x14ac:dyDescent="0.35">
      <c r="A3120" s="3" t="s">
        <v>28</v>
      </c>
      <c r="B3120" s="3" t="s">
        <v>16</v>
      </c>
      <c r="C3120" s="3" t="s">
        <v>17</v>
      </c>
      <c r="D3120" s="3" t="s">
        <v>18</v>
      </c>
      <c r="E3120" s="3" t="s">
        <v>1940</v>
      </c>
      <c r="F3120" s="3" t="s">
        <v>171</v>
      </c>
      <c r="G3120" s="3" t="s">
        <v>67</v>
      </c>
      <c r="H3120" s="3" t="s">
        <v>67</v>
      </c>
      <c r="I3120" s="3" t="s">
        <v>2415</v>
      </c>
      <c r="J3120" s="6">
        <v>6.7900000000000009</v>
      </c>
      <c r="K3120" s="4">
        <v>45517</v>
      </c>
      <c r="L3120" s="3">
        <f t="shared" si="193"/>
        <v>2024</v>
      </c>
      <c r="M3120" s="3">
        <f t="shared" si="194"/>
        <v>8</v>
      </c>
      <c r="O3120" s="3" t="s">
        <v>2416</v>
      </c>
      <c r="P3120" s="56">
        <f t="shared" si="195"/>
        <v>0</v>
      </c>
      <c r="Q3120" s="56">
        <f t="shared" si="196"/>
        <v>-6.7900000000000009</v>
      </c>
      <c r="R3120" s="56">
        <f>IF(A3120="INVERSION",-J3120,0)</f>
        <v>0</v>
      </c>
      <c r="S3120" s="56">
        <f>finanzas3[[#This Row],[INGRESO__NETO]]+finanzas3[[#This Row],[GASTO_NETO]]+finanzas3[[#This Row],[INVERSION_NETA]]</f>
        <v>-6.7900000000000009</v>
      </c>
    </row>
    <row r="3121" spans="1:19" x14ac:dyDescent="0.35">
      <c r="A3121" s="3" t="s">
        <v>28</v>
      </c>
      <c r="B3121" s="3" t="s">
        <v>16</v>
      </c>
      <c r="C3121" s="3" t="s">
        <v>17</v>
      </c>
      <c r="D3121" s="3" t="s">
        <v>18</v>
      </c>
      <c r="E3121" s="3" t="s">
        <v>1345</v>
      </c>
      <c r="F3121" s="3" t="s">
        <v>171</v>
      </c>
      <c r="G3121" s="3" t="s">
        <v>53</v>
      </c>
      <c r="H3121" s="3" t="s">
        <v>77</v>
      </c>
      <c r="I3121" s="3" t="s">
        <v>711</v>
      </c>
      <c r="J3121" s="6">
        <v>0.83100000000000007</v>
      </c>
      <c r="K3121" s="4">
        <v>45517</v>
      </c>
      <c r="L3121" s="3">
        <f t="shared" si="193"/>
        <v>2024</v>
      </c>
      <c r="M3121" s="3">
        <f t="shared" si="194"/>
        <v>8</v>
      </c>
      <c r="O3121" s="3"/>
      <c r="P3121" s="56">
        <f t="shared" si="195"/>
        <v>0</v>
      </c>
      <c r="Q3121" s="56">
        <f t="shared" si="196"/>
        <v>-0.83100000000000007</v>
      </c>
      <c r="R3121" s="56">
        <f>IF(A3121="INVERSION",-J3121,0)</f>
        <v>0</v>
      </c>
      <c r="S3121" s="56">
        <f>finanzas3[[#This Row],[INGRESO__NETO]]+finanzas3[[#This Row],[GASTO_NETO]]+finanzas3[[#This Row],[INVERSION_NETA]]</f>
        <v>-0.83100000000000007</v>
      </c>
    </row>
    <row r="3122" spans="1:19" x14ac:dyDescent="0.35">
      <c r="A3122" s="3" t="s">
        <v>28</v>
      </c>
      <c r="B3122" s="3" t="s">
        <v>16</v>
      </c>
      <c r="C3122" s="3" t="s">
        <v>17</v>
      </c>
      <c r="D3122" s="3" t="s">
        <v>18</v>
      </c>
      <c r="E3122" s="3" t="s">
        <v>2417</v>
      </c>
      <c r="F3122" s="3" t="s">
        <v>2418</v>
      </c>
      <c r="G3122" s="3" t="s">
        <v>48</v>
      </c>
      <c r="H3122" s="3" t="s">
        <v>2089</v>
      </c>
      <c r="I3122" s="3" t="s">
        <v>2419</v>
      </c>
      <c r="J3122" s="6">
        <v>0.26</v>
      </c>
      <c r="K3122" s="4">
        <v>45517</v>
      </c>
      <c r="L3122" s="3">
        <f t="shared" si="193"/>
        <v>2024</v>
      </c>
      <c r="M3122" s="3">
        <f t="shared" si="194"/>
        <v>8</v>
      </c>
      <c r="O3122" s="3"/>
      <c r="P3122" s="56">
        <f t="shared" si="195"/>
        <v>0</v>
      </c>
      <c r="Q3122" s="56">
        <f t="shared" si="196"/>
        <v>-0.26</v>
      </c>
      <c r="R3122" s="56">
        <f>IF(A3122="INVERSION",-J3122,0)</f>
        <v>0</v>
      </c>
      <c r="S3122" s="56">
        <f>finanzas3[[#This Row],[INGRESO__NETO]]+finanzas3[[#This Row],[GASTO_NETO]]+finanzas3[[#This Row],[INVERSION_NETA]]</f>
        <v>-0.26</v>
      </c>
    </row>
    <row r="3123" spans="1:19" x14ac:dyDescent="0.35">
      <c r="A3123" s="3" t="s">
        <v>28</v>
      </c>
      <c r="B3123" s="3" t="s">
        <v>16</v>
      </c>
      <c r="C3123" s="3" t="s">
        <v>17</v>
      </c>
      <c r="D3123" s="3" t="s">
        <v>1562</v>
      </c>
      <c r="E3123" s="3" t="s">
        <v>2436</v>
      </c>
      <c r="F3123" s="3" t="s">
        <v>171</v>
      </c>
      <c r="G3123" s="3" t="s">
        <v>67</v>
      </c>
      <c r="H3123" s="3" t="s">
        <v>67</v>
      </c>
      <c r="I3123" s="3" t="s">
        <v>2435</v>
      </c>
      <c r="J3123" s="6">
        <v>6.3000000000000007</v>
      </c>
      <c r="K3123" s="4">
        <v>45517</v>
      </c>
      <c r="L3123" s="3">
        <f t="shared" si="193"/>
        <v>2024</v>
      </c>
      <c r="M3123" s="3">
        <f t="shared" si="194"/>
        <v>8</v>
      </c>
      <c r="O3123" s="3"/>
      <c r="P3123" s="56">
        <f t="shared" si="195"/>
        <v>0</v>
      </c>
      <c r="Q3123" s="56">
        <f t="shared" si="196"/>
        <v>-6.3000000000000007</v>
      </c>
      <c r="R3123" s="56">
        <f>IF(A3123="INVERSION",-J3123,0)</f>
        <v>0</v>
      </c>
      <c r="S3123" s="56">
        <f>finanzas3[[#This Row],[INGRESO__NETO]]+finanzas3[[#This Row],[GASTO_NETO]]+finanzas3[[#This Row],[INVERSION_NETA]]</f>
        <v>-6.3000000000000007</v>
      </c>
    </row>
    <row r="3124" spans="1:19" x14ac:dyDescent="0.35">
      <c r="A3124" s="3" t="s">
        <v>531</v>
      </c>
      <c r="B3124" s="3" t="s">
        <v>16</v>
      </c>
      <c r="C3124" s="3" t="s">
        <v>17</v>
      </c>
      <c r="D3124" s="3" t="s">
        <v>18</v>
      </c>
      <c r="E3124" s="3" t="s">
        <v>2203</v>
      </c>
      <c r="F3124" s="3" t="s">
        <v>20</v>
      </c>
      <c r="G3124" s="3" t="s">
        <v>1451</v>
      </c>
      <c r="H3124" s="3" t="s">
        <v>1451</v>
      </c>
      <c r="I3124" s="3" t="s">
        <v>1450</v>
      </c>
      <c r="J3124" s="6">
        <v>135</v>
      </c>
      <c r="K3124" s="4">
        <v>45518</v>
      </c>
      <c r="L3124" s="3">
        <f t="shared" si="193"/>
        <v>2024</v>
      </c>
      <c r="M3124" s="3">
        <f t="shared" si="194"/>
        <v>8</v>
      </c>
      <c r="O3124" s="3"/>
      <c r="P3124" s="56">
        <f t="shared" si="195"/>
        <v>0</v>
      </c>
      <c r="Q3124" s="56">
        <f t="shared" si="196"/>
        <v>0</v>
      </c>
      <c r="R3124" s="56">
        <f>IF(A3124="INVERSION",-J3124,0)</f>
        <v>-135</v>
      </c>
      <c r="S3124" s="56">
        <f>finanzas3[[#This Row],[INGRESO__NETO]]+finanzas3[[#This Row],[GASTO_NETO]]+finanzas3[[#This Row],[INVERSION_NETA]]</f>
        <v>-135</v>
      </c>
    </row>
    <row r="3125" spans="1:19" x14ac:dyDescent="0.35">
      <c r="A3125" s="3" t="s">
        <v>28</v>
      </c>
      <c r="B3125" s="3" t="s">
        <v>16</v>
      </c>
      <c r="C3125" s="3" t="s">
        <v>17</v>
      </c>
      <c r="D3125" s="3" t="s">
        <v>18</v>
      </c>
      <c r="E3125" s="3" t="s">
        <v>2427</v>
      </c>
      <c r="F3125" s="3" t="s">
        <v>47</v>
      </c>
      <c r="G3125" s="3" t="s">
        <v>1865</v>
      </c>
      <c r="H3125" s="3" t="s">
        <v>2284</v>
      </c>
      <c r="I3125" s="3" t="s">
        <v>2426</v>
      </c>
      <c r="J3125" s="6">
        <v>0.4</v>
      </c>
      <c r="K3125" s="4">
        <v>45518</v>
      </c>
      <c r="L3125" s="3">
        <f t="shared" si="193"/>
        <v>2024</v>
      </c>
      <c r="M3125" s="3">
        <f t="shared" si="194"/>
        <v>8</v>
      </c>
      <c r="O3125" s="3" t="s">
        <v>40</v>
      </c>
      <c r="P3125" s="56">
        <f t="shared" si="195"/>
        <v>0</v>
      </c>
      <c r="Q3125" s="56">
        <f t="shared" si="196"/>
        <v>-0.4</v>
      </c>
      <c r="R3125" s="56">
        <f>IF(A3125="INVERSION",-J3125,0)</f>
        <v>0</v>
      </c>
      <c r="S3125" s="56">
        <f>finanzas3[[#This Row],[INGRESO__NETO]]+finanzas3[[#This Row],[GASTO_NETO]]+finanzas3[[#This Row],[INVERSION_NETA]]</f>
        <v>-0.4</v>
      </c>
    </row>
    <row r="3126" spans="1:19" x14ac:dyDescent="0.35">
      <c r="A3126" s="3" t="s">
        <v>28</v>
      </c>
      <c r="B3126" s="3" t="s">
        <v>16</v>
      </c>
      <c r="C3126" s="3" t="s">
        <v>17</v>
      </c>
      <c r="D3126" s="3" t="s">
        <v>18</v>
      </c>
      <c r="E3126" s="3" t="s">
        <v>2428</v>
      </c>
      <c r="F3126" s="3" t="s">
        <v>47</v>
      </c>
      <c r="G3126" s="3" t="s">
        <v>67</v>
      </c>
      <c r="H3126" s="3" t="s">
        <v>66</v>
      </c>
      <c r="I3126" s="3" t="s">
        <v>2010</v>
      </c>
      <c r="J3126" s="6">
        <v>0.68</v>
      </c>
      <c r="K3126" s="4">
        <v>45518</v>
      </c>
      <c r="L3126" s="3">
        <f t="shared" si="193"/>
        <v>2024</v>
      </c>
      <c r="M3126" s="3">
        <f t="shared" si="194"/>
        <v>8</v>
      </c>
      <c r="O3126" s="3" t="s">
        <v>2429</v>
      </c>
      <c r="P3126" s="56">
        <f t="shared" si="195"/>
        <v>0</v>
      </c>
      <c r="Q3126" s="56">
        <f t="shared" si="196"/>
        <v>-0.68</v>
      </c>
      <c r="R3126" s="56">
        <f>IF(A3126="INVERSION",-J3126,0)</f>
        <v>0</v>
      </c>
      <c r="S3126" s="56">
        <f>finanzas3[[#This Row],[INGRESO__NETO]]+finanzas3[[#This Row],[GASTO_NETO]]+finanzas3[[#This Row],[INVERSION_NETA]]</f>
        <v>-0.68</v>
      </c>
    </row>
    <row r="3127" spans="1:19" x14ac:dyDescent="0.35">
      <c r="A3127" s="3" t="s">
        <v>28</v>
      </c>
      <c r="B3127" s="3" t="s">
        <v>16</v>
      </c>
      <c r="C3127" s="3" t="s">
        <v>17</v>
      </c>
      <c r="D3127" s="3" t="s">
        <v>18</v>
      </c>
      <c r="E3127" s="3" t="s">
        <v>1140</v>
      </c>
      <c r="F3127" s="3" t="s">
        <v>47</v>
      </c>
      <c r="G3127" s="3" t="s">
        <v>67</v>
      </c>
      <c r="H3127" s="3" t="s">
        <v>66</v>
      </c>
      <c r="I3127" s="3" t="s">
        <v>2422</v>
      </c>
      <c r="J3127" s="6">
        <v>2.2000000000000002</v>
      </c>
      <c r="K3127" s="4">
        <v>45518</v>
      </c>
      <c r="L3127" s="3">
        <f t="shared" si="193"/>
        <v>2024</v>
      </c>
      <c r="M3127" s="3">
        <f t="shared" si="194"/>
        <v>8</v>
      </c>
      <c r="O3127" s="3" t="s">
        <v>40</v>
      </c>
      <c r="P3127" s="56">
        <f t="shared" si="195"/>
        <v>0</v>
      </c>
      <c r="Q3127" s="56">
        <f t="shared" si="196"/>
        <v>-2.2000000000000002</v>
      </c>
      <c r="R3127" s="56">
        <f>IF(A3127="INVERSION",-J3127,0)</f>
        <v>0</v>
      </c>
      <c r="S3127" s="56">
        <f>finanzas3[[#This Row],[INGRESO__NETO]]+finanzas3[[#This Row],[GASTO_NETO]]+finanzas3[[#This Row],[INVERSION_NETA]]</f>
        <v>-2.2000000000000002</v>
      </c>
    </row>
    <row r="3128" spans="1:19" x14ac:dyDescent="0.35">
      <c r="A3128" s="3" t="s">
        <v>28</v>
      </c>
      <c r="B3128" s="3" t="s">
        <v>16</v>
      </c>
      <c r="C3128" s="3" t="s">
        <v>17</v>
      </c>
      <c r="D3128" s="3" t="s">
        <v>18</v>
      </c>
      <c r="E3128" s="3" t="s">
        <v>2421</v>
      </c>
      <c r="F3128" s="3" t="s">
        <v>47</v>
      </c>
      <c r="G3128" s="3" t="s">
        <v>48</v>
      </c>
      <c r="H3128" s="3" t="s">
        <v>2420</v>
      </c>
      <c r="I3128" s="3" t="s">
        <v>1524</v>
      </c>
      <c r="J3128" s="6">
        <v>2.4030000000000005</v>
      </c>
      <c r="K3128" s="4">
        <v>45520</v>
      </c>
      <c r="L3128" s="3">
        <f t="shared" si="193"/>
        <v>2024</v>
      </c>
      <c r="M3128" s="3">
        <f t="shared" si="194"/>
        <v>8</v>
      </c>
      <c r="O3128" s="3"/>
      <c r="P3128" s="56">
        <f t="shared" si="195"/>
        <v>0</v>
      </c>
      <c r="Q3128" s="56">
        <f t="shared" si="196"/>
        <v>-2.4030000000000005</v>
      </c>
      <c r="R3128" s="56">
        <f>IF(A3128="INVERSION",-J3128,0)</f>
        <v>0</v>
      </c>
      <c r="S3128" s="56">
        <f>finanzas3[[#This Row],[INGRESO__NETO]]+finanzas3[[#This Row],[GASTO_NETO]]+finanzas3[[#This Row],[INVERSION_NETA]]</f>
        <v>-2.4030000000000005</v>
      </c>
    </row>
    <row r="3129" spans="1:19" x14ac:dyDescent="0.35">
      <c r="A3129" s="3" t="s">
        <v>15</v>
      </c>
      <c r="B3129" s="3" t="s">
        <v>16</v>
      </c>
      <c r="C3129" s="3" t="s">
        <v>17</v>
      </c>
      <c r="D3129" s="3" t="s">
        <v>18</v>
      </c>
      <c r="E3129" s="3" t="s">
        <v>98</v>
      </c>
      <c r="F3129" s="3" t="s">
        <v>20</v>
      </c>
      <c r="G3129" s="3" t="s">
        <v>568</v>
      </c>
      <c r="H3129" s="3" t="s">
        <v>679</v>
      </c>
      <c r="I3129" s="3" t="s">
        <v>98</v>
      </c>
      <c r="J3129" s="6">
        <v>9.9</v>
      </c>
      <c r="K3129" s="4">
        <v>45520</v>
      </c>
      <c r="L3129" s="3">
        <f t="shared" si="193"/>
        <v>2024</v>
      </c>
      <c r="M3129" s="3">
        <f t="shared" si="194"/>
        <v>8</v>
      </c>
      <c r="N3129" s="9">
        <v>45517</v>
      </c>
      <c r="O3129" s="3" t="s">
        <v>2430</v>
      </c>
      <c r="P3129" s="56">
        <f t="shared" si="195"/>
        <v>9.9</v>
      </c>
      <c r="Q3129" s="56">
        <f t="shared" si="196"/>
        <v>0</v>
      </c>
      <c r="R3129" s="56">
        <f>IF(A3129="INVERSION",-J3129,0)</f>
        <v>0</v>
      </c>
      <c r="S3129" s="56">
        <f>finanzas3[[#This Row],[INGRESO__NETO]]+finanzas3[[#This Row],[GASTO_NETO]]+finanzas3[[#This Row],[INVERSION_NETA]]</f>
        <v>9.9</v>
      </c>
    </row>
    <row r="3130" spans="1:19" x14ac:dyDescent="0.35">
      <c r="A3130" s="3" t="s">
        <v>28</v>
      </c>
      <c r="B3130" s="3" t="s">
        <v>16</v>
      </c>
      <c r="C3130" s="3" t="s">
        <v>17</v>
      </c>
      <c r="D3130" s="3" t="s">
        <v>1562</v>
      </c>
      <c r="E3130" s="3" t="s">
        <v>327</v>
      </c>
      <c r="F3130" s="3" t="s">
        <v>20</v>
      </c>
      <c r="G3130" s="3" t="s">
        <v>73</v>
      </c>
      <c r="H3130" s="3" t="s">
        <v>168</v>
      </c>
      <c r="I3130" s="3" t="s">
        <v>327</v>
      </c>
      <c r="J3130" s="6">
        <v>0.60000000000000009</v>
      </c>
      <c r="K3130" s="4">
        <v>45520</v>
      </c>
      <c r="L3130" s="3">
        <f t="shared" si="193"/>
        <v>2024</v>
      </c>
      <c r="M3130" s="3">
        <f t="shared" si="194"/>
        <v>8</v>
      </c>
      <c r="O3130" s="3"/>
      <c r="P3130" s="56">
        <f t="shared" si="195"/>
        <v>0</v>
      </c>
      <c r="Q3130" s="56">
        <f t="shared" si="196"/>
        <v>-0.60000000000000009</v>
      </c>
      <c r="R3130" s="56">
        <f>IF(A3130="INVERSION",-J3130,0)</f>
        <v>0</v>
      </c>
      <c r="S3130" s="56">
        <f>finanzas3[[#This Row],[INGRESO__NETO]]+finanzas3[[#This Row],[GASTO_NETO]]+finanzas3[[#This Row],[INVERSION_NETA]]</f>
        <v>-0.60000000000000009</v>
      </c>
    </row>
    <row r="3131" spans="1:19" x14ac:dyDescent="0.35">
      <c r="A3131" s="3" t="s">
        <v>28</v>
      </c>
      <c r="B3131" s="3" t="s">
        <v>16</v>
      </c>
      <c r="C3131" s="3" t="s">
        <v>17</v>
      </c>
      <c r="D3131" s="3" t="s">
        <v>18</v>
      </c>
      <c r="E3131" s="3" t="s">
        <v>1140</v>
      </c>
      <c r="F3131" s="3" t="s">
        <v>47</v>
      </c>
      <c r="G3131" s="3" t="s">
        <v>67</v>
      </c>
      <c r="H3131" s="3" t="s">
        <v>66</v>
      </c>
      <c r="I3131" s="3" t="s">
        <v>2422</v>
      </c>
      <c r="J3131" s="6">
        <v>0.88000000000000012</v>
      </c>
      <c r="K3131" s="4">
        <v>45521</v>
      </c>
      <c r="L3131" s="3">
        <f t="shared" si="193"/>
        <v>2024</v>
      </c>
      <c r="M3131" s="3">
        <f t="shared" si="194"/>
        <v>8</v>
      </c>
      <c r="O3131" s="3"/>
      <c r="P3131" s="56">
        <f t="shared" si="195"/>
        <v>0</v>
      </c>
      <c r="Q3131" s="56">
        <f t="shared" si="196"/>
        <v>-0.88000000000000012</v>
      </c>
      <c r="R3131" s="56">
        <f>IF(A3131="INVERSION",-J3131,0)</f>
        <v>0</v>
      </c>
      <c r="S3131" s="56">
        <f>finanzas3[[#This Row],[INGRESO__NETO]]+finanzas3[[#This Row],[GASTO_NETO]]+finanzas3[[#This Row],[INVERSION_NETA]]</f>
        <v>-0.88000000000000012</v>
      </c>
    </row>
    <row r="3132" spans="1:19" x14ac:dyDescent="0.35">
      <c r="A3132" s="3" t="s">
        <v>28</v>
      </c>
      <c r="B3132" s="3" t="s">
        <v>16</v>
      </c>
      <c r="C3132" s="3" t="s">
        <v>17</v>
      </c>
      <c r="D3132" s="3" t="s">
        <v>18</v>
      </c>
      <c r="E3132" s="3" t="s">
        <v>1140</v>
      </c>
      <c r="F3132" s="3" t="s">
        <v>47</v>
      </c>
      <c r="G3132" s="3" t="s">
        <v>67</v>
      </c>
      <c r="H3132" s="3" t="s">
        <v>66</v>
      </c>
      <c r="I3132" s="3" t="s">
        <v>2422</v>
      </c>
      <c r="J3132" s="6">
        <v>0.88000000000000012</v>
      </c>
      <c r="K3132" s="4">
        <v>45523</v>
      </c>
      <c r="L3132" s="3">
        <f t="shared" si="193"/>
        <v>2024</v>
      </c>
      <c r="M3132" s="3">
        <f t="shared" si="194"/>
        <v>8</v>
      </c>
      <c r="O3132" s="3"/>
      <c r="P3132" s="56">
        <f t="shared" si="195"/>
        <v>0</v>
      </c>
      <c r="Q3132" s="56">
        <f t="shared" si="196"/>
        <v>-0.88000000000000012</v>
      </c>
      <c r="R3132" s="56">
        <f>IF(A3132="INVERSION",-J3132,0)</f>
        <v>0</v>
      </c>
      <c r="S3132" s="56">
        <f>finanzas3[[#This Row],[INGRESO__NETO]]+finanzas3[[#This Row],[GASTO_NETO]]+finanzas3[[#This Row],[INVERSION_NETA]]</f>
        <v>-0.88000000000000012</v>
      </c>
    </row>
    <row r="3133" spans="1:19" x14ac:dyDescent="0.35">
      <c r="A3133" s="3" t="s">
        <v>28</v>
      </c>
      <c r="B3133" s="3" t="s">
        <v>16</v>
      </c>
      <c r="C3133" s="3" t="s">
        <v>17</v>
      </c>
      <c r="D3133" s="3" t="s">
        <v>18</v>
      </c>
      <c r="E3133" s="3" t="s">
        <v>803</v>
      </c>
      <c r="F3133" s="3" t="s">
        <v>2088</v>
      </c>
      <c r="G3133" s="3" t="s">
        <v>53</v>
      </c>
      <c r="H3133" s="3" t="s">
        <v>77</v>
      </c>
      <c r="I3133" s="3" t="s">
        <v>78</v>
      </c>
      <c r="J3133" s="6">
        <v>3.5</v>
      </c>
      <c r="K3133" s="4">
        <v>45523</v>
      </c>
      <c r="L3133" s="3">
        <f t="shared" si="193"/>
        <v>2024</v>
      </c>
      <c r="M3133" s="3">
        <f t="shared" si="194"/>
        <v>8</v>
      </c>
      <c r="O3133" s="3"/>
      <c r="P3133" s="56">
        <f t="shared" si="195"/>
        <v>0</v>
      </c>
      <c r="Q3133" s="56">
        <f t="shared" si="196"/>
        <v>-3.5</v>
      </c>
      <c r="R3133" s="56">
        <f>IF(A3133="INVERSION",-J3133,0)</f>
        <v>0</v>
      </c>
      <c r="S3133" s="56">
        <f>finanzas3[[#This Row],[INGRESO__NETO]]+finanzas3[[#This Row],[GASTO_NETO]]+finanzas3[[#This Row],[INVERSION_NETA]]</f>
        <v>-3.5</v>
      </c>
    </row>
    <row r="3134" spans="1:19" x14ac:dyDescent="0.35">
      <c r="A3134" s="3" t="s">
        <v>28</v>
      </c>
      <c r="B3134" s="3" t="s">
        <v>16</v>
      </c>
      <c r="C3134" s="3" t="s">
        <v>17</v>
      </c>
      <c r="D3134" s="3" t="s">
        <v>18</v>
      </c>
      <c r="E3134" s="3" t="s">
        <v>2417</v>
      </c>
      <c r="F3134" s="3" t="s">
        <v>2088</v>
      </c>
      <c r="G3134" s="3" t="s">
        <v>48</v>
      </c>
      <c r="H3134" s="3" t="s">
        <v>2089</v>
      </c>
      <c r="I3134" s="3" t="s">
        <v>2419</v>
      </c>
      <c r="J3134" s="6">
        <v>0.25</v>
      </c>
      <c r="K3134" s="4">
        <v>45523</v>
      </c>
      <c r="L3134" s="3">
        <f t="shared" si="193"/>
        <v>2024</v>
      </c>
      <c r="M3134" s="3">
        <f t="shared" si="194"/>
        <v>8</v>
      </c>
      <c r="O3134" s="3"/>
      <c r="P3134" s="56">
        <f t="shared" si="195"/>
        <v>0</v>
      </c>
      <c r="Q3134" s="56">
        <f t="shared" si="196"/>
        <v>-0.25</v>
      </c>
      <c r="R3134" s="56">
        <f>IF(A3134="INVERSION",-J3134,0)</f>
        <v>0</v>
      </c>
      <c r="S3134" s="56">
        <f>finanzas3[[#This Row],[INGRESO__NETO]]+finanzas3[[#This Row],[GASTO_NETO]]+finanzas3[[#This Row],[INVERSION_NETA]]</f>
        <v>-0.25</v>
      </c>
    </row>
    <row r="3135" spans="1:19" x14ac:dyDescent="0.35">
      <c r="A3135" s="3" t="s">
        <v>28</v>
      </c>
      <c r="B3135" s="3" t="s">
        <v>16</v>
      </c>
      <c r="C3135" s="3" t="s">
        <v>17</v>
      </c>
      <c r="D3135" s="3" t="s">
        <v>18</v>
      </c>
      <c r="E3135" s="3" t="s">
        <v>2423</v>
      </c>
      <c r="F3135" s="3" t="s">
        <v>47</v>
      </c>
      <c r="G3135" s="3" t="s">
        <v>67</v>
      </c>
      <c r="H3135" s="3" t="s">
        <v>67</v>
      </c>
      <c r="I3135" s="3" t="s">
        <v>2424</v>
      </c>
      <c r="J3135" s="6">
        <v>1.8</v>
      </c>
      <c r="K3135" s="4">
        <v>45523</v>
      </c>
      <c r="L3135" s="3">
        <f t="shared" si="193"/>
        <v>2024</v>
      </c>
      <c r="M3135" s="3">
        <f t="shared" si="194"/>
        <v>8</v>
      </c>
      <c r="O3135" s="3"/>
      <c r="P3135" s="56">
        <f t="shared" si="195"/>
        <v>0</v>
      </c>
      <c r="Q3135" s="56">
        <f t="shared" si="196"/>
        <v>-1.8</v>
      </c>
      <c r="R3135" s="56">
        <f>IF(A3135="INVERSION",-J3135,0)</f>
        <v>0</v>
      </c>
      <c r="S3135" s="56">
        <f>finanzas3[[#This Row],[INGRESO__NETO]]+finanzas3[[#This Row],[GASTO_NETO]]+finanzas3[[#This Row],[INVERSION_NETA]]</f>
        <v>-1.8</v>
      </c>
    </row>
    <row r="3136" spans="1:19" x14ac:dyDescent="0.35">
      <c r="A3136" s="3" t="s">
        <v>28</v>
      </c>
      <c r="B3136" s="3" t="s">
        <v>16</v>
      </c>
      <c r="C3136" s="3" t="s">
        <v>17</v>
      </c>
      <c r="D3136" s="3" t="s">
        <v>18</v>
      </c>
      <c r="E3136" s="3" t="s">
        <v>2417</v>
      </c>
      <c r="F3136" s="3" t="s">
        <v>2088</v>
      </c>
      <c r="G3136" s="3" t="s">
        <v>53</v>
      </c>
      <c r="H3136" s="3" t="s">
        <v>2089</v>
      </c>
      <c r="I3136" s="3" t="s">
        <v>2425</v>
      </c>
      <c r="J3136" s="6">
        <v>0.60000000000000009</v>
      </c>
      <c r="K3136" s="4">
        <v>45523</v>
      </c>
      <c r="L3136" s="3">
        <f t="shared" si="193"/>
        <v>2024</v>
      </c>
      <c r="M3136" s="3">
        <f t="shared" si="194"/>
        <v>8</v>
      </c>
      <c r="O3136" s="3" t="s">
        <v>40</v>
      </c>
      <c r="P3136" s="56">
        <f t="shared" si="195"/>
        <v>0</v>
      </c>
      <c r="Q3136" s="56">
        <f t="shared" si="196"/>
        <v>-0.60000000000000009</v>
      </c>
      <c r="R3136" s="56">
        <f>IF(A3136="INVERSION",-J3136,0)</f>
        <v>0</v>
      </c>
      <c r="S3136" s="56">
        <f>finanzas3[[#This Row],[INGRESO__NETO]]+finanzas3[[#This Row],[GASTO_NETO]]+finanzas3[[#This Row],[INVERSION_NETA]]</f>
        <v>-0.60000000000000009</v>
      </c>
    </row>
    <row r="3137" spans="1:19" x14ac:dyDescent="0.35">
      <c r="A3137" s="3" t="s">
        <v>1927</v>
      </c>
      <c r="B3137" s="3" t="s">
        <v>16</v>
      </c>
      <c r="C3137" s="3" t="s">
        <v>17</v>
      </c>
      <c r="D3137" s="3" t="s">
        <v>18</v>
      </c>
      <c r="E3137" s="3" t="s">
        <v>2346</v>
      </c>
      <c r="F3137" s="3" t="s">
        <v>20</v>
      </c>
      <c r="G3137" s="3" t="s">
        <v>2352</v>
      </c>
      <c r="H3137" s="3" t="s">
        <v>2352</v>
      </c>
      <c r="I3137" s="3" t="s">
        <v>2352</v>
      </c>
      <c r="J3137" s="6">
        <v>0</v>
      </c>
      <c r="K3137" s="4">
        <v>45523</v>
      </c>
      <c r="L3137" s="3">
        <f t="shared" si="193"/>
        <v>2024</v>
      </c>
      <c r="M3137" s="3">
        <f t="shared" si="194"/>
        <v>8</v>
      </c>
      <c r="O3137" s="3"/>
      <c r="P3137" s="56">
        <f t="shared" si="195"/>
        <v>0</v>
      </c>
      <c r="Q3137" s="56">
        <f t="shared" si="196"/>
        <v>0</v>
      </c>
      <c r="R3137" s="56">
        <f>IF(A3137="INVERSION",-J3137,0)</f>
        <v>0</v>
      </c>
      <c r="S3137" s="56">
        <f>finanzas3[[#This Row],[INGRESO__NETO]]+finanzas3[[#This Row],[GASTO_NETO]]+finanzas3[[#This Row],[INVERSION_NETA]]</f>
        <v>0</v>
      </c>
    </row>
    <row r="3138" spans="1:19" x14ac:dyDescent="0.35">
      <c r="A3138" s="3" t="s">
        <v>28</v>
      </c>
      <c r="B3138" s="3" t="s">
        <v>16</v>
      </c>
      <c r="C3138" s="3" t="s">
        <v>17</v>
      </c>
      <c r="D3138" s="3" t="s">
        <v>18</v>
      </c>
      <c r="E3138" s="3" t="s">
        <v>2413</v>
      </c>
      <c r="F3138" s="3" t="s">
        <v>171</v>
      </c>
      <c r="G3138" s="3" t="s">
        <v>59</v>
      </c>
      <c r="H3138" s="3" t="s">
        <v>337</v>
      </c>
      <c r="I3138" s="3" t="s">
        <v>2038</v>
      </c>
      <c r="J3138" s="6">
        <v>0.5</v>
      </c>
      <c r="K3138" s="4">
        <v>45523</v>
      </c>
      <c r="L3138" s="3">
        <f t="shared" ref="L3138:L3201" si="197">YEAR(K3138)</f>
        <v>2024</v>
      </c>
      <c r="M3138" s="3">
        <f t="shared" ref="M3138:M3201" si="198">MONTH(K3138)</f>
        <v>8</v>
      </c>
      <c r="O3138" s="3"/>
      <c r="P3138" s="56">
        <f t="shared" si="195"/>
        <v>0</v>
      </c>
      <c r="Q3138" s="56">
        <f t="shared" si="196"/>
        <v>-0.5</v>
      </c>
      <c r="R3138" s="56">
        <f>IF(A3138="INVERSION",-J3138,0)</f>
        <v>0</v>
      </c>
      <c r="S3138" s="56">
        <f>finanzas3[[#This Row],[INGRESO__NETO]]+finanzas3[[#This Row],[GASTO_NETO]]+finanzas3[[#This Row],[INVERSION_NETA]]</f>
        <v>-0.5</v>
      </c>
    </row>
    <row r="3139" spans="1:19" x14ac:dyDescent="0.35">
      <c r="A3139" s="3" t="s">
        <v>28</v>
      </c>
      <c r="B3139" s="3" t="s">
        <v>16</v>
      </c>
      <c r="C3139" s="3" t="s">
        <v>17</v>
      </c>
      <c r="D3139" s="3" t="s">
        <v>18</v>
      </c>
      <c r="E3139" s="3" t="s">
        <v>797</v>
      </c>
      <c r="F3139" s="3" t="s">
        <v>20</v>
      </c>
      <c r="G3139" s="3" t="s">
        <v>73</v>
      </c>
      <c r="H3139" s="3" t="s">
        <v>168</v>
      </c>
      <c r="I3139" s="3" t="s">
        <v>2431</v>
      </c>
      <c r="J3139" s="6">
        <v>3</v>
      </c>
      <c r="K3139" s="4">
        <v>45523</v>
      </c>
      <c r="L3139" s="3">
        <f t="shared" si="197"/>
        <v>2024</v>
      </c>
      <c r="M3139" s="3">
        <f t="shared" si="198"/>
        <v>8</v>
      </c>
      <c r="O3139" s="3" t="s">
        <v>2432</v>
      </c>
      <c r="P3139" s="56">
        <f t="shared" ref="P3139:P3202" si="199">IF(A3139="INGRESO",J3139,0)</f>
        <v>0</v>
      </c>
      <c r="Q3139" s="56">
        <f t="shared" ref="Q3139:Q3202" si="200">IF(A3139="GASTO",-J3139,0)</f>
        <v>-3</v>
      </c>
      <c r="R3139" s="56">
        <f>IF(A3139="INVERSION",-J3139,0)</f>
        <v>0</v>
      </c>
      <c r="S3139" s="56">
        <f>finanzas3[[#This Row],[INGRESO__NETO]]+finanzas3[[#This Row],[GASTO_NETO]]+finanzas3[[#This Row],[INVERSION_NETA]]</f>
        <v>-3</v>
      </c>
    </row>
    <row r="3140" spans="1:19" x14ac:dyDescent="0.35">
      <c r="A3140" s="3" t="s">
        <v>28</v>
      </c>
      <c r="B3140" s="3" t="s">
        <v>16</v>
      </c>
      <c r="C3140" s="3" t="s">
        <v>17</v>
      </c>
      <c r="D3140" s="3" t="s">
        <v>18</v>
      </c>
      <c r="E3140" s="3" t="s">
        <v>2413</v>
      </c>
      <c r="F3140" s="3" t="s">
        <v>171</v>
      </c>
      <c r="G3140" s="3" t="s">
        <v>59</v>
      </c>
      <c r="H3140" s="3" t="s">
        <v>337</v>
      </c>
      <c r="I3140" s="3" t="s">
        <v>2038</v>
      </c>
      <c r="J3140" s="6">
        <v>1.2000000000000002</v>
      </c>
      <c r="K3140" s="4">
        <v>45524</v>
      </c>
      <c r="L3140" s="3">
        <f t="shared" si="197"/>
        <v>2024</v>
      </c>
      <c r="M3140" s="3">
        <f t="shared" si="198"/>
        <v>8</v>
      </c>
      <c r="O3140" s="3" t="s">
        <v>2433</v>
      </c>
      <c r="P3140" s="56">
        <f t="shared" si="199"/>
        <v>0</v>
      </c>
      <c r="Q3140" s="56">
        <f t="shared" si="200"/>
        <v>-1.2000000000000002</v>
      </c>
      <c r="R3140" s="56">
        <f>IF(A3140="INVERSION",-J3140,0)</f>
        <v>0</v>
      </c>
      <c r="S3140" s="56">
        <f>finanzas3[[#This Row],[INGRESO__NETO]]+finanzas3[[#This Row],[GASTO_NETO]]+finanzas3[[#This Row],[INVERSION_NETA]]</f>
        <v>-1.2000000000000002</v>
      </c>
    </row>
    <row r="3141" spans="1:19" x14ac:dyDescent="0.35">
      <c r="A3141" s="3" t="s">
        <v>28</v>
      </c>
      <c r="B3141" s="3" t="s">
        <v>16</v>
      </c>
      <c r="C3141" s="3" t="s">
        <v>17</v>
      </c>
      <c r="D3141" s="3" t="s">
        <v>18</v>
      </c>
      <c r="E3141" s="3" t="s">
        <v>46</v>
      </c>
      <c r="F3141" s="3" t="s">
        <v>171</v>
      </c>
      <c r="G3141" s="3" t="s">
        <v>48</v>
      </c>
      <c r="H3141" s="3" t="s">
        <v>46</v>
      </c>
      <c r="I3141" s="3" t="s">
        <v>2434</v>
      </c>
      <c r="J3141" s="6">
        <v>1.266</v>
      </c>
      <c r="K3141" s="4">
        <v>45525</v>
      </c>
      <c r="L3141" s="3">
        <f t="shared" si="197"/>
        <v>2024</v>
      </c>
      <c r="M3141" s="3">
        <f t="shared" si="198"/>
        <v>8</v>
      </c>
      <c r="O3141" s="3"/>
      <c r="P3141" s="56">
        <f t="shared" si="199"/>
        <v>0</v>
      </c>
      <c r="Q3141" s="56">
        <f t="shared" si="200"/>
        <v>-1.266</v>
      </c>
      <c r="R3141" s="56">
        <f>IF(A3141="INVERSION",-J3141,0)</f>
        <v>0</v>
      </c>
      <c r="S3141" s="56">
        <f>finanzas3[[#This Row],[INGRESO__NETO]]+finanzas3[[#This Row],[GASTO_NETO]]+finanzas3[[#This Row],[INVERSION_NETA]]</f>
        <v>-1.266</v>
      </c>
    </row>
    <row r="3142" spans="1:19" x14ac:dyDescent="0.35">
      <c r="A3142" s="3" t="s">
        <v>28</v>
      </c>
      <c r="B3142" s="3" t="s">
        <v>16</v>
      </c>
      <c r="C3142" s="3" t="s">
        <v>17</v>
      </c>
      <c r="D3142" s="3" t="s">
        <v>18</v>
      </c>
      <c r="E3142" s="3" t="s">
        <v>797</v>
      </c>
      <c r="F3142" s="3" t="s">
        <v>20</v>
      </c>
      <c r="G3142" s="3" t="s">
        <v>73</v>
      </c>
      <c r="H3142" s="3" t="s">
        <v>168</v>
      </c>
      <c r="I3142" s="3" t="s">
        <v>2431</v>
      </c>
      <c r="J3142" s="6">
        <v>2.9990000000000001</v>
      </c>
      <c r="K3142" s="4">
        <v>45525</v>
      </c>
      <c r="L3142" s="3">
        <f t="shared" si="197"/>
        <v>2024</v>
      </c>
      <c r="M3142" s="3">
        <f t="shared" si="198"/>
        <v>8</v>
      </c>
      <c r="O3142" s="3"/>
      <c r="P3142" s="56">
        <f t="shared" si="199"/>
        <v>0</v>
      </c>
      <c r="Q3142" s="56">
        <f t="shared" si="200"/>
        <v>-2.9990000000000001</v>
      </c>
      <c r="R3142" s="56">
        <f>IF(A3142="INVERSION",-J3142,0)</f>
        <v>0</v>
      </c>
      <c r="S3142" s="56">
        <f>finanzas3[[#This Row],[INGRESO__NETO]]+finanzas3[[#This Row],[GASTO_NETO]]+finanzas3[[#This Row],[INVERSION_NETA]]</f>
        <v>-2.9990000000000001</v>
      </c>
    </row>
    <row r="3143" spans="1:19" x14ac:dyDescent="0.35">
      <c r="A3143" s="3" t="s">
        <v>1677</v>
      </c>
      <c r="B3143" s="3" t="s">
        <v>16</v>
      </c>
      <c r="C3143" s="3" t="s">
        <v>17</v>
      </c>
      <c r="D3143" s="3" t="s">
        <v>18</v>
      </c>
      <c r="G3143" s="3" t="s">
        <v>1695</v>
      </c>
      <c r="H3143" s="3" t="s">
        <v>2346</v>
      </c>
      <c r="J3143" s="6">
        <v>0</v>
      </c>
      <c r="K3143" s="4">
        <v>45525</v>
      </c>
      <c r="L3143" s="3">
        <f t="shared" si="197"/>
        <v>2024</v>
      </c>
      <c r="M3143" s="3">
        <f t="shared" si="198"/>
        <v>8</v>
      </c>
      <c r="O3143" s="3"/>
      <c r="P3143" s="56">
        <f t="shared" si="199"/>
        <v>0</v>
      </c>
      <c r="Q3143" s="56">
        <f t="shared" si="200"/>
        <v>0</v>
      </c>
      <c r="R3143" s="56">
        <f>IF(A3143="INVERSION",-J3143,0)</f>
        <v>0</v>
      </c>
      <c r="S3143" s="56">
        <f>finanzas3[[#This Row],[INGRESO__NETO]]+finanzas3[[#This Row],[GASTO_NETO]]+finanzas3[[#This Row],[INVERSION_NETA]]</f>
        <v>0</v>
      </c>
    </row>
    <row r="3144" spans="1:19" x14ac:dyDescent="0.35">
      <c r="A3144" s="3" t="s">
        <v>1677</v>
      </c>
      <c r="B3144" s="3" t="s">
        <v>16</v>
      </c>
      <c r="C3144" s="3" t="s">
        <v>17</v>
      </c>
      <c r="D3144" s="3" t="s">
        <v>18</v>
      </c>
      <c r="G3144" s="3" t="s">
        <v>1695</v>
      </c>
      <c r="H3144" s="3" t="s">
        <v>1704</v>
      </c>
      <c r="J3144" s="6">
        <v>0</v>
      </c>
      <c r="K3144" s="4">
        <v>45525</v>
      </c>
      <c r="L3144" s="3">
        <f t="shared" si="197"/>
        <v>2024</v>
      </c>
      <c r="M3144" s="3">
        <f t="shared" si="198"/>
        <v>8</v>
      </c>
      <c r="O3144" s="3"/>
      <c r="P3144" s="56">
        <f t="shared" si="199"/>
        <v>0</v>
      </c>
      <c r="Q3144" s="56">
        <f t="shared" si="200"/>
        <v>0</v>
      </c>
      <c r="R3144" s="56">
        <f>IF(A3144="INVERSION",-J3144,0)</f>
        <v>0</v>
      </c>
      <c r="S3144" s="56">
        <f>finanzas3[[#This Row],[INGRESO__NETO]]+finanzas3[[#This Row],[GASTO_NETO]]+finanzas3[[#This Row],[INVERSION_NETA]]</f>
        <v>0</v>
      </c>
    </row>
    <row r="3145" spans="1:19" x14ac:dyDescent="0.35">
      <c r="A3145" s="3" t="s">
        <v>1677</v>
      </c>
      <c r="B3145" s="3" t="s">
        <v>16</v>
      </c>
      <c r="C3145" s="3" t="s">
        <v>17</v>
      </c>
      <c r="D3145" s="3" t="s">
        <v>18</v>
      </c>
      <c r="G3145" s="3" t="s">
        <v>1695</v>
      </c>
      <c r="H3145" s="3" t="s">
        <v>1703</v>
      </c>
      <c r="J3145" s="6">
        <v>0</v>
      </c>
      <c r="K3145" s="4">
        <v>45525</v>
      </c>
      <c r="L3145" s="3">
        <f t="shared" si="197"/>
        <v>2024</v>
      </c>
      <c r="M3145" s="3">
        <f t="shared" si="198"/>
        <v>8</v>
      </c>
      <c r="O3145" s="3"/>
      <c r="P3145" s="56">
        <f t="shared" si="199"/>
        <v>0</v>
      </c>
      <c r="Q3145" s="56">
        <f t="shared" si="200"/>
        <v>0</v>
      </c>
      <c r="R3145" s="56">
        <f>IF(A3145="INVERSION",-J3145,0)</f>
        <v>0</v>
      </c>
      <c r="S3145" s="56">
        <f>finanzas3[[#This Row],[INGRESO__NETO]]+finanzas3[[#This Row],[GASTO_NETO]]+finanzas3[[#This Row],[INVERSION_NETA]]</f>
        <v>0</v>
      </c>
    </row>
    <row r="3146" spans="1:19" x14ac:dyDescent="0.35">
      <c r="A3146" s="3" t="s">
        <v>1677</v>
      </c>
      <c r="B3146" s="3" t="s">
        <v>16</v>
      </c>
      <c r="C3146" s="3" t="s">
        <v>17</v>
      </c>
      <c r="D3146" s="3" t="s">
        <v>18</v>
      </c>
      <c r="G3146" s="3" t="s">
        <v>1678</v>
      </c>
      <c r="H3146" s="3" t="s">
        <v>532</v>
      </c>
      <c r="J3146" s="6">
        <v>0</v>
      </c>
      <c r="K3146" s="4">
        <v>45525</v>
      </c>
      <c r="L3146" s="3">
        <f t="shared" si="197"/>
        <v>2024</v>
      </c>
      <c r="M3146" s="3">
        <f t="shared" si="198"/>
        <v>8</v>
      </c>
      <c r="N3146" s="5"/>
      <c r="O3146" s="3"/>
      <c r="P3146" s="56">
        <f t="shared" si="199"/>
        <v>0</v>
      </c>
      <c r="Q3146" s="56">
        <f t="shared" si="200"/>
        <v>0</v>
      </c>
      <c r="R3146" s="56">
        <f>IF(A3146="INVERSION",-J3146,0)</f>
        <v>0</v>
      </c>
      <c r="S3146" s="56">
        <f>finanzas3[[#This Row],[INGRESO__NETO]]+finanzas3[[#This Row],[GASTO_NETO]]+finanzas3[[#This Row],[INVERSION_NETA]]</f>
        <v>0</v>
      </c>
    </row>
    <row r="3147" spans="1:19" x14ac:dyDescent="0.35">
      <c r="A3147" s="3" t="s">
        <v>1677</v>
      </c>
      <c r="B3147" s="3" t="s">
        <v>16</v>
      </c>
      <c r="C3147" s="3" t="s">
        <v>17</v>
      </c>
      <c r="D3147" s="3" t="s">
        <v>18</v>
      </c>
      <c r="G3147" s="3" t="s">
        <v>1678</v>
      </c>
      <c r="H3147" s="3" t="s">
        <v>1696</v>
      </c>
      <c r="J3147" s="6">
        <v>0</v>
      </c>
      <c r="K3147" s="4">
        <v>45525</v>
      </c>
      <c r="L3147" s="3">
        <f t="shared" si="197"/>
        <v>2024</v>
      </c>
      <c r="M3147" s="3">
        <f t="shared" si="198"/>
        <v>8</v>
      </c>
      <c r="O3147" s="3"/>
      <c r="P3147" s="56">
        <f t="shared" si="199"/>
        <v>0</v>
      </c>
      <c r="Q3147" s="56">
        <f t="shared" si="200"/>
        <v>0</v>
      </c>
      <c r="R3147" s="56">
        <f>IF(A3147="INVERSION",-J3147,0)</f>
        <v>0</v>
      </c>
      <c r="S3147" s="56">
        <f>finanzas3[[#This Row],[INGRESO__NETO]]+finanzas3[[#This Row],[GASTO_NETO]]+finanzas3[[#This Row],[INVERSION_NETA]]</f>
        <v>0</v>
      </c>
    </row>
    <row r="3148" spans="1:19" x14ac:dyDescent="0.35">
      <c r="A3148" s="3" t="s">
        <v>1677</v>
      </c>
      <c r="B3148" s="3" t="s">
        <v>16</v>
      </c>
      <c r="C3148" s="3" t="s">
        <v>17</v>
      </c>
      <c r="D3148" s="3" t="s">
        <v>18</v>
      </c>
      <c r="G3148" s="3" t="s">
        <v>1678</v>
      </c>
      <c r="H3148" s="3" t="s">
        <v>751</v>
      </c>
      <c r="J3148" s="6">
        <v>0</v>
      </c>
      <c r="K3148" s="4">
        <v>45525</v>
      </c>
      <c r="L3148" s="3">
        <f t="shared" si="197"/>
        <v>2024</v>
      </c>
      <c r="M3148" s="3">
        <f t="shared" si="198"/>
        <v>8</v>
      </c>
      <c r="O3148" s="3"/>
      <c r="P3148" s="56">
        <f t="shared" si="199"/>
        <v>0</v>
      </c>
      <c r="Q3148" s="56">
        <f t="shared" si="200"/>
        <v>0</v>
      </c>
      <c r="R3148" s="56">
        <f>IF(A3148="INVERSION",-J3148,0)</f>
        <v>0</v>
      </c>
      <c r="S3148" s="56">
        <f>finanzas3[[#This Row],[INGRESO__NETO]]+finanzas3[[#This Row],[GASTO_NETO]]+finanzas3[[#This Row],[INVERSION_NETA]]</f>
        <v>0</v>
      </c>
    </row>
    <row r="3149" spans="1:19" x14ac:dyDescent="0.35">
      <c r="A3149" s="3" t="s">
        <v>1677</v>
      </c>
      <c r="B3149" s="3" t="s">
        <v>16</v>
      </c>
      <c r="C3149" s="3" t="s">
        <v>17</v>
      </c>
      <c r="D3149" s="3" t="s">
        <v>18</v>
      </c>
      <c r="G3149" s="3" t="s">
        <v>1678</v>
      </c>
      <c r="H3149" s="3" t="s">
        <v>546</v>
      </c>
      <c r="J3149" s="6">
        <v>0</v>
      </c>
      <c r="K3149" s="4">
        <v>45525</v>
      </c>
      <c r="L3149" s="3">
        <f t="shared" si="197"/>
        <v>2024</v>
      </c>
      <c r="M3149" s="3">
        <f t="shared" si="198"/>
        <v>8</v>
      </c>
      <c r="O3149" s="3"/>
      <c r="P3149" s="56">
        <f t="shared" si="199"/>
        <v>0</v>
      </c>
      <c r="Q3149" s="56">
        <f t="shared" si="200"/>
        <v>0</v>
      </c>
      <c r="R3149" s="56">
        <f>IF(A3149="INVERSION",-J3149,0)</f>
        <v>0</v>
      </c>
      <c r="S3149" s="56">
        <f>finanzas3[[#This Row],[INGRESO__NETO]]+finanzas3[[#This Row],[GASTO_NETO]]+finanzas3[[#This Row],[INVERSION_NETA]]</f>
        <v>0</v>
      </c>
    </row>
    <row r="3150" spans="1:19" x14ac:dyDescent="0.35">
      <c r="A3150" s="3" t="s">
        <v>1677</v>
      </c>
      <c r="B3150" s="3" t="s">
        <v>16</v>
      </c>
      <c r="C3150" s="3" t="s">
        <v>17</v>
      </c>
      <c r="D3150" s="3" t="s">
        <v>18</v>
      </c>
      <c r="G3150" s="3" t="s">
        <v>1678</v>
      </c>
      <c r="H3150" s="3" t="s">
        <v>731</v>
      </c>
      <c r="J3150" s="6">
        <v>0</v>
      </c>
      <c r="K3150" s="4">
        <v>45525</v>
      </c>
      <c r="L3150" s="3">
        <f t="shared" si="197"/>
        <v>2024</v>
      </c>
      <c r="M3150" s="3">
        <f t="shared" si="198"/>
        <v>8</v>
      </c>
      <c r="O3150" s="3"/>
      <c r="P3150" s="56">
        <f t="shared" si="199"/>
        <v>0</v>
      </c>
      <c r="Q3150" s="56">
        <f t="shared" si="200"/>
        <v>0</v>
      </c>
      <c r="R3150" s="56">
        <f>IF(A3150="INVERSION",-J3150,0)</f>
        <v>0</v>
      </c>
      <c r="S3150" s="56">
        <f>finanzas3[[#This Row],[INGRESO__NETO]]+finanzas3[[#This Row],[GASTO_NETO]]+finanzas3[[#This Row],[INVERSION_NETA]]</f>
        <v>0</v>
      </c>
    </row>
    <row r="3151" spans="1:19" ht="13.5" customHeight="1" x14ac:dyDescent="0.35">
      <c r="A3151" s="3" t="s">
        <v>1677</v>
      </c>
      <c r="B3151" s="3" t="s">
        <v>16</v>
      </c>
      <c r="C3151" s="3" t="s">
        <v>17</v>
      </c>
      <c r="D3151" s="3" t="s">
        <v>18</v>
      </c>
      <c r="G3151" s="3" t="s">
        <v>1678</v>
      </c>
      <c r="H3151" s="3" t="s">
        <v>1450</v>
      </c>
      <c r="J3151" s="6">
        <v>0</v>
      </c>
      <c r="K3151" s="4">
        <v>45525</v>
      </c>
      <c r="L3151" s="3">
        <f t="shared" si="197"/>
        <v>2024</v>
      </c>
      <c r="M3151" s="3">
        <f t="shared" si="198"/>
        <v>8</v>
      </c>
      <c r="O3151" s="3"/>
      <c r="P3151" s="56">
        <f t="shared" si="199"/>
        <v>0</v>
      </c>
      <c r="Q3151" s="56">
        <f t="shared" si="200"/>
        <v>0</v>
      </c>
      <c r="R3151" s="56">
        <f>IF(A3151="INVERSION",-J3151,0)</f>
        <v>0</v>
      </c>
      <c r="S3151" s="56">
        <f>finanzas3[[#This Row],[INGRESO__NETO]]+finanzas3[[#This Row],[GASTO_NETO]]+finanzas3[[#This Row],[INVERSION_NETA]]</f>
        <v>0</v>
      </c>
    </row>
    <row r="3152" spans="1:19" x14ac:dyDescent="0.35">
      <c r="A3152" s="3" t="s">
        <v>1677</v>
      </c>
      <c r="B3152" s="3" t="s">
        <v>16</v>
      </c>
      <c r="C3152" s="3" t="s">
        <v>17</v>
      </c>
      <c r="D3152" s="3" t="s">
        <v>18</v>
      </c>
      <c r="G3152" s="3" t="s">
        <v>1678</v>
      </c>
      <c r="H3152" s="3" t="s">
        <v>750</v>
      </c>
      <c r="J3152" s="6">
        <v>0</v>
      </c>
      <c r="K3152" s="4">
        <v>45525</v>
      </c>
      <c r="L3152" s="3">
        <f t="shared" si="197"/>
        <v>2024</v>
      </c>
      <c r="M3152" s="3">
        <f t="shared" si="198"/>
        <v>8</v>
      </c>
      <c r="O3152" s="3"/>
      <c r="P3152" s="56">
        <f t="shared" si="199"/>
        <v>0</v>
      </c>
      <c r="Q3152" s="56">
        <f t="shared" si="200"/>
        <v>0</v>
      </c>
      <c r="R3152" s="56">
        <f>IF(A3152="INVERSION",-J3152,0)</f>
        <v>0</v>
      </c>
      <c r="S3152" s="56">
        <f>finanzas3[[#This Row],[INGRESO__NETO]]+finanzas3[[#This Row],[GASTO_NETO]]+finanzas3[[#This Row],[INVERSION_NETA]]</f>
        <v>0</v>
      </c>
    </row>
    <row r="3153" spans="1:19" x14ac:dyDescent="0.35">
      <c r="A3153" s="3" t="s">
        <v>1677</v>
      </c>
      <c r="B3153" s="3" t="s">
        <v>16</v>
      </c>
      <c r="C3153" s="3" t="s">
        <v>17</v>
      </c>
      <c r="D3153" s="3" t="s">
        <v>18</v>
      </c>
      <c r="G3153" s="3" t="s">
        <v>1678</v>
      </c>
      <c r="H3153" s="3" t="s">
        <v>1702</v>
      </c>
      <c r="J3153" s="6">
        <v>0</v>
      </c>
      <c r="K3153" s="4">
        <v>45525</v>
      </c>
      <c r="L3153" s="3">
        <f t="shared" si="197"/>
        <v>2024</v>
      </c>
      <c r="M3153" s="3">
        <f t="shared" si="198"/>
        <v>8</v>
      </c>
      <c r="O3153" s="3"/>
      <c r="P3153" s="56">
        <f t="shared" si="199"/>
        <v>0</v>
      </c>
      <c r="Q3153" s="56">
        <f t="shared" si="200"/>
        <v>0</v>
      </c>
      <c r="R3153" s="56">
        <f>IF(A3153="INVERSION",-J3153,0)</f>
        <v>0</v>
      </c>
      <c r="S3153" s="56">
        <f>finanzas3[[#This Row],[INGRESO__NETO]]+finanzas3[[#This Row],[GASTO_NETO]]+finanzas3[[#This Row],[INVERSION_NETA]]</f>
        <v>0</v>
      </c>
    </row>
    <row r="3154" spans="1:19" x14ac:dyDescent="0.35">
      <c r="A3154" s="3" t="s">
        <v>1677</v>
      </c>
      <c r="B3154" s="3" t="s">
        <v>16</v>
      </c>
      <c r="C3154" s="3" t="s">
        <v>17</v>
      </c>
      <c r="D3154" s="3" t="s">
        <v>18</v>
      </c>
      <c r="G3154" s="3" t="s">
        <v>1678</v>
      </c>
      <c r="H3154" s="3" t="s">
        <v>1701</v>
      </c>
      <c r="J3154" s="6">
        <v>0</v>
      </c>
      <c r="K3154" s="4">
        <v>45525</v>
      </c>
      <c r="L3154" s="3">
        <f t="shared" si="197"/>
        <v>2024</v>
      </c>
      <c r="M3154" s="3">
        <f t="shared" si="198"/>
        <v>8</v>
      </c>
      <c r="O3154" s="3"/>
      <c r="P3154" s="56">
        <f t="shared" si="199"/>
        <v>0</v>
      </c>
      <c r="Q3154" s="56">
        <f t="shared" si="200"/>
        <v>0</v>
      </c>
      <c r="R3154" s="56">
        <f>IF(A3154="INVERSION",-J3154,0)</f>
        <v>0</v>
      </c>
      <c r="S3154" s="56">
        <f>finanzas3[[#This Row],[INGRESO__NETO]]+finanzas3[[#This Row],[GASTO_NETO]]+finanzas3[[#This Row],[INVERSION_NETA]]</f>
        <v>0</v>
      </c>
    </row>
    <row r="3155" spans="1:19" x14ac:dyDescent="0.35">
      <c r="A3155" s="3" t="s">
        <v>28</v>
      </c>
      <c r="B3155" s="3" t="s">
        <v>16</v>
      </c>
      <c r="C3155" s="3" t="s">
        <v>17</v>
      </c>
      <c r="D3155" s="3" t="s">
        <v>1562</v>
      </c>
      <c r="E3155" s="3" t="s">
        <v>2448</v>
      </c>
      <c r="F3155" s="3" t="s">
        <v>171</v>
      </c>
      <c r="G3155" s="3" t="s">
        <v>48</v>
      </c>
      <c r="H3155" s="3" t="s">
        <v>2448</v>
      </c>
      <c r="I3155" s="3" t="s">
        <v>2366</v>
      </c>
      <c r="J3155" s="6">
        <v>2.7949999999999999</v>
      </c>
      <c r="K3155" s="4">
        <v>45526</v>
      </c>
      <c r="L3155" s="3">
        <f t="shared" si="197"/>
        <v>2024</v>
      </c>
      <c r="M3155" s="3">
        <f t="shared" si="198"/>
        <v>8</v>
      </c>
      <c r="O3155" s="3"/>
      <c r="P3155" s="56">
        <f t="shared" si="199"/>
        <v>0</v>
      </c>
      <c r="Q3155" s="56">
        <f t="shared" si="200"/>
        <v>-2.7949999999999999</v>
      </c>
      <c r="R3155" s="56">
        <f>IF(A3155="INVERSION",-J3155,0)</f>
        <v>0</v>
      </c>
      <c r="S3155" s="56">
        <f>finanzas3[[#This Row],[INGRESO__NETO]]+finanzas3[[#This Row],[GASTO_NETO]]+finanzas3[[#This Row],[INVERSION_NETA]]</f>
        <v>-2.7949999999999999</v>
      </c>
    </row>
    <row r="3156" spans="1:19" x14ac:dyDescent="0.35">
      <c r="A3156" s="3" t="s">
        <v>15</v>
      </c>
      <c r="B3156" s="3" t="s">
        <v>16</v>
      </c>
      <c r="C3156" s="3" t="s">
        <v>17</v>
      </c>
      <c r="D3156" s="3" t="s">
        <v>18</v>
      </c>
      <c r="E3156" s="3" t="s">
        <v>98</v>
      </c>
      <c r="F3156" s="3" t="s">
        <v>20</v>
      </c>
      <c r="G3156" s="3" t="s">
        <v>568</v>
      </c>
      <c r="H3156" s="3" t="s">
        <v>679</v>
      </c>
      <c r="I3156" s="3" t="s">
        <v>2444</v>
      </c>
      <c r="J3156" s="6">
        <v>7.8</v>
      </c>
      <c r="K3156" s="4">
        <v>45527</v>
      </c>
      <c r="L3156" s="3">
        <f t="shared" si="197"/>
        <v>2024</v>
      </c>
      <c r="M3156" s="3">
        <f t="shared" si="198"/>
        <v>8</v>
      </c>
      <c r="N3156" s="9">
        <v>45527</v>
      </c>
      <c r="O3156" s="3" t="s">
        <v>2443</v>
      </c>
      <c r="P3156" s="56">
        <f t="shared" si="199"/>
        <v>7.8</v>
      </c>
      <c r="Q3156" s="56">
        <f t="shared" si="200"/>
        <v>0</v>
      </c>
      <c r="R3156" s="56">
        <f>IF(A3156="INVERSION",-J3156,0)</f>
        <v>0</v>
      </c>
      <c r="S3156" s="56">
        <f>finanzas3[[#This Row],[INGRESO__NETO]]+finanzas3[[#This Row],[GASTO_NETO]]+finanzas3[[#This Row],[INVERSION_NETA]]</f>
        <v>7.8</v>
      </c>
    </row>
    <row r="3157" spans="1:19" x14ac:dyDescent="0.35">
      <c r="A3157" s="3" t="s">
        <v>28</v>
      </c>
      <c r="B3157" s="3" t="s">
        <v>16</v>
      </c>
      <c r="C3157" s="3" t="s">
        <v>17</v>
      </c>
      <c r="D3157" s="3" t="s">
        <v>18</v>
      </c>
      <c r="E3157" s="3" t="s">
        <v>1402</v>
      </c>
      <c r="F3157" s="3" t="s">
        <v>20</v>
      </c>
      <c r="G3157" s="3" t="s">
        <v>73</v>
      </c>
      <c r="H3157" s="3" t="s">
        <v>168</v>
      </c>
      <c r="I3157" s="3" t="s">
        <v>2195</v>
      </c>
      <c r="J3157" s="6">
        <v>0.99900000000000011</v>
      </c>
      <c r="K3157" s="4">
        <v>45528</v>
      </c>
      <c r="L3157" s="3">
        <f t="shared" si="197"/>
        <v>2024</v>
      </c>
      <c r="M3157" s="3">
        <f t="shared" si="198"/>
        <v>8</v>
      </c>
      <c r="N3157" s="9">
        <v>45524</v>
      </c>
      <c r="O3157" s="3"/>
      <c r="P3157" s="56">
        <f t="shared" si="199"/>
        <v>0</v>
      </c>
      <c r="Q3157" s="56">
        <f t="shared" si="200"/>
        <v>-0.99900000000000011</v>
      </c>
      <c r="R3157" s="56">
        <f>IF(A3157="INVERSION",-J3157,0)</f>
        <v>0</v>
      </c>
      <c r="S3157" s="56">
        <f>finanzas3[[#This Row],[INGRESO__NETO]]+finanzas3[[#This Row],[GASTO_NETO]]+finanzas3[[#This Row],[INVERSION_NETA]]</f>
        <v>-0.99900000000000011</v>
      </c>
    </row>
    <row r="3158" spans="1:19" x14ac:dyDescent="0.35">
      <c r="A3158" s="3" t="s">
        <v>28</v>
      </c>
      <c r="B3158" s="3" t="s">
        <v>16</v>
      </c>
      <c r="C3158" s="3" t="s">
        <v>17</v>
      </c>
      <c r="D3158" s="3" t="s">
        <v>18</v>
      </c>
      <c r="E3158" s="3" t="s">
        <v>645</v>
      </c>
      <c r="F3158" s="3" t="s">
        <v>171</v>
      </c>
      <c r="G3158" s="3" t="s">
        <v>48</v>
      </c>
      <c r="H3158" s="3" t="s">
        <v>874</v>
      </c>
      <c r="I3158" s="3" t="s">
        <v>185</v>
      </c>
      <c r="J3158" s="6">
        <v>0.06</v>
      </c>
      <c r="K3158" s="4">
        <v>45529</v>
      </c>
      <c r="L3158" s="3">
        <f t="shared" si="197"/>
        <v>2024</v>
      </c>
      <c r="M3158" s="3">
        <f t="shared" si="198"/>
        <v>8</v>
      </c>
      <c r="N3158" s="9">
        <v>45524</v>
      </c>
      <c r="O3158" s="3"/>
      <c r="P3158" s="56">
        <f t="shared" si="199"/>
        <v>0</v>
      </c>
      <c r="Q3158" s="56">
        <f t="shared" si="200"/>
        <v>-0.06</v>
      </c>
      <c r="R3158" s="56">
        <f>IF(A3158="INVERSION",-J3158,0)</f>
        <v>0</v>
      </c>
      <c r="S3158" s="56">
        <f>finanzas3[[#This Row],[INGRESO__NETO]]+finanzas3[[#This Row],[GASTO_NETO]]+finanzas3[[#This Row],[INVERSION_NETA]]</f>
        <v>-0.06</v>
      </c>
    </row>
    <row r="3159" spans="1:19" x14ac:dyDescent="0.35">
      <c r="A3159" s="3" t="s">
        <v>28</v>
      </c>
      <c r="B3159" s="3" t="s">
        <v>16</v>
      </c>
      <c r="C3159" s="3" t="s">
        <v>17</v>
      </c>
      <c r="D3159" s="3" t="s">
        <v>18</v>
      </c>
      <c r="E3159" s="3" t="s">
        <v>2439</v>
      </c>
      <c r="F3159" s="3" t="s">
        <v>47</v>
      </c>
      <c r="G3159" s="3" t="s">
        <v>67</v>
      </c>
      <c r="H3159" s="3" t="s">
        <v>66</v>
      </c>
      <c r="I3159" s="3" t="s">
        <v>2440</v>
      </c>
      <c r="J3159" s="6">
        <v>0.60000000000000009</v>
      </c>
      <c r="K3159" s="4">
        <v>45530</v>
      </c>
      <c r="L3159" s="3">
        <f t="shared" si="197"/>
        <v>2024</v>
      </c>
      <c r="M3159" s="3">
        <f t="shared" si="198"/>
        <v>8</v>
      </c>
      <c r="O3159" s="3"/>
      <c r="P3159" s="56">
        <f t="shared" si="199"/>
        <v>0</v>
      </c>
      <c r="Q3159" s="56">
        <f t="shared" si="200"/>
        <v>-0.60000000000000009</v>
      </c>
      <c r="R3159" s="56">
        <f>IF(A3159="INVERSION",-J3159,0)</f>
        <v>0</v>
      </c>
      <c r="S3159" s="56">
        <f>finanzas3[[#This Row],[INGRESO__NETO]]+finanzas3[[#This Row],[GASTO_NETO]]+finanzas3[[#This Row],[INVERSION_NETA]]</f>
        <v>-0.60000000000000009</v>
      </c>
    </row>
    <row r="3160" spans="1:19" x14ac:dyDescent="0.35">
      <c r="A3160" s="3" t="s">
        <v>28</v>
      </c>
      <c r="B3160" s="3" t="s">
        <v>16</v>
      </c>
      <c r="C3160" s="3" t="s">
        <v>17</v>
      </c>
      <c r="D3160" s="3" t="s">
        <v>18</v>
      </c>
      <c r="E3160" s="3" t="s">
        <v>67</v>
      </c>
      <c r="F3160" s="3" t="s">
        <v>47</v>
      </c>
      <c r="G3160" s="3" t="s">
        <v>67</v>
      </c>
      <c r="H3160" s="3" t="s">
        <v>66</v>
      </c>
      <c r="I3160" s="3" t="s">
        <v>2142</v>
      </c>
      <c r="J3160" s="6">
        <v>0.49900000000000005</v>
      </c>
      <c r="K3160" s="4">
        <v>45530</v>
      </c>
      <c r="L3160" s="3">
        <f t="shared" si="197"/>
        <v>2024</v>
      </c>
      <c r="M3160" s="3">
        <f t="shared" si="198"/>
        <v>8</v>
      </c>
      <c r="O3160" s="3"/>
      <c r="P3160" s="56">
        <f t="shared" si="199"/>
        <v>0</v>
      </c>
      <c r="Q3160" s="56">
        <f t="shared" si="200"/>
        <v>-0.49900000000000005</v>
      </c>
      <c r="R3160" s="56">
        <f>IF(A3160="INVERSION",-J3160,0)</f>
        <v>0</v>
      </c>
      <c r="S3160" s="56">
        <f>finanzas3[[#This Row],[INGRESO__NETO]]+finanzas3[[#This Row],[GASTO_NETO]]+finanzas3[[#This Row],[INVERSION_NETA]]</f>
        <v>-0.49900000000000005</v>
      </c>
    </row>
    <row r="3161" spans="1:19" x14ac:dyDescent="0.35">
      <c r="A3161" s="3" t="s">
        <v>28</v>
      </c>
      <c r="B3161" s="3" t="s">
        <v>16</v>
      </c>
      <c r="C3161" s="3" t="s">
        <v>17</v>
      </c>
      <c r="D3161" s="3" t="s">
        <v>18</v>
      </c>
      <c r="E3161" s="3" t="s">
        <v>67</v>
      </c>
      <c r="F3161" s="3" t="s">
        <v>47</v>
      </c>
      <c r="G3161" s="3" t="s">
        <v>67</v>
      </c>
      <c r="H3161" s="3" t="s">
        <v>66</v>
      </c>
      <c r="I3161" s="3" t="s">
        <v>185</v>
      </c>
      <c r="J3161" s="6">
        <v>2.0000000000000004E-2</v>
      </c>
      <c r="K3161" s="4">
        <v>45530</v>
      </c>
      <c r="L3161" s="3">
        <f t="shared" si="197"/>
        <v>2024</v>
      </c>
      <c r="M3161" s="3">
        <f t="shared" si="198"/>
        <v>8</v>
      </c>
      <c r="O3161" s="3"/>
      <c r="P3161" s="56">
        <f t="shared" si="199"/>
        <v>0</v>
      </c>
      <c r="Q3161" s="56">
        <f t="shared" si="200"/>
        <v>-2.0000000000000004E-2</v>
      </c>
      <c r="R3161" s="56">
        <f>IF(A3161="INVERSION",-J3161,0)</f>
        <v>0</v>
      </c>
      <c r="S3161" s="56">
        <f>finanzas3[[#This Row],[INGRESO__NETO]]+finanzas3[[#This Row],[GASTO_NETO]]+finanzas3[[#This Row],[INVERSION_NETA]]</f>
        <v>-2.0000000000000004E-2</v>
      </c>
    </row>
    <row r="3162" spans="1:19" x14ac:dyDescent="0.35">
      <c r="A3162" s="3" t="s">
        <v>15</v>
      </c>
      <c r="B3162" s="3" t="s">
        <v>16</v>
      </c>
      <c r="C3162" s="3" t="s">
        <v>17</v>
      </c>
      <c r="D3162" s="3" t="s">
        <v>18</v>
      </c>
      <c r="E3162" s="3" t="s">
        <v>98</v>
      </c>
      <c r="F3162" s="3" t="s">
        <v>20</v>
      </c>
      <c r="G3162" s="3" t="s">
        <v>568</v>
      </c>
      <c r="H3162" s="3" t="s">
        <v>679</v>
      </c>
      <c r="I3162" s="3" t="s">
        <v>2445</v>
      </c>
      <c r="J3162" s="6">
        <v>7.1999999999999993</v>
      </c>
      <c r="K3162" s="4">
        <v>45530</v>
      </c>
      <c r="L3162" s="3">
        <f t="shared" si="197"/>
        <v>2024</v>
      </c>
      <c r="M3162" s="3">
        <f t="shared" si="198"/>
        <v>8</v>
      </c>
      <c r="N3162" s="9">
        <v>45437</v>
      </c>
      <c r="O3162" s="3" t="s">
        <v>2442</v>
      </c>
      <c r="P3162" s="56">
        <f t="shared" si="199"/>
        <v>7.1999999999999993</v>
      </c>
      <c r="Q3162" s="56">
        <f t="shared" si="200"/>
        <v>0</v>
      </c>
      <c r="R3162" s="56">
        <f>IF(A3162="INVERSION",-J3162,0)</f>
        <v>0</v>
      </c>
      <c r="S3162" s="56">
        <f>finanzas3[[#This Row],[INGRESO__NETO]]+finanzas3[[#This Row],[GASTO_NETO]]+finanzas3[[#This Row],[INVERSION_NETA]]</f>
        <v>7.1999999999999993</v>
      </c>
    </row>
    <row r="3163" spans="1:19" x14ac:dyDescent="0.35">
      <c r="A3163" s="3" t="s">
        <v>15</v>
      </c>
      <c r="B3163" s="3" t="s">
        <v>16</v>
      </c>
      <c r="C3163" s="3" t="s">
        <v>17</v>
      </c>
      <c r="D3163" s="3" t="s">
        <v>18</v>
      </c>
      <c r="E3163" s="3" t="s">
        <v>610</v>
      </c>
      <c r="F3163" s="3" t="s">
        <v>20</v>
      </c>
      <c r="G3163" s="3" t="s">
        <v>568</v>
      </c>
      <c r="H3163" s="3" t="s">
        <v>569</v>
      </c>
      <c r="I3163" s="3" t="s">
        <v>2441</v>
      </c>
      <c r="J3163" s="6">
        <v>1.7999999999999998</v>
      </c>
      <c r="K3163" s="4">
        <v>45530</v>
      </c>
      <c r="L3163" s="3">
        <f t="shared" si="197"/>
        <v>2024</v>
      </c>
      <c r="M3163" s="3">
        <f t="shared" si="198"/>
        <v>8</v>
      </c>
      <c r="O3163" s="3"/>
      <c r="P3163" s="56">
        <f t="shared" si="199"/>
        <v>1.7999999999999998</v>
      </c>
      <c r="Q3163" s="56">
        <f t="shared" si="200"/>
        <v>0</v>
      </c>
      <c r="R3163" s="56">
        <f>IF(A3163="INVERSION",-J3163,0)</f>
        <v>0</v>
      </c>
      <c r="S3163" s="56">
        <f>finanzas3[[#This Row],[INGRESO__NETO]]+finanzas3[[#This Row],[GASTO_NETO]]+finanzas3[[#This Row],[INVERSION_NETA]]</f>
        <v>1.7999999999999998</v>
      </c>
    </row>
    <row r="3164" spans="1:19" x14ac:dyDescent="0.35">
      <c r="A3164" s="3" t="s">
        <v>28</v>
      </c>
      <c r="B3164" s="3" t="s">
        <v>16</v>
      </c>
      <c r="C3164" s="3" t="s">
        <v>17</v>
      </c>
      <c r="D3164" s="3" t="s">
        <v>18</v>
      </c>
      <c r="E3164" s="3" t="s">
        <v>634</v>
      </c>
      <c r="F3164" s="3" t="s">
        <v>171</v>
      </c>
      <c r="G3164" s="3" t="s">
        <v>67</v>
      </c>
      <c r="H3164" s="3" t="s">
        <v>67</v>
      </c>
      <c r="I3164" s="3" t="s">
        <v>1016</v>
      </c>
      <c r="J3164" s="6">
        <v>0.13999999999999999</v>
      </c>
      <c r="K3164" s="4">
        <v>45530</v>
      </c>
      <c r="L3164" s="3">
        <f t="shared" si="197"/>
        <v>2024</v>
      </c>
      <c r="M3164" s="3">
        <f t="shared" si="198"/>
        <v>8</v>
      </c>
      <c r="N3164" s="37"/>
      <c r="O3164" s="3"/>
      <c r="P3164" s="56">
        <f t="shared" si="199"/>
        <v>0</v>
      </c>
      <c r="Q3164" s="56">
        <f t="shared" si="200"/>
        <v>-0.13999999999999999</v>
      </c>
      <c r="R3164" s="56">
        <f>IF(A3164="INVERSION",-J3164,0)</f>
        <v>0</v>
      </c>
      <c r="S3164" s="56">
        <f>finanzas3[[#This Row],[INGRESO__NETO]]+finanzas3[[#This Row],[GASTO_NETO]]+finanzas3[[#This Row],[INVERSION_NETA]]</f>
        <v>-0.13999999999999999</v>
      </c>
    </row>
    <row r="3165" spans="1:19" x14ac:dyDescent="0.35">
      <c r="A3165" s="3" t="s">
        <v>28</v>
      </c>
      <c r="B3165" s="3" t="s">
        <v>16</v>
      </c>
      <c r="C3165" s="3" t="s">
        <v>17</v>
      </c>
      <c r="D3165" s="3" t="s">
        <v>18</v>
      </c>
      <c r="E3165" s="3" t="s">
        <v>2142</v>
      </c>
      <c r="F3165" s="3" t="s">
        <v>20</v>
      </c>
      <c r="G3165" s="3" t="s">
        <v>73</v>
      </c>
      <c r="H3165" s="3" t="s">
        <v>168</v>
      </c>
      <c r="I3165" s="3" t="s">
        <v>2142</v>
      </c>
      <c r="J3165" s="6">
        <v>0.49900000000000005</v>
      </c>
      <c r="K3165" s="4">
        <v>45530</v>
      </c>
      <c r="L3165" s="3">
        <f t="shared" si="197"/>
        <v>2024</v>
      </c>
      <c r="M3165" s="3">
        <f t="shared" si="198"/>
        <v>8</v>
      </c>
      <c r="O3165" s="3"/>
      <c r="P3165" s="56">
        <f t="shared" si="199"/>
        <v>0</v>
      </c>
      <c r="Q3165" s="56">
        <f t="shared" si="200"/>
        <v>-0.49900000000000005</v>
      </c>
      <c r="R3165" s="56">
        <f>IF(A3165="INVERSION",-J3165,0)</f>
        <v>0</v>
      </c>
      <c r="S3165" s="56">
        <f>finanzas3[[#This Row],[INGRESO__NETO]]+finanzas3[[#This Row],[GASTO_NETO]]+finanzas3[[#This Row],[INVERSION_NETA]]</f>
        <v>-0.49900000000000005</v>
      </c>
    </row>
    <row r="3166" spans="1:19" x14ac:dyDescent="0.35">
      <c r="A3166" s="3" t="s">
        <v>28</v>
      </c>
      <c r="B3166" s="3" t="s">
        <v>16</v>
      </c>
      <c r="C3166" s="3" t="s">
        <v>17</v>
      </c>
      <c r="D3166" s="3" t="s">
        <v>18</v>
      </c>
      <c r="E3166" s="3" t="s">
        <v>634</v>
      </c>
      <c r="F3166" s="3" t="s">
        <v>171</v>
      </c>
      <c r="G3166" s="3" t="s">
        <v>67</v>
      </c>
      <c r="H3166" s="3" t="s">
        <v>67</v>
      </c>
      <c r="I3166" s="3" t="s">
        <v>1016</v>
      </c>
      <c r="J3166" s="6">
        <v>0.17</v>
      </c>
      <c r="K3166" s="4">
        <v>45532</v>
      </c>
      <c r="L3166" s="3">
        <f t="shared" si="197"/>
        <v>2024</v>
      </c>
      <c r="M3166" s="3">
        <f t="shared" si="198"/>
        <v>8</v>
      </c>
      <c r="N3166" s="9">
        <v>45532</v>
      </c>
      <c r="O3166" s="3"/>
      <c r="P3166" s="56">
        <f t="shared" si="199"/>
        <v>0</v>
      </c>
      <c r="Q3166" s="56">
        <f t="shared" si="200"/>
        <v>-0.17</v>
      </c>
      <c r="R3166" s="56">
        <f>IF(A3166="INVERSION",-J3166,0)</f>
        <v>0</v>
      </c>
      <c r="S3166" s="56">
        <f>finanzas3[[#This Row],[INGRESO__NETO]]+finanzas3[[#This Row],[GASTO_NETO]]+finanzas3[[#This Row],[INVERSION_NETA]]</f>
        <v>-0.17</v>
      </c>
    </row>
    <row r="3167" spans="1:19" x14ac:dyDescent="0.35">
      <c r="A3167" s="3" t="s">
        <v>28</v>
      </c>
      <c r="B3167" s="3" t="s">
        <v>16</v>
      </c>
      <c r="C3167" s="3" t="s">
        <v>17</v>
      </c>
      <c r="D3167" s="3" t="s">
        <v>1562</v>
      </c>
      <c r="E3167" s="3" t="s">
        <v>46</v>
      </c>
      <c r="F3167" s="3" t="s">
        <v>171</v>
      </c>
      <c r="G3167" s="3" t="s">
        <v>48</v>
      </c>
      <c r="H3167" s="3" t="s">
        <v>46</v>
      </c>
      <c r="I3167" s="3" t="s">
        <v>1524</v>
      </c>
      <c r="J3167" s="6">
        <v>4.1280000000000001</v>
      </c>
      <c r="K3167" s="4">
        <v>45532</v>
      </c>
      <c r="L3167" s="3">
        <f t="shared" si="197"/>
        <v>2024</v>
      </c>
      <c r="M3167" s="3">
        <f t="shared" si="198"/>
        <v>8</v>
      </c>
      <c r="N3167" s="4">
        <v>45532</v>
      </c>
      <c r="O3167" s="3"/>
      <c r="P3167" s="56">
        <f t="shared" si="199"/>
        <v>0</v>
      </c>
      <c r="Q3167" s="56">
        <f t="shared" si="200"/>
        <v>-4.1280000000000001</v>
      </c>
      <c r="R3167" s="56">
        <f>IF(A3167="INVERSION",-J3167,0)</f>
        <v>0</v>
      </c>
      <c r="S3167" s="56">
        <f>finanzas3[[#This Row],[INGRESO__NETO]]+finanzas3[[#This Row],[GASTO_NETO]]+finanzas3[[#This Row],[INVERSION_NETA]]</f>
        <v>-4.1280000000000001</v>
      </c>
    </row>
    <row r="3168" spans="1:19" x14ac:dyDescent="0.35">
      <c r="A3168" s="3" t="s">
        <v>15</v>
      </c>
      <c r="B3168" s="3" t="s">
        <v>16</v>
      </c>
      <c r="C3168" s="3" t="s">
        <v>29</v>
      </c>
      <c r="D3168" s="3" t="s">
        <v>18</v>
      </c>
      <c r="E3168" s="3" t="s">
        <v>645</v>
      </c>
      <c r="F3168" s="3" t="s">
        <v>171</v>
      </c>
      <c r="G3168" s="3" t="s">
        <v>148</v>
      </c>
      <c r="H3168" s="3" t="s">
        <v>646</v>
      </c>
      <c r="I3168" s="3" t="s">
        <v>2706</v>
      </c>
      <c r="J3168" s="6">
        <v>631.75800000000004</v>
      </c>
      <c r="K3168" s="4">
        <v>45533</v>
      </c>
      <c r="L3168" s="3">
        <f t="shared" si="197"/>
        <v>2024</v>
      </c>
      <c r="M3168" s="3">
        <f t="shared" si="198"/>
        <v>8</v>
      </c>
      <c r="O3168" s="3"/>
      <c r="P3168" s="56">
        <f t="shared" si="199"/>
        <v>631.75800000000004</v>
      </c>
      <c r="Q3168" s="56">
        <f t="shared" si="200"/>
        <v>0</v>
      </c>
      <c r="R3168" s="56">
        <f>IF(A3168="INVERSION",-J3168,0)</f>
        <v>0</v>
      </c>
      <c r="S3168" s="56">
        <f>finanzas3[[#This Row],[INGRESO__NETO]]+finanzas3[[#This Row],[GASTO_NETO]]+finanzas3[[#This Row],[INVERSION_NETA]]</f>
        <v>631.75800000000004</v>
      </c>
    </row>
    <row r="3169" spans="1:19" x14ac:dyDescent="0.35">
      <c r="A3169" s="3" t="s">
        <v>28</v>
      </c>
      <c r="B3169" s="3" t="s">
        <v>16</v>
      </c>
      <c r="C3169" s="3" t="s">
        <v>17</v>
      </c>
      <c r="D3169" s="3" t="s">
        <v>18</v>
      </c>
      <c r="E3169" s="3" t="s">
        <v>645</v>
      </c>
      <c r="F3169" s="3" t="s">
        <v>171</v>
      </c>
      <c r="G3169" s="3" t="s">
        <v>48</v>
      </c>
      <c r="H3169" s="3" t="s">
        <v>874</v>
      </c>
      <c r="I3169" s="3" t="s">
        <v>185</v>
      </c>
      <c r="J3169" s="6">
        <v>4.0000000000000008E-2</v>
      </c>
      <c r="K3169" s="4">
        <v>45533</v>
      </c>
      <c r="L3169" s="3">
        <f t="shared" si="197"/>
        <v>2024</v>
      </c>
      <c r="M3169" s="3">
        <f t="shared" si="198"/>
        <v>8</v>
      </c>
      <c r="O3169" s="3"/>
      <c r="P3169" s="56">
        <f t="shared" si="199"/>
        <v>0</v>
      </c>
      <c r="Q3169" s="56">
        <f t="shared" si="200"/>
        <v>-4.0000000000000008E-2</v>
      </c>
      <c r="R3169" s="56">
        <f>IF(A3169="INVERSION",-J3169,0)</f>
        <v>0</v>
      </c>
      <c r="S3169" s="56">
        <f>finanzas3[[#This Row],[INGRESO__NETO]]+finanzas3[[#This Row],[GASTO_NETO]]+finanzas3[[#This Row],[INVERSION_NETA]]</f>
        <v>-4.0000000000000008E-2</v>
      </c>
    </row>
    <row r="3170" spans="1:19" x14ac:dyDescent="0.35">
      <c r="A3170" s="3" t="s">
        <v>28</v>
      </c>
      <c r="B3170" s="3" t="s">
        <v>16</v>
      </c>
      <c r="C3170" s="3" t="s">
        <v>17</v>
      </c>
      <c r="D3170" s="3" t="s">
        <v>18</v>
      </c>
      <c r="E3170" s="3" t="s">
        <v>803</v>
      </c>
      <c r="F3170" s="3" t="s">
        <v>171</v>
      </c>
      <c r="G3170" s="3" t="s">
        <v>53</v>
      </c>
      <c r="H3170" s="3" t="s">
        <v>77</v>
      </c>
      <c r="I3170" s="3" t="s">
        <v>711</v>
      </c>
      <c r="J3170" s="6">
        <v>0.74500000000000011</v>
      </c>
      <c r="K3170" s="4">
        <v>45533</v>
      </c>
      <c r="L3170" s="3">
        <f t="shared" si="197"/>
        <v>2024</v>
      </c>
      <c r="M3170" s="3">
        <f t="shared" si="198"/>
        <v>8</v>
      </c>
      <c r="N3170" s="4">
        <v>45533</v>
      </c>
      <c r="O3170" s="3"/>
      <c r="P3170" s="56">
        <f t="shared" si="199"/>
        <v>0</v>
      </c>
      <c r="Q3170" s="56">
        <f t="shared" si="200"/>
        <v>-0.74500000000000011</v>
      </c>
      <c r="R3170" s="56">
        <f>IF(A3170="INVERSION",-J3170,0)</f>
        <v>0</v>
      </c>
      <c r="S3170" s="56">
        <f>finanzas3[[#This Row],[INGRESO__NETO]]+finanzas3[[#This Row],[GASTO_NETO]]+finanzas3[[#This Row],[INVERSION_NETA]]</f>
        <v>-0.74500000000000011</v>
      </c>
    </row>
    <row r="3171" spans="1:19" x14ac:dyDescent="0.35">
      <c r="A3171" s="3" t="s">
        <v>28</v>
      </c>
      <c r="B3171" s="3" t="s">
        <v>16</v>
      </c>
      <c r="C3171" s="3" t="s">
        <v>17</v>
      </c>
      <c r="D3171" s="3" t="s">
        <v>1562</v>
      </c>
      <c r="E3171" s="3" t="s">
        <v>46</v>
      </c>
      <c r="F3171" s="3" t="s">
        <v>171</v>
      </c>
      <c r="G3171" s="3" t="s">
        <v>48</v>
      </c>
      <c r="H3171" s="3" t="s">
        <v>46</v>
      </c>
      <c r="I3171" s="3" t="s">
        <v>1524</v>
      </c>
      <c r="J3171" s="6">
        <v>4.4240000000000004</v>
      </c>
      <c r="K3171" s="4">
        <v>45534</v>
      </c>
      <c r="L3171" s="3">
        <f t="shared" si="197"/>
        <v>2024</v>
      </c>
      <c r="M3171" s="3">
        <f t="shared" si="198"/>
        <v>8</v>
      </c>
      <c r="O3171" s="3"/>
      <c r="P3171" s="56">
        <f t="shared" si="199"/>
        <v>0</v>
      </c>
      <c r="Q3171" s="56">
        <f t="shared" si="200"/>
        <v>-4.4240000000000004</v>
      </c>
      <c r="R3171" s="56">
        <f>IF(A3171="INVERSION",-J3171,0)</f>
        <v>0</v>
      </c>
      <c r="S3171" s="56">
        <f>finanzas3[[#This Row],[INGRESO__NETO]]+finanzas3[[#This Row],[GASTO_NETO]]+finanzas3[[#This Row],[INVERSION_NETA]]</f>
        <v>-4.4240000000000004</v>
      </c>
    </row>
    <row r="3172" spans="1:19" x14ac:dyDescent="0.35">
      <c r="A3172" s="3" t="s">
        <v>28</v>
      </c>
      <c r="B3172" s="3" t="s">
        <v>16</v>
      </c>
      <c r="C3172" s="3" t="s">
        <v>17</v>
      </c>
      <c r="D3172" s="3" t="s">
        <v>18</v>
      </c>
      <c r="E3172" s="3" t="s">
        <v>194</v>
      </c>
      <c r="G3172" s="3" t="s">
        <v>67</v>
      </c>
      <c r="H3172" s="3" t="s">
        <v>67</v>
      </c>
      <c r="I3172" s="3" t="s">
        <v>1016</v>
      </c>
      <c r="J3172" s="6">
        <v>0.78500000000000003</v>
      </c>
      <c r="K3172" s="4">
        <v>45534</v>
      </c>
      <c r="L3172" s="3">
        <f t="shared" si="197"/>
        <v>2024</v>
      </c>
      <c r="M3172" s="3">
        <f t="shared" si="198"/>
        <v>8</v>
      </c>
      <c r="O3172" s="3"/>
      <c r="P3172" s="56">
        <f t="shared" si="199"/>
        <v>0</v>
      </c>
      <c r="Q3172" s="56">
        <f t="shared" si="200"/>
        <v>-0.78500000000000003</v>
      </c>
      <c r="R3172" s="56">
        <f>IF(A3172="INVERSION",-J3172,0)</f>
        <v>0</v>
      </c>
      <c r="S3172" s="56">
        <f>finanzas3[[#This Row],[INGRESO__NETO]]+finanzas3[[#This Row],[GASTO_NETO]]+finanzas3[[#This Row],[INVERSION_NETA]]</f>
        <v>-0.78500000000000003</v>
      </c>
    </row>
    <row r="3173" spans="1:19" x14ac:dyDescent="0.35">
      <c r="A3173" s="3" t="s">
        <v>28</v>
      </c>
      <c r="B3173" s="3" t="s">
        <v>16</v>
      </c>
      <c r="C3173" s="3" t="s">
        <v>17</v>
      </c>
      <c r="D3173" s="3" t="s">
        <v>18</v>
      </c>
      <c r="E3173" s="3" t="s">
        <v>167</v>
      </c>
      <c r="F3173" s="3" t="s">
        <v>20</v>
      </c>
      <c r="G3173" s="3" t="s">
        <v>1865</v>
      </c>
      <c r="H3173" s="3" t="s">
        <v>2375</v>
      </c>
      <c r="I3173" s="3" t="s">
        <v>2447</v>
      </c>
      <c r="J3173" s="6">
        <v>3.6539999999999999</v>
      </c>
      <c r="K3173" s="4">
        <v>45535</v>
      </c>
      <c r="L3173" s="3">
        <f t="shared" si="197"/>
        <v>2024</v>
      </c>
      <c r="M3173" s="3">
        <f t="shared" si="198"/>
        <v>8</v>
      </c>
      <c r="N3173" s="4">
        <v>45531</v>
      </c>
      <c r="O3173" s="3"/>
      <c r="P3173" s="56">
        <f t="shared" si="199"/>
        <v>0</v>
      </c>
      <c r="Q3173" s="56">
        <f t="shared" si="200"/>
        <v>-3.6539999999999999</v>
      </c>
      <c r="R3173" s="56">
        <f>IF(A3173="INVERSION",-J3173,0)</f>
        <v>0</v>
      </c>
      <c r="S3173" s="56">
        <f>finanzas3[[#This Row],[INGRESO__NETO]]+finanzas3[[#This Row],[GASTO_NETO]]+finanzas3[[#This Row],[INVERSION_NETA]]</f>
        <v>-3.6539999999999999</v>
      </c>
    </row>
    <row r="3174" spans="1:19" x14ac:dyDescent="0.35">
      <c r="A3174" s="3" t="s">
        <v>15</v>
      </c>
      <c r="B3174" s="3" t="s">
        <v>16</v>
      </c>
      <c r="C3174" s="3" t="s">
        <v>17</v>
      </c>
      <c r="D3174" s="3" t="s">
        <v>18</v>
      </c>
      <c r="E3174" s="3" t="s">
        <v>2346</v>
      </c>
      <c r="F3174" s="3" t="s">
        <v>20</v>
      </c>
      <c r="G3174" s="3" t="s">
        <v>22</v>
      </c>
      <c r="H3174" s="3" t="s">
        <v>2500</v>
      </c>
      <c r="I3174" s="3" t="s">
        <v>2500</v>
      </c>
      <c r="J3174" s="6">
        <v>8.6969999999999992</v>
      </c>
      <c r="K3174" s="4">
        <v>45536</v>
      </c>
      <c r="L3174" s="3">
        <f t="shared" si="197"/>
        <v>2024</v>
      </c>
      <c r="M3174" s="3">
        <f t="shared" si="198"/>
        <v>9</v>
      </c>
      <c r="O3174" s="3" t="s">
        <v>2501</v>
      </c>
      <c r="P3174" s="56">
        <f t="shared" si="199"/>
        <v>8.6969999999999992</v>
      </c>
      <c r="Q3174" s="56">
        <f t="shared" si="200"/>
        <v>0</v>
      </c>
      <c r="R3174" s="56">
        <f>IF(A3174="INVERSION",-J3174,0)</f>
        <v>0</v>
      </c>
      <c r="S3174" s="56">
        <f>finanzas3[[#This Row],[INGRESO__NETO]]+finanzas3[[#This Row],[GASTO_NETO]]+finanzas3[[#This Row],[INVERSION_NETA]]</f>
        <v>8.6969999999999992</v>
      </c>
    </row>
    <row r="3175" spans="1:19" x14ac:dyDescent="0.35">
      <c r="A3175" s="3" t="s">
        <v>28</v>
      </c>
      <c r="B3175" s="3" t="s">
        <v>16</v>
      </c>
      <c r="C3175" s="3" t="s">
        <v>17</v>
      </c>
      <c r="D3175" s="3" t="s">
        <v>1562</v>
      </c>
      <c r="E3175" s="3" t="s">
        <v>57</v>
      </c>
      <c r="F3175" s="3" t="s">
        <v>171</v>
      </c>
      <c r="G3175" s="3" t="s">
        <v>48</v>
      </c>
      <c r="H3175" s="3" t="s">
        <v>57</v>
      </c>
      <c r="I3175" s="3" t="s">
        <v>2466</v>
      </c>
      <c r="J3175" s="6">
        <v>3.5950000000000006</v>
      </c>
      <c r="K3175" s="4">
        <v>45537</v>
      </c>
      <c r="L3175" s="3">
        <f t="shared" si="197"/>
        <v>2024</v>
      </c>
      <c r="M3175" s="3">
        <f t="shared" si="198"/>
        <v>9</v>
      </c>
      <c r="O3175" s="3"/>
      <c r="P3175" s="56">
        <f t="shared" si="199"/>
        <v>0</v>
      </c>
      <c r="Q3175" s="56">
        <f t="shared" si="200"/>
        <v>-3.5950000000000006</v>
      </c>
      <c r="R3175" s="56">
        <f>IF(A3175="INVERSION",-J3175,0)</f>
        <v>0</v>
      </c>
      <c r="S3175" s="56">
        <f>finanzas3[[#This Row],[INGRESO__NETO]]+finanzas3[[#This Row],[GASTO_NETO]]+finanzas3[[#This Row],[INVERSION_NETA]]</f>
        <v>-3.5950000000000006</v>
      </c>
    </row>
    <row r="3176" spans="1:19" x14ac:dyDescent="0.35">
      <c r="A3176" s="3" t="s">
        <v>28</v>
      </c>
      <c r="B3176" s="3" t="s">
        <v>16</v>
      </c>
      <c r="C3176" s="3" t="s">
        <v>17</v>
      </c>
      <c r="D3176" s="3" t="s">
        <v>18</v>
      </c>
      <c r="E3176" s="3" t="s">
        <v>2199</v>
      </c>
      <c r="F3176" s="3" t="s">
        <v>171</v>
      </c>
      <c r="G3176" s="3" t="s">
        <v>67</v>
      </c>
      <c r="H3176" s="3" t="s">
        <v>66</v>
      </c>
      <c r="I3176" s="3" t="s">
        <v>2449</v>
      </c>
      <c r="J3176" s="6">
        <v>0.66</v>
      </c>
      <c r="K3176" s="4">
        <v>45537</v>
      </c>
      <c r="L3176" s="3">
        <f t="shared" si="197"/>
        <v>2024</v>
      </c>
      <c r="M3176" s="3">
        <f t="shared" si="198"/>
        <v>9</v>
      </c>
      <c r="O3176" s="3"/>
      <c r="P3176" s="56">
        <f t="shared" si="199"/>
        <v>0</v>
      </c>
      <c r="Q3176" s="56">
        <f t="shared" si="200"/>
        <v>-0.66</v>
      </c>
      <c r="R3176" s="56">
        <f>IF(A3176="INVERSION",-J3176,0)</f>
        <v>0</v>
      </c>
      <c r="S3176" s="56">
        <f>finanzas3[[#This Row],[INGRESO__NETO]]+finanzas3[[#This Row],[GASTO_NETO]]+finanzas3[[#This Row],[INVERSION_NETA]]</f>
        <v>-0.66</v>
      </c>
    </row>
    <row r="3177" spans="1:19" x14ac:dyDescent="0.35">
      <c r="A3177" s="3" t="s">
        <v>28</v>
      </c>
      <c r="B3177" s="3" t="s">
        <v>16</v>
      </c>
      <c r="C3177" s="3" t="s">
        <v>29</v>
      </c>
      <c r="D3177" s="3" t="s">
        <v>18</v>
      </c>
      <c r="E3177" s="3" t="s">
        <v>37</v>
      </c>
      <c r="F3177" s="3" t="s">
        <v>171</v>
      </c>
      <c r="G3177" s="3" t="s">
        <v>1864</v>
      </c>
      <c r="H3177" s="3" t="s">
        <v>1862</v>
      </c>
      <c r="I3177" s="3" t="s">
        <v>1374</v>
      </c>
      <c r="J3177" s="6">
        <v>40</v>
      </c>
      <c r="K3177" s="4">
        <v>45537</v>
      </c>
      <c r="L3177" s="3">
        <f t="shared" si="197"/>
        <v>2024</v>
      </c>
      <c r="M3177" s="3">
        <f t="shared" si="198"/>
        <v>9</v>
      </c>
      <c r="O3177" s="3"/>
      <c r="P3177" s="56">
        <f t="shared" si="199"/>
        <v>0</v>
      </c>
      <c r="Q3177" s="56">
        <f t="shared" si="200"/>
        <v>-40</v>
      </c>
      <c r="R3177" s="56">
        <f>IF(A3177="INVERSION",-J3177,0)</f>
        <v>0</v>
      </c>
      <c r="S3177" s="56">
        <f>finanzas3[[#This Row],[INGRESO__NETO]]+finanzas3[[#This Row],[GASTO_NETO]]+finanzas3[[#This Row],[INVERSION_NETA]]</f>
        <v>-40</v>
      </c>
    </row>
    <row r="3178" spans="1:19" x14ac:dyDescent="0.35">
      <c r="A3178" s="3" t="s">
        <v>28</v>
      </c>
      <c r="B3178" s="3" t="s">
        <v>16</v>
      </c>
      <c r="C3178" s="3" t="s">
        <v>17</v>
      </c>
      <c r="D3178" s="3" t="s">
        <v>18</v>
      </c>
      <c r="E3178" s="3" t="s">
        <v>964</v>
      </c>
      <c r="F3178" s="3" t="s">
        <v>171</v>
      </c>
      <c r="G3178" s="3" t="s">
        <v>1864</v>
      </c>
      <c r="H3178" s="3" t="s">
        <v>679</v>
      </c>
      <c r="I3178" s="3" t="s">
        <v>2197</v>
      </c>
      <c r="J3178" s="6">
        <v>8.8569999999999993</v>
      </c>
      <c r="K3178" s="4">
        <v>45537</v>
      </c>
      <c r="L3178" s="3">
        <f t="shared" si="197"/>
        <v>2024</v>
      </c>
      <c r="M3178" s="3">
        <f t="shared" si="198"/>
        <v>9</v>
      </c>
      <c r="O3178" s="3"/>
      <c r="P3178" s="56">
        <f t="shared" si="199"/>
        <v>0</v>
      </c>
      <c r="Q3178" s="56">
        <f t="shared" si="200"/>
        <v>-8.8569999999999993</v>
      </c>
      <c r="R3178" s="56">
        <f>IF(A3178="INVERSION",-J3178,0)</f>
        <v>0</v>
      </c>
      <c r="S3178" s="56">
        <f>finanzas3[[#This Row],[INGRESO__NETO]]+finanzas3[[#This Row],[GASTO_NETO]]+finanzas3[[#This Row],[INVERSION_NETA]]</f>
        <v>-8.8569999999999993</v>
      </c>
    </row>
    <row r="3179" spans="1:19" x14ac:dyDescent="0.35">
      <c r="A3179" s="3" t="s">
        <v>28</v>
      </c>
      <c r="B3179" s="3" t="s">
        <v>16</v>
      </c>
      <c r="C3179" s="3" t="s">
        <v>29</v>
      </c>
      <c r="D3179" s="3" t="s">
        <v>18</v>
      </c>
      <c r="E3179" s="3" t="s">
        <v>184</v>
      </c>
      <c r="F3179" s="3" t="s">
        <v>171</v>
      </c>
      <c r="G3179" s="3" t="s">
        <v>1864</v>
      </c>
      <c r="H3179" s="3" t="s">
        <v>184</v>
      </c>
      <c r="I3179" s="3" t="s">
        <v>1271</v>
      </c>
      <c r="J3179" s="6">
        <v>6.5</v>
      </c>
      <c r="K3179" s="4">
        <v>45537</v>
      </c>
      <c r="L3179" s="3">
        <f t="shared" si="197"/>
        <v>2024</v>
      </c>
      <c r="M3179" s="3">
        <f t="shared" si="198"/>
        <v>9</v>
      </c>
      <c r="O3179" s="3"/>
      <c r="P3179" s="56">
        <f t="shared" si="199"/>
        <v>0</v>
      </c>
      <c r="Q3179" s="56">
        <f t="shared" si="200"/>
        <v>-6.5</v>
      </c>
      <c r="R3179" s="56">
        <f>IF(A3179="INVERSION",-J3179,0)</f>
        <v>0</v>
      </c>
      <c r="S3179" s="56">
        <f>finanzas3[[#This Row],[INGRESO__NETO]]+finanzas3[[#This Row],[GASTO_NETO]]+finanzas3[[#This Row],[INVERSION_NETA]]</f>
        <v>-6.5</v>
      </c>
    </row>
    <row r="3180" spans="1:19" x14ac:dyDescent="0.35">
      <c r="A3180" s="3" t="s">
        <v>28</v>
      </c>
      <c r="B3180" s="3" t="s">
        <v>16</v>
      </c>
      <c r="C3180" s="3" t="s">
        <v>17</v>
      </c>
      <c r="D3180" s="3" t="s">
        <v>18</v>
      </c>
      <c r="E3180" s="3" t="s">
        <v>645</v>
      </c>
      <c r="F3180" s="3" t="s">
        <v>171</v>
      </c>
      <c r="G3180" s="3" t="s">
        <v>48</v>
      </c>
      <c r="H3180" s="3" t="s">
        <v>874</v>
      </c>
      <c r="I3180" s="3" t="s">
        <v>973</v>
      </c>
      <c r="J3180" s="6">
        <v>0.127</v>
      </c>
      <c r="K3180" s="4">
        <v>45537</v>
      </c>
      <c r="L3180" s="3">
        <f t="shared" si="197"/>
        <v>2024</v>
      </c>
      <c r="M3180" s="3">
        <f t="shared" si="198"/>
        <v>9</v>
      </c>
      <c r="O3180" s="3"/>
      <c r="P3180" s="56">
        <f t="shared" si="199"/>
        <v>0</v>
      </c>
      <c r="Q3180" s="56">
        <f t="shared" si="200"/>
        <v>-0.127</v>
      </c>
      <c r="R3180" s="56">
        <f>IF(A3180="INVERSION",-J3180,0)</f>
        <v>0</v>
      </c>
      <c r="S3180" s="56">
        <f>finanzas3[[#This Row],[INGRESO__NETO]]+finanzas3[[#This Row],[GASTO_NETO]]+finanzas3[[#This Row],[INVERSION_NETA]]</f>
        <v>-0.127</v>
      </c>
    </row>
    <row r="3181" spans="1:19" x14ac:dyDescent="0.35">
      <c r="A3181" s="3" t="s">
        <v>28</v>
      </c>
      <c r="B3181" s="3" t="s">
        <v>16</v>
      </c>
      <c r="C3181" s="3" t="s">
        <v>17</v>
      </c>
      <c r="D3181" s="3" t="s">
        <v>18</v>
      </c>
      <c r="E3181" s="3" t="s">
        <v>970</v>
      </c>
      <c r="F3181" s="45" t="s">
        <v>171</v>
      </c>
      <c r="G3181" s="45" t="s">
        <v>67</v>
      </c>
      <c r="H3181" s="45" t="s">
        <v>67</v>
      </c>
      <c r="I3181" s="45" t="s">
        <v>1016</v>
      </c>
      <c r="J3181" s="106">
        <v>0.19</v>
      </c>
      <c r="K3181" s="4">
        <v>45537</v>
      </c>
      <c r="L3181" s="3">
        <f t="shared" si="197"/>
        <v>2024</v>
      </c>
      <c r="M3181" s="3">
        <f t="shared" si="198"/>
        <v>9</v>
      </c>
      <c r="O3181" s="3"/>
      <c r="P3181" s="56">
        <f t="shared" si="199"/>
        <v>0</v>
      </c>
      <c r="Q3181" s="56">
        <f t="shared" si="200"/>
        <v>-0.19</v>
      </c>
      <c r="R3181" s="56">
        <f>IF(A3181="INVERSION",-J3181,0)</f>
        <v>0</v>
      </c>
      <c r="S3181" s="56">
        <f>finanzas3[[#This Row],[INGRESO__NETO]]+finanzas3[[#This Row],[GASTO_NETO]]+finanzas3[[#This Row],[INVERSION_NETA]]</f>
        <v>-0.19</v>
      </c>
    </row>
    <row r="3182" spans="1:19" x14ac:dyDescent="0.35">
      <c r="A3182" s="3" t="s">
        <v>28</v>
      </c>
      <c r="B3182" s="3" t="s">
        <v>16</v>
      </c>
      <c r="C3182" s="3" t="s">
        <v>17</v>
      </c>
      <c r="D3182" s="3" t="s">
        <v>18</v>
      </c>
      <c r="E3182" s="3" t="s">
        <v>645</v>
      </c>
      <c r="F3182" s="41" t="s">
        <v>171</v>
      </c>
      <c r="G3182" s="41" t="s">
        <v>48</v>
      </c>
      <c r="H3182" s="41" t="s">
        <v>874</v>
      </c>
      <c r="I3182" s="41" t="s">
        <v>973</v>
      </c>
      <c r="J3182" s="38">
        <v>0.12999999999999998</v>
      </c>
      <c r="K3182" s="4">
        <v>45537</v>
      </c>
      <c r="L3182" s="3">
        <f t="shared" si="197"/>
        <v>2024</v>
      </c>
      <c r="M3182" s="3">
        <f t="shared" si="198"/>
        <v>9</v>
      </c>
      <c r="O3182" s="3"/>
      <c r="P3182" s="56">
        <f t="shared" si="199"/>
        <v>0</v>
      </c>
      <c r="Q3182" s="56">
        <f t="shared" si="200"/>
        <v>-0.12999999999999998</v>
      </c>
      <c r="R3182" s="56">
        <f>IF(A3182="INVERSION",-J3182,0)</f>
        <v>0</v>
      </c>
      <c r="S3182" s="56">
        <f>finanzas3[[#This Row],[INGRESO__NETO]]+finanzas3[[#This Row],[GASTO_NETO]]+finanzas3[[#This Row],[INVERSION_NETA]]</f>
        <v>-0.12999999999999998</v>
      </c>
    </row>
    <row r="3183" spans="1:19" x14ac:dyDescent="0.35">
      <c r="A3183" s="3" t="s">
        <v>28</v>
      </c>
      <c r="B3183" s="3" t="s">
        <v>16</v>
      </c>
      <c r="C3183" s="3" t="s">
        <v>17</v>
      </c>
      <c r="D3183" s="3" t="s">
        <v>18</v>
      </c>
      <c r="E3183" s="3" t="s">
        <v>2457</v>
      </c>
      <c r="F3183" s="3" t="s">
        <v>171</v>
      </c>
      <c r="G3183" s="3" t="s">
        <v>568</v>
      </c>
      <c r="H3183" s="3" t="s">
        <v>569</v>
      </c>
      <c r="I3183" s="3" t="s">
        <v>2459</v>
      </c>
      <c r="J3183" s="6">
        <v>7</v>
      </c>
      <c r="K3183" s="4">
        <v>45539</v>
      </c>
      <c r="L3183" s="3">
        <f t="shared" si="197"/>
        <v>2024</v>
      </c>
      <c r="M3183" s="3">
        <f t="shared" si="198"/>
        <v>9</v>
      </c>
      <c r="N3183" s="9">
        <v>45539</v>
      </c>
      <c r="O3183" s="3" t="s">
        <v>950</v>
      </c>
      <c r="P3183" s="56">
        <f t="shared" si="199"/>
        <v>0</v>
      </c>
      <c r="Q3183" s="56">
        <f t="shared" si="200"/>
        <v>-7</v>
      </c>
      <c r="R3183" s="56">
        <f>IF(A3183="INVERSION",-J3183,0)</f>
        <v>0</v>
      </c>
      <c r="S3183" s="56">
        <f>finanzas3[[#This Row],[INGRESO__NETO]]+finanzas3[[#This Row],[GASTO_NETO]]+finanzas3[[#This Row],[INVERSION_NETA]]</f>
        <v>-7</v>
      </c>
    </row>
    <row r="3184" spans="1:19" x14ac:dyDescent="0.35">
      <c r="A3184" s="3" t="s">
        <v>1927</v>
      </c>
      <c r="B3184" s="3" t="s">
        <v>16</v>
      </c>
      <c r="C3184" s="3" t="s">
        <v>17</v>
      </c>
      <c r="D3184" s="3" t="s">
        <v>18</v>
      </c>
      <c r="E3184" s="3" t="s">
        <v>1537</v>
      </c>
      <c r="F3184" s="3" t="s">
        <v>1537</v>
      </c>
      <c r="G3184" s="3" t="s">
        <v>1537</v>
      </c>
      <c r="H3184" s="3" t="s">
        <v>1537</v>
      </c>
      <c r="I3184" s="3" t="s">
        <v>1537</v>
      </c>
      <c r="J3184" s="6">
        <v>0</v>
      </c>
      <c r="K3184" s="4">
        <v>45540</v>
      </c>
      <c r="L3184" s="3">
        <f t="shared" si="197"/>
        <v>2024</v>
      </c>
      <c r="M3184" s="3">
        <f t="shared" si="198"/>
        <v>9</v>
      </c>
      <c r="O3184" s="3"/>
      <c r="P3184" s="56">
        <f t="shared" si="199"/>
        <v>0</v>
      </c>
      <c r="Q3184" s="56">
        <f t="shared" si="200"/>
        <v>0</v>
      </c>
      <c r="R3184" s="56">
        <f>IF(A3184="INVERSION",-J3184,0)</f>
        <v>0</v>
      </c>
      <c r="S3184" s="56">
        <f>finanzas3[[#This Row],[INGRESO__NETO]]+finanzas3[[#This Row],[GASTO_NETO]]+finanzas3[[#This Row],[INVERSION_NETA]]</f>
        <v>0</v>
      </c>
    </row>
    <row r="3185" spans="1:19" x14ac:dyDescent="0.35">
      <c r="A3185" s="3" t="s">
        <v>28</v>
      </c>
      <c r="B3185" s="3" t="s">
        <v>16</v>
      </c>
      <c r="C3185" s="3" t="s">
        <v>17</v>
      </c>
      <c r="D3185" s="3" t="s">
        <v>18</v>
      </c>
      <c r="E3185" s="3" t="s">
        <v>550</v>
      </c>
      <c r="F3185" s="3" t="s">
        <v>2465</v>
      </c>
      <c r="G3185" s="3" t="s">
        <v>550</v>
      </c>
      <c r="H3185" s="3" t="s">
        <v>2451</v>
      </c>
      <c r="I3185" s="3" t="s">
        <v>2450</v>
      </c>
      <c r="J3185" s="6">
        <v>40</v>
      </c>
      <c r="K3185" s="4">
        <v>45541</v>
      </c>
      <c r="L3185" s="3">
        <f t="shared" si="197"/>
        <v>2024</v>
      </c>
      <c r="M3185" s="3">
        <f t="shared" si="198"/>
        <v>9</v>
      </c>
      <c r="O3185" s="3" t="s">
        <v>40</v>
      </c>
      <c r="P3185" s="56">
        <f t="shared" si="199"/>
        <v>0</v>
      </c>
      <c r="Q3185" s="56">
        <f t="shared" si="200"/>
        <v>-40</v>
      </c>
      <c r="R3185" s="56">
        <f>IF(A3185="INVERSION",-J3185,0)</f>
        <v>0</v>
      </c>
      <c r="S3185" s="56">
        <f>finanzas3[[#This Row],[INGRESO__NETO]]+finanzas3[[#This Row],[GASTO_NETO]]+finanzas3[[#This Row],[INVERSION_NETA]]</f>
        <v>-40</v>
      </c>
    </row>
    <row r="3186" spans="1:19" x14ac:dyDescent="0.35">
      <c r="A3186" s="3" t="s">
        <v>28</v>
      </c>
      <c r="B3186" s="3" t="s">
        <v>16</v>
      </c>
      <c r="C3186" s="3" t="s">
        <v>17</v>
      </c>
      <c r="D3186" s="3" t="s">
        <v>18</v>
      </c>
      <c r="E3186" s="3" t="s">
        <v>550</v>
      </c>
      <c r="F3186" s="3" t="s">
        <v>2465</v>
      </c>
      <c r="G3186" s="3" t="s">
        <v>550</v>
      </c>
      <c r="H3186" s="3" t="s">
        <v>2451</v>
      </c>
      <c r="I3186" s="3" t="s">
        <v>2452</v>
      </c>
      <c r="J3186" s="6">
        <v>1</v>
      </c>
      <c r="K3186" s="4">
        <v>45541</v>
      </c>
      <c r="L3186" s="3">
        <f t="shared" si="197"/>
        <v>2024</v>
      </c>
      <c r="M3186" s="3">
        <f t="shared" si="198"/>
        <v>9</v>
      </c>
      <c r="O3186" s="3" t="s">
        <v>1206</v>
      </c>
      <c r="P3186" s="56">
        <f t="shared" si="199"/>
        <v>0</v>
      </c>
      <c r="Q3186" s="56">
        <f t="shared" si="200"/>
        <v>-1</v>
      </c>
      <c r="R3186" s="56">
        <f>IF(A3186="INVERSION",-J3186,0)</f>
        <v>0</v>
      </c>
      <c r="S3186" s="56">
        <f>finanzas3[[#This Row],[INGRESO__NETO]]+finanzas3[[#This Row],[GASTO_NETO]]+finanzas3[[#This Row],[INVERSION_NETA]]</f>
        <v>-1</v>
      </c>
    </row>
    <row r="3187" spans="1:19" x14ac:dyDescent="0.35">
      <c r="A3187" s="3" t="s">
        <v>28</v>
      </c>
      <c r="B3187" s="3" t="s">
        <v>16</v>
      </c>
      <c r="C3187" s="3" t="s">
        <v>17</v>
      </c>
      <c r="D3187" s="3" t="s">
        <v>1562</v>
      </c>
      <c r="E3187" s="3" t="s">
        <v>2467</v>
      </c>
      <c r="F3187" s="3" t="s">
        <v>171</v>
      </c>
      <c r="G3187" s="3" t="s">
        <v>67</v>
      </c>
      <c r="H3187" s="3" t="s">
        <v>67</v>
      </c>
      <c r="I3187" s="3" t="s">
        <v>2468</v>
      </c>
      <c r="J3187" s="6">
        <v>2.35</v>
      </c>
      <c r="K3187" s="4">
        <v>45541</v>
      </c>
      <c r="L3187" s="3">
        <f t="shared" si="197"/>
        <v>2024</v>
      </c>
      <c r="M3187" s="3">
        <f t="shared" si="198"/>
        <v>9</v>
      </c>
      <c r="O3187" s="3"/>
      <c r="P3187" s="56">
        <f t="shared" si="199"/>
        <v>0</v>
      </c>
      <c r="Q3187" s="56">
        <f t="shared" si="200"/>
        <v>-2.35</v>
      </c>
      <c r="R3187" s="56">
        <f>IF(A3187="INVERSION",-J3187,0)</f>
        <v>0</v>
      </c>
      <c r="S3187" s="56">
        <f>finanzas3[[#This Row],[INGRESO__NETO]]+finanzas3[[#This Row],[GASTO_NETO]]+finanzas3[[#This Row],[INVERSION_NETA]]</f>
        <v>-2.35</v>
      </c>
    </row>
    <row r="3188" spans="1:19" x14ac:dyDescent="0.35">
      <c r="A3188" s="3" t="s">
        <v>28</v>
      </c>
      <c r="B3188" s="3" t="s">
        <v>16</v>
      </c>
      <c r="C3188" s="3" t="s">
        <v>17</v>
      </c>
      <c r="D3188" s="3" t="s">
        <v>18</v>
      </c>
      <c r="E3188" s="3" t="s">
        <v>2461</v>
      </c>
      <c r="F3188" s="3" t="s">
        <v>2462</v>
      </c>
      <c r="G3188" s="3" t="s">
        <v>48</v>
      </c>
      <c r="H3188" s="3" t="s">
        <v>2089</v>
      </c>
      <c r="I3188" s="3" t="s">
        <v>973</v>
      </c>
      <c r="J3188" s="6">
        <v>0.31900000000000001</v>
      </c>
      <c r="K3188" s="4">
        <v>45544</v>
      </c>
      <c r="L3188" s="3">
        <f t="shared" si="197"/>
        <v>2024</v>
      </c>
      <c r="M3188" s="3">
        <f t="shared" si="198"/>
        <v>9</v>
      </c>
      <c r="O3188" s="3"/>
      <c r="P3188" s="56">
        <f t="shared" si="199"/>
        <v>0</v>
      </c>
      <c r="Q3188" s="56">
        <f t="shared" si="200"/>
        <v>-0.31900000000000001</v>
      </c>
      <c r="R3188" s="56">
        <f>IF(A3188="INVERSION",-J3188,0)</f>
        <v>0</v>
      </c>
      <c r="S3188" s="56">
        <f>finanzas3[[#This Row],[INGRESO__NETO]]+finanzas3[[#This Row],[GASTO_NETO]]+finanzas3[[#This Row],[INVERSION_NETA]]</f>
        <v>-0.31900000000000001</v>
      </c>
    </row>
    <row r="3189" spans="1:19" x14ac:dyDescent="0.35">
      <c r="A3189" s="3" t="s">
        <v>28</v>
      </c>
      <c r="B3189" s="3" t="s">
        <v>16</v>
      </c>
      <c r="C3189" s="3" t="s">
        <v>17</v>
      </c>
      <c r="D3189" s="3" t="s">
        <v>18</v>
      </c>
      <c r="E3189" s="3" t="s">
        <v>1890</v>
      </c>
      <c r="F3189" s="3" t="s">
        <v>20</v>
      </c>
      <c r="G3189" s="3" t="s">
        <v>73</v>
      </c>
      <c r="H3189" s="3" t="s">
        <v>168</v>
      </c>
      <c r="I3189" s="3" t="s">
        <v>1890</v>
      </c>
      <c r="J3189" s="6">
        <v>2.254</v>
      </c>
      <c r="K3189" s="4">
        <v>45544</v>
      </c>
      <c r="L3189" s="3">
        <f t="shared" si="197"/>
        <v>2024</v>
      </c>
      <c r="M3189" s="3">
        <f t="shared" si="198"/>
        <v>9</v>
      </c>
      <c r="O3189" s="3"/>
      <c r="P3189" s="56">
        <f t="shared" si="199"/>
        <v>0</v>
      </c>
      <c r="Q3189" s="56">
        <f t="shared" si="200"/>
        <v>-2.254</v>
      </c>
      <c r="R3189" s="56">
        <f>IF(A3189="INVERSION",-J3189,0)</f>
        <v>0</v>
      </c>
      <c r="S3189" s="56">
        <f>finanzas3[[#This Row],[INGRESO__NETO]]+finanzas3[[#This Row],[GASTO_NETO]]+finanzas3[[#This Row],[INVERSION_NETA]]</f>
        <v>-2.254</v>
      </c>
    </row>
    <row r="3190" spans="1:19" x14ac:dyDescent="0.35">
      <c r="A3190" s="3" t="s">
        <v>28</v>
      </c>
      <c r="B3190" s="3" t="s">
        <v>16</v>
      </c>
      <c r="C3190" s="3" t="s">
        <v>17</v>
      </c>
      <c r="D3190" s="3" t="s">
        <v>1562</v>
      </c>
      <c r="E3190" s="3" t="s">
        <v>1251</v>
      </c>
      <c r="F3190" s="3" t="s">
        <v>171</v>
      </c>
      <c r="G3190" s="3" t="s">
        <v>48</v>
      </c>
      <c r="H3190" s="3" t="s">
        <v>46</v>
      </c>
      <c r="I3190" s="3" t="s">
        <v>2366</v>
      </c>
      <c r="J3190" s="6">
        <v>1.6780000000000002</v>
      </c>
      <c r="K3190" s="4">
        <v>45544</v>
      </c>
      <c r="L3190" s="3">
        <f t="shared" si="197"/>
        <v>2024</v>
      </c>
      <c r="M3190" s="3">
        <f t="shared" si="198"/>
        <v>9</v>
      </c>
      <c r="N3190" s="5"/>
      <c r="O3190" s="3"/>
      <c r="P3190" s="56">
        <f t="shared" si="199"/>
        <v>0</v>
      </c>
      <c r="Q3190" s="56">
        <f t="shared" si="200"/>
        <v>-1.6780000000000002</v>
      </c>
      <c r="R3190" s="56">
        <f>IF(A3190="INVERSION",-J3190,0)</f>
        <v>0</v>
      </c>
      <c r="S3190" s="56">
        <f>finanzas3[[#This Row],[INGRESO__NETO]]+finanzas3[[#This Row],[GASTO_NETO]]+finanzas3[[#This Row],[INVERSION_NETA]]</f>
        <v>-1.6780000000000002</v>
      </c>
    </row>
    <row r="3191" spans="1:19" x14ac:dyDescent="0.35">
      <c r="A3191" s="3" t="s">
        <v>28</v>
      </c>
      <c r="B3191" s="3" t="s">
        <v>16</v>
      </c>
      <c r="C3191" s="3" t="s">
        <v>17</v>
      </c>
      <c r="D3191" s="3" t="s">
        <v>18</v>
      </c>
      <c r="E3191" s="3" t="s">
        <v>2463</v>
      </c>
      <c r="F3191" s="3" t="s">
        <v>171</v>
      </c>
      <c r="G3191" s="3" t="s">
        <v>1865</v>
      </c>
      <c r="H3191" s="3" t="s">
        <v>2464</v>
      </c>
      <c r="I3191" s="3" t="s">
        <v>2453</v>
      </c>
      <c r="J3191" s="6">
        <v>1</v>
      </c>
      <c r="K3191" s="4">
        <v>45545</v>
      </c>
      <c r="L3191" s="3">
        <f t="shared" si="197"/>
        <v>2024</v>
      </c>
      <c r="M3191" s="3">
        <f t="shared" si="198"/>
        <v>9</v>
      </c>
      <c r="O3191" s="3"/>
      <c r="P3191" s="56">
        <f t="shared" si="199"/>
        <v>0</v>
      </c>
      <c r="Q3191" s="56">
        <f t="shared" si="200"/>
        <v>-1</v>
      </c>
      <c r="R3191" s="56">
        <f>IF(A3191="INVERSION",-J3191,0)</f>
        <v>0</v>
      </c>
      <c r="S3191" s="56">
        <f>finanzas3[[#This Row],[INGRESO__NETO]]+finanzas3[[#This Row],[GASTO_NETO]]+finanzas3[[#This Row],[INVERSION_NETA]]</f>
        <v>-1</v>
      </c>
    </row>
    <row r="3192" spans="1:19" x14ac:dyDescent="0.35">
      <c r="A3192" s="3" t="s">
        <v>28</v>
      </c>
      <c r="B3192" s="3" t="s">
        <v>16</v>
      </c>
      <c r="C3192" s="3" t="s">
        <v>17</v>
      </c>
      <c r="D3192" s="3" t="s">
        <v>18</v>
      </c>
      <c r="E3192" s="3" t="s">
        <v>1740</v>
      </c>
      <c r="F3192" s="3" t="s">
        <v>171</v>
      </c>
      <c r="G3192" s="3" t="s">
        <v>67</v>
      </c>
      <c r="H3192" s="3" t="s">
        <v>66</v>
      </c>
      <c r="I3192" s="3" t="s">
        <v>2454</v>
      </c>
      <c r="J3192" s="6">
        <v>0.35000000000000003</v>
      </c>
      <c r="K3192" s="4">
        <v>45547</v>
      </c>
      <c r="L3192" s="3">
        <f t="shared" si="197"/>
        <v>2024</v>
      </c>
      <c r="M3192" s="3">
        <f t="shared" si="198"/>
        <v>9</v>
      </c>
      <c r="N3192" s="5"/>
      <c r="O3192" s="3"/>
      <c r="P3192" s="56">
        <f t="shared" si="199"/>
        <v>0</v>
      </c>
      <c r="Q3192" s="56">
        <f t="shared" si="200"/>
        <v>-0.35000000000000003</v>
      </c>
      <c r="R3192" s="56">
        <f>IF(A3192="INVERSION",-J3192,0)</f>
        <v>0</v>
      </c>
      <c r="S3192" s="56">
        <f>finanzas3[[#This Row],[INGRESO__NETO]]+finanzas3[[#This Row],[GASTO_NETO]]+finanzas3[[#This Row],[INVERSION_NETA]]</f>
        <v>-0.35000000000000003</v>
      </c>
    </row>
    <row r="3193" spans="1:19" x14ac:dyDescent="0.35">
      <c r="A3193" s="3" t="s">
        <v>28</v>
      </c>
      <c r="B3193" s="3" t="s">
        <v>16</v>
      </c>
      <c r="C3193" s="3" t="s">
        <v>17</v>
      </c>
      <c r="D3193" s="3" t="s">
        <v>18</v>
      </c>
      <c r="E3193" s="3" t="s">
        <v>167</v>
      </c>
      <c r="F3193" s="3" t="s">
        <v>20</v>
      </c>
      <c r="G3193" s="3" t="s">
        <v>1865</v>
      </c>
      <c r="H3193" s="3" t="s">
        <v>711</v>
      </c>
      <c r="I3193" s="3" t="s">
        <v>2455</v>
      </c>
      <c r="J3193" s="6">
        <v>4.6470000000000002</v>
      </c>
      <c r="K3193" s="4">
        <v>45547</v>
      </c>
      <c r="L3193" s="3">
        <f t="shared" si="197"/>
        <v>2024</v>
      </c>
      <c r="M3193" s="3">
        <f t="shared" si="198"/>
        <v>9</v>
      </c>
      <c r="O3193" s="3"/>
      <c r="P3193" s="56">
        <f t="shared" si="199"/>
        <v>0</v>
      </c>
      <c r="Q3193" s="56">
        <f t="shared" si="200"/>
        <v>-4.6470000000000002</v>
      </c>
      <c r="R3193" s="56">
        <f>IF(A3193="INVERSION",-J3193,0)</f>
        <v>0</v>
      </c>
      <c r="S3193" s="56">
        <f>finanzas3[[#This Row],[INGRESO__NETO]]+finanzas3[[#This Row],[GASTO_NETO]]+finanzas3[[#This Row],[INVERSION_NETA]]</f>
        <v>-4.6470000000000002</v>
      </c>
    </row>
    <row r="3194" spans="1:19" x14ac:dyDescent="0.35">
      <c r="A3194" s="3" t="s">
        <v>28</v>
      </c>
      <c r="B3194" s="3" t="s">
        <v>16</v>
      </c>
      <c r="C3194" s="3" t="s">
        <v>17</v>
      </c>
      <c r="D3194" s="3" t="s">
        <v>18</v>
      </c>
      <c r="E3194" s="3" t="s">
        <v>2456</v>
      </c>
      <c r="F3194" s="3" t="s">
        <v>171</v>
      </c>
      <c r="G3194" s="3" t="s">
        <v>53</v>
      </c>
      <c r="H3194" s="3" t="s">
        <v>77</v>
      </c>
      <c r="I3194" s="3" t="s">
        <v>711</v>
      </c>
      <c r="J3194" s="6">
        <v>0.8</v>
      </c>
      <c r="K3194" s="4">
        <v>45547</v>
      </c>
      <c r="L3194" s="3">
        <f t="shared" si="197"/>
        <v>2024</v>
      </c>
      <c r="M3194" s="3">
        <f t="shared" si="198"/>
        <v>9</v>
      </c>
      <c r="N3194" s="9">
        <v>45547</v>
      </c>
      <c r="O3194" s="3"/>
      <c r="P3194" s="56">
        <f t="shared" si="199"/>
        <v>0</v>
      </c>
      <c r="Q3194" s="56">
        <f t="shared" si="200"/>
        <v>-0.8</v>
      </c>
      <c r="R3194" s="56">
        <f>IF(A3194="INVERSION",-J3194,0)</f>
        <v>0</v>
      </c>
      <c r="S3194" s="56">
        <f>finanzas3[[#This Row],[INGRESO__NETO]]+finanzas3[[#This Row],[GASTO_NETO]]+finanzas3[[#This Row],[INVERSION_NETA]]</f>
        <v>-0.8</v>
      </c>
    </row>
    <row r="3195" spans="1:19" x14ac:dyDescent="0.35">
      <c r="A3195" s="3" t="s">
        <v>28</v>
      </c>
      <c r="B3195" s="3" t="s">
        <v>16</v>
      </c>
      <c r="C3195" s="3" t="s">
        <v>17</v>
      </c>
      <c r="D3195" s="3" t="s">
        <v>18</v>
      </c>
      <c r="E3195" s="3" t="s">
        <v>909</v>
      </c>
      <c r="F3195" s="3" t="s">
        <v>171</v>
      </c>
      <c r="G3195" s="3" t="s">
        <v>48</v>
      </c>
      <c r="H3195" s="3" t="s">
        <v>909</v>
      </c>
      <c r="I3195" s="3" t="s">
        <v>2460</v>
      </c>
      <c r="J3195" s="6">
        <v>0.60000000000000009</v>
      </c>
      <c r="K3195" s="4">
        <v>45547</v>
      </c>
      <c r="L3195" s="3">
        <f t="shared" si="197"/>
        <v>2024</v>
      </c>
      <c r="M3195" s="3">
        <f t="shared" si="198"/>
        <v>9</v>
      </c>
      <c r="N3195" s="4">
        <v>45547</v>
      </c>
      <c r="O3195" s="3" t="s">
        <v>40</v>
      </c>
      <c r="P3195" s="56">
        <f t="shared" si="199"/>
        <v>0</v>
      </c>
      <c r="Q3195" s="56">
        <f t="shared" si="200"/>
        <v>-0.60000000000000009</v>
      </c>
      <c r="R3195" s="56">
        <f>IF(A3195="INVERSION",-J3195,0)</f>
        <v>0</v>
      </c>
      <c r="S3195" s="56">
        <f>finanzas3[[#This Row],[INGRESO__NETO]]+finanzas3[[#This Row],[GASTO_NETO]]+finanzas3[[#This Row],[INVERSION_NETA]]</f>
        <v>-0.60000000000000009</v>
      </c>
    </row>
    <row r="3196" spans="1:19" x14ac:dyDescent="0.35">
      <c r="A3196" s="3" t="s">
        <v>15</v>
      </c>
      <c r="B3196" s="3" t="s">
        <v>16</v>
      </c>
      <c r="C3196" s="3" t="s">
        <v>17</v>
      </c>
      <c r="D3196" s="3" t="s">
        <v>18</v>
      </c>
      <c r="E3196" s="3" t="s">
        <v>2457</v>
      </c>
      <c r="F3196" s="3" t="s">
        <v>171</v>
      </c>
      <c r="G3196" s="3" t="s">
        <v>568</v>
      </c>
      <c r="H3196" s="3" t="s">
        <v>569</v>
      </c>
      <c r="I3196" s="3" t="s">
        <v>2458</v>
      </c>
      <c r="J3196" s="6">
        <v>22.5</v>
      </c>
      <c r="K3196" s="4">
        <v>45547</v>
      </c>
      <c r="L3196" s="3">
        <f t="shared" si="197"/>
        <v>2024</v>
      </c>
      <c r="M3196" s="3">
        <f t="shared" si="198"/>
        <v>9</v>
      </c>
      <c r="N3196" s="4">
        <v>45547</v>
      </c>
      <c r="O3196" s="3" t="s">
        <v>950</v>
      </c>
      <c r="P3196" s="56">
        <f t="shared" si="199"/>
        <v>22.5</v>
      </c>
      <c r="Q3196" s="56">
        <f t="shared" si="200"/>
        <v>0</v>
      </c>
      <c r="R3196" s="56">
        <f>IF(A3196="INVERSION",-J3196,0)</f>
        <v>0</v>
      </c>
      <c r="S3196" s="56">
        <f>finanzas3[[#This Row],[INGRESO__NETO]]+finanzas3[[#This Row],[GASTO_NETO]]+finanzas3[[#This Row],[INVERSION_NETA]]</f>
        <v>22.5</v>
      </c>
    </row>
    <row r="3197" spans="1:19" x14ac:dyDescent="0.35">
      <c r="A3197" s="3" t="s">
        <v>531</v>
      </c>
      <c r="B3197" s="3" t="s">
        <v>16</v>
      </c>
      <c r="C3197" s="3" t="s">
        <v>17</v>
      </c>
      <c r="D3197" s="3" t="s">
        <v>18</v>
      </c>
      <c r="E3197" s="3" t="s">
        <v>2203</v>
      </c>
      <c r="F3197" s="3" t="s">
        <v>20</v>
      </c>
      <c r="G3197" s="3" t="s">
        <v>1451</v>
      </c>
      <c r="H3197" s="3" t="s">
        <v>1451</v>
      </c>
      <c r="I3197" s="3" t="s">
        <v>1450</v>
      </c>
      <c r="J3197" s="6">
        <v>135</v>
      </c>
      <c r="K3197" s="4">
        <v>45548</v>
      </c>
      <c r="L3197" s="3">
        <f t="shared" si="197"/>
        <v>2024</v>
      </c>
      <c r="M3197" s="3">
        <f t="shared" si="198"/>
        <v>9</v>
      </c>
      <c r="O3197" s="3"/>
      <c r="P3197" s="56">
        <f t="shared" si="199"/>
        <v>0</v>
      </c>
      <c r="Q3197" s="56">
        <f t="shared" si="200"/>
        <v>0</v>
      </c>
      <c r="R3197" s="56">
        <f>IF(A3197="INVERSION",-J3197,0)</f>
        <v>-135</v>
      </c>
      <c r="S3197" s="56">
        <f>finanzas3[[#This Row],[INGRESO__NETO]]+finanzas3[[#This Row],[GASTO_NETO]]+finanzas3[[#This Row],[INVERSION_NETA]]</f>
        <v>-135</v>
      </c>
    </row>
    <row r="3198" spans="1:19" x14ac:dyDescent="0.35">
      <c r="A3198" s="3" t="s">
        <v>28</v>
      </c>
      <c r="B3198" s="3" t="s">
        <v>16</v>
      </c>
      <c r="C3198" s="3" t="s">
        <v>17</v>
      </c>
      <c r="D3198" s="3" t="s">
        <v>1562</v>
      </c>
      <c r="E3198" s="3" t="s">
        <v>46</v>
      </c>
      <c r="F3198" s="3" t="s">
        <v>171</v>
      </c>
      <c r="G3198" s="3" t="s">
        <v>48</v>
      </c>
      <c r="H3198" s="3" t="s">
        <v>46</v>
      </c>
      <c r="I3198" s="3" t="s">
        <v>1950</v>
      </c>
      <c r="J3198" s="6">
        <v>7.1530000000000005</v>
      </c>
      <c r="K3198" s="4">
        <v>45548</v>
      </c>
      <c r="L3198" s="3">
        <f t="shared" si="197"/>
        <v>2024</v>
      </c>
      <c r="M3198" s="3">
        <f t="shared" si="198"/>
        <v>9</v>
      </c>
      <c r="O3198" s="3"/>
      <c r="P3198" s="56">
        <f t="shared" si="199"/>
        <v>0</v>
      </c>
      <c r="Q3198" s="56">
        <f t="shared" si="200"/>
        <v>-7.1530000000000005</v>
      </c>
      <c r="R3198" s="56">
        <f>IF(A3198="INVERSION",-J3198,0)</f>
        <v>0</v>
      </c>
      <c r="S3198" s="56">
        <f>finanzas3[[#This Row],[INGRESO__NETO]]+finanzas3[[#This Row],[GASTO_NETO]]+finanzas3[[#This Row],[INVERSION_NETA]]</f>
        <v>-7.1530000000000005</v>
      </c>
    </row>
    <row r="3199" spans="1:19" x14ac:dyDescent="0.35">
      <c r="A3199" s="3" t="s">
        <v>28</v>
      </c>
      <c r="B3199" s="3" t="s">
        <v>16</v>
      </c>
      <c r="C3199" s="3" t="s">
        <v>17</v>
      </c>
      <c r="D3199" s="3" t="s">
        <v>18</v>
      </c>
      <c r="E3199" s="3" t="s">
        <v>2463</v>
      </c>
      <c r="F3199" s="3" t="s">
        <v>171</v>
      </c>
      <c r="G3199" s="3" t="s">
        <v>1865</v>
      </c>
      <c r="H3199" s="3" t="s">
        <v>2464</v>
      </c>
      <c r="I3199" s="3" t="s">
        <v>2453</v>
      </c>
      <c r="J3199" s="6">
        <v>2.7110000000000003</v>
      </c>
      <c r="K3199" s="4">
        <v>45551</v>
      </c>
      <c r="L3199" s="3">
        <f t="shared" si="197"/>
        <v>2024</v>
      </c>
      <c r="M3199" s="3">
        <f t="shared" si="198"/>
        <v>9</v>
      </c>
      <c r="O3199" s="3" t="s">
        <v>2469</v>
      </c>
      <c r="P3199" s="56">
        <f t="shared" si="199"/>
        <v>0</v>
      </c>
      <c r="Q3199" s="56">
        <f t="shared" si="200"/>
        <v>-2.7110000000000003</v>
      </c>
      <c r="R3199" s="56">
        <f>IF(A3199="INVERSION",-J3199,0)</f>
        <v>0</v>
      </c>
      <c r="S3199" s="56">
        <f>finanzas3[[#This Row],[INGRESO__NETO]]+finanzas3[[#This Row],[GASTO_NETO]]+finanzas3[[#This Row],[INVERSION_NETA]]</f>
        <v>-2.7110000000000003</v>
      </c>
    </row>
    <row r="3200" spans="1:19" x14ac:dyDescent="0.35">
      <c r="A3200" s="3" t="s">
        <v>28</v>
      </c>
      <c r="B3200" s="3" t="s">
        <v>16</v>
      </c>
      <c r="C3200" s="3" t="s">
        <v>17</v>
      </c>
      <c r="D3200" s="3" t="s">
        <v>1562</v>
      </c>
      <c r="E3200" s="3" t="s">
        <v>2498</v>
      </c>
      <c r="F3200" s="3" t="s">
        <v>171</v>
      </c>
      <c r="G3200" s="3" t="s">
        <v>67</v>
      </c>
      <c r="H3200" s="3" t="s">
        <v>67</v>
      </c>
      <c r="I3200" s="3" t="s">
        <v>2492</v>
      </c>
      <c r="J3200" s="6">
        <v>6.73</v>
      </c>
      <c r="K3200" s="4">
        <v>45551</v>
      </c>
      <c r="L3200" s="3">
        <f t="shared" si="197"/>
        <v>2024</v>
      </c>
      <c r="M3200" s="3">
        <f t="shared" si="198"/>
        <v>9</v>
      </c>
      <c r="O3200" s="3"/>
      <c r="P3200" s="56">
        <f t="shared" si="199"/>
        <v>0</v>
      </c>
      <c r="Q3200" s="56">
        <f t="shared" si="200"/>
        <v>-6.73</v>
      </c>
      <c r="R3200" s="56">
        <f>IF(A3200="INVERSION",-J3200,0)</f>
        <v>0</v>
      </c>
      <c r="S3200" s="56">
        <f>finanzas3[[#This Row],[INGRESO__NETO]]+finanzas3[[#This Row],[GASTO_NETO]]+finanzas3[[#This Row],[INVERSION_NETA]]</f>
        <v>-6.73</v>
      </c>
    </row>
    <row r="3201" spans="1:19" x14ac:dyDescent="0.35">
      <c r="A3201" s="3" t="s">
        <v>28</v>
      </c>
      <c r="B3201" s="3" t="s">
        <v>16</v>
      </c>
      <c r="C3201" s="3" t="s">
        <v>17</v>
      </c>
      <c r="D3201" s="3" t="s">
        <v>1562</v>
      </c>
      <c r="E3201" s="3" t="s">
        <v>2493</v>
      </c>
      <c r="F3201" s="3" t="s">
        <v>171</v>
      </c>
      <c r="G3201" s="3" t="s">
        <v>67</v>
      </c>
      <c r="H3201" s="3" t="s">
        <v>66</v>
      </c>
      <c r="I3201" s="3" t="s">
        <v>2499</v>
      </c>
      <c r="J3201" s="6">
        <v>0.25</v>
      </c>
      <c r="K3201" s="4">
        <v>45551</v>
      </c>
      <c r="L3201" s="3">
        <f t="shared" si="197"/>
        <v>2024</v>
      </c>
      <c r="M3201" s="3">
        <f t="shared" si="198"/>
        <v>9</v>
      </c>
      <c r="O3201" s="3"/>
      <c r="P3201" s="56">
        <f t="shared" si="199"/>
        <v>0</v>
      </c>
      <c r="Q3201" s="56">
        <f t="shared" si="200"/>
        <v>-0.25</v>
      </c>
      <c r="R3201" s="56">
        <f>IF(A3201="INVERSION",-J3201,0)</f>
        <v>0</v>
      </c>
      <c r="S3201" s="56">
        <f>finanzas3[[#This Row],[INGRESO__NETO]]+finanzas3[[#This Row],[GASTO_NETO]]+finanzas3[[#This Row],[INVERSION_NETA]]</f>
        <v>-0.25</v>
      </c>
    </row>
    <row r="3202" spans="1:19" x14ac:dyDescent="0.35">
      <c r="A3202" s="3" t="s">
        <v>28</v>
      </c>
      <c r="B3202" s="3" t="s">
        <v>16</v>
      </c>
      <c r="C3202" s="3" t="s">
        <v>17</v>
      </c>
      <c r="D3202" s="3" t="s">
        <v>1562</v>
      </c>
      <c r="E3202" s="3" t="s">
        <v>327</v>
      </c>
      <c r="F3202" s="3" t="s">
        <v>20</v>
      </c>
      <c r="G3202" s="3" t="s">
        <v>73</v>
      </c>
      <c r="H3202" s="3" t="s">
        <v>168</v>
      </c>
      <c r="I3202" s="3" t="s">
        <v>327</v>
      </c>
      <c r="J3202" s="6">
        <v>0.60000000000000009</v>
      </c>
      <c r="K3202" s="4">
        <v>45551</v>
      </c>
      <c r="L3202" s="3">
        <f t="shared" ref="L3202:L3265" si="201">YEAR(K3202)</f>
        <v>2024</v>
      </c>
      <c r="M3202" s="3">
        <f t="shared" ref="M3202:M3265" si="202">MONTH(K3202)</f>
        <v>9</v>
      </c>
      <c r="O3202" s="3"/>
      <c r="P3202" s="56">
        <f t="shared" si="199"/>
        <v>0</v>
      </c>
      <c r="Q3202" s="56">
        <f t="shared" si="200"/>
        <v>-0.60000000000000009</v>
      </c>
      <c r="R3202" s="56">
        <f>IF(A3202="INVERSION",-J3202,0)</f>
        <v>0</v>
      </c>
      <c r="S3202" s="56">
        <f>finanzas3[[#This Row],[INGRESO__NETO]]+finanzas3[[#This Row],[GASTO_NETO]]+finanzas3[[#This Row],[INVERSION_NETA]]</f>
        <v>-0.60000000000000009</v>
      </c>
    </row>
    <row r="3203" spans="1:19" x14ac:dyDescent="0.35">
      <c r="A3203" s="3" t="s">
        <v>28</v>
      </c>
      <c r="B3203" s="3" t="s">
        <v>16</v>
      </c>
      <c r="C3203" s="3" t="s">
        <v>17</v>
      </c>
      <c r="D3203" s="3" t="s">
        <v>18</v>
      </c>
      <c r="E3203" s="3" t="s">
        <v>970</v>
      </c>
      <c r="F3203" s="3" t="s">
        <v>171</v>
      </c>
      <c r="G3203" s="3" t="s">
        <v>67</v>
      </c>
      <c r="H3203" s="3" t="s">
        <v>67</v>
      </c>
      <c r="I3203" s="3" t="s">
        <v>1016</v>
      </c>
      <c r="J3203" s="6">
        <v>0.15000000000000002</v>
      </c>
      <c r="K3203" s="4">
        <v>45553</v>
      </c>
      <c r="L3203" s="3">
        <f t="shared" si="201"/>
        <v>2024</v>
      </c>
      <c r="M3203" s="3">
        <f t="shared" si="202"/>
        <v>9</v>
      </c>
      <c r="O3203" s="3"/>
      <c r="P3203" s="56">
        <f t="shared" ref="P3203:P3266" si="203">IF(A3203="INGRESO",J3203,0)</f>
        <v>0</v>
      </c>
      <c r="Q3203" s="56">
        <f t="shared" ref="Q3203:Q3266" si="204">IF(A3203="GASTO",-J3203,0)</f>
        <v>-0.15000000000000002</v>
      </c>
      <c r="R3203" s="56">
        <f>IF(A3203="INVERSION",-J3203,0)</f>
        <v>0</v>
      </c>
      <c r="S3203" s="56">
        <f>finanzas3[[#This Row],[INGRESO__NETO]]+finanzas3[[#This Row],[GASTO_NETO]]+finanzas3[[#This Row],[INVERSION_NETA]]</f>
        <v>-0.15000000000000002</v>
      </c>
    </row>
    <row r="3204" spans="1:19" x14ac:dyDescent="0.35">
      <c r="A3204" s="3" t="s">
        <v>28</v>
      </c>
      <c r="B3204" s="3" t="s">
        <v>16</v>
      </c>
      <c r="C3204" s="3" t="s">
        <v>17</v>
      </c>
      <c r="D3204" s="3" t="s">
        <v>18</v>
      </c>
      <c r="E3204" s="3" t="s">
        <v>167</v>
      </c>
      <c r="F3204" s="3" t="s">
        <v>20</v>
      </c>
      <c r="G3204" s="3" t="s">
        <v>550</v>
      </c>
      <c r="H3204" s="3" t="s">
        <v>639</v>
      </c>
      <c r="I3204" s="3" t="s">
        <v>2476</v>
      </c>
      <c r="J3204" s="6">
        <v>1.7989999999999999</v>
      </c>
      <c r="K3204" s="4">
        <v>45553</v>
      </c>
      <c r="L3204" s="3">
        <f t="shared" si="201"/>
        <v>2024</v>
      </c>
      <c r="M3204" s="3">
        <f t="shared" si="202"/>
        <v>9</v>
      </c>
      <c r="O3204" s="3"/>
      <c r="P3204" s="56">
        <f t="shared" si="203"/>
        <v>0</v>
      </c>
      <c r="Q3204" s="56">
        <f t="shared" si="204"/>
        <v>-1.7989999999999999</v>
      </c>
      <c r="R3204" s="56">
        <f>IF(A3204="INVERSION",-J3204,0)</f>
        <v>0</v>
      </c>
      <c r="S3204" s="56">
        <f>finanzas3[[#This Row],[INGRESO__NETO]]+finanzas3[[#This Row],[GASTO_NETO]]+finanzas3[[#This Row],[INVERSION_NETA]]</f>
        <v>-1.7989999999999999</v>
      </c>
    </row>
    <row r="3205" spans="1:19" x14ac:dyDescent="0.35">
      <c r="A3205" s="3" t="s">
        <v>28</v>
      </c>
      <c r="B3205" s="3" t="s">
        <v>16</v>
      </c>
      <c r="C3205" s="3" t="s">
        <v>17</v>
      </c>
      <c r="D3205" s="3" t="s">
        <v>18</v>
      </c>
      <c r="E3205" s="3" t="s">
        <v>803</v>
      </c>
      <c r="F3205" s="3" t="s">
        <v>171</v>
      </c>
      <c r="G3205" s="3" t="s">
        <v>53</v>
      </c>
      <c r="H3205" s="3" t="s">
        <v>77</v>
      </c>
      <c r="I3205" s="3" t="s">
        <v>711</v>
      </c>
      <c r="J3205" s="6">
        <v>0.88000000000000012</v>
      </c>
      <c r="K3205" s="4">
        <v>45554</v>
      </c>
      <c r="L3205" s="3">
        <f t="shared" si="201"/>
        <v>2024</v>
      </c>
      <c r="M3205" s="3">
        <f t="shared" si="202"/>
        <v>9</v>
      </c>
      <c r="O3205" s="3"/>
      <c r="P3205" s="56">
        <f t="shared" si="203"/>
        <v>0</v>
      </c>
      <c r="Q3205" s="56">
        <f t="shared" si="204"/>
        <v>-0.88000000000000012</v>
      </c>
      <c r="R3205" s="56">
        <f>IF(A3205="INVERSION",-J3205,0)</f>
        <v>0</v>
      </c>
      <c r="S3205" s="56">
        <f>finanzas3[[#This Row],[INGRESO__NETO]]+finanzas3[[#This Row],[GASTO_NETO]]+finanzas3[[#This Row],[INVERSION_NETA]]</f>
        <v>-0.88000000000000012</v>
      </c>
    </row>
    <row r="3206" spans="1:19" x14ac:dyDescent="0.35">
      <c r="A3206" s="3" t="s">
        <v>28</v>
      </c>
      <c r="B3206" s="3" t="s">
        <v>16</v>
      </c>
      <c r="C3206" s="3" t="s">
        <v>17</v>
      </c>
      <c r="D3206" s="3" t="s">
        <v>1562</v>
      </c>
      <c r="E3206" s="3" t="s">
        <v>410</v>
      </c>
      <c r="F3206" s="3" t="s">
        <v>20</v>
      </c>
      <c r="G3206" s="3" t="s">
        <v>110</v>
      </c>
      <c r="H3206" s="3" t="s">
        <v>375</v>
      </c>
      <c r="I3206" s="3" t="s">
        <v>2496</v>
      </c>
      <c r="J3206" s="6">
        <v>11.364000000000001</v>
      </c>
      <c r="K3206" s="4">
        <v>45555</v>
      </c>
      <c r="L3206" s="3">
        <f t="shared" si="201"/>
        <v>2024</v>
      </c>
      <c r="M3206" s="3">
        <f t="shared" si="202"/>
        <v>9</v>
      </c>
      <c r="O3206" s="3"/>
      <c r="P3206" s="56">
        <f t="shared" si="203"/>
        <v>0</v>
      </c>
      <c r="Q3206" s="56">
        <f t="shared" si="204"/>
        <v>-11.364000000000001</v>
      </c>
      <c r="R3206" s="56">
        <f>IF(A3206="INVERSION",-J3206,0)</f>
        <v>0</v>
      </c>
      <c r="S3206" s="56">
        <f>finanzas3[[#This Row],[INGRESO__NETO]]+finanzas3[[#This Row],[GASTO_NETO]]+finanzas3[[#This Row],[INVERSION_NETA]]</f>
        <v>-11.364000000000001</v>
      </c>
    </row>
    <row r="3207" spans="1:19" x14ac:dyDescent="0.35">
      <c r="A3207" s="3" t="s">
        <v>28</v>
      </c>
      <c r="B3207" s="3" t="s">
        <v>16</v>
      </c>
      <c r="C3207" s="3" t="s">
        <v>17</v>
      </c>
      <c r="D3207" s="3" t="s">
        <v>18</v>
      </c>
      <c r="E3207" s="3" t="s">
        <v>2358</v>
      </c>
      <c r="F3207" s="3" t="s">
        <v>171</v>
      </c>
      <c r="G3207" s="3" t="s">
        <v>81</v>
      </c>
      <c r="H3207" s="3" t="s">
        <v>2470</v>
      </c>
      <c r="I3207" s="3" t="s">
        <v>2358</v>
      </c>
      <c r="J3207" s="6">
        <v>7</v>
      </c>
      <c r="K3207" s="4">
        <v>45558</v>
      </c>
      <c r="L3207" s="3">
        <f t="shared" si="201"/>
        <v>2024</v>
      </c>
      <c r="M3207" s="3">
        <f t="shared" si="202"/>
        <v>9</v>
      </c>
      <c r="O3207" s="3"/>
      <c r="P3207" s="56">
        <f t="shared" si="203"/>
        <v>0</v>
      </c>
      <c r="Q3207" s="56">
        <f t="shared" si="204"/>
        <v>-7</v>
      </c>
      <c r="R3207" s="56">
        <f>IF(A3207="INVERSION",-J3207,0)</f>
        <v>0</v>
      </c>
      <c r="S3207" s="56">
        <f>finanzas3[[#This Row],[INGRESO__NETO]]+finanzas3[[#This Row],[GASTO_NETO]]+finanzas3[[#This Row],[INVERSION_NETA]]</f>
        <v>-7</v>
      </c>
    </row>
    <row r="3208" spans="1:19" x14ac:dyDescent="0.35">
      <c r="A3208" s="3" t="s">
        <v>28</v>
      </c>
      <c r="B3208" s="3" t="s">
        <v>16</v>
      </c>
      <c r="C3208" s="3" t="s">
        <v>17</v>
      </c>
      <c r="D3208" s="3" t="s">
        <v>18</v>
      </c>
      <c r="E3208" s="3" t="s">
        <v>2471</v>
      </c>
      <c r="F3208" s="3" t="s">
        <v>171</v>
      </c>
      <c r="G3208" s="3" t="s">
        <v>67</v>
      </c>
      <c r="H3208" s="3" t="s">
        <v>66</v>
      </c>
      <c r="I3208" s="3" t="s">
        <v>2472</v>
      </c>
      <c r="J3208" s="6">
        <v>2.4600000000000004</v>
      </c>
      <c r="K3208" s="4">
        <v>45558</v>
      </c>
      <c r="L3208" s="3">
        <f t="shared" si="201"/>
        <v>2024</v>
      </c>
      <c r="M3208" s="3">
        <f t="shared" si="202"/>
        <v>9</v>
      </c>
      <c r="O3208" s="3"/>
      <c r="P3208" s="56">
        <f t="shared" si="203"/>
        <v>0</v>
      </c>
      <c r="Q3208" s="56">
        <f t="shared" si="204"/>
        <v>-2.4600000000000004</v>
      </c>
      <c r="R3208" s="56">
        <f>IF(A3208="INVERSION",-J3208,0)</f>
        <v>0</v>
      </c>
      <c r="S3208" s="56">
        <f>finanzas3[[#This Row],[INGRESO__NETO]]+finanzas3[[#This Row],[GASTO_NETO]]+finanzas3[[#This Row],[INVERSION_NETA]]</f>
        <v>-2.4600000000000004</v>
      </c>
    </row>
    <row r="3209" spans="1:19" x14ac:dyDescent="0.35">
      <c r="A3209" s="3" t="s">
        <v>28</v>
      </c>
      <c r="B3209" s="3" t="s">
        <v>16</v>
      </c>
      <c r="C3209" s="3" t="s">
        <v>17</v>
      </c>
      <c r="D3209" s="3" t="s">
        <v>18</v>
      </c>
      <c r="E3209" s="3" t="s">
        <v>1345</v>
      </c>
      <c r="F3209" s="3" t="s">
        <v>171</v>
      </c>
      <c r="G3209" s="3" t="s">
        <v>53</v>
      </c>
      <c r="H3209" s="3" t="s">
        <v>77</v>
      </c>
      <c r="I3209" s="3" t="s">
        <v>711</v>
      </c>
      <c r="J3209" s="6">
        <v>0.77900000000000003</v>
      </c>
      <c r="K3209" s="4">
        <v>45558</v>
      </c>
      <c r="L3209" s="3">
        <f t="shared" si="201"/>
        <v>2024</v>
      </c>
      <c r="M3209" s="3">
        <f t="shared" si="202"/>
        <v>9</v>
      </c>
      <c r="O3209" s="3"/>
      <c r="P3209" s="56">
        <f t="shared" si="203"/>
        <v>0</v>
      </c>
      <c r="Q3209" s="56">
        <f t="shared" si="204"/>
        <v>-0.77900000000000003</v>
      </c>
      <c r="R3209" s="56">
        <f>IF(A3209="INVERSION",-J3209,0)</f>
        <v>0</v>
      </c>
      <c r="S3209" s="56">
        <f>finanzas3[[#This Row],[INGRESO__NETO]]+finanzas3[[#This Row],[GASTO_NETO]]+finanzas3[[#This Row],[INVERSION_NETA]]</f>
        <v>-0.77900000000000003</v>
      </c>
    </row>
    <row r="3210" spans="1:19" x14ac:dyDescent="0.35">
      <c r="A3210" s="3" t="s">
        <v>28</v>
      </c>
      <c r="B3210" s="3" t="s">
        <v>16</v>
      </c>
      <c r="C3210" s="3" t="s">
        <v>17</v>
      </c>
      <c r="D3210" s="3" t="s">
        <v>18</v>
      </c>
      <c r="E3210" s="3" t="s">
        <v>1402</v>
      </c>
      <c r="F3210" s="3" t="s">
        <v>20</v>
      </c>
      <c r="G3210" s="3" t="s">
        <v>73</v>
      </c>
      <c r="H3210" s="3" t="s">
        <v>168</v>
      </c>
      <c r="I3210" s="3" t="s">
        <v>2195</v>
      </c>
      <c r="J3210" s="6">
        <v>0.99900000000000011</v>
      </c>
      <c r="K3210" s="4">
        <v>45558</v>
      </c>
      <c r="L3210" s="3">
        <f t="shared" si="201"/>
        <v>2024</v>
      </c>
      <c r="M3210" s="3">
        <f t="shared" si="202"/>
        <v>9</v>
      </c>
      <c r="O3210" s="3"/>
      <c r="P3210" s="56">
        <f t="shared" si="203"/>
        <v>0</v>
      </c>
      <c r="Q3210" s="56">
        <f t="shared" si="204"/>
        <v>-0.99900000000000011</v>
      </c>
      <c r="R3210" s="56">
        <f>IF(A3210="INVERSION",-J3210,0)</f>
        <v>0</v>
      </c>
      <c r="S3210" s="56">
        <f>finanzas3[[#This Row],[INGRESO__NETO]]+finanzas3[[#This Row],[GASTO_NETO]]+finanzas3[[#This Row],[INVERSION_NETA]]</f>
        <v>-0.99900000000000011</v>
      </c>
    </row>
    <row r="3211" spans="1:19" x14ac:dyDescent="0.35">
      <c r="A3211" s="3" t="s">
        <v>28</v>
      </c>
      <c r="B3211" s="3" t="s">
        <v>16</v>
      </c>
      <c r="C3211" s="3" t="s">
        <v>17</v>
      </c>
      <c r="D3211" s="3" t="s">
        <v>18</v>
      </c>
      <c r="E3211" s="3" t="s">
        <v>634</v>
      </c>
      <c r="F3211" s="3" t="s">
        <v>171</v>
      </c>
      <c r="G3211" s="3" t="s">
        <v>67</v>
      </c>
      <c r="H3211" s="3" t="s">
        <v>67</v>
      </c>
      <c r="I3211" s="3" t="s">
        <v>1016</v>
      </c>
      <c r="J3211" s="6">
        <v>0.21000000000000002</v>
      </c>
      <c r="K3211" s="4">
        <v>45558</v>
      </c>
      <c r="L3211" s="3">
        <f t="shared" si="201"/>
        <v>2024</v>
      </c>
      <c r="M3211" s="3">
        <f t="shared" si="202"/>
        <v>9</v>
      </c>
      <c r="O3211" s="3"/>
      <c r="P3211" s="56">
        <f t="shared" si="203"/>
        <v>0</v>
      </c>
      <c r="Q3211" s="56">
        <f t="shared" si="204"/>
        <v>-0.21000000000000002</v>
      </c>
      <c r="R3211" s="56">
        <f>IF(A3211="INVERSION",-J3211,0)</f>
        <v>0</v>
      </c>
      <c r="S3211" s="56">
        <f>finanzas3[[#This Row],[INGRESO__NETO]]+finanzas3[[#This Row],[GASTO_NETO]]+finanzas3[[#This Row],[INVERSION_NETA]]</f>
        <v>-0.21000000000000002</v>
      </c>
    </row>
    <row r="3212" spans="1:19" x14ac:dyDescent="0.35">
      <c r="A3212" s="3" t="s">
        <v>28</v>
      </c>
      <c r="B3212" s="3" t="s">
        <v>16</v>
      </c>
      <c r="C3212" s="3" t="s">
        <v>17</v>
      </c>
      <c r="D3212" s="3" t="s">
        <v>18</v>
      </c>
      <c r="E3212" s="3" t="s">
        <v>2142</v>
      </c>
      <c r="F3212" s="3" t="s">
        <v>20</v>
      </c>
      <c r="G3212" s="3" t="s">
        <v>73</v>
      </c>
      <c r="H3212" s="3" t="s">
        <v>168</v>
      </c>
      <c r="I3212" s="3" t="s">
        <v>2142</v>
      </c>
      <c r="J3212" s="6">
        <v>0.49900000000000005</v>
      </c>
      <c r="K3212" s="4">
        <v>45558</v>
      </c>
      <c r="L3212" s="3">
        <f t="shared" si="201"/>
        <v>2024</v>
      </c>
      <c r="M3212" s="3">
        <f t="shared" si="202"/>
        <v>9</v>
      </c>
      <c r="O3212" s="3"/>
      <c r="P3212" s="56">
        <f t="shared" si="203"/>
        <v>0</v>
      </c>
      <c r="Q3212" s="56">
        <f t="shared" si="204"/>
        <v>-0.49900000000000005</v>
      </c>
      <c r="R3212" s="56">
        <f>IF(A3212="INVERSION",-J3212,0)</f>
        <v>0</v>
      </c>
      <c r="S3212" s="56">
        <f>finanzas3[[#This Row],[INGRESO__NETO]]+finanzas3[[#This Row],[GASTO_NETO]]+finanzas3[[#This Row],[INVERSION_NETA]]</f>
        <v>-0.49900000000000005</v>
      </c>
    </row>
    <row r="3213" spans="1:19" x14ac:dyDescent="0.35">
      <c r="A3213" s="3" t="s">
        <v>28</v>
      </c>
      <c r="B3213" s="3" t="s">
        <v>16</v>
      </c>
      <c r="C3213" s="3" t="s">
        <v>17</v>
      </c>
      <c r="D3213" s="3" t="s">
        <v>1562</v>
      </c>
      <c r="E3213" s="3" t="s">
        <v>57</v>
      </c>
      <c r="F3213" s="3" t="s">
        <v>171</v>
      </c>
      <c r="G3213" s="3" t="s">
        <v>48</v>
      </c>
      <c r="H3213" s="3" t="s">
        <v>57</v>
      </c>
      <c r="I3213" s="3" t="s">
        <v>1524</v>
      </c>
      <c r="J3213" s="6">
        <v>5.9290000000000003</v>
      </c>
      <c r="K3213" s="4">
        <v>45558</v>
      </c>
      <c r="L3213" s="3">
        <f t="shared" si="201"/>
        <v>2024</v>
      </c>
      <c r="M3213" s="3">
        <f t="shared" si="202"/>
        <v>9</v>
      </c>
      <c r="O3213" s="3"/>
      <c r="P3213" s="56">
        <f t="shared" si="203"/>
        <v>0</v>
      </c>
      <c r="Q3213" s="56">
        <f t="shared" si="204"/>
        <v>-5.9290000000000003</v>
      </c>
      <c r="R3213" s="56">
        <f>IF(A3213="INVERSION",-J3213,0)</f>
        <v>0</v>
      </c>
      <c r="S3213" s="56">
        <f>finanzas3[[#This Row],[INGRESO__NETO]]+finanzas3[[#This Row],[GASTO_NETO]]+finanzas3[[#This Row],[INVERSION_NETA]]</f>
        <v>-5.9290000000000003</v>
      </c>
    </row>
    <row r="3214" spans="1:19" x14ac:dyDescent="0.35">
      <c r="A3214" s="3" t="s">
        <v>28</v>
      </c>
      <c r="B3214" s="3" t="s">
        <v>16</v>
      </c>
      <c r="C3214" s="3" t="s">
        <v>17</v>
      </c>
      <c r="D3214" s="3" t="s">
        <v>1562</v>
      </c>
      <c r="E3214" s="3" t="s">
        <v>511</v>
      </c>
      <c r="F3214" s="3" t="s">
        <v>20</v>
      </c>
      <c r="G3214" s="3" t="s">
        <v>67</v>
      </c>
      <c r="H3214" s="3" t="s">
        <v>67</v>
      </c>
      <c r="I3214" s="3" t="s">
        <v>2497</v>
      </c>
      <c r="J3214" s="6">
        <v>1.859</v>
      </c>
      <c r="K3214" s="4">
        <v>45559</v>
      </c>
      <c r="L3214" s="3">
        <f t="shared" si="201"/>
        <v>2024</v>
      </c>
      <c r="M3214" s="3">
        <f t="shared" si="202"/>
        <v>9</v>
      </c>
      <c r="O3214" s="3"/>
      <c r="P3214" s="56">
        <f t="shared" si="203"/>
        <v>0</v>
      </c>
      <c r="Q3214" s="56">
        <f t="shared" si="204"/>
        <v>-1.859</v>
      </c>
      <c r="R3214" s="56">
        <f>IF(A3214="INVERSION",-J3214,0)</f>
        <v>0</v>
      </c>
      <c r="S3214" s="56">
        <f>finanzas3[[#This Row],[INGRESO__NETO]]+finanzas3[[#This Row],[GASTO_NETO]]+finanzas3[[#This Row],[INVERSION_NETA]]</f>
        <v>-1.859</v>
      </c>
    </row>
    <row r="3215" spans="1:19" x14ac:dyDescent="0.35">
      <c r="A3215" s="3" t="s">
        <v>28</v>
      </c>
      <c r="B3215" s="3" t="s">
        <v>16</v>
      </c>
      <c r="C3215" s="3" t="s">
        <v>17</v>
      </c>
      <c r="D3215" s="3" t="s">
        <v>1562</v>
      </c>
      <c r="E3215" s="3" t="s">
        <v>2495</v>
      </c>
      <c r="F3215" s="3" t="s">
        <v>20</v>
      </c>
      <c r="G3215" s="3" t="s">
        <v>110</v>
      </c>
      <c r="H3215" s="3" t="s">
        <v>375</v>
      </c>
      <c r="I3215" s="3" t="s">
        <v>2494</v>
      </c>
      <c r="J3215" s="6">
        <v>15.605000000000002</v>
      </c>
      <c r="K3215" s="4">
        <v>45560</v>
      </c>
      <c r="L3215" s="3">
        <f t="shared" si="201"/>
        <v>2024</v>
      </c>
      <c r="M3215" s="3">
        <f t="shared" si="202"/>
        <v>9</v>
      </c>
      <c r="O3215" s="3"/>
      <c r="P3215" s="56">
        <f t="shared" si="203"/>
        <v>0</v>
      </c>
      <c r="Q3215" s="56">
        <f t="shared" si="204"/>
        <v>-15.605000000000002</v>
      </c>
      <c r="R3215" s="56">
        <f>IF(A3215="INVERSION",-J3215,0)</f>
        <v>0</v>
      </c>
      <c r="S3215" s="56">
        <f>finanzas3[[#This Row],[INGRESO__NETO]]+finanzas3[[#This Row],[GASTO_NETO]]+finanzas3[[#This Row],[INVERSION_NETA]]</f>
        <v>-15.605000000000002</v>
      </c>
    </row>
    <row r="3216" spans="1:19" x14ac:dyDescent="0.35">
      <c r="A3216" s="3" t="s">
        <v>28</v>
      </c>
      <c r="B3216" s="3" t="s">
        <v>16</v>
      </c>
      <c r="C3216" s="3" t="s">
        <v>17</v>
      </c>
      <c r="D3216" s="3" t="s">
        <v>18</v>
      </c>
      <c r="E3216" s="3" t="s">
        <v>2473</v>
      </c>
      <c r="F3216" s="3" t="s">
        <v>171</v>
      </c>
      <c r="G3216" s="3" t="s">
        <v>1865</v>
      </c>
      <c r="H3216" s="3" t="s">
        <v>812</v>
      </c>
      <c r="I3216" s="3" t="s">
        <v>2474</v>
      </c>
      <c r="J3216" s="6">
        <v>149</v>
      </c>
      <c r="K3216" s="4">
        <v>45561</v>
      </c>
      <c r="L3216" s="3">
        <f t="shared" si="201"/>
        <v>2024</v>
      </c>
      <c r="M3216" s="3">
        <f t="shared" si="202"/>
        <v>9</v>
      </c>
      <c r="O3216" s="3"/>
      <c r="P3216" s="56">
        <f t="shared" si="203"/>
        <v>0</v>
      </c>
      <c r="Q3216" s="56">
        <f t="shared" si="204"/>
        <v>-149</v>
      </c>
      <c r="R3216" s="56">
        <f>IF(A3216="INVERSION",-J3216,0)</f>
        <v>0</v>
      </c>
      <c r="S3216" s="56">
        <f>finanzas3[[#This Row],[INGRESO__NETO]]+finanzas3[[#This Row],[GASTO_NETO]]+finanzas3[[#This Row],[INVERSION_NETA]]</f>
        <v>-149</v>
      </c>
    </row>
    <row r="3217" spans="1:19" x14ac:dyDescent="0.35">
      <c r="A3217" s="3" t="s">
        <v>15</v>
      </c>
      <c r="B3217" s="3" t="s">
        <v>16</v>
      </c>
      <c r="C3217" s="3" t="s">
        <v>29</v>
      </c>
      <c r="D3217" s="3" t="s">
        <v>18</v>
      </c>
      <c r="E3217" s="3" t="s">
        <v>645</v>
      </c>
      <c r="F3217" s="3" t="s">
        <v>171</v>
      </c>
      <c r="G3217" s="3" t="s">
        <v>148</v>
      </c>
      <c r="H3217" s="3" t="s">
        <v>646</v>
      </c>
      <c r="I3217" s="3" t="s">
        <v>2706</v>
      </c>
      <c r="J3217" s="6">
        <v>632.08199999999999</v>
      </c>
      <c r="K3217" s="4">
        <v>45562</v>
      </c>
      <c r="L3217" s="3">
        <f t="shared" si="201"/>
        <v>2024</v>
      </c>
      <c r="M3217" s="3">
        <f t="shared" si="202"/>
        <v>9</v>
      </c>
      <c r="N3217" s="5"/>
      <c r="O3217" s="3"/>
      <c r="P3217" s="56">
        <f t="shared" si="203"/>
        <v>632.08199999999999</v>
      </c>
      <c r="Q3217" s="56">
        <f t="shared" si="204"/>
        <v>0</v>
      </c>
      <c r="R3217" s="56">
        <f>IF(A3217="INVERSION",-J3217,0)</f>
        <v>0</v>
      </c>
      <c r="S3217" s="56">
        <f>finanzas3[[#This Row],[INGRESO__NETO]]+finanzas3[[#This Row],[GASTO_NETO]]+finanzas3[[#This Row],[INVERSION_NETA]]</f>
        <v>632.08199999999999</v>
      </c>
    </row>
    <row r="3218" spans="1:19" x14ac:dyDescent="0.35">
      <c r="A3218" s="3" t="s">
        <v>28</v>
      </c>
      <c r="B3218" s="3" t="s">
        <v>16</v>
      </c>
      <c r="C3218" s="3" t="s">
        <v>17</v>
      </c>
      <c r="D3218" s="3" t="s">
        <v>18</v>
      </c>
      <c r="E3218" s="3" t="s">
        <v>645</v>
      </c>
      <c r="F3218" s="3" t="s">
        <v>171</v>
      </c>
      <c r="G3218" s="3" t="s">
        <v>48</v>
      </c>
      <c r="H3218" s="3" t="s">
        <v>874</v>
      </c>
      <c r="I3218" s="3" t="s">
        <v>973</v>
      </c>
      <c r="J3218" s="6">
        <v>9.5000000000000001E-2</v>
      </c>
      <c r="K3218" s="4">
        <v>45565</v>
      </c>
      <c r="L3218" s="3">
        <f t="shared" si="201"/>
        <v>2024</v>
      </c>
      <c r="M3218" s="3">
        <f t="shared" si="202"/>
        <v>9</v>
      </c>
      <c r="N3218" s="5"/>
      <c r="O3218" s="3"/>
      <c r="P3218" s="56">
        <f t="shared" si="203"/>
        <v>0</v>
      </c>
      <c r="Q3218" s="56">
        <f t="shared" si="204"/>
        <v>-9.5000000000000001E-2</v>
      </c>
      <c r="R3218" s="56">
        <f>IF(A3218="INVERSION",-J3218,0)</f>
        <v>0</v>
      </c>
      <c r="S3218" s="56">
        <f>finanzas3[[#This Row],[INGRESO__NETO]]+finanzas3[[#This Row],[GASTO_NETO]]+finanzas3[[#This Row],[INVERSION_NETA]]</f>
        <v>-9.5000000000000001E-2</v>
      </c>
    </row>
    <row r="3219" spans="1:19" x14ac:dyDescent="0.35">
      <c r="A3219" s="3" t="s">
        <v>28</v>
      </c>
      <c r="B3219" s="3" t="s">
        <v>16</v>
      </c>
      <c r="C3219" s="3" t="s">
        <v>17</v>
      </c>
      <c r="D3219" s="3" t="s">
        <v>18</v>
      </c>
      <c r="E3219" s="3" t="s">
        <v>2487</v>
      </c>
      <c r="F3219" s="3" t="s">
        <v>1427</v>
      </c>
      <c r="G3219" s="3" t="s">
        <v>67</v>
      </c>
      <c r="H3219" s="3" t="s">
        <v>67</v>
      </c>
      <c r="I3219" s="3" t="s">
        <v>2486</v>
      </c>
      <c r="J3219" s="6">
        <v>1.1500000000000001</v>
      </c>
      <c r="K3219" s="4">
        <v>45565</v>
      </c>
      <c r="L3219" s="3">
        <f t="shared" si="201"/>
        <v>2024</v>
      </c>
      <c r="M3219" s="3">
        <f t="shared" si="202"/>
        <v>9</v>
      </c>
      <c r="O3219" s="3"/>
      <c r="P3219" s="56">
        <f t="shared" si="203"/>
        <v>0</v>
      </c>
      <c r="Q3219" s="56">
        <f t="shared" si="204"/>
        <v>-1.1500000000000001</v>
      </c>
      <c r="R3219" s="56">
        <f>IF(A3219="INVERSION",-J3219,0)</f>
        <v>0</v>
      </c>
      <c r="S3219" s="56">
        <f>finanzas3[[#This Row],[INGRESO__NETO]]+finanzas3[[#This Row],[GASTO_NETO]]+finanzas3[[#This Row],[INVERSION_NETA]]</f>
        <v>-1.1500000000000001</v>
      </c>
    </row>
    <row r="3220" spans="1:19" x14ac:dyDescent="0.35">
      <c r="A3220" s="3" t="s">
        <v>28</v>
      </c>
      <c r="B3220" s="3" t="s">
        <v>16</v>
      </c>
      <c r="C3220" s="3" t="s">
        <v>17</v>
      </c>
      <c r="D3220" s="3" t="s">
        <v>18</v>
      </c>
      <c r="E3220" s="3" t="s">
        <v>803</v>
      </c>
      <c r="F3220" s="3" t="s">
        <v>171</v>
      </c>
      <c r="G3220" s="3" t="s">
        <v>53</v>
      </c>
      <c r="H3220" s="3" t="s">
        <v>77</v>
      </c>
      <c r="I3220" s="3" t="s">
        <v>78</v>
      </c>
      <c r="J3220" s="6">
        <v>9.3060000000000009</v>
      </c>
      <c r="K3220" s="4">
        <v>45565</v>
      </c>
      <c r="L3220" s="3">
        <f t="shared" si="201"/>
        <v>2024</v>
      </c>
      <c r="M3220" s="3">
        <f t="shared" si="202"/>
        <v>9</v>
      </c>
      <c r="O3220" s="3"/>
      <c r="P3220" s="56">
        <f t="shared" si="203"/>
        <v>0</v>
      </c>
      <c r="Q3220" s="56">
        <f t="shared" si="204"/>
        <v>-9.3060000000000009</v>
      </c>
      <c r="R3220" s="56">
        <f>IF(A3220="INVERSION",-J3220,0)</f>
        <v>0</v>
      </c>
      <c r="S3220" s="56">
        <f>finanzas3[[#This Row],[INGRESO__NETO]]+finanzas3[[#This Row],[GASTO_NETO]]+finanzas3[[#This Row],[INVERSION_NETA]]</f>
        <v>-9.3060000000000009</v>
      </c>
    </row>
    <row r="3221" spans="1:19" x14ac:dyDescent="0.35">
      <c r="A3221" s="3" t="s">
        <v>15</v>
      </c>
      <c r="B3221" s="3" t="s">
        <v>16</v>
      </c>
      <c r="C3221" s="3" t="s">
        <v>17</v>
      </c>
      <c r="D3221" s="3" t="s">
        <v>18</v>
      </c>
      <c r="E3221" s="3" t="s">
        <v>2480</v>
      </c>
      <c r="F3221" s="3" t="s">
        <v>20</v>
      </c>
      <c r="G3221" s="3" t="s">
        <v>21</v>
      </c>
      <c r="H3221" s="3" t="s">
        <v>2481</v>
      </c>
      <c r="I3221" s="3" t="s">
        <v>2482</v>
      </c>
      <c r="J3221" s="6">
        <v>66</v>
      </c>
      <c r="K3221" s="4">
        <v>45565</v>
      </c>
      <c r="L3221" s="3">
        <f t="shared" si="201"/>
        <v>2024</v>
      </c>
      <c r="M3221" s="3">
        <f t="shared" si="202"/>
        <v>9</v>
      </c>
      <c r="N3221" s="9">
        <v>45485</v>
      </c>
      <c r="O3221" s="3" t="s">
        <v>2483</v>
      </c>
      <c r="P3221" s="56">
        <f t="shared" si="203"/>
        <v>66</v>
      </c>
      <c r="Q3221" s="56">
        <f t="shared" si="204"/>
        <v>0</v>
      </c>
      <c r="R3221" s="56">
        <f>IF(A3221="INVERSION",-J3221,0)</f>
        <v>0</v>
      </c>
      <c r="S3221" s="56">
        <f>finanzas3[[#This Row],[INGRESO__NETO]]+finanzas3[[#This Row],[GASTO_NETO]]+finanzas3[[#This Row],[INVERSION_NETA]]</f>
        <v>66</v>
      </c>
    </row>
    <row r="3222" spans="1:19" ht="13.5" customHeight="1" x14ac:dyDescent="0.35">
      <c r="A3222" s="3" t="s">
        <v>28</v>
      </c>
      <c r="B3222" s="3" t="s">
        <v>16</v>
      </c>
      <c r="C3222" s="3" t="s">
        <v>17</v>
      </c>
      <c r="D3222" s="3" t="s">
        <v>18</v>
      </c>
      <c r="E3222" s="3" t="s">
        <v>634</v>
      </c>
      <c r="F3222" s="3" t="s">
        <v>171</v>
      </c>
      <c r="G3222" s="3" t="s">
        <v>67</v>
      </c>
      <c r="H3222" s="3" t="s">
        <v>67</v>
      </c>
      <c r="I3222" s="3" t="s">
        <v>1016</v>
      </c>
      <c r="J3222" s="6">
        <v>0.15000000000000002</v>
      </c>
      <c r="K3222" s="4">
        <v>45565</v>
      </c>
      <c r="L3222" s="3">
        <f t="shared" si="201"/>
        <v>2024</v>
      </c>
      <c r="M3222" s="3">
        <f t="shared" si="202"/>
        <v>9</v>
      </c>
      <c r="O3222" s="3"/>
      <c r="P3222" s="56">
        <f t="shared" si="203"/>
        <v>0</v>
      </c>
      <c r="Q3222" s="56">
        <f t="shared" si="204"/>
        <v>-0.15000000000000002</v>
      </c>
      <c r="R3222" s="56">
        <f>IF(A3222="INVERSION",-J3222,0)</f>
        <v>0</v>
      </c>
      <c r="S3222" s="56">
        <f>finanzas3[[#This Row],[INGRESO__NETO]]+finanzas3[[#This Row],[GASTO_NETO]]+finanzas3[[#This Row],[INVERSION_NETA]]</f>
        <v>-0.15000000000000002</v>
      </c>
    </row>
    <row r="3223" spans="1:19" x14ac:dyDescent="0.35">
      <c r="A3223" s="3" t="s">
        <v>28</v>
      </c>
      <c r="B3223" s="3" t="s">
        <v>16</v>
      </c>
      <c r="C3223" s="3" t="s">
        <v>17</v>
      </c>
      <c r="D3223" s="3" t="s">
        <v>18</v>
      </c>
      <c r="E3223" s="3" t="s">
        <v>645</v>
      </c>
      <c r="F3223" s="3" t="s">
        <v>171</v>
      </c>
      <c r="G3223" s="3" t="s">
        <v>48</v>
      </c>
      <c r="H3223" s="3" t="s">
        <v>874</v>
      </c>
      <c r="I3223" s="3" t="s">
        <v>973</v>
      </c>
      <c r="J3223" s="6">
        <v>0.1</v>
      </c>
      <c r="K3223" s="4">
        <v>45565</v>
      </c>
      <c r="L3223" s="3">
        <f t="shared" si="201"/>
        <v>2024</v>
      </c>
      <c r="M3223" s="3">
        <f t="shared" si="202"/>
        <v>9</v>
      </c>
      <c r="O3223" s="3"/>
      <c r="P3223" s="56">
        <f t="shared" si="203"/>
        <v>0</v>
      </c>
      <c r="Q3223" s="56">
        <f t="shared" si="204"/>
        <v>-0.1</v>
      </c>
      <c r="R3223" s="56">
        <f>IF(A3223="INVERSION",-J3223,0)</f>
        <v>0</v>
      </c>
      <c r="S3223" s="56">
        <f>finanzas3[[#This Row],[INGRESO__NETO]]+finanzas3[[#This Row],[GASTO_NETO]]+finanzas3[[#This Row],[INVERSION_NETA]]</f>
        <v>-0.1</v>
      </c>
    </row>
    <row r="3224" spans="1:19" x14ac:dyDescent="0.35">
      <c r="A3224" s="3" t="s">
        <v>28</v>
      </c>
      <c r="B3224" s="3" t="s">
        <v>16</v>
      </c>
      <c r="C3224" s="3" t="s">
        <v>17</v>
      </c>
      <c r="D3224" s="3" t="s">
        <v>18</v>
      </c>
      <c r="E3224" s="3" t="s">
        <v>909</v>
      </c>
      <c r="F3224" s="3" t="s">
        <v>171</v>
      </c>
      <c r="G3224" s="3" t="s">
        <v>550</v>
      </c>
      <c r="H3224" s="3" t="s">
        <v>639</v>
      </c>
      <c r="I3224" s="3" t="s">
        <v>2475</v>
      </c>
      <c r="J3224" s="6">
        <v>0.25</v>
      </c>
      <c r="K3224" s="4">
        <v>45565</v>
      </c>
      <c r="L3224" s="3">
        <f t="shared" si="201"/>
        <v>2024</v>
      </c>
      <c r="M3224" s="3">
        <f t="shared" si="202"/>
        <v>9</v>
      </c>
      <c r="N3224" s="5"/>
      <c r="O3224" s="3"/>
      <c r="P3224" s="56">
        <f t="shared" si="203"/>
        <v>0</v>
      </c>
      <c r="Q3224" s="56">
        <f t="shared" si="204"/>
        <v>-0.25</v>
      </c>
      <c r="R3224" s="56">
        <f>IF(A3224="INVERSION",-J3224,0)</f>
        <v>0</v>
      </c>
      <c r="S3224" s="56">
        <f>finanzas3[[#This Row],[INGRESO__NETO]]+finanzas3[[#This Row],[GASTO_NETO]]+finanzas3[[#This Row],[INVERSION_NETA]]</f>
        <v>-0.25</v>
      </c>
    </row>
    <row r="3225" spans="1:19" x14ac:dyDescent="0.35">
      <c r="A3225" s="3" t="s">
        <v>28</v>
      </c>
      <c r="B3225" s="3" t="s">
        <v>16</v>
      </c>
      <c r="C3225" s="3" t="s">
        <v>17</v>
      </c>
      <c r="D3225" s="3" t="s">
        <v>18</v>
      </c>
      <c r="E3225" s="3" t="s">
        <v>2484</v>
      </c>
      <c r="F3225" s="3" t="s">
        <v>171</v>
      </c>
      <c r="G3225" s="3" t="s">
        <v>84</v>
      </c>
      <c r="H3225" s="3" t="s">
        <v>139</v>
      </c>
      <c r="I3225" s="3" t="s">
        <v>2485</v>
      </c>
      <c r="J3225" s="6">
        <v>2.64</v>
      </c>
      <c r="K3225" s="4">
        <v>45565</v>
      </c>
      <c r="L3225" s="3">
        <f t="shared" si="201"/>
        <v>2024</v>
      </c>
      <c r="M3225" s="3">
        <f t="shared" si="202"/>
        <v>9</v>
      </c>
      <c r="N3225" s="5"/>
      <c r="O3225" s="3"/>
      <c r="P3225" s="56">
        <f t="shared" si="203"/>
        <v>0</v>
      </c>
      <c r="Q3225" s="56">
        <f t="shared" si="204"/>
        <v>-2.64</v>
      </c>
      <c r="R3225" s="56">
        <f>IF(A3225="INVERSION",-J3225,0)</f>
        <v>0</v>
      </c>
      <c r="S3225" s="56">
        <f>finanzas3[[#This Row],[INGRESO__NETO]]+finanzas3[[#This Row],[GASTO_NETO]]+finanzas3[[#This Row],[INVERSION_NETA]]</f>
        <v>-2.64</v>
      </c>
    </row>
    <row r="3226" spans="1:19" x14ac:dyDescent="0.35">
      <c r="A3226" s="3" t="s">
        <v>15</v>
      </c>
      <c r="B3226" s="3" t="s">
        <v>16</v>
      </c>
      <c r="C3226" s="3" t="s">
        <v>17</v>
      </c>
      <c r="D3226" s="3" t="s">
        <v>18</v>
      </c>
      <c r="E3226" s="3" t="s">
        <v>98</v>
      </c>
      <c r="F3226" s="3" t="s">
        <v>20</v>
      </c>
      <c r="G3226" s="3" t="s">
        <v>568</v>
      </c>
      <c r="H3226" s="3" t="s">
        <v>679</v>
      </c>
      <c r="I3226" s="3" t="s">
        <v>2478</v>
      </c>
      <c r="J3226" s="6">
        <v>15.6</v>
      </c>
      <c r="K3226" s="4">
        <v>45565</v>
      </c>
      <c r="L3226" s="3">
        <f t="shared" si="201"/>
        <v>2024</v>
      </c>
      <c r="M3226" s="3">
        <f t="shared" si="202"/>
        <v>9</v>
      </c>
      <c r="N3226" s="9">
        <v>45562</v>
      </c>
      <c r="O3226" s="3"/>
      <c r="P3226" s="56">
        <f t="shared" si="203"/>
        <v>15.6</v>
      </c>
      <c r="Q3226" s="56">
        <f t="shared" si="204"/>
        <v>0</v>
      </c>
      <c r="R3226" s="56">
        <f>IF(A3226="INVERSION",-J3226,0)</f>
        <v>0</v>
      </c>
      <c r="S3226" s="56">
        <f>finanzas3[[#This Row],[INGRESO__NETO]]+finanzas3[[#This Row],[GASTO_NETO]]+finanzas3[[#This Row],[INVERSION_NETA]]</f>
        <v>15.6</v>
      </c>
    </row>
    <row r="3227" spans="1:19" x14ac:dyDescent="0.35">
      <c r="A3227" s="3" t="s">
        <v>28</v>
      </c>
      <c r="B3227" s="3" t="s">
        <v>16</v>
      </c>
      <c r="C3227" s="3" t="s">
        <v>17</v>
      </c>
      <c r="D3227" s="3" t="s">
        <v>18</v>
      </c>
      <c r="E3227" s="3" t="s">
        <v>1434</v>
      </c>
      <c r="F3227" s="3" t="s">
        <v>171</v>
      </c>
      <c r="G3227" s="3" t="s">
        <v>67</v>
      </c>
      <c r="H3227" s="3" t="s">
        <v>66</v>
      </c>
      <c r="I3227" s="3" t="s">
        <v>1013</v>
      </c>
      <c r="J3227" s="6">
        <v>0.49000000000000005</v>
      </c>
      <c r="K3227" s="4">
        <v>45566</v>
      </c>
      <c r="L3227" s="3">
        <f t="shared" si="201"/>
        <v>2024</v>
      </c>
      <c r="M3227" s="3">
        <f t="shared" si="202"/>
        <v>10</v>
      </c>
      <c r="O3227" s="3"/>
      <c r="P3227" s="56">
        <f t="shared" si="203"/>
        <v>0</v>
      </c>
      <c r="Q3227" s="56">
        <f t="shared" si="204"/>
        <v>-0.49000000000000005</v>
      </c>
      <c r="R3227" s="56">
        <f>IF(A3227="INVERSION",-J3227,0)</f>
        <v>0</v>
      </c>
      <c r="S3227" s="56">
        <f>finanzas3[[#This Row],[INGRESO__NETO]]+finanzas3[[#This Row],[GASTO_NETO]]+finanzas3[[#This Row],[INVERSION_NETA]]</f>
        <v>-0.49000000000000005</v>
      </c>
    </row>
    <row r="3228" spans="1:19" x14ac:dyDescent="0.35">
      <c r="A3228" s="3" t="s">
        <v>28</v>
      </c>
      <c r="B3228" s="3" t="s">
        <v>16</v>
      </c>
      <c r="C3228" s="3" t="s">
        <v>17</v>
      </c>
      <c r="D3228" s="3" t="s">
        <v>18</v>
      </c>
      <c r="E3228" s="3" t="s">
        <v>2463</v>
      </c>
      <c r="F3228" s="3" t="s">
        <v>171</v>
      </c>
      <c r="G3228" s="3" t="s">
        <v>550</v>
      </c>
      <c r="H3228" s="3" t="s">
        <v>639</v>
      </c>
      <c r="I3228" s="3" t="s">
        <v>2476</v>
      </c>
      <c r="J3228" s="6">
        <v>4.7700000000000005</v>
      </c>
      <c r="K3228" s="4">
        <v>45566</v>
      </c>
      <c r="L3228" s="3">
        <f t="shared" si="201"/>
        <v>2024</v>
      </c>
      <c r="M3228" s="3">
        <f t="shared" si="202"/>
        <v>10</v>
      </c>
      <c r="N3228" s="9">
        <v>45566</v>
      </c>
      <c r="O3228" s="3"/>
      <c r="P3228" s="56">
        <f t="shared" si="203"/>
        <v>0</v>
      </c>
      <c r="Q3228" s="56">
        <f t="shared" si="204"/>
        <v>-4.7700000000000005</v>
      </c>
      <c r="R3228" s="56">
        <f>IF(A3228="INVERSION",-J3228,0)</f>
        <v>0</v>
      </c>
      <c r="S3228" s="56">
        <f>finanzas3[[#This Row],[INGRESO__NETO]]+finanzas3[[#This Row],[GASTO_NETO]]+finanzas3[[#This Row],[INVERSION_NETA]]</f>
        <v>-4.7700000000000005</v>
      </c>
    </row>
    <row r="3229" spans="1:19" x14ac:dyDescent="0.35">
      <c r="A3229" s="3" t="s">
        <v>28</v>
      </c>
      <c r="B3229" s="3" t="s">
        <v>16</v>
      </c>
      <c r="C3229" s="3" t="s">
        <v>17</v>
      </c>
      <c r="D3229" s="3" t="s">
        <v>18</v>
      </c>
      <c r="E3229" s="3" t="s">
        <v>2477</v>
      </c>
      <c r="F3229" s="3" t="s">
        <v>171</v>
      </c>
      <c r="G3229" s="3" t="s">
        <v>67</v>
      </c>
      <c r="H3229" s="3" t="s">
        <v>66</v>
      </c>
      <c r="I3229" s="3" t="s">
        <v>403</v>
      </c>
      <c r="J3229" s="6">
        <v>0.25</v>
      </c>
      <c r="K3229" s="4">
        <v>45566</v>
      </c>
      <c r="L3229" s="3">
        <f t="shared" si="201"/>
        <v>2024</v>
      </c>
      <c r="M3229" s="3">
        <f t="shared" si="202"/>
        <v>10</v>
      </c>
      <c r="N3229" s="9">
        <v>45566</v>
      </c>
      <c r="O3229" s="3"/>
      <c r="P3229" s="56">
        <f t="shared" si="203"/>
        <v>0</v>
      </c>
      <c r="Q3229" s="56">
        <f t="shared" si="204"/>
        <v>-0.25</v>
      </c>
      <c r="R3229" s="56">
        <f>IF(A3229="INVERSION",-J3229,0)</f>
        <v>0</v>
      </c>
      <c r="S3229" s="56">
        <f>finanzas3[[#This Row],[INGRESO__NETO]]+finanzas3[[#This Row],[GASTO_NETO]]+finanzas3[[#This Row],[INVERSION_NETA]]</f>
        <v>-0.25</v>
      </c>
    </row>
    <row r="3230" spans="1:19" x14ac:dyDescent="0.35">
      <c r="A3230" s="3" t="s">
        <v>28</v>
      </c>
      <c r="B3230" s="3" t="s">
        <v>16</v>
      </c>
      <c r="C3230" s="3" t="s">
        <v>17</v>
      </c>
      <c r="D3230" s="3" t="s">
        <v>18</v>
      </c>
      <c r="E3230" s="3" t="s">
        <v>909</v>
      </c>
      <c r="F3230" s="3" t="s">
        <v>171</v>
      </c>
      <c r="G3230" s="3" t="s">
        <v>48</v>
      </c>
      <c r="H3230" s="3" t="s">
        <v>909</v>
      </c>
      <c r="I3230" s="3" t="s">
        <v>2251</v>
      </c>
      <c r="J3230" s="6">
        <v>0.18000000000000002</v>
      </c>
      <c r="K3230" s="4">
        <v>45566</v>
      </c>
      <c r="L3230" s="3">
        <f t="shared" si="201"/>
        <v>2024</v>
      </c>
      <c r="M3230" s="3">
        <f t="shared" si="202"/>
        <v>10</v>
      </c>
      <c r="O3230" s="3"/>
      <c r="P3230" s="56">
        <f t="shared" si="203"/>
        <v>0</v>
      </c>
      <c r="Q3230" s="56">
        <f t="shared" si="204"/>
        <v>-0.18000000000000002</v>
      </c>
      <c r="R3230" s="56">
        <f>IF(A3230="INVERSION",-J3230,0)</f>
        <v>0</v>
      </c>
      <c r="S3230" s="56">
        <f>finanzas3[[#This Row],[INGRESO__NETO]]+finanzas3[[#This Row],[GASTO_NETO]]+finanzas3[[#This Row],[INVERSION_NETA]]</f>
        <v>-0.18000000000000002</v>
      </c>
    </row>
    <row r="3231" spans="1:19" x14ac:dyDescent="0.35">
      <c r="A3231" s="3" t="s">
        <v>15</v>
      </c>
      <c r="B3231" s="3" t="s">
        <v>16</v>
      </c>
      <c r="C3231" s="3" t="s">
        <v>17</v>
      </c>
      <c r="D3231" s="3" t="s">
        <v>18</v>
      </c>
      <c r="E3231" s="3" t="s">
        <v>2346</v>
      </c>
      <c r="F3231" s="3" t="s">
        <v>20</v>
      </c>
      <c r="G3231" s="3" t="s">
        <v>22</v>
      </c>
      <c r="H3231" s="3" t="s">
        <v>2500</v>
      </c>
      <c r="I3231" s="3" t="s">
        <v>2500</v>
      </c>
      <c r="J3231" s="6">
        <v>13.701000000000001</v>
      </c>
      <c r="K3231" s="4">
        <v>45566</v>
      </c>
      <c r="L3231" s="3">
        <f t="shared" si="201"/>
        <v>2024</v>
      </c>
      <c r="M3231" s="3">
        <f t="shared" si="202"/>
        <v>10</v>
      </c>
      <c r="O3231" s="3" t="s">
        <v>2502</v>
      </c>
      <c r="P3231" s="56">
        <f t="shared" si="203"/>
        <v>13.701000000000001</v>
      </c>
      <c r="Q3231" s="56">
        <f t="shared" si="204"/>
        <v>0</v>
      </c>
      <c r="R3231" s="56">
        <f>IF(A3231="INVERSION",-J3231,0)</f>
        <v>0</v>
      </c>
      <c r="S3231" s="56">
        <f>finanzas3[[#This Row],[INGRESO__NETO]]+finanzas3[[#This Row],[GASTO_NETO]]+finanzas3[[#This Row],[INVERSION_NETA]]</f>
        <v>13.701000000000001</v>
      </c>
    </row>
    <row r="3232" spans="1:19" x14ac:dyDescent="0.35">
      <c r="A3232" s="3" t="s">
        <v>28</v>
      </c>
      <c r="B3232" s="3" t="s">
        <v>16</v>
      </c>
      <c r="C3232" s="3" t="s">
        <v>29</v>
      </c>
      <c r="D3232" s="3" t="s">
        <v>18</v>
      </c>
      <c r="E3232" s="3" t="s">
        <v>37</v>
      </c>
      <c r="F3232" s="3" t="s">
        <v>171</v>
      </c>
      <c r="G3232" s="3" t="s">
        <v>1864</v>
      </c>
      <c r="H3232" s="3" t="s">
        <v>1862</v>
      </c>
      <c r="I3232" s="3" t="s">
        <v>1374</v>
      </c>
      <c r="J3232" s="6">
        <v>40</v>
      </c>
      <c r="K3232" s="4">
        <v>45567</v>
      </c>
      <c r="L3232" s="3">
        <f t="shared" si="201"/>
        <v>2024</v>
      </c>
      <c r="M3232" s="3">
        <f t="shared" si="202"/>
        <v>10</v>
      </c>
      <c r="N3232" s="9">
        <v>45292</v>
      </c>
      <c r="O3232" s="3"/>
      <c r="P3232" s="56">
        <f t="shared" si="203"/>
        <v>0</v>
      </c>
      <c r="Q3232" s="56">
        <f t="shared" si="204"/>
        <v>-40</v>
      </c>
      <c r="R3232" s="56">
        <f>IF(A3232="INVERSION",-J3232,0)</f>
        <v>0</v>
      </c>
      <c r="S3232" s="56">
        <f>finanzas3[[#This Row],[INGRESO__NETO]]+finanzas3[[#This Row],[GASTO_NETO]]+finanzas3[[#This Row],[INVERSION_NETA]]</f>
        <v>-40</v>
      </c>
    </row>
    <row r="3233" spans="1:19" x14ac:dyDescent="0.35">
      <c r="A3233" s="3" t="s">
        <v>28</v>
      </c>
      <c r="B3233" s="3" t="s">
        <v>16</v>
      </c>
      <c r="C3233" s="3" t="s">
        <v>17</v>
      </c>
      <c r="D3233" s="3" t="s">
        <v>18</v>
      </c>
      <c r="E3233" s="3" t="s">
        <v>964</v>
      </c>
      <c r="F3233" s="3" t="s">
        <v>171</v>
      </c>
      <c r="G3233" s="3" t="s">
        <v>1864</v>
      </c>
      <c r="H3233" s="3" t="s">
        <v>679</v>
      </c>
      <c r="I3233" s="3" t="s">
        <v>2197</v>
      </c>
      <c r="J3233" s="6">
        <v>7.4</v>
      </c>
      <c r="K3233" s="4">
        <v>45567</v>
      </c>
      <c r="L3233" s="3">
        <f t="shared" si="201"/>
        <v>2024</v>
      </c>
      <c r="M3233" s="3">
        <f t="shared" si="202"/>
        <v>10</v>
      </c>
      <c r="N3233" s="9">
        <v>45292</v>
      </c>
      <c r="O3233" s="3" t="s">
        <v>2488</v>
      </c>
      <c r="P3233" s="56">
        <f t="shared" si="203"/>
        <v>0</v>
      </c>
      <c r="Q3233" s="56">
        <f t="shared" si="204"/>
        <v>-7.4</v>
      </c>
      <c r="R3233" s="56">
        <f>IF(A3233="INVERSION",-J3233,0)</f>
        <v>0</v>
      </c>
      <c r="S3233" s="56">
        <f>finanzas3[[#This Row],[INGRESO__NETO]]+finanzas3[[#This Row],[GASTO_NETO]]+finanzas3[[#This Row],[INVERSION_NETA]]</f>
        <v>-7.4</v>
      </c>
    </row>
    <row r="3234" spans="1:19" x14ac:dyDescent="0.35">
      <c r="A3234" s="3" t="s">
        <v>28</v>
      </c>
      <c r="B3234" s="3" t="s">
        <v>16</v>
      </c>
      <c r="C3234" s="3" t="s">
        <v>29</v>
      </c>
      <c r="D3234" s="3" t="s">
        <v>18</v>
      </c>
      <c r="E3234" s="3" t="s">
        <v>184</v>
      </c>
      <c r="F3234" s="3" t="s">
        <v>171</v>
      </c>
      <c r="G3234" s="3" t="s">
        <v>1864</v>
      </c>
      <c r="H3234" s="3" t="s">
        <v>184</v>
      </c>
      <c r="I3234" s="3" t="s">
        <v>1271</v>
      </c>
      <c r="J3234" s="6">
        <v>6.5</v>
      </c>
      <c r="K3234" s="4">
        <v>45567</v>
      </c>
      <c r="L3234" s="3">
        <f t="shared" si="201"/>
        <v>2024</v>
      </c>
      <c r="M3234" s="3">
        <f t="shared" si="202"/>
        <v>10</v>
      </c>
      <c r="N3234" s="9">
        <v>45292</v>
      </c>
      <c r="O3234" s="3"/>
      <c r="P3234" s="56">
        <f t="shared" si="203"/>
        <v>0</v>
      </c>
      <c r="Q3234" s="56">
        <f t="shared" si="204"/>
        <v>-6.5</v>
      </c>
      <c r="R3234" s="56">
        <f>IF(A3234="INVERSION",-J3234,0)</f>
        <v>0</v>
      </c>
      <c r="S3234" s="56">
        <f>finanzas3[[#This Row],[INGRESO__NETO]]+finanzas3[[#This Row],[GASTO_NETO]]+finanzas3[[#This Row],[INVERSION_NETA]]</f>
        <v>-6.5</v>
      </c>
    </row>
    <row r="3235" spans="1:19" x14ac:dyDescent="0.35">
      <c r="A3235" s="3" t="s">
        <v>15</v>
      </c>
      <c r="B3235" s="3" t="s">
        <v>16</v>
      </c>
      <c r="C3235" s="3" t="s">
        <v>17</v>
      </c>
      <c r="D3235" s="3" t="s">
        <v>18</v>
      </c>
      <c r="E3235" s="3" t="s">
        <v>98</v>
      </c>
      <c r="F3235" s="3" t="s">
        <v>20</v>
      </c>
      <c r="G3235" s="3" t="s">
        <v>568</v>
      </c>
      <c r="H3235" s="3" t="s">
        <v>679</v>
      </c>
      <c r="I3235" s="3" t="s">
        <v>2479</v>
      </c>
      <c r="J3235" s="6">
        <v>7.8</v>
      </c>
      <c r="K3235" s="4">
        <v>45567</v>
      </c>
      <c r="L3235" s="3">
        <f t="shared" si="201"/>
        <v>2024</v>
      </c>
      <c r="M3235" s="3">
        <f t="shared" si="202"/>
        <v>10</v>
      </c>
      <c r="N3235" s="9">
        <v>45564</v>
      </c>
      <c r="O3235" s="3"/>
      <c r="P3235" s="56">
        <f t="shared" si="203"/>
        <v>7.8</v>
      </c>
      <c r="Q3235" s="56">
        <f t="shared" si="204"/>
        <v>0</v>
      </c>
      <c r="R3235" s="56">
        <f>IF(A3235="INVERSION",-J3235,0)</f>
        <v>0</v>
      </c>
      <c r="S3235" s="56">
        <f>finanzas3[[#This Row],[INGRESO__NETO]]+finanzas3[[#This Row],[GASTO_NETO]]+finanzas3[[#This Row],[INVERSION_NETA]]</f>
        <v>7.8</v>
      </c>
    </row>
    <row r="3236" spans="1:19" x14ac:dyDescent="0.35">
      <c r="A3236" s="3" t="s">
        <v>28</v>
      </c>
      <c r="B3236" s="3" t="s">
        <v>16</v>
      </c>
      <c r="C3236" s="3" t="s">
        <v>17</v>
      </c>
      <c r="D3236" s="3" t="s">
        <v>18</v>
      </c>
      <c r="E3236" s="3" t="s">
        <v>2503</v>
      </c>
      <c r="F3236" s="3" t="s">
        <v>171</v>
      </c>
      <c r="G3236" s="3" t="s">
        <v>84</v>
      </c>
      <c r="H3236" s="3" t="s">
        <v>2533</v>
      </c>
      <c r="I3236" s="3" t="s">
        <v>2534</v>
      </c>
      <c r="J3236" s="6">
        <v>4.3630000000000004</v>
      </c>
      <c r="K3236" s="4">
        <v>45567</v>
      </c>
      <c r="L3236" s="3">
        <f t="shared" si="201"/>
        <v>2024</v>
      </c>
      <c r="M3236" s="3">
        <f t="shared" si="202"/>
        <v>10</v>
      </c>
      <c r="O3236" s="3"/>
      <c r="P3236" s="56">
        <f t="shared" si="203"/>
        <v>0</v>
      </c>
      <c r="Q3236" s="56">
        <f t="shared" si="204"/>
        <v>-4.3630000000000004</v>
      </c>
      <c r="R3236" s="56">
        <f>IF(A3236="INVERSION",-J3236,0)</f>
        <v>0</v>
      </c>
      <c r="S3236" s="56">
        <f>finanzas3[[#This Row],[INGRESO__NETO]]+finanzas3[[#This Row],[GASTO_NETO]]+finanzas3[[#This Row],[INVERSION_NETA]]</f>
        <v>-4.3630000000000004</v>
      </c>
    </row>
    <row r="3237" spans="1:19" x14ac:dyDescent="0.35">
      <c r="A3237" s="3" t="s">
        <v>28</v>
      </c>
      <c r="B3237" s="3" t="s">
        <v>16</v>
      </c>
      <c r="C3237" s="3" t="s">
        <v>17</v>
      </c>
      <c r="D3237" s="3" t="s">
        <v>18</v>
      </c>
      <c r="E3237" s="3" t="s">
        <v>645</v>
      </c>
      <c r="F3237" s="3" t="s">
        <v>171</v>
      </c>
      <c r="G3237" s="3" t="s">
        <v>48</v>
      </c>
      <c r="H3237" s="3" t="s">
        <v>874</v>
      </c>
      <c r="I3237" s="3" t="s">
        <v>1750</v>
      </c>
      <c r="J3237" s="6">
        <v>0.22000000000000003</v>
      </c>
      <c r="K3237" s="4">
        <v>45567</v>
      </c>
      <c r="L3237" s="3">
        <f t="shared" si="201"/>
        <v>2024</v>
      </c>
      <c r="M3237" s="3">
        <f t="shared" si="202"/>
        <v>10</v>
      </c>
      <c r="O3237" s="3"/>
      <c r="P3237" s="56">
        <f t="shared" si="203"/>
        <v>0</v>
      </c>
      <c r="Q3237" s="56">
        <f t="shared" si="204"/>
        <v>-0.22000000000000003</v>
      </c>
      <c r="R3237" s="56">
        <f>IF(A3237="INVERSION",-J3237,0)</f>
        <v>0</v>
      </c>
      <c r="S3237" s="56">
        <f>finanzas3[[#This Row],[INGRESO__NETO]]+finanzas3[[#This Row],[GASTO_NETO]]+finanzas3[[#This Row],[INVERSION_NETA]]</f>
        <v>-0.22000000000000003</v>
      </c>
    </row>
    <row r="3238" spans="1:19" x14ac:dyDescent="0.35">
      <c r="A3238" s="3" t="s">
        <v>1927</v>
      </c>
      <c r="B3238" s="3" t="s">
        <v>16</v>
      </c>
      <c r="C3238" s="3" t="s">
        <v>17</v>
      </c>
      <c r="D3238" s="3" t="s">
        <v>18</v>
      </c>
      <c r="E3238" s="3" t="s">
        <v>1537</v>
      </c>
      <c r="F3238" s="3" t="s">
        <v>1537</v>
      </c>
      <c r="G3238" s="3" t="s">
        <v>1537</v>
      </c>
      <c r="H3238" s="3" t="s">
        <v>1537</v>
      </c>
      <c r="I3238" s="3" t="s">
        <v>1537</v>
      </c>
      <c r="J3238" s="6">
        <v>0</v>
      </c>
      <c r="K3238" s="4">
        <v>45567</v>
      </c>
      <c r="L3238" s="3">
        <f t="shared" si="201"/>
        <v>2024</v>
      </c>
      <c r="M3238" s="3">
        <f t="shared" si="202"/>
        <v>10</v>
      </c>
      <c r="O3238" s="3"/>
      <c r="P3238" s="56">
        <f t="shared" si="203"/>
        <v>0</v>
      </c>
      <c r="Q3238" s="56">
        <f t="shared" si="204"/>
        <v>0</v>
      </c>
      <c r="R3238" s="56">
        <f>IF(A3238="INVERSION",-J3238,0)</f>
        <v>0</v>
      </c>
      <c r="S3238" s="56">
        <f>finanzas3[[#This Row],[INGRESO__NETO]]+finanzas3[[#This Row],[GASTO_NETO]]+finanzas3[[#This Row],[INVERSION_NETA]]</f>
        <v>0</v>
      </c>
    </row>
    <row r="3239" spans="1:19" x14ac:dyDescent="0.35">
      <c r="A3239" s="3" t="s">
        <v>28</v>
      </c>
      <c r="B3239" s="3" t="s">
        <v>16</v>
      </c>
      <c r="C3239" s="3" t="s">
        <v>17</v>
      </c>
      <c r="D3239" s="3" t="s">
        <v>1562</v>
      </c>
      <c r="E3239" s="3" t="s">
        <v>46</v>
      </c>
      <c r="F3239" s="3" t="s">
        <v>48</v>
      </c>
      <c r="G3239" s="3" t="s">
        <v>46</v>
      </c>
      <c r="H3239" s="3" t="s">
        <v>2065</v>
      </c>
      <c r="I3239" s="3" t="s">
        <v>2366</v>
      </c>
      <c r="J3239" s="6">
        <v>1.4980000000000002</v>
      </c>
      <c r="K3239" s="4">
        <v>45567</v>
      </c>
      <c r="L3239" s="3">
        <f t="shared" si="201"/>
        <v>2024</v>
      </c>
      <c r="M3239" s="3">
        <f t="shared" si="202"/>
        <v>10</v>
      </c>
      <c r="O3239" s="3"/>
      <c r="P3239" s="56">
        <f t="shared" si="203"/>
        <v>0</v>
      </c>
      <c r="Q3239" s="56">
        <f t="shared" si="204"/>
        <v>-1.4980000000000002</v>
      </c>
      <c r="R3239" s="56">
        <f>IF(A3239="INVERSION",-J3239,0)</f>
        <v>0</v>
      </c>
      <c r="S3239" s="56">
        <f>finanzas3[[#This Row],[INGRESO__NETO]]+finanzas3[[#This Row],[GASTO_NETO]]+finanzas3[[#This Row],[INVERSION_NETA]]</f>
        <v>-1.4980000000000002</v>
      </c>
    </row>
    <row r="3240" spans="1:19" x14ac:dyDescent="0.35">
      <c r="A3240" s="3" t="s">
        <v>28</v>
      </c>
      <c r="B3240" s="3" t="s">
        <v>16</v>
      </c>
      <c r="C3240" s="3" t="s">
        <v>17</v>
      </c>
      <c r="D3240" s="3" t="s">
        <v>1562</v>
      </c>
      <c r="E3240" s="3" t="s">
        <v>2531</v>
      </c>
      <c r="F3240" s="3" t="s">
        <v>48</v>
      </c>
      <c r="G3240" s="3" t="s">
        <v>46</v>
      </c>
      <c r="H3240" s="3" t="s">
        <v>2065</v>
      </c>
      <c r="I3240" s="3" t="s">
        <v>1950</v>
      </c>
      <c r="J3240" s="6">
        <v>13.628</v>
      </c>
      <c r="K3240" s="4">
        <v>45567</v>
      </c>
      <c r="L3240" s="3">
        <f t="shared" si="201"/>
        <v>2024</v>
      </c>
      <c r="M3240" s="3">
        <f t="shared" si="202"/>
        <v>10</v>
      </c>
      <c r="O3240" s="3"/>
      <c r="P3240" s="56">
        <f t="shared" si="203"/>
        <v>0</v>
      </c>
      <c r="Q3240" s="56">
        <f t="shared" si="204"/>
        <v>-13.628</v>
      </c>
      <c r="R3240" s="56">
        <f>IF(A3240="INVERSION",-J3240,0)</f>
        <v>0</v>
      </c>
      <c r="S3240" s="56">
        <f>finanzas3[[#This Row],[INGRESO__NETO]]+finanzas3[[#This Row],[GASTO_NETO]]+finanzas3[[#This Row],[INVERSION_NETA]]</f>
        <v>-13.628</v>
      </c>
    </row>
    <row r="3241" spans="1:19" x14ac:dyDescent="0.35">
      <c r="A3241" s="3" t="s">
        <v>15</v>
      </c>
      <c r="B3241" s="3" t="s">
        <v>16</v>
      </c>
      <c r="C3241" s="3" t="s">
        <v>17</v>
      </c>
      <c r="D3241" s="3" t="s">
        <v>18</v>
      </c>
      <c r="E3241" s="3" t="s">
        <v>610</v>
      </c>
      <c r="F3241" s="3" t="s">
        <v>20</v>
      </c>
      <c r="G3241" s="3" t="s">
        <v>568</v>
      </c>
      <c r="H3241" s="3" t="s">
        <v>569</v>
      </c>
      <c r="I3241" s="3" t="s">
        <v>2490</v>
      </c>
      <c r="J3241" s="6">
        <v>1.62</v>
      </c>
      <c r="K3241" s="4">
        <v>45568</v>
      </c>
      <c r="L3241" s="3">
        <f t="shared" si="201"/>
        <v>2024</v>
      </c>
      <c r="M3241" s="3">
        <f t="shared" si="202"/>
        <v>10</v>
      </c>
      <c r="N3241" s="9">
        <v>45568</v>
      </c>
      <c r="O3241" s="46" t="s">
        <v>2489</v>
      </c>
      <c r="P3241" s="56">
        <f t="shared" si="203"/>
        <v>1.62</v>
      </c>
      <c r="Q3241" s="56">
        <f t="shared" si="204"/>
        <v>0</v>
      </c>
      <c r="R3241" s="56">
        <f>IF(A3241="INVERSION",-J3241,0)</f>
        <v>0</v>
      </c>
      <c r="S3241" s="56">
        <f>finanzas3[[#This Row],[INGRESO__NETO]]+finanzas3[[#This Row],[GASTO_NETO]]+finanzas3[[#This Row],[INVERSION_NETA]]</f>
        <v>1.62</v>
      </c>
    </row>
    <row r="3242" spans="1:19" x14ac:dyDescent="0.35">
      <c r="A3242" s="3" t="s">
        <v>28</v>
      </c>
      <c r="B3242" s="3" t="s">
        <v>16</v>
      </c>
      <c r="C3242" s="3" t="s">
        <v>17</v>
      </c>
      <c r="D3242" s="3" t="s">
        <v>1562</v>
      </c>
      <c r="E3242" s="3" t="s">
        <v>2504</v>
      </c>
      <c r="F3242" s="3" t="s">
        <v>171</v>
      </c>
      <c r="G3242" s="3" t="s">
        <v>1864</v>
      </c>
      <c r="H3242" s="3" t="s">
        <v>582</v>
      </c>
      <c r="I3242" s="3" t="s">
        <v>583</v>
      </c>
      <c r="J3242" s="6">
        <v>2.5</v>
      </c>
      <c r="K3242" s="4">
        <v>45569</v>
      </c>
      <c r="L3242" s="3">
        <f t="shared" si="201"/>
        <v>2024</v>
      </c>
      <c r="M3242" s="3">
        <f t="shared" si="202"/>
        <v>10</v>
      </c>
      <c r="O3242" s="3"/>
      <c r="P3242" s="56">
        <f t="shared" si="203"/>
        <v>0</v>
      </c>
      <c r="Q3242" s="56">
        <f t="shared" si="204"/>
        <v>-2.5</v>
      </c>
      <c r="R3242" s="56">
        <f>IF(A3242="INVERSION",-J3242,0)</f>
        <v>0</v>
      </c>
      <c r="S3242" s="56">
        <f>finanzas3[[#This Row],[INGRESO__NETO]]+finanzas3[[#This Row],[GASTO_NETO]]+finanzas3[[#This Row],[INVERSION_NETA]]</f>
        <v>-2.5</v>
      </c>
    </row>
    <row r="3243" spans="1:19" x14ac:dyDescent="0.35">
      <c r="A3243" s="3" t="s">
        <v>28</v>
      </c>
      <c r="B3243" s="3" t="s">
        <v>16</v>
      </c>
      <c r="C3243" s="3" t="s">
        <v>17</v>
      </c>
      <c r="D3243" s="3" t="s">
        <v>1562</v>
      </c>
      <c r="E3243" s="3" t="s">
        <v>2506</v>
      </c>
      <c r="F3243" s="3" t="s">
        <v>375</v>
      </c>
      <c r="G3243" s="3" t="s">
        <v>110</v>
      </c>
      <c r="H3243" s="3" t="s">
        <v>375</v>
      </c>
      <c r="I3243" s="3" t="s">
        <v>2505</v>
      </c>
      <c r="J3243" s="6">
        <v>1.82</v>
      </c>
      <c r="K3243" s="4">
        <v>45572</v>
      </c>
      <c r="L3243" s="3">
        <f t="shared" si="201"/>
        <v>2024</v>
      </c>
      <c r="M3243" s="3">
        <f t="shared" si="202"/>
        <v>10</v>
      </c>
      <c r="O3243" s="3"/>
      <c r="P3243" s="56">
        <f t="shared" si="203"/>
        <v>0</v>
      </c>
      <c r="Q3243" s="56">
        <f t="shared" si="204"/>
        <v>-1.82</v>
      </c>
      <c r="R3243" s="56">
        <f>IF(A3243="INVERSION",-J3243,0)</f>
        <v>0</v>
      </c>
      <c r="S3243" s="56">
        <f>finanzas3[[#This Row],[INGRESO__NETO]]+finanzas3[[#This Row],[GASTO_NETO]]+finanzas3[[#This Row],[INVERSION_NETA]]</f>
        <v>-1.82</v>
      </c>
    </row>
    <row r="3244" spans="1:19" x14ac:dyDescent="0.35">
      <c r="A3244" s="3" t="s">
        <v>28</v>
      </c>
      <c r="B3244" s="3" t="s">
        <v>16</v>
      </c>
      <c r="C3244" s="3" t="s">
        <v>17</v>
      </c>
      <c r="D3244" s="3" t="s">
        <v>1562</v>
      </c>
      <c r="F3244" s="3" t="s">
        <v>375</v>
      </c>
      <c r="G3244" s="3" t="s">
        <v>110</v>
      </c>
      <c r="H3244" s="3" t="s">
        <v>375</v>
      </c>
      <c r="I3244" s="3" t="s">
        <v>2528</v>
      </c>
      <c r="J3244" s="6">
        <v>3.1500000000000004</v>
      </c>
      <c r="K3244" s="4">
        <v>45572</v>
      </c>
      <c r="L3244" s="3">
        <f t="shared" si="201"/>
        <v>2024</v>
      </c>
      <c r="M3244" s="3">
        <f t="shared" si="202"/>
        <v>10</v>
      </c>
      <c r="O3244" s="3"/>
      <c r="P3244" s="56">
        <f t="shared" si="203"/>
        <v>0</v>
      </c>
      <c r="Q3244" s="56">
        <f t="shared" si="204"/>
        <v>-3.1500000000000004</v>
      </c>
      <c r="R3244" s="56">
        <f>IF(A3244="INVERSION",-J3244,0)</f>
        <v>0</v>
      </c>
      <c r="S3244" s="56">
        <f>finanzas3[[#This Row],[INGRESO__NETO]]+finanzas3[[#This Row],[GASTO_NETO]]+finanzas3[[#This Row],[INVERSION_NETA]]</f>
        <v>-3.1500000000000004</v>
      </c>
    </row>
    <row r="3245" spans="1:19" x14ac:dyDescent="0.35">
      <c r="A3245" s="3" t="s">
        <v>28</v>
      </c>
      <c r="B3245" s="3" t="s">
        <v>16</v>
      </c>
      <c r="C3245" s="3" t="s">
        <v>17</v>
      </c>
      <c r="D3245" s="3" t="s">
        <v>1562</v>
      </c>
      <c r="E3245" s="3" t="s">
        <v>2530</v>
      </c>
      <c r="F3245" s="3" t="s">
        <v>375</v>
      </c>
      <c r="G3245" s="3" t="s">
        <v>110</v>
      </c>
      <c r="H3245" s="3" t="s">
        <v>375</v>
      </c>
      <c r="I3245" s="3" t="s">
        <v>2529</v>
      </c>
      <c r="J3245" s="6">
        <v>1.55</v>
      </c>
      <c r="K3245" s="4">
        <v>45572</v>
      </c>
      <c r="L3245" s="3">
        <f t="shared" si="201"/>
        <v>2024</v>
      </c>
      <c r="M3245" s="3">
        <f t="shared" si="202"/>
        <v>10</v>
      </c>
      <c r="O3245" s="3"/>
      <c r="P3245" s="56">
        <f t="shared" si="203"/>
        <v>0</v>
      </c>
      <c r="Q3245" s="56">
        <f t="shared" si="204"/>
        <v>-1.55</v>
      </c>
      <c r="R3245" s="56">
        <f>IF(A3245="INVERSION",-J3245,0)</f>
        <v>0</v>
      </c>
      <c r="S3245" s="56">
        <f>finanzas3[[#This Row],[INGRESO__NETO]]+finanzas3[[#This Row],[GASTO_NETO]]+finanzas3[[#This Row],[INVERSION_NETA]]</f>
        <v>-1.55</v>
      </c>
    </row>
    <row r="3246" spans="1:19" x14ac:dyDescent="0.35">
      <c r="A3246" s="3" t="s">
        <v>28</v>
      </c>
      <c r="B3246" s="3" t="s">
        <v>16</v>
      </c>
      <c r="C3246" s="3" t="s">
        <v>17</v>
      </c>
      <c r="D3246" s="3" t="s">
        <v>1562</v>
      </c>
      <c r="F3246" s="3" t="s">
        <v>375</v>
      </c>
      <c r="G3246" s="3" t="s">
        <v>110</v>
      </c>
      <c r="H3246" s="3" t="s">
        <v>375</v>
      </c>
      <c r="I3246" s="3" t="s">
        <v>2507</v>
      </c>
      <c r="J3246" s="6">
        <v>13.516</v>
      </c>
      <c r="K3246" s="4">
        <v>45572</v>
      </c>
      <c r="L3246" s="3">
        <f t="shared" si="201"/>
        <v>2024</v>
      </c>
      <c r="M3246" s="3">
        <f t="shared" si="202"/>
        <v>10</v>
      </c>
      <c r="O3246" s="3"/>
      <c r="P3246" s="56">
        <f t="shared" si="203"/>
        <v>0</v>
      </c>
      <c r="Q3246" s="56">
        <f t="shared" si="204"/>
        <v>-13.516</v>
      </c>
      <c r="R3246" s="56">
        <f>IF(A3246="INVERSION",-J3246,0)</f>
        <v>0</v>
      </c>
      <c r="S3246" s="56">
        <f>finanzas3[[#This Row],[INGRESO__NETO]]+finanzas3[[#This Row],[GASTO_NETO]]+finanzas3[[#This Row],[INVERSION_NETA]]</f>
        <v>-13.516</v>
      </c>
    </row>
    <row r="3247" spans="1:19" x14ac:dyDescent="0.35">
      <c r="A3247" s="3" t="s">
        <v>28</v>
      </c>
      <c r="B3247" s="3" t="s">
        <v>16</v>
      </c>
      <c r="C3247" s="3" t="s">
        <v>17</v>
      </c>
      <c r="D3247" s="3" t="s">
        <v>1562</v>
      </c>
      <c r="E3247" s="3" t="s">
        <v>2509</v>
      </c>
      <c r="F3247" s="3" t="s">
        <v>375</v>
      </c>
      <c r="G3247" s="3" t="s">
        <v>110</v>
      </c>
      <c r="H3247" s="3" t="s">
        <v>375</v>
      </c>
      <c r="I3247" s="3" t="s">
        <v>2508</v>
      </c>
      <c r="J3247" s="6">
        <v>3.29</v>
      </c>
      <c r="K3247" s="4">
        <v>45572</v>
      </c>
      <c r="L3247" s="3">
        <f t="shared" si="201"/>
        <v>2024</v>
      </c>
      <c r="M3247" s="3">
        <f t="shared" si="202"/>
        <v>10</v>
      </c>
      <c r="O3247" s="3"/>
      <c r="P3247" s="56">
        <f t="shared" si="203"/>
        <v>0</v>
      </c>
      <c r="Q3247" s="56">
        <f t="shared" si="204"/>
        <v>-3.29</v>
      </c>
      <c r="R3247" s="56">
        <f>IF(A3247="INVERSION",-J3247,0)</f>
        <v>0</v>
      </c>
      <c r="S3247" s="56">
        <f>finanzas3[[#This Row],[INGRESO__NETO]]+finanzas3[[#This Row],[GASTO_NETO]]+finanzas3[[#This Row],[INVERSION_NETA]]</f>
        <v>-3.29</v>
      </c>
    </row>
    <row r="3248" spans="1:19" x14ac:dyDescent="0.35">
      <c r="A3248" s="3" t="s">
        <v>28</v>
      </c>
      <c r="B3248" s="3" t="s">
        <v>16</v>
      </c>
      <c r="C3248" s="3" t="s">
        <v>17</v>
      </c>
      <c r="D3248" s="3" t="s">
        <v>1562</v>
      </c>
      <c r="F3248" s="3" t="s">
        <v>375</v>
      </c>
      <c r="G3248" s="3" t="s">
        <v>110</v>
      </c>
      <c r="H3248" s="3" t="s">
        <v>375</v>
      </c>
      <c r="I3248" s="3" t="s">
        <v>2510</v>
      </c>
      <c r="J3248" s="6">
        <v>1</v>
      </c>
      <c r="K3248" s="4">
        <v>45572</v>
      </c>
      <c r="L3248" s="3">
        <f t="shared" si="201"/>
        <v>2024</v>
      </c>
      <c r="M3248" s="3">
        <f t="shared" si="202"/>
        <v>10</v>
      </c>
      <c r="O3248" s="3"/>
      <c r="P3248" s="56">
        <f t="shared" si="203"/>
        <v>0</v>
      </c>
      <c r="Q3248" s="56">
        <f t="shared" si="204"/>
        <v>-1</v>
      </c>
      <c r="R3248" s="56">
        <f>IF(A3248="INVERSION",-J3248,0)</f>
        <v>0</v>
      </c>
      <c r="S3248" s="56">
        <f>finanzas3[[#This Row],[INGRESO__NETO]]+finanzas3[[#This Row],[GASTO_NETO]]+finanzas3[[#This Row],[INVERSION_NETA]]</f>
        <v>-1</v>
      </c>
    </row>
    <row r="3249" spans="1:19" x14ac:dyDescent="0.35">
      <c r="A3249" s="3" t="s">
        <v>28</v>
      </c>
      <c r="B3249" s="3" t="s">
        <v>16</v>
      </c>
      <c r="C3249" s="3" t="s">
        <v>17</v>
      </c>
      <c r="D3249" s="3" t="s">
        <v>1562</v>
      </c>
      <c r="E3249" s="3" t="s">
        <v>2512</v>
      </c>
      <c r="F3249" s="3" t="s">
        <v>375</v>
      </c>
      <c r="G3249" s="3" t="s">
        <v>110</v>
      </c>
      <c r="H3249" s="3" t="s">
        <v>375</v>
      </c>
      <c r="I3249" s="3" t="s">
        <v>2511</v>
      </c>
      <c r="J3249" s="6">
        <v>6.5</v>
      </c>
      <c r="K3249" s="4">
        <v>45572</v>
      </c>
      <c r="L3249" s="3">
        <f t="shared" si="201"/>
        <v>2024</v>
      </c>
      <c r="M3249" s="3">
        <f t="shared" si="202"/>
        <v>10</v>
      </c>
      <c r="O3249" s="3"/>
      <c r="P3249" s="56">
        <f t="shared" si="203"/>
        <v>0</v>
      </c>
      <c r="Q3249" s="56">
        <f t="shared" si="204"/>
        <v>-6.5</v>
      </c>
      <c r="R3249" s="56">
        <f>IF(A3249="INVERSION",-J3249,0)</f>
        <v>0</v>
      </c>
      <c r="S3249" s="56">
        <f>finanzas3[[#This Row],[INGRESO__NETO]]+finanzas3[[#This Row],[GASTO_NETO]]+finanzas3[[#This Row],[INVERSION_NETA]]</f>
        <v>-6.5</v>
      </c>
    </row>
    <row r="3250" spans="1:19" x14ac:dyDescent="0.35">
      <c r="A3250" s="3" t="s">
        <v>28</v>
      </c>
      <c r="B3250" s="3" t="s">
        <v>16</v>
      </c>
      <c r="C3250" s="3" t="s">
        <v>17</v>
      </c>
      <c r="D3250" s="3" t="s">
        <v>1562</v>
      </c>
      <c r="F3250" s="3" t="s">
        <v>375</v>
      </c>
      <c r="G3250" s="3" t="s">
        <v>110</v>
      </c>
      <c r="H3250" s="3" t="s">
        <v>375</v>
      </c>
      <c r="I3250" s="3" t="s">
        <v>2526</v>
      </c>
      <c r="J3250" s="6">
        <v>1.07</v>
      </c>
      <c r="K3250" s="4">
        <v>45572</v>
      </c>
      <c r="L3250" s="3">
        <f t="shared" si="201"/>
        <v>2024</v>
      </c>
      <c r="M3250" s="3">
        <f t="shared" si="202"/>
        <v>10</v>
      </c>
      <c r="O3250" s="3"/>
      <c r="P3250" s="56">
        <f t="shared" si="203"/>
        <v>0</v>
      </c>
      <c r="Q3250" s="56">
        <f t="shared" si="204"/>
        <v>-1.07</v>
      </c>
      <c r="R3250" s="56">
        <f>IF(A3250="INVERSION",-J3250,0)</f>
        <v>0</v>
      </c>
      <c r="S3250" s="56">
        <f>finanzas3[[#This Row],[INGRESO__NETO]]+finanzas3[[#This Row],[GASTO_NETO]]+finanzas3[[#This Row],[INVERSION_NETA]]</f>
        <v>-1.07</v>
      </c>
    </row>
    <row r="3251" spans="1:19" x14ac:dyDescent="0.35">
      <c r="A3251" s="3" t="s">
        <v>28</v>
      </c>
      <c r="B3251" s="3" t="s">
        <v>16</v>
      </c>
      <c r="C3251" s="3" t="s">
        <v>17</v>
      </c>
      <c r="D3251" s="3" t="s">
        <v>1562</v>
      </c>
      <c r="F3251" s="3" t="s">
        <v>375</v>
      </c>
      <c r="G3251" s="3" t="s">
        <v>110</v>
      </c>
      <c r="H3251" s="3" t="s">
        <v>375</v>
      </c>
      <c r="I3251" s="3" t="s">
        <v>2508</v>
      </c>
      <c r="J3251" s="6">
        <v>4.1900000000000004</v>
      </c>
      <c r="K3251" s="4">
        <v>45572</v>
      </c>
      <c r="L3251" s="3">
        <f t="shared" si="201"/>
        <v>2024</v>
      </c>
      <c r="M3251" s="3">
        <f t="shared" si="202"/>
        <v>10</v>
      </c>
      <c r="O3251" s="3"/>
      <c r="P3251" s="56">
        <f t="shared" si="203"/>
        <v>0</v>
      </c>
      <c r="Q3251" s="56">
        <f t="shared" si="204"/>
        <v>-4.1900000000000004</v>
      </c>
      <c r="R3251" s="56">
        <f>IF(A3251="INVERSION",-J3251,0)</f>
        <v>0</v>
      </c>
      <c r="S3251" s="56">
        <f>finanzas3[[#This Row],[INGRESO__NETO]]+finanzas3[[#This Row],[GASTO_NETO]]+finanzas3[[#This Row],[INVERSION_NETA]]</f>
        <v>-4.1900000000000004</v>
      </c>
    </row>
    <row r="3252" spans="1:19" x14ac:dyDescent="0.35">
      <c r="A3252" s="3" t="s">
        <v>28</v>
      </c>
      <c r="B3252" s="3" t="s">
        <v>16</v>
      </c>
      <c r="C3252" s="3" t="s">
        <v>17</v>
      </c>
      <c r="D3252" s="3" t="s">
        <v>1562</v>
      </c>
      <c r="F3252" s="3" t="s">
        <v>375</v>
      </c>
      <c r="G3252" s="3" t="s">
        <v>110</v>
      </c>
      <c r="H3252" s="3" t="s">
        <v>375</v>
      </c>
      <c r="I3252" s="3" t="s">
        <v>57</v>
      </c>
      <c r="J3252" s="6">
        <v>1.0070000000000001</v>
      </c>
      <c r="K3252" s="4">
        <v>45572</v>
      </c>
      <c r="L3252" s="3">
        <f t="shared" si="201"/>
        <v>2024</v>
      </c>
      <c r="M3252" s="3">
        <f t="shared" si="202"/>
        <v>10</v>
      </c>
      <c r="O3252" s="3"/>
      <c r="P3252" s="56">
        <f t="shared" si="203"/>
        <v>0</v>
      </c>
      <c r="Q3252" s="56">
        <f t="shared" si="204"/>
        <v>-1.0070000000000001</v>
      </c>
      <c r="R3252" s="56">
        <f>IF(A3252="INVERSION",-J3252,0)</f>
        <v>0</v>
      </c>
      <c r="S3252" s="56">
        <f>finanzas3[[#This Row],[INGRESO__NETO]]+finanzas3[[#This Row],[GASTO_NETO]]+finanzas3[[#This Row],[INVERSION_NETA]]</f>
        <v>-1.0070000000000001</v>
      </c>
    </row>
    <row r="3253" spans="1:19" x14ac:dyDescent="0.35">
      <c r="A3253" s="3" t="s">
        <v>28</v>
      </c>
      <c r="B3253" s="3" t="s">
        <v>16</v>
      </c>
      <c r="C3253" s="3" t="s">
        <v>17</v>
      </c>
      <c r="D3253" s="3" t="s">
        <v>1562</v>
      </c>
      <c r="E3253" s="3" t="s">
        <v>2513</v>
      </c>
      <c r="F3253" s="3" t="s">
        <v>375</v>
      </c>
      <c r="G3253" s="3" t="s">
        <v>110</v>
      </c>
      <c r="H3253" s="3" t="s">
        <v>375</v>
      </c>
      <c r="I3253" s="3" t="s">
        <v>2527</v>
      </c>
      <c r="J3253" s="6">
        <v>2</v>
      </c>
      <c r="K3253" s="4">
        <v>45572</v>
      </c>
      <c r="L3253" s="3">
        <f t="shared" si="201"/>
        <v>2024</v>
      </c>
      <c r="M3253" s="3">
        <f t="shared" si="202"/>
        <v>10</v>
      </c>
      <c r="O3253" s="3"/>
      <c r="P3253" s="56">
        <f t="shared" si="203"/>
        <v>0</v>
      </c>
      <c r="Q3253" s="56">
        <f t="shared" si="204"/>
        <v>-2</v>
      </c>
      <c r="R3253" s="56">
        <f>IF(A3253="INVERSION",-J3253,0)</f>
        <v>0</v>
      </c>
      <c r="S3253" s="56">
        <f>finanzas3[[#This Row],[INGRESO__NETO]]+finanzas3[[#This Row],[GASTO_NETO]]+finanzas3[[#This Row],[INVERSION_NETA]]</f>
        <v>-2</v>
      </c>
    </row>
    <row r="3254" spans="1:19" x14ac:dyDescent="0.35">
      <c r="A3254" s="3" t="s">
        <v>28</v>
      </c>
      <c r="B3254" s="3" t="s">
        <v>16</v>
      </c>
      <c r="C3254" s="3" t="s">
        <v>17</v>
      </c>
      <c r="D3254" s="3" t="s">
        <v>1562</v>
      </c>
      <c r="F3254" s="3" t="s">
        <v>375</v>
      </c>
      <c r="G3254" s="3" t="s">
        <v>110</v>
      </c>
      <c r="H3254" s="3" t="s">
        <v>375</v>
      </c>
      <c r="I3254" s="3" t="s">
        <v>2216</v>
      </c>
      <c r="J3254" s="6">
        <v>0.5</v>
      </c>
      <c r="K3254" s="4">
        <v>45572</v>
      </c>
      <c r="L3254" s="3">
        <f t="shared" si="201"/>
        <v>2024</v>
      </c>
      <c r="M3254" s="3">
        <f t="shared" si="202"/>
        <v>10</v>
      </c>
      <c r="O3254" s="3"/>
      <c r="P3254" s="56">
        <f t="shared" si="203"/>
        <v>0</v>
      </c>
      <c r="Q3254" s="56">
        <f t="shared" si="204"/>
        <v>-0.5</v>
      </c>
      <c r="R3254" s="56">
        <f>IF(A3254="INVERSION",-J3254,0)</f>
        <v>0</v>
      </c>
      <c r="S3254" s="56">
        <f>finanzas3[[#This Row],[INGRESO__NETO]]+finanzas3[[#This Row],[GASTO_NETO]]+finanzas3[[#This Row],[INVERSION_NETA]]</f>
        <v>-0.5</v>
      </c>
    </row>
    <row r="3255" spans="1:19" x14ac:dyDescent="0.35">
      <c r="A3255" s="3" t="s">
        <v>28</v>
      </c>
      <c r="B3255" s="3" t="s">
        <v>16</v>
      </c>
      <c r="C3255" s="3" t="s">
        <v>17</v>
      </c>
      <c r="D3255" s="3" t="s">
        <v>1562</v>
      </c>
      <c r="F3255" s="3" t="s">
        <v>375</v>
      </c>
      <c r="G3255" s="3" t="s">
        <v>110</v>
      </c>
      <c r="H3255" s="3" t="s">
        <v>375</v>
      </c>
      <c r="I3255" s="3" t="s">
        <v>343</v>
      </c>
      <c r="J3255" s="6">
        <v>1.51</v>
      </c>
      <c r="K3255" s="4">
        <v>45572</v>
      </c>
      <c r="L3255" s="3">
        <f t="shared" si="201"/>
        <v>2024</v>
      </c>
      <c r="M3255" s="3">
        <f t="shared" si="202"/>
        <v>10</v>
      </c>
      <c r="O3255" s="3"/>
      <c r="P3255" s="56">
        <f t="shared" si="203"/>
        <v>0</v>
      </c>
      <c r="Q3255" s="56">
        <f t="shared" si="204"/>
        <v>-1.51</v>
      </c>
      <c r="R3255" s="56">
        <f>IF(A3255="INVERSION",-J3255,0)</f>
        <v>0</v>
      </c>
      <c r="S3255" s="56">
        <f>finanzas3[[#This Row],[INGRESO__NETO]]+finanzas3[[#This Row],[GASTO_NETO]]+finanzas3[[#This Row],[INVERSION_NETA]]</f>
        <v>-1.51</v>
      </c>
    </row>
    <row r="3256" spans="1:19" x14ac:dyDescent="0.35">
      <c r="A3256" s="3" t="s">
        <v>28</v>
      </c>
      <c r="B3256" s="3" t="s">
        <v>16</v>
      </c>
      <c r="C3256" s="3" t="s">
        <v>17</v>
      </c>
      <c r="D3256" s="3" t="s">
        <v>1562</v>
      </c>
      <c r="F3256" s="3" t="s">
        <v>375</v>
      </c>
      <c r="G3256" s="3" t="s">
        <v>110</v>
      </c>
      <c r="H3256" s="3" t="s">
        <v>375</v>
      </c>
      <c r="I3256" s="3" t="s">
        <v>2514</v>
      </c>
      <c r="J3256" s="6">
        <v>1</v>
      </c>
      <c r="K3256" s="4">
        <v>45572</v>
      </c>
      <c r="L3256" s="3">
        <f t="shared" si="201"/>
        <v>2024</v>
      </c>
      <c r="M3256" s="3">
        <f t="shared" si="202"/>
        <v>10</v>
      </c>
      <c r="O3256" s="3"/>
      <c r="P3256" s="56">
        <f t="shared" si="203"/>
        <v>0</v>
      </c>
      <c r="Q3256" s="56">
        <f t="shared" si="204"/>
        <v>-1</v>
      </c>
      <c r="R3256" s="56">
        <f>IF(A3256="INVERSION",-J3256,0)</f>
        <v>0</v>
      </c>
      <c r="S3256" s="56">
        <f>finanzas3[[#This Row],[INGRESO__NETO]]+finanzas3[[#This Row],[GASTO_NETO]]+finanzas3[[#This Row],[INVERSION_NETA]]</f>
        <v>-1</v>
      </c>
    </row>
    <row r="3257" spans="1:19" x14ac:dyDescent="0.35">
      <c r="A3257" s="3" t="s">
        <v>28</v>
      </c>
      <c r="B3257" s="3" t="s">
        <v>16</v>
      </c>
      <c r="C3257" s="3" t="s">
        <v>17</v>
      </c>
      <c r="D3257" s="3" t="s">
        <v>1562</v>
      </c>
      <c r="F3257" s="3" t="s">
        <v>375</v>
      </c>
      <c r="G3257" s="3" t="s">
        <v>110</v>
      </c>
      <c r="H3257" s="3" t="s">
        <v>375</v>
      </c>
      <c r="I3257" s="3" t="s">
        <v>2515</v>
      </c>
      <c r="J3257" s="6">
        <v>0.96</v>
      </c>
      <c r="K3257" s="4">
        <v>45572</v>
      </c>
      <c r="L3257" s="3">
        <f t="shared" si="201"/>
        <v>2024</v>
      </c>
      <c r="M3257" s="3">
        <f t="shared" si="202"/>
        <v>10</v>
      </c>
      <c r="O3257" s="3"/>
      <c r="P3257" s="56">
        <f t="shared" si="203"/>
        <v>0</v>
      </c>
      <c r="Q3257" s="56">
        <f t="shared" si="204"/>
        <v>-0.96</v>
      </c>
      <c r="R3257" s="56">
        <f>IF(A3257="INVERSION",-J3257,0)</f>
        <v>0</v>
      </c>
      <c r="S3257" s="56">
        <f>finanzas3[[#This Row],[INGRESO__NETO]]+finanzas3[[#This Row],[GASTO_NETO]]+finanzas3[[#This Row],[INVERSION_NETA]]</f>
        <v>-0.96</v>
      </c>
    </row>
    <row r="3258" spans="1:19" x14ac:dyDescent="0.35">
      <c r="A3258" s="3" t="s">
        <v>28</v>
      </c>
      <c r="B3258" s="3" t="s">
        <v>16</v>
      </c>
      <c r="C3258" s="3" t="s">
        <v>17</v>
      </c>
      <c r="D3258" s="3" t="s">
        <v>18</v>
      </c>
      <c r="E3258" s="3" t="s">
        <v>634</v>
      </c>
      <c r="F3258" s="3" t="s">
        <v>171</v>
      </c>
      <c r="G3258" s="3" t="s">
        <v>67</v>
      </c>
      <c r="H3258" s="3" t="s">
        <v>67</v>
      </c>
      <c r="I3258" s="3" t="s">
        <v>1016</v>
      </c>
      <c r="J3258" s="6">
        <v>0.5</v>
      </c>
      <c r="K3258" s="4">
        <v>45573</v>
      </c>
      <c r="L3258" s="3">
        <f t="shared" si="201"/>
        <v>2024</v>
      </c>
      <c r="M3258" s="3">
        <f t="shared" si="202"/>
        <v>10</v>
      </c>
      <c r="N3258" s="37"/>
      <c r="O3258" s="3"/>
      <c r="P3258" s="56">
        <f t="shared" si="203"/>
        <v>0</v>
      </c>
      <c r="Q3258" s="56">
        <f t="shared" si="204"/>
        <v>-0.5</v>
      </c>
      <c r="R3258" s="56">
        <f>IF(A3258="INVERSION",-J3258,0)</f>
        <v>0</v>
      </c>
      <c r="S3258" s="56">
        <f>finanzas3[[#This Row],[INGRESO__NETO]]+finanzas3[[#This Row],[GASTO_NETO]]+finanzas3[[#This Row],[INVERSION_NETA]]</f>
        <v>-0.5</v>
      </c>
    </row>
    <row r="3259" spans="1:19" x14ac:dyDescent="0.35">
      <c r="A3259" s="3" t="s">
        <v>28</v>
      </c>
      <c r="B3259" s="3" t="s">
        <v>16</v>
      </c>
      <c r="C3259" s="3" t="s">
        <v>17</v>
      </c>
      <c r="D3259" s="3" t="s">
        <v>1562</v>
      </c>
      <c r="F3259" s="3" t="s">
        <v>375</v>
      </c>
      <c r="G3259" s="3" t="s">
        <v>110</v>
      </c>
      <c r="H3259" s="3" t="s">
        <v>375</v>
      </c>
      <c r="I3259" s="3" t="s">
        <v>2523</v>
      </c>
      <c r="J3259" s="6">
        <v>3.3000000000000003</v>
      </c>
      <c r="K3259" s="4">
        <v>45573</v>
      </c>
      <c r="L3259" s="3">
        <f t="shared" si="201"/>
        <v>2024</v>
      </c>
      <c r="M3259" s="3">
        <f t="shared" si="202"/>
        <v>10</v>
      </c>
      <c r="O3259" s="3"/>
      <c r="P3259" s="56">
        <f t="shared" si="203"/>
        <v>0</v>
      </c>
      <c r="Q3259" s="56">
        <f t="shared" si="204"/>
        <v>-3.3000000000000003</v>
      </c>
      <c r="R3259" s="56">
        <f>IF(A3259="INVERSION",-J3259,0)</f>
        <v>0</v>
      </c>
      <c r="S3259" s="56">
        <f>finanzas3[[#This Row],[INGRESO__NETO]]+finanzas3[[#This Row],[GASTO_NETO]]+finanzas3[[#This Row],[INVERSION_NETA]]</f>
        <v>-3.3000000000000003</v>
      </c>
    </row>
    <row r="3260" spans="1:19" x14ac:dyDescent="0.35">
      <c r="A3260" s="3" t="s">
        <v>15</v>
      </c>
      <c r="B3260" s="3" t="s">
        <v>16</v>
      </c>
      <c r="C3260" s="3" t="s">
        <v>17</v>
      </c>
      <c r="D3260" s="3" t="s">
        <v>18</v>
      </c>
      <c r="E3260" s="3" t="s">
        <v>610</v>
      </c>
      <c r="F3260" s="3" t="s">
        <v>20</v>
      </c>
      <c r="G3260" s="3" t="s">
        <v>568</v>
      </c>
      <c r="H3260" s="3" t="s">
        <v>569</v>
      </c>
      <c r="I3260" s="3" t="s">
        <v>2491</v>
      </c>
      <c r="J3260" s="6">
        <v>0.89999999999999991</v>
      </c>
      <c r="K3260" s="4">
        <v>45574</v>
      </c>
      <c r="L3260" s="3">
        <f t="shared" si="201"/>
        <v>2024</v>
      </c>
      <c r="M3260" s="3">
        <f t="shared" si="202"/>
        <v>10</v>
      </c>
      <c r="N3260" s="9">
        <v>45574</v>
      </c>
      <c r="O3260" s="46" t="s">
        <v>2489</v>
      </c>
      <c r="P3260" s="56">
        <f t="shared" si="203"/>
        <v>0.89999999999999991</v>
      </c>
      <c r="Q3260" s="56">
        <f t="shared" si="204"/>
        <v>0</v>
      </c>
      <c r="R3260" s="56">
        <f>IF(A3260="INVERSION",-J3260,0)</f>
        <v>0</v>
      </c>
      <c r="S3260" s="56">
        <f>finanzas3[[#This Row],[INGRESO__NETO]]+finanzas3[[#This Row],[GASTO_NETO]]+finanzas3[[#This Row],[INVERSION_NETA]]</f>
        <v>0.89999999999999991</v>
      </c>
    </row>
    <row r="3261" spans="1:19" x14ac:dyDescent="0.35">
      <c r="A3261" s="3" t="s">
        <v>28</v>
      </c>
      <c r="B3261" s="3" t="s">
        <v>16</v>
      </c>
      <c r="C3261" s="3" t="s">
        <v>17</v>
      </c>
      <c r="D3261" s="3" t="s">
        <v>18</v>
      </c>
      <c r="E3261" s="41" t="s">
        <v>167</v>
      </c>
      <c r="F3261" s="41"/>
      <c r="G3261" s="3" t="s">
        <v>21</v>
      </c>
      <c r="H3261" s="3" t="s">
        <v>21</v>
      </c>
      <c r="I3261" s="3" t="s">
        <v>2724</v>
      </c>
      <c r="J3261" s="6">
        <v>2.399</v>
      </c>
      <c r="K3261" s="4">
        <v>45574</v>
      </c>
      <c r="L3261" s="3">
        <f t="shared" si="201"/>
        <v>2024</v>
      </c>
      <c r="M3261" s="3">
        <f t="shared" si="202"/>
        <v>10</v>
      </c>
      <c r="O3261" s="3"/>
      <c r="P3261" s="56">
        <f t="shared" si="203"/>
        <v>0</v>
      </c>
      <c r="Q3261" s="56">
        <f t="shared" si="204"/>
        <v>-2.399</v>
      </c>
      <c r="R3261" s="56">
        <f>IF(A3261="INVERSION",-J3261,0)</f>
        <v>0</v>
      </c>
      <c r="S3261" s="56">
        <f>finanzas3[[#This Row],[INGRESO__NETO]]+finanzas3[[#This Row],[GASTO_NETO]]+finanzas3[[#This Row],[INVERSION_NETA]]</f>
        <v>-2.399</v>
      </c>
    </row>
    <row r="3262" spans="1:19" x14ac:dyDescent="0.35">
      <c r="A3262" s="3" t="s">
        <v>28</v>
      </c>
      <c r="B3262" s="3" t="s">
        <v>16</v>
      </c>
      <c r="C3262" s="3" t="s">
        <v>17</v>
      </c>
      <c r="D3262" s="3" t="s">
        <v>18</v>
      </c>
      <c r="E3262" s="3" t="s">
        <v>1890</v>
      </c>
      <c r="F3262" s="3" t="s">
        <v>20</v>
      </c>
      <c r="G3262" s="3" t="s">
        <v>73</v>
      </c>
      <c r="H3262" s="3" t="s">
        <v>168</v>
      </c>
      <c r="I3262" s="3" t="s">
        <v>1890</v>
      </c>
      <c r="J3262" s="6">
        <v>2.2749999999999999</v>
      </c>
      <c r="K3262" s="4">
        <v>45574</v>
      </c>
      <c r="L3262" s="3">
        <f t="shared" si="201"/>
        <v>2024</v>
      </c>
      <c r="M3262" s="3">
        <f t="shared" si="202"/>
        <v>10</v>
      </c>
      <c r="N3262" s="37"/>
      <c r="O3262" s="3"/>
      <c r="P3262" s="56">
        <f t="shared" si="203"/>
        <v>0</v>
      </c>
      <c r="Q3262" s="56">
        <f t="shared" si="204"/>
        <v>-2.2749999999999999</v>
      </c>
      <c r="R3262" s="56">
        <f>IF(A3262="INVERSION",-J3262,0)</f>
        <v>0</v>
      </c>
      <c r="S3262" s="56">
        <f>finanzas3[[#This Row],[INGRESO__NETO]]+finanzas3[[#This Row],[GASTO_NETO]]+finanzas3[[#This Row],[INVERSION_NETA]]</f>
        <v>-2.2749999999999999</v>
      </c>
    </row>
    <row r="3263" spans="1:19" x14ac:dyDescent="0.35">
      <c r="A3263" s="3" t="s">
        <v>28</v>
      </c>
      <c r="B3263" s="3" t="s">
        <v>16</v>
      </c>
      <c r="C3263" s="3" t="s">
        <v>17</v>
      </c>
      <c r="D3263" s="3" t="s">
        <v>1562</v>
      </c>
      <c r="E3263" s="3" t="s">
        <v>2524</v>
      </c>
      <c r="F3263" s="3" t="s">
        <v>171</v>
      </c>
      <c r="G3263" s="3" t="s">
        <v>67</v>
      </c>
      <c r="H3263" s="3" t="s">
        <v>66</v>
      </c>
      <c r="I3263" s="3" t="s">
        <v>2525</v>
      </c>
      <c r="J3263" s="6">
        <v>0.24</v>
      </c>
      <c r="K3263" s="4">
        <v>45574</v>
      </c>
      <c r="L3263" s="3">
        <f t="shared" si="201"/>
        <v>2024</v>
      </c>
      <c r="M3263" s="3">
        <f t="shared" si="202"/>
        <v>10</v>
      </c>
      <c r="O3263" s="3"/>
      <c r="P3263" s="56">
        <f t="shared" si="203"/>
        <v>0</v>
      </c>
      <c r="Q3263" s="56">
        <f t="shared" si="204"/>
        <v>-0.24</v>
      </c>
      <c r="R3263" s="56">
        <f>IF(A3263="INVERSION",-J3263,0)</f>
        <v>0</v>
      </c>
      <c r="S3263" s="56">
        <f>finanzas3[[#This Row],[INGRESO__NETO]]+finanzas3[[#This Row],[GASTO_NETO]]+finanzas3[[#This Row],[INVERSION_NETA]]</f>
        <v>-0.24</v>
      </c>
    </row>
    <row r="3264" spans="1:19" x14ac:dyDescent="0.35">
      <c r="A3264" s="3" t="s">
        <v>28</v>
      </c>
      <c r="B3264" s="3" t="s">
        <v>16</v>
      </c>
      <c r="C3264" s="3" t="s">
        <v>17</v>
      </c>
      <c r="D3264" s="3" t="s">
        <v>1562</v>
      </c>
      <c r="E3264" s="3" t="s">
        <v>2516</v>
      </c>
      <c r="F3264" s="3" t="s">
        <v>171</v>
      </c>
      <c r="G3264" s="3" t="s">
        <v>1864</v>
      </c>
      <c r="H3264" s="3" t="s">
        <v>1203</v>
      </c>
      <c r="I3264" s="3" t="s">
        <v>2516</v>
      </c>
      <c r="J3264" s="6">
        <v>5.5850000000000009</v>
      </c>
      <c r="K3264" s="4">
        <v>45574</v>
      </c>
      <c r="L3264" s="3">
        <f t="shared" si="201"/>
        <v>2024</v>
      </c>
      <c r="M3264" s="3">
        <f t="shared" si="202"/>
        <v>10</v>
      </c>
      <c r="O3264" s="3"/>
      <c r="P3264" s="56">
        <f t="shared" si="203"/>
        <v>0</v>
      </c>
      <c r="Q3264" s="56">
        <f t="shared" si="204"/>
        <v>-5.5850000000000009</v>
      </c>
      <c r="R3264" s="56">
        <f>IF(A3264="INVERSION",-J3264,0)</f>
        <v>0</v>
      </c>
      <c r="S3264" s="56">
        <f>finanzas3[[#This Row],[INGRESO__NETO]]+finanzas3[[#This Row],[GASTO_NETO]]+finanzas3[[#This Row],[INVERSION_NETA]]</f>
        <v>-5.5850000000000009</v>
      </c>
    </row>
    <row r="3265" spans="1:19" x14ac:dyDescent="0.35">
      <c r="A3265" s="3" t="s">
        <v>28</v>
      </c>
      <c r="B3265" s="3" t="s">
        <v>16</v>
      </c>
      <c r="C3265" s="3" t="s">
        <v>17</v>
      </c>
      <c r="D3265" s="3" t="s">
        <v>1562</v>
      </c>
      <c r="G3265" s="3" t="s">
        <v>67</v>
      </c>
      <c r="H3265" s="3" t="s">
        <v>66</v>
      </c>
      <c r="I3265" s="3" t="s">
        <v>2517</v>
      </c>
      <c r="J3265" s="6">
        <v>1.0090000000000001</v>
      </c>
      <c r="K3265" s="4">
        <v>45574</v>
      </c>
      <c r="L3265" s="3">
        <f t="shared" si="201"/>
        <v>2024</v>
      </c>
      <c r="M3265" s="3">
        <f t="shared" si="202"/>
        <v>10</v>
      </c>
      <c r="O3265" s="3"/>
      <c r="P3265" s="56">
        <f t="shared" si="203"/>
        <v>0</v>
      </c>
      <c r="Q3265" s="56">
        <f t="shared" si="204"/>
        <v>-1.0090000000000001</v>
      </c>
      <c r="R3265" s="56">
        <f>IF(A3265="INVERSION",-J3265,0)</f>
        <v>0</v>
      </c>
      <c r="S3265" s="56">
        <f>finanzas3[[#This Row],[INGRESO__NETO]]+finanzas3[[#This Row],[GASTO_NETO]]+finanzas3[[#This Row],[INVERSION_NETA]]</f>
        <v>-1.0090000000000001</v>
      </c>
    </row>
    <row r="3266" spans="1:19" x14ac:dyDescent="0.35">
      <c r="A3266" s="3" t="s">
        <v>28</v>
      </c>
      <c r="B3266" s="3" t="s">
        <v>16</v>
      </c>
      <c r="C3266" s="3" t="s">
        <v>17</v>
      </c>
      <c r="D3266" s="3" t="s">
        <v>1562</v>
      </c>
      <c r="G3266" s="3" t="s">
        <v>21</v>
      </c>
      <c r="H3266" s="3" t="s">
        <v>21</v>
      </c>
      <c r="I3266" s="3" t="s">
        <v>2724</v>
      </c>
      <c r="J3266" s="6">
        <v>0.60000000000000009</v>
      </c>
      <c r="K3266" s="4">
        <v>45574</v>
      </c>
      <c r="L3266" s="3">
        <f t="shared" ref="L3266:L3328" si="205">YEAR(K3266)</f>
        <v>2024</v>
      </c>
      <c r="M3266" s="3">
        <f t="shared" ref="M3266:M3328" si="206">MONTH(K3266)</f>
        <v>10</v>
      </c>
      <c r="O3266" s="3" t="s">
        <v>2725</v>
      </c>
      <c r="P3266" s="56">
        <f t="shared" si="203"/>
        <v>0</v>
      </c>
      <c r="Q3266" s="56">
        <f t="shared" si="204"/>
        <v>-0.60000000000000009</v>
      </c>
      <c r="R3266" s="56">
        <f>IF(A3266="INVERSION",-J3266,0)</f>
        <v>0</v>
      </c>
      <c r="S3266" s="56">
        <f>finanzas3[[#This Row],[INGRESO__NETO]]+finanzas3[[#This Row],[GASTO_NETO]]+finanzas3[[#This Row],[INVERSION_NETA]]</f>
        <v>-0.60000000000000009</v>
      </c>
    </row>
    <row r="3267" spans="1:19" x14ac:dyDescent="0.35">
      <c r="A3267" s="3" t="s">
        <v>28</v>
      </c>
      <c r="B3267" s="3" t="s">
        <v>16</v>
      </c>
      <c r="C3267" s="3" t="s">
        <v>17</v>
      </c>
      <c r="D3267" s="3" t="s">
        <v>18</v>
      </c>
      <c r="E3267" s="3" t="s">
        <v>645</v>
      </c>
      <c r="F3267" s="3" t="s">
        <v>171</v>
      </c>
      <c r="G3267" s="3" t="s">
        <v>48</v>
      </c>
      <c r="H3267" s="3" t="s">
        <v>874</v>
      </c>
      <c r="I3267" s="3" t="s">
        <v>1750</v>
      </c>
      <c r="J3267" s="6">
        <v>0.15500000000000003</v>
      </c>
      <c r="K3267" s="4">
        <v>45575</v>
      </c>
      <c r="L3267" s="3">
        <f t="shared" si="205"/>
        <v>2024</v>
      </c>
      <c r="M3267" s="3">
        <f t="shared" si="206"/>
        <v>10</v>
      </c>
      <c r="N3267" s="37"/>
      <c r="O3267" s="3"/>
      <c r="P3267" s="56">
        <f t="shared" ref="P3267:P3330" si="207">IF(A3267="INGRESO",J3267,0)</f>
        <v>0</v>
      </c>
      <c r="Q3267" s="56">
        <f t="shared" ref="Q3267:Q3330" si="208">IF(A3267="GASTO",-J3267,0)</f>
        <v>-0.15500000000000003</v>
      </c>
      <c r="R3267" s="56">
        <f>IF(A3267="INVERSION",-J3267,0)</f>
        <v>0</v>
      </c>
      <c r="S3267" s="56">
        <f>finanzas3[[#This Row],[INGRESO__NETO]]+finanzas3[[#This Row],[GASTO_NETO]]+finanzas3[[#This Row],[INVERSION_NETA]]</f>
        <v>-0.15500000000000003</v>
      </c>
    </row>
    <row r="3268" spans="1:19" x14ac:dyDescent="0.35">
      <c r="A3268" s="3" t="s">
        <v>28</v>
      </c>
      <c r="B3268" s="3" t="s">
        <v>16</v>
      </c>
      <c r="C3268" s="3" t="s">
        <v>17</v>
      </c>
      <c r="D3268" s="3" t="s">
        <v>18</v>
      </c>
      <c r="E3268" s="3" t="s">
        <v>1345</v>
      </c>
      <c r="F3268" s="3" t="s">
        <v>171</v>
      </c>
      <c r="G3268" s="3" t="s">
        <v>53</v>
      </c>
      <c r="H3268" s="3" t="s">
        <v>77</v>
      </c>
      <c r="I3268" s="3" t="s">
        <v>711</v>
      </c>
      <c r="J3268" s="6">
        <v>0.84800000000000009</v>
      </c>
      <c r="K3268" s="4">
        <v>45575</v>
      </c>
      <c r="L3268" s="3">
        <f t="shared" si="205"/>
        <v>2024</v>
      </c>
      <c r="M3268" s="3">
        <f t="shared" si="206"/>
        <v>10</v>
      </c>
      <c r="N3268" s="37"/>
      <c r="O3268" s="3"/>
      <c r="P3268" s="56">
        <f t="shared" si="207"/>
        <v>0</v>
      </c>
      <c r="Q3268" s="56">
        <f t="shared" si="208"/>
        <v>-0.84800000000000009</v>
      </c>
      <c r="R3268" s="56">
        <f>IF(A3268="INVERSION",-J3268,0)</f>
        <v>0</v>
      </c>
      <c r="S3268" s="56">
        <f>finanzas3[[#This Row],[INGRESO__NETO]]+finanzas3[[#This Row],[GASTO_NETO]]+finanzas3[[#This Row],[INVERSION_NETA]]</f>
        <v>-0.84800000000000009</v>
      </c>
    </row>
    <row r="3269" spans="1:19" x14ac:dyDescent="0.35">
      <c r="A3269" s="3" t="s">
        <v>28</v>
      </c>
      <c r="B3269" s="3" t="s">
        <v>16</v>
      </c>
      <c r="C3269" s="3" t="s">
        <v>17</v>
      </c>
      <c r="D3269" s="3" t="s">
        <v>18</v>
      </c>
      <c r="E3269" s="3" t="s">
        <v>645</v>
      </c>
      <c r="F3269" s="3" t="s">
        <v>171</v>
      </c>
      <c r="G3269" s="3" t="s">
        <v>48</v>
      </c>
      <c r="H3269" s="3" t="s">
        <v>874</v>
      </c>
      <c r="I3269" s="3" t="s">
        <v>1750</v>
      </c>
      <c r="J3269" s="6">
        <v>0.13499999999999998</v>
      </c>
      <c r="K3269" s="4">
        <v>45575</v>
      </c>
      <c r="L3269" s="3">
        <f t="shared" si="205"/>
        <v>2024</v>
      </c>
      <c r="M3269" s="3">
        <f t="shared" si="206"/>
        <v>10</v>
      </c>
      <c r="N3269" s="37"/>
      <c r="O3269" s="3"/>
      <c r="P3269" s="56">
        <f t="shared" si="207"/>
        <v>0</v>
      </c>
      <c r="Q3269" s="56">
        <f t="shared" si="208"/>
        <v>-0.13499999999999998</v>
      </c>
      <c r="R3269" s="56">
        <f>IF(A3269="INVERSION",-J3269,0)</f>
        <v>0</v>
      </c>
      <c r="S3269" s="56">
        <f>finanzas3[[#This Row],[INGRESO__NETO]]+finanzas3[[#This Row],[GASTO_NETO]]+finanzas3[[#This Row],[INVERSION_NETA]]</f>
        <v>-0.13499999999999998</v>
      </c>
    </row>
    <row r="3270" spans="1:19" x14ac:dyDescent="0.35">
      <c r="A3270" s="3" t="s">
        <v>28</v>
      </c>
      <c r="B3270" s="3" t="s">
        <v>16</v>
      </c>
      <c r="C3270" s="3" t="s">
        <v>17</v>
      </c>
      <c r="D3270" s="3" t="s">
        <v>1562</v>
      </c>
      <c r="E3270" s="3" t="s">
        <v>2522</v>
      </c>
      <c r="F3270" s="3" t="s">
        <v>1427</v>
      </c>
      <c r="G3270" s="41" t="s">
        <v>812</v>
      </c>
      <c r="H3270" s="41" t="s">
        <v>812</v>
      </c>
      <c r="I3270" s="3" t="s">
        <v>2518</v>
      </c>
      <c r="J3270" s="6">
        <v>20</v>
      </c>
      <c r="K3270" s="4">
        <v>45576</v>
      </c>
      <c r="L3270" s="3">
        <f t="shared" si="205"/>
        <v>2024</v>
      </c>
      <c r="M3270" s="3">
        <f t="shared" si="206"/>
        <v>10</v>
      </c>
      <c r="O3270" s="3"/>
      <c r="P3270" s="56">
        <f t="shared" si="207"/>
        <v>0</v>
      </c>
      <c r="Q3270" s="56">
        <f t="shared" si="208"/>
        <v>-20</v>
      </c>
      <c r="R3270" s="56">
        <f>IF(A3270="INVERSION",-J3270,0)</f>
        <v>0</v>
      </c>
      <c r="S3270" s="56">
        <f>finanzas3[[#This Row],[INGRESO__NETO]]+finanzas3[[#This Row],[GASTO_NETO]]+finanzas3[[#This Row],[INVERSION_NETA]]</f>
        <v>-20</v>
      </c>
    </row>
    <row r="3271" spans="1:19" x14ac:dyDescent="0.35">
      <c r="A3271" s="3" t="s">
        <v>28</v>
      </c>
      <c r="B3271" s="3" t="s">
        <v>16</v>
      </c>
      <c r="C3271" s="3" t="s">
        <v>17</v>
      </c>
      <c r="D3271" s="3" t="s">
        <v>1562</v>
      </c>
      <c r="G3271" s="3" t="s">
        <v>21</v>
      </c>
      <c r="H3271" s="3" t="s">
        <v>21</v>
      </c>
      <c r="I3271" s="3" t="s">
        <v>2724</v>
      </c>
      <c r="J3271" s="6">
        <v>0.49800000000000005</v>
      </c>
      <c r="K3271" s="4">
        <v>45576</v>
      </c>
      <c r="L3271" s="3">
        <f t="shared" si="205"/>
        <v>2024</v>
      </c>
      <c r="M3271" s="3">
        <f t="shared" si="206"/>
        <v>10</v>
      </c>
      <c r="O3271" s="3" t="s">
        <v>2725</v>
      </c>
      <c r="P3271" s="56">
        <f t="shared" si="207"/>
        <v>0</v>
      </c>
      <c r="Q3271" s="56">
        <f t="shared" si="208"/>
        <v>-0.49800000000000005</v>
      </c>
      <c r="R3271" s="56">
        <f>IF(A3271="INVERSION",-J3271,0)</f>
        <v>0</v>
      </c>
      <c r="S3271" s="56">
        <f>finanzas3[[#This Row],[INGRESO__NETO]]+finanzas3[[#This Row],[GASTO_NETO]]+finanzas3[[#This Row],[INVERSION_NETA]]</f>
        <v>-0.49800000000000005</v>
      </c>
    </row>
    <row r="3272" spans="1:19" x14ac:dyDescent="0.35">
      <c r="A3272" s="3" t="s">
        <v>28</v>
      </c>
      <c r="B3272" s="3" t="s">
        <v>16</v>
      </c>
      <c r="C3272" s="3" t="s">
        <v>17</v>
      </c>
      <c r="D3272" s="3" t="s">
        <v>18</v>
      </c>
      <c r="E3272" s="3" t="s">
        <v>634</v>
      </c>
      <c r="F3272" s="3" t="s">
        <v>171</v>
      </c>
      <c r="G3272" s="3" t="s">
        <v>67</v>
      </c>
      <c r="H3272" s="3" t="s">
        <v>67</v>
      </c>
      <c r="I3272" s="3" t="s">
        <v>1016</v>
      </c>
      <c r="J3272" s="6">
        <v>0.19</v>
      </c>
      <c r="K3272" s="4">
        <v>45579</v>
      </c>
      <c r="L3272" s="3">
        <f t="shared" si="205"/>
        <v>2024</v>
      </c>
      <c r="M3272" s="3">
        <f t="shared" si="206"/>
        <v>10</v>
      </c>
      <c r="N3272" s="37"/>
      <c r="O3272" s="3"/>
      <c r="P3272" s="56">
        <f t="shared" si="207"/>
        <v>0</v>
      </c>
      <c r="Q3272" s="56">
        <f t="shared" si="208"/>
        <v>-0.19</v>
      </c>
      <c r="R3272" s="56">
        <f>IF(A3272="INVERSION",-J3272,0)</f>
        <v>0</v>
      </c>
      <c r="S3272" s="56">
        <f>finanzas3[[#This Row],[INGRESO__NETO]]+finanzas3[[#This Row],[GASTO_NETO]]+finanzas3[[#This Row],[INVERSION_NETA]]</f>
        <v>-0.19</v>
      </c>
    </row>
    <row r="3273" spans="1:19" x14ac:dyDescent="0.35">
      <c r="A3273" s="3" t="s">
        <v>28</v>
      </c>
      <c r="B3273" s="3" t="s">
        <v>16</v>
      </c>
      <c r="C3273" s="3" t="s">
        <v>17</v>
      </c>
      <c r="D3273" s="3" t="s">
        <v>18</v>
      </c>
      <c r="E3273" s="3" t="s">
        <v>645</v>
      </c>
      <c r="F3273" s="3" t="s">
        <v>171</v>
      </c>
      <c r="G3273" s="3" t="s">
        <v>67</v>
      </c>
      <c r="H3273" s="3" t="s">
        <v>66</v>
      </c>
      <c r="I3273" s="3" t="s">
        <v>185</v>
      </c>
      <c r="J3273" s="6">
        <v>8.0000000000000016E-2</v>
      </c>
      <c r="K3273" s="4">
        <v>45579</v>
      </c>
      <c r="L3273" s="3">
        <f t="shared" si="205"/>
        <v>2024</v>
      </c>
      <c r="M3273" s="3">
        <f t="shared" si="206"/>
        <v>10</v>
      </c>
      <c r="N3273" s="37"/>
      <c r="O3273" s="3"/>
      <c r="P3273" s="56">
        <f t="shared" si="207"/>
        <v>0</v>
      </c>
      <c r="Q3273" s="56">
        <f t="shared" si="208"/>
        <v>-8.0000000000000016E-2</v>
      </c>
      <c r="R3273" s="56">
        <f>IF(A3273="INVERSION",-J3273,0)</f>
        <v>0</v>
      </c>
      <c r="S3273" s="56">
        <f>finanzas3[[#This Row],[INGRESO__NETO]]+finanzas3[[#This Row],[GASTO_NETO]]+finanzas3[[#This Row],[INVERSION_NETA]]</f>
        <v>-8.0000000000000016E-2</v>
      </c>
    </row>
    <row r="3274" spans="1:19" x14ac:dyDescent="0.35">
      <c r="A3274" s="3" t="s">
        <v>28</v>
      </c>
      <c r="B3274" s="3" t="s">
        <v>16</v>
      </c>
      <c r="C3274" s="3" t="s">
        <v>17</v>
      </c>
      <c r="D3274" s="3" t="s">
        <v>1562</v>
      </c>
      <c r="F3274" s="3" t="s">
        <v>171</v>
      </c>
      <c r="G3274" s="3" t="s">
        <v>81</v>
      </c>
      <c r="H3274" s="3" t="s">
        <v>440</v>
      </c>
      <c r="I3274" s="3" t="s">
        <v>2519</v>
      </c>
      <c r="J3274" s="6">
        <v>1.2000000000000002</v>
      </c>
      <c r="K3274" s="4">
        <v>45579</v>
      </c>
      <c r="L3274" s="3">
        <f t="shared" si="205"/>
        <v>2024</v>
      </c>
      <c r="M3274" s="3">
        <f t="shared" si="206"/>
        <v>10</v>
      </c>
      <c r="O3274" s="3"/>
      <c r="P3274" s="56">
        <f t="shared" si="207"/>
        <v>0</v>
      </c>
      <c r="Q3274" s="56">
        <f t="shared" si="208"/>
        <v>-1.2000000000000002</v>
      </c>
      <c r="R3274" s="56">
        <f>IF(A3274="INVERSION",-J3274,0)</f>
        <v>0</v>
      </c>
      <c r="S3274" s="56">
        <f>finanzas3[[#This Row],[INGRESO__NETO]]+finanzas3[[#This Row],[GASTO_NETO]]+finanzas3[[#This Row],[INVERSION_NETA]]</f>
        <v>-1.2000000000000002</v>
      </c>
    </row>
    <row r="3275" spans="1:19" x14ac:dyDescent="0.35">
      <c r="A3275" s="3" t="s">
        <v>28</v>
      </c>
      <c r="B3275" s="3" t="s">
        <v>16</v>
      </c>
      <c r="C3275" s="3" t="s">
        <v>17</v>
      </c>
      <c r="D3275" s="3" t="s">
        <v>1562</v>
      </c>
      <c r="F3275" s="3" t="s">
        <v>171</v>
      </c>
      <c r="G3275" s="3" t="s">
        <v>53</v>
      </c>
      <c r="H3275" s="3" t="s">
        <v>200</v>
      </c>
      <c r="I3275" s="3" t="s">
        <v>2520</v>
      </c>
      <c r="J3275" s="6">
        <v>1.06</v>
      </c>
      <c r="K3275" s="4">
        <v>45579</v>
      </c>
      <c r="L3275" s="3">
        <f t="shared" si="205"/>
        <v>2024</v>
      </c>
      <c r="M3275" s="3">
        <f t="shared" si="206"/>
        <v>10</v>
      </c>
      <c r="O3275" s="3"/>
      <c r="P3275" s="56">
        <f t="shared" si="207"/>
        <v>0</v>
      </c>
      <c r="Q3275" s="56">
        <f t="shared" si="208"/>
        <v>-1.06</v>
      </c>
      <c r="R3275" s="56">
        <f>IF(A3275="INVERSION",-J3275,0)</f>
        <v>0</v>
      </c>
      <c r="S3275" s="56">
        <f>finanzas3[[#This Row],[INGRESO__NETO]]+finanzas3[[#This Row],[GASTO_NETO]]+finanzas3[[#This Row],[INVERSION_NETA]]</f>
        <v>-1.06</v>
      </c>
    </row>
    <row r="3276" spans="1:19" x14ac:dyDescent="0.35">
      <c r="A3276" s="3" t="s">
        <v>28</v>
      </c>
      <c r="B3276" s="3" t="s">
        <v>16</v>
      </c>
      <c r="C3276" s="3" t="s">
        <v>17</v>
      </c>
      <c r="D3276" s="3" t="s">
        <v>1562</v>
      </c>
      <c r="F3276" s="3" t="s">
        <v>171</v>
      </c>
      <c r="G3276" s="3" t="s">
        <v>53</v>
      </c>
      <c r="H3276" s="3" t="s">
        <v>173</v>
      </c>
      <c r="I3276" s="3" t="s">
        <v>2521</v>
      </c>
      <c r="J3276" s="6">
        <v>0.62000000000000011</v>
      </c>
      <c r="K3276" s="4">
        <v>45579</v>
      </c>
      <c r="L3276" s="3">
        <f t="shared" si="205"/>
        <v>2024</v>
      </c>
      <c r="M3276" s="3">
        <f t="shared" si="206"/>
        <v>10</v>
      </c>
      <c r="O3276" s="3"/>
      <c r="P3276" s="56">
        <f t="shared" si="207"/>
        <v>0</v>
      </c>
      <c r="Q3276" s="56">
        <f t="shared" si="208"/>
        <v>-0.62000000000000011</v>
      </c>
      <c r="R3276" s="56">
        <f>IF(A3276="INVERSION",-J3276,0)</f>
        <v>0</v>
      </c>
      <c r="S3276" s="56">
        <f>finanzas3[[#This Row],[INGRESO__NETO]]+finanzas3[[#This Row],[GASTO_NETO]]+finanzas3[[#This Row],[INVERSION_NETA]]</f>
        <v>-0.62000000000000011</v>
      </c>
    </row>
    <row r="3277" spans="1:19" x14ac:dyDescent="0.35">
      <c r="A3277" s="3" t="s">
        <v>531</v>
      </c>
      <c r="B3277" s="3" t="s">
        <v>16</v>
      </c>
      <c r="C3277" s="3" t="s">
        <v>17</v>
      </c>
      <c r="D3277" s="3" t="s">
        <v>18</v>
      </c>
      <c r="E3277" s="3" t="s">
        <v>2203</v>
      </c>
      <c r="F3277" s="3" t="s">
        <v>20</v>
      </c>
      <c r="G3277" s="3" t="s">
        <v>1451</v>
      </c>
      <c r="H3277" s="3" t="s">
        <v>1451</v>
      </c>
      <c r="I3277" s="3" t="s">
        <v>1450</v>
      </c>
      <c r="J3277" s="6">
        <v>135</v>
      </c>
      <c r="K3277" s="4">
        <v>45580</v>
      </c>
      <c r="L3277" s="3">
        <f t="shared" si="205"/>
        <v>2024</v>
      </c>
      <c r="M3277" s="3">
        <f t="shared" si="206"/>
        <v>10</v>
      </c>
      <c r="O3277" s="3"/>
      <c r="P3277" s="56">
        <f t="shared" si="207"/>
        <v>0</v>
      </c>
      <c r="Q3277" s="56">
        <f t="shared" si="208"/>
        <v>0</v>
      </c>
      <c r="R3277" s="56">
        <f>IF(A3277="INVERSION",-J3277,0)</f>
        <v>-135</v>
      </c>
      <c r="S3277" s="56">
        <f>finanzas3[[#This Row],[INGRESO__NETO]]+finanzas3[[#This Row],[GASTO_NETO]]+finanzas3[[#This Row],[INVERSION_NETA]]</f>
        <v>-135</v>
      </c>
    </row>
    <row r="3278" spans="1:19" x14ac:dyDescent="0.35">
      <c r="A3278" s="3" t="s">
        <v>531</v>
      </c>
      <c r="B3278" s="3" t="s">
        <v>16</v>
      </c>
      <c r="C3278" s="3" t="s">
        <v>17</v>
      </c>
      <c r="D3278" s="3" t="s">
        <v>18</v>
      </c>
      <c r="E3278" s="3" t="s">
        <v>2203</v>
      </c>
      <c r="F3278" s="3" t="s">
        <v>20</v>
      </c>
      <c r="G3278" s="3" t="s">
        <v>1451</v>
      </c>
      <c r="H3278" s="3" t="s">
        <v>1451</v>
      </c>
      <c r="I3278" s="3" t="s">
        <v>1450</v>
      </c>
      <c r="J3278" s="6">
        <v>135</v>
      </c>
      <c r="K3278" s="4">
        <v>45580</v>
      </c>
      <c r="L3278" s="3">
        <f t="shared" si="205"/>
        <v>2024</v>
      </c>
      <c r="M3278" s="3">
        <f t="shared" si="206"/>
        <v>10</v>
      </c>
      <c r="N3278" s="37"/>
      <c r="O3278" s="3"/>
      <c r="P3278" s="56">
        <f t="shared" si="207"/>
        <v>0</v>
      </c>
      <c r="Q3278" s="56">
        <f t="shared" si="208"/>
        <v>0</v>
      </c>
      <c r="R3278" s="56">
        <f>IF(A3278="INVERSION",-J3278,0)</f>
        <v>-135</v>
      </c>
      <c r="S3278" s="56">
        <f>finanzas3[[#This Row],[INGRESO__NETO]]+finanzas3[[#This Row],[GASTO_NETO]]+finanzas3[[#This Row],[INVERSION_NETA]]</f>
        <v>-135</v>
      </c>
    </row>
    <row r="3279" spans="1:19" x14ac:dyDescent="0.35">
      <c r="A3279" s="3" t="s">
        <v>28</v>
      </c>
      <c r="B3279" s="3" t="s">
        <v>16</v>
      </c>
      <c r="C3279" s="3" t="s">
        <v>17</v>
      </c>
      <c r="D3279" s="3" t="s">
        <v>18</v>
      </c>
      <c r="E3279" s="3" t="s">
        <v>634</v>
      </c>
      <c r="F3279" s="3" t="s">
        <v>171</v>
      </c>
      <c r="G3279" s="3" t="s">
        <v>67</v>
      </c>
      <c r="H3279" s="3" t="s">
        <v>67</v>
      </c>
      <c r="I3279" s="3" t="s">
        <v>1016</v>
      </c>
      <c r="J3279" s="6">
        <v>0.17</v>
      </c>
      <c r="K3279" s="4">
        <v>45580</v>
      </c>
      <c r="L3279" s="3">
        <f t="shared" si="205"/>
        <v>2024</v>
      </c>
      <c r="M3279" s="3">
        <f t="shared" si="206"/>
        <v>10</v>
      </c>
      <c r="O3279" s="3"/>
      <c r="P3279" s="56">
        <f t="shared" si="207"/>
        <v>0</v>
      </c>
      <c r="Q3279" s="56">
        <f t="shared" si="208"/>
        <v>-0.17</v>
      </c>
      <c r="R3279" s="56">
        <f>IF(A3279="INVERSION",-J3279,0)</f>
        <v>0</v>
      </c>
      <c r="S3279" s="56">
        <f>finanzas3[[#This Row],[INGRESO__NETO]]+finanzas3[[#This Row],[GASTO_NETO]]+finanzas3[[#This Row],[INVERSION_NETA]]</f>
        <v>-0.17</v>
      </c>
    </row>
    <row r="3280" spans="1:19" x14ac:dyDescent="0.35">
      <c r="A3280" s="3" t="s">
        <v>28</v>
      </c>
      <c r="B3280" s="3" t="s">
        <v>16</v>
      </c>
      <c r="C3280" s="3" t="s">
        <v>17</v>
      </c>
      <c r="D3280" s="3" t="s">
        <v>1562</v>
      </c>
      <c r="E3280" s="3" t="s">
        <v>327</v>
      </c>
      <c r="F3280" s="3" t="s">
        <v>20</v>
      </c>
      <c r="G3280" s="3" t="s">
        <v>73</v>
      </c>
      <c r="H3280" s="3" t="s">
        <v>168</v>
      </c>
      <c r="I3280" s="3" t="s">
        <v>327</v>
      </c>
      <c r="J3280" s="6">
        <v>0.60000000000000009</v>
      </c>
      <c r="K3280" s="4">
        <v>45580</v>
      </c>
      <c r="L3280" s="3">
        <f t="shared" si="205"/>
        <v>2024</v>
      </c>
      <c r="M3280" s="3">
        <f t="shared" si="206"/>
        <v>10</v>
      </c>
      <c r="O3280" s="3"/>
      <c r="P3280" s="56">
        <f t="shared" si="207"/>
        <v>0</v>
      </c>
      <c r="Q3280" s="56">
        <f t="shared" si="208"/>
        <v>-0.60000000000000009</v>
      </c>
      <c r="R3280" s="56">
        <f>IF(A3280="INVERSION",-J3280,0)</f>
        <v>0</v>
      </c>
      <c r="S3280" s="56">
        <f>finanzas3[[#This Row],[INGRESO__NETO]]+finanzas3[[#This Row],[GASTO_NETO]]+finanzas3[[#This Row],[INVERSION_NETA]]</f>
        <v>-0.60000000000000009</v>
      </c>
    </row>
    <row r="3281" spans="1:19" x14ac:dyDescent="0.35">
      <c r="A3281" s="3" t="s">
        <v>28</v>
      </c>
      <c r="B3281" s="3" t="s">
        <v>16</v>
      </c>
      <c r="C3281" s="3" t="s">
        <v>17</v>
      </c>
      <c r="D3281" s="3" t="s">
        <v>18</v>
      </c>
      <c r="E3281" s="3" t="s">
        <v>645</v>
      </c>
      <c r="F3281" s="3" t="s">
        <v>171</v>
      </c>
      <c r="G3281" s="3" t="s">
        <v>48</v>
      </c>
      <c r="H3281" s="3" t="s">
        <v>874</v>
      </c>
      <c r="I3281" s="3" t="s">
        <v>1750</v>
      </c>
      <c r="J3281" s="6">
        <v>0.12</v>
      </c>
      <c r="K3281" s="4">
        <v>45582</v>
      </c>
      <c r="L3281" s="3">
        <f t="shared" si="205"/>
        <v>2024</v>
      </c>
      <c r="M3281" s="3">
        <f t="shared" si="206"/>
        <v>10</v>
      </c>
      <c r="O3281" s="3"/>
      <c r="P3281" s="56">
        <f t="shared" si="207"/>
        <v>0</v>
      </c>
      <c r="Q3281" s="56">
        <f t="shared" si="208"/>
        <v>-0.12</v>
      </c>
      <c r="R3281" s="56">
        <f>IF(A3281="INVERSION",-J3281,0)</f>
        <v>0</v>
      </c>
      <c r="S3281" s="56">
        <f>finanzas3[[#This Row],[INGRESO__NETO]]+finanzas3[[#This Row],[GASTO_NETO]]+finanzas3[[#This Row],[INVERSION_NETA]]</f>
        <v>-0.12</v>
      </c>
    </row>
    <row r="3282" spans="1:19" x14ac:dyDescent="0.35">
      <c r="A3282" s="3" t="s">
        <v>28</v>
      </c>
      <c r="B3282" s="3" t="s">
        <v>16</v>
      </c>
      <c r="C3282" s="3" t="s">
        <v>17</v>
      </c>
      <c r="D3282" s="3" t="s">
        <v>1562</v>
      </c>
      <c r="E3282" s="3" t="s">
        <v>2536</v>
      </c>
      <c r="F3282" s="3" t="s">
        <v>171</v>
      </c>
      <c r="G3282" s="3" t="s">
        <v>67</v>
      </c>
      <c r="H3282" s="3" t="s">
        <v>67</v>
      </c>
      <c r="I3282" s="3" t="s">
        <v>2537</v>
      </c>
      <c r="J3282" s="6">
        <v>4.4000000000000004</v>
      </c>
      <c r="K3282" s="4">
        <v>45582</v>
      </c>
      <c r="L3282" s="3">
        <f t="shared" si="205"/>
        <v>2024</v>
      </c>
      <c r="M3282" s="3">
        <f t="shared" si="206"/>
        <v>10</v>
      </c>
      <c r="N3282" s="37"/>
      <c r="O3282" s="3" t="s">
        <v>2538</v>
      </c>
      <c r="P3282" s="56">
        <f t="shared" si="207"/>
        <v>0</v>
      </c>
      <c r="Q3282" s="56">
        <f t="shared" si="208"/>
        <v>-4.4000000000000004</v>
      </c>
      <c r="R3282" s="56">
        <f>IF(A3282="INVERSION",-J3282,0)</f>
        <v>0</v>
      </c>
      <c r="S3282" s="56">
        <f>finanzas3[[#This Row],[INGRESO__NETO]]+finanzas3[[#This Row],[GASTO_NETO]]+finanzas3[[#This Row],[INVERSION_NETA]]</f>
        <v>-4.4000000000000004</v>
      </c>
    </row>
    <row r="3283" spans="1:19" x14ac:dyDescent="0.35">
      <c r="A3283" s="3" t="s">
        <v>28</v>
      </c>
      <c r="B3283" s="3" t="s">
        <v>16</v>
      </c>
      <c r="C3283" s="3" t="s">
        <v>17</v>
      </c>
      <c r="D3283" s="3" t="s">
        <v>18</v>
      </c>
      <c r="E3283" s="3" t="s">
        <v>634</v>
      </c>
      <c r="F3283" s="3" t="s">
        <v>171</v>
      </c>
      <c r="G3283" s="3" t="s">
        <v>67</v>
      </c>
      <c r="H3283" s="3" t="s">
        <v>67</v>
      </c>
      <c r="I3283" s="3" t="s">
        <v>1016</v>
      </c>
      <c r="J3283" s="6">
        <v>0.37000000000000005</v>
      </c>
      <c r="K3283" s="4">
        <v>45583</v>
      </c>
      <c r="L3283" s="3">
        <f t="shared" si="205"/>
        <v>2024</v>
      </c>
      <c r="M3283" s="3">
        <f t="shared" si="206"/>
        <v>10</v>
      </c>
      <c r="N3283" s="37"/>
      <c r="O3283" s="3"/>
      <c r="P3283" s="56">
        <f t="shared" si="207"/>
        <v>0</v>
      </c>
      <c r="Q3283" s="56">
        <f t="shared" si="208"/>
        <v>-0.37000000000000005</v>
      </c>
      <c r="R3283" s="56">
        <f>IF(A3283="INVERSION",-J3283,0)</f>
        <v>0</v>
      </c>
      <c r="S3283" s="56">
        <f>finanzas3[[#This Row],[INGRESO__NETO]]+finanzas3[[#This Row],[GASTO_NETO]]+finanzas3[[#This Row],[INVERSION_NETA]]</f>
        <v>-0.37000000000000005</v>
      </c>
    </row>
    <row r="3284" spans="1:19" x14ac:dyDescent="0.35">
      <c r="A3284" s="3" t="s">
        <v>28</v>
      </c>
      <c r="B3284" s="3" t="s">
        <v>16</v>
      </c>
      <c r="C3284" s="3" t="s">
        <v>17</v>
      </c>
      <c r="D3284" s="3" t="s">
        <v>18</v>
      </c>
      <c r="E3284" s="3" t="s">
        <v>645</v>
      </c>
      <c r="F3284" s="3" t="s">
        <v>171</v>
      </c>
      <c r="G3284" s="3" t="s">
        <v>48</v>
      </c>
      <c r="H3284" s="3" t="s">
        <v>874</v>
      </c>
      <c r="I3284" s="3" t="s">
        <v>1750</v>
      </c>
      <c r="J3284" s="6">
        <v>0.17500000000000002</v>
      </c>
      <c r="K3284" s="4">
        <v>45584</v>
      </c>
      <c r="L3284" s="3">
        <f t="shared" si="205"/>
        <v>2024</v>
      </c>
      <c r="M3284" s="3">
        <f t="shared" si="206"/>
        <v>10</v>
      </c>
      <c r="N3284" s="37"/>
      <c r="O3284" s="3"/>
      <c r="P3284" s="56">
        <f t="shared" si="207"/>
        <v>0</v>
      </c>
      <c r="Q3284" s="56">
        <f t="shared" si="208"/>
        <v>-0.17500000000000002</v>
      </c>
      <c r="R3284" s="56">
        <f>IF(A3284="INVERSION",-J3284,0)</f>
        <v>0</v>
      </c>
      <c r="S3284" s="56">
        <f>finanzas3[[#This Row],[INGRESO__NETO]]+finanzas3[[#This Row],[GASTO_NETO]]+finanzas3[[#This Row],[INVERSION_NETA]]</f>
        <v>-0.17500000000000002</v>
      </c>
    </row>
    <row r="3285" spans="1:19" x14ac:dyDescent="0.35">
      <c r="A3285" s="3" t="s">
        <v>28</v>
      </c>
      <c r="B3285" s="3" t="s">
        <v>16</v>
      </c>
      <c r="C3285" s="3" t="s">
        <v>17</v>
      </c>
      <c r="D3285" s="3" t="s">
        <v>18</v>
      </c>
      <c r="E3285" s="3" t="s">
        <v>645</v>
      </c>
      <c r="F3285" s="3" t="s">
        <v>171</v>
      </c>
      <c r="G3285" s="3" t="s">
        <v>48</v>
      </c>
      <c r="H3285" s="3" t="s">
        <v>874</v>
      </c>
      <c r="I3285" s="3" t="s">
        <v>1750</v>
      </c>
      <c r="J3285" s="6">
        <v>0.17</v>
      </c>
      <c r="K3285" s="4">
        <v>45585</v>
      </c>
      <c r="L3285" s="3">
        <f t="shared" si="205"/>
        <v>2024</v>
      </c>
      <c r="M3285" s="3">
        <f t="shared" si="206"/>
        <v>10</v>
      </c>
      <c r="N3285" s="44"/>
      <c r="O3285" s="3"/>
      <c r="P3285" s="56">
        <f t="shared" si="207"/>
        <v>0</v>
      </c>
      <c r="Q3285" s="56">
        <f t="shared" si="208"/>
        <v>-0.17</v>
      </c>
      <c r="R3285" s="56">
        <f>IF(A3285="INVERSION",-J3285,0)</f>
        <v>0</v>
      </c>
      <c r="S3285" s="56">
        <f>finanzas3[[#This Row],[INGRESO__NETO]]+finanzas3[[#This Row],[GASTO_NETO]]+finanzas3[[#This Row],[INVERSION_NETA]]</f>
        <v>-0.17</v>
      </c>
    </row>
    <row r="3286" spans="1:19" ht="15.5" customHeight="1" x14ac:dyDescent="0.35">
      <c r="A3286" s="3" t="s">
        <v>28</v>
      </c>
      <c r="B3286" s="3" t="s">
        <v>16</v>
      </c>
      <c r="C3286" s="3" t="s">
        <v>17</v>
      </c>
      <c r="D3286" s="3" t="s">
        <v>18</v>
      </c>
      <c r="E3286" s="3" t="s">
        <v>645</v>
      </c>
      <c r="F3286" s="3" t="s">
        <v>171</v>
      </c>
      <c r="G3286" s="3" t="s">
        <v>48</v>
      </c>
      <c r="H3286" s="3" t="s">
        <v>874</v>
      </c>
      <c r="I3286" s="3" t="s">
        <v>1750</v>
      </c>
      <c r="J3286" s="6">
        <v>0.14499999999999999</v>
      </c>
      <c r="K3286" s="4">
        <v>45586</v>
      </c>
      <c r="L3286" s="3">
        <f t="shared" si="205"/>
        <v>2024</v>
      </c>
      <c r="M3286" s="3">
        <f t="shared" si="206"/>
        <v>10</v>
      </c>
      <c r="N3286" s="37"/>
      <c r="O3286" s="3"/>
      <c r="P3286" s="56">
        <f t="shared" si="207"/>
        <v>0</v>
      </c>
      <c r="Q3286" s="56">
        <f t="shared" si="208"/>
        <v>-0.14499999999999999</v>
      </c>
      <c r="R3286" s="56">
        <f>IF(A3286="INVERSION",-J3286,0)</f>
        <v>0</v>
      </c>
      <c r="S3286" s="56">
        <f>finanzas3[[#This Row],[INGRESO__NETO]]+finanzas3[[#This Row],[GASTO_NETO]]+finanzas3[[#This Row],[INVERSION_NETA]]</f>
        <v>-0.14499999999999999</v>
      </c>
    </row>
    <row r="3287" spans="1:19" ht="15.5" customHeight="1" x14ac:dyDescent="0.35">
      <c r="A3287" s="3" t="s">
        <v>28</v>
      </c>
      <c r="B3287" s="3" t="s">
        <v>16</v>
      </c>
      <c r="C3287" s="3" t="s">
        <v>17</v>
      </c>
      <c r="D3287" s="3" t="s">
        <v>18</v>
      </c>
      <c r="E3287" s="3" t="s">
        <v>1345</v>
      </c>
      <c r="F3287" s="3" t="s">
        <v>171</v>
      </c>
      <c r="G3287" s="3" t="s">
        <v>53</v>
      </c>
      <c r="H3287" s="3" t="s">
        <v>77</v>
      </c>
      <c r="I3287" s="3" t="s">
        <v>711</v>
      </c>
      <c r="J3287" s="6">
        <v>0.83100000000000007</v>
      </c>
      <c r="K3287" s="4">
        <v>45587</v>
      </c>
      <c r="L3287" s="3">
        <f t="shared" si="205"/>
        <v>2024</v>
      </c>
      <c r="M3287" s="3">
        <f t="shared" si="206"/>
        <v>10</v>
      </c>
      <c r="N3287" s="37"/>
      <c r="O3287" s="3"/>
      <c r="P3287" s="56">
        <f t="shared" si="207"/>
        <v>0</v>
      </c>
      <c r="Q3287" s="56">
        <f t="shared" si="208"/>
        <v>-0.83100000000000007</v>
      </c>
      <c r="R3287" s="56">
        <f>IF(A3287="INVERSION",-J3287,0)</f>
        <v>0</v>
      </c>
      <c r="S3287" s="56">
        <f>finanzas3[[#This Row],[INGRESO__NETO]]+finanzas3[[#This Row],[GASTO_NETO]]+finanzas3[[#This Row],[INVERSION_NETA]]</f>
        <v>-0.83100000000000007</v>
      </c>
    </row>
    <row r="3288" spans="1:19" ht="15.5" customHeight="1" x14ac:dyDescent="0.35">
      <c r="A3288" s="3" t="s">
        <v>28</v>
      </c>
      <c r="B3288" s="3" t="s">
        <v>16</v>
      </c>
      <c r="C3288" s="3" t="s">
        <v>17</v>
      </c>
      <c r="D3288" s="3" t="s">
        <v>18</v>
      </c>
      <c r="E3288" s="3" t="s">
        <v>1402</v>
      </c>
      <c r="F3288" s="3" t="s">
        <v>20</v>
      </c>
      <c r="G3288" s="3" t="s">
        <v>73</v>
      </c>
      <c r="H3288" s="3" t="s">
        <v>168</v>
      </c>
      <c r="I3288" s="3" t="s">
        <v>2195</v>
      </c>
      <c r="J3288" s="6">
        <v>0.99900000000000011</v>
      </c>
      <c r="K3288" s="4">
        <v>45587</v>
      </c>
      <c r="L3288" s="3">
        <f t="shared" si="205"/>
        <v>2024</v>
      </c>
      <c r="M3288" s="3">
        <f t="shared" si="206"/>
        <v>10</v>
      </c>
      <c r="N3288" s="37"/>
      <c r="O3288" s="3"/>
      <c r="P3288" s="56">
        <f t="shared" si="207"/>
        <v>0</v>
      </c>
      <c r="Q3288" s="56">
        <f t="shared" si="208"/>
        <v>-0.99900000000000011</v>
      </c>
      <c r="R3288" s="56">
        <f>IF(A3288="INVERSION",-J3288,0)</f>
        <v>0</v>
      </c>
      <c r="S3288" s="56">
        <f>finanzas3[[#This Row],[INGRESO__NETO]]+finanzas3[[#This Row],[GASTO_NETO]]+finanzas3[[#This Row],[INVERSION_NETA]]</f>
        <v>-0.99900000000000011</v>
      </c>
    </row>
    <row r="3289" spans="1:19" ht="15.5" customHeight="1" x14ac:dyDescent="0.35">
      <c r="A3289" s="3" t="s">
        <v>28</v>
      </c>
      <c r="B3289" s="3" t="s">
        <v>16</v>
      </c>
      <c r="C3289" s="3" t="s">
        <v>17</v>
      </c>
      <c r="D3289" s="3" t="s">
        <v>18</v>
      </c>
      <c r="E3289" s="3" t="s">
        <v>1434</v>
      </c>
      <c r="F3289" s="3" t="s">
        <v>171</v>
      </c>
      <c r="G3289" s="3" t="s">
        <v>67</v>
      </c>
      <c r="H3289" s="3" t="s">
        <v>66</v>
      </c>
      <c r="I3289" s="3" t="s">
        <v>2532</v>
      </c>
      <c r="J3289" s="6">
        <v>0.33</v>
      </c>
      <c r="K3289" s="4">
        <v>45588</v>
      </c>
      <c r="L3289" s="3">
        <f t="shared" si="205"/>
        <v>2024</v>
      </c>
      <c r="M3289" s="3">
        <f t="shared" si="206"/>
        <v>10</v>
      </c>
      <c r="N3289" s="37"/>
      <c r="O3289" s="3" t="s">
        <v>2535</v>
      </c>
      <c r="P3289" s="56">
        <f t="shared" si="207"/>
        <v>0</v>
      </c>
      <c r="Q3289" s="56">
        <f t="shared" si="208"/>
        <v>-0.33</v>
      </c>
      <c r="R3289" s="56">
        <f>IF(A3289="INVERSION",-J3289,0)</f>
        <v>0</v>
      </c>
      <c r="S3289" s="56">
        <f>finanzas3[[#This Row],[INGRESO__NETO]]+finanzas3[[#This Row],[GASTO_NETO]]+finanzas3[[#This Row],[INVERSION_NETA]]</f>
        <v>-0.33</v>
      </c>
    </row>
    <row r="3290" spans="1:19" ht="15.5" customHeight="1" x14ac:dyDescent="0.35">
      <c r="A3290" s="3" t="s">
        <v>28</v>
      </c>
      <c r="B3290" s="3" t="s">
        <v>16</v>
      </c>
      <c r="C3290" s="3" t="s">
        <v>17</v>
      </c>
      <c r="D3290" s="3" t="s">
        <v>18</v>
      </c>
      <c r="E3290" s="3" t="s">
        <v>2142</v>
      </c>
      <c r="F3290" s="3" t="s">
        <v>20</v>
      </c>
      <c r="G3290" s="3" t="s">
        <v>73</v>
      </c>
      <c r="H3290" s="3" t="s">
        <v>168</v>
      </c>
      <c r="I3290" s="3" t="s">
        <v>2142</v>
      </c>
      <c r="J3290" s="6">
        <v>0.49900000000000005</v>
      </c>
      <c r="K3290" s="4">
        <v>45588</v>
      </c>
      <c r="L3290" s="3">
        <f t="shared" si="205"/>
        <v>2024</v>
      </c>
      <c r="M3290" s="3">
        <f t="shared" si="206"/>
        <v>10</v>
      </c>
      <c r="N3290" s="37"/>
      <c r="O3290" s="3"/>
      <c r="P3290" s="56">
        <f t="shared" si="207"/>
        <v>0</v>
      </c>
      <c r="Q3290" s="56">
        <f t="shared" si="208"/>
        <v>-0.49900000000000005</v>
      </c>
      <c r="R3290" s="56">
        <f>IF(A3290="INVERSION",-J3290,0)</f>
        <v>0</v>
      </c>
      <c r="S3290" s="56">
        <f>finanzas3[[#This Row],[INGRESO__NETO]]+finanzas3[[#This Row],[GASTO_NETO]]+finanzas3[[#This Row],[INVERSION_NETA]]</f>
        <v>-0.49900000000000005</v>
      </c>
    </row>
    <row r="3291" spans="1:19" ht="15.5" customHeight="1" x14ac:dyDescent="0.35">
      <c r="A3291" s="3" t="s">
        <v>28</v>
      </c>
      <c r="B3291" s="3" t="s">
        <v>16</v>
      </c>
      <c r="C3291" s="3" t="s">
        <v>17</v>
      </c>
      <c r="D3291" s="3" t="s">
        <v>18</v>
      </c>
      <c r="E3291" s="3" t="s">
        <v>645</v>
      </c>
      <c r="F3291" s="3" t="s">
        <v>171</v>
      </c>
      <c r="G3291" s="3" t="s">
        <v>48</v>
      </c>
      <c r="H3291" s="3" t="s">
        <v>874</v>
      </c>
      <c r="I3291" s="3" t="s">
        <v>185</v>
      </c>
      <c r="J3291" s="6">
        <v>8.0000000000000016E-2</v>
      </c>
      <c r="K3291" s="4">
        <v>45588</v>
      </c>
      <c r="L3291" s="3">
        <f t="shared" si="205"/>
        <v>2024</v>
      </c>
      <c r="M3291" s="3">
        <f t="shared" si="206"/>
        <v>10</v>
      </c>
      <c r="N3291" s="37"/>
      <c r="O3291" s="3"/>
      <c r="P3291" s="56">
        <f t="shared" si="207"/>
        <v>0</v>
      </c>
      <c r="Q3291" s="56">
        <f t="shared" si="208"/>
        <v>-8.0000000000000016E-2</v>
      </c>
      <c r="R3291" s="56">
        <f>IF(A3291="INVERSION",-J3291,0)</f>
        <v>0</v>
      </c>
      <c r="S3291" s="56">
        <f>finanzas3[[#This Row],[INGRESO__NETO]]+finanzas3[[#This Row],[GASTO_NETO]]+finanzas3[[#This Row],[INVERSION_NETA]]</f>
        <v>-8.0000000000000016E-2</v>
      </c>
    </row>
    <row r="3292" spans="1:19" ht="15.5" customHeight="1" x14ac:dyDescent="0.35">
      <c r="A3292" s="3" t="s">
        <v>28</v>
      </c>
      <c r="B3292" s="3" t="s">
        <v>16</v>
      </c>
      <c r="C3292" s="3" t="s">
        <v>17</v>
      </c>
      <c r="D3292" s="3" t="s">
        <v>18</v>
      </c>
      <c r="E3292" s="3" t="s">
        <v>645</v>
      </c>
      <c r="F3292" s="3" t="s">
        <v>171</v>
      </c>
      <c r="G3292" s="3" t="s">
        <v>48</v>
      </c>
      <c r="H3292" s="3" t="s">
        <v>874</v>
      </c>
      <c r="I3292" s="3" t="s">
        <v>973</v>
      </c>
      <c r="J3292" s="6">
        <v>9.5000000000000001E-2</v>
      </c>
      <c r="K3292" s="4">
        <v>45588</v>
      </c>
      <c r="L3292" s="3">
        <f t="shared" si="205"/>
        <v>2024</v>
      </c>
      <c r="M3292" s="3">
        <f t="shared" si="206"/>
        <v>10</v>
      </c>
      <c r="N3292" s="37"/>
      <c r="O3292" s="3"/>
      <c r="P3292" s="56">
        <f t="shared" si="207"/>
        <v>0</v>
      </c>
      <c r="Q3292" s="56">
        <f t="shared" si="208"/>
        <v>-9.5000000000000001E-2</v>
      </c>
      <c r="R3292" s="56">
        <f>IF(A3292="INVERSION",-J3292,0)</f>
        <v>0</v>
      </c>
      <c r="S3292" s="56">
        <f>finanzas3[[#This Row],[INGRESO__NETO]]+finanzas3[[#This Row],[GASTO_NETO]]+finanzas3[[#This Row],[INVERSION_NETA]]</f>
        <v>-9.5000000000000001E-2</v>
      </c>
    </row>
    <row r="3293" spans="1:19" ht="15.5" customHeight="1" x14ac:dyDescent="0.35">
      <c r="A3293" s="3" t="s">
        <v>28</v>
      </c>
      <c r="B3293" s="3" t="s">
        <v>16</v>
      </c>
      <c r="C3293" s="3" t="s">
        <v>17</v>
      </c>
      <c r="D3293" s="3" t="s">
        <v>18</v>
      </c>
      <c r="E3293" s="3" t="s">
        <v>909</v>
      </c>
      <c r="F3293" s="3" t="s">
        <v>171</v>
      </c>
      <c r="G3293" s="3" t="s">
        <v>48</v>
      </c>
      <c r="H3293" s="3" t="s">
        <v>909</v>
      </c>
      <c r="I3293" s="3" t="s">
        <v>2460</v>
      </c>
      <c r="J3293" s="6">
        <v>0.14499999999999999</v>
      </c>
      <c r="K3293" s="4">
        <v>45588</v>
      </c>
      <c r="L3293" s="3">
        <f t="shared" si="205"/>
        <v>2024</v>
      </c>
      <c r="M3293" s="3">
        <f t="shared" si="206"/>
        <v>10</v>
      </c>
      <c r="N3293" s="37"/>
      <c r="O3293" s="3"/>
      <c r="P3293" s="56">
        <f t="shared" si="207"/>
        <v>0</v>
      </c>
      <c r="Q3293" s="56">
        <f t="shared" si="208"/>
        <v>-0.14499999999999999</v>
      </c>
      <c r="R3293" s="56">
        <f>IF(A3293="INVERSION",-J3293,0)</f>
        <v>0</v>
      </c>
      <c r="S3293" s="56">
        <f>finanzas3[[#This Row],[INGRESO__NETO]]+finanzas3[[#This Row],[GASTO_NETO]]+finanzas3[[#This Row],[INVERSION_NETA]]</f>
        <v>-0.14499999999999999</v>
      </c>
    </row>
    <row r="3294" spans="1:19" ht="15.5" customHeight="1" x14ac:dyDescent="0.35">
      <c r="A3294" s="3" t="s">
        <v>28</v>
      </c>
      <c r="B3294" s="3" t="s">
        <v>16</v>
      </c>
      <c r="C3294" s="3" t="s">
        <v>17</v>
      </c>
      <c r="D3294" s="3" t="s">
        <v>18</v>
      </c>
      <c r="E3294" s="3" t="s">
        <v>634</v>
      </c>
      <c r="F3294" s="3" t="s">
        <v>171</v>
      </c>
      <c r="G3294" s="3" t="s">
        <v>67</v>
      </c>
      <c r="H3294" s="3" t="s">
        <v>67</v>
      </c>
      <c r="I3294" s="3" t="s">
        <v>1016</v>
      </c>
      <c r="J3294" s="6">
        <v>0.17</v>
      </c>
      <c r="K3294" s="4">
        <v>45589</v>
      </c>
      <c r="L3294" s="3">
        <f t="shared" si="205"/>
        <v>2024</v>
      </c>
      <c r="M3294" s="3">
        <f t="shared" si="206"/>
        <v>10</v>
      </c>
      <c r="N3294" s="37"/>
      <c r="O3294" s="3"/>
      <c r="P3294" s="56">
        <f t="shared" si="207"/>
        <v>0</v>
      </c>
      <c r="Q3294" s="56">
        <f t="shared" si="208"/>
        <v>-0.17</v>
      </c>
      <c r="R3294" s="56">
        <f>IF(A3294="INVERSION",-J3294,0)</f>
        <v>0</v>
      </c>
      <c r="S3294" s="56">
        <f>finanzas3[[#This Row],[INGRESO__NETO]]+finanzas3[[#This Row],[GASTO_NETO]]+finanzas3[[#This Row],[INVERSION_NETA]]</f>
        <v>-0.17</v>
      </c>
    </row>
    <row r="3295" spans="1:19" ht="15.5" customHeight="1" x14ac:dyDescent="0.35">
      <c r="A3295" s="3" t="s">
        <v>28</v>
      </c>
      <c r="B3295" s="3" t="s">
        <v>16</v>
      </c>
      <c r="C3295" s="3" t="s">
        <v>17</v>
      </c>
      <c r="D3295" s="3" t="s">
        <v>18</v>
      </c>
      <c r="E3295" s="3" t="s">
        <v>645</v>
      </c>
      <c r="F3295" s="3" t="s">
        <v>171</v>
      </c>
      <c r="G3295" s="3" t="s">
        <v>48</v>
      </c>
      <c r="H3295" s="3" t="s">
        <v>874</v>
      </c>
      <c r="I3295" s="3" t="s">
        <v>1835</v>
      </c>
      <c r="J3295" s="6">
        <v>0.58500000000000019</v>
      </c>
      <c r="K3295" s="4">
        <v>45589</v>
      </c>
      <c r="L3295" s="3">
        <f t="shared" si="205"/>
        <v>2024</v>
      </c>
      <c r="M3295" s="3">
        <f t="shared" si="206"/>
        <v>10</v>
      </c>
      <c r="N3295" s="37"/>
      <c r="O3295" s="3"/>
      <c r="P3295" s="56">
        <f t="shared" si="207"/>
        <v>0</v>
      </c>
      <c r="Q3295" s="56">
        <f t="shared" si="208"/>
        <v>-0.58500000000000019</v>
      </c>
      <c r="R3295" s="56">
        <f>IF(A3295="INVERSION",-J3295,0)</f>
        <v>0</v>
      </c>
      <c r="S3295" s="56">
        <f>finanzas3[[#This Row],[INGRESO__NETO]]+finanzas3[[#This Row],[GASTO_NETO]]+finanzas3[[#This Row],[INVERSION_NETA]]</f>
        <v>-0.58500000000000019</v>
      </c>
    </row>
    <row r="3296" spans="1:19" ht="15.5" customHeight="1" x14ac:dyDescent="0.35">
      <c r="A3296" s="3" t="s">
        <v>28</v>
      </c>
      <c r="B3296" s="3" t="s">
        <v>16</v>
      </c>
      <c r="C3296" s="3" t="s">
        <v>17</v>
      </c>
      <c r="D3296" s="3" t="s">
        <v>18</v>
      </c>
      <c r="E3296" s="3" t="s">
        <v>1014</v>
      </c>
      <c r="F3296" s="3" t="s">
        <v>171</v>
      </c>
      <c r="G3296" s="3" t="s">
        <v>67</v>
      </c>
      <c r="H3296" s="3" t="s">
        <v>66</v>
      </c>
      <c r="I3296" s="3" t="s">
        <v>2539</v>
      </c>
      <c r="J3296" s="6">
        <v>0.64000000000000012</v>
      </c>
      <c r="K3296" s="4">
        <v>45589</v>
      </c>
      <c r="L3296" s="3">
        <f t="shared" si="205"/>
        <v>2024</v>
      </c>
      <c r="M3296" s="3">
        <f t="shared" si="206"/>
        <v>10</v>
      </c>
      <c r="N3296" s="37"/>
      <c r="O3296" s="3"/>
      <c r="P3296" s="56">
        <f t="shared" si="207"/>
        <v>0</v>
      </c>
      <c r="Q3296" s="56">
        <f t="shared" si="208"/>
        <v>-0.64000000000000012</v>
      </c>
      <c r="R3296" s="56">
        <f>IF(A3296="INVERSION",-J3296,0)</f>
        <v>0</v>
      </c>
      <c r="S3296" s="56">
        <f>finanzas3[[#This Row],[INGRESO__NETO]]+finanzas3[[#This Row],[GASTO_NETO]]+finanzas3[[#This Row],[INVERSION_NETA]]</f>
        <v>-0.64000000000000012</v>
      </c>
    </row>
    <row r="3297" spans="1:19" ht="15.5" customHeight="1" x14ac:dyDescent="0.35">
      <c r="A3297" s="3" t="s">
        <v>28</v>
      </c>
      <c r="B3297" s="3" t="s">
        <v>16</v>
      </c>
      <c r="C3297" s="3" t="s">
        <v>17</v>
      </c>
      <c r="D3297" s="3" t="s">
        <v>18</v>
      </c>
      <c r="E3297" s="3" t="s">
        <v>645</v>
      </c>
      <c r="F3297" s="3" t="s">
        <v>171</v>
      </c>
      <c r="G3297" s="3" t="s">
        <v>48</v>
      </c>
      <c r="H3297" s="3" t="s">
        <v>874</v>
      </c>
      <c r="I3297" s="3" t="s">
        <v>185</v>
      </c>
      <c r="J3297" s="6">
        <v>4.0000000000000008E-2</v>
      </c>
      <c r="K3297" s="4">
        <v>45590</v>
      </c>
      <c r="L3297" s="3">
        <f t="shared" si="205"/>
        <v>2024</v>
      </c>
      <c r="M3297" s="3">
        <f t="shared" si="206"/>
        <v>10</v>
      </c>
      <c r="N3297" s="37"/>
      <c r="O3297" s="3"/>
      <c r="P3297" s="56">
        <f t="shared" si="207"/>
        <v>0</v>
      </c>
      <c r="Q3297" s="56">
        <f t="shared" si="208"/>
        <v>-4.0000000000000008E-2</v>
      </c>
      <c r="R3297" s="56">
        <f>IF(A3297="INVERSION",-J3297,0)</f>
        <v>0</v>
      </c>
      <c r="S3297" s="56">
        <f>finanzas3[[#This Row],[INGRESO__NETO]]+finanzas3[[#This Row],[GASTO_NETO]]+finanzas3[[#This Row],[INVERSION_NETA]]</f>
        <v>-4.0000000000000008E-2</v>
      </c>
    </row>
    <row r="3298" spans="1:19" ht="15.5" customHeight="1" x14ac:dyDescent="0.35">
      <c r="A3298" s="3" t="s">
        <v>28</v>
      </c>
      <c r="B3298" s="3" t="s">
        <v>16</v>
      </c>
      <c r="C3298" s="3" t="s">
        <v>17</v>
      </c>
      <c r="D3298" s="3" t="s">
        <v>1562</v>
      </c>
      <c r="E3298" s="3" t="s">
        <v>2504</v>
      </c>
      <c r="F3298" s="3" t="s">
        <v>171</v>
      </c>
      <c r="G3298" s="3" t="s">
        <v>1864</v>
      </c>
      <c r="H3298" s="3" t="s">
        <v>582</v>
      </c>
      <c r="I3298" s="3" t="s">
        <v>583</v>
      </c>
      <c r="J3298" s="6">
        <v>2.5</v>
      </c>
      <c r="K3298" s="4">
        <v>45590</v>
      </c>
      <c r="L3298" s="3">
        <f t="shared" si="205"/>
        <v>2024</v>
      </c>
      <c r="M3298" s="3">
        <f t="shared" si="206"/>
        <v>10</v>
      </c>
      <c r="O3298" s="3"/>
      <c r="P3298" s="56">
        <f t="shared" si="207"/>
        <v>0</v>
      </c>
      <c r="Q3298" s="56">
        <f t="shared" si="208"/>
        <v>-2.5</v>
      </c>
      <c r="R3298" s="56">
        <f>IF(A3298="INVERSION",-J3298,0)</f>
        <v>0</v>
      </c>
      <c r="S3298" s="56">
        <f>finanzas3[[#This Row],[INGRESO__NETO]]+finanzas3[[#This Row],[GASTO_NETO]]+finanzas3[[#This Row],[INVERSION_NETA]]</f>
        <v>-2.5</v>
      </c>
    </row>
    <row r="3299" spans="1:19" ht="15.5" customHeight="1" x14ac:dyDescent="0.35">
      <c r="A3299" s="3" t="s">
        <v>28</v>
      </c>
      <c r="B3299" s="3" t="s">
        <v>16</v>
      </c>
      <c r="C3299" s="3" t="s">
        <v>17</v>
      </c>
      <c r="D3299" s="3" t="s">
        <v>18</v>
      </c>
      <c r="E3299" s="3" t="s">
        <v>2199</v>
      </c>
      <c r="F3299" s="3" t="s">
        <v>171</v>
      </c>
      <c r="G3299" s="3" t="s">
        <v>67</v>
      </c>
      <c r="H3299" s="3" t="s">
        <v>66</v>
      </c>
      <c r="I3299" s="3" t="s">
        <v>2540</v>
      </c>
      <c r="J3299" s="6">
        <v>1.89</v>
      </c>
      <c r="K3299" s="4">
        <v>45593</v>
      </c>
      <c r="L3299" s="3">
        <f t="shared" si="205"/>
        <v>2024</v>
      </c>
      <c r="M3299" s="3">
        <f t="shared" si="206"/>
        <v>10</v>
      </c>
      <c r="N3299" s="37"/>
      <c r="O3299" s="3"/>
      <c r="P3299" s="56">
        <f t="shared" si="207"/>
        <v>0</v>
      </c>
      <c r="Q3299" s="56">
        <f t="shared" si="208"/>
        <v>-1.89</v>
      </c>
      <c r="R3299" s="56">
        <f>IF(A3299="INVERSION",-J3299,0)</f>
        <v>0</v>
      </c>
      <c r="S3299" s="56">
        <f>finanzas3[[#This Row],[INGRESO__NETO]]+finanzas3[[#This Row],[GASTO_NETO]]+finanzas3[[#This Row],[INVERSION_NETA]]</f>
        <v>-1.89</v>
      </c>
    </row>
    <row r="3300" spans="1:19" ht="15.5" customHeight="1" x14ac:dyDescent="0.35">
      <c r="A3300" s="3" t="s">
        <v>28</v>
      </c>
      <c r="B3300" s="3" t="s">
        <v>16</v>
      </c>
      <c r="C3300" s="3" t="s">
        <v>17</v>
      </c>
      <c r="D3300" s="3" t="s">
        <v>18</v>
      </c>
      <c r="E3300" s="3" t="s">
        <v>645</v>
      </c>
      <c r="F3300" s="3" t="s">
        <v>171</v>
      </c>
      <c r="G3300" s="3" t="s">
        <v>48</v>
      </c>
      <c r="H3300" s="3" t="s">
        <v>874</v>
      </c>
      <c r="I3300" s="3" t="s">
        <v>185</v>
      </c>
      <c r="J3300" s="6">
        <v>8.0000000000000016E-2</v>
      </c>
      <c r="K3300" s="4">
        <v>45593</v>
      </c>
      <c r="L3300" s="3">
        <f t="shared" si="205"/>
        <v>2024</v>
      </c>
      <c r="M3300" s="3">
        <f t="shared" si="206"/>
        <v>10</v>
      </c>
      <c r="N3300" s="37"/>
      <c r="O3300" s="3"/>
      <c r="P3300" s="56">
        <f t="shared" si="207"/>
        <v>0</v>
      </c>
      <c r="Q3300" s="56">
        <f t="shared" si="208"/>
        <v>-8.0000000000000016E-2</v>
      </c>
      <c r="R3300" s="56">
        <f>IF(A3300="INVERSION",-J3300,0)</f>
        <v>0</v>
      </c>
      <c r="S3300" s="56">
        <f>finanzas3[[#This Row],[INGRESO__NETO]]+finanzas3[[#This Row],[GASTO_NETO]]+finanzas3[[#This Row],[INVERSION_NETA]]</f>
        <v>-8.0000000000000016E-2</v>
      </c>
    </row>
    <row r="3301" spans="1:19" ht="15.5" customHeight="1" x14ac:dyDescent="0.35">
      <c r="A3301" s="3" t="s">
        <v>1927</v>
      </c>
      <c r="B3301" s="3" t="s">
        <v>16</v>
      </c>
      <c r="C3301" s="3" t="s">
        <v>17</v>
      </c>
      <c r="D3301" s="3" t="s">
        <v>18</v>
      </c>
      <c r="E3301" s="3" t="s">
        <v>1537</v>
      </c>
      <c r="F3301" s="3" t="s">
        <v>1537</v>
      </c>
      <c r="G3301" s="3" t="s">
        <v>1537</v>
      </c>
      <c r="H3301" s="3" t="s">
        <v>1537</v>
      </c>
      <c r="I3301" s="3" t="s">
        <v>1537</v>
      </c>
      <c r="J3301" s="6">
        <v>0</v>
      </c>
      <c r="K3301" s="4">
        <v>45593</v>
      </c>
      <c r="L3301" s="3">
        <f t="shared" si="205"/>
        <v>2024</v>
      </c>
      <c r="M3301" s="3">
        <f t="shared" si="206"/>
        <v>10</v>
      </c>
      <c r="N3301" s="37"/>
      <c r="O3301" s="3" t="s">
        <v>2541</v>
      </c>
      <c r="P3301" s="56">
        <f t="shared" si="207"/>
        <v>0</v>
      </c>
      <c r="Q3301" s="56">
        <f t="shared" si="208"/>
        <v>0</v>
      </c>
      <c r="R3301" s="56">
        <f>IF(A3301="INVERSION",-J3301,0)</f>
        <v>0</v>
      </c>
      <c r="S3301" s="56">
        <f>finanzas3[[#This Row],[INGRESO__NETO]]+finanzas3[[#This Row],[GASTO_NETO]]+finanzas3[[#This Row],[INVERSION_NETA]]</f>
        <v>0</v>
      </c>
    </row>
    <row r="3302" spans="1:19" ht="15.5" customHeight="1" x14ac:dyDescent="0.35">
      <c r="A3302" s="3" t="s">
        <v>28</v>
      </c>
      <c r="B3302" s="3" t="s">
        <v>16</v>
      </c>
      <c r="C3302" s="3" t="s">
        <v>17</v>
      </c>
      <c r="D3302" s="3" t="s">
        <v>18</v>
      </c>
      <c r="E3302" s="3" t="s">
        <v>645</v>
      </c>
      <c r="F3302" s="3" t="s">
        <v>171</v>
      </c>
      <c r="G3302" s="3" t="s">
        <v>48</v>
      </c>
      <c r="H3302" s="3" t="s">
        <v>874</v>
      </c>
      <c r="I3302" s="3" t="s">
        <v>185</v>
      </c>
      <c r="J3302" s="6">
        <v>8.0000000000000016E-2</v>
      </c>
      <c r="K3302" s="4">
        <v>45593</v>
      </c>
      <c r="L3302" s="3">
        <f t="shared" si="205"/>
        <v>2024</v>
      </c>
      <c r="M3302" s="3">
        <f t="shared" si="206"/>
        <v>10</v>
      </c>
      <c r="N3302" s="37"/>
      <c r="O3302" s="3"/>
      <c r="P3302" s="56">
        <f t="shared" si="207"/>
        <v>0</v>
      </c>
      <c r="Q3302" s="56">
        <f t="shared" si="208"/>
        <v>-8.0000000000000016E-2</v>
      </c>
      <c r="R3302" s="56">
        <f>IF(A3302="INVERSION",-J3302,0)</f>
        <v>0</v>
      </c>
      <c r="S3302" s="56">
        <f>finanzas3[[#This Row],[INGRESO__NETO]]+finanzas3[[#This Row],[GASTO_NETO]]+finanzas3[[#This Row],[INVERSION_NETA]]</f>
        <v>-8.0000000000000016E-2</v>
      </c>
    </row>
    <row r="3303" spans="1:19" ht="15.5" customHeight="1" x14ac:dyDescent="0.35">
      <c r="A3303" s="3" t="s">
        <v>28</v>
      </c>
      <c r="B3303" s="3" t="s">
        <v>16</v>
      </c>
      <c r="C3303" s="3" t="s">
        <v>17</v>
      </c>
      <c r="D3303" s="3" t="s">
        <v>1562</v>
      </c>
      <c r="E3303" s="3" t="s">
        <v>2549</v>
      </c>
      <c r="F3303" s="3" t="s">
        <v>171</v>
      </c>
      <c r="G3303" s="3" t="s">
        <v>67</v>
      </c>
      <c r="H3303" s="3" t="s">
        <v>67</v>
      </c>
      <c r="I3303" s="3" t="s">
        <v>1895</v>
      </c>
      <c r="J3303" s="6">
        <v>2.66</v>
      </c>
      <c r="K3303" s="4">
        <v>45593</v>
      </c>
      <c r="L3303" s="3">
        <f t="shared" si="205"/>
        <v>2024</v>
      </c>
      <c r="M3303" s="3">
        <f t="shared" si="206"/>
        <v>10</v>
      </c>
      <c r="O3303" s="3"/>
      <c r="P3303" s="56">
        <f t="shared" si="207"/>
        <v>0</v>
      </c>
      <c r="Q3303" s="56">
        <f t="shared" si="208"/>
        <v>-2.66</v>
      </c>
      <c r="R3303" s="56">
        <f>IF(A3303="INVERSION",-J3303,0)</f>
        <v>0</v>
      </c>
      <c r="S3303" s="56">
        <f>finanzas3[[#This Row],[INGRESO__NETO]]+finanzas3[[#This Row],[GASTO_NETO]]+finanzas3[[#This Row],[INVERSION_NETA]]</f>
        <v>-2.66</v>
      </c>
    </row>
    <row r="3304" spans="1:19" ht="15.5" customHeight="1" x14ac:dyDescent="0.35">
      <c r="A3304" s="3" t="s">
        <v>28</v>
      </c>
      <c r="B3304" s="3" t="s">
        <v>16</v>
      </c>
      <c r="C3304" s="3" t="s">
        <v>17</v>
      </c>
      <c r="D3304" s="3" t="s">
        <v>1562</v>
      </c>
      <c r="E3304" s="3" t="s">
        <v>1434</v>
      </c>
      <c r="F3304" s="3" t="s">
        <v>171</v>
      </c>
      <c r="G3304" s="3" t="s">
        <v>67</v>
      </c>
      <c r="H3304" s="3" t="s">
        <v>67</v>
      </c>
      <c r="I3304" s="3" t="s">
        <v>2550</v>
      </c>
      <c r="J3304" s="6">
        <v>1.3800000000000001</v>
      </c>
      <c r="K3304" s="4">
        <v>45593</v>
      </c>
      <c r="L3304" s="3">
        <f t="shared" si="205"/>
        <v>2024</v>
      </c>
      <c r="M3304" s="3">
        <f t="shared" si="206"/>
        <v>10</v>
      </c>
      <c r="O3304" s="3"/>
      <c r="P3304" s="56">
        <f t="shared" si="207"/>
        <v>0</v>
      </c>
      <c r="Q3304" s="56">
        <f t="shared" si="208"/>
        <v>-1.3800000000000001</v>
      </c>
      <c r="R3304" s="56">
        <f>IF(A3304="INVERSION",-J3304,0)</f>
        <v>0</v>
      </c>
      <c r="S3304" s="56">
        <f>finanzas3[[#This Row],[INGRESO__NETO]]+finanzas3[[#This Row],[GASTO_NETO]]+finanzas3[[#This Row],[INVERSION_NETA]]</f>
        <v>-1.3800000000000001</v>
      </c>
    </row>
    <row r="3305" spans="1:19" ht="15.5" customHeight="1" x14ac:dyDescent="0.35">
      <c r="A3305" s="41" t="s">
        <v>28</v>
      </c>
      <c r="B3305" s="41" t="s">
        <v>16</v>
      </c>
      <c r="C3305" s="41" t="s">
        <v>17</v>
      </c>
      <c r="D3305" s="41" t="s">
        <v>1562</v>
      </c>
      <c r="E3305" s="41" t="s">
        <v>1434</v>
      </c>
      <c r="F3305" s="41" t="s">
        <v>171</v>
      </c>
      <c r="G3305" s="41" t="s">
        <v>67</v>
      </c>
      <c r="H3305" s="41" t="s">
        <v>67</v>
      </c>
      <c r="I3305" s="3" t="s">
        <v>2546</v>
      </c>
      <c r="J3305" s="6">
        <v>6.6000000000000005</v>
      </c>
      <c r="K3305" s="4">
        <v>45593</v>
      </c>
      <c r="L3305" s="3">
        <f t="shared" si="205"/>
        <v>2024</v>
      </c>
      <c r="M3305" s="3">
        <f t="shared" si="206"/>
        <v>10</v>
      </c>
      <c r="O3305" s="3" t="s">
        <v>2551</v>
      </c>
      <c r="P3305" s="56">
        <f t="shared" si="207"/>
        <v>0</v>
      </c>
      <c r="Q3305" s="56">
        <f t="shared" si="208"/>
        <v>-6.6000000000000005</v>
      </c>
      <c r="R3305" s="56">
        <f>IF(A3305="INVERSION",-J3305,0)</f>
        <v>0</v>
      </c>
      <c r="S3305" s="56">
        <f>finanzas3[[#This Row],[INGRESO__NETO]]+finanzas3[[#This Row],[GASTO_NETO]]+finanzas3[[#This Row],[INVERSION_NETA]]</f>
        <v>-6.6000000000000005</v>
      </c>
    </row>
    <row r="3306" spans="1:19" ht="15.5" customHeight="1" x14ac:dyDescent="0.35">
      <c r="A3306" s="3" t="s">
        <v>28</v>
      </c>
      <c r="B3306" s="3" t="s">
        <v>16</v>
      </c>
      <c r="C3306" s="3" t="s">
        <v>17</v>
      </c>
      <c r="D3306" s="3" t="s">
        <v>1562</v>
      </c>
      <c r="E3306" s="3" t="s">
        <v>2547</v>
      </c>
      <c r="F3306" s="3" t="s">
        <v>1427</v>
      </c>
      <c r="G3306" s="41" t="s">
        <v>812</v>
      </c>
      <c r="H3306" s="41" t="s">
        <v>812</v>
      </c>
      <c r="I3306" s="3" t="s">
        <v>2547</v>
      </c>
      <c r="J3306" s="6">
        <v>5</v>
      </c>
      <c r="K3306" s="4">
        <v>45593</v>
      </c>
      <c r="L3306" s="3">
        <f t="shared" si="205"/>
        <v>2024</v>
      </c>
      <c r="M3306" s="3">
        <f t="shared" si="206"/>
        <v>10</v>
      </c>
      <c r="O3306" s="3"/>
      <c r="P3306" s="56">
        <f t="shared" si="207"/>
        <v>0</v>
      </c>
      <c r="Q3306" s="56">
        <f t="shared" si="208"/>
        <v>-5</v>
      </c>
      <c r="R3306" s="56">
        <f>IF(A3306="INVERSION",-J3306,0)</f>
        <v>0</v>
      </c>
      <c r="S3306" s="56">
        <f>finanzas3[[#This Row],[INGRESO__NETO]]+finanzas3[[#This Row],[GASTO_NETO]]+finanzas3[[#This Row],[INVERSION_NETA]]</f>
        <v>-5</v>
      </c>
    </row>
    <row r="3307" spans="1:19" ht="15.5" customHeight="1" x14ac:dyDescent="0.35">
      <c r="A3307" s="3" t="s">
        <v>28</v>
      </c>
      <c r="B3307" s="3" t="s">
        <v>16</v>
      </c>
      <c r="C3307" s="3" t="s">
        <v>17</v>
      </c>
      <c r="D3307" s="3" t="s">
        <v>1562</v>
      </c>
      <c r="E3307" s="3" t="s">
        <v>57</v>
      </c>
      <c r="F3307" s="3" t="s">
        <v>171</v>
      </c>
      <c r="G3307" s="3" t="s">
        <v>48</v>
      </c>
      <c r="H3307" s="3" t="s">
        <v>46</v>
      </c>
      <c r="I3307" s="3" t="s">
        <v>2366</v>
      </c>
      <c r="J3307" s="6">
        <v>1.0960000000000001</v>
      </c>
      <c r="K3307" s="4">
        <v>45593</v>
      </c>
      <c r="L3307" s="3">
        <f t="shared" si="205"/>
        <v>2024</v>
      </c>
      <c r="M3307" s="3">
        <f t="shared" si="206"/>
        <v>10</v>
      </c>
      <c r="O3307" s="3"/>
      <c r="P3307" s="56">
        <f t="shared" si="207"/>
        <v>0</v>
      </c>
      <c r="Q3307" s="56">
        <f t="shared" si="208"/>
        <v>-1.0960000000000001</v>
      </c>
      <c r="R3307" s="56">
        <f>IF(A3307="INVERSION",-J3307,0)</f>
        <v>0</v>
      </c>
      <c r="S3307" s="56">
        <f>finanzas3[[#This Row],[INGRESO__NETO]]+finanzas3[[#This Row],[GASTO_NETO]]+finanzas3[[#This Row],[INVERSION_NETA]]</f>
        <v>-1.0960000000000001</v>
      </c>
    </row>
    <row r="3308" spans="1:19" x14ac:dyDescent="0.35">
      <c r="A3308" s="3" t="s">
        <v>28</v>
      </c>
      <c r="B3308" s="3" t="s">
        <v>16</v>
      </c>
      <c r="C3308" s="3" t="s">
        <v>17</v>
      </c>
      <c r="D3308" s="3" t="s">
        <v>18</v>
      </c>
      <c r="E3308" s="3" t="s">
        <v>2413</v>
      </c>
      <c r="F3308" s="3" t="s">
        <v>171</v>
      </c>
      <c r="G3308" s="3" t="s">
        <v>59</v>
      </c>
      <c r="H3308" s="3" t="s">
        <v>337</v>
      </c>
      <c r="I3308" s="3" t="s">
        <v>2411</v>
      </c>
      <c r="J3308" s="6">
        <v>0.25</v>
      </c>
      <c r="K3308" s="4">
        <v>45594</v>
      </c>
      <c r="L3308" s="3">
        <f t="shared" si="205"/>
        <v>2024</v>
      </c>
      <c r="M3308" s="3">
        <f t="shared" si="206"/>
        <v>10</v>
      </c>
      <c r="N3308" s="37"/>
      <c r="O3308" s="3"/>
      <c r="P3308" s="56">
        <f t="shared" si="207"/>
        <v>0</v>
      </c>
      <c r="Q3308" s="56">
        <f t="shared" si="208"/>
        <v>-0.25</v>
      </c>
      <c r="R3308" s="56">
        <f>IF(A3308="INVERSION",-J3308,0)</f>
        <v>0</v>
      </c>
      <c r="S3308" s="56">
        <f>finanzas3[[#This Row],[INGRESO__NETO]]+finanzas3[[#This Row],[GASTO_NETO]]+finanzas3[[#This Row],[INVERSION_NETA]]</f>
        <v>-0.25</v>
      </c>
    </row>
    <row r="3309" spans="1:19" x14ac:dyDescent="0.35">
      <c r="A3309" s="3" t="s">
        <v>28</v>
      </c>
      <c r="B3309" s="3" t="s">
        <v>16</v>
      </c>
      <c r="C3309" s="3" t="s">
        <v>17</v>
      </c>
      <c r="D3309" s="3" t="s">
        <v>18</v>
      </c>
      <c r="E3309" s="3" t="s">
        <v>2413</v>
      </c>
      <c r="F3309" s="3" t="s">
        <v>171</v>
      </c>
      <c r="G3309" s="3" t="s">
        <v>59</v>
      </c>
      <c r="H3309" s="3" t="s">
        <v>337</v>
      </c>
      <c r="I3309" s="3" t="s">
        <v>2038</v>
      </c>
      <c r="J3309" s="6">
        <v>2.95</v>
      </c>
      <c r="K3309" s="4">
        <v>45594</v>
      </c>
      <c r="L3309" s="3">
        <f t="shared" si="205"/>
        <v>2024</v>
      </c>
      <c r="M3309" s="3">
        <f t="shared" si="206"/>
        <v>10</v>
      </c>
      <c r="N3309" s="37"/>
      <c r="O3309" s="3"/>
      <c r="P3309" s="56">
        <f t="shared" si="207"/>
        <v>0</v>
      </c>
      <c r="Q3309" s="56">
        <f t="shared" si="208"/>
        <v>-2.95</v>
      </c>
      <c r="R3309" s="56">
        <f>IF(A3309="INVERSION",-J3309,0)</f>
        <v>0</v>
      </c>
      <c r="S3309" s="56">
        <f>finanzas3[[#This Row],[INGRESO__NETO]]+finanzas3[[#This Row],[GASTO_NETO]]+finanzas3[[#This Row],[INVERSION_NETA]]</f>
        <v>-2.95</v>
      </c>
    </row>
    <row r="3310" spans="1:19" ht="15.5" customHeight="1" x14ac:dyDescent="0.35">
      <c r="A3310" s="3" t="s">
        <v>28</v>
      </c>
      <c r="B3310" s="3" t="s">
        <v>16</v>
      </c>
      <c r="C3310" s="3" t="s">
        <v>17</v>
      </c>
      <c r="D3310" s="3" t="s">
        <v>18</v>
      </c>
      <c r="E3310" s="3" t="s">
        <v>634</v>
      </c>
      <c r="F3310" s="3" t="s">
        <v>171</v>
      </c>
      <c r="G3310" s="3" t="s">
        <v>67</v>
      </c>
      <c r="H3310" s="3" t="s">
        <v>67</v>
      </c>
      <c r="I3310" s="3" t="s">
        <v>1016</v>
      </c>
      <c r="J3310" s="6">
        <v>0.26</v>
      </c>
      <c r="K3310" s="4">
        <v>45594</v>
      </c>
      <c r="L3310" s="3">
        <f t="shared" si="205"/>
        <v>2024</v>
      </c>
      <c r="M3310" s="3">
        <f t="shared" si="206"/>
        <v>10</v>
      </c>
      <c r="N3310" s="37"/>
      <c r="O3310" s="3"/>
      <c r="P3310" s="56">
        <f t="shared" si="207"/>
        <v>0</v>
      </c>
      <c r="Q3310" s="56">
        <f t="shared" si="208"/>
        <v>-0.26</v>
      </c>
      <c r="R3310" s="56">
        <f>IF(A3310="INVERSION",-J3310,0)</f>
        <v>0</v>
      </c>
      <c r="S3310" s="56">
        <f>finanzas3[[#This Row],[INGRESO__NETO]]+finanzas3[[#This Row],[GASTO_NETO]]+finanzas3[[#This Row],[INVERSION_NETA]]</f>
        <v>-0.26</v>
      </c>
    </row>
    <row r="3311" spans="1:19" x14ac:dyDescent="0.35">
      <c r="A3311" s="3" t="s">
        <v>28</v>
      </c>
      <c r="B3311" s="3" t="s">
        <v>16</v>
      </c>
      <c r="C3311" s="3" t="s">
        <v>17</v>
      </c>
      <c r="D3311" s="3" t="s">
        <v>1562</v>
      </c>
      <c r="E3311" s="3" t="s">
        <v>57</v>
      </c>
      <c r="F3311" s="3" t="s">
        <v>171</v>
      </c>
      <c r="G3311" s="3" t="s">
        <v>48</v>
      </c>
      <c r="H3311" s="3" t="s">
        <v>46</v>
      </c>
      <c r="I3311" s="3" t="s">
        <v>2366</v>
      </c>
      <c r="J3311" s="6">
        <v>1.3109999999999999</v>
      </c>
      <c r="K3311" s="4">
        <v>45594</v>
      </c>
      <c r="L3311" s="3">
        <f t="shared" si="205"/>
        <v>2024</v>
      </c>
      <c r="M3311" s="3">
        <f t="shared" si="206"/>
        <v>10</v>
      </c>
      <c r="O3311" s="3"/>
      <c r="P3311" s="56">
        <f t="shared" si="207"/>
        <v>0</v>
      </c>
      <c r="Q3311" s="56">
        <f t="shared" si="208"/>
        <v>-1.3109999999999999</v>
      </c>
      <c r="R3311" s="56">
        <f>IF(A3311="INVERSION",-J3311,0)</f>
        <v>0</v>
      </c>
      <c r="S3311" s="56">
        <f>finanzas3[[#This Row],[INGRESO__NETO]]+finanzas3[[#This Row],[GASTO_NETO]]+finanzas3[[#This Row],[INVERSION_NETA]]</f>
        <v>-1.3109999999999999</v>
      </c>
    </row>
    <row r="3312" spans="1:19" x14ac:dyDescent="0.35">
      <c r="A3312" s="3" t="s">
        <v>15</v>
      </c>
      <c r="B3312" s="3" t="s">
        <v>16</v>
      </c>
      <c r="C3312" s="3" t="s">
        <v>29</v>
      </c>
      <c r="D3312" s="3" t="s">
        <v>18</v>
      </c>
      <c r="E3312" s="3" t="s">
        <v>645</v>
      </c>
      <c r="F3312" s="3" t="s">
        <v>171</v>
      </c>
      <c r="G3312" s="3" t="s">
        <v>148</v>
      </c>
      <c r="H3312" s="3" t="s">
        <v>646</v>
      </c>
      <c r="I3312" s="3" t="s">
        <v>2706</v>
      </c>
      <c r="J3312" s="6">
        <v>629.65499999999997</v>
      </c>
      <c r="K3312" s="4">
        <v>45595</v>
      </c>
      <c r="L3312" s="3">
        <f t="shared" si="205"/>
        <v>2024</v>
      </c>
      <c r="M3312" s="3">
        <f t="shared" si="206"/>
        <v>10</v>
      </c>
      <c r="N3312" s="37"/>
      <c r="O3312" s="3"/>
      <c r="P3312" s="56">
        <f t="shared" si="207"/>
        <v>629.65499999999997</v>
      </c>
      <c r="Q3312" s="56">
        <f t="shared" si="208"/>
        <v>0</v>
      </c>
      <c r="R3312" s="56">
        <f>IF(A3312="INVERSION",-J3312,0)</f>
        <v>0</v>
      </c>
      <c r="S3312" s="56">
        <f>finanzas3[[#This Row],[INGRESO__NETO]]+finanzas3[[#This Row],[GASTO_NETO]]+finanzas3[[#This Row],[INVERSION_NETA]]</f>
        <v>629.65499999999997</v>
      </c>
    </row>
    <row r="3313" spans="1:19" x14ac:dyDescent="0.35">
      <c r="A3313" s="3" t="s">
        <v>28</v>
      </c>
      <c r="B3313" s="3" t="s">
        <v>16</v>
      </c>
      <c r="C3313" s="3" t="s">
        <v>17</v>
      </c>
      <c r="D3313" s="3" t="s">
        <v>18</v>
      </c>
      <c r="E3313" s="3" t="s">
        <v>2413</v>
      </c>
      <c r="F3313" s="3" t="s">
        <v>171</v>
      </c>
      <c r="G3313" s="3" t="s">
        <v>59</v>
      </c>
      <c r="H3313" s="3" t="s">
        <v>337</v>
      </c>
      <c r="I3313" s="3" t="s">
        <v>2038</v>
      </c>
      <c r="J3313" s="6">
        <v>0.5</v>
      </c>
      <c r="K3313" s="4">
        <v>45595</v>
      </c>
      <c r="L3313" s="3">
        <f t="shared" si="205"/>
        <v>2024</v>
      </c>
      <c r="M3313" s="3">
        <f t="shared" si="206"/>
        <v>10</v>
      </c>
      <c r="N3313" s="37"/>
      <c r="O3313" s="3" t="s">
        <v>2543</v>
      </c>
      <c r="P3313" s="56">
        <f t="shared" si="207"/>
        <v>0</v>
      </c>
      <c r="Q3313" s="56">
        <f t="shared" si="208"/>
        <v>-0.5</v>
      </c>
      <c r="R3313" s="56">
        <f>IF(A3313="INVERSION",-J3313,0)</f>
        <v>0</v>
      </c>
      <c r="S3313" s="56">
        <f>finanzas3[[#This Row],[INGRESO__NETO]]+finanzas3[[#This Row],[GASTO_NETO]]+finanzas3[[#This Row],[INVERSION_NETA]]</f>
        <v>-0.5</v>
      </c>
    </row>
    <row r="3314" spans="1:19" x14ac:dyDescent="0.35">
      <c r="A3314" s="3" t="s">
        <v>28</v>
      </c>
      <c r="B3314" s="3" t="s">
        <v>16</v>
      </c>
      <c r="C3314" s="3" t="s">
        <v>17</v>
      </c>
      <c r="D3314" s="3" t="s">
        <v>18</v>
      </c>
      <c r="E3314" s="3" t="s">
        <v>1784</v>
      </c>
      <c r="F3314" s="3" t="s">
        <v>171</v>
      </c>
      <c r="G3314" s="3" t="s">
        <v>67</v>
      </c>
      <c r="H3314" s="3" t="s">
        <v>67</v>
      </c>
      <c r="I3314" s="3" t="s">
        <v>1016</v>
      </c>
      <c r="J3314" s="6">
        <v>0.27</v>
      </c>
      <c r="K3314" s="4">
        <v>45595</v>
      </c>
      <c r="L3314" s="3">
        <f t="shared" si="205"/>
        <v>2024</v>
      </c>
      <c r="M3314" s="3">
        <f t="shared" si="206"/>
        <v>10</v>
      </c>
      <c r="N3314" s="37"/>
      <c r="O3314" s="3"/>
      <c r="P3314" s="56">
        <f t="shared" si="207"/>
        <v>0</v>
      </c>
      <c r="Q3314" s="56">
        <f t="shared" si="208"/>
        <v>-0.27</v>
      </c>
      <c r="R3314" s="56">
        <f>IF(A3314="INVERSION",-J3314,0)</f>
        <v>0</v>
      </c>
      <c r="S3314" s="56">
        <f>finanzas3[[#This Row],[INGRESO__NETO]]+finanzas3[[#This Row],[GASTO_NETO]]+finanzas3[[#This Row],[INVERSION_NETA]]</f>
        <v>-0.27</v>
      </c>
    </row>
    <row r="3315" spans="1:19" x14ac:dyDescent="0.35">
      <c r="A3315" s="3" t="s">
        <v>15</v>
      </c>
      <c r="B3315" s="3" t="s">
        <v>16</v>
      </c>
      <c r="C3315" s="3" t="s">
        <v>17</v>
      </c>
      <c r="D3315" s="3" t="s">
        <v>18</v>
      </c>
      <c r="E3315" s="3" t="s">
        <v>2346</v>
      </c>
      <c r="F3315" s="3" t="s">
        <v>20</v>
      </c>
      <c r="G3315" s="3" t="s">
        <v>22</v>
      </c>
      <c r="H3315" s="3" t="s">
        <v>2500</v>
      </c>
      <c r="I3315" s="3" t="s">
        <v>2500</v>
      </c>
      <c r="J3315" s="6">
        <v>13.26</v>
      </c>
      <c r="K3315" s="4">
        <v>45597</v>
      </c>
      <c r="L3315" s="3">
        <f t="shared" si="205"/>
        <v>2024</v>
      </c>
      <c r="M3315" s="3">
        <f t="shared" si="206"/>
        <v>11</v>
      </c>
      <c r="O3315" s="3" t="s">
        <v>2502</v>
      </c>
      <c r="P3315" s="56">
        <f t="shared" si="207"/>
        <v>13.26</v>
      </c>
      <c r="Q3315" s="56">
        <f t="shared" si="208"/>
        <v>0</v>
      </c>
      <c r="R3315" s="56">
        <f>IF(A3315="INVERSION",-J3315,0)</f>
        <v>0</v>
      </c>
      <c r="S3315" s="56">
        <f>finanzas3[[#This Row],[INGRESO__NETO]]+finanzas3[[#This Row],[GASTO_NETO]]+finanzas3[[#This Row],[INVERSION_NETA]]</f>
        <v>13.26</v>
      </c>
    </row>
    <row r="3316" spans="1:19" x14ac:dyDescent="0.35">
      <c r="A3316" s="3" t="s">
        <v>28</v>
      </c>
      <c r="B3316" s="3" t="s">
        <v>16</v>
      </c>
      <c r="C3316" s="3" t="s">
        <v>17</v>
      </c>
      <c r="D3316" s="3" t="s">
        <v>18</v>
      </c>
      <c r="E3316" s="3" t="s">
        <v>1032</v>
      </c>
      <c r="F3316" s="3" t="s">
        <v>171</v>
      </c>
      <c r="G3316" s="3" t="s">
        <v>728</v>
      </c>
      <c r="H3316" s="3" t="s">
        <v>728</v>
      </c>
      <c r="I3316" s="3" t="s">
        <v>1054</v>
      </c>
      <c r="J3316" s="6">
        <v>6.0810000000000004</v>
      </c>
      <c r="K3316" s="4">
        <v>45600</v>
      </c>
      <c r="L3316" s="3">
        <f t="shared" si="205"/>
        <v>2024</v>
      </c>
      <c r="M3316" s="3">
        <f t="shared" si="206"/>
        <v>11</v>
      </c>
      <c r="N3316" s="37"/>
      <c r="O3316" s="3"/>
      <c r="P3316" s="56">
        <f t="shared" si="207"/>
        <v>0</v>
      </c>
      <c r="Q3316" s="56">
        <f t="shared" si="208"/>
        <v>-6.0810000000000004</v>
      </c>
      <c r="R3316" s="56">
        <f>IF(A3316="INVERSION",-J3316,0)</f>
        <v>0</v>
      </c>
      <c r="S3316" s="56">
        <f>finanzas3[[#This Row],[INGRESO__NETO]]+finanzas3[[#This Row],[GASTO_NETO]]+finanzas3[[#This Row],[INVERSION_NETA]]</f>
        <v>-6.0810000000000004</v>
      </c>
    </row>
    <row r="3317" spans="1:19" x14ac:dyDescent="0.35">
      <c r="A3317" s="3" t="s">
        <v>28</v>
      </c>
      <c r="B3317" s="3" t="s">
        <v>16</v>
      </c>
      <c r="C3317" s="3" t="s">
        <v>17</v>
      </c>
      <c r="D3317" s="3" t="s">
        <v>18</v>
      </c>
      <c r="E3317" s="3" t="s">
        <v>645</v>
      </c>
      <c r="F3317" s="3" t="s">
        <v>171</v>
      </c>
      <c r="G3317" s="3" t="s">
        <v>48</v>
      </c>
      <c r="H3317" s="3" t="s">
        <v>874</v>
      </c>
      <c r="I3317" s="3" t="s">
        <v>185</v>
      </c>
      <c r="J3317" s="6">
        <v>0.1</v>
      </c>
      <c r="K3317" s="4">
        <v>45600</v>
      </c>
      <c r="L3317" s="3">
        <f t="shared" si="205"/>
        <v>2024</v>
      </c>
      <c r="M3317" s="3">
        <f t="shared" si="206"/>
        <v>11</v>
      </c>
      <c r="N3317" s="37"/>
      <c r="O3317" s="3"/>
      <c r="P3317" s="56">
        <f t="shared" si="207"/>
        <v>0</v>
      </c>
      <c r="Q3317" s="56">
        <f t="shared" si="208"/>
        <v>-0.1</v>
      </c>
      <c r="R3317" s="56">
        <f>IF(A3317="INVERSION",-J3317,0)</f>
        <v>0</v>
      </c>
      <c r="S3317" s="56">
        <f>finanzas3[[#This Row],[INGRESO__NETO]]+finanzas3[[#This Row],[GASTO_NETO]]+finanzas3[[#This Row],[INVERSION_NETA]]</f>
        <v>-0.1</v>
      </c>
    </row>
    <row r="3318" spans="1:19" x14ac:dyDescent="0.35">
      <c r="A3318" s="3" t="s">
        <v>28</v>
      </c>
      <c r="B3318" s="3" t="s">
        <v>16</v>
      </c>
      <c r="C3318" s="3" t="s">
        <v>17</v>
      </c>
      <c r="D3318" s="3" t="s">
        <v>1562</v>
      </c>
      <c r="E3318" s="3" t="s">
        <v>57</v>
      </c>
      <c r="F3318" s="3" t="s">
        <v>171</v>
      </c>
      <c r="G3318" s="3" t="s">
        <v>48</v>
      </c>
      <c r="H3318" s="3" t="s">
        <v>46</v>
      </c>
      <c r="I3318" s="3" t="s">
        <v>2366</v>
      </c>
      <c r="J3318" s="6">
        <v>0.70500000000000007</v>
      </c>
      <c r="K3318" s="4">
        <v>45600</v>
      </c>
      <c r="L3318" s="3">
        <f t="shared" si="205"/>
        <v>2024</v>
      </c>
      <c r="M3318" s="3">
        <f t="shared" si="206"/>
        <v>11</v>
      </c>
      <c r="O3318" s="3"/>
      <c r="P3318" s="56">
        <f t="shared" si="207"/>
        <v>0</v>
      </c>
      <c r="Q3318" s="56">
        <f t="shared" si="208"/>
        <v>-0.70500000000000007</v>
      </c>
      <c r="R3318" s="56">
        <f>IF(A3318="INVERSION",-J3318,0)</f>
        <v>0</v>
      </c>
      <c r="S3318" s="56">
        <f>finanzas3[[#This Row],[INGRESO__NETO]]+finanzas3[[#This Row],[GASTO_NETO]]+finanzas3[[#This Row],[INVERSION_NETA]]</f>
        <v>-0.70500000000000007</v>
      </c>
    </row>
    <row r="3319" spans="1:19" x14ac:dyDescent="0.35">
      <c r="A3319" s="3" t="s">
        <v>1927</v>
      </c>
      <c r="B3319" s="3" t="s">
        <v>16</v>
      </c>
      <c r="C3319" s="3" t="s">
        <v>17</v>
      </c>
      <c r="D3319" s="3" t="s">
        <v>18</v>
      </c>
      <c r="E3319" s="3" t="s">
        <v>1537</v>
      </c>
      <c r="F3319" s="3" t="s">
        <v>1537</v>
      </c>
      <c r="G3319" s="3" t="s">
        <v>1537</v>
      </c>
      <c r="H3319" s="3" t="s">
        <v>1537</v>
      </c>
      <c r="I3319" s="3" t="s">
        <v>1537</v>
      </c>
      <c r="J3319" s="6">
        <v>0</v>
      </c>
      <c r="K3319" s="4">
        <v>45601</v>
      </c>
      <c r="L3319" s="3">
        <f t="shared" si="205"/>
        <v>2024</v>
      </c>
      <c r="M3319" s="3">
        <f t="shared" si="206"/>
        <v>11</v>
      </c>
      <c r="N3319" s="37"/>
      <c r="O3319" s="3"/>
      <c r="P3319" s="56">
        <f t="shared" si="207"/>
        <v>0</v>
      </c>
      <c r="Q3319" s="56">
        <f t="shared" si="208"/>
        <v>0</v>
      </c>
      <c r="R3319" s="56">
        <f>IF(A3319="INVERSION",-J3319,0)</f>
        <v>0</v>
      </c>
      <c r="S3319" s="56">
        <f>finanzas3[[#This Row],[INGRESO__NETO]]+finanzas3[[#This Row],[GASTO_NETO]]+finanzas3[[#This Row],[INVERSION_NETA]]</f>
        <v>0</v>
      </c>
    </row>
    <row r="3320" spans="1:19" x14ac:dyDescent="0.35">
      <c r="A3320" s="3" t="s">
        <v>28</v>
      </c>
      <c r="B3320" s="3" t="s">
        <v>16</v>
      </c>
      <c r="C3320" s="3" t="s">
        <v>17</v>
      </c>
      <c r="D3320" s="3" t="s">
        <v>29</v>
      </c>
      <c r="E3320" s="3" t="s">
        <v>2544</v>
      </c>
      <c r="F3320" s="3" t="s">
        <v>171</v>
      </c>
      <c r="G3320" s="3" t="s">
        <v>1864</v>
      </c>
      <c r="H3320" s="3" t="s">
        <v>2545</v>
      </c>
      <c r="I3320" s="3" t="s">
        <v>1862</v>
      </c>
      <c r="J3320" s="6">
        <v>30</v>
      </c>
      <c r="K3320" s="4">
        <v>45601</v>
      </c>
      <c r="L3320" s="3">
        <f t="shared" si="205"/>
        <v>2024</v>
      </c>
      <c r="M3320" s="3">
        <f t="shared" si="206"/>
        <v>11</v>
      </c>
      <c r="N3320" s="37"/>
      <c r="O3320" s="3"/>
      <c r="P3320" s="56">
        <f t="shared" si="207"/>
        <v>0</v>
      </c>
      <c r="Q3320" s="56">
        <f t="shared" si="208"/>
        <v>-30</v>
      </c>
      <c r="R3320" s="56">
        <f>IF(A3320="INVERSION",-J3320,0)</f>
        <v>0</v>
      </c>
      <c r="S3320" s="56">
        <f>finanzas3[[#This Row],[INGRESO__NETO]]+finanzas3[[#This Row],[GASTO_NETO]]+finanzas3[[#This Row],[INVERSION_NETA]]</f>
        <v>-30</v>
      </c>
    </row>
    <row r="3321" spans="1:19" x14ac:dyDescent="0.35">
      <c r="A3321" s="3" t="s">
        <v>28</v>
      </c>
      <c r="B3321" s="3" t="s">
        <v>16</v>
      </c>
      <c r="C3321" s="3" t="s">
        <v>17</v>
      </c>
      <c r="D3321" s="3" t="s">
        <v>18</v>
      </c>
      <c r="E3321" s="3" t="s">
        <v>964</v>
      </c>
      <c r="F3321" s="3" t="s">
        <v>171</v>
      </c>
      <c r="G3321" s="3" t="s">
        <v>1864</v>
      </c>
      <c r="H3321" s="3" t="s">
        <v>679</v>
      </c>
      <c r="I3321" s="3" t="s">
        <v>2197</v>
      </c>
      <c r="J3321" s="6">
        <v>5.0710000000000006</v>
      </c>
      <c r="K3321" s="4">
        <v>45601</v>
      </c>
      <c r="L3321" s="3">
        <f t="shared" si="205"/>
        <v>2024</v>
      </c>
      <c r="M3321" s="3">
        <f t="shared" si="206"/>
        <v>11</v>
      </c>
      <c r="N3321" s="37"/>
      <c r="O3321" s="3"/>
      <c r="P3321" s="56">
        <f t="shared" si="207"/>
        <v>0</v>
      </c>
      <c r="Q3321" s="56">
        <f t="shared" si="208"/>
        <v>-5.0710000000000006</v>
      </c>
      <c r="R3321" s="56">
        <f>IF(A3321="INVERSION",-J3321,0)</f>
        <v>0</v>
      </c>
      <c r="S3321" s="56">
        <f>finanzas3[[#This Row],[INGRESO__NETO]]+finanzas3[[#This Row],[GASTO_NETO]]+finanzas3[[#This Row],[INVERSION_NETA]]</f>
        <v>-5.0710000000000006</v>
      </c>
    </row>
    <row r="3322" spans="1:19" x14ac:dyDescent="0.35">
      <c r="A3322" s="3" t="s">
        <v>28</v>
      </c>
      <c r="B3322" s="3" t="s">
        <v>16</v>
      </c>
      <c r="C3322" s="3" t="s">
        <v>17</v>
      </c>
      <c r="D3322" s="3" t="s">
        <v>18</v>
      </c>
      <c r="E3322" s="3" t="s">
        <v>634</v>
      </c>
      <c r="F3322" s="3" t="s">
        <v>171</v>
      </c>
      <c r="G3322" s="3" t="s">
        <v>67</v>
      </c>
      <c r="H3322" s="3" t="s">
        <v>67</v>
      </c>
      <c r="I3322" s="3" t="s">
        <v>1016</v>
      </c>
      <c r="J3322" s="6">
        <v>0.17</v>
      </c>
      <c r="K3322" s="4">
        <v>45601</v>
      </c>
      <c r="L3322" s="3">
        <f t="shared" si="205"/>
        <v>2024</v>
      </c>
      <c r="M3322" s="3">
        <f t="shared" si="206"/>
        <v>11</v>
      </c>
      <c r="N3322" s="37"/>
      <c r="O3322" s="3"/>
      <c r="P3322" s="56">
        <f t="shared" si="207"/>
        <v>0</v>
      </c>
      <c r="Q3322" s="56">
        <f t="shared" si="208"/>
        <v>-0.17</v>
      </c>
      <c r="R3322" s="56">
        <f>IF(A3322="INVERSION",-J3322,0)</f>
        <v>0</v>
      </c>
      <c r="S3322" s="56">
        <f>finanzas3[[#This Row],[INGRESO__NETO]]+finanzas3[[#This Row],[GASTO_NETO]]+finanzas3[[#This Row],[INVERSION_NETA]]</f>
        <v>-0.17</v>
      </c>
    </row>
    <row r="3323" spans="1:19" x14ac:dyDescent="0.35">
      <c r="A3323" s="3" t="s">
        <v>28</v>
      </c>
      <c r="B3323" s="3" t="s">
        <v>16</v>
      </c>
      <c r="C3323" s="3" t="s">
        <v>17</v>
      </c>
      <c r="D3323" s="3" t="s">
        <v>18</v>
      </c>
      <c r="E3323" s="3" t="s">
        <v>1784</v>
      </c>
      <c r="F3323" s="3" t="s">
        <v>171</v>
      </c>
      <c r="G3323" s="3" t="s">
        <v>67</v>
      </c>
      <c r="H3323" s="3" t="s">
        <v>67</v>
      </c>
      <c r="I3323" s="3" t="s">
        <v>1016</v>
      </c>
      <c r="J3323" s="6">
        <v>0.25</v>
      </c>
      <c r="K3323" s="4">
        <v>45601</v>
      </c>
      <c r="L3323" s="3">
        <f t="shared" si="205"/>
        <v>2024</v>
      </c>
      <c r="M3323" s="3">
        <f t="shared" si="206"/>
        <v>11</v>
      </c>
      <c r="N3323" s="37"/>
      <c r="O3323" s="3"/>
      <c r="P3323" s="56">
        <f t="shared" si="207"/>
        <v>0</v>
      </c>
      <c r="Q3323" s="56">
        <f t="shared" si="208"/>
        <v>-0.25</v>
      </c>
      <c r="R3323" s="56">
        <f>IF(A3323="INVERSION",-J3323,0)</f>
        <v>0</v>
      </c>
      <c r="S3323" s="56">
        <f>finanzas3[[#This Row],[INGRESO__NETO]]+finanzas3[[#This Row],[GASTO_NETO]]+finanzas3[[#This Row],[INVERSION_NETA]]</f>
        <v>-0.25</v>
      </c>
    </row>
    <row r="3324" spans="1:19" x14ac:dyDescent="0.35">
      <c r="A3324" s="3" t="s">
        <v>28</v>
      </c>
      <c r="B3324" s="3" t="s">
        <v>16</v>
      </c>
      <c r="C3324" s="3" t="s">
        <v>17</v>
      </c>
      <c r="D3324" s="3" t="s">
        <v>1562</v>
      </c>
      <c r="E3324" s="3" t="s">
        <v>57</v>
      </c>
      <c r="F3324" s="3" t="s">
        <v>171</v>
      </c>
      <c r="G3324" s="3" t="s">
        <v>48</v>
      </c>
      <c r="H3324" s="3" t="s">
        <v>2548</v>
      </c>
      <c r="I3324" s="3" t="s">
        <v>2366</v>
      </c>
      <c r="J3324" s="6">
        <v>0.66800000000000004</v>
      </c>
      <c r="K3324" s="4">
        <v>45601</v>
      </c>
      <c r="L3324" s="3">
        <f t="shared" si="205"/>
        <v>2024</v>
      </c>
      <c r="M3324" s="3">
        <f t="shared" si="206"/>
        <v>11</v>
      </c>
      <c r="O3324" s="3"/>
      <c r="P3324" s="56">
        <f t="shared" si="207"/>
        <v>0</v>
      </c>
      <c r="Q3324" s="56">
        <f t="shared" si="208"/>
        <v>-0.66800000000000004</v>
      </c>
      <c r="R3324" s="56">
        <f>IF(A3324="INVERSION",-J3324,0)</f>
        <v>0</v>
      </c>
      <c r="S3324" s="56">
        <f>finanzas3[[#This Row],[INGRESO__NETO]]+finanzas3[[#This Row],[GASTO_NETO]]+finanzas3[[#This Row],[INVERSION_NETA]]</f>
        <v>-0.66800000000000004</v>
      </c>
    </row>
    <row r="3325" spans="1:19" x14ac:dyDescent="0.35">
      <c r="A3325" s="3" t="s">
        <v>28</v>
      </c>
      <c r="B3325" s="3" t="s">
        <v>16</v>
      </c>
      <c r="C3325" s="3" t="s">
        <v>17</v>
      </c>
      <c r="D3325" s="3" t="s">
        <v>1562</v>
      </c>
      <c r="E3325" s="3" t="s">
        <v>57</v>
      </c>
      <c r="F3325" s="3" t="s">
        <v>171</v>
      </c>
      <c r="G3325" s="3" t="s">
        <v>48</v>
      </c>
      <c r="H3325" s="3" t="s">
        <v>46</v>
      </c>
      <c r="I3325" s="3" t="s">
        <v>2366</v>
      </c>
      <c r="J3325" s="6">
        <v>2.4690000000000003</v>
      </c>
      <c r="K3325" s="4">
        <v>45601</v>
      </c>
      <c r="L3325" s="3">
        <f t="shared" si="205"/>
        <v>2024</v>
      </c>
      <c r="M3325" s="3">
        <f t="shared" si="206"/>
        <v>11</v>
      </c>
      <c r="O3325" s="3"/>
      <c r="P3325" s="56">
        <f t="shared" si="207"/>
        <v>0</v>
      </c>
      <c r="Q3325" s="56">
        <f t="shared" si="208"/>
        <v>-2.4690000000000003</v>
      </c>
      <c r="R3325" s="56">
        <f>IF(A3325="INVERSION",-J3325,0)</f>
        <v>0</v>
      </c>
      <c r="S3325" s="56">
        <f>finanzas3[[#This Row],[INGRESO__NETO]]+finanzas3[[#This Row],[GASTO_NETO]]+finanzas3[[#This Row],[INVERSION_NETA]]</f>
        <v>-2.4690000000000003</v>
      </c>
    </row>
    <row r="3326" spans="1:19" x14ac:dyDescent="0.35">
      <c r="A3326" s="3" t="s">
        <v>28</v>
      </c>
      <c r="B3326" s="3" t="s">
        <v>16</v>
      </c>
      <c r="C3326" s="3" t="s">
        <v>17</v>
      </c>
      <c r="D3326" s="3" t="s">
        <v>18</v>
      </c>
      <c r="E3326" s="3" t="s">
        <v>1345</v>
      </c>
      <c r="F3326" s="3" t="s">
        <v>171</v>
      </c>
      <c r="G3326" s="3" t="s">
        <v>53</v>
      </c>
      <c r="H3326" s="3" t="s">
        <v>77</v>
      </c>
      <c r="I3326" s="3" t="s">
        <v>711</v>
      </c>
      <c r="J3326" s="6">
        <v>0.78700000000000003</v>
      </c>
      <c r="K3326" s="4">
        <v>45603</v>
      </c>
      <c r="L3326" s="3">
        <f t="shared" si="205"/>
        <v>2024</v>
      </c>
      <c r="M3326" s="3">
        <f t="shared" si="206"/>
        <v>11</v>
      </c>
      <c r="N3326" s="37"/>
      <c r="O3326" s="3"/>
      <c r="P3326" s="56">
        <f t="shared" si="207"/>
        <v>0</v>
      </c>
      <c r="Q3326" s="56">
        <f t="shared" si="208"/>
        <v>-0.78700000000000003</v>
      </c>
      <c r="R3326" s="56">
        <f>IF(A3326="INVERSION",-J3326,0)</f>
        <v>0</v>
      </c>
      <c r="S3326" s="56">
        <f>finanzas3[[#This Row],[INGRESO__NETO]]+finanzas3[[#This Row],[GASTO_NETO]]+finanzas3[[#This Row],[INVERSION_NETA]]</f>
        <v>-0.78700000000000003</v>
      </c>
    </row>
    <row r="3327" spans="1:19" x14ac:dyDescent="0.35">
      <c r="A3327" s="3" t="s">
        <v>28</v>
      </c>
      <c r="B3327" s="3" t="s">
        <v>16</v>
      </c>
      <c r="C3327" s="3" t="s">
        <v>17</v>
      </c>
      <c r="D3327" s="3" t="s">
        <v>18</v>
      </c>
      <c r="E3327" s="3" t="s">
        <v>645</v>
      </c>
      <c r="F3327" s="3" t="s">
        <v>171</v>
      </c>
      <c r="G3327" s="3" t="s">
        <v>48</v>
      </c>
      <c r="H3327" s="3" t="s">
        <v>874</v>
      </c>
      <c r="I3327" s="3" t="s">
        <v>185</v>
      </c>
      <c r="J3327" s="6">
        <v>4.0000000000000008E-2</v>
      </c>
      <c r="K3327" s="4">
        <v>45603</v>
      </c>
      <c r="L3327" s="3">
        <f t="shared" si="205"/>
        <v>2024</v>
      </c>
      <c r="M3327" s="3">
        <f t="shared" si="206"/>
        <v>11</v>
      </c>
      <c r="N3327" s="37"/>
      <c r="O3327" s="3"/>
      <c r="P3327" s="56">
        <f t="shared" si="207"/>
        <v>0</v>
      </c>
      <c r="Q3327" s="56">
        <f t="shared" si="208"/>
        <v>-4.0000000000000008E-2</v>
      </c>
      <c r="R3327" s="56">
        <f>IF(A3327="INVERSION",-J3327,0)</f>
        <v>0</v>
      </c>
      <c r="S3327" s="56">
        <f>finanzas3[[#This Row],[INGRESO__NETO]]+finanzas3[[#This Row],[GASTO_NETO]]+finanzas3[[#This Row],[INVERSION_NETA]]</f>
        <v>-4.0000000000000008E-2</v>
      </c>
    </row>
    <row r="3328" spans="1:19" x14ac:dyDescent="0.35">
      <c r="A3328" s="3" t="s">
        <v>28</v>
      </c>
      <c r="B3328" s="3" t="s">
        <v>16</v>
      </c>
      <c r="C3328" s="3" t="s">
        <v>17</v>
      </c>
      <c r="D3328" s="3" t="s">
        <v>18</v>
      </c>
      <c r="E3328" s="3" t="s">
        <v>970</v>
      </c>
      <c r="F3328" s="3" t="s">
        <v>171</v>
      </c>
      <c r="G3328" s="3" t="s">
        <v>67</v>
      </c>
      <c r="H3328" s="3" t="s">
        <v>67</v>
      </c>
      <c r="I3328" s="3" t="s">
        <v>1016</v>
      </c>
      <c r="J3328" s="6">
        <v>0.25</v>
      </c>
      <c r="K3328" s="4">
        <v>45603</v>
      </c>
      <c r="L3328" s="3">
        <f t="shared" si="205"/>
        <v>2024</v>
      </c>
      <c r="M3328" s="3">
        <f t="shared" si="206"/>
        <v>11</v>
      </c>
      <c r="N3328" s="37"/>
      <c r="O3328" s="3"/>
      <c r="P3328" s="56">
        <f t="shared" si="207"/>
        <v>0</v>
      </c>
      <c r="Q3328" s="56">
        <f t="shared" si="208"/>
        <v>-0.25</v>
      </c>
      <c r="R3328" s="56">
        <f>IF(A3328="INVERSION",-J3328,0)</f>
        <v>0</v>
      </c>
      <c r="S3328" s="56">
        <f>finanzas3[[#This Row],[INGRESO__NETO]]+finanzas3[[#This Row],[GASTO_NETO]]+finanzas3[[#This Row],[INVERSION_NETA]]</f>
        <v>-0.25</v>
      </c>
    </row>
    <row r="3329" spans="1:19" x14ac:dyDescent="0.35">
      <c r="A3329" s="3" t="s">
        <v>28</v>
      </c>
      <c r="B3329" s="3" t="s">
        <v>16</v>
      </c>
      <c r="C3329" s="3" t="s">
        <v>17</v>
      </c>
      <c r="D3329" s="3" t="s">
        <v>18</v>
      </c>
      <c r="E3329" s="3" t="s">
        <v>1890</v>
      </c>
      <c r="F3329" s="3" t="s">
        <v>20</v>
      </c>
      <c r="G3329" s="3" t="s">
        <v>73</v>
      </c>
      <c r="H3329" s="3" t="s">
        <v>168</v>
      </c>
      <c r="I3329" s="3" t="s">
        <v>1890</v>
      </c>
      <c r="J3329" s="6">
        <v>2.327</v>
      </c>
      <c r="K3329" s="4">
        <v>45607</v>
      </c>
      <c r="L3329" s="3">
        <f t="shared" ref="L3329:L3392" si="209">YEAR(K3329)</f>
        <v>2024</v>
      </c>
      <c r="M3329" s="3">
        <f t="shared" ref="M3329:M3392" si="210">MONTH(K3329)</f>
        <v>11</v>
      </c>
      <c r="N3329" s="37"/>
      <c r="O3329" s="3"/>
      <c r="P3329" s="56">
        <f t="shared" si="207"/>
        <v>0</v>
      </c>
      <c r="Q3329" s="56">
        <f t="shared" si="208"/>
        <v>-2.327</v>
      </c>
      <c r="R3329" s="56">
        <f>IF(A3329="INVERSION",-J3329,0)</f>
        <v>0</v>
      </c>
      <c r="S3329" s="56">
        <f>finanzas3[[#This Row],[INGRESO__NETO]]+finanzas3[[#This Row],[GASTO_NETO]]+finanzas3[[#This Row],[INVERSION_NETA]]</f>
        <v>-2.327</v>
      </c>
    </row>
    <row r="3330" spans="1:19" x14ac:dyDescent="0.35">
      <c r="A3330" s="3" t="s">
        <v>28</v>
      </c>
      <c r="B3330" s="3" t="s">
        <v>16</v>
      </c>
      <c r="C3330" s="3" t="s">
        <v>17</v>
      </c>
      <c r="D3330" s="3" t="s">
        <v>29</v>
      </c>
      <c r="E3330" s="3" t="s">
        <v>184</v>
      </c>
      <c r="F3330" s="3" t="s">
        <v>171</v>
      </c>
      <c r="G3330" s="3" t="s">
        <v>1864</v>
      </c>
      <c r="H3330" s="3" t="s">
        <v>184</v>
      </c>
      <c r="I3330" s="3" t="s">
        <v>1271</v>
      </c>
      <c r="J3330" s="6">
        <v>13</v>
      </c>
      <c r="K3330" s="4">
        <v>45607</v>
      </c>
      <c r="L3330" s="3">
        <f t="shared" si="209"/>
        <v>2024</v>
      </c>
      <c r="M3330" s="3">
        <f t="shared" si="210"/>
        <v>11</v>
      </c>
      <c r="N3330" s="37"/>
      <c r="O3330" s="3" t="s">
        <v>2554</v>
      </c>
      <c r="P3330" s="56">
        <f t="shared" si="207"/>
        <v>0</v>
      </c>
      <c r="Q3330" s="56">
        <f t="shared" si="208"/>
        <v>-13</v>
      </c>
      <c r="R3330" s="56">
        <f>IF(A3330="INVERSION",-J3330,0)</f>
        <v>0</v>
      </c>
      <c r="S3330" s="56">
        <f>finanzas3[[#This Row],[INGRESO__NETO]]+finanzas3[[#This Row],[GASTO_NETO]]+finanzas3[[#This Row],[INVERSION_NETA]]</f>
        <v>-13</v>
      </c>
    </row>
    <row r="3331" spans="1:19" x14ac:dyDescent="0.35">
      <c r="A3331" s="3" t="s">
        <v>28</v>
      </c>
      <c r="B3331" s="3" t="s">
        <v>16</v>
      </c>
      <c r="C3331" s="3" t="s">
        <v>17</v>
      </c>
      <c r="D3331" s="3" t="s">
        <v>18</v>
      </c>
      <c r="E3331" s="3" t="s">
        <v>909</v>
      </c>
      <c r="F3331" s="3" t="s">
        <v>171</v>
      </c>
      <c r="G3331" s="3" t="s">
        <v>1865</v>
      </c>
      <c r="H3331" s="3" t="s">
        <v>262</v>
      </c>
      <c r="I3331" s="3" t="s">
        <v>2556</v>
      </c>
      <c r="J3331" s="6">
        <v>0.70000000000000007</v>
      </c>
      <c r="K3331" s="4">
        <v>45607</v>
      </c>
      <c r="L3331" s="3">
        <f t="shared" si="209"/>
        <v>2024</v>
      </c>
      <c r="M3331" s="3">
        <f t="shared" si="210"/>
        <v>11</v>
      </c>
      <c r="N3331" s="37"/>
      <c r="O3331" s="3"/>
      <c r="P3331" s="56">
        <f t="shared" ref="P3331:P3394" si="211">IF(A3331="INGRESO",J3331,0)</f>
        <v>0</v>
      </c>
      <c r="Q3331" s="56">
        <f t="shared" ref="Q3331:Q3394" si="212">IF(A3331="GASTO",-J3331,0)</f>
        <v>-0.70000000000000007</v>
      </c>
      <c r="R3331" s="56">
        <f>IF(A3331="INVERSION",-J3331,0)</f>
        <v>0</v>
      </c>
      <c r="S3331" s="56">
        <f>finanzas3[[#This Row],[INGRESO__NETO]]+finanzas3[[#This Row],[GASTO_NETO]]+finanzas3[[#This Row],[INVERSION_NETA]]</f>
        <v>-0.70000000000000007</v>
      </c>
    </row>
    <row r="3332" spans="1:19" x14ac:dyDescent="0.35">
      <c r="A3332" s="3" t="s">
        <v>28</v>
      </c>
      <c r="B3332" s="3" t="s">
        <v>16</v>
      </c>
      <c r="C3332" s="3" t="s">
        <v>17</v>
      </c>
      <c r="D3332" s="3" t="s">
        <v>18</v>
      </c>
      <c r="E3332" s="3" t="s">
        <v>2199</v>
      </c>
      <c r="F3332" s="3" t="s">
        <v>171</v>
      </c>
      <c r="G3332" s="3" t="s">
        <v>67</v>
      </c>
      <c r="H3332" s="3" t="s">
        <v>66</v>
      </c>
      <c r="I3332" s="3" t="s">
        <v>2555</v>
      </c>
      <c r="J3332" s="6">
        <v>0.72000000000000008</v>
      </c>
      <c r="K3332" s="4">
        <v>45607</v>
      </c>
      <c r="L3332" s="3">
        <f t="shared" si="209"/>
        <v>2024</v>
      </c>
      <c r="M3332" s="3">
        <f t="shared" si="210"/>
        <v>11</v>
      </c>
      <c r="N3332" s="37"/>
      <c r="O3332" s="3"/>
      <c r="P3332" s="56">
        <f t="shared" si="211"/>
        <v>0</v>
      </c>
      <c r="Q3332" s="56">
        <f t="shared" si="212"/>
        <v>-0.72000000000000008</v>
      </c>
      <c r="R3332" s="56">
        <f>IF(A3332="INVERSION",-J3332,0)</f>
        <v>0</v>
      </c>
      <c r="S3332" s="56">
        <f>finanzas3[[#This Row],[INGRESO__NETO]]+finanzas3[[#This Row],[GASTO_NETO]]+finanzas3[[#This Row],[INVERSION_NETA]]</f>
        <v>-0.72000000000000008</v>
      </c>
    </row>
    <row r="3333" spans="1:19" x14ac:dyDescent="0.35">
      <c r="A3333" s="3" t="s">
        <v>28</v>
      </c>
      <c r="B3333" s="3" t="s">
        <v>16</v>
      </c>
      <c r="C3333" s="3" t="s">
        <v>17</v>
      </c>
      <c r="D3333" s="3" t="s">
        <v>18</v>
      </c>
      <c r="E3333" s="3" t="s">
        <v>2315</v>
      </c>
      <c r="F3333" s="3" t="s">
        <v>171</v>
      </c>
      <c r="G3333" s="3" t="s">
        <v>67</v>
      </c>
      <c r="H3333" s="3" t="s">
        <v>66</v>
      </c>
      <c r="I3333" s="3" t="s">
        <v>2557</v>
      </c>
      <c r="J3333" s="6">
        <v>1.03</v>
      </c>
      <c r="K3333" s="4">
        <v>45607</v>
      </c>
      <c r="L3333" s="3">
        <f t="shared" si="209"/>
        <v>2024</v>
      </c>
      <c r="M3333" s="3">
        <f t="shared" si="210"/>
        <v>11</v>
      </c>
      <c r="N3333" s="39">
        <v>45605</v>
      </c>
      <c r="O3333" s="3" t="s">
        <v>2558</v>
      </c>
      <c r="P3333" s="56">
        <f t="shared" si="211"/>
        <v>0</v>
      </c>
      <c r="Q3333" s="56">
        <f t="shared" si="212"/>
        <v>-1.03</v>
      </c>
      <c r="R3333" s="56">
        <f>IF(A3333="INVERSION",-J3333,0)</f>
        <v>0</v>
      </c>
      <c r="S3333" s="56">
        <f>finanzas3[[#This Row],[INGRESO__NETO]]+finanzas3[[#This Row],[GASTO_NETO]]+finanzas3[[#This Row],[INVERSION_NETA]]</f>
        <v>-1.03</v>
      </c>
    </row>
    <row r="3334" spans="1:19" x14ac:dyDescent="0.35">
      <c r="A3334" s="3" t="s">
        <v>28</v>
      </c>
      <c r="B3334" s="3" t="s">
        <v>16</v>
      </c>
      <c r="C3334" s="3" t="s">
        <v>17</v>
      </c>
      <c r="D3334" s="3" t="s">
        <v>1562</v>
      </c>
      <c r="E3334" s="3" t="s">
        <v>1245</v>
      </c>
      <c r="F3334" s="3" t="s">
        <v>171</v>
      </c>
      <c r="G3334" s="3" t="s">
        <v>67</v>
      </c>
      <c r="H3334" s="3" t="s">
        <v>67</v>
      </c>
      <c r="I3334" s="3" t="s">
        <v>2560</v>
      </c>
      <c r="J3334" s="6">
        <v>8.3400000000000016</v>
      </c>
      <c r="K3334" s="4">
        <v>45608</v>
      </c>
      <c r="L3334" s="3">
        <f t="shared" si="209"/>
        <v>2024</v>
      </c>
      <c r="M3334" s="3">
        <f t="shared" si="210"/>
        <v>11</v>
      </c>
      <c r="O3334" s="3" t="s">
        <v>2561</v>
      </c>
      <c r="P3334" s="56">
        <f t="shared" si="211"/>
        <v>0</v>
      </c>
      <c r="Q3334" s="56">
        <f t="shared" si="212"/>
        <v>-8.3400000000000016</v>
      </c>
      <c r="R3334" s="56">
        <f>IF(A3334="INVERSION",-J3334,0)</f>
        <v>0</v>
      </c>
      <c r="S3334" s="56">
        <f>finanzas3[[#This Row],[INGRESO__NETO]]+finanzas3[[#This Row],[GASTO_NETO]]+finanzas3[[#This Row],[INVERSION_NETA]]</f>
        <v>-8.3400000000000016</v>
      </c>
    </row>
    <row r="3335" spans="1:19" x14ac:dyDescent="0.35">
      <c r="A3335" s="3" t="s">
        <v>28</v>
      </c>
      <c r="B3335" s="3" t="s">
        <v>16</v>
      </c>
      <c r="C3335" s="3" t="s">
        <v>17</v>
      </c>
      <c r="D3335" s="3" t="s">
        <v>18</v>
      </c>
      <c r="E3335" s="3" t="s">
        <v>2199</v>
      </c>
      <c r="F3335" s="3" t="s">
        <v>171</v>
      </c>
      <c r="G3335" s="3" t="s">
        <v>67</v>
      </c>
      <c r="H3335" s="3" t="s">
        <v>67</v>
      </c>
      <c r="I3335" s="3" t="s">
        <v>1016</v>
      </c>
      <c r="J3335" s="6">
        <v>0.1</v>
      </c>
      <c r="K3335" s="4">
        <v>45609</v>
      </c>
      <c r="L3335" s="3">
        <f t="shared" si="209"/>
        <v>2024</v>
      </c>
      <c r="M3335" s="3">
        <f t="shared" si="210"/>
        <v>11</v>
      </c>
      <c r="P3335" s="56">
        <f t="shared" si="211"/>
        <v>0</v>
      </c>
      <c r="Q3335" s="56">
        <f t="shared" si="212"/>
        <v>-0.1</v>
      </c>
      <c r="R3335" s="56">
        <f>IF(A3335="INVERSION",-J3335,0)</f>
        <v>0</v>
      </c>
      <c r="S3335" s="56">
        <f>finanzas3[[#This Row],[INGRESO__NETO]]+finanzas3[[#This Row],[GASTO_NETO]]+finanzas3[[#This Row],[INVERSION_NETA]]</f>
        <v>-0.1</v>
      </c>
    </row>
    <row r="3336" spans="1:19" x14ac:dyDescent="0.35">
      <c r="A3336" s="3" t="s">
        <v>28</v>
      </c>
      <c r="B3336" s="3" t="s">
        <v>16</v>
      </c>
      <c r="C3336" s="3" t="s">
        <v>17</v>
      </c>
      <c r="D3336" s="3" t="s">
        <v>18</v>
      </c>
      <c r="E3336" s="3" t="s">
        <v>1434</v>
      </c>
      <c r="F3336" s="3" t="s">
        <v>171</v>
      </c>
      <c r="G3336" s="3" t="s">
        <v>67</v>
      </c>
      <c r="H3336" s="3" t="s">
        <v>66</v>
      </c>
      <c r="I3336" s="3" t="s">
        <v>2553</v>
      </c>
      <c r="J3336" s="6">
        <v>0.49000000000000005</v>
      </c>
      <c r="K3336" s="4">
        <v>45610</v>
      </c>
      <c r="L3336" s="3">
        <f t="shared" si="209"/>
        <v>2024</v>
      </c>
      <c r="M3336" s="3">
        <f t="shared" si="210"/>
        <v>11</v>
      </c>
      <c r="N3336" s="9">
        <v>45609</v>
      </c>
      <c r="O3336" s="3"/>
      <c r="P3336" s="56">
        <f t="shared" si="211"/>
        <v>0</v>
      </c>
      <c r="Q3336" s="56">
        <f t="shared" si="212"/>
        <v>-0.49000000000000005</v>
      </c>
      <c r="R3336" s="56">
        <f>IF(A3336="INVERSION",-J3336,0)</f>
        <v>0</v>
      </c>
      <c r="S3336" s="56">
        <f>finanzas3[[#This Row],[INGRESO__NETO]]+finanzas3[[#This Row],[GASTO_NETO]]+finanzas3[[#This Row],[INVERSION_NETA]]</f>
        <v>-0.49000000000000005</v>
      </c>
    </row>
    <row r="3337" spans="1:19" x14ac:dyDescent="0.35">
      <c r="A3337" s="3" t="s">
        <v>28</v>
      </c>
      <c r="B3337" s="3" t="s">
        <v>16</v>
      </c>
      <c r="C3337" s="3" t="s">
        <v>17</v>
      </c>
      <c r="D3337" s="3" t="s">
        <v>18</v>
      </c>
      <c r="E3337" s="3" t="s">
        <v>167</v>
      </c>
      <c r="F3337" s="3" t="s">
        <v>20</v>
      </c>
      <c r="G3337" s="3" t="s">
        <v>1865</v>
      </c>
      <c r="H3337" s="3" t="s">
        <v>262</v>
      </c>
      <c r="I3337" s="3" t="s">
        <v>2559</v>
      </c>
      <c r="J3337" s="6">
        <v>1.327</v>
      </c>
      <c r="K3337" s="4">
        <v>45610</v>
      </c>
      <c r="L3337" s="3">
        <f t="shared" si="209"/>
        <v>2024</v>
      </c>
      <c r="M3337" s="3">
        <f t="shared" si="210"/>
        <v>11</v>
      </c>
      <c r="O3337" s="3"/>
      <c r="P3337" s="56">
        <f t="shared" si="211"/>
        <v>0</v>
      </c>
      <c r="Q3337" s="56">
        <f t="shared" si="212"/>
        <v>-1.327</v>
      </c>
      <c r="R3337" s="56">
        <f>IF(A3337="INVERSION",-J3337,0)</f>
        <v>0</v>
      </c>
      <c r="S3337" s="56">
        <f>finanzas3[[#This Row],[INGRESO__NETO]]+finanzas3[[#This Row],[GASTO_NETO]]+finanzas3[[#This Row],[INVERSION_NETA]]</f>
        <v>-1.327</v>
      </c>
    </row>
    <row r="3338" spans="1:19" x14ac:dyDescent="0.35">
      <c r="A3338" s="3" t="s">
        <v>28</v>
      </c>
      <c r="B3338" s="3" t="s">
        <v>16</v>
      </c>
      <c r="C3338" s="3" t="s">
        <v>17</v>
      </c>
      <c r="D3338" s="3" t="s">
        <v>1562</v>
      </c>
      <c r="E3338" s="3" t="s">
        <v>1476</v>
      </c>
      <c r="F3338" s="3" t="s">
        <v>20</v>
      </c>
      <c r="G3338" s="41" t="s">
        <v>812</v>
      </c>
      <c r="H3338" s="41" t="s">
        <v>812</v>
      </c>
      <c r="I3338" s="3" t="s">
        <v>2582</v>
      </c>
      <c r="J3338" s="6">
        <v>2.44</v>
      </c>
      <c r="K3338" s="4">
        <v>45610</v>
      </c>
      <c r="L3338" s="3">
        <f t="shared" si="209"/>
        <v>2024</v>
      </c>
      <c r="M3338" s="3">
        <f t="shared" si="210"/>
        <v>11</v>
      </c>
      <c r="O3338" s="3"/>
      <c r="P3338" s="56">
        <f t="shared" si="211"/>
        <v>0</v>
      </c>
      <c r="Q3338" s="56">
        <f t="shared" si="212"/>
        <v>-2.44</v>
      </c>
      <c r="R3338" s="56">
        <f>IF(A3338="INVERSION",-J3338,0)</f>
        <v>0</v>
      </c>
      <c r="S3338" s="56">
        <f>finanzas3[[#This Row],[INGRESO__NETO]]+finanzas3[[#This Row],[GASTO_NETO]]+finanzas3[[#This Row],[INVERSION_NETA]]</f>
        <v>-2.44</v>
      </c>
    </row>
    <row r="3339" spans="1:19" x14ac:dyDescent="0.35">
      <c r="A3339" s="3" t="s">
        <v>28</v>
      </c>
      <c r="B3339" s="3" t="s">
        <v>16</v>
      </c>
      <c r="C3339" s="3" t="s">
        <v>17</v>
      </c>
      <c r="D3339" s="3" t="s">
        <v>18</v>
      </c>
      <c r="E3339" s="3" t="s">
        <v>645</v>
      </c>
      <c r="F3339" s="3" t="s">
        <v>171</v>
      </c>
      <c r="G3339" s="3" t="s">
        <v>48</v>
      </c>
      <c r="H3339" s="3" t="s">
        <v>874</v>
      </c>
      <c r="I3339" s="3" t="s">
        <v>185</v>
      </c>
      <c r="J3339" s="6">
        <v>4.0000000000000008E-2</v>
      </c>
      <c r="K3339" s="4">
        <v>45611</v>
      </c>
      <c r="L3339" s="3">
        <f t="shared" si="209"/>
        <v>2024</v>
      </c>
      <c r="M3339" s="3">
        <f t="shared" si="210"/>
        <v>11</v>
      </c>
      <c r="N3339" s="37"/>
      <c r="O3339" s="3"/>
      <c r="P3339" s="56">
        <f t="shared" si="211"/>
        <v>0</v>
      </c>
      <c r="Q3339" s="56">
        <f t="shared" si="212"/>
        <v>-4.0000000000000008E-2</v>
      </c>
      <c r="R3339" s="56">
        <f>IF(A3339="INVERSION",-J3339,0)</f>
        <v>0</v>
      </c>
      <c r="S3339" s="56">
        <f>finanzas3[[#This Row],[INGRESO__NETO]]+finanzas3[[#This Row],[GASTO_NETO]]+finanzas3[[#This Row],[INVERSION_NETA]]</f>
        <v>-4.0000000000000008E-2</v>
      </c>
    </row>
    <row r="3340" spans="1:19" x14ac:dyDescent="0.35">
      <c r="A3340" s="3" t="s">
        <v>28</v>
      </c>
      <c r="B3340" s="3" t="s">
        <v>16</v>
      </c>
      <c r="C3340" s="3" t="s">
        <v>17</v>
      </c>
      <c r="D3340" s="3" t="s">
        <v>18</v>
      </c>
      <c r="E3340" s="3" t="s">
        <v>167</v>
      </c>
      <c r="F3340" s="3" t="s">
        <v>20</v>
      </c>
      <c r="G3340" s="3" t="s">
        <v>1864</v>
      </c>
      <c r="H3340" s="3" t="s">
        <v>2545</v>
      </c>
      <c r="I3340" s="3" t="s">
        <v>262</v>
      </c>
      <c r="J3340" s="6">
        <v>1.327</v>
      </c>
      <c r="K3340" s="4">
        <v>45611</v>
      </c>
      <c r="L3340" s="3">
        <f t="shared" si="209"/>
        <v>2024</v>
      </c>
      <c r="M3340" s="3">
        <f t="shared" si="210"/>
        <v>11</v>
      </c>
      <c r="N3340" s="37"/>
      <c r="O3340" s="3" t="s">
        <v>2579</v>
      </c>
      <c r="P3340" s="56">
        <f t="shared" si="211"/>
        <v>0</v>
      </c>
      <c r="Q3340" s="56">
        <f t="shared" si="212"/>
        <v>-1.327</v>
      </c>
      <c r="R3340" s="56">
        <f>IF(A3340="INVERSION",-J3340,0)</f>
        <v>0</v>
      </c>
      <c r="S3340" s="56">
        <f>finanzas3[[#This Row],[INGRESO__NETO]]+finanzas3[[#This Row],[GASTO_NETO]]+finanzas3[[#This Row],[INVERSION_NETA]]</f>
        <v>-1.327</v>
      </c>
    </row>
    <row r="3341" spans="1:19" x14ac:dyDescent="0.35">
      <c r="A3341" s="3" t="s">
        <v>531</v>
      </c>
      <c r="B3341" s="3" t="s">
        <v>16</v>
      </c>
      <c r="C3341" s="3" t="s">
        <v>17</v>
      </c>
      <c r="D3341" s="3" t="s">
        <v>18</v>
      </c>
      <c r="E3341" s="3" t="s">
        <v>2203</v>
      </c>
      <c r="F3341" s="3" t="s">
        <v>20</v>
      </c>
      <c r="G3341" s="3" t="s">
        <v>1451</v>
      </c>
      <c r="H3341" s="3" t="s">
        <v>1451</v>
      </c>
      <c r="I3341" s="3" t="s">
        <v>1450</v>
      </c>
      <c r="J3341" s="6">
        <v>135</v>
      </c>
      <c r="K3341" s="4">
        <v>45611</v>
      </c>
      <c r="L3341" s="3">
        <f t="shared" si="209"/>
        <v>2024</v>
      </c>
      <c r="M3341" s="3">
        <f t="shared" si="210"/>
        <v>11</v>
      </c>
      <c r="N3341" s="37"/>
      <c r="O3341" s="3"/>
      <c r="P3341" s="56">
        <f t="shared" si="211"/>
        <v>0</v>
      </c>
      <c r="Q3341" s="56">
        <f t="shared" si="212"/>
        <v>0</v>
      </c>
      <c r="R3341" s="56">
        <f>IF(A3341="INVERSION",-J3341,0)</f>
        <v>-135</v>
      </c>
      <c r="S3341" s="56">
        <f>finanzas3[[#This Row],[INGRESO__NETO]]+finanzas3[[#This Row],[GASTO_NETO]]+finanzas3[[#This Row],[INVERSION_NETA]]</f>
        <v>-135</v>
      </c>
    </row>
    <row r="3342" spans="1:19" x14ac:dyDescent="0.35">
      <c r="A3342" s="3" t="s">
        <v>28</v>
      </c>
      <c r="B3342" s="3" t="s">
        <v>16</v>
      </c>
      <c r="C3342" s="3" t="s">
        <v>17</v>
      </c>
      <c r="D3342" s="3" t="s">
        <v>18</v>
      </c>
      <c r="E3342" s="3" t="s">
        <v>1345</v>
      </c>
      <c r="F3342" s="3" t="s">
        <v>171</v>
      </c>
      <c r="G3342" s="3" t="s">
        <v>53</v>
      </c>
      <c r="H3342" s="3" t="s">
        <v>77</v>
      </c>
      <c r="I3342" s="3" t="s">
        <v>711</v>
      </c>
      <c r="J3342" s="6">
        <v>0.71700000000000008</v>
      </c>
      <c r="K3342" s="4">
        <v>45611</v>
      </c>
      <c r="L3342" s="3">
        <f t="shared" si="209"/>
        <v>2024</v>
      </c>
      <c r="M3342" s="3">
        <f t="shared" si="210"/>
        <v>11</v>
      </c>
      <c r="N3342" s="37"/>
      <c r="O3342" s="3"/>
      <c r="P3342" s="56">
        <f t="shared" si="211"/>
        <v>0</v>
      </c>
      <c r="Q3342" s="56">
        <f t="shared" si="212"/>
        <v>-0.71700000000000008</v>
      </c>
      <c r="R3342" s="56">
        <f>IF(A3342="INVERSION",-J3342,0)</f>
        <v>0</v>
      </c>
      <c r="S3342" s="56">
        <f>finanzas3[[#This Row],[INGRESO__NETO]]+finanzas3[[#This Row],[GASTO_NETO]]+finanzas3[[#This Row],[INVERSION_NETA]]</f>
        <v>-0.71700000000000008</v>
      </c>
    </row>
    <row r="3343" spans="1:19" x14ac:dyDescent="0.35">
      <c r="A3343" s="3" t="s">
        <v>28</v>
      </c>
      <c r="B3343" s="3" t="s">
        <v>16</v>
      </c>
      <c r="C3343" s="3" t="s">
        <v>17</v>
      </c>
      <c r="D3343" s="3" t="s">
        <v>18</v>
      </c>
      <c r="E3343" s="3" t="s">
        <v>803</v>
      </c>
      <c r="F3343" s="3" t="s">
        <v>171</v>
      </c>
      <c r="G3343" s="3" t="s">
        <v>53</v>
      </c>
      <c r="H3343" s="3" t="s">
        <v>77</v>
      </c>
      <c r="I3343" s="3" t="s">
        <v>78</v>
      </c>
      <c r="J3343" s="6">
        <v>5.5410000000000004</v>
      </c>
      <c r="K3343" s="4">
        <v>45611</v>
      </c>
      <c r="L3343" s="3">
        <f t="shared" si="209"/>
        <v>2024</v>
      </c>
      <c r="M3343" s="3">
        <f t="shared" si="210"/>
        <v>11</v>
      </c>
      <c r="N3343" s="37"/>
      <c r="O3343" s="3"/>
      <c r="P3343" s="56">
        <f t="shared" si="211"/>
        <v>0</v>
      </c>
      <c r="Q3343" s="56">
        <f t="shared" si="212"/>
        <v>-5.5410000000000004</v>
      </c>
      <c r="R3343" s="56">
        <f>IF(A3343="INVERSION",-J3343,0)</f>
        <v>0</v>
      </c>
      <c r="S3343" s="56">
        <f>finanzas3[[#This Row],[INGRESO__NETO]]+finanzas3[[#This Row],[GASTO_NETO]]+finanzas3[[#This Row],[INVERSION_NETA]]</f>
        <v>-5.5410000000000004</v>
      </c>
    </row>
    <row r="3344" spans="1:19" x14ac:dyDescent="0.35">
      <c r="A3344" s="3" t="s">
        <v>15</v>
      </c>
      <c r="B3344" s="3" t="s">
        <v>16</v>
      </c>
      <c r="C3344" s="3" t="s">
        <v>17</v>
      </c>
      <c r="D3344" s="3" t="s">
        <v>18</v>
      </c>
      <c r="E3344" s="3" t="s">
        <v>2571</v>
      </c>
      <c r="F3344" s="3" t="s">
        <v>98</v>
      </c>
      <c r="G3344" s="3" t="s">
        <v>568</v>
      </c>
      <c r="H3344" s="3" t="s">
        <v>679</v>
      </c>
      <c r="I3344" s="3" t="s">
        <v>2572</v>
      </c>
      <c r="J3344" s="6">
        <v>6</v>
      </c>
      <c r="K3344" s="4">
        <v>45611</v>
      </c>
      <c r="L3344" s="3">
        <f t="shared" si="209"/>
        <v>2024</v>
      </c>
      <c r="M3344" s="3">
        <f t="shared" si="210"/>
        <v>11</v>
      </c>
      <c r="N3344" s="37"/>
      <c r="O3344" s="3"/>
      <c r="P3344" s="56">
        <f t="shared" si="211"/>
        <v>6</v>
      </c>
      <c r="Q3344" s="56">
        <f t="shared" si="212"/>
        <v>0</v>
      </c>
      <c r="R3344" s="56">
        <f>IF(A3344="INVERSION",-J3344,0)</f>
        <v>0</v>
      </c>
      <c r="S3344" s="56">
        <f>finanzas3[[#This Row],[INGRESO__NETO]]+finanzas3[[#This Row],[GASTO_NETO]]+finanzas3[[#This Row],[INVERSION_NETA]]</f>
        <v>6</v>
      </c>
    </row>
    <row r="3345" spans="1:19" x14ac:dyDescent="0.35">
      <c r="A3345" s="3" t="s">
        <v>28</v>
      </c>
      <c r="B3345" s="3" t="s">
        <v>16</v>
      </c>
      <c r="C3345" s="3" t="s">
        <v>17</v>
      </c>
      <c r="D3345" s="3" t="s">
        <v>1562</v>
      </c>
      <c r="E3345" s="3" t="s">
        <v>1476</v>
      </c>
      <c r="F3345" s="3" t="s">
        <v>20</v>
      </c>
      <c r="G3345" s="3" t="s">
        <v>1865</v>
      </c>
      <c r="H3345" s="3" t="s">
        <v>262</v>
      </c>
      <c r="I3345" s="3" t="s">
        <v>2559</v>
      </c>
      <c r="J3345" s="6">
        <v>1.0029999999999999</v>
      </c>
      <c r="K3345" s="4">
        <v>45611</v>
      </c>
      <c r="L3345" s="3">
        <f t="shared" si="209"/>
        <v>2024</v>
      </c>
      <c r="M3345" s="3">
        <f t="shared" si="210"/>
        <v>11</v>
      </c>
      <c r="O3345" s="3"/>
      <c r="P3345" s="56">
        <f t="shared" si="211"/>
        <v>0</v>
      </c>
      <c r="Q3345" s="56">
        <f t="shared" si="212"/>
        <v>-1.0029999999999999</v>
      </c>
      <c r="R3345" s="56">
        <f>IF(A3345="INVERSION",-J3345,0)</f>
        <v>0</v>
      </c>
      <c r="S3345" s="56">
        <f>finanzas3[[#This Row],[INGRESO__NETO]]+finanzas3[[#This Row],[GASTO_NETO]]+finanzas3[[#This Row],[INVERSION_NETA]]</f>
        <v>-1.0029999999999999</v>
      </c>
    </row>
    <row r="3346" spans="1:19" x14ac:dyDescent="0.35">
      <c r="A3346" s="3" t="s">
        <v>28</v>
      </c>
      <c r="B3346" s="3" t="s">
        <v>16</v>
      </c>
      <c r="C3346" s="3" t="s">
        <v>17</v>
      </c>
      <c r="D3346" s="3" t="s">
        <v>1562</v>
      </c>
      <c r="E3346" s="3" t="s">
        <v>327</v>
      </c>
      <c r="F3346" s="3" t="s">
        <v>20</v>
      </c>
      <c r="G3346" s="3" t="s">
        <v>73</v>
      </c>
      <c r="H3346" s="3" t="s">
        <v>168</v>
      </c>
      <c r="I3346" s="3" t="s">
        <v>327</v>
      </c>
      <c r="J3346" s="6">
        <v>0.60000000000000009</v>
      </c>
      <c r="K3346" s="4">
        <v>45611</v>
      </c>
      <c r="L3346" s="3">
        <f t="shared" si="209"/>
        <v>2024</v>
      </c>
      <c r="M3346" s="3">
        <f t="shared" si="210"/>
        <v>11</v>
      </c>
      <c r="O3346" s="3"/>
      <c r="P3346" s="56">
        <f t="shared" si="211"/>
        <v>0</v>
      </c>
      <c r="Q3346" s="56">
        <f t="shared" si="212"/>
        <v>-0.60000000000000009</v>
      </c>
      <c r="R3346" s="56">
        <f>IF(A3346="INVERSION",-J3346,0)</f>
        <v>0</v>
      </c>
      <c r="S3346" s="56">
        <f>finanzas3[[#This Row],[INGRESO__NETO]]+finanzas3[[#This Row],[GASTO_NETO]]+finanzas3[[#This Row],[INVERSION_NETA]]</f>
        <v>-0.60000000000000009</v>
      </c>
    </row>
    <row r="3347" spans="1:19" x14ac:dyDescent="0.35">
      <c r="A3347" s="3" t="s">
        <v>28</v>
      </c>
      <c r="B3347" s="3" t="s">
        <v>16</v>
      </c>
      <c r="C3347" s="3" t="s">
        <v>17</v>
      </c>
      <c r="D3347" s="3" t="s">
        <v>1562</v>
      </c>
      <c r="E3347" s="3" t="s">
        <v>167</v>
      </c>
      <c r="F3347" s="3" t="s">
        <v>20</v>
      </c>
      <c r="G3347" s="3" t="s">
        <v>1865</v>
      </c>
      <c r="H3347" s="3" t="s">
        <v>262</v>
      </c>
      <c r="I3347" s="3" t="s">
        <v>2580</v>
      </c>
      <c r="J3347" s="6">
        <v>1.155</v>
      </c>
      <c r="K3347" s="4">
        <v>45611</v>
      </c>
      <c r="L3347" s="3">
        <f t="shared" si="209"/>
        <v>2024</v>
      </c>
      <c r="M3347" s="3">
        <f t="shared" si="210"/>
        <v>11</v>
      </c>
      <c r="O3347" s="3"/>
      <c r="P3347" s="56">
        <f t="shared" si="211"/>
        <v>0</v>
      </c>
      <c r="Q3347" s="56">
        <f t="shared" si="212"/>
        <v>-1.155</v>
      </c>
      <c r="R3347" s="56">
        <f>IF(A3347="INVERSION",-J3347,0)</f>
        <v>0</v>
      </c>
      <c r="S3347" s="56">
        <f>finanzas3[[#This Row],[INGRESO__NETO]]+finanzas3[[#This Row],[GASTO_NETO]]+finanzas3[[#This Row],[INVERSION_NETA]]</f>
        <v>-1.155</v>
      </c>
    </row>
    <row r="3348" spans="1:19" x14ac:dyDescent="0.35">
      <c r="A3348" s="3" t="s">
        <v>28</v>
      </c>
      <c r="B3348" s="3" t="s">
        <v>16</v>
      </c>
      <c r="C3348" s="3" t="s">
        <v>17</v>
      </c>
      <c r="D3348" s="3" t="s">
        <v>18</v>
      </c>
      <c r="E3348" s="3" t="s">
        <v>2576</v>
      </c>
      <c r="F3348" s="3" t="s">
        <v>2568</v>
      </c>
      <c r="G3348" s="3" t="s">
        <v>53</v>
      </c>
      <c r="H3348" s="3" t="s">
        <v>1295</v>
      </c>
      <c r="I3348" s="3" t="s">
        <v>2562</v>
      </c>
      <c r="J3348" s="6">
        <v>0.70500000000000007</v>
      </c>
      <c r="K3348" s="4">
        <v>45614</v>
      </c>
      <c r="L3348" s="3">
        <f t="shared" si="209"/>
        <v>2024</v>
      </c>
      <c r="M3348" s="3">
        <f t="shared" si="210"/>
        <v>11</v>
      </c>
      <c r="N3348" s="37"/>
      <c r="O3348" s="3"/>
      <c r="P3348" s="56">
        <f t="shared" si="211"/>
        <v>0</v>
      </c>
      <c r="Q3348" s="56">
        <f t="shared" si="212"/>
        <v>-0.70500000000000007</v>
      </c>
      <c r="R3348" s="56">
        <f>IF(A3348="INVERSION",-J3348,0)</f>
        <v>0</v>
      </c>
      <c r="S3348" s="56">
        <f>finanzas3[[#This Row],[INGRESO__NETO]]+finanzas3[[#This Row],[GASTO_NETO]]+finanzas3[[#This Row],[INVERSION_NETA]]</f>
        <v>-0.70500000000000007</v>
      </c>
    </row>
    <row r="3349" spans="1:19" x14ac:dyDescent="0.35">
      <c r="A3349" s="3" t="s">
        <v>28</v>
      </c>
      <c r="B3349" s="3" t="s">
        <v>16</v>
      </c>
      <c r="C3349" s="3" t="s">
        <v>17</v>
      </c>
      <c r="D3349" s="3" t="s">
        <v>18</v>
      </c>
      <c r="E3349" s="3" t="s">
        <v>2569</v>
      </c>
      <c r="F3349" s="3" t="s">
        <v>47</v>
      </c>
      <c r="G3349" s="3" t="s">
        <v>1865</v>
      </c>
      <c r="H3349" s="3" t="s">
        <v>42</v>
      </c>
      <c r="I3349" s="3" t="s">
        <v>2563</v>
      </c>
      <c r="J3349" s="6">
        <v>4.995000000000001</v>
      </c>
      <c r="K3349" s="4">
        <v>45614</v>
      </c>
      <c r="L3349" s="3">
        <f t="shared" si="209"/>
        <v>2024</v>
      </c>
      <c r="M3349" s="3">
        <f t="shared" si="210"/>
        <v>11</v>
      </c>
      <c r="N3349" s="37"/>
      <c r="O3349" s="3"/>
      <c r="P3349" s="56">
        <f t="shared" si="211"/>
        <v>0</v>
      </c>
      <c r="Q3349" s="56">
        <f t="shared" si="212"/>
        <v>-4.995000000000001</v>
      </c>
      <c r="R3349" s="56">
        <f>IF(A3349="INVERSION",-J3349,0)</f>
        <v>0</v>
      </c>
      <c r="S3349" s="56">
        <f>finanzas3[[#This Row],[INGRESO__NETO]]+finanzas3[[#This Row],[GASTO_NETO]]+finanzas3[[#This Row],[INVERSION_NETA]]</f>
        <v>-4.995000000000001</v>
      </c>
    </row>
    <row r="3350" spans="1:19" x14ac:dyDescent="0.35">
      <c r="A3350" s="3" t="s">
        <v>28</v>
      </c>
      <c r="B3350" s="3" t="s">
        <v>16</v>
      </c>
      <c r="C3350" s="3" t="s">
        <v>17</v>
      </c>
      <c r="D3350" s="3" t="s">
        <v>18</v>
      </c>
      <c r="E3350" s="3" t="s">
        <v>2577</v>
      </c>
      <c r="F3350" s="3" t="s">
        <v>47</v>
      </c>
      <c r="G3350" s="3" t="s">
        <v>67</v>
      </c>
      <c r="H3350" s="3" t="s">
        <v>66</v>
      </c>
      <c r="I3350" s="3" t="s">
        <v>1013</v>
      </c>
      <c r="J3350" s="6">
        <v>0.25</v>
      </c>
      <c r="K3350" s="4">
        <v>45614</v>
      </c>
      <c r="L3350" s="3">
        <f t="shared" si="209"/>
        <v>2024</v>
      </c>
      <c r="M3350" s="3">
        <f t="shared" si="210"/>
        <v>11</v>
      </c>
      <c r="N3350" s="37"/>
      <c r="O3350" s="3"/>
      <c r="P3350" s="56">
        <f t="shared" si="211"/>
        <v>0</v>
      </c>
      <c r="Q3350" s="56">
        <f t="shared" si="212"/>
        <v>-0.25</v>
      </c>
      <c r="R3350" s="56">
        <f>IF(A3350="INVERSION",-J3350,0)</f>
        <v>0</v>
      </c>
      <c r="S3350" s="56">
        <f>finanzas3[[#This Row],[INGRESO__NETO]]+finanzas3[[#This Row],[GASTO_NETO]]+finanzas3[[#This Row],[INVERSION_NETA]]</f>
        <v>-0.25</v>
      </c>
    </row>
    <row r="3351" spans="1:19" x14ac:dyDescent="0.35">
      <c r="A3351" s="3" t="s">
        <v>28</v>
      </c>
      <c r="B3351" s="3" t="s">
        <v>16</v>
      </c>
      <c r="C3351" s="3" t="s">
        <v>17</v>
      </c>
      <c r="D3351" s="3" t="s">
        <v>18</v>
      </c>
      <c r="E3351" s="3" t="s">
        <v>645</v>
      </c>
      <c r="F3351" s="3" t="s">
        <v>171</v>
      </c>
      <c r="G3351" s="3" t="s">
        <v>48</v>
      </c>
      <c r="H3351" s="3" t="s">
        <v>874</v>
      </c>
      <c r="I3351" s="3" t="s">
        <v>185</v>
      </c>
      <c r="J3351" s="6">
        <v>8.0000000000000016E-2</v>
      </c>
      <c r="K3351" s="4">
        <v>45614</v>
      </c>
      <c r="L3351" s="3">
        <f t="shared" si="209"/>
        <v>2024</v>
      </c>
      <c r="M3351" s="3">
        <f t="shared" si="210"/>
        <v>11</v>
      </c>
      <c r="N3351" s="37"/>
      <c r="O3351" s="3"/>
      <c r="P3351" s="56">
        <f t="shared" si="211"/>
        <v>0</v>
      </c>
      <c r="Q3351" s="56">
        <f t="shared" si="212"/>
        <v>-8.0000000000000016E-2</v>
      </c>
      <c r="R3351" s="56">
        <f>IF(A3351="INVERSION",-J3351,0)</f>
        <v>0</v>
      </c>
      <c r="S3351" s="56">
        <f>finanzas3[[#This Row],[INGRESO__NETO]]+finanzas3[[#This Row],[GASTO_NETO]]+finanzas3[[#This Row],[INVERSION_NETA]]</f>
        <v>-8.0000000000000016E-2</v>
      </c>
    </row>
    <row r="3352" spans="1:19" x14ac:dyDescent="0.35">
      <c r="A3352" s="3" t="s">
        <v>28</v>
      </c>
      <c r="B3352" s="3" t="s">
        <v>16</v>
      </c>
      <c r="C3352" s="3" t="s">
        <v>17</v>
      </c>
      <c r="D3352" s="3" t="s">
        <v>18</v>
      </c>
      <c r="E3352" s="3" t="s">
        <v>645</v>
      </c>
      <c r="F3352" s="3" t="s">
        <v>171</v>
      </c>
      <c r="G3352" s="3" t="s">
        <v>48</v>
      </c>
      <c r="H3352" s="3" t="s">
        <v>874</v>
      </c>
      <c r="I3352" s="3" t="s">
        <v>185</v>
      </c>
      <c r="J3352" s="6">
        <v>4.0000000000000008E-2</v>
      </c>
      <c r="K3352" s="4">
        <v>45615</v>
      </c>
      <c r="L3352" s="3">
        <f t="shared" si="209"/>
        <v>2024</v>
      </c>
      <c r="M3352" s="3">
        <f t="shared" si="210"/>
        <v>11</v>
      </c>
      <c r="N3352" s="37"/>
      <c r="O3352" s="3"/>
      <c r="P3352" s="56">
        <f t="shared" si="211"/>
        <v>0</v>
      </c>
      <c r="Q3352" s="56">
        <f t="shared" si="212"/>
        <v>-4.0000000000000008E-2</v>
      </c>
      <c r="R3352" s="56">
        <f>IF(A3352="INVERSION",-J3352,0)</f>
        <v>0</v>
      </c>
      <c r="S3352" s="56">
        <f>finanzas3[[#This Row],[INGRESO__NETO]]+finanzas3[[#This Row],[GASTO_NETO]]+finanzas3[[#This Row],[INVERSION_NETA]]</f>
        <v>-4.0000000000000008E-2</v>
      </c>
    </row>
    <row r="3353" spans="1:19" x14ac:dyDescent="0.35">
      <c r="A3353" s="3" t="s">
        <v>28</v>
      </c>
      <c r="B3353" s="3" t="s">
        <v>16</v>
      </c>
      <c r="C3353" s="3" t="s">
        <v>17</v>
      </c>
      <c r="D3353" s="3" t="s">
        <v>18</v>
      </c>
      <c r="E3353" s="3" t="s">
        <v>167</v>
      </c>
      <c r="F3353" s="3" t="s">
        <v>20</v>
      </c>
      <c r="G3353" s="3" t="s">
        <v>1865</v>
      </c>
      <c r="H3353" s="3" t="s">
        <v>262</v>
      </c>
      <c r="I3353" s="3" t="s">
        <v>2559</v>
      </c>
      <c r="J3353" s="6">
        <v>1.327</v>
      </c>
      <c r="K3353" s="4">
        <v>45616</v>
      </c>
      <c r="L3353" s="3">
        <f t="shared" si="209"/>
        <v>2024</v>
      </c>
      <c r="M3353" s="3">
        <f t="shared" si="210"/>
        <v>11</v>
      </c>
      <c r="N3353" s="37"/>
      <c r="O3353" s="3"/>
      <c r="P3353" s="56">
        <f t="shared" si="211"/>
        <v>0</v>
      </c>
      <c r="Q3353" s="56">
        <f t="shared" si="212"/>
        <v>-1.327</v>
      </c>
      <c r="R3353" s="56">
        <f>IF(A3353="INVERSION",-J3353,0)</f>
        <v>0</v>
      </c>
      <c r="S3353" s="56">
        <f>finanzas3[[#This Row],[INGRESO__NETO]]+finanzas3[[#This Row],[GASTO_NETO]]+finanzas3[[#This Row],[INVERSION_NETA]]</f>
        <v>-1.327</v>
      </c>
    </row>
    <row r="3354" spans="1:19" x14ac:dyDescent="0.35">
      <c r="A3354" s="3" t="s">
        <v>28</v>
      </c>
      <c r="B3354" s="3" t="s">
        <v>16</v>
      </c>
      <c r="C3354" s="3" t="s">
        <v>17</v>
      </c>
      <c r="D3354" s="3" t="s">
        <v>18</v>
      </c>
      <c r="E3354" s="3" t="s">
        <v>2567</v>
      </c>
      <c r="F3354" s="3" t="s">
        <v>47</v>
      </c>
      <c r="G3354" s="3" t="s">
        <v>53</v>
      </c>
      <c r="H3354" s="3" t="s">
        <v>728</v>
      </c>
      <c r="I3354" s="3" t="s">
        <v>2566</v>
      </c>
      <c r="J3354" s="6">
        <v>33.723000000000006</v>
      </c>
      <c r="K3354" s="4">
        <v>45617</v>
      </c>
      <c r="L3354" s="3">
        <f t="shared" si="209"/>
        <v>2024</v>
      </c>
      <c r="M3354" s="3">
        <f t="shared" si="210"/>
        <v>11</v>
      </c>
      <c r="N3354" s="37"/>
      <c r="O3354" s="3" t="s">
        <v>2573</v>
      </c>
      <c r="P3354" s="56">
        <f t="shared" si="211"/>
        <v>0</v>
      </c>
      <c r="Q3354" s="56">
        <f t="shared" si="212"/>
        <v>-33.723000000000006</v>
      </c>
      <c r="R3354" s="56">
        <f>IF(A3354="INVERSION",-J3354,0)</f>
        <v>0</v>
      </c>
      <c r="S3354" s="56">
        <f>finanzas3[[#This Row],[INGRESO__NETO]]+finanzas3[[#This Row],[GASTO_NETO]]+finanzas3[[#This Row],[INVERSION_NETA]]</f>
        <v>-33.723000000000006</v>
      </c>
    </row>
    <row r="3355" spans="1:19" x14ac:dyDescent="0.35">
      <c r="A3355" s="3" t="s">
        <v>28</v>
      </c>
      <c r="B3355" s="3" t="s">
        <v>16</v>
      </c>
      <c r="C3355" s="3" t="s">
        <v>17</v>
      </c>
      <c r="D3355" s="3" t="s">
        <v>18</v>
      </c>
      <c r="E3355" s="3" t="s">
        <v>2564</v>
      </c>
      <c r="F3355" s="3" t="s">
        <v>171</v>
      </c>
      <c r="G3355" s="3" t="s">
        <v>21</v>
      </c>
      <c r="H3355" s="3" t="s">
        <v>2564</v>
      </c>
      <c r="I3355" s="3" t="s">
        <v>2564</v>
      </c>
      <c r="J3355" s="6">
        <v>2</v>
      </c>
      <c r="K3355" s="4">
        <v>45617</v>
      </c>
      <c r="L3355" s="3">
        <f t="shared" si="209"/>
        <v>2024</v>
      </c>
      <c r="M3355" s="3">
        <f t="shared" si="210"/>
        <v>11</v>
      </c>
      <c r="N3355" s="37"/>
      <c r="O3355" s="3"/>
      <c r="P3355" s="56">
        <f t="shared" si="211"/>
        <v>0</v>
      </c>
      <c r="Q3355" s="56">
        <f t="shared" si="212"/>
        <v>-2</v>
      </c>
      <c r="R3355" s="56">
        <f>IF(A3355="INVERSION",-J3355,0)</f>
        <v>0</v>
      </c>
      <c r="S3355" s="56">
        <f>finanzas3[[#This Row],[INGRESO__NETO]]+finanzas3[[#This Row],[GASTO_NETO]]+finanzas3[[#This Row],[INVERSION_NETA]]</f>
        <v>-2</v>
      </c>
    </row>
    <row r="3356" spans="1:19" x14ac:dyDescent="0.35">
      <c r="A3356" s="3" t="s">
        <v>28</v>
      </c>
      <c r="B3356" s="3" t="s">
        <v>16</v>
      </c>
      <c r="C3356" s="3" t="s">
        <v>17</v>
      </c>
      <c r="D3356" s="3" t="s">
        <v>18</v>
      </c>
      <c r="E3356" s="3" t="s">
        <v>970</v>
      </c>
      <c r="G3356" s="3" t="s">
        <v>67</v>
      </c>
      <c r="H3356" s="3" t="s">
        <v>66</v>
      </c>
      <c r="I3356" s="3" t="s">
        <v>1016</v>
      </c>
      <c r="J3356" s="6">
        <v>0.25</v>
      </c>
      <c r="K3356" s="4">
        <v>45618</v>
      </c>
      <c r="L3356" s="3">
        <f t="shared" si="209"/>
        <v>2024</v>
      </c>
      <c r="M3356" s="3">
        <f t="shared" si="210"/>
        <v>11</v>
      </c>
      <c r="N3356" s="37"/>
      <c r="O3356" s="3"/>
      <c r="P3356" s="56">
        <f t="shared" si="211"/>
        <v>0</v>
      </c>
      <c r="Q3356" s="56">
        <f t="shared" si="212"/>
        <v>-0.25</v>
      </c>
      <c r="R3356" s="56">
        <f>IF(A3356="INVERSION",-J3356,0)</f>
        <v>0</v>
      </c>
      <c r="S3356" s="56">
        <f>finanzas3[[#This Row],[INGRESO__NETO]]+finanzas3[[#This Row],[GASTO_NETO]]+finanzas3[[#This Row],[INVERSION_NETA]]</f>
        <v>-0.25</v>
      </c>
    </row>
    <row r="3357" spans="1:19" x14ac:dyDescent="0.35">
      <c r="A3357" s="3" t="s">
        <v>28</v>
      </c>
      <c r="B3357" s="3" t="s">
        <v>16</v>
      </c>
      <c r="C3357" s="3" t="s">
        <v>17</v>
      </c>
      <c r="D3357" s="3" t="s">
        <v>18</v>
      </c>
      <c r="E3357" s="3" t="s">
        <v>2142</v>
      </c>
      <c r="F3357" s="3" t="s">
        <v>20</v>
      </c>
      <c r="G3357" s="3" t="s">
        <v>73</v>
      </c>
      <c r="H3357" s="3" t="s">
        <v>168</v>
      </c>
      <c r="I3357" s="3" t="s">
        <v>2142</v>
      </c>
      <c r="J3357" s="6">
        <v>0.49900000000000005</v>
      </c>
      <c r="K3357" s="4">
        <v>45618</v>
      </c>
      <c r="L3357" s="3">
        <f t="shared" si="209"/>
        <v>2024</v>
      </c>
      <c r="M3357" s="3">
        <f t="shared" si="210"/>
        <v>11</v>
      </c>
      <c r="N3357" s="37"/>
      <c r="O3357" s="3"/>
      <c r="P3357" s="56">
        <f t="shared" si="211"/>
        <v>0</v>
      </c>
      <c r="Q3357" s="56">
        <f t="shared" si="212"/>
        <v>-0.49900000000000005</v>
      </c>
      <c r="R3357" s="56">
        <f>IF(A3357="INVERSION",-J3357,0)</f>
        <v>0</v>
      </c>
      <c r="S3357" s="56">
        <f>finanzas3[[#This Row],[INGRESO__NETO]]+finanzas3[[#This Row],[GASTO_NETO]]+finanzas3[[#This Row],[INVERSION_NETA]]</f>
        <v>-0.49900000000000005</v>
      </c>
    </row>
    <row r="3358" spans="1:19" x14ac:dyDescent="0.35">
      <c r="A3358" s="3" t="s">
        <v>28</v>
      </c>
      <c r="B3358" s="3" t="s">
        <v>16</v>
      </c>
      <c r="C3358" s="3" t="s">
        <v>17</v>
      </c>
      <c r="D3358" s="3" t="s">
        <v>18</v>
      </c>
      <c r="E3358" s="3" t="s">
        <v>1402</v>
      </c>
      <c r="F3358" s="3" t="s">
        <v>20</v>
      </c>
      <c r="G3358" s="3" t="s">
        <v>73</v>
      </c>
      <c r="H3358" s="3" t="s">
        <v>168</v>
      </c>
      <c r="I3358" s="3" t="s">
        <v>2195</v>
      </c>
      <c r="J3358" s="6">
        <v>0.99900000000000011</v>
      </c>
      <c r="K3358" s="4">
        <v>45618</v>
      </c>
      <c r="L3358" s="3">
        <f t="shared" si="209"/>
        <v>2024</v>
      </c>
      <c r="M3358" s="3">
        <f t="shared" si="210"/>
        <v>11</v>
      </c>
      <c r="N3358" s="37"/>
      <c r="O3358" s="3"/>
      <c r="P3358" s="56">
        <f t="shared" si="211"/>
        <v>0</v>
      </c>
      <c r="Q3358" s="56">
        <f t="shared" si="212"/>
        <v>-0.99900000000000011</v>
      </c>
      <c r="R3358" s="56">
        <f>IF(A3358="INVERSION",-J3358,0)</f>
        <v>0</v>
      </c>
      <c r="S3358" s="56">
        <f>finanzas3[[#This Row],[INGRESO__NETO]]+finanzas3[[#This Row],[GASTO_NETO]]+finanzas3[[#This Row],[INVERSION_NETA]]</f>
        <v>-0.99900000000000011</v>
      </c>
    </row>
    <row r="3359" spans="1:19" x14ac:dyDescent="0.35">
      <c r="A3359" s="3" t="s">
        <v>28</v>
      </c>
      <c r="B3359" s="3" t="s">
        <v>16</v>
      </c>
      <c r="C3359" s="3" t="s">
        <v>17</v>
      </c>
      <c r="D3359" s="3" t="s">
        <v>18</v>
      </c>
      <c r="E3359" s="3" t="s">
        <v>2574</v>
      </c>
      <c r="F3359" s="3" t="s">
        <v>171</v>
      </c>
      <c r="G3359" s="3" t="s">
        <v>67</v>
      </c>
      <c r="H3359" s="3" t="s">
        <v>66</v>
      </c>
      <c r="I3359" s="3" t="s">
        <v>2565</v>
      </c>
      <c r="J3359" s="6">
        <v>0.5</v>
      </c>
      <c r="K3359" s="4">
        <v>45618</v>
      </c>
      <c r="L3359" s="3">
        <f t="shared" si="209"/>
        <v>2024</v>
      </c>
      <c r="M3359" s="3">
        <f t="shared" si="210"/>
        <v>11</v>
      </c>
      <c r="N3359" s="37"/>
      <c r="O3359" s="3" t="s">
        <v>2575</v>
      </c>
      <c r="P3359" s="56">
        <f t="shared" si="211"/>
        <v>0</v>
      </c>
      <c r="Q3359" s="56">
        <f t="shared" si="212"/>
        <v>-0.5</v>
      </c>
      <c r="R3359" s="56">
        <f>IF(A3359="INVERSION",-J3359,0)</f>
        <v>0</v>
      </c>
      <c r="S3359" s="56">
        <f>finanzas3[[#This Row],[INGRESO__NETO]]+finanzas3[[#This Row],[GASTO_NETO]]+finanzas3[[#This Row],[INVERSION_NETA]]</f>
        <v>-0.5</v>
      </c>
    </row>
    <row r="3360" spans="1:19" x14ac:dyDescent="0.35">
      <c r="A3360" s="3" t="s">
        <v>15</v>
      </c>
      <c r="B3360" s="3" t="s">
        <v>16</v>
      </c>
      <c r="C3360" s="3" t="s">
        <v>17</v>
      </c>
      <c r="D3360" s="3" t="s">
        <v>18</v>
      </c>
      <c r="E3360" s="3" t="s">
        <v>2578</v>
      </c>
      <c r="F3360" s="3" t="s">
        <v>47</v>
      </c>
      <c r="G3360" s="3" t="s">
        <v>21</v>
      </c>
      <c r="H3360" s="3" t="s">
        <v>550</v>
      </c>
      <c r="I3360" s="3" t="s">
        <v>2570</v>
      </c>
      <c r="J3360" s="6">
        <v>840</v>
      </c>
      <c r="K3360" s="4">
        <v>45621</v>
      </c>
      <c r="L3360" s="3">
        <f t="shared" si="209"/>
        <v>2024</v>
      </c>
      <c r="M3360" s="3">
        <f t="shared" si="210"/>
        <v>11</v>
      </c>
      <c r="N3360" s="37"/>
      <c r="O3360" s="3"/>
      <c r="P3360" s="56">
        <f t="shared" si="211"/>
        <v>840</v>
      </c>
      <c r="Q3360" s="56">
        <f t="shared" si="212"/>
        <v>0</v>
      </c>
      <c r="R3360" s="56">
        <f>IF(A3360="INVERSION",-J3360,0)</f>
        <v>0</v>
      </c>
      <c r="S3360" s="56">
        <f>finanzas3[[#This Row],[INGRESO__NETO]]+finanzas3[[#This Row],[GASTO_NETO]]+finanzas3[[#This Row],[INVERSION_NETA]]</f>
        <v>840</v>
      </c>
    </row>
    <row r="3361" spans="1:19" x14ac:dyDescent="0.35">
      <c r="A3361" s="3" t="s">
        <v>28</v>
      </c>
      <c r="B3361" s="3" t="s">
        <v>16</v>
      </c>
      <c r="C3361" s="3" t="s">
        <v>17</v>
      </c>
      <c r="D3361" s="3" t="s">
        <v>1562</v>
      </c>
      <c r="E3361" s="3" t="s">
        <v>46</v>
      </c>
      <c r="F3361" s="3" t="s">
        <v>171</v>
      </c>
      <c r="G3361" s="3" t="s">
        <v>48</v>
      </c>
      <c r="H3361" s="3" t="s">
        <v>46</v>
      </c>
      <c r="I3361" s="3" t="s">
        <v>2366</v>
      </c>
      <c r="J3361" s="6">
        <v>4.5950000000000006</v>
      </c>
      <c r="K3361" s="4">
        <v>45621</v>
      </c>
      <c r="L3361" s="3">
        <f t="shared" si="209"/>
        <v>2024</v>
      </c>
      <c r="M3361" s="3">
        <f t="shared" si="210"/>
        <v>11</v>
      </c>
      <c r="O3361" s="3"/>
      <c r="P3361" s="56">
        <f t="shared" si="211"/>
        <v>0</v>
      </c>
      <c r="Q3361" s="56">
        <f t="shared" si="212"/>
        <v>-4.5950000000000006</v>
      </c>
      <c r="R3361" s="56">
        <f>IF(A3361="INVERSION",-J3361,0)</f>
        <v>0</v>
      </c>
      <c r="S3361" s="56">
        <f>finanzas3[[#This Row],[INGRESO__NETO]]+finanzas3[[#This Row],[GASTO_NETO]]+finanzas3[[#This Row],[INVERSION_NETA]]</f>
        <v>-4.5950000000000006</v>
      </c>
    </row>
    <row r="3362" spans="1:19" x14ac:dyDescent="0.35">
      <c r="A3362" s="3" t="s">
        <v>28</v>
      </c>
      <c r="B3362" s="3" t="s">
        <v>16</v>
      </c>
      <c r="C3362" s="3" t="s">
        <v>17</v>
      </c>
      <c r="D3362" s="3" t="s">
        <v>1562</v>
      </c>
      <c r="E3362" s="3" t="s">
        <v>2574</v>
      </c>
      <c r="F3362" s="3" t="s">
        <v>171</v>
      </c>
      <c r="G3362" s="3" t="s">
        <v>67</v>
      </c>
      <c r="H3362" s="3" t="s">
        <v>67</v>
      </c>
      <c r="I3362" s="3" t="s">
        <v>2581</v>
      </c>
      <c r="J3362" s="6">
        <v>0.89000000000000012</v>
      </c>
      <c r="K3362" s="4">
        <v>45621</v>
      </c>
      <c r="L3362" s="3">
        <f t="shared" si="209"/>
        <v>2024</v>
      </c>
      <c r="M3362" s="3">
        <f t="shared" si="210"/>
        <v>11</v>
      </c>
      <c r="O3362" s="3"/>
      <c r="P3362" s="56">
        <f t="shared" si="211"/>
        <v>0</v>
      </c>
      <c r="Q3362" s="56">
        <f t="shared" si="212"/>
        <v>-0.89000000000000012</v>
      </c>
      <c r="R3362" s="56">
        <f>IF(A3362="INVERSION",-J3362,0)</f>
        <v>0</v>
      </c>
      <c r="S3362" s="56">
        <f>finanzas3[[#This Row],[INGRESO__NETO]]+finanzas3[[#This Row],[GASTO_NETO]]+finanzas3[[#This Row],[INVERSION_NETA]]</f>
        <v>-0.89000000000000012</v>
      </c>
    </row>
    <row r="3363" spans="1:19" x14ac:dyDescent="0.35">
      <c r="A3363" s="3" t="s">
        <v>28</v>
      </c>
      <c r="B3363" s="3" t="s">
        <v>16</v>
      </c>
      <c r="C3363" s="3" t="s">
        <v>17</v>
      </c>
      <c r="D3363" s="3" t="s">
        <v>18</v>
      </c>
      <c r="E3363" s="3" t="s">
        <v>645</v>
      </c>
      <c r="F3363" s="3" t="s">
        <v>171</v>
      </c>
      <c r="G3363" s="3" t="s">
        <v>48</v>
      </c>
      <c r="H3363" s="3" t="s">
        <v>874</v>
      </c>
      <c r="I3363" s="3" t="s">
        <v>185</v>
      </c>
      <c r="J3363" s="6">
        <v>2.0000000000000004E-2</v>
      </c>
      <c r="K3363" s="4">
        <v>45622</v>
      </c>
      <c r="L3363" s="3">
        <f t="shared" si="209"/>
        <v>2024</v>
      </c>
      <c r="M3363" s="3">
        <f t="shared" si="210"/>
        <v>11</v>
      </c>
      <c r="O3363" s="3"/>
      <c r="P3363" s="56">
        <f t="shared" si="211"/>
        <v>0</v>
      </c>
      <c r="Q3363" s="56">
        <f t="shared" si="212"/>
        <v>-2.0000000000000004E-2</v>
      </c>
      <c r="R3363" s="56">
        <f>IF(A3363="INVERSION",-J3363,0)</f>
        <v>0</v>
      </c>
      <c r="S3363" s="56">
        <f>finanzas3[[#This Row],[INGRESO__NETO]]+finanzas3[[#This Row],[GASTO_NETO]]+finanzas3[[#This Row],[INVERSION_NETA]]</f>
        <v>-2.0000000000000004E-2</v>
      </c>
    </row>
    <row r="3364" spans="1:19" x14ac:dyDescent="0.35">
      <c r="A3364" s="3" t="s">
        <v>28</v>
      </c>
      <c r="B3364" s="3" t="s">
        <v>16</v>
      </c>
      <c r="C3364" s="3" t="s">
        <v>17</v>
      </c>
      <c r="D3364" s="3" t="s">
        <v>18</v>
      </c>
      <c r="E3364" s="3" t="s">
        <v>634</v>
      </c>
      <c r="F3364" s="3" t="s">
        <v>171</v>
      </c>
      <c r="G3364" s="3" t="s">
        <v>67</v>
      </c>
      <c r="H3364" s="3" t="s">
        <v>66</v>
      </c>
      <c r="I3364" s="3" t="s">
        <v>1016</v>
      </c>
      <c r="J3364" s="6">
        <v>0.17</v>
      </c>
      <c r="K3364" s="4">
        <v>45622</v>
      </c>
      <c r="L3364" s="3">
        <f t="shared" si="209"/>
        <v>2024</v>
      </c>
      <c r="M3364" s="3">
        <f t="shared" si="210"/>
        <v>11</v>
      </c>
      <c r="O3364" s="3"/>
      <c r="P3364" s="56">
        <f t="shared" si="211"/>
        <v>0</v>
      </c>
      <c r="Q3364" s="56">
        <f t="shared" si="212"/>
        <v>-0.17</v>
      </c>
      <c r="R3364" s="56">
        <f>IF(A3364="INVERSION",-J3364,0)</f>
        <v>0</v>
      </c>
      <c r="S3364" s="56">
        <f>finanzas3[[#This Row],[INGRESO__NETO]]+finanzas3[[#This Row],[GASTO_NETO]]+finanzas3[[#This Row],[INVERSION_NETA]]</f>
        <v>-0.17</v>
      </c>
    </row>
    <row r="3365" spans="1:19" x14ac:dyDescent="0.35">
      <c r="A3365" s="3" t="s">
        <v>28</v>
      </c>
      <c r="B3365" s="3" t="s">
        <v>16</v>
      </c>
      <c r="C3365" s="3" t="s">
        <v>17</v>
      </c>
      <c r="D3365" s="3" t="s">
        <v>18</v>
      </c>
      <c r="E3365" s="3" t="s">
        <v>167</v>
      </c>
      <c r="F3365" s="3" t="s">
        <v>20</v>
      </c>
      <c r="G3365" s="3" t="s">
        <v>59</v>
      </c>
      <c r="H3365" s="3" t="s">
        <v>2622</v>
      </c>
      <c r="I3365" s="3" t="s">
        <v>167</v>
      </c>
      <c r="J3365" s="6">
        <v>1.1500000000000001</v>
      </c>
      <c r="K3365" s="4">
        <v>45622</v>
      </c>
      <c r="L3365" s="3">
        <f t="shared" si="209"/>
        <v>2024</v>
      </c>
      <c r="M3365" s="3">
        <f t="shared" si="210"/>
        <v>11</v>
      </c>
      <c r="O3365" s="3"/>
      <c r="P3365" s="56">
        <f t="shared" si="211"/>
        <v>0</v>
      </c>
      <c r="Q3365" s="56">
        <f t="shared" si="212"/>
        <v>-1.1500000000000001</v>
      </c>
      <c r="R3365" s="56">
        <f>IF(A3365="INVERSION",-J3365,0)</f>
        <v>0</v>
      </c>
      <c r="S3365" s="56">
        <f>finanzas3[[#This Row],[INGRESO__NETO]]+finanzas3[[#This Row],[GASTO_NETO]]+finanzas3[[#This Row],[INVERSION_NETA]]</f>
        <v>-1.1500000000000001</v>
      </c>
    </row>
    <row r="3366" spans="1:19" x14ac:dyDescent="0.35">
      <c r="A3366" s="3" t="s">
        <v>28</v>
      </c>
      <c r="B3366" s="3" t="s">
        <v>16</v>
      </c>
      <c r="C3366" s="3" t="s">
        <v>17</v>
      </c>
      <c r="D3366" s="3" t="s">
        <v>18</v>
      </c>
      <c r="E3366" s="3" t="s">
        <v>634</v>
      </c>
      <c r="F3366" s="3" t="s">
        <v>171</v>
      </c>
      <c r="G3366" s="3" t="s">
        <v>67</v>
      </c>
      <c r="H3366" s="3" t="s">
        <v>66</v>
      </c>
      <c r="I3366" s="3" t="s">
        <v>1016</v>
      </c>
      <c r="J3366" s="6">
        <v>0.11000000000000001</v>
      </c>
      <c r="K3366" s="4">
        <v>45623</v>
      </c>
      <c r="L3366" s="3">
        <f t="shared" si="209"/>
        <v>2024</v>
      </c>
      <c r="M3366" s="3">
        <f t="shared" si="210"/>
        <v>11</v>
      </c>
      <c r="O3366" s="3"/>
      <c r="P3366" s="56">
        <f t="shared" si="211"/>
        <v>0</v>
      </c>
      <c r="Q3366" s="56">
        <f t="shared" si="212"/>
        <v>-0.11000000000000001</v>
      </c>
      <c r="R3366" s="56">
        <f>IF(A3366="INVERSION",-J3366,0)</f>
        <v>0</v>
      </c>
      <c r="S3366" s="56">
        <f>finanzas3[[#This Row],[INGRESO__NETO]]+finanzas3[[#This Row],[GASTO_NETO]]+finanzas3[[#This Row],[INVERSION_NETA]]</f>
        <v>-0.11000000000000001</v>
      </c>
    </row>
    <row r="3367" spans="1:19" x14ac:dyDescent="0.35">
      <c r="A3367" s="3" t="s">
        <v>28</v>
      </c>
      <c r="B3367" s="3" t="s">
        <v>16</v>
      </c>
      <c r="C3367" s="3" t="s">
        <v>17</v>
      </c>
      <c r="D3367" s="3" t="s">
        <v>18</v>
      </c>
      <c r="E3367" s="3" t="s">
        <v>645</v>
      </c>
      <c r="F3367" s="3" t="s">
        <v>171</v>
      </c>
      <c r="G3367" s="3" t="s">
        <v>48</v>
      </c>
      <c r="H3367" s="3" t="s">
        <v>874</v>
      </c>
      <c r="I3367" s="3" t="s">
        <v>185</v>
      </c>
      <c r="J3367" s="6">
        <v>2.0000000000000004E-2</v>
      </c>
      <c r="K3367" s="4">
        <v>45623</v>
      </c>
      <c r="L3367" s="3">
        <f t="shared" si="209"/>
        <v>2024</v>
      </c>
      <c r="M3367" s="3">
        <f t="shared" si="210"/>
        <v>11</v>
      </c>
      <c r="O3367" s="3"/>
      <c r="P3367" s="56">
        <f t="shared" si="211"/>
        <v>0</v>
      </c>
      <c r="Q3367" s="56">
        <f t="shared" si="212"/>
        <v>-2.0000000000000004E-2</v>
      </c>
      <c r="R3367" s="56">
        <f>IF(A3367="INVERSION",-J3367,0)</f>
        <v>0</v>
      </c>
      <c r="S3367" s="56">
        <f>finanzas3[[#This Row],[INGRESO__NETO]]+finanzas3[[#This Row],[GASTO_NETO]]+finanzas3[[#This Row],[INVERSION_NETA]]</f>
        <v>-2.0000000000000004E-2</v>
      </c>
    </row>
    <row r="3368" spans="1:19" x14ac:dyDescent="0.35">
      <c r="A3368" s="3" t="s">
        <v>28</v>
      </c>
      <c r="B3368" s="3" t="s">
        <v>16</v>
      </c>
      <c r="C3368" s="3" t="s">
        <v>17</v>
      </c>
      <c r="D3368" s="3" t="s">
        <v>18</v>
      </c>
      <c r="E3368" s="3" t="s">
        <v>1345</v>
      </c>
      <c r="F3368" s="3" t="s">
        <v>171</v>
      </c>
      <c r="G3368" s="3" t="s">
        <v>53</v>
      </c>
      <c r="H3368" s="3" t="s">
        <v>77</v>
      </c>
      <c r="I3368" s="3" t="s">
        <v>711</v>
      </c>
      <c r="J3368" s="6">
        <v>0.78300000000000003</v>
      </c>
      <c r="K3368" s="4">
        <v>45623</v>
      </c>
      <c r="L3368" s="3">
        <f t="shared" si="209"/>
        <v>2024</v>
      </c>
      <c r="M3368" s="3">
        <f t="shared" si="210"/>
        <v>11</v>
      </c>
      <c r="O3368" s="3"/>
      <c r="P3368" s="56">
        <f t="shared" si="211"/>
        <v>0</v>
      </c>
      <c r="Q3368" s="56">
        <f t="shared" si="212"/>
        <v>-0.78300000000000003</v>
      </c>
      <c r="R3368" s="56">
        <f>IF(A3368="INVERSION",-J3368,0)</f>
        <v>0</v>
      </c>
      <c r="S3368" s="56">
        <f>finanzas3[[#This Row],[INGRESO__NETO]]+finanzas3[[#This Row],[GASTO_NETO]]+finanzas3[[#This Row],[INVERSION_NETA]]</f>
        <v>-0.78300000000000003</v>
      </c>
    </row>
    <row r="3369" spans="1:19" x14ac:dyDescent="0.35">
      <c r="A3369" s="3" t="s">
        <v>28</v>
      </c>
      <c r="B3369" s="3" t="s">
        <v>16</v>
      </c>
      <c r="C3369" s="3" t="s">
        <v>17</v>
      </c>
      <c r="D3369" s="3" t="s">
        <v>1562</v>
      </c>
      <c r="E3369" s="3" t="s">
        <v>46</v>
      </c>
      <c r="F3369" s="3" t="s">
        <v>171</v>
      </c>
      <c r="G3369" s="3" t="s">
        <v>48</v>
      </c>
      <c r="H3369" s="3" t="s">
        <v>46</v>
      </c>
      <c r="I3369" s="3" t="s">
        <v>2366</v>
      </c>
      <c r="J3369" s="6">
        <v>0.28599999999999998</v>
      </c>
      <c r="K3369" s="4">
        <v>45623</v>
      </c>
      <c r="L3369" s="3">
        <f t="shared" si="209"/>
        <v>2024</v>
      </c>
      <c r="M3369" s="3">
        <f t="shared" si="210"/>
        <v>11</v>
      </c>
      <c r="O3369" s="3"/>
      <c r="P3369" s="56">
        <f t="shared" si="211"/>
        <v>0</v>
      </c>
      <c r="Q3369" s="56">
        <f t="shared" si="212"/>
        <v>-0.28599999999999998</v>
      </c>
      <c r="R3369" s="56">
        <f>IF(A3369="INVERSION",-J3369,0)</f>
        <v>0</v>
      </c>
      <c r="S3369" s="56">
        <f>finanzas3[[#This Row],[INGRESO__NETO]]+finanzas3[[#This Row],[GASTO_NETO]]+finanzas3[[#This Row],[INVERSION_NETA]]</f>
        <v>-0.28599999999999998</v>
      </c>
    </row>
    <row r="3370" spans="1:19" x14ac:dyDescent="0.35">
      <c r="A3370" s="3" t="s">
        <v>28</v>
      </c>
      <c r="B3370" s="3" t="s">
        <v>16</v>
      </c>
      <c r="C3370" s="3" t="s">
        <v>17</v>
      </c>
      <c r="D3370" s="3" t="s">
        <v>18</v>
      </c>
      <c r="E3370" s="3" t="s">
        <v>1434</v>
      </c>
      <c r="F3370" s="3" t="s">
        <v>171</v>
      </c>
      <c r="G3370" s="3" t="s">
        <v>67</v>
      </c>
      <c r="H3370" s="3" t="s">
        <v>66</v>
      </c>
      <c r="I3370" s="3" t="s">
        <v>1013</v>
      </c>
      <c r="J3370" s="6">
        <v>0.12</v>
      </c>
      <c r="K3370" s="4">
        <v>45624</v>
      </c>
      <c r="L3370" s="3">
        <f t="shared" si="209"/>
        <v>2024</v>
      </c>
      <c r="M3370" s="3">
        <f t="shared" si="210"/>
        <v>11</v>
      </c>
      <c r="N3370" s="37"/>
      <c r="O3370" s="3"/>
      <c r="P3370" s="56">
        <f t="shared" si="211"/>
        <v>0</v>
      </c>
      <c r="Q3370" s="56">
        <f t="shared" si="212"/>
        <v>-0.12</v>
      </c>
      <c r="R3370" s="56">
        <f>IF(A3370="INVERSION",-J3370,0)</f>
        <v>0</v>
      </c>
      <c r="S3370" s="56">
        <f>finanzas3[[#This Row],[INGRESO__NETO]]+finanzas3[[#This Row],[GASTO_NETO]]+finanzas3[[#This Row],[INVERSION_NETA]]</f>
        <v>-0.12</v>
      </c>
    </row>
    <row r="3371" spans="1:19" x14ac:dyDescent="0.35">
      <c r="A3371" s="3" t="s">
        <v>15</v>
      </c>
      <c r="B3371" s="3" t="s">
        <v>16</v>
      </c>
      <c r="C3371" s="3" t="s">
        <v>29</v>
      </c>
      <c r="D3371" s="3" t="s">
        <v>18</v>
      </c>
      <c r="E3371" s="3" t="s">
        <v>645</v>
      </c>
      <c r="F3371" s="3" t="s">
        <v>171</v>
      </c>
      <c r="G3371" s="3" t="s">
        <v>148</v>
      </c>
      <c r="H3371" s="3" t="s">
        <v>646</v>
      </c>
      <c r="I3371" s="3" t="s">
        <v>2706</v>
      </c>
      <c r="J3371" s="6">
        <v>629.31299999999999</v>
      </c>
      <c r="K3371" s="4">
        <v>45624</v>
      </c>
      <c r="L3371" s="3">
        <f t="shared" si="209"/>
        <v>2024</v>
      </c>
      <c r="M3371" s="3">
        <f t="shared" si="210"/>
        <v>11</v>
      </c>
      <c r="N3371" s="37"/>
      <c r="O3371" s="3"/>
      <c r="P3371" s="56">
        <f t="shared" si="211"/>
        <v>629.31299999999999</v>
      </c>
      <c r="Q3371" s="56">
        <f t="shared" si="212"/>
        <v>0</v>
      </c>
      <c r="R3371" s="56">
        <f>IF(A3371="INVERSION",-J3371,0)</f>
        <v>0</v>
      </c>
      <c r="S3371" s="56">
        <f>finanzas3[[#This Row],[INGRESO__NETO]]+finanzas3[[#This Row],[GASTO_NETO]]+finanzas3[[#This Row],[INVERSION_NETA]]</f>
        <v>629.31299999999999</v>
      </c>
    </row>
    <row r="3372" spans="1:19" x14ac:dyDescent="0.35">
      <c r="A3372" s="3" t="s">
        <v>28</v>
      </c>
      <c r="B3372" s="3" t="s">
        <v>16</v>
      </c>
      <c r="C3372" s="3" t="s">
        <v>17</v>
      </c>
      <c r="D3372" s="3" t="s">
        <v>18</v>
      </c>
      <c r="E3372" s="3" t="s">
        <v>645</v>
      </c>
      <c r="F3372" s="3" t="s">
        <v>171</v>
      </c>
      <c r="G3372" s="3" t="s">
        <v>48</v>
      </c>
      <c r="H3372" s="3" t="s">
        <v>874</v>
      </c>
      <c r="I3372" s="3" t="s">
        <v>185</v>
      </c>
      <c r="J3372" s="6">
        <v>2.0000000000000004E-2</v>
      </c>
      <c r="K3372" s="4">
        <v>45624</v>
      </c>
      <c r="L3372" s="3">
        <f t="shared" si="209"/>
        <v>2024</v>
      </c>
      <c r="M3372" s="3">
        <f t="shared" si="210"/>
        <v>11</v>
      </c>
      <c r="N3372" s="37"/>
      <c r="O3372" s="3"/>
      <c r="P3372" s="56">
        <f t="shared" si="211"/>
        <v>0</v>
      </c>
      <c r="Q3372" s="56">
        <f t="shared" si="212"/>
        <v>-2.0000000000000004E-2</v>
      </c>
      <c r="R3372" s="56">
        <f>IF(A3372="INVERSION",-J3372,0)</f>
        <v>0</v>
      </c>
      <c r="S3372" s="56">
        <f>finanzas3[[#This Row],[INGRESO__NETO]]+finanzas3[[#This Row],[GASTO_NETO]]+finanzas3[[#This Row],[INVERSION_NETA]]</f>
        <v>-2.0000000000000004E-2</v>
      </c>
    </row>
    <row r="3373" spans="1:19" x14ac:dyDescent="0.35">
      <c r="A3373" s="3" t="s">
        <v>28</v>
      </c>
      <c r="B3373" s="3" t="s">
        <v>16</v>
      </c>
      <c r="C3373" s="3" t="s">
        <v>17</v>
      </c>
      <c r="D3373" s="3" t="s">
        <v>18</v>
      </c>
      <c r="E3373" s="3" t="s">
        <v>1093</v>
      </c>
      <c r="F3373" s="3" t="s">
        <v>171</v>
      </c>
      <c r="G3373" s="3" t="s">
        <v>550</v>
      </c>
      <c r="H3373" s="3" t="s">
        <v>744</v>
      </c>
      <c r="I3373" s="3" t="s">
        <v>2616</v>
      </c>
      <c r="J3373" s="6">
        <v>5.9990000000000006</v>
      </c>
      <c r="K3373" s="4">
        <v>45625</v>
      </c>
      <c r="L3373" s="3">
        <f t="shared" si="209"/>
        <v>2024</v>
      </c>
      <c r="M3373" s="3">
        <f t="shared" si="210"/>
        <v>11</v>
      </c>
      <c r="N3373" s="37"/>
      <c r="O3373" s="3"/>
      <c r="P3373" s="56">
        <f t="shared" si="211"/>
        <v>0</v>
      </c>
      <c r="Q3373" s="56">
        <f t="shared" si="212"/>
        <v>-5.9990000000000006</v>
      </c>
      <c r="R3373" s="56">
        <f>IF(A3373="INVERSION",-J3373,0)</f>
        <v>0</v>
      </c>
      <c r="S3373" s="56">
        <f>finanzas3[[#This Row],[INGRESO__NETO]]+finanzas3[[#This Row],[GASTO_NETO]]+finanzas3[[#This Row],[INVERSION_NETA]]</f>
        <v>-5.9990000000000006</v>
      </c>
    </row>
    <row r="3374" spans="1:19" x14ac:dyDescent="0.35">
      <c r="A3374" s="3" t="s">
        <v>28</v>
      </c>
      <c r="B3374" s="3" t="s">
        <v>16</v>
      </c>
      <c r="C3374" s="3" t="s">
        <v>17</v>
      </c>
      <c r="D3374" s="3" t="s">
        <v>18</v>
      </c>
      <c r="E3374" s="3" t="s">
        <v>2586</v>
      </c>
      <c r="F3374" s="3" t="s">
        <v>171</v>
      </c>
      <c r="G3374" s="3" t="s">
        <v>165</v>
      </c>
      <c r="H3374" s="3" t="s">
        <v>2623</v>
      </c>
      <c r="I3374" s="3" t="s">
        <v>2585</v>
      </c>
      <c r="J3374" s="6">
        <v>5.673</v>
      </c>
      <c r="K3374" s="4">
        <v>45625</v>
      </c>
      <c r="L3374" s="3">
        <f t="shared" si="209"/>
        <v>2024</v>
      </c>
      <c r="M3374" s="3">
        <f t="shared" si="210"/>
        <v>11</v>
      </c>
      <c r="N3374" s="37"/>
      <c r="O3374" s="3"/>
      <c r="P3374" s="56">
        <f t="shared" si="211"/>
        <v>0</v>
      </c>
      <c r="Q3374" s="56">
        <f t="shared" si="212"/>
        <v>-5.673</v>
      </c>
      <c r="R3374" s="56">
        <f>IF(A3374="INVERSION",-J3374,0)</f>
        <v>0</v>
      </c>
      <c r="S3374" s="56">
        <f>finanzas3[[#This Row],[INGRESO__NETO]]+finanzas3[[#This Row],[GASTO_NETO]]+finanzas3[[#This Row],[INVERSION_NETA]]</f>
        <v>-5.673</v>
      </c>
    </row>
    <row r="3375" spans="1:19" x14ac:dyDescent="0.35">
      <c r="A3375" s="3" t="s">
        <v>28</v>
      </c>
      <c r="B3375" s="3" t="s">
        <v>16</v>
      </c>
      <c r="C3375" s="3" t="s">
        <v>17</v>
      </c>
      <c r="D3375" s="3" t="s">
        <v>18</v>
      </c>
      <c r="E3375" s="3" t="s">
        <v>2413</v>
      </c>
      <c r="F3375" s="3" t="s">
        <v>171</v>
      </c>
      <c r="G3375" s="3" t="s">
        <v>59</v>
      </c>
      <c r="H3375" s="3" t="s">
        <v>337</v>
      </c>
      <c r="I3375" s="3" t="s">
        <v>2038</v>
      </c>
      <c r="J3375" s="6">
        <v>2.95</v>
      </c>
      <c r="K3375" s="4">
        <v>45625</v>
      </c>
      <c r="L3375" s="3">
        <f t="shared" si="209"/>
        <v>2024</v>
      </c>
      <c r="M3375" s="3">
        <f t="shared" si="210"/>
        <v>11</v>
      </c>
      <c r="N3375" s="37"/>
      <c r="O3375" s="3"/>
      <c r="P3375" s="56">
        <f t="shared" si="211"/>
        <v>0</v>
      </c>
      <c r="Q3375" s="56">
        <f t="shared" si="212"/>
        <v>-2.95</v>
      </c>
      <c r="R3375" s="56">
        <f>IF(A3375="INVERSION",-J3375,0)</f>
        <v>0</v>
      </c>
      <c r="S3375" s="56">
        <f>finanzas3[[#This Row],[INGRESO__NETO]]+finanzas3[[#This Row],[GASTO_NETO]]+finanzas3[[#This Row],[INVERSION_NETA]]</f>
        <v>-2.95</v>
      </c>
    </row>
    <row r="3376" spans="1:19" x14ac:dyDescent="0.35">
      <c r="A3376" s="3" t="s">
        <v>28</v>
      </c>
      <c r="B3376" s="3" t="s">
        <v>16</v>
      </c>
      <c r="C3376" s="3" t="s">
        <v>17</v>
      </c>
      <c r="D3376" s="3" t="s">
        <v>18</v>
      </c>
      <c r="E3376" s="3" t="s">
        <v>645</v>
      </c>
      <c r="F3376" s="3" t="s">
        <v>171</v>
      </c>
      <c r="G3376" s="3" t="s">
        <v>48</v>
      </c>
      <c r="H3376" s="3" t="s">
        <v>874</v>
      </c>
      <c r="I3376" s="3" t="s">
        <v>185</v>
      </c>
      <c r="J3376" s="6">
        <v>2.0000000000000004E-2</v>
      </c>
      <c r="K3376" s="4">
        <v>45625</v>
      </c>
      <c r="L3376" s="3">
        <f t="shared" si="209"/>
        <v>2024</v>
      </c>
      <c r="M3376" s="3">
        <f t="shared" si="210"/>
        <v>11</v>
      </c>
      <c r="N3376" s="37"/>
      <c r="O3376" s="3"/>
      <c r="P3376" s="56">
        <f t="shared" si="211"/>
        <v>0</v>
      </c>
      <c r="Q3376" s="56">
        <f t="shared" si="212"/>
        <v>-2.0000000000000004E-2</v>
      </c>
      <c r="R3376" s="56">
        <f>IF(A3376="INVERSION",-J3376,0)</f>
        <v>0</v>
      </c>
      <c r="S3376" s="56">
        <f>finanzas3[[#This Row],[INGRESO__NETO]]+finanzas3[[#This Row],[GASTO_NETO]]+finanzas3[[#This Row],[INVERSION_NETA]]</f>
        <v>-2.0000000000000004E-2</v>
      </c>
    </row>
    <row r="3377" spans="1:19" x14ac:dyDescent="0.35">
      <c r="A3377" s="3" t="s">
        <v>1927</v>
      </c>
      <c r="B3377" s="3" t="s">
        <v>16</v>
      </c>
      <c r="C3377" s="3" t="s">
        <v>29</v>
      </c>
      <c r="D3377" s="3" t="s">
        <v>18</v>
      </c>
      <c r="E3377" s="3" t="s">
        <v>1537</v>
      </c>
      <c r="F3377" s="3" t="s">
        <v>20</v>
      </c>
      <c r="G3377" s="3" t="s">
        <v>1537</v>
      </c>
      <c r="H3377" s="3" t="s">
        <v>1537</v>
      </c>
      <c r="I3377" s="3" t="s">
        <v>2584</v>
      </c>
      <c r="J3377" s="6">
        <v>0</v>
      </c>
      <c r="K3377" s="4">
        <v>45627</v>
      </c>
      <c r="L3377" s="3">
        <f t="shared" si="209"/>
        <v>2024</v>
      </c>
      <c r="M3377" s="3">
        <f t="shared" si="210"/>
        <v>12</v>
      </c>
      <c r="O3377" s="3"/>
      <c r="P3377" s="56">
        <f t="shared" si="211"/>
        <v>0</v>
      </c>
      <c r="Q3377" s="56">
        <f t="shared" si="212"/>
        <v>0</v>
      </c>
      <c r="R3377" s="56">
        <f>IF(A3377="INVERSION",-J3377,0)</f>
        <v>0</v>
      </c>
      <c r="S3377" s="56">
        <f>finanzas3[[#This Row],[INGRESO__NETO]]+finanzas3[[#This Row],[GASTO_NETO]]+finanzas3[[#This Row],[INVERSION_NETA]]</f>
        <v>0</v>
      </c>
    </row>
    <row r="3378" spans="1:19" x14ac:dyDescent="0.35">
      <c r="A3378" s="3" t="s">
        <v>28</v>
      </c>
      <c r="B3378" s="3" t="s">
        <v>16</v>
      </c>
      <c r="C3378" s="3" t="s">
        <v>29</v>
      </c>
      <c r="D3378" s="3" t="s">
        <v>18</v>
      </c>
      <c r="E3378" s="3" t="s">
        <v>37</v>
      </c>
      <c r="F3378" s="3" t="s">
        <v>171</v>
      </c>
      <c r="G3378" s="3" t="s">
        <v>1864</v>
      </c>
      <c r="H3378" s="3" t="s">
        <v>1862</v>
      </c>
      <c r="I3378" s="3" t="s">
        <v>1374</v>
      </c>
      <c r="J3378" s="6">
        <v>30</v>
      </c>
      <c r="K3378" s="4">
        <v>45627</v>
      </c>
      <c r="L3378" s="3">
        <f t="shared" si="209"/>
        <v>2024</v>
      </c>
      <c r="M3378" s="3">
        <f t="shared" si="210"/>
        <v>12</v>
      </c>
      <c r="N3378"/>
      <c r="P3378" s="56">
        <f t="shared" si="211"/>
        <v>0</v>
      </c>
      <c r="Q3378" s="56">
        <f t="shared" si="212"/>
        <v>-30</v>
      </c>
      <c r="R3378" s="56">
        <f>IF(A3378="INVERSION",-J3378,0)</f>
        <v>0</v>
      </c>
      <c r="S3378" s="56">
        <f>finanzas3[[#This Row],[INGRESO__NETO]]+finanzas3[[#This Row],[GASTO_NETO]]+finanzas3[[#This Row],[INVERSION_NETA]]</f>
        <v>-30</v>
      </c>
    </row>
    <row r="3379" spans="1:19" x14ac:dyDescent="0.35">
      <c r="A3379" s="3" t="s">
        <v>28</v>
      </c>
      <c r="B3379" s="3" t="s">
        <v>16</v>
      </c>
      <c r="C3379" s="3" t="s">
        <v>29</v>
      </c>
      <c r="D3379" s="3" t="s">
        <v>18</v>
      </c>
      <c r="E3379" s="3" t="s">
        <v>184</v>
      </c>
      <c r="F3379" s="3" t="s">
        <v>171</v>
      </c>
      <c r="G3379" s="3" t="s">
        <v>1864</v>
      </c>
      <c r="H3379" s="3" t="s">
        <v>184</v>
      </c>
      <c r="I3379" s="3" t="s">
        <v>1271</v>
      </c>
      <c r="J3379" s="6">
        <v>6.5</v>
      </c>
      <c r="K3379" s="4">
        <v>45627</v>
      </c>
      <c r="L3379" s="3">
        <f t="shared" si="209"/>
        <v>2024</v>
      </c>
      <c r="M3379" s="3">
        <f t="shared" si="210"/>
        <v>12</v>
      </c>
      <c r="N3379"/>
      <c r="P3379" s="56">
        <f t="shared" si="211"/>
        <v>0</v>
      </c>
      <c r="Q3379" s="56">
        <f t="shared" si="212"/>
        <v>-6.5</v>
      </c>
      <c r="R3379" s="56">
        <f>IF(A3379="INVERSION",-J3379,0)</f>
        <v>0</v>
      </c>
      <c r="S3379" s="56">
        <f>finanzas3[[#This Row],[INGRESO__NETO]]+finanzas3[[#This Row],[GASTO_NETO]]+finanzas3[[#This Row],[INVERSION_NETA]]</f>
        <v>-6.5</v>
      </c>
    </row>
    <row r="3380" spans="1:19" x14ac:dyDescent="0.35">
      <c r="A3380" s="3" t="s">
        <v>28</v>
      </c>
      <c r="B3380" s="3" t="s">
        <v>16</v>
      </c>
      <c r="C3380" s="3" t="s">
        <v>29</v>
      </c>
      <c r="D3380" s="3" t="s">
        <v>18</v>
      </c>
      <c r="E3380" s="3" t="s">
        <v>37</v>
      </c>
      <c r="F3380" s="3" t="s">
        <v>171</v>
      </c>
      <c r="G3380" s="3" t="s">
        <v>1864</v>
      </c>
      <c r="H3380" s="3" t="s">
        <v>679</v>
      </c>
      <c r="I3380" s="3" t="s">
        <v>2197</v>
      </c>
      <c r="J3380" s="6">
        <v>2.4489999999999998</v>
      </c>
      <c r="K3380" s="4">
        <v>45627</v>
      </c>
      <c r="L3380" s="3">
        <f t="shared" si="209"/>
        <v>2024</v>
      </c>
      <c r="M3380" s="3">
        <f t="shared" si="210"/>
        <v>12</v>
      </c>
      <c r="P3380" s="56">
        <f t="shared" si="211"/>
        <v>0</v>
      </c>
      <c r="Q3380" s="56">
        <f t="shared" si="212"/>
        <v>-2.4489999999999998</v>
      </c>
      <c r="R3380" s="56">
        <f>IF(A3380="INVERSION",-J3380,0)</f>
        <v>0</v>
      </c>
      <c r="S3380" s="56">
        <f>finanzas3[[#This Row],[INGRESO__NETO]]+finanzas3[[#This Row],[GASTO_NETO]]+finanzas3[[#This Row],[INVERSION_NETA]]</f>
        <v>-2.4489999999999998</v>
      </c>
    </row>
    <row r="3381" spans="1:19" x14ac:dyDescent="0.35">
      <c r="A3381" s="3" t="s">
        <v>15</v>
      </c>
      <c r="B3381" s="3" t="s">
        <v>16</v>
      </c>
      <c r="C3381" s="3" t="s">
        <v>17</v>
      </c>
      <c r="D3381" s="3" t="s">
        <v>18</v>
      </c>
      <c r="E3381" s="3" t="s">
        <v>2346</v>
      </c>
      <c r="F3381" s="3" t="s">
        <v>20</v>
      </c>
      <c r="G3381" s="3" t="s">
        <v>22</v>
      </c>
      <c r="H3381" s="3" t="s">
        <v>2500</v>
      </c>
      <c r="I3381" s="3" t="s">
        <v>2500</v>
      </c>
      <c r="J3381" s="6">
        <v>13.701000000000001</v>
      </c>
      <c r="K3381" s="4">
        <v>45627</v>
      </c>
      <c r="L3381" s="3">
        <f t="shared" si="209"/>
        <v>2024</v>
      </c>
      <c r="M3381" s="3">
        <f t="shared" si="210"/>
        <v>12</v>
      </c>
      <c r="O3381" s="3"/>
      <c r="P3381" s="56">
        <f t="shared" si="211"/>
        <v>13.701000000000001</v>
      </c>
      <c r="Q3381" s="56">
        <f t="shared" si="212"/>
        <v>0</v>
      </c>
      <c r="R3381" s="56">
        <f>IF(A3381="INVERSION",-J3381,0)</f>
        <v>0</v>
      </c>
      <c r="S3381" s="56">
        <f>finanzas3[[#This Row],[INGRESO__NETO]]+finanzas3[[#This Row],[GASTO_NETO]]+finanzas3[[#This Row],[INVERSION_NETA]]</f>
        <v>13.701000000000001</v>
      </c>
    </row>
    <row r="3382" spans="1:19" x14ac:dyDescent="0.35">
      <c r="A3382" s="3" t="s">
        <v>28</v>
      </c>
      <c r="B3382" s="3" t="s">
        <v>16</v>
      </c>
      <c r="C3382" s="3" t="s">
        <v>17</v>
      </c>
      <c r="D3382" s="3" t="s">
        <v>18</v>
      </c>
      <c r="E3382" s="3" t="s">
        <v>2587</v>
      </c>
      <c r="F3382" s="3" t="s">
        <v>171</v>
      </c>
      <c r="G3382" s="3" t="s">
        <v>67</v>
      </c>
      <c r="H3382" s="3" t="s">
        <v>66</v>
      </c>
      <c r="I3382" s="3" t="s">
        <v>403</v>
      </c>
      <c r="J3382" s="6">
        <v>0.35000000000000003</v>
      </c>
      <c r="K3382" s="4">
        <v>45628</v>
      </c>
      <c r="L3382" s="3">
        <f t="shared" si="209"/>
        <v>2024</v>
      </c>
      <c r="M3382" s="3">
        <f t="shared" si="210"/>
        <v>12</v>
      </c>
      <c r="N3382" s="37"/>
      <c r="O3382" s="3"/>
      <c r="P3382" s="56">
        <f t="shared" si="211"/>
        <v>0</v>
      </c>
      <c r="Q3382" s="56">
        <f t="shared" si="212"/>
        <v>-0.35000000000000003</v>
      </c>
      <c r="R3382" s="56">
        <f>IF(A3382="INVERSION",-J3382,0)</f>
        <v>0</v>
      </c>
      <c r="S3382" s="56">
        <f>finanzas3[[#This Row],[INGRESO__NETO]]+finanzas3[[#This Row],[GASTO_NETO]]+finanzas3[[#This Row],[INVERSION_NETA]]</f>
        <v>-0.35000000000000003</v>
      </c>
    </row>
    <row r="3383" spans="1:19" x14ac:dyDescent="0.35">
      <c r="A3383" s="3" t="s">
        <v>1927</v>
      </c>
      <c r="B3383" s="3" t="s">
        <v>16</v>
      </c>
      <c r="C3383" s="3" t="s">
        <v>17</v>
      </c>
      <c r="D3383" s="3" t="s">
        <v>18</v>
      </c>
      <c r="E3383" s="3" t="s">
        <v>2346</v>
      </c>
      <c r="F3383" s="3" t="s">
        <v>20</v>
      </c>
      <c r="G3383" s="3" t="s">
        <v>2352</v>
      </c>
      <c r="H3383" s="3" t="s">
        <v>2352</v>
      </c>
      <c r="I3383" s="3" t="s">
        <v>2352</v>
      </c>
      <c r="J3383" s="6">
        <v>0</v>
      </c>
      <c r="K3383" s="4">
        <v>45628</v>
      </c>
      <c r="L3383" s="3">
        <f t="shared" si="209"/>
        <v>2024</v>
      </c>
      <c r="M3383" s="3">
        <f t="shared" si="210"/>
        <v>12</v>
      </c>
      <c r="N3383" s="37"/>
      <c r="O3383" s="3"/>
      <c r="P3383" s="56">
        <f t="shared" si="211"/>
        <v>0</v>
      </c>
      <c r="Q3383" s="56">
        <f t="shared" si="212"/>
        <v>0</v>
      </c>
      <c r="R3383" s="56">
        <f>IF(A3383="INVERSION",-J3383,0)</f>
        <v>0</v>
      </c>
      <c r="S3383" s="56">
        <f>finanzas3[[#This Row],[INGRESO__NETO]]+finanzas3[[#This Row],[GASTO_NETO]]+finanzas3[[#This Row],[INVERSION_NETA]]</f>
        <v>0</v>
      </c>
    </row>
    <row r="3384" spans="1:19" x14ac:dyDescent="0.35">
      <c r="A3384" s="3" t="s">
        <v>15</v>
      </c>
      <c r="B3384" s="3" t="s">
        <v>16</v>
      </c>
      <c r="C3384" s="3" t="s">
        <v>17</v>
      </c>
      <c r="D3384" s="3" t="s">
        <v>18</v>
      </c>
      <c r="E3384" s="3" t="s">
        <v>610</v>
      </c>
      <c r="F3384" s="3" t="s">
        <v>20</v>
      </c>
      <c r="G3384" s="3" t="s">
        <v>568</v>
      </c>
      <c r="H3384" s="3" t="s">
        <v>569</v>
      </c>
      <c r="I3384" s="3" t="s">
        <v>2590</v>
      </c>
      <c r="J3384" s="6">
        <v>3.5999999999999996</v>
      </c>
      <c r="K3384" s="4">
        <v>45628</v>
      </c>
      <c r="L3384" s="3">
        <f t="shared" si="209"/>
        <v>2024</v>
      </c>
      <c r="M3384" s="3">
        <f t="shared" si="210"/>
        <v>12</v>
      </c>
      <c r="N3384" s="37"/>
      <c r="O3384" s="3"/>
      <c r="P3384" s="56">
        <f t="shared" si="211"/>
        <v>3.5999999999999996</v>
      </c>
      <c r="Q3384" s="56">
        <f t="shared" si="212"/>
        <v>0</v>
      </c>
      <c r="R3384" s="56">
        <f>IF(A3384="INVERSION",-J3384,0)</f>
        <v>0</v>
      </c>
      <c r="S3384" s="56">
        <f>finanzas3[[#This Row],[INGRESO__NETO]]+finanzas3[[#This Row],[GASTO_NETO]]+finanzas3[[#This Row],[INVERSION_NETA]]</f>
        <v>3.5999999999999996</v>
      </c>
    </row>
    <row r="3385" spans="1:19" x14ac:dyDescent="0.35">
      <c r="A3385" s="3" t="s">
        <v>28</v>
      </c>
      <c r="B3385" s="3" t="s">
        <v>16</v>
      </c>
      <c r="C3385" s="3" t="s">
        <v>17</v>
      </c>
      <c r="D3385" s="3" t="s">
        <v>18</v>
      </c>
      <c r="E3385" s="3" t="s">
        <v>2620</v>
      </c>
      <c r="F3385" s="3" t="s">
        <v>171</v>
      </c>
      <c r="G3385" s="3" t="s">
        <v>81</v>
      </c>
      <c r="H3385" s="3" t="s">
        <v>440</v>
      </c>
      <c r="I3385" s="3" t="s">
        <v>2591</v>
      </c>
      <c r="J3385" s="6">
        <v>4</v>
      </c>
      <c r="K3385" s="4">
        <v>45628</v>
      </c>
      <c r="L3385" s="3">
        <f t="shared" si="209"/>
        <v>2024</v>
      </c>
      <c r="M3385" s="3">
        <f t="shared" si="210"/>
        <v>12</v>
      </c>
      <c r="N3385" s="37"/>
      <c r="O3385" s="3"/>
      <c r="P3385" s="56">
        <f t="shared" si="211"/>
        <v>0</v>
      </c>
      <c r="Q3385" s="56">
        <f t="shared" si="212"/>
        <v>-4</v>
      </c>
      <c r="R3385" s="56">
        <f>IF(A3385="INVERSION",-J3385,0)</f>
        <v>0</v>
      </c>
      <c r="S3385" s="56">
        <f>finanzas3[[#This Row],[INGRESO__NETO]]+finanzas3[[#This Row],[GASTO_NETO]]+finanzas3[[#This Row],[INVERSION_NETA]]</f>
        <v>-4</v>
      </c>
    </row>
    <row r="3386" spans="1:19" x14ac:dyDescent="0.35">
      <c r="A3386" s="3" t="s">
        <v>28</v>
      </c>
      <c r="B3386" s="3" t="s">
        <v>16</v>
      </c>
      <c r="C3386" s="3" t="s">
        <v>17</v>
      </c>
      <c r="D3386" s="3" t="s">
        <v>18</v>
      </c>
      <c r="F3386" s="3" t="s">
        <v>171</v>
      </c>
      <c r="G3386" s="3" t="s">
        <v>53</v>
      </c>
      <c r="H3386" s="3" t="s">
        <v>200</v>
      </c>
      <c r="I3386" s="3" t="s">
        <v>2592</v>
      </c>
      <c r="J3386" s="6">
        <v>1.77</v>
      </c>
      <c r="K3386" s="4">
        <v>45628</v>
      </c>
      <c r="L3386" s="3">
        <f t="shared" si="209"/>
        <v>2024</v>
      </c>
      <c r="M3386" s="3">
        <f t="shared" si="210"/>
        <v>12</v>
      </c>
      <c r="N3386" s="37"/>
      <c r="O3386" s="3"/>
      <c r="P3386" s="56">
        <f t="shared" si="211"/>
        <v>0</v>
      </c>
      <c r="Q3386" s="56">
        <f t="shared" si="212"/>
        <v>-1.77</v>
      </c>
      <c r="R3386" s="56">
        <f>IF(A3386="INVERSION",-J3386,0)</f>
        <v>0</v>
      </c>
      <c r="S3386" s="56">
        <f>finanzas3[[#This Row],[INGRESO__NETO]]+finanzas3[[#This Row],[GASTO_NETO]]+finanzas3[[#This Row],[INVERSION_NETA]]</f>
        <v>-1.77</v>
      </c>
    </row>
    <row r="3387" spans="1:19" x14ac:dyDescent="0.35">
      <c r="A3387" s="3" t="s">
        <v>28</v>
      </c>
      <c r="B3387" s="3" t="s">
        <v>16</v>
      </c>
      <c r="C3387" s="3" t="s">
        <v>17</v>
      </c>
      <c r="D3387" s="3" t="s">
        <v>18</v>
      </c>
      <c r="E3387" s="3" t="s">
        <v>2620</v>
      </c>
      <c r="F3387" s="3" t="s">
        <v>171</v>
      </c>
      <c r="G3387" s="3" t="s">
        <v>81</v>
      </c>
      <c r="H3387" s="3" t="s">
        <v>440</v>
      </c>
      <c r="I3387" s="3" t="s">
        <v>2593</v>
      </c>
      <c r="J3387" s="6">
        <v>1.5</v>
      </c>
      <c r="K3387" s="4">
        <v>45628</v>
      </c>
      <c r="L3387" s="3">
        <f t="shared" si="209"/>
        <v>2024</v>
      </c>
      <c r="M3387" s="3">
        <f t="shared" si="210"/>
        <v>12</v>
      </c>
      <c r="N3387" s="37"/>
      <c r="O3387" s="3"/>
      <c r="P3387" s="56">
        <f t="shared" si="211"/>
        <v>0</v>
      </c>
      <c r="Q3387" s="56">
        <f t="shared" si="212"/>
        <v>-1.5</v>
      </c>
      <c r="R3387" s="56">
        <f>IF(A3387="INVERSION",-J3387,0)</f>
        <v>0</v>
      </c>
      <c r="S3387" s="56">
        <f>finanzas3[[#This Row],[INGRESO__NETO]]+finanzas3[[#This Row],[GASTO_NETO]]+finanzas3[[#This Row],[INVERSION_NETA]]</f>
        <v>-1.5</v>
      </c>
    </row>
    <row r="3388" spans="1:19" x14ac:dyDescent="0.35">
      <c r="A3388" s="3" t="s">
        <v>28</v>
      </c>
      <c r="B3388" s="3" t="s">
        <v>16</v>
      </c>
      <c r="C3388" s="3" t="s">
        <v>17</v>
      </c>
      <c r="D3388" s="3" t="s">
        <v>18</v>
      </c>
      <c r="E3388" s="3" t="s">
        <v>645</v>
      </c>
      <c r="F3388" s="3" t="s">
        <v>171</v>
      </c>
      <c r="G3388" s="3" t="s">
        <v>48</v>
      </c>
      <c r="H3388" s="3" t="s">
        <v>874</v>
      </c>
      <c r="I3388" s="3" t="s">
        <v>185</v>
      </c>
      <c r="J3388" s="6">
        <v>2.0000000000000004E-2</v>
      </c>
      <c r="K3388" s="4">
        <v>45628</v>
      </c>
      <c r="L3388" s="3">
        <f t="shared" si="209"/>
        <v>2024</v>
      </c>
      <c r="M3388" s="3">
        <f t="shared" si="210"/>
        <v>12</v>
      </c>
      <c r="N3388" s="37"/>
      <c r="O3388" s="3"/>
      <c r="P3388" s="56">
        <f t="shared" si="211"/>
        <v>0</v>
      </c>
      <c r="Q3388" s="56">
        <f t="shared" si="212"/>
        <v>-2.0000000000000004E-2</v>
      </c>
      <c r="R3388" s="56">
        <f>IF(A3388="INVERSION",-J3388,0)</f>
        <v>0</v>
      </c>
      <c r="S3388" s="56">
        <f>finanzas3[[#This Row],[INGRESO__NETO]]+finanzas3[[#This Row],[GASTO_NETO]]+finanzas3[[#This Row],[INVERSION_NETA]]</f>
        <v>-2.0000000000000004E-2</v>
      </c>
    </row>
    <row r="3389" spans="1:19" x14ac:dyDescent="0.35">
      <c r="A3389" s="3" t="s">
        <v>28</v>
      </c>
      <c r="B3389" s="3" t="s">
        <v>16</v>
      </c>
      <c r="C3389" s="3" t="s">
        <v>17</v>
      </c>
      <c r="D3389" s="3" t="s">
        <v>18</v>
      </c>
      <c r="E3389" s="3" t="s">
        <v>2587</v>
      </c>
      <c r="F3389" s="3" t="s">
        <v>171</v>
      </c>
      <c r="G3389" s="3" t="s">
        <v>67</v>
      </c>
      <c r="H3389" s="3" t="s">
        <v>67</v>
      </c>
      <c r="I3389" s="3" t="s">
        <v>2588</v>
      </c>
      <c r="J3389" s="6">
        <v>3.2</v>
      </c>
      <c r="K3389" s="4">
        <v>45628</v>
      </c>
      <c r="L3389" s="3">
        <f t="shared" si="209"/>
        <v>2024</v>
      </c>
      <c r="M3389" s="3">
        <f t="shared" si="210"/>
        <v>12</v>
      </c>
      <c r="N3389" s="37"/>
      <c r="O3389" s="3"/>
      <c r="P3389" s="56">
        <f t="shared" si="211"/>
        <v>0</v>
      </c>
      <c r="Q3389" s="56">
        <f t="shared" si="212"/>
        <v>-3.2</v>
      </c>
      <c r="R3389" s="56">
        <f>IF(A3389="INVERSION",-J3389,0)</f>
        <v>0</v>
      </c>
      <c r="S3389" s="56">
        <f>finanzas3[[#This Row],[INGRESO__NETO]]+finanzas3[[#This Row],[GASTO_NETO]]+finanzas3[[#This Row],[INVERSION_NETA]]</f>
        <v>-3.2</v>
      </c>
    </row>
    <row r="3390" spans="1:19" x14ac:dyDescent="0.35">
      <c r="A3390" s="3" t="s">
        <v>28</v>
      </c>
      <c r="B3390" s="3" t="s">
        <v>16</v>
      </c>
      <c r="C3390" s="3" t="s">
        <v>17</v>
      </c>
      <c r="D3390" s="3" t="s">
        <v>18</v>
      </c>
      <c r="E3390" s="3" t="s">
        <v>2589</v>
      </c>
      <c r="F3390" s="3" t="s">
        <v>171</v>
      </c>
      <c r="G3390" s="3" t="s">
        <v>67</v>
      </c>
      <c r="H3390" s="3" t="s">
        <v>66</v>
      </c>
      <c r="I3390" s="3" t="s">
        <v>1013</v>
      </c>
      <c r="J3390" s="6">
        <v>0.35000000000000003</v>
      </c>
      <c r="K3390" s="4">
        <v>45628</v>
      </c>
      <c r="L3390" s="3">
        <f t="shared" si="209"/>
        <v>2024</v>
      </c>
      <c r="M3390" s="3">
        <f t="shared" si="210"/>
        <v>12</v>
      </c>
      <c r="N3390" s="37"/>
      <c r="O3390" s="3"/>
      <c r="P3390" s="56">
        <f t="shared" si="211"/>
        <v>0</v>
      </c>
      <c r="Q3390" s="56">
        <f t="shared" si="212"/>
        <v>-0.35000000000000003</v>
      </c>
      <c r="R3390" s="56">
        <f>IF(A3390="INVERSION",-J3390,0)</f>
        <v>0</v>
      </c>
      <c r="S3390" s="56">
        <f>finanzas3[[#This Row],[INGRESO__NETO]]+finanzas3[[#This Row],[GASTO_NETO]]+finanzas3[[#This Row],[INVERSION_NETA]]</f>
        <v>-0.35000000000000003</v>
      </c>
    </row>
    <row r="3391" spans="1:19" x14ac:dyDescent="0.35">
      <c r="A3391" s="3" t="s">
        <v>28</v>
      </c>
      <c r="B3391" s="3" t="s">
        <v>16</v>
      </c>
      <c r="C3391" s="3" t="s">
        <v>17</v>
      </c>
      <c r="D3391" s="3" t="s">
        <v>18</v>
      </c>
      <c r="E3391" s="3" t="s">
        <v>1093</v>
      </c>
      <c r="F3391" s="3" t="s">
        <v>171</v>
      </c>
      <c r="G3391" s="3" t="s">
        <v>550</v>
      </c>
      <c r="H3391" s="3" t="s">
        <v>744</v>
      </c>
      <c r="I3391" s="3" t="s">
        <v>2611</v>
      </c>
      <c r="J3391" s="6">
        <v>4</v>
      </c>
      <c r="K3391" s="4">
        <v>45628</v>
      </c>
      <c r="L3391" s="3">
        <f t="shared" si="209"/>
        <v>2024</v>
      </c>
      <c r="M3391" s="3">
        <f t="shared" si="210"/>
        <v>12</v>
      </c>
      <c r="N3391" s="37"/>
      <c r="O3391" s="3"/>
      <c r="P3391" s="56">
        <f t="shared" si="211"/>
        <v>0</v>
      </c>
      <c r="Q3391" s="56">
        <f t="shared" si="212"/>
        <v>-4</v>
      </c>
      <c r="R3391" s="56">
        <f>IF(A3391="INVERSION",-J3391,0)</f>
        <v>0</v>
      </c>
      <c r="S3391" s="56">
        <f>finanzas3[[#This Row],[INGRESO__NETO]]+finanzas3[[#This Row],[GASTO_NETO]]+finanzas3[[#This Row],[INVERSION_NETA]]</f>
        <v>-4</v>
      </c>
    </row>
    <row r="3392" spans="1:19" x14ac:dyDescent="0.35">
      <c r="A3392" s="3" t="s">
        <v>28</v>
      </c>
      <c r="B3392" s="3" t="s">
        <v>16</v>
      </c>
      <c r="C3392" s="3" t="s">
        <v>17</v>
      </c>
      <c r="D3392" s="3" t="s">
        <v>1562</v>
      </c>
      <c r="F3392" s="3" t="s">
        <v>171</v>
      </c>
      <c r="G3392" s="3" t="s">
        <v>67</v>
      </c>
      <c r="H3392" s="3" t="s">
        <v>66</v>
      </c>
      <c r="I3392" s="3" t="s">
        <v>2625</v>
      </c>
      <c r="J3392" s="6">
        <v>0.79</v>
      </c>
      <c r="K3392" s="4">
        <v>45628</v>
      </c>
      <c r="L3392" s="3">
        <f t="shared" si="209"/>
        <v>2024</v>
      </c>
      <c r="M3392" s="3">
        <f t="shared" si="210"/>
        <v>12</v>
      </c>
      <c r="O3392" s="3"/>
      <c r="P3392" s="56">
        <f t="shared" si="211"/>
        <v>0</v>
      </c>
      <c r="Q3392" s="56">
        <f t="shared" si="212"/>
        <v>-0.79</v>
      </c>
      <c r="R3392" s="56">
        <f>IF(A3392="INVERSION",-J3392,0)</f>
        <v>0</v>
      </c>
      <c r="S3392" s="56">
        <f>finanzas3[[#This Row],[INGRESO__NETO]]+finanzas3[[#This Row],[GASTO_NETO]]+finanzas3[[#This Row],[INVERSION_NETA]]</f>
        <v>-0.79</v>
      </c>
    </row>
    <row r="3393" spans="1:19" x14ac:dyDescent="0.35">
      <c r="A3393" s="3" t="s">
        <v>28</v>
      </c>
      <c r="B3393" s="3" t="s">
        <v>16</v>
      </c>
      <c r="C3393" s="3" t="s">
        <v>17</v>
      </c>
      <c r="D3393" s="3" t="s">
        <v>1562</v>
      </c>
      <c r="F3393" s="3" t="s">
        <v>171</v>
      </c>
      <c r="G3393" s="3" t="s">
        <v>48</v>
      </c>
      <c r="H3393" s="3" t="s">
        <v>2061</v>
      </c>
      <c r="I3393" s="3" t="s">
        <v>1423</v>
      </c>
      <c r="J3393" s="6">
        <v>0.85099999999999998</v>
      </c>
      <c r="K3393" s="4">
        <v>45628</v>
      </c>
      <c r="L3393" s="3">
        <f t="shared" ref="L3393:L3456" si="213">YEAR(K3393)</f>
        <v>2024</v>
      </c>
      <c r="M3393" s="3">
        <f t="shared" ref="M3393:M3456" si="214">MONTH(K3393)</f>
        <v>12</v>
      </c>
      <c r="O3393" s="3"/>
      <c r="P3393" s="56">
        <f t="shared" si="211"/>
        <v>0</v>
      </c>
      <c r="Q3393" s="56">
        <f t="shared" si="212"/>
        <v>-0.85099999999999998</v>
      </c>
      <c r="R3393" s="56">
        <f>IF(A3393="INVERSION",-J3393,0)</f>
        <v>0</v>
      </c>
      <c r="S3393" s="56">
        <f>finanzas3[[#This Row],[INGRESO__NETO]]+finanzas3[[#This Row],[GASTO_NETO]]+finanzas3[[#This Row],[INVERSION_NETA]]</f>
        <v>-0.85099999999999998</v>
      </c>
    </row>
    <row r="3394" spans="1:19" x14ac:dyDescent="0.35">
      <c r="A3394" s="3" t="s">
        <v>28</v>
      </c>
      <c r="B3394" s="3" t="s">
        <v>16</v>
      </c>
      <c r="C3394" s="3" t="s">
        <v>17</v>
      </c>
      <c r="D3394" s="3" t="s">
        <v>1562</v>
      </c>
      <c r="E3394" s="3" t="s">
        <v>2549</v>
      </c>
      <c r="F3394" s="3" t="s">
        <v>171</v>
      </c>
      <c r="G3394" s="3" t="s">
        <v>67</v>
      </c>
      <c r="H3394" s="3" t="s">
        <v>67</v>
      </c>
      <c r="I3394" s="3" t="s">
        <v>1895</v>
      </c>
      <c r="J3394" s="6">
        <v>2.66</v>
      </c>
      <c r="K3394" s="4">
        <v>45628</v>
      </c>
      <c r="L3394" s="3">
        <f t="shared" si="213"/>
        <v>2024</v>
      </c>
      <c r="M3394" s="3">
        <f t="shared" si="214"/>
        <v>12</v>
      </c>
      <c r="O3394" s="3"/>
      <c r="P3394" s="56">
        <f t="shared" si="211"/>
        <v>0</v>
      </c>
      <c r="Q3394" s="56">
        <f t="shared" si="212"/>
        <v>-2.66</v>
      </c>
      <c r="R3394" s="56">
        <f>IF(A3394="INVERSION",-J3394,0)</f>
        <v>0</v>
      </c>
      <c r="S3394" s="56">
        <f>finanzas3[[#This Row],[INGRESO__NETO]]+finanzas3[[#This Row],[GASTO_NETO]]+finanzas3[[#This Row],[INVERSION_NETA]]</f>
        <v>-2.66</v>
      </c>
    </row>
    <row r="3395" spans="1:19" x14ac:dyDescent="0.35">
      <c r="A3395" s="3" t="s">
        <v>28</v>
      </c>
      <c r="B3395" s="3" t="s">
        <v>16</v>
      </c>
      <c r="C3395" s="3" t="s">
        <v>17</v>
      </c>
      <c r="D3395" s="3" t="s">
        <v>1562</v>
      </c>
      <c r="E3395" s="3" t="s">
        <v>1434</v>
      </c>
      <c r="F3395" s="3" t="s">
        <v>171</v>
      </c>
      <c r="G3395" s="3" t="s">
        <v>67</v>
      </c>
      <c r="H3395" s="3" t="s">
        <v>66</v>
      </c>
      <c r="I3395" s="3" t="s">
        <v>1434</v>
      </c>
      <c r="J3395" s="6">
        <v>0.68</v>
      </c>
      <c r="K3395" s="4">
        <v>45628</v>
      </c>
      <c r="L3395" s="3">
        <f t="shared" si="213"/>
        <v>2024</v>
      </c>
      <c r="M3395" s="3">
        <f t="shared" si="214"/>
        <v>12</v>
      </c>
      <c r="O3395" s="3"/>
      <c r="P3395" s="56">
        <f t="shared" ref="P3395:P3458" si="215">IF(A3395="INGRESO",J3395,0)</f>
        <v>0</v>
      </c>
      <c r="Q3395" s="56">
        <f t="shared" ref="Q3395:Q3458" si="216">IF(A3395="GASTO",-J3395,0)</f>
        <v>-0.68</v>
      </c>
      <c r="R3395" s="56">
        <f>IF(A3395="INVERSION",-J3395,0)</f>
        <v>0</v>
      </c>
      <c r="S3395" s="56">
        <f>finanzas3[[#This Row],[INGRESO__NETO]]+finanzas3[[#This Row],[GASTO_NETO]]+finanzas3[[#This Row],[INVERSION_NETA]]</f>
        <v>-0.68</v>
      </c>
    </row>
    <row r="3396" spans="1:19" x14ac:dyDescent="0.35">
      <c r="A3396" s="3" t="s">
        <v>28</v>
      </c>
      <c r="B3396" s="3" t="s">
        <v>16</v>
      </c>
      <c r="C3396" s="3" t="s">
        <v>17</v>
      </c>
      <c r="D3396" s="3" t="s">
        <v>1562</v>
      </c>
      <c r="E3396" s="3" t="s">
        <v>1476</v>
      </c>
      <c r="F3396" s="3" t="s">
        <v>20</v>
      </c>
      <c r="G3396" s="3" t="s">
        <v>21</v>
      </c>
      <c r="H3396" s="3" t="s">
        <v>812</v>
      </c>
      <c r="I3396" s="3" t="s">
        <v>2624</v>
      </c>
      <c r="J3396" s="6">
        <v>3.6590000000000007</v>
      </c>
      <c r="K3396" s="4">
        <v>45628</v>
      </c>
      <c r="L3396" s="3">
        <f t="shared" si="213"/>
        <v>2024</v>
      </c>
      <c r="M3396" s="3">
        <f t="shared" si="214"/>
        <v>12</v>
      </c>
      <c r="O3396" s="3"/>
      <c r="P3396" s="56">
        <f t="shared" si="215"/>
        <v>0</v>
      </c>
      <c r="Q3396" s="56">
        <f t="shared" si="216"/>
        <v>-3.6590000000000007</v>
      </c>
      <c r="R3396" s="56">
        <f>IF(A3396="INVERSION",-J3396,0)</f>
        <v>0</v>
      </c>
      <c r="S3396" s="56">
        <f>finanzas3[[#This Row],[INGRESO__NETO]]+finanzas3[[#This Row],[GASTO_NETO]]+finanzas3[[#This Row],[INVERSION_NETA]]</f>
        <v>-3.6590000000000007</v>
      </c>
    </row>
    <row r="3397" spans="1:19" x14ac:dyDescent="0.35">
      <c r="A3397" s="3" t="s">
        <v>15</v>
      </c>
      <c r="B3397" s="3" t="s">
        <v>16</v>
      </c>
      <c r="C3397" s="3" t="s">
        <v>17</v>
      </c>
      <c r="D3397" s="3" t="s">
        <v>18</v>
      </c>
      <c r="E3397" s="3" t="s">
        <v>2578</v>
      </c>
      <c r="F3397" s="3" t="s">
        <v>47</v>
      </c>
      <c r="G3397" s="3" t="s">
        <v>21</v>
      </c>
      <c r="H3397" s="3" t="s">
        <v>550</v>
      </c>
      <c r="I3397" s="3" t="s">
        <v>2570</v>
      </c>
      <c r="J3397" s="6">
        <v>1320</v>
      </c>
      <c r="K3397" s="4">
        <v>45629</v>
      </c>
      <c r="L3397" s="3">
        <f t="shared" si="213"/>
        <v>2024</v>
      </c>
      <c r="M3397" s="3">
        <f t="shared" si="214"/>
        <v>12</v>
      </c>
      <c r="N3397" s="37"/>
      <c r="O3397" s="3" t="s">
        <v>2583</v>
      </c>
      <c r="P3397" s="56">
        <f t="shared" si="215"/>
        <v>1320</v>
      </c>
      <c r="Q3397" s="56">
        <f t="shared" si="216"/>
        <v>0</v>
      </c>
      <c r="R3397" s="56">
        <f>IF(A3397="INVERSION",-J3397,0)</f>
        <v>0</v>
      </c>
      <c r="S3397" s="56">
        <f>finanzas3[[#This Row],[INGRESO__NETO]]+finanzas3[[#This Row],[GASTO_NETO]]+finanzas3[[#This Row],[INVERSION_NETA]]</f>
        <v>1320</v>
      </c>
    </row>
    <row r="3398" spans="1:19" x14ac:dyDescent="0.35">
      <c r="A3398" s="3" t="s">
        <v>28</v>
      </c>
      <c r="B3398" s="3" t="s">
        <v>16</v>
      </c>
      <c r="C3398" s="3" t="s">
        <v>17</v>
      </c>
      <c r="D3398" s="3" t="s">
        <v>18</v>
      </c>
      <c r="E3398" s="3" t="s">
        <v>2594</v>
      </c>
      <c r="F3398" s="3" t="s">
        <v>171</v>
      </c>
      <c r="G3398" s="3" t="s">
        <v>67</v>
      </c>
      <c r="H3398" s="3" t="s">
        <v>67</v>
      </c>
      <c r="I3398" s="3" t="s">
        <v>2613</v>
      </c>
      <c r="J3398" s="6">
        <v>3.4000000000000004</v>
      </c>
      <c r="K3398" s="4">
        <v>45629</v>
      </c>
      <c r="L3398" s="3">
        <f t="shared" si="213"/>
        <v>2024</v>
      </c>
      <c r="M3398" s="3">
        <f t="shared" si="214"/>
        <v>12</v>
      </c>
      <c r="N3398" s="37"/>
      <c r="O3398" s="3"/>
      <c r="P3398" s="56">
        <f t="shared" si="215"/>
        <v>0</v>
      </c>
      <c r="Q3398" s="56">
        <f t="shared" si="216"/>
        <v>-3.4000000000000004</v>
      </c>
      <c r="R3398" s="56">
        <f>IF(A3398="INVERSION",-J3398,0)</f>
        <v>0</v>
      </c>
      <c r="S3398" s="56">
        <f>finanzas3[[#This Row],[INGRESO__NETO]]+finanzas3[[#This Row],[GASTO_NETO]]+finanzas3[[#This Row],[INVERSION_NETA]]</f>
        <v>-3.4000000000000004</v>
      </c>
    </row>
    <row r="3399" spans="1:19" x14ac:dyDescent="0.35">
      <c r="A3399" s="3" t="s">
        <v>28</v>
      </c>
      <c r="B3399" s="3" t="s">
        <v>16</v>
      </c>
      <c r="C3399" s="3" t="s">
        <v>17</v>
      </c>
      <c r="D3399" s="3" t="s">
        <v>1562</v>
      </c>
      <c r="E3399" s="3" t="s">
        <v>1476</v>
      </c>
      <c r="F3399" s="3" t="s">
        <v>20</v>
      </c>
      <c r="G3399" s="3" t="s">
        <v>21</v>
      </c>
      <c r="H3399" s="3" t="s">
        <v>812</v>
      </c>
      <c r="I3399" s="3" t="s">
        <v>2626</v>
      </c>
      <c r="J3399" s="6">
        <v>2.0219999999999998</v>
      </c>
      <c r="K3399" s="4">
        <v>45629</v>
      </c>
      <c r="L3399" s="3">
        <f t="shared" si="213"/>
        <v>2024</v>
      </c>
      <c r="M3399" s="3">
        <f t="shared" si="214"/>
        <v>12</v>
      </c>
      <c r="O3399" s="3"/>
      <c r="P3399" s="56">
        <f t="shared" si="215"/>
        <v>0</v>
      </c>
      <c r="Q3399" s="56">
        <f t="shared" si="216"/>
        <v>-2.0219999999999998</v>
      </c>
      <c r="R3399" s="56">
        <f>IF(A3399="INVERSION",-J3399,0)</f>
        <v>0</v>
      </c>
      <c r="S3399" s="56">
        <f>finanzas3[[#This Row],[INGRESO__NETO]]+finanzas3[[#This Row],[GASTO_NETO]]+finanzas3[[#This Row],[INVERSION_NETA]]</f>
        <v>-2.0219999999999998</v>
      </c>
    </row>
    <row r="3400" spans="1:19" x14ac:dyDescent="0.35">
      <c r="A3400" s="3" t="s">
        <v>28</v>
      </c>
      <c r="B3400" s="3" t="s">
        <v>16</v>
      </c>
      <c r="C3400" s="3" t="s">
        <v>17</v>
      </c>
      <c r="D3400" s="3" t="s">
        <v>18</v>
      </c>
      <c r="E3400" s="3" t="s">
        <v>803</v>
      </c>
      <c r="F3400" s="3" t="s">
        <v>171</v>
      </c>
      <c r="G3400" s="3" t="s">
        <v>53</v>
      </c>
      <c r="H3400" s="3" t="s">
        <v>77</v>
      </c>
      <c r="I3400" s="3" t="s">
        <v>78</v>
      </c>
      <c r="J3400" s="6">
        <v>9.8000000000000007</v>
      </c>
      <c r="K3400" s="4">
        <v>45630</v>
      </c>
      <c r="L3400" s="3">
        <f t="shared" si="213"/>
        <v>2024</v>
      </c>
      <c r="M3400" s="3">
        <f t="shared" si="214"/>
        <v>12</v>
      </c>
      <c r="N3400" s="37"/>
      <c r="O3400" s="3"/>
      <c r="P3400" s="56">
        <f t="shared" si="215"/>
        <v>0</v>
      </c>
      <c r="Q3400" s="56">
        <f t="shared" si="216"/>
        <v>-9.8000000000000007</v>
      </c>
      <c r="R3400" s="56">
        <f>IF(A3400="INVERSION",-J3400,0)</f>
        <v>0</v>
      </c>
      <c r="S3400" s="56">
        <f>finanzas3[[#This Row],[INGRESO__NETO]]+finanzas3[[#This Row],[GASTO_NETO]]+finanzas3[[#This Row],[INVERSION_NETA]]</f>
        <v>-9.8000000000000007</v>
      </c>
    </row>
    <row r="3401" spans="1:19" x14ac:dyDescent="0.35">
      <c r="A3401" s="3" t="s">
        <v>28</v>
      </c>
      <c r="B3401" s="3" t="s">
        <v>16</v>
      </c>
      <c r="C3401" s="3" t="s">
        <v>17</v>
      </c>
      <c r="D3401" s="3" t="s">
        <v>1562</v>
      </c>
      <c r="E3401" s="3" t="s">
        <v>2645</v>
      </c>
      <c r="F3401" s="3" t="s">
        <v>2144</v>
      </c>
      <c r="G3401" s="3" t="s">
        <v>67</v>
      </c>
      <c r="H3401" s="3" t="s">
        <v>66</v>
      </c>
      <c r="I3401" s="3" t="s">
        <v>2627</v>
      </c>
      <c r="J3401" s="6">
        <v>0.32000000000000006</v>
      </c>
      <c r="K3401" s="4">
        <v>45630</v>
      </c>
      <c r="L3401" s="3">
        <f t="shared" si="213"/>
        <v>2024</v>
      </c>
      <c r="M3401" s="3">
        <f t="shared" si="214"/>
        <v>12</v>
      </c>
      <c r="O3401" s="3"/>
      <c r="P3401" s="56">
        <f t="shared" si="215"/>
        <v>0</v>
      </c>
      <c r="Q3401" s="56">
        <f t="shared" si="216"/>
        <v>-0.32000000000000006</v>
      </c>
      <c r="R3401" s="56">
        <f>IF(A3401="INVERSION",-J3401,0)</f>
        <v>0</v>
      </c>
      <c r="S3401" s="56">
        <f>finanzas3[[#This Row],[INGRESO__NETO]]+finanzas3[[#This Row],[GASTO_NETO]]+finanzas3[[#This Row],[INVERSION_NETA]]</f>
        <v>-0.32000000000000006</v>
      </c>
    </row>
    <row r="3402" spans="1:19" x14ac:dyDescent="0.35">
      <c r="A3402" s="3" t="s">
        <v>28</v>
      </c>
      <c r="B3402" s="3" t="s">
        <v>16</v>
      </c>
      <c r="C3402" s="3" t="s">
        <v>17</v>
      </c>
      <c r="D3402" s="3" t="s">
        <v>1562</v>
      </c>
      <c r="E3402" s="3" t="s">
        <v>2644</v>
      </c>
      <c r="F3402" s="3" t="s">
        <v>2144</v>
      </c>
      <c r="G3402" s="3" t="s">
        <v>67</v>
      </c>
      <c r="H3402" s="3" t="s">
        <v>66</v>
      </c>
      <c r="I3402" s="3" t="s">
        <v>2643</v>
      </c>
      <c r="J3402" s="6">
        <v>2.1100000000000003</v>
      </c>
      <c r="K3402" s="4">
        <v>45630</v>
      </c>
      <c r="L3402" s="3">
        <f t="shared" si="213"/>
        <v>2024</v>
      </c>
      <c r="M3402" s="3">
        <f t="shared" si="214"/>
        <v>12</v>
      </c>
      <c r="O3402" s="3"/>
      <c r="P3402" s="56">
        <f t="shared" si="215"/>
        <v>0</v>
      </c>
      <c r="Q3402" s="56">
        <f t="shared" si="216"/>
        <v>-2.1100000000000003</v>
      </c>
      <c r="R3402" s="56">
        <f>IF(A3402="INVERSION",-J3402,0)</f>
        <v>0</v>
      </c>
      <c r="S3402" s="56">
        <f>finanzas3[[#This Row],[INGRESO__NETO]]+finanzas3[[#This Row],[GASTO_NETO]]+finanzas3[[#This Row],[INVERSION_NETA]]</f>
        <v>-2.1100000000000003</v>
      </c>
    </row>
    <row r="3403" spans="1:19" x14ac:dyDescent="0.35">
      <c r="A3403" s="3" t="s">
        <v>28</v>
      </c>
      <c r="B3403" s="3" t="s">
        <v>16</v>
      </c>
      <c r="C3403" s="3" t="s">
        <v>17</v>
      </c>
      <c r="D3403" s="3" t="s">
        <v>1562</v>
      </c>
      <c r="F3403" s="3" t="s">
        <v>2144</v>
      </c>
      <c r="G3403" s="3" t="s">
        <v>67</v>
      </c>
      <c r="H3403" s="3" t="s">
        <v>66</v>
      </c>
      <c r="I3403" s="3" t="s">
        <v>2628</v>
      </c>
      <c r="J3403" s="6">
        <v>0.65500000000000003</v>
      </c>
      <c r="K3403" s="4">
        <v>45630</v>
      </c>
      <c r="L3403" s="3">
        <f t="shared" si="213"/>
        <v>2024</v>
      </c>
      <c r="M3403" s="3">
        <f t="shared" si="214"/>
        <v>12</v>
      </c>
      <c r="O3403" s="3"/>
      <c r="P3403" s="56">
        <f t="shared" si="215"/>
        <v>0</v>
      </c>
      <c r="Q3403" s="56">
        <f t="shared" si="216"/>
        <v>-0.65500000000000003</v>
      </c>
      <c r="R3403" s="56">
        <f>IF(A3403="INVERSION",-J3403,0)</f>
        <v>0</v>
      </c>
      <c r="S3403" s="56">
        <f>finanzas3[[#This Row],[INGRESO__NETO]]+finanzas3[[#This Row],[GASTO_NETO]]+finanzas3[[#This Row],[INVERSION_NETA]]</f>
        <v>-0.65500000000000003</v>
      </c>
    </row>
    <row r="3404" spans="1:19" x14ac:dyDescent="0.35">
      <c r="A3404" s="3" t="s">
        <v>28</v>
      </c>
      <c r="B3404" s="3" t="s">
        <v>16</v>
      </c>
      <c r="C3404" s="3" t="s">
        <v>17</v>
      </c>
      <c r="D3404" s="3" t="s">
        <v>1562</v>
      </c>
      <c r="F3404" s="3" t="s">
        <v>20</v>
      </c>
      <c r="G3404" s="3" t="s">
        <v>21</v>
      </c>
      <c r="H3404" s="3" t="s">
        <v>812</v>
      </c>
      <c r="I3404" s="46" t="s">
        <v>2646</v>
      </c>
      <c r="J3404" s="49">
        <v>19.97</v>
      </c>
      <c r="K3404" s="4">
        <v>45630</v>
      </c>
      <c r="L3404" s="3">
        <f t="shared" si="213"/>
        <v>2024</v>
      </c>
      <c r="M3404" s="3">
        <f t="shared" si="214"/>
        <v>12</v>
      </c>
      <c r="O3404" s="3"/>
      <c r="P3404" s="56">
        <f t="shared" si="215"/>
        <v>0</v>
      </c>
      <c r="Q3404" s="56">
        <f t="shared" si="216"/>
        <v>-19.97</v>
      </c>
      <c r="R3404" s="56">
        <f>IF(A3404="INVERSION",-J3404,0)</f>
        <v>0</v>
      </c>
      <c r="S3404" s="56">
        <f>finanzas3[[#This Row],[INGRESO__NETO]]+finanzas3[[#This Row],[GASTO_NETO]]+finanzas3[[#This Row],[INVERSION_NETA]]</f>
        <v>-19.97</v>
      </c>
    </row>
    <row r="3405" spans="1:19" x14ac:dyDescent="0.35">
      <c r="A3405" s="3" t="s">
        <v>28</v>
      </c>
      <c r="B3405" s="3" t="s">
        <v>16</v>
      </c>
      <c r="C3405" s="3" t="s">
        <v>17</v>
      </c>
      <c r="D3405" s="3" t="s">
        <v>1562</v>
      </c>
      <c r="F3405" s="3" t="s">
        <v>2144</v>
      </c>
      <c r="G3405" s="3" t="s">
        <v>21</v>
      </c>
      <c r="H3405" s="3" t="s">
        <v>2564</v>
      </c>
      <c r="I3405" s="3" t="s">
        <v>2629</v>
      </c>
      <c r="J3405" s="6">
        <v>2</v>
      </c>
      <c r="K3405" s="4">
        <v>45630</v>
      </c>
      <c r="L3405" s="3">
        <f t="shared" si="213"/>
        <v>2024</v>
      </c>
      <c r="M3405" s="3">
        <f t="shared" si="214"/>
        <v>12</v>
      </c>
      <c r="O3405" s="3"/>
      <c r="P3405" s="56">
        <f t="shared" si="215"/>
        <v>0</v>
      </c>
      <c r="Q3405" s="56">
        <f t="shared" si="216"/>
        <v>-2</v>
      </c>
      <c r="R3405" s="56">
        <f>IF(A3405="INVERSION",-J3405,0)</f>
        <v>0</v>
      </c>
      <c r="S3405" s="56">
        <f>finanzas3[[#This Row],[INGRESO__NETO]]+finanzas3[[#This Row],[GASTO_NETO]]+finanzas3[[#This Row],[INVERSION_NETA]]</f>
        <v>-2</v>
      </c>
    </row>
    <row r="3406" spans="1:19" x14ac:dyDescent="0.35">
      <c r="A3406" s="3" t="s">
        <v>28</v>
      </c>
      <c r="B3406" s="3" t="s">
        <v>16</v>
      </c>
      <c r="C3406" s="3" t="s">
        <v>17</v>
      </c>
      <c r="D3406" s="3" t="s">
        <v>1562</v>
      </c>
      <c r="E3406" s="3" t="s">
        <v>2642</v>
      </c>
      <c r="F3406" s="3" t="s">
        <v>2144</v>
      </c>
      <c r="G3406" s="3" t="s">
        <v>53</v>
      </c>
      <c r="H3406" s="3" t="s">
        <v>1295</v>
      </c>
      <c r="I3406" s="3" t="s">
        <v>2641</v>
      </c>
      <c r="J3406" s="6">
        <v>0.79</v>
      </c>
      <c r="K3406" s="4">
        <v>45630</v>
      </c>
      <c r="L3406" s="3">
        <f t="shared" si="213"/>
        <v>2024</v>
      </c>
      <c r="M3406" s="3">
        <f t="shared" si="214"/>
        <v>12</v>
      </c>
      <c r="O3406" s="3"/>
      <c r="P3406" s="56">
        <f t="shared" si="215"/>
        <v>0</v>
      </c>
      <c r="Q3406" s="56">
        <f t="shared" si="216"/>
        <v>-0.79</v>
      </c>
      <c r="R3406" s="56">
        <f>IF(A3406="INVERSION",-J3406,0)</f>
        <v>0</v>
      </c>
      <c r="S3406" s="56">
        <f>finanzas3[[#This Row],[INGRESO__NETO]]+finanzas3[[#This Row],[GASTO_NETO]]+finanzas3[[#This Row],[INVERSION_NETA]]</f>
        <v>-0.79</v>
      </c>
    </row>
    <row r="3407" spans="1:19" x14ac:dyDescent="0.35">
      <c r="A3407" s="3" t="s">
        <v>28</v>
      </c>
      <c r="B3407" s="3" t="s">
        <v>16</v>
      </c>
      <c r="C3407" s="3" t="s">
        <v>17</v>
      </c>
      <c r="D3407" s="3" t="s">
        <v>18</v>
      </c>
      <c r="E3407" s="3" t="s">
        <v>2596</v>
      </c>
      <c r="F3407" s="3" t="s">
        <v>171</v>
      </c>
      <c r="G3407" s="3" t="s">
        <v>550</v>
      </c>
      <c r="H3407" s="3" t="s">
        <v>744</v>
      </c>
      <c r="I3407" s="3" t="s">
        <v>2595</v>
      </c>
      <c r="J3407" s="6">
        <v>2</v>
      </c>
      <c r="K3407" s="4">
        <v>45631</v>
      </c>
      <c r="L3407" s="3">
        <f t="shared" si="213"/>
        <v>2024</v>
      </c>
      <c r="M3407" s="3">
        <f t="shared" si="214"/>
        <v>12</v>
      </c>
      <c r="N3407" s="37"/>
      <c r="O3407" s="3" t="s">
        <v>2596</v>
      </c>
      <c r="P3407" s="56">
        <f t="shared" si="215"/>
        <v>0</v>
      </c>
      <c r="Q3407" s="56">
        <f t="shared" si="216"/>
        <v>-2</v>
      </c>
      <c r="R3407" s="56">
        <f>IF(A3407="INVERSION",-J3407,0)</f>
        <v>0</v>
      </c>
      <c r="S3407" s="56">
        <f>finanzas3[[#This Row],[INGRESO__NETO]]+finanzas3[[#This Row],[GASTO_NETO]]+finanzas3[[#This Row],[INVERSION_NETA]]</f>
        <v>-2</v>
      </c>
    </row>
    <row r="3408" spans="1:19" x14ac:dyDescent="0.35">
      <c r="A3408" s="3" t="s">
        <v>28</v>
      </c>
      <c r="B3408" s="3" t="s">
        <v>16</v>
      </c>
      <c r="C3408" s="3" t="s">
        <v>17</v>
      </c>
      <c r="D3408" s="3" t="s">
        <v>1562</v>
      </c>
      <c r="E3408" s="3" t="s">
        <v>57</v>
      </c>
      <c r="F3408" s="3" t="s">
        <v>666</v>
      </c>
      <c r="G3408" s="3" t="s">
        <v>48</v>
      </c>
      <c r="H3408" s="3" t="s">
        <v>57</v>
      </c>
      <c r="I3408" s="3" t="s">
        <v>2640</v>
      </c>
      <c r="J3408" s="6">
        <v>6.9370000000000012</v>
      </c>
      <c r="K3408" s="4">
        <v>45631</v>
      </c>
      <c r="L3408" s="3">
        <f t="shared" si="213"/>
        <v>2024</v>
      </c>
      <c r="M3408" s="3">
        <f t="shared" si="214"/>
        <v>12</v>
      </c>
      <c r="O3408" s="3"/>
      <c r="P3408" s="56">
        <f t="shared" si="215"/>
        <v>0</v>
      </c>
      <c r="Q3408" s="56">
        <f t="shared" si="216"/>
        <v>-6.9370000000000012</v>
      </c>
      <c r="R3408" s="56">
        <f>IF(A3408="INVERSION",-J3408,0)</f>
        <v>0</v>
      </c>
      <c r="S3408" s="56">
        <f>finanzas3[[#This Row],[INGRESO__NETO]]+finanzas3[[#This Row],[GASTO_NETO]]+finanzas3[[#This Row],[INVERSION_NETA]]</f>
        <v>-6.9370000000000012</v>
      </c>
    </row>
    <row r="3409" spans="1:19" x14ac:dyDescent="0.35">
      <c r="A3409" s="3" t="s">
        <v>28</v>
      </c>
      <c r="B3409" s="3" t="s">
        <v>16</v>
      </c>
      <c r="C3409" s="3" t="s">
        <v>17</v>
      </c>
      <c r="D3409" s="3" t="s">
        <v>18</v>
      </c>
      <c r="E3409" s="3" t="s">
        <v>2383</v>
      </c>
      <c r="F3409" s="3" t="s">
        <v>666</v>
      </c>
      <c r="G3409" s="3" t="s">
        <v>81</v>
      </c>
      <c r="H3409" s="3" t="s">
        <v>1219</v>
      </c>
      <c r="I3409" s="3" t="s">
        <v>2597</v>
      </c>
      <c r="J3409" s="6">
        <v>0.5</v>
      </c>
      <c r="K3409" s="4">
        <v>45635</v>
      </c>
      <c r="L3409" s="3">
        <f t="shared" si="213"/>
        <v>2024</v>
      </c>
      <c r="M3409" s="3">
        <f t="shared" si="214"/>
        <v>12</v>
      </c>
      <c r="N3409" s="37"/>
      <c r="O3409" s="3"/>
      <c r="P3409" s="56">
        <f t="shared" si="215"/>
        <v>0</v>
      </c>
      <c r="Q3409" s="56">
        <f t="shared" si="216"/>
        <v>-0.5</v>
      </c>
      <c r="R3409" s="56">
        <f>IF(A3409="INVERSION",-J3409,0)</f>
        <v>0</v>
      </c>
      <c r="S3409" s="56">
        <f>finanzas3[[#This Row],[INGRESO__NETO]]+finanzas3[[#This Row],[GASTO_NETO]]+finanzas3[[#This Row],[INVERSION_NETA]]</f>
        <v>-0.5</v>
      </c>
    </row>
    <row r="3410" spans="1:19" x14ac:dyDescent="0.35">
      <c r="A3410" s="3" t="s">
        <v>15</v>
      </c>
      <c r="B3410" s="3" t="s">
        <v>16</v>
      </c>
      <c r="C3410" s="3" t="s">
        <v>17</v>
      </c>
      <c r="D3410" s="3" t="s">
        <v>18</v>
      </c>
      <c r="E3410" s="3" t="s">
        <v>98</v>
      </c>
      <c r="F3410" s="3" t="s">
        <v>20</v>
      </c>
      <c r="G3410" s="3" t="s">
        <v>568</v>
      </c>
      <c r="H3410" s="3" t="s">
        <v>679</v>
      </c>
      <c r="I3410" s="3" t="s">
        <v>2598</v>
      </c>
      <c r="J3410" s="6">
        <v>5.3999999999999995</v>
      </c>
      <c r="K3410" s="4">
        <v>45635</v>
      </c>
      <c r="L3410" s="3">
        <f t="shared" si="213"/>
        <v>2024</v>
      </c>
      <c r="M3410" s="3">
        <f t="shared" si="214"/>
        <v>12</v>
      </c>
      <c r="N3410" s="37"/>
      <c r="O3410" s="3" t="s">
        <v>2599</v>
      </c>
      <c r="P3410" s="56">
        <f t="shared" si="215"/>
        <v>5.3999999999999995</v>
      </c>
      <c r="Q3410" s="56">
        <f t="shared" si="216"/>
        <v>0</v>
      </c>
      <c r="R3410" s="56">
        <f>IF(A3410="INVERSION",-J3410,0)</f>
        <v>0</v>
      </c>
      <c r="S3410" s="56">
        <f>finanzas3[[#This Row],[INGRESO__NETO]]+finanzas3[[#This Row],[GASTO_NETO]]+finanzas3[[#This Row],[INVERSION_NETA]]</f>
        <v>5.3999999999999995</v>
      </c>
    </row>
    <row r="3411" spans="1:19" x14ac:dyDescent="0.35">
      <c r="A3411" s="3" t="s">
        <v>28</v>
      </c>
      <c r="B3411" s="3" t="s">
        <v>16</v>
      </c>
      <c r="C3411" s="3" t="s">
        <v>17</v>
      </c>
      <c r="D3411" s="3" t="s">
        <v>18</v>
      </c>
      <c r="E3411" s="3" t="s">
        <v>2619</v>
      </c>
      <c r="F3411" s="3" t="s">
        <v>2618</v>
      </c>
      <c r="G3411" s="3" t="s">
        <v>81</v>
      </c>
      <c r="H3411" s="3" t="s">
        <v>1219</v>
      </c>
      <c r="I3411" s="3" t="s">
        <v>2600</v>
      </c>
      <c r="J3411" s="6">
        <v>3.49</v>
      </c>
      <c r="K3411" s="4">
        <v>45635</v>
      </c>
      <c r="L3411" s="3">
        <f t="shared" si="213"/>
        <v>2024</v>
      </c>
      <c r="M3411" s="3">
        <f t="shared" si="214"/>
        <v>12</v>
      </c>
      <c r="N3411" s="37"/>
      <c r="O3411" s="3"/>
      <c r="P3411" s="56">
        <f t="shared" si="215"/>
        <v>0</v>
      </c>
      <c r="Q3411" s="56">
        <f t="shared" si="216"/>
        <v>-3.49</v>
      </c>
      <c r="R3411" s="56">
        <f>IF(A3411="INVERSION",-J3411,0)</f>
        <v>0</v>
      </c>
      <c r="S3411" s="56">
        <f>finanzas3[[#This Row],[INGRESO__NETO]]+finanzas3[[#This Row],[GASTO_NETO]]+finanzas3[[#This Row],[INVERSION_NETA]]</f>
        <v>-3.49</v>
      </c>
    </row>
    <row r="3412" spans="1:19" x14ac:dyDescent="0.35">
      <c r="A3412" s="3" t="s">
        <v>28</v>
      </c>
      <c r="B3412" s="3" t="s">
        <v>16</v>
      </c>
      <c r="C3412" s="3" t="s">
        <v>17</v>
      </c>
      <c r="D3412" s="3" t="s">
        <v>18</v>
      </c>
      <c r="E3412" s="3" t="s">
        <v>1893</v>
      </c>
      <c r="F3412" s="3" t="s">
        <v>20</v>
      </c>
      <c r="G3412" s="3" t="s">
        <v>73</v>
      </c>
      <c r="H3412" s="3" t="s">
        <v>168</v>
      </c>
      <c r="I3412" s="3" t="s">
        <v>1890</v>
      </c>
      <c r="J3412" s="6">
        <v>2.3640000000000003</v>
      </c>
      <c r="K3412" s="4">
        <v>45635</v>
      </c>
      <c r="L3412" s="3">
        <f t="shared" si="213"/>
        <v>2024</v>
      </c>
      <c r="M3412" s="3">
        <f t="shared" si="214"/>
        <v>12</v>
      </c>
      <c r="N3412" s="37"/>
      <c r="O3412" s="3"/>
      <c r="P3412" s="56">
        <f t="shared" si="215"/>
        <v>0</v>
      </c>
      <c r="Q3412" s="56">
        <f t="shared" si="216"/>
        <v>-2.3640000000000003</v>
      </c>
      <c r="R3412" s="56">
        <f>IF(A3412="INVERSION",-J3412,0)</f>
        <v>0</v>
      </c>
      <c r="S3412" s="56">
        <f>finanzas3[[#This Row],[INGRESO__NETO]]+finanzas3[[#This Row],[GASTO_NETO]]+finanzas3[[#This Row],[INVERSION_NETA]]</f>
        <v>-2.3640000000000003</v>
      </c>
    </row>
    <row r="3413" spans="1:19" x14ac:dyDescent="0.35">
      <c r="A3413" s="3" t="s">
        <v>28</v>
      </c>
      <c r="B3413" s="3" t="s">
        <v>16</v>
      </c>
      <c r="C3413" s="3" t="s">
        <v>17</v>
      </c>
      <c r="D3413" s="3" t="s">
        <v>18</v>
      </c>
      <c r="E3413" s="3" t="s">
        <v>58</v>
      </c>
      <c r="F3413" s="3" t="s">
        <v>2617</v>
      </c>
      <c r="G3413" s="3" t="s">
        <v>1865</v>
      </c>
      <c r="H3413" s="3" t="s">
        <v>42</v>
      </c>
      <c r="I3413" s="3" t="s">
        <v>2601</v>
      </c>
      <c r="J3413" s="6">
        <v>2.298</v>
      </c>
      <c r="K3413" s="4">
        <v>45635</v>
      </c>
      <c r="L3413" s="3">
        <f t="shared" si="213"/>
        <v>2024</v>
      </c>
      <c r="M3413" s="3">
        <f t="shared" si="214"/>
        <v>12</v>
      </c>
      <c r="N3413" s="37"/>
      <c r="O3413" s="3"/>
      <c r="P3413" s="56">
        <f t="shared" si="215"/>
        <v>0</v>
      </c>
      <c r="Q3413" s="56">
        <f t="shared" si="216"/>
        <v>-2.298</v>
      </c>
      <c r="R3413" s="56">
        <f>IF(A3413="INVERSION",-J3413,0)</f>
        <v>0</v>
      </c>
      <c r="S3413" s="56">
        <f>finanzas3[[#This Row],[INGRESO__NETO]]+finanzas3[[#This Row],[GASTO_NETO]]+finanzas3[[#This Row],[INVERSION_NETA]]</f>
        <v>-2.298</v>
      </c>
    </row>
    <row r="3414" spans="1:19" x14ac:dyDescent="0.35">
      <c r="A3414" s="3" t="s">
        <v>28</v>
      </c>
      <c r="B3414" s="3" t="s">
        <v>16</v>
      </c>
      <c r="C3414" s="3" t="s">
        <v>17</v>
      </c>
      <c r="D3414" s="3" t="s">
        <v>18</v>
      </c>
      <c r="E3414" s="3" t="s">
        <v>634</v>
      </c>
      <c r="F3414" s="3" t="s">
        <v>171</v>
      </c>
      <c r="G3414" s="3" t="s">
        <v>67</v>
      </c>
      <c r="H3414" s="3" t="s">
        <v>66</v>
      </c>
      <c r="I3414" s="3" t="s">
        <v>1016</v>
      </c>
      <c r="J3414" s="6">
        <v>0.19</v>
      </c>
      <c r="K3414" s="4">
        <v>45635</v>
      </c>
      <c r="L3414" s="3">
        <f t="shared" si="213"/>
        <v>2024</v>
      </c>
      <c r="M3414" s="3">
        <f t="shared" si="214"/>
        <v>12</v>
      </c>
      <c r="N3414" s="37"/>
      <c r="O3414" s="3"/>
      <c r="P3414" s="56">
        <f t="shared" si="215"/>
        <v>0</v>
      </c>
      <c r="Q3414" s="56">
        <f t="shared" si="216"/>
        <v>-0.19</v>
      </c>
      <c r="R3414" s="56">
        <f>IF(A3414="INVERSION",-J3414,0)</f>
        <v>0</v>
      </c>
      <c r="S3414" s="56">
        <f>finanzas3[[#This Row],[INGRESO__NETO]]+finanzas3[[#This Row],[GASTO_NETO]]+finanzas3[[#This Row],[INVERSION_NETA]]</f>
        <v>-0.19</v>
      </c>
    </row>
    <row r="3415" spans="1:19" x14ac:dyDescent="0.35">
      <c r="A3415" s="3" t="s">
        <v>28</v>
      </c>
      <c r="B3415" s="3" t="s">
        <v>16</v>
      </c>
      <c r="C3415" s="3" t="s">
        <v>17</v>
      </c>
      <c r="D3415" s="3" t="s">
        <v>18</v>
      </c>
      <c r="E3415" s="3" t="s">
        <v>2603</v>
      </c>
      <c r="F3415" s="3" t="s">
        <v>666</v>
      </c>
      <c r="G3415" s="3" t="s">
        <v>1865</v>
      </c>
      <c r="H3415" s="3" t="s">
        <v>42</v>
      </c>
      <c r="I3415" s="3" t="s">
        <v>2602</v>
      </c>
      <c r="J3415" s="6">
        <v>3.5</v>
      </c>
      <c r="K3415" s="4">
        <v>45635</v>
      </c>
      <c r="L3415" s="3">
        <f t="shared" si="213"/>
        <v>2024</v>
      </c>
      <c r="M3415" s="3">
        <f t="shared" si="214"/>
        <v>12</v>
      </c>
      <c r="N3415" s="37"/>
      <c r="O3415" s="3"/>
      <c r="P3415" s="56">
        <f t="shared" si="215"/>
        <v>0</v>
      </c>
      <c r="Q3415" s="56">
        <f t="shared" si="216"/>
        <v>-3.5</v>
      </c>
      <c r="R3415" s="56">
        <f>IF(A3415="INVERSION",-J3415,0)</f>
        <v>0</v>
      </c>
      <c r="S3415" s="56">
        <f>finanzas3[[#This Row],[INGRESO__NETO]]+finanzas3[[#This Row],[GASTO_NETO]]+finanzas3[[#This Row],[INVERSION_NETA]]</f>
        <v>-3.5</v>
      </c>
    </row>
    <row r="3416" spans="1:19" x14ac:dyDescent="0.35">
      <c r="A3416" s="3" t="s">
        <v>28</v>
      </c>
      <c r="B3416" s="3" t="s">
        <v>16</v>
      </c>
      <c r="C3416" s="3" t="s">
        <v>17</v>
      </c>
      <c r="D3416" s="3" t="s">
        <v>1562</v>
      </c>
      <c r="F3416" s="3" t="s">
        <v>2618</v>
      </c>
      <c r="G3416" s="3" t="s">
        <v>67</v>
      </c>
      <c r="H3416" s="3" t="s">
        <v>67</v>
      </c>
      <c r="I3416" s="3" t="s">
        <v>2638</v>
      </c>
      <c r="J3416" s="6">
        <v>3.8600000000000003</v>
      </c>
      <c r="K3416" s="4">
        <v>45635</v>
      </c>
      <c r="L3416" s="3">
        <f t="shared" si="213"/>
        <v>2024</v>
      </c>
      <c r="M3416" s="3">
        <f t="shared" si="214"/>
        <v>12</v>
      </c>
      <c r="O3416" s="3"/>
      <c r="P3416" s="56">
        <f t="shared" si="215"/>
        <v>0</v>
      </c>
      <c r="Q3416" s="56">
        <f t="shared" si="216"/>
        <v>-3.8600000000000003</v>
      </c>
      <c r="R3416" s="56">
        <f>IF(A3416="INVERSION",-J3416,0)</f>
        <v>0</v>
      </c>
      <c r="S3416" s="56">
        <f>finanzas3[[#This Row],[INGRESO__NETO]]+finanzas3[[#This Row],[GASTO_NETO]]+finanzas3[[#This Row],[INVERSION_NETA]]</f>
        <v>-3.8600000000000003</v>
      </c>
    </row>
    <row r="3417" spans="1:19" x14ac:dyDescent="0.35">
      <c r="A3417" s="3" t="s">
        <v>28</v>
      </c>
      <c r="B3417" s="3" t="s">
        <v>16</v>
      </c>
      <c r="C3417" s="3" t="s">
        <v>17</v>
      </c>
      <c r="D3417" s="3" t="s">
        <v>1562</v>
      </c>
      <c r="F3417" s="3" t="s">
        <v>2618</v>
      </c>
      <c r="G3417" s="3" t="s">
        <v>67</v>
      </c>
      <c r="H3417" s="3" t="s">
        <v>66</v>
      </c>
      <c r="I3417" s="3" t="s">
        <v>2639</v>
      </c>
      <c r="J3417" s="6">
        <v>1.02</v>
      </c>
      <c r="K3417" s="4">
        <v>45635</v>
      </c>
      <c r="L3417" s="3">
        <f t="shared" si="213"/>
        <v>2024</v>
      </c>
      <c r="M3417" s="3">
        <f t="shared" si="214"/>
        <v>12</v>
      </c>
      <c r="O3417" s="3"/>
      <c r="P3417" s="56">
        <f t="shared" si="215"/>
        <v>0</v>
      </c>
      <c r="Q3417" s="56">
        <f t="shared" si="216"/>
        <v>-1.02</v>
      </c>
      <c r="R3417" s="56">
        <f>IF(A3417="INVERSION",-J3417,0)</f>
        <v>0</v>
      </c>
      <c r="S3417" s="56">
        <f>finanzas3[[#This Row],[INGRESO__NETO]]+finanzas3[[#This Row],[GASTO_NETO]]+finanzas3[[#This Row],[INVERSION_NETA]]</f>
        <v>-1.02</v>
      </c>
    </row>
    <row r="3418" spans="1:19" x14ac:dyDescent="0.35">
      <c r="A3418" s="3" t="s">
        <v>28</v>
      </c>
      <c r="B3418" s="3" t="s">
        <v>16</v>
      </c>
      <c r="C3418" s="3" t="s">
        <v>17</v>
      </c>
      <c r="D3418" s="3" t="s">
        <v>1562</v>
      </c>
      <c r="E3418" s="3" t="s">
        <v>2390</v>
      </c>
      <c r="F3418" s="3" t="s">
        <v>666</v>
      </c>
      <c r="G3418" s="3" t="s">
        <v>48</v>
      </c>
      <c r="H3418" s="3" t="s">
        <v>2061</v>
      </c>
      <c r="I3418" s="3" t="s">
        <v>2630</v>
      </c>
      <c r="J3418" s="6">
        <v>0.64000000000000012</v>
      </c>
      <c r="K3418" s="4">
        <v>45635</v>
      </c>
      <c r="L3418" s="3">
        <f t="shared" si="213"/>
        <v>2024</v>
      </c>
      <c r="M3418" s="3">
        <f t="shared" si="214"/>
        <v>12</v>
      </c>
      <c r="O3418" s="3"/>
      <c r="P3418" s="56">
        <f t="shared" si="215"/>
        <v>0</v>
      </c>
      <c r="Q3418" s="56">
        <f t="shared" si="216"/>
        <v>-0.64000000000000012</v>
      </c>
      <c r="R3418" s="56">
        <f>IF(A3418="INVERSION",-J3418,0)</f>
        <v>0</v>
      </c>
      <c r="S3418" s="56">
        <f>finanzas3[[#This Row],[INGRESO__NETO]]+finanzas3[[#This Row],[GASTO_NETO]]+finanzas3[[#This Row],[INVERSION_NETA]]</f>
        <v>-0.64000000000000012</v>
      </c>
    </row>
    <row r="3419" spans="1:19" x14ac:dyDescent="0.35">
      <c r="A3419" s="3" t="s">
        <v>28</v>
      </c>
      <c r="B3419" s="3" t="s">
        <v>16</v>
      </c>
      <c r="C3419" s="3" t="s">
        <v>17</v>
      </c>
      <c r="D3419" s="3" t="s">
        <v>1562</v>
      </c>
      <c r="F3419" s="3" t="s">
        <v>666</v>
      </c>
      <c r="G3419" s="3" t="s">
        <v>48</v>
      </c>
      <c r="H3419" s="3" t="s">
        <v>2061</v>
      </c>
      <c r="I3419" s="3" t="s">
        <v>2630</v>
      </c>
      <c r="J3419" s="6">
        <v>0.28500000000000003</v>
      </c>
      <c r="K3419" s="4">
        <v>45635</v>
      </c>
      <c r="L3419" s="3">
        <f t="shared" si="213"/>
        <v>2024</v>
      </c>
      <c r="M3419" s="3">
        <f t="shared" si="214"/>
        <v>12</v>
      </c>
      <c r="O3419" s="3"/>
      <c r="P3419" s="56">
        <f t="shared" si="215"/>
        <v>0</v>
      </c>
      <c r="Q3419" s="56">
        <f t="shared" si="216"/>
        <v>-0.28500000000000003</v>
      </c>
      <c r="R3419" s="56">
        <f>IF(A3419="INVERSION",-J3419,0)</f>
        <v>0</v>
      </c>
      <c r="S3419" s="56">
        <f>finanzas3[[#This Row],[INGRESO__NETO]]+finanzas3[[#This Row],[GASTO_NETO]]+finanzas3[[#This Row],[INVERSION_NETA]]</f>
        <v>-0.28500000000000003</v>
      </c>
    </row>
    <row r="3420" spans="1:19" x14ac:dyDescent="0.35">
      <c r="A3420" s="3" t="s">
        <v>28</v>
      </c>
      <c r="B3420" s="3" t="s">
        <v>16</v>
      </c>
      <c r="C3420" s="3" t="s">
        <v>17</v>
      </c>
      <c r="D3420" s="3" t="s">
        <v>1562</v>
      </c>
      <c r="E3420" s="3" t="s">
        <v>2637</v>
      </c>
      <c r="F3420" s="3" t="s">
        <v>666</v>
      </c>
      <c r="G3420" s="3" t="s">
        <v>67</v>
      </c>
      <c r="H3420" s="3" t="s">
        <v>66</v>
      </c>
      <c r="I3420" s="3" t="s">
        <v>2631</v>
      </c>
      <c r="J3420" s="6">
        <v>0.60000000000000009</v>
      </c>
      <c r="K3420" s="4">
        <v>45635</v>
      </c>
      <c r="L3420" s="3">
        <f t="shared" si="213"/>
        <v>2024</v>
      </c>
      <c r="M3420" s="3">
        <f t="shared" si="214"/>
        <v>12</v>
      </c>
      <c r="O3420" s="3"/>
      <c r="P3420" s="56">
        <f t="shared" si="215"/>
        <v>0</v>
      </c>
      <c r="Q3420" s="56">
        <f t="shared" si="216"/>
        <v>-0.60000000000000009</v>
      </c>
      <c r="R3420" s="56">
        <f>IF(A3420="INVERSION",-J3420,0)</f>
        <v>0</v>
      </c>
      <c r="S3420" s="56">
        <f>finanzas3[[#This Row],[INGRESO__NETO]]+finanzas3[[#This Row],[GASTO_NETO]]+finanzas3[[#This Row],[INVERSION_NETA]]</f>
        <v>-0.60000000000000009</v>
      </c>
    </row>
    <row r="3421" spans="1:19" x14ac:dyDescent="0.35">
      <c r="A3421" s="3" t="s">
        <v>28</v>
      </c>
      <c r="B3421" s="3" t="s">
        <v>16</v>
      </c>
      <c r="C3421" s="3" t="s">
        <v>17</v>
      </c>
      <c r="D3421" s="3" t="s">
        <v>18</v>
      </c>
      <c r="E3421" s="3" t="s">
        <v>2604</v>
      </c>
      <c r="F3421" s="3" t="s">
        <v>171</v>
      </c>
      <c r="G3421" s="3" t="s">
        <v>550</v>
      </c>
      <c r="H3421" s="3" t="s">
        <v>744</v>
      </c>
      <c r="I3421" s="3" t="s">
        <v>2377</v>
      </c>
      <c r="J3421" s="6">
        <v>4.5600000000000005</v>
      </c>
      <c r="K3421" s="4">
        <v>45636</v>
      </c>
      <c r="L3421" s="3">
        <f t="shared" si="213"/>
        <v>2024</v>
      </c>
      <c r="M3421" s="3">
        <f t="shared" si="214"/>
        <v>12</v>
      </c>
      <c r="N3421" s="37"/>
      <c r="O3421" s="3" t="s">
        <v>2606</v>
      </c>
      <c r="P3421" s="56">
        <f t="shared" si="215"/>
        <v>0</v>
      </c>
      <c r="Q3421" s="56">
        <f t="shared" si="216"/>
        <v>-4.5600000000000005</v>
      </c>
      <c r="R3421" s="56">
        <f>IF(A3421="INVERSION",-J3421,0)</f>
        <v>0</v>
      </c>
      <c r="S3421" s="56">
        <f>finanzas3[[#This Row],[INGRESO__NETO]]+finanzas3[[#This Row],[GASTO_NETO]]+finanzas3[[#This Row],[INVERSION_NETA]]</f>
        <v>-4.5600000000000005</v>
      </c>
    </row>
    <row r="3422" spans="1:19" x14ac:dyDescent="0.35">
      <c r="A3422" s="3" t="s">
        <v>28</v>
      </c>
      <c r="B3422" s="3" t="s">
        <v>16</v>
      </c>
      <c r="C3422" s="3" t="s">
        <v>17</v>
      </c>
      <c r="D3422" s="3" t="s">
        <v>18</v>
      </c>
      <c r="E3422" s="3" t="s">
        <v>1434</v>
      </c>
      <c r="F3422" s="3" t="s">
        <v>171</v>
      </c>
      <c r="G3422" s="3" t="s">
        <v>67</v>
      </c>
      <c r="H3422" s="3" t="s">
        <v>66</v>
      </c>
      <c r="I3422" s="3" t="s">
        <v>1013</v>
      </c>
      <c r="J3422" s="6">
        <v>0.17</v>
      </c>
      <c r="K3422" s="4">
        <v>45637</v>
      </c>
      <c r="L3422" s="3">
        <f t="shared" si="213"/>
        <v>2024</v>
      </c>
      <c r="M3422" s="3">
        <f t="shared" si="214"/>
        <v>12</v>
      </c>
      <c r="N3422" s="37"/>
      <c r="O3422" s="3" t="s">
        <v>2605</v>
      </c>
      <c r="P3422" s="56">
        <f t="shared" si="215"/>
        <v>0</v>
      </c>
      <c r="Q3422" s="56">
        <f t="shared" si="216"/>
        <v>-0.17</v>
      </c>
      <c r="R3422" s="56">
        <f>IF(A3422="INVERSION",-J3422,0)</f>
        <v>0</v>
      </c>
      <c r="S3422" s="56">
        <f>finanzas3[[#This Row],[INGRESO__NETO]]+finanzas3[[#This Row],[GASTO_NETO]]+finanzas3[[#This Row],[INVERSION_NETA]]</f>
        <v>-0.17</v>
      </c>
    </row>
    <row r="3423" spans="1:19" x14ac:dyDescent="0.35">
      <c r="A3423" s="3" t="s">
        <v>28</v>
      </c>
      <c r="B3423" s="3" t="s">
        <v>16</v>
      </c>
      <c r="C3423" s="3" t="s">
        <v>17</v>
      </c>
      <c r="D3423" s="3" t="s">
        <v>18</v>
      </c>
      <c r="E3423" s="3" t="s">
        <v>2199</v>
      </c>
      <c r="F3423" s="3" t="s">
        <v>171</v>
      </c>
      <c r="G3423" s="3" t="s">
        <v>67</v>
      </c>
      <c r="H3423" s="3" t="s">
        <v>66</v>
      </c>
      <c r="I3423" s="3" t="s">
        <v>1016</v>
      </c>
      <c r="J3423" s="6">
        <v>0.1</v>
      </c>
      <c r="K3423" s="4">
        <v>45637</v>
      </c>
      <c r="L3423" s="3">
        <f t="shared" si="213"/>
        <v>2024</v>
      </c>
      <c r="M3423" s="3">
        <f t="shared" si="214"/>
        <v>12</v>
      </c>
      <c r="N3423" s="37"/>
      <c r="O3423" s="3" t="s">
        <v>2607</v>
      </c>
      <c r="P3423" s="56">
        <f t="shared" si="215"/>
        <v>0</v>
      </c>
      <c r="Q3423" s="56">
        <f t="shared" si="216"/>
        <v>-0.1</v>
      </c>
      <c r="R3423" s="56">
        <f>IF(A3423="INVERSION",-J3423,0)</f>
        <v>0</v>
      </c>
      <c r="S3423" s="56">
        <f>finanzas3[[#This Row],[INGRESO__NETO]]+finanzas3[[#This Row],[GASTO_NETO]]+finanzas3[[#This Row],[INVERSION_NETA]]</f>
        <v>-0.1</v>
      </c>
    </row>
    <row r="3424" spans="1:19" x14ac:dyDescent="0.35">
      <c r="A3424" s="3" t="s">
        <v>28</v>
      </c>
      <c r="B3424" s="3" t="s">
        <v>16</v>
      </c>
      <c r="C3424" s="3" t="s">
        <v>17</v>
      </c>
      <c r="D3424" s="3" t="s">
        <v>18</v>
      </c>
      <c r="E3424" s="3" t="s">
        <v>645</v>
      </c>
      <c r="F3424" s="3" t="s">
        <v>171</v>
      </c>
      <c r="G3424" s="3" t="s">
        <v>48</v>
      </c>
      <c r="H3424" s="3" t="s">
        <v>874</v>
      </c>
      <c r="I3424" s="3" t="s">
        <v>185</v>
      </c>
      <c r="J3424" s="6">
        <v>2.0000000000000004E-2</v>
      </c>
      <c r="K3424" s="4">
        <v>45637</v>
      </c>
      <c r="L3424" s="3">
        <f t="shared" si="213"/>
        <v>2024</v>
      </c>
      <c r="M3424" s="3">
        <f t="shared" si="214"/>
        <v>12</v>
      </c>
      <c r="N3424" s="37"/>
      <c r="O3424" s="3"/>
      <c r="P3424" s="56">
        <f t="shared" si="215"/>
        <v>0</v>
      </c>
      <c r="Q3424" s="56">
        <f t="shared" si="216"/>
        <v>-2.0000000000000004E-2</v>
      </c>
      <c r="R3424" s="56">
        <f>IF(A3424="INVERSION",-J3424,0)</f>
        <v>0</v>
      </c>
      <c r="S3424" s="56">
        <f>finanzas3[[#This Row],[INGRESO__NETO]]+finanzas3[[#This Row],[GASTO_NETO]]+finanzas3[[#This Row],[INVERSION_NETA]]</f>
        <v>-2.0000000000000004E-2</v>
      </c>
    </row>
    <row r="3425" spans="1:19" x14ac:dyDescent="0.35">
      <c r="A3425" s="3" t="s">
        <v>28</v>
      </c>
      <c r="B3425" s="3" t="s">
        <v>16</v>
      </c>
      <c r="C3425" s="3" t="s">
        <v>17</v>
      </c>
      <c r="D3425" s="3" t="s">
        <v>18</v>
      </c>
      <c r="E3425" s="3" t="s">
        <v>970</v>
      </c>
      <c r="F3425" s="3" t="s">
        <v>171</v>
      </c>
      <c r="G3425" s="3" t="s">
        <v>67</v>
      </c>
      <c r="H3425" s="3" t="s">
        <v>67</v>
      </c>
      <c r="I3425" s="3" t="s">
        <v>1016</v>
      </c>
      <c r="J3425" s="6">
        <v>0.25</v>
      </c>
      <c r="K3425" s="4">
        <v>45638</v>
      </c>
      <c r="L3425" s="3">
        <f t="shared" si="213"/>
        <v>2024</v>
      </c>
      <c r="M3425" s="3">
        <f t="shared" si="214"/>
        <v>12</v>
      </c>
      <c r="N3425" s="37"/>
      <c r="O3425" s="3"/>
      <c r="P3425" s="56">
        <f t="shared" si="215"/>
        <v>0</v>
      </c>
      <c r="Q3425" s="56">
        <f t="shared" si="216"/>
        <v>-0.25</v>
      </c>
      <c r="R3425" s="56">
        <f>IF(A3425="INVERSION",-J3425,0)</f>
        <v>0</v>
      </c>
      <c r="S3425" s="56">
        <f>finanzas3[[#This Row],[INGRESO__NETO]]+finanzas3[[#This Row],[GASTO_NETO]]+finanzas3[[#This Row],[INVERSION_NETA]]</f>
        <v>-0.25</v>
      </c>
    </row>
    <row r="3426" spans="1:19" x14ac:dyDescent="0.35">
      <c r="A3426" s="3" t="s">
        <v>28</v>
      </c>
      <c r="B3426" s="3" t="s">
        <v>16</v>
      </c>
      <c r="C3426" s="3" t="s">
        <v>17</v>
      </c>
      <c r="D3426" s="3" t="s">
        <v>18</v>
      </c>
      <c r="E3426" s="3" t="s">
        <v>2615</v>
      </c>
      <c r="F3426" s="3" t="s">
        <v>171</v>
      </c>
      <c r="G3426" s="3" t="s">
        <v>550</v>
      </c>
      <c r="H3426" s="3" t="s">
        <v>744</v>
      </c>
      <c r="I3426" s="3" t="s">
        <v>2608</v>
      </c>
      <c r="J3426" s="6">
        <v>3.5</v>
      </c>
      <c r="K3426" s="4">
        <v>45638</v>
      </c>
      <c r="L3426" s="3">
        <f t="shared" si="213"/>
        <v>2024</v>
      </c>
      <c r="M3426" s="3">
        <f t="shared" si="214"/>
        <v>12</v>
      </c>
      <c r="N3426" s="37"/>
      <c r="O3426" s="3"/>
      <c r="P3426" s="56">
        <f t="shared" si="215"/>
        <v>0</v>
      </c>
      <c r="Q3426" s="56">
        <f t="shared" si="216"/>
        <v>-3.5</v>
      </c>
      <c r="R3426" s="56">
        <f>IF(A3426="INVERSION",-J3426,0)</f>
        <v>0</v>
      </c>
      <c r="S3426" s="56">
        <f>finanzas3[[#This Row],[INGRESO__NETO]]+finanzas3[[#This Row],[GASTO_NETO]]+finanzas3[[#This Row],[INVERSION_NETA]]</f>
        <v>-3.5</v>
      </c>
    </row>
    <row r="3427" spans="1:19" x14ac:dyDescent="0.35">
      <c r="A3427" s="3" t="s">
        <v>28</v>
      </c>
      <c r="B3427" s="3" t="s">
        <v>16</v>
      </c>
      <c r="C3427" s="3" t="s">
        <v>17</v>
      </c>
      <c r="D3427" s="3" t="s">
        <v>1562</v>
      </c>
      <c r="E3427" s="3" t="s">
        <v>46</v>
      </c>
      <c r="F3427" s="3" t="s">
        <v>171</v>
      </c>
      <c r="G3427" s="3" t="s">
        <v>48</v>
      </c>
      <c r="H3427" s="3" t="s">
        <v>46</v>
      </c>
      <c r="I3427" s="3" t="s">
        <v>2632</v>
      </c>
      <c r="J3427" s="6">
        <v>3.5999999999999997E-2</v>
      </c>
      <c r="K3427" s="4">
        <v>45638</v>
      </c>
      <c r="L3427" s="3">
        <f t="shared" si="213"/>
        <v>2024</v>
      </c>
      <c r="M3427" s="3">
        <f t="shared" si="214"/>
        <v>12</v>
      </c>
      <c r="O3427" s="3"/>
      <c r="P3427" s="56">
        <f t="shared" si="215"/>
        <v>0</v>
      </c>
      <c r="Q3427" s="56">
        <f t="shared" si="216"/>
        <v>-3.5999999999999997E-2</v>
      </c>
      <c r="R3427" s="56">
        <f>IF(A3427="INVERSION",-J3427,0)</f>
        <v>0</v>
      </c>
      <c r="S3427" s="56">
        <f>finanzas3[[#This Row],[INGRESO__NETO]]+finanzas3[[#This Row],[GASTO_NETO]]+finanzas3[[#This Row],[INVERSION_NETA]]</f>
        <v>-3.5999999999999997E-2</v>
      </c>
    </row>
    <row r="3428" spans="1:19" x14ac:dyDescent="0.35">
      <c r="A3428" s="3" t="s">
        <v>28</v>
      </c>
      <c r="B3428" s="3" t="s">
        <v>16</v>
      </c>
      <c r="C3428" s="3" t="s">
        <v>17</v>
      </c>
      <c r="D3428" s="3" t="s">
        <v>18</v>
      </c>
      <c r="E3428" s="3" t="s">
        <v>970</v>
      </c>
      <c r="F3428" s="3" t="s">
        <v>171</v>
      </c>
      <c r="G3428" s="3" t="s">
        <v>67</v>
      </c>
      <c r="H3428" s="3" t="s">
        <v>67</v>
      </c>
      <c r="I3428" s="3" t="s">
        <v>2609</v>
      </c>
      <c r="J3428" s="6">
        <v>5.4</v>
      </c>
      <c r="K3428" s="4">
        <v>45639</v>
      </c>
      <c r="L3428" s="3">
        <f t="shared" si="213"/>
        <v>2024</v>
      </c>
      <c r="M3428" s="3">
        <f t="shared" si="214"/>
        <v>12</v>
      </c>
      <c r="N3428" s="37"/>
      <c r="O3428" s="3" t="s">
        <v>2610</v>
      </c>
      <c r="P3428" s="56">
        <f t="shared" si="215"/>
        <v>0</v>
      </c>
      <c r="Q3428" s="56">
        <f t="shared" si="216"/>
        <v>-5.4</v>
      </c>
      <c r="R3428" s="56">
        <f>IF(A3428="INVERSION",-J3428,0)</f>
        <v>0</v>
      </c>
      <c r="S3428" s="56">
        <f>finanzas3[[#This Row],[INGRESO__NETO]]+finanzas3[[#This Row],[GASTO_NETO]]+finanzas3[[#This Row],[INVERSION_NETA]]</f>
        <v>-5.4</v>
      </c>
    </row>
    <row r="3429" spans="1:19" x14ac:dyDescent="0.35">
      <c r="A3429" s="3" t="s">
        <v>28</v>
      </c>
      <c r="B3429" s="3" t="s">
        <v>16</v>
      </c>
      <c r="C3429" s="3" t="s">
        <v>17</v>
      </c>
      <c r="D3429" s="3" t="s">
        <v>18</v>
      </c>
      <c r="E3429" s="3" t="s">
        <v>803</v>
      </c>
      <c r="F3429" s="3" t="s">
        <v>171</v>
      </c>
      <c r="G3429" s="3" t="s">
        <v>53</v>
      </c>
      <c r="H3429" s="3" t="s">
        <v>77</v>
      </c>
      <c r="I3429" s="3" t="s">
        <v>711</v>
      </c>
      <c r="J3429" s="6">
        <v>0.81</v>
      </c>
      <c r="K3429" s="4">
        <v>45639</v>
      </c>
      <c r="L3429" s="3">
        <f t="shared" si="213"/>
        <v>2024</v>
      </c>
      <c r="M3429" s="3">
        <f t="shared" si="214"/>
        <v>12</v>
      </c>
      <c r="N3429" s="37"/>
      <c r="O3429" s="3"/>
      <c r="P3429" s="56">
        <f t="shared" si="215"/>
        <v>0</v>
      </c>
      <c r="Q3429" s="56">
        <f t="shared" si="216"/>
        <v>-0.81</v>
      </c>
      <c r="R3429" s="56">
        <f>IF(A3429="INVERSION",-J3429,0)</f>
        <v>0</v>
      </c>
      <c r="S3429" s="56">
        <f>finanzas3[[#This Row],[INGRESO__NETO]]+finanzas3[[#This Row],[GASTO_NETO]]+finanzas3[[#This Row],[INVERSION_NETA]]</f>
        <v>-0.81</v>
      </c>
    </row>
    <row r="3430" spans="1:19" x14ac:dyDescent="0.35">
      <c r="A3430" s="3" t="s">
        <v>28</v>
      </c>
      <c r="B3430" s="3" t="s">
        <v>16</v>
      </c>
      <c r="C3430" s="3" t="s">
        <v>17</v>
      </c>
      <c r="D3430" s="3" t="s">
        <v>18</v>
      </c>
      <c r="E3430" s="3" t="s">
        <v>634</v>
      </c>
      <c r="F3430" s="3" t="s">
        <v>171</v>
      </c>
      <c r="G3430" s="3" t="s">
        <v>67</v>
      </c>
      <c r="H3430" s="3" t="s">
        <v>66</v>
      </c>
      <c r="I3430" s="3" t="s">
        <v>1016</v>
      </c>
      <c r="J3430" s="6">
        <v>0.11000000000000001</v>
      </c>
      <c r="K3430" s="4">
        <v>45639</v>
      </c>
      <c r="L3430" s="3">
        <f t="shared" si="213"/>
        <v>2024</v>
      </c>
      <c r="M3430" s="3">
        <f t="shared" si="214"/>
        <v>12</v>
      </c>
      <c r="N3430" s="37"/>
      <c r="O3430" s="3"/>
      <c r="P3430" s="56">
        <f t="shared" si="215"/>
        <v>0</v>
      </c>
      <c r="Q3430" s="56">
        <f t="shared" si="216"/>
        <v>-0.11000000000000001</v>
      </c>
      <c r="R3430" s="56">
        <f>IF(A3430="INVERSION",-J3430,0)</f>
        <v>0</v>
      </c>
      <c r="S3430" s="56">
        <f>finanzas3[[#This Row],[INGRESO__NETO]]+finanzas3[[#This Row],[GASTO_NETO]]+finanzas3[[#This Row],[INVERSION_NETA]]</f>
        <v>-0.11000000000000001</v>
      </c>
    </row>
    <row r="3431" spans="1:19" x14ac:dyDescent="0.35">
      <c r="A3431" s="3" t="s">
        <v>531</v>
      </c>
      <c r="B3431" s="3" t="s">
        <v>16</v>
      </c>
      <c r="C3431" s="3" t="s">
        <v>17</v>
      </c>
      <c r="D3431" s="3" t="s">
        <v>18</v>
      </c>
      <c r="E3431" s="3" t="s">
        <v>2203</v>
      </c>
      <c r="F3431" s="3" t="s">
        <v>20</v>
      </c>
      <c r="G3431" s="3" t="s">
        <v>1451</v>
      </c>
      <c r="H3431" s="3" t="s">
        <v>1451</v>
      </c>
      <c r="I3431" s="3" t="s">
        <v>1450</v>
      </c>
      <c r="J3431" s="6">
        <v>135</v>
      </c>
      <c r="K3431" s="4">
        <v>45639</v>
      </c>
      <c r="L3431" s="3">
        <f t="shared" si="213"/>
        <v>2024</v>
      </c>
      <c r="M3431" s="3">
        <f t="shared" si="214"/>
        <v>12</v>
      </c>
      <c r="N3431" s="37"/>
      <c r="O3431" s="3"/>
      <c r="P3431" s="56">
        <f t="shared" si="215"/>
        <v>0</v>
      </c>
      <c r="Q3431" s="56">
        <f t="shared" si="216"/>
        <v>0</v>
      </c>
      <c r="R3431" s="56">
        <f>IF(A3431="INVERSION",-J3431,0)</f>
        <v>-135</v>
      </c>
      <c r="S3431" s="56">
        <f>finanzas3[[#This Row],[INGRESO__NETO]]+finanzas3[[#This Row],[GASTO_NETO]]+finanzas3[[#This Row],[INVERSION_NETA]]</f>
        <v>-135</v>
      </c>
    </row>
    <row r="3432" spans="1:19" x14ac:dyDescent="0.35">
      <c r="A3432" s="3" t="s">
        <v>28</v>
      </c>
      <c r="B3432" s="3" t="s">
        <v>16</v>
      </c>
      <c r="C3432" s="3" t="s">
        <v>17</v>
      </c>
      <c r="D3432" s="3" t="s">
        <v>18</v>
      </c>
      <c r="F3432" s="3" t="s">
        <v>171</v>
      </c>
      <c r="G3432" s="3" t="s">
        <v>53</v>
      </c>
      <c r="H3432" s="3" t="s">
        <v>200</v>
      </c>
      <c r="I3432" s="3" t="s">
        <v>2612</v>
      </c>
      <c r="J3432" s="6">
        <v>1.075</v>
      </c>
      <c r="K3432" s="4">
        <v>45639</v>
      </c>
      <c r="L3432" s="3">
        <f t="shared" si="213"/>
        <v>2024</v>
      </c>
      <c r="M3432" s="3">
        <f t="shared" si="214"/>
        <v>12</v>
      </c>
      <c r="N3432" s="37"/>
      <c r="O3432" s="3"/>
      <c r="P3432" s="56">
        <f t="shared" si="215"/>
        <v>0</v>
      </c>
      <c r="Q3432" s="56">
        <f t="shared" si="216"/>
        <v>-1.075</v>
      </c>
      <c r="R3432" s="56">
        <f>IF(A3432="INVERSION",-J3432,0)</f>
        <v>0</v>
      </c>
      <c r="S3432" s="56">
        <f>finanzas3[[#This Row],[INGRESO__NETO]]+finanzas3[[#This Row],[GASTO_NETO]]+finanzas3[[#This Row],[INVERSION_NETA]]</f>
        <v>-1.075</v>
      </c>
    </row>
    <row r="3433" spans="1:19" x14ac:dyDescent="0.35">
      <c r="A3433" s="3" t="s">
        <v>15</v>
      </c>
      <c r="B3433" s="3" t="s">
        <v>16</v>
      </c>
      <c r="C3433" s="3" t="s">
        <v>17</v>
      </c>
      <c r="D3433" s="3" t="s">
        <v>18</v>
      </c>
      <c r="E3433" s="3" t="s">
        <v>2578</v>
      </c>
      <c r="F3433" s="3" t="s">
        <v>47</v>
      </c>
      <c r="G3433" s="3" t="s">
        <v>21</v>
      </c>
      <c r="H3433" s="3" t="s">
        <v>550</v>
      </c>
      <c r="I3433" s="3" t="s">
        <v>2570</v>
      </c>
      <c r="J3433" s="6">
        <v>840</v>
      </c>
      <c r="K3433" s="4">
        <v>45642</v>
      </c>
      <c r="L3433" s="3">
        <f t="shared" si="213"/>
        <v>2024</v>
      </c>
      <c r="M3433" s="3">
        <f t="shared" si="214"/>
        <v>12</v>
      </c>
      <c r="N3433" s="37"/>
      <c r="O3433" s="3"/>
      <c r="P3433" s="56">
        <f t="shared" si="215"/>
        <v>840</v>
      </c>
      <c r="Q3433" s="56">
        <f t="shared" si="216"/>
        <v>0</v>
      </c>
      <c r="R3433" s="56">
        <f>IF(A3433="INVERSION",-J3433,0)</f>
        <v>0</v>
      </c>
      <c r="S3433" s="56">
        <f>finanzas3[[#This Row],[INGRESO__NETO]]+finanzas3[[#This Row],[GASTO_NETO]]+finanzas3[[#This Row],[INVERSION_NETA]]</f>
        <v>840</v>
      </c>
    </row>
    <row r="3434" spans="1:19" x14ac:dyDescent="0.35">
      <c r="A3434" s="3" t="s">
        <v>28</v>
      </c>
      <c r="B3434" s="3" t="s">
        <v>16</v>
      </c>
      <c r="C3434" s="3" t="s">
        <v>17</v>
      </c>
      <c r="D3434" s="3" t="s">
        <v>18</v>
      </c>
      <c r="E3434" s="3" t="s">
        <v>1093</v>
      </c>
      <c r="F3434" s="3" t="s">
        <v>171</v>
      </c>
      <c r="G3434" s="3" t="s">
        <v>550</v>
      </c>
      <c r="H3434" s="3" t="s">
        <v>744</v>
      </c>
      <c r="I3434" s="3" t="s">
        <v>2611</v>
      </c>
      <c r="J3434" s="6">
        <v>4</v>
      </c>
      <c r="K3434" s="4">
        <v>45642</v>
      </c>
      <c r="L3434" s="3">
        <f t="shared" si="213"/>
        <v>2024</v>
      </c>
      <c r="M3434" s="3">
        <f t="shared" si="214"/>
        <v>12</v>
      </c>
      <c r="N3434" s="37"/>
      <c r="O3434" s="3"/>
      <c r="P3434" s="56">
        <f t="shared" si="215"/>
        <v>0</v>
      </c>
      <c r="Q3434" s="56">
        <f t="shared" si="216"/>
        <v>-4</v>
      </c>
      <c r="R3434" s="56">
        <f>IF(A3434="INVERSION",-J3434,0)</f>
        <v>0</v>
      </c>
      <c r="S3434" s="56">
        <f>finanzas3[[#This Row],[INGRESO__NETO]]+finanzas3[[#This Row],[GASTO_NETO]]+finanzas3[[#This Row],[INVERSION_NETA]]</f>
        <v>-4</v>
      </c>
    </row>
    <row r="3435" spans="1:19" x14ac:dyDescent="0.35">
      <c r="A3435" s="3" t="s">
        <v>28</v>
      </c>
      <c r="B3435" s="3" t="s">
        <v>16</v>
      </c>
      <c r="C3435" s="3" t="s">
        <v>17</v>
      </c>
      <c r="D3435" s="3" t="s">
        <v>1562</v>
      </c>
      <c r="E3435" s="3" t="s">
        <v>2549</v>
      </c>
      <c r="F3435" s="3" t="s">
        <v>171</v>
      </c>
      <c r="G3435" s="3" t="s">
        <v>67</v>
      </c>
      <c r="H3435" s="3" t="s">
        <v>67</v>
      </c>
      <c r="I3435" s="3" t="s">
        <v>1895</v>
      </c>
      <c r="J3435" s="6">
        <v>2.66</v>
      </c>
      <c r="K3435" s="4">
        <v>45642</v>
      </c>
      <c r="L3435" s="3">
        <f t="shared" si="213"/>
        <v>2024</v>
      </c>
      <c r="M3435" s="3">
        <f t="shared" si="214"/>
        <v>12</v>
      </c>
      <c r="O3435" s="3"/>
      <c r="P3435" s="56">
        <f t="shared" si="215"/>
        <v>0</v>
      </c>
      <c r="Q3435" s="56">
        <f t="shared" si="216"/>
        <v>-2.66</v>
      </c>
      <c r="R3435" s="56">
        <f>IF(A3435="INVERSION",-J3435,0)</f>
        <v>0</v>
      </c>
      <c r="S3435" s="56">
        <f>finanzas3[[#This Row],[INGRESO__NETO]]+finanzas3[[#This Row],[GASTO_NETO]]+finanzas3[[#This Row],[INVERSION_NETA]]</f>
        <v>-2.66</v>
      </c>
    </row>
    <row r="3436" spans="1:19" x14ac:dyDescent="0.35">
      <c r="A3436" s="3" t="s">
        <v>28</v>
      </c>
      <c r="B3436" s="3" t="s">
        <v>16</v>
      </c>
      <c r="C3436" s="3" t="s">
        <v>17</v>
      </c>
      <c r="D3436" s="3" t="s">
        <v>1562</v>
      </c>
      <c r="E3436" s="3" t="s">
        <v>2636</v>
      </c>
      <c r="F3436" s="3" t="s">
        <v>171</v>
      </c>
      <c r="G3436" s="3" t="s">
        <v>1864</v>
      </c>
      <c r="H3436" s="3" t="s">
        <v>262</v>
      </c>
      <c r="I3436" s="3" t="s">
        <v>2633</v>
      </c>
      <c r="J3436" s="6">
        <v>1.4000000000000001</v>
      </c>
      <c r="K3436" s="4">
        <v>45642</v>
      </c>
      <c r="L3436" s="3">
        <f t="shared" si="213"/>
        <v>2024</v>
      </c>
      <c r="M3436" s="3">
        <f t="shared" si="214"/>
        <v>12</v>
      </c>
      <c r="O3436" s="3"/>
      <c r="P3436" s="56">
        <f t="shared" si="215"/>
        <v>0</v>
      </c>
      <c r="Q3436" s="56">
        <f t="shared" si="216"/>
        <v>-1.4000000000000001</v>
      </c>
      <c r="R3436" s="56">
        <f>IF(A3436="INVERSION",-J3436,0)</f>
        <v>0</v>
      </c>
      <c r="S3436" s="56">
        <f>finanzas3[[#This Row],[INGRESO__NETO]]+finanzas3[[#This Row],[GASTO_NETO]]+finanzas3[[#This Row],[INVERSION_NETA]]</f>
        <v>-1.4000000000000001</v>
      </c>
    </row>
    <row r="3437" spans="1:19" x14ac:dyDescent="0.35">
      <c r="A3437" s="3" t="s">
        <v>28</v>
      </c>
      <c r="B3437" s="3" t="s">
        <v>16</v>
      </c>
      <c r="C3437" s="3" t="s">
        <v>17</v>
      </c>
      <c r="D3437" s="3" t="s">
        <v>1562</v>
      </c>
      <c r="E3437" s="3" t="s">
        <v>1093</v>
      </c>
      <c r="F3437" s="3" t="s">
        <v>171</v>
      </c>
      <c r="G3437" s="3" t="s">
        <v>67</v>
      </c>
      <c r="H3437" s="3" t="s">
        <v>67</v>
      </c>
      <c r="I3437" s="3" t="s">
        <v>2634</v>
      </c>
      <c r="J3437" s="6">
        <v>3.0550000000000002</v>
      </c>
      <c r="K3437" s="4">
        <v>45642</v>
      </c>
      <c r="L3437" s="3">
        <f t="shared" si="213"/>
        <v>2024</v>
      </c>
      <c r="M3437" s="3">
        <f t="shared" si="214"/>
        <v>12</v>
      </c>
      <c r="O3437" s="3"/>
      <c r="P3437" s="56">
        <f t="shared" si="215"/>
        <v>0</v>
      </c>
      <c r="Q3437" s="56">
        <f t="shared" si="216"/>
        <v>-3.0550000000000002</v>
      </c>
      <c r="R3437" s="56">
        <f>IF(A3437="INVERSION",-J3437,0)</f>
        <v>0</v>
      </c>
      <c r="S3437" s="56">
        <f>finanzas3[[#This Row],[INGRESO__NETO]]+finanzas3[[#This Row],[GASTO_NETO]]+finanzas3[[#This Row],[INVERSION_NETA]]</f>
        <v>-3.0550000000000002</v>
      </c>
    </row>
    <row r="3438" spans="1:19" x14ac:dyDescent="0.35">
      <c r="A3438" s="3" t="s">
        <v>28</v>
      </c>
      <c r="B3438" s="3" t="s">
        <v>16</v>
      </c>
      <c r="C3438" s="3" t="s">
        <v>17</v>
      </c>
      <c r="D3438" s="3" t="s">
        <v>1562</v>
      </c>
      <c r="E3438" s="3" t="s">
        <v>1093</v>
      </c>
      <c r="F3438" s="3" t="s">
        <v>171</v>
      </c>
      <c r="G3438" s="3" t="s">
        <v>67</v>
      </c>
      <c r="H3438" s="3" t="s">
        <v>67</v>
      </c>
      <c r="I3438" s="3" t="s">
        <v>2635</v>
      </c>
      <c r="J3438" s="6">
        <v>1.1500000000000001</v>
      </c>
      <c r="K3438" s="4">
        <v>45642</v>
      </c>
      <c r="L3438" s="3">
        <f t="shared" si="213"/>
        <v>2024</v>
      </c>
      <c r="M3438" s="3">
        <f t="shared" si="214"/>
        <v>12</v>
      </c>
      <c r="O3438" s="3"/>
      <c r="P3438" s="56">
        <f t="shared" si="215"/>
        <v>0</v>
      </c>
      <c r="Q3438" s="56">
        <f t="shared" si="216"/>
        <v>-1.1500000000000001</v>
      </c>
      <c r="R3438" s="56">
        <f>IF(A3438="INVERSION",-J3438,0)</f>
        <v>0</v>
      </c>
      <c r="S3438" s="56">
        <f>finanzas3[[#This Row],[INGRESO__NETO]]+finanzas3[[#This Row],[GASTO_NETO]]+finanzas3[[#This Row],[INVERSION_NETA]]</f>
        <v>-1.1500000000000001</v>
      </c>
    </row>
    <row r="3439" spans="1:19" x14ac:dyDescent="0.35">
      <c r="A3439" s="3" t="s">
        <v>28</v>
      </c>
      <c r="B3439" s="3" t="s">
        <v>16</v>
      </c>
      <c r="C3439" s="3" t="s">
        <v>17</v>
      </c>
      <c r="D3439" s="3" t="s">
        <v>1562</v>
      </c>
      <c r="E3439" s="3" t="s">
        <v>327</v>
      </c>
      <c r="F3439" s="3" t="s">
        <v>20</v>
      </c>
      <c r="G3439" s="3" t="s">
        <v>73</v>
      </c>
      <c r="H3439" s="3" t="s">
        <v>168</v>
      </c>
      <c r="I3439" s="3" t="s">
        <v>327</v>
      </c>
      <c r="J3439" s="6">
        <v>0.60000000000000009</v>
      </c>
      <c r="K3439" s="4">
        <v>45642</v>
      </c>
      <c r="L3439" s="3">
        <f t="shared" si="213"/>
        <v>2024</v>
      </c>
      <c r="M3439" s="3">
        <f t="shared" si="214"/>
        <v>12</v>
      </c>
      <c r="O3439" s="3"/>
      <c r="P3439" s="56">
        <f t="shared" si="215"/>
        <v>0</v>
      </c>
      <c r="Q3439" s="56">
        <f t="shared" si="216"/>
        <v>-0.60000000000000009</v>
      </c>
      <c r="R3439" s="56">
        <f>IF(A3439="INVERSION",-J3439,0)</f>
        <v>0</v>
      </c>
      <c r="S3439" s="56">
        <f>finanzas3[[#This Row],[INGRESO__NETO]]+finanzas3[[#This Row],[GASTO_NETO]]+finanzas3[[#This Row],[INVERSION_NETA]]</f>
        <v>-0.60000000000000009</v>
      </c>
    </row>
    <row r="3440" spans="1:19" x14ac:dyDescent="0.35">
      <c r="A3440" s="3" t="s">
        <v>15</v>
      </c>
      <c r="B3440" s="3" t="s">
        <v>16</v>
      </c>
      <c r="C3440" s="3" t="s">
        <v>29</v>
      </c>
      <c r="D3440" s="3" t="s">
        <v>18</v>
      </c>
      <c r="E3440" s="3" t="s">
        <v>645</v>
      </c>
      <c r="F3440" s="3" t="s">
        <v>171</v>
      </c>
      <c r="G3440" s="3" t="s">
        <v>148</v>
      </c>
      <c r="H3440" s="3" t="s">
        <v>646</v>
      </c>
      <c r="I3440" s="3" t="s">
        <v>2706</v>
      </c>
      <c r="J3440" s="6">
        <v>1565.3969999999999</v>
      </c>
      <c r="K3440" s="4">
        <v>45644</v>
      </c>
      <c r="L3440" s="3">
        <f t="shared" si="213"/>
        <v>2024</v>
      </c>
      <c r="M3440" s="3">
        <f t="shared" si="214"/>
        <v>12</v>
      </c>
      <c r="N3440" s="37"/>
      <c r="O3440" s="3" t="s">
        <v>2621</v>
      </c>
      <c r="P3440" s="56">
        <f t="shared" si="215"/>
        <v>1565.3969999999999</v>
      </c>
      <c r="Q3440" s="56">
        <f t="shared" si="216"/>
        <v>0</v>
      </c>
      <c r="R3440" s="56">
        <f>IF(A3440="INVERSION",-J3440,0)</f>
        <v>0</v>
      </c>
      <c r="S3440" s="56">
        <f>finanzas3[[#This Row],[INGRESO__NETO]]+finanzas3[[#This Row],[GASTO_NETO]]+finanzas3[[#This Row],[INVERSION_NETA]]</f>
        <v>1565.3969999999999</v>
      </c>
    </row>
    <row r="3441" spans="1:19" x14ac:dyDescent="0.35">
      <c r="A3441" s="3" t="s">
        <v>1927</v>
      </c>
      <c r="B3441" s="3" t="s">
        <v>16</v>
      </c>
      <c r="C3441" s="3" t="s">
        <v>17</v>
      </c>
      <c r="D3441" s="3" t="s">
        <v>18</v>
      </c>
      <c r="E3441" s="3" t="s">
        <v>2346</v>
      </c>
      <c r="F3441" s="3" t="s">
        <v>20</v>
      </c>
      <c r="G3441" s="3" t="s">
        <v>2352</v>
      </c>
      <c r="H3441" s="3" t="s">
        <v>2352</v>
      </c>
      <c r="I3441" s="3" t="s">
        <v>2352</v>
      </c>
      <c r="J3441" s="6">
        <v>0</v>
      </c>
      <c r="K3441" s="4">
        <v>45645</v>
      </c>
      <c r="L3441" s="3">
        <f t="shared" si="213"/>
        <v>2024</v>
      </c>
      <c r="M3441" s="3">
        <f t="shared" si="214"/>
        <v>12</v>
      </c>
      <c r="N3441" s="37"/>
      <c r="O3441" s="3"/>
      <c r="P3441" s="56">
        <f t="shared" si="215"/>
        <v>0</v>
      </c>
      <c r="Q3441" s="56">
        <f t="shared" si="216"/>
        <v>0</v>
      </c>
      <c r="R3441" s="56">
        <f>IF(A3441="INVERSION",-J3441,0)</f>
        <v>0</v>
      </c>
      <c r="S3441" s="56">
        <f>finanzas3[[#This Row],[INGRESO__NETO]]+finanzas3[[#This Row],[GASTO_NETO]]+finanzas3[[#This Row],[INVERSION_NETA]]</f>
        <v>0</v>
      </c>
    </row>
    <row r="3442" spans="1:19" x14ac:dyDescent="0.35">
      <c r="A3442" s="3" t="s">
        <v>15</v>
      </c>
      <c r="B3442" s="3" t="s">
        <v>16</v>
      </c>
      <c r="C3442" s="3" t="s">
        <v>17</v>
      </c>
      <c r="D3442" s="3" t="s">
        <v>18</v>
      </c>
      <c r="E3442" s="3" t="s">
        <v>2346</v>
      </c>
      <c r="F3442" s="3" t="s">
        <v>20</v>
      </c>
      <c r="G3442" s="3" t="s">
        <v>22</v>
      </c>
      <c r="H3442" s="3" t="s">
        <v>2500</v>
      </c>
      <c r="I3442" s="3" t="s">
        <v>2500</v>
      </c>
      <c r="J3442" s="6">
        <v>17.099999999999998</v>
      </c>
      <c r="K3442" s="48">
        <v>45658</v>
      </c>
      <c r="L3442" s="3">
        <f t="shared" si="213"/>
        <v>2025</v>
      </c>
      <c r="M3442" s="3">
        <f t="shared" si="214"/>
        <v>1</v>
      </c>
      <c r="O3442" s="3"/>
      <c r="P3442" s="56">
        <f t="shared" si="215"/>
        <v>17.099999999999998</v>
      </c>
      <c r="Q3442" s="56">
        <f t="shared" si="216"/>
        <v>0</v>
      </c>
      <c r="R3442" s="56">
        <f>IF(A3442="INVERSION",-J3442,0)</f>
        <v>0</v>
      </c>
      <c r="S3442" s="56">
        <f>finanzas3[[#This Row],[INGRESO__NETO]]+finanzas3[[#This Row],[GASTO_NETO]]+finanzas3[[#This Row],[INVERSION_NETA]]</f>
        <v>17.099999999999998</v>
      </c>
    </row>
    <row r="3443" spans="1:19" x14ac:dyDescent="0.35">
      <c r="A3443" s="3" t="s">
        <v>1927</v>
      </c>
      <c r="B3443" s="3" t="s">
        <v>16</v>
      </c>
      <c r="C3443" s="3" t="s">
        <v>29</v>
      </c>
      <c r="D3443" s="3" t="s">
        <v>18</v>
      </c>
      <c r="E3443" s="46" t="s">
        <v>1537</v>
      </c>
      <c r="F3443" s="46" t="s">
        <v>20</v>
      </c>
      <c r="G3443" s="46" t="s">
        <v>1537</v>
      </c>
      <c r="H3443" s="46" t="s">
        <v>1537</v>
      </c>
      <c r="I3443" s="46" t="s">
        <v>2584</v>
      </c>
      <c r="J3443" s="49">
        <v>0</v>
      </c>
      <c r="K3443" s="4">
        <v>45689</v>
      </c>
      <c r="L3443" s="3">
        <f t="shared" si="213"/>
        <v>2025</v>
      </c>
      <c r="M3443" s="3">
        <f t="shared" si="214"/>
        <v>2</v>
      </c>
      <c r="N3443" s="37"/>
      <c r="O3443" s="3"/>
      <c r="P3443" s="56">
        <f t="shared" si="215"/>
        <v>0</v>
      </c>
      <c r="Q3443" s="56">
        <f t="shared" si="216"/>
        <v>0</v>
      </c>
      <c r="R3443" s="56">
        <f>IF(A3443="INVERSION",-J3443,0)</f>
        <v>0</v>
      </c>
      <c r="S3443" s="56">
        <f>finanzas3[[#This Row],[INGRESO__NETO]]+finanzas3[[#This Row],[GASTO_NETO]]+finanzas3[[#This Row],[INVERSION_NETA]]</f>
        <v>0</v>
      </c>
    </row>
    <row r="3444" spans="1:19" x14ac:dyDescent="0.35">
      <c r="A3444" s="3" t="s">
        <v>28</v>
      </c>
      <c r="B3444" s="3" t="s">
        <v>16</v>
      </c>
      <c r="C3444" s="3" t="s">
        <v>29</v>
      </c>
      <c r="D3444" s="3" t="s">
        <v>18</v>
      </c>
      <c r="E3444" s="3" t="s">
        <v>37</v>
      </c>
      <c r="F3444" s="3" t="s">
        <v>171</v>
      </c>
      <c r="G3444" s="3" t="s">
        <v>1864</v>
      </c>
      <c r="H3444" s="3" t="s">
        <v>1862</v>
      </c>
      <c r="I3444" s="3" t="s">
        <v>1374</v>
      </c>
      <c r="J3444" s="6">
        <v>30</v>
      </c>
      <c r="K3444" s="4">
        <v>45658</v>
      </c>
      <c r="L3444" s="3">
        <f t="shared" si="213"/>
        <v>2025</v>
      </c>
      <c r="M3444" s="3">
        <f t="shared" si="214"/>
        <v>1</v>
      </c>
      <c r="N3444" s="37"/>
      <c r="O3444" s="3"/>
      <c r="P3444" s="56">
        <f t="shared" si="215"/>
        <v>0</v>
      </c>
      <c r="Q3444" s="56">
        <f t="shared" si="216"/>
        <v>-30</v>
      </c>
      <c r="R3444" s="56">
        <f>IF(A3444="INVERSION",-J3444,0)</f>
        <v>0</v>
      </c>
      <c r="S3444" s="56">
        <f>finanzas3[[#This Row],[INGRESO__NETO]]+finanzas3[[#This Row],[GASTO_NETO]]+finanzas3[[#This Row],[INVERSION_NETA]]</f>
        <v>-30</v>
      </c>
    </row>
    <row r="3445" spans="1:19" x14ac:dyDescent="0.35">
      <c r="A3445" s="3" t="s">
        <v>28</v>
      </c>
      <c r="B3445" s="3" t="s">
        <v>16</v>
      </c>
      <c r="C3445" s="3" t="s">
        <v>29</v>
      </c>
      <c r="D3445" s="3" t="s">
        <v>18</v>
      </c>
      <c r="E3445" s="3" t="s">
        <v>184</v>
      </c>
      <c r="F3445" s="3" t="s">
        <v>171</v>
      </c>
      <c r="G3445" s="3" t="s">
        <v>1864</v>
      </c>
      <c r="H3445" s="3" t="s">
        <v>184</v>
      </c>
      <c r="I3445" s="3" t="s">
        <v>1271</v>
      </c>
      <c r="J3445" s="6">
        <v>6.5</v>
      </c>
      <c r="K3445" s="4">
        <v>45658</v>
      </c>
      <c r="L3445" s="3">
        <f t="shared" si="213"/>
        <v>2025</v>
      </c>
      <c r="M3445" s="3">
        <f t="shared" si="214"/>
        <v>1</v>
      </c>
      <c r="N3445" s="37"/>
      <c r="O3445" s="3"/>
      <c r="P3445" s="56">
        <f t="shared" si="215"/>
        <v>0</v>
      </c>
      <c r="Q3445" s="56">
        <f t="shared" si="216"/>
        <v>-6.5</v>
      </c>
      <c r="R3445" s="56">
        <f>IF(A3445="INVERSION",-J3445,0)</f>
        <v>0</v>
      </c>
      <c r="S3445" s="56">
        <f>finanzas3[[#This Row],[INGRESO__NETO]]+finanzas3[[#This Row],[GASTO_NETO]]+finanzas3[[#This Row],[INVERSION_NETA]]</f>
        <v>-6.5</v>
      </c>
    </row>
    <row r="3446" spans="1:19" x14ac:dyDescent="0.35">
      <c r="A3446" s="3" t="s">
        <v>28</v>
      </c>
      <c r="B3446" s="3" t="s">
        <v>16</v>
      </c>
      <c r="C3446" s="3" t="s">
        <v>29</v>
      </c>
      <c r="D3446" s="3" t="s">
        <v>18</v>
      </c>
      <c r="E3446" s="3" t="s">
        <v>37</v>
      </c>
      <c r="F3446" s="3" t="s">
        <v>171</v>
      </c>
      <c r="G3446" s="3" t="s">
        <v>1864</v>
      </c>
      <c r="H3446" s="3" t="s">
        <v>679</v>
      </c>
      <c r="I3446" s="3" t="s">
        <v>2197</v>
      </c>
      <c r="J3446" s="6">
        <v>4.6100000000000003</v>
      </c>
      <c r="K3446" s="4">
        <v>45658</v>
      </c>
      <c r="L3446" s="3">
        <f t="shared" si="213"/>
        <v>2025</v>
      </c>
      <c r="M3446" s="3">
        <f t="shared" si="214"/>
        <v>1</v>
      </c>
      <c r="N3446" s="37"/>
      <c r="O3446" s="3"/>
      <c r="P3446" s="56">
        <f t="shared" si="215"/>
        <v>0</v>
      </c>
      <c r="Q3446" s="56">
        <f t="shared" si="216"/>
        <v>-4.6100000000000003</v>
      </c>
      <c r="R3446" s="56">
        <f>IF(A3446="INVERSION",-J3446,0)</f>
        <v>0</v>
      </c>
      <c r="S3446" s="56">
        <f>finanzas3[[#This Row],[INGRESO__NETO]]+finanzas3[[#This Row],[GASTO_NETO]]+finanzas3[[#This Row],[INVERSION_NETA]]</f>
        <v>-4.6100000000000003</v>
      </c>
    </row>
    <row r="3447" spans="1:19" x14ac:dyDescent="0.35">
      <c r="A3447" s="3" t="s">
        <v>28</v>
      </c>
      <c r="B3447" s="3" t="s">
        <v>16</v>
      </c>
      <c r="C3447" s="3" t="s">
        <v>17</v>
      </c>
      <c r="D3447" s="3" t="s">
        <v>18</v>
      </c>
      <c r="E3447" s="3" t="s">
        <v>803</v>
      </c>
      <c r="F3447" s="3" t="s">
        <v>171</v>
      </c>
      <c r="G3447" s="3" t="s">
        <v>53</v>
      </c>
      <c r="H3447" s="3" t="s">
        <v>77</v>
      </c>
      <c r="I3447" s="3" t="s">
        <v>711</v>
      </c>
      <c r="J3447" s="6">
        <v>0.94300000000000006</v>
      </c>
      <c r="K3447" s="4">
        <v>45446</v>
      </c>
      <c r="L3447" s="3">
        <f t="shared" si="213"/>
        <v>2024</v>
      </c>
      <c r="M3447" s="3">
        <f t="shared" si="214"/>
        <v>6</v>
      </c>
      <c r="O3447" s="3"/>
      <c r="P3447" s="56">
        <f t="shared" si="215"/>
        <v>0</v>
      </c>
      <c r="Q3447" s="56">
        <f t="shared" si="216"/>
        <v>-0.94300000000000006</v>
      </c>
      <c r="R3447" s="56">
        <f>IF(A3447="INVERSION",-J3447,0)</f>
        <v>0</v>
      </c>
      <c r="S3447" s="56">
        <f>finanzas3[[#This Row],[INGRESO__NETO]]+finanzas3[[#This Row],[GASTO_NETO]]+finanzas3[[#This Row],[INVERSION_NETA]]</f>
        <v>-0.94300000000000006</v>
      </c>
    </row>
    <row r="3448" spans="1:19" x14ac:dyDescent="0.35">
      <c r="A3448" s="3" t="s">
        <v>28</v>
      </c>
      <c r="B3448" s="3" t="s">
        <v>16</v>
      </c>
      <c r="C3448" s="3" t="s">
        <v>17</v>
      </c>
      <c r="D3448" s="3" t="s">
        <v>18</v>
      </c>
      <c r="E3448" s="3" t="s">
        <v>1784</v>
      </c>
      <c r="F3448" s="3" t="s">
        <v>171</v>
      </c>
      <c r="G3448" s="3" t="s">
        <v>67</v>
      </c>
      <c r="H3448" s="3" t="s">
        <v>67</v>
      </c>
      <c r="I3448" s="3" t="s">
        <v>1016</v>
      </c>
      <c r="J3448" s="6">
        <v>0.27</v>
      </c>
      <c r="K3448" s="4">
        <v>45643</v>
      </c>
      <c r="L3448" s="3">
        <f t="shared" si="213"/>
        <v>2024</v>
      </c>
      <c r="M3448" s="3">
        <f t="shared" si="214"/>
        <v>12</v>
      </c>
      <c r="N3448" s="37"/>
      <c r="O3448" s="3"/>
      <c r="P3448" s="56">
        <f t="shared" si="215"/>
        <v>0</v>
      </c>
      <c r="Q3448" s="56">
        <f t="shared" si="216"/>
        <v>-0.27</v>
      </c>
      <c r="R3448" s="56">
        <f>IF(A3448="INVERSION",-J3448,0)</f>
        <v>0</v>
      </c>
      <c r="S3448" s="56">
        <f>finanzas3[[#This Row],[INGRESO__NETO]]+finanzas3[[#This Row],[GASTO_NETO]]+finanzas3[[#This Row],[INVERSION_NETA]]</f>
        <v>-0.27</v>
      </c>
    </row>
    <row r="3449" spans="1:19" x14ac:dyDescent="0.35">
      <c r="A3449" s="3" t="s">
        <v>28</v>
      </c>
      <c r="B3449" s="3" t="s">
        <v>16</v>
      </c>
      <c r="C3449" s="3" t="s">
        <v>17</v>
      </c>
      <c r="D3449" s="3" t="s">
        <v>18</v>
      </c>
      <c r="E3449" s="3" t="s">
        <v>634</v>
      </c>
      <c r="F3449" s="3" t="s">
        <v>171</v>
      </c>
      <c r="G3449" s="3" t="s">
        <v>67</v>
      </c>
      <c r="H3449" s="3" t="s">
        <v>67</v>
      </c>
      <c r="I3449" s="3" t="s">
        <v>1016</v>
      </c>
      <c r="J3449" s="6">
        <v>0.17</v>
      </c>
      <c r="K3449" s="4">
        <v>45644</v>
      </c>
      <c r="L3449" s="3">
        <f t="shared" si="213"/>
        <v>2024</v>
      </c>
      <c r="M3449" s="3">
        <f t="shared" si="214"/>
        <v>12</v>
      </c>
      <c r="N3449" s="37"/>
      <c r="O3449" s="3"/>
      <c r="P3449" s="56">
        <f t="shared" si="215"/>
        <v>0</v>
      </c>
      <c r="Q3449" s="56">
        <f t="shared" si="216"/>
        <v>-0.17</v>
      </c>
      <c r="R3449" s="56">
        <f>IF(A3449="INVERSION",-J3449,0)</f>
        <v>0</v>
      </c>
      <c r="S3449" s="56">
        <f>finanzas3[[#This Row],[INGRESO__NETO]]+finanzas3[[#This Row],[GASTO_NETO]]+finanzas3[[#This Row],[INVERSION_NETA]]</f>
        <v>-0.17</v>
      </c>
    </row>
    <row r="3450" spans="1:19" x14ac:dyDescent="0.35">
      <c r="A3450" s="3" t="s">
        <v>28</v>
      </c>
      <c r="B3450" s="3" t="s">
        <v>16</v>
      </c>
      <c r="C3450" s="3" t="s">
        <v>17</v>
      </c>
      <c r="D3450" s="3" t="s">
        <v>18</v>
      </c>
      <c r="E3450" s="3" t="s">
        <v>645</v>
      </c>
      <c r="F3450" s="3" t="s">
        <v>171</v>
      </c>
      <c r="G3450" s="3" t="s">
        <v>48</v>
      </c>
      <c r="H3450" s="3" t="s">
        <v>874</v>
      </c>
      <c r="I3450" s="3" t="s">
        <v>185</v>
      </c>
      <c r="J3450" s="6">
        <v>0.1</v>
      </c>
      <c r="K3450" s="4">
        <v>45645</v>
      </c>
      <c r="L3450" s="3">
        <f t="shared" si="213"/>
        <v>2024</v>
      </c>
      <c r="M3450" s="3">
        <f t="shared" si="214"/>
        <v>12</v>
      </c>
      <c r="N3450" s="37"/>
      <c r="O3450" s="3"/>
      <c r="P3450" s="56">
        <f t="shared" si="215"/>
        <v>0</v>
      </c>
      <c r="Q3450" s="56">
        <f t="shared" si="216"/>
        <v>-0.1</v>
      </c>
      <c r="R3450" s="56">
        <f>IF(A3450="INVERSION",-J3450,0)</f>
        <v>0</v>
      </c>
      <c r="S3450" s="56">
        <f>finanzas3[[#This Row],[INGRESO__NETO]]+finanzas3[[#This Row],[GASTO_NETO]]+finanzas3[[#This Row],[INVERSION_NETA]]</f>
        <v>-0.1</v>
      </c>
    </row>
    <row r="3451" spans="1:19" x14ac:dyDescent="0.35">
      <c r="A3451" s="3" t="s">
        <v>28</v>
      </c>
      <c r="B3451" s="3" t="s">
        <v>16</v>
      </c>
      <c r="C3451" s="3" t="s">
        <v>17</v>
      </c>
      <c r="D3451" s="3" t="s">
        <v>18</v>
      </c>
      <c r="E3451" s="3" t="s">
        <v>1014</v>
      </c>
      <c r="F3451" s="3" t="s">
        <v>171</v>
      </c>
      <c r="G3451" s="3" t="s">
        <v>67</v>
      </c>
      <c r="H3451" s="3" t="s">
        <v>66</v>
      </c>
      <c r="I3451" s="3" t="s">
        <v>1496</v>
      </c>
      <c r="J3451" s="6">
        <v>1.2330000000000001</v>
      </c>
      <c r="K3451" s="4">
        <v>45646</v>
      </c>
      <c r="L3451" s="3">
        <f t="shared" si="213"/>
        <v>2024</v>
      </c>
      <c r="M3451" s="3">
        <f t="shared" si="214"/>
        <v>12</v>
      </c>
      <c r="N3451" s="37"/>
      <c r="O3451" s="3" t="s">
        <v>2647</v>
      </c>
      <c r="P3451" s="56">
        <f t="shared" si="215"/>
        <v>0</v>
      </c>
      <c r="Q3451" s="56">
        <f t="shared" si="216"/>
        <v>-1.2330000000000001</v>
      </c>
      <c r="R3451" s="56">
        <f>IF(A3451="INVERSION",-J3451,0)</f>
        <v>0</v>
      </c>
      <c r="S3451" s="56">
        <f>finanzas3[[#This Row],[INGRESO__NETO]]+finanzas3[[#This Row],[GASTO_NETO]]+finanzas3[[#This Row],[INVERSION_NETA]]</f>
        <v>-1.2330000000000001</v>
      </c>
    </row>
    <row r="3452" spans="1:19" x14ac:dyDescent="0.35">
      <c r="A3452" s="3" t="s">
        <v>531</v>
      </c>
      <c r="B3452" s="3" t="s">
        <v>16</v>
      </c>
      <c r="C3452" s="3" t="s">
        <v>17</v>
      </c>
      <c r="D3452" s="3" t="s">
        <v>18</v>
      </c>
      <c r="E3452" s="3" t="s">
        <v>532</v>
      </c>
      <c r="F3452" s="3" t="s">
        <v>20</v>
      </c>
      <c r="G3452" s="3" t="s">
        <v>1451</v>
      </c>
      <c r="H3452" s="3" t="s">
        <v>1451</v>
      </c>
      <c r="I3452" s="3" t="s">
        <v>532</v>
      </c>
      <c r="J3452" s="6">
        <v>1350</v>
      </c>
      <c r="K3452" s="4">
        <v>45645</v>
      </c>
      <c r="L3452" s="3">
        <f t="shared" si="213"/>
        <v>2024</v>
      </c>
      <c r="M3452" s="3">
        <f t="shared" si="214"/>
        <v>12</v>
      </c>
      <c r="N3452" s="37"/>
      <c r="O3452" s="3"/>
      <c r="P3452" s="56">
        <f t="shared" si="215"/>
        <v>0</v>
      </c>
      <c r="Q3452" s="56">
        <f t="shared" si="216"/>
        <v>0</v>
      </c>
      <c r="R3452" s="56">
        <f>IF(A3452="INVERSION",-J3452,0)</f>
        <v>-1350</v>
      </c>
      <c r="S3452" s="56">
        <f>finanzas3[[#This Row],[INGRESO__NETO]]+finanzas3[[#This Row],[GASTO_NETO]]+finanzas3[[#This Row],[INVERSION_NETA]]</f>
        <v>-1350</v>
      </c>
    </row>
    <row r="3453" spans="1:19" x14ac:dyDescent="0.35">
      <c r="A3453" s="3" t="s">
        <v>531</v>
      </c>
      <c r="B3453" s="3" t="s">
        <v>16</v>
      </c>
      <c r="C3453" s="3" t="s">
        <v>17</v>
      </c>
      <c r="D3453" s="3" t="s">
        <v>18</v>
      </c>
      <c r="E3453" s="3" t="s">
        <v>2648</v>
      </c>
      <c r="F3453" s="3" t="s">
        <v>171</v>
      </c>
      <c r="G3453" s="3" t="s">
        <v>531</v>
      </c>
      <c r="H3453" s="3" t="s">
        <v>2649</v>
      </c>
      <c r="I3453" s="3" t="s">
        <v>2649</v>
      </c>
      <c r="J3453" s="6">
        <v>450</v>
      </c>
      <c r="K3453" s="4">
        <v>45649</v>
      </c>
      <c r="L3453" s="3">
        <f t="shared" si="213"/>
        <v>2024</v>
      </c>
      <c r="M3453" s="3">
        <f t="shared" si="214"/>
        <v>12</v>
      </c>
      <c r="N3453" s="37"/>
      <c r="O3453" s="3" t="s">
        <v>2650</v>
      </c>
      <c r="P3453" s="56">
        <f t="shared" si="215"/>
        <v>0</v>
      </c>
      <c r="Q3453" s="56">
        <f t="shared" si="216"/>
        <v>0</v>
      </c>
      <c r="R3453" s="56">
        <f>IF(A3453="INVERSION",-J3453,0)</f>
        <v>-450</v>
      </c>
      <c r="S3453" s="56">
        <f>finanzas3[[#This Row],[INGRESO__NETO]]+finanzas3[[#This Row],[GASTO_NETO]]+finanzas3[[#This Row],[INVERSION_NETA]]</f>
        <v>-450</v>
      </c>
    </row>
    <row r="3454" spans="1:19" x14ac:dyDescent="0.35">
      <c r="A3454" s="3" t="s">
        <v>28</v>
      </c>
      <c r="B3454" s="3" t="s">
        <v>16</v>
      </c>
      <c r="C3454" s="3" t="s">
        <v>17</v>
      </c>
      <c r="D3454" s="3" t="s">
        <v>18</v>
      </c>
      <c r="E3454" s="50" t="s">
        <v>21</v>
      </c>
      <c r="F3454" s="50" t="s">
        <v>171</v>
      </c>
      <c r="G3454" s="50" t="s">
        <v>21</v>
      </c>
      <c r="H3454" s="50" t="s">
        <v>2651</v>
      </c>
      <c r="I3454" s="50" t="s">
        <v>2651</v>
      </c>
      <c r="J3454" s="51">
        <v>14</v>
      </c>
      <c r="K3454" s="52">
        <v>45649</v>
      </c>
      <c r="L3454" s="3">
        <f t="shared" si="213"/>
        <v>2024</v>
      </c>
      <c r="M3454" s="3">
        <f t="shared" si="214"/>
        <v>12</v>
      </c>
      <c r="N3454" s="37"/>
      <c r="O3454" s="3"/>
      <c r="P3454" s="56">
        <f t="shared" si="215"/>
        <v>0</v>
      </c>
      <c r="Q3454" s="56">
        <f t="shared" si="216"/>
        <v>-14</v>
      </c>
      <c r="R3454" s="56">
        <f>IF(A3454="INVERSION",-J3454,0)</f>
        <v>0</v>
      </c>
      <c r="S3454" s="56">
        <f>finanzas3[[#This Row],[INGRESO__NETO]]+finanzas3[[#This Row],[GASTO_NETO]]+finanzas3[[#This Row],[INVERSION_NETA]]</f>
        <v>-14</v>
      </c>
    </row>
    <row r="3455" spans="1:19" x14ac:dyDescent="0.35">
      <c r="A3455" s="3" t="s">
        <v>28</v>
      </c>
      <c r="B3455" s="3" t="s">
        <v>16</v>
      </c>
      <c r="C3455" s="3" t="s">
        <v>17</v>
      </c>
      <c r="D3455" s="3" t="s">
        <v>18</v>
      </c>
      <c r="E3455" s="3" t="s">
        <v>1378</v>
      </c>
      <c r="F3455" s="3" t="s">
        <v>171</v>
      </c>
      <c r="G3455" s="3" t="s">
        <v>67</v>
      </c>
      <c r="H3455" s="3" t="s">
        <v>66</v>
      </c>
      <c r="I3455" s="3" t="s">
        <v>1378</v>
      </c>
      <c r="J3455" s="6">
        <v>1.6</v>
      </c>
      <c r="K3455" s="4">
        <v>45649</v>
      </c>
      <c r="L3455" s="3">
        <f t="shared" si="213"/>
        <v>2024</v>
      </c>
      <c r="M3455" s="3">
        <f t="shared" si="214"/>
        <v>12</v>
      </c>
      <c r="N3455" s="37"/>
      <c r="O3455" s="3"/>
      <c r="P3455" s="56">
        <f t="shared" si="215"/>
        <v>0</v>
      </c>
      <c r="Q3455" s="56">
        <f t="shared" si="216"/>
        <v>-1.6</v>
      </c>
      <c r="R3455" s="56">
        <f>IF(A3455="INVERSION",-J3455,0)</f>
        <v>0</v>
      </c>
      <c r="S3455" s="56">
        <f>finanzas3[[#This Row],[INGRESO__NETO]]+finanzas3[[#This Row],[GASTO_NETO]]+finanzas3[[#This Row],[INVERSION_NETA]]</f>
        <v>-1.6</v>
      </c>
    </row>
    <row r="3456" spans="1:19" x14ac:dyDescent="0.35">
      <c r="A3456" s="3" t="s">
        <v>28</v>
      </c>
      <c r="B3456" s="3" t="s">
        <v>16</v>
      </c>
      <c r="C3456" s="3" t="s">
        <v>17</v>
      </c>
      <c r="D3456" s="3" t="s">
        <v>18</v>
      </c>
      <c r="E3456" s="3" t="s">
        <v>2653</v>
      </c>
      <c r="F3456" s="3" t="s">
        <v>47</v>
      </c>
      <c r="G3456" s="3" t="s">
        <v>67</v>
      </c>
      <c r="H3456" s="3" t="s">
        <v>66</v>
      </c>
      <c r="I3456" s="3" t="s">
        <v>2652</v>
      </c>
      <c r="J3456" s="6">
        <v>2.1</v>
      </c>
      <c r="K3456" s="4">
        <v>45649</v>
      </c>
      <c r="L3456" s="3">
        <f t="shared" si="213"/>
        <v>2024</v>
      </c>
      <c r="M3456" s="3">
        <f t="shared" si="214"/>
        <v>12</v>
      </c>
      <c r="N3456" s="37"/>
      <c r="O3456" s="3"/>
      <c r="P3456" s="56">
        <f t="shared" si="215"/>
        <v>0</v>
      </c>
      <c r="Q3456" s="56">
        <f t="shared" si="216"/>
        <v>-2.1</v>
      </c>
      <c r="R3456" s="56">
        <f>IF(A3456="INVERSION",-J3456,0)</f>
        <v>0</v>
      </c>
      <c r="S3456" s="56">
        <f>finanzas3[[#This Row],[INGRESO__NETO]]+finanzas3[[#This Row],[GASTO_NETO]]+finanzas3[[#This Row],[INVERSION_NETA]]</f>
        <v>-2.1</v>
      </c>
    </row>
    <row r="3457" spans="1:19" x14ac:dyDescent="0.35">
      <c r="A3457" s="3" t="s">
        <v>28</v>
      </c>
      <c r="B3457" s="3" t="s">
        <v>16</v>
      </c>
      <c r="C3457" s="3" t="s">
        <v>17</v>
      </c>
      <c r="D3457" s="3" t="s">
        <v>18</v>
      </c>
      <c r="E3457" s="3" t="s">
        <v>1402</v>
      </c>
      <c r="F3457" s="3" t="s">
        <v>20</v>
      </c>
      <c r="G3457" s="3" t="s">
        <v>73</v>
      </c>
      <c r="H3457" s="3" t="s">
        <v>168</v>
      </c>
      <c r="I3457" s="3" t="s">
        <v>2195</v>
      </c>
      <c r="J3457" s="6">
        <v>0.99900000000000011</v>
      </c>
      <c r="K3457" s="4">
        <v>45649</v>
      </c>
      <c r="L3457" s="3">
        <f t="shared" ref="L3457:L3529" si="217">YEAR(K3457)</f>
        <v>2024</v>
      </c>
      <c r="M3457" s="3">
        <f t="shared" ref="M3457:M3529" si="218">MONTH(K3457)</f>
        <v>12</v>
      </c>
      <c r="N3457" s="37"/>
      <c r="O3457" s="3"/>
      <c r="P3457" s="56">
        <f t="shared" si="215"/>
        <v>0</v>
      </c>
      <c r="Q3457" s="56">
        <f t="shared" si="216"/>
        <v>-0.99900000000000011</v>
      </c>
      <c r="R3457" s="56">
        <f>IF(A3457="INVERSION",-J3457,0)</f>
        <v>0</v>
      </c>
      <c r="S3457" s="56">
        <f>finanzas3[[#This Row],[INGRESO__NETO]]+finanzas3[[#This Row],[GASTO_NETO]]+finanzas3[[#This Row],[INVERSION_NETA]]</f>
        <v>-0.99900000000000011</v>
      </c>
    </row>
    <row r="3458" spans="1:19" x14ac:dyDescent="0.35">
      <c r="A3458" s="3" t="s">
        <v>28</v>
      </c>
      <c r="B3458" s="3" t="s">
        <v>16</v>
      </c>
      <c r="C3458" s="3" t="s">
        <v>17</v>
      </c>
      <c r="D3458" s="3" t="s">
        <v>18</v>
      </c>
      <c r="E3458" s="3" t="s">
        <v>2142</v>
      </c>
      <c r="F3458" s="3" t="s">
        <v>20</v>
      </c>
      <c r="G3458" s="3" t="s">
        <v>73</v>
      </c>
      <c r="H3458" s="3" t="s">
        <v>168</v>
      </c>
      <c r="I3458" s="3" t="s">
        <v>2142</v>
      </c>
      <c r="J3458" s="6">
        <v>0.49900000000000005</v>
      </c>
      <c r="K3458" s="4">
        <v>45649</v>
      </c>
      <c r="L3458" s="3">
        <f t="shared" si="217"/>
        <v>2024</v>
      </c>
      <c r="M3458" s="3">
        <f t="shared" si="218"/>
        <v>12</v>
      </c>
      <c r="N3458" s="37"/>
      <c r="O3458" s="3"/>
      <c r="P3458" s="56">
        <f t="shared" si="215"/>
        <v>0</v>
      </c>
      <c r="Q3458" s="56">
        <f t="shared" si="216"/>
        <v>-0.49900000000000005</v>
      </c>
      <c r="R3458" s="56">
        <f>IF(A3458="INVERSION",-J3458,0)</f>
        <v>0</v>
      </c>
      <c r="S3458" s="56">
        <f>finanzas3[[#This Row],[INGRESO__NETO]]+finanzas3[[#This Row],[GASTO_NETO]]+finanzas3[[#This Row],[INVERSION_NETA]]</f>
        <v>-0.49900000000000005</v>
      </c>
    </row>
    <row r="3459" spans="1:19" x14ac:dyDescent="0.35">
      <c r="A3459" s="3" t="s">
        <v>28</v>
      </c>
      <c r="B3459" s="3" t="s">
        <v>16</v>
      </c>
      <c r="C3459" s="3" t="s">
        <v>17</v>
      </c>
      <c r="D3459" s="3" t="s">
        <v>18</v>
      </c>
      <c r="E3459" s="3" t="s">
        <v>2659</v>
      </c>
      <c r="F3459" s="3" t="s">
        <v>47</v>
      </c>
      <c r="G3459" s="3" t="s">
        <v>67</v>
      </c>
      <c r="H3459" s="3" t="s">
        <v>66</v>
      </c>
      <c r="I3459" s="3" t="s">
        <v>1993</v>
      </c>
      <c r="J3459" s="6">
        <v>3.2</v>
      </c>
      <c r="K3459" s="4">
        <v>45652</v>
      </c>
      <c r="L3459" s="3">
        <f t="shared" si="217"/>
        <v>2024</v>
      </c>
      <c r="M3459" s="3">
        <f t="shared" si="218"/>
        <v>12</v>
      </c>
      <c r="N3459" s="39">
        <v>45650</v>
      </c>
      <c r="O3459" s="3" t="s">
        <v>2654</v>
      </c>
      <c r="P3459" s="56">
        <f t="shared" ref="P3459:P3522" si="219">IF(A3459="INGRESO",J3459,0)</f>
        <v>0</v>
      </c>
      <c r="Q3459" s="56">
        <f t="shared" ref="Q3459:Q3522" si="220">IF(A3459="GASTO",-J3459,0)</f>
        <v>-3.2</v>
      </c>
      <c r="R3459" s="56">
        <f>IF(A3459="INVERSION",-J3459,0)</f>
        <v>0</v>
      </c>
      <c r="S3459" s="56">
        <f>finanzas3[[#This Row],[INGRESO__NETO]]+finanzas3[[#This Row],[GASTO_NETO]]+finanzas3[[#This Row],[INVERSION_NETA]]</f>
        <v>-3.2</v>
      </c>
    </row>
    <row r="3460" spans="1:19" x14ac:dyDescent="0.35">
      <c r="A3460" s="3" t="s">
        <v>15</v>
      </c>
      <c r="B3460" s="3" t="s">
        <v>16</v>
      </c>
      <c r="C3460" s="3" t="s">
        <v>17</v>
      </c>
      <c r="D3460" s="3" t="s">
        <v>18</v>
      </c>
      <c r="E3460" s="3" t="s">
        <v>610</v>
      </c>
      <c r="F3460" s="3" t="s">
        <v>47</v>
      </c>
      <c r="G3460" s="3" t="s">
        <v>568</v>
      </c>
      <c r="H3460" s="3" t="s">
        <v>569</v>
      </c>
      <c r="I3460" s="3" t="s">
        <v>2655</v>
      </c>
      <c r="J3460" s="6">
        <v>3</v>
      </c>
      <c r="K3460" s="4">
        <v>45652</v>
      </c>
      <c r="L3460" s="3">
        <f t="shared" si="217"/>
        <v>2024</v>
      </c>
      <c r="M3460" s="3">
        <f t="shared" si="218"/>
        <v>12</v>
      </c>
      <c r="N3460" s="37"/>
      <c r="O3460" s="3" t="s">
        <v>2677</v>
      </c>
      <c r="P3460" s="56">
        <f t="shared" si="219"/>
        <v>3</v>
      </c>
      <c r="Q3460" s="56">
        <f t="shared" si="220"/>
        <v>0</v>
      </c>
      <c r="R3460" s="56">
        <f>IF(A3460="INVERSION",-J3460,0)</f>
        <v>0</v>
      </c>
      <c r="S3460" s="56">
        <f>finanzas3[[#This Row],[INGRESO__NETO]]+finanzas3[[#This Row],[GASTO_NETO]]+finanzas3[[#This Row],[INVERSION_NETA]]</f>
        <v>3</v>
      </c>
    </row>
    <row r="3461" spans="1:19" x14ac:dyDescent="0.35">
      <c r="A3461" s="3" t="s">
        <v>28</v>
      </c>
      <c r="B3461" s="3" t="s">
        <v>16</v>
      </c>
      <c r="C3461" s="3" t="s">
        <v>17</v>
      </c>
      <c r="D3461" s="3" t="s">
        <v>18</v>
      </c>
      <c r="E3461" s="3" t="s">
        <v>2658</v>
      </c>
      <c r="F3461" s="3" t="s">
        <v>47</v>
      </c>
      <c r="G3461" s="3" t="s">
        <v>67</v>
      </c>
      <c r="H3461" s="3" t="s">
        <v>66</v>
      </c>
      <c r="I3461" s="3" t="s">
        <v>2657</v>
      </c>
      <c r="J3461" s="6">
        <v>1.5</v>
      </c>
      <c r="K3461" s="4">
        <v>45652</v>
      </c>
      <c r="L3461" s="3">
        <f t="shared" si="217"/>
        <v>2024</v>
      </c>
      <c r="M3461" s="3">
        <f t="shared" si="218"/>
        <v>12</v>
      </c>
      <c r="N3461" s="37"/>
      <c r="O3461" s="3" t="s">
        <v>2661</v>
      </c>
      <c r="P3461" s="56">
        <f t="shared" si="219"/>
        <v>0</v>
      </c>
      <c r="Q3461" s="56">
        <f t="shared" si="220"/>
        <v>-1.5</v>
      </c>
      <c r="R3461" s="56">
        <f>IF(A3461="INVERSION",-J3461,0)</f>
        <v>0</v>
      </c>
      <c r="S3461" s="56">
        <f>finanzas3[[#This Row],[INGRESO__NETO]]+finanzas3[[#This Row],[GASTO_NETO]]+finanzas3[[#This Row],[INVERSION_NETA]]</f>
        <v>-1.5</v>
      </c>
    </row>
    <row r="3462" spans="1:19" x14ac:dyDescent="0.35">
      <c r="A3462" s="3" t="s">
        <v>28</v>
      </c>
      <c r="B3462" s="3" t="s">
        <v>16</v>
      </c>
      <c r="C3462" s="3" t="s">
        <v>17</v>
      </c>
      <c r="D3462" s="3" t="s">
        <v>18</v>
      </c>
      <c r="E3462" s="3" t="s">
        <v>2041</v>
      </c>
      <c r="F3462" s="3" t="s">
        <v>47</v>
      </c>
      <c r="G3462" s="3" t="s">
        <v>73</v>
      </c>
      <c r="H3462" s="3" t="s">
        <v>2042</v>
      </c>
      <c r="I3462" s="3" t="s">
        <v>2678</v>
      </c>
      <c r="J3462" s="6">
        <v>17.52</v>
      </c>
      <c r="K3462" s="4">
        <v>45652</v>
      </c>
      <c r="L3462" s="3">
        <f t="shared" si="217"/>
        <v>2024</v>
      </c>
      <c r="M3462" s="3">
        <f t="shared" si="218"/>
        <v>12</v>
      </c>
      <c r="N3462" s="37"/>
      <c r="O3462" s="3"/>
      <c r="P3462" s="56">
        <f t="shared" si="219"/>
        <v>0</v>
      </c>
      <c r="Q3462" s="56">
        <f t="shared" si="220"/>
        <v>-17.52</v>
      </c>
      <c r="R3462" s="56">
        <f>IF(A3462="INVERSION",-J3462,0)</f>
        <v>0</v>
      </c>
      <c r="S3462" s="56">
        <f>finanzas3[[#This Row],[INGRESO__NETO]]+finanzas3[[#This Row],[GASTO_NETO]]+finanzas3[[#This Row],[INVERSION_NETA]]</f>
        <v>-17.52</v>
      </c>
    </row>
    <row r="3463" spans="1:19" x14ac:dyDescent="0.35">
      <c r="A3463" s="3" t="s">
        <v>28</v>
      </c>
      <c r="B3463" s="3" t="s">
        <v>16</v>
      </c>
      <c r="C3463" s="3" t="s">
        <v>17</v>
      </c>
      <c r="D3463" s="3" t="s">
        <v>18</v>
      </c>
      <c r="E3463" s="3" t="s">
        <v>1134</v>
      </c>
      <c r="F3463" s="3" t="s">
        <v>47</v>
      </c>
      <c r="G3463" s="3" t="s">
        <v>53</v>
      </c>
      <c r="H3463" s="3" t="s">
        <v>2660</v>
      </c>
      <c r="I3463" s="3" t="s">
        <v>1134</v>
      </c>
      <c r="J3463" s="6">
        <v>5.2350000000000003</v>
      </c>
      <c r="K3463" s="4">
        <v>45653</v>
      </c>
      <c r="L3463" s="3">
        <f t="shared" si="217"/>
        <v>2024</v>
      </c>
      <c r="M3463" s="3">
        <f t="shared" si="218"/>
        <v>12</v>
      </c>
      <c r="N3463" s="37"/>
      <c r="O3463" s="3"/>
      <c r="P3463" s="56">
        <f t="shared" si="219"/>
        <v>0</v>
      </c>
      <c r="Q3463" s="56">
        <f t="shared" si="220"/>
        <v>-5.2350000000000003</v>
      </c>
      <c r="R3463" s="56">
        <f>IF(A3463="INVERSION",-J3463,0)</f>
        <v>0</v>
      </c>
      <c r="S3463" s="56">
        <f>finanzas3[[#This Row],[INGRESO__NETO]]+finanzas3[[#This Row],[GASTO_NETO]]+finanzas3[[#This Row],[INVERSION_NETA]]</f>
        <v>-5.2350000000000003</v>
      </c>
    </row>
    <row r="3464" spans="1:19" x14ac:dyDescent="0.35">
      <c r="A3464" s="3" t="s">
        <v>28</v>
      </c>
      <c r="B3464" s="3" t="s">
        <v>16</v>
      </c>
      <c r="C3464" s="3" t="s">
        <v>17</v>
      </c>
      <c r="D3464" s="3" t="s">
        <v>18</v>
      </c>
      <c r="E3464" s="3" t="s">
        <v>2658</v>
      </c>
      <c r="F3464" s="3" t="s">
        <v>47</v>
      </c>
      <c r="G3464" s="3" t="s">
        <v>67</v>
      </c>
      <c r="H3464" s="3" t="s">
        <v>66</v>
      </c>
      <c r="I3464" s="3" t="s">
        <v>2657</v>
      </c>
      <c r="J3464" s="6">
        <v>1.9000000000000001</v>
      </c>
      <c r="K3464" s="4">
        <v>45656</v>
      </c>
      <c r="L3464" s="3">
        <f t="shared" si="217"/>
        <v>2024</v>
      </c>
      <c r="M3464" s="3">
        <f t="shared" si="218"/>
        <v>12</v>
      </c>
      <c r="N3464" s="37"/>
      <c r="O3464" s="3" t="s">
        <v>2656</v>
      </c>
      <c r="P3464" s="56">
        <f t="shared" si="219"/>
        <v>0</v>
      </c>
      <c r="Q3464" s="56">
        <f t="shared" si="220"/>
        <v>-1.9000000000000001</v>
      </c>
      <c r="R3464" s="56">
        <f>IF(A3464="INVERSION",-J3464,0)</f>
        <v>0</v>
      </c>
      <c r="S3464" s="56">
        <f>finanzas3[[#This Row],[INGRESO__NETO]]+finanzas3[[#This Row],[GASTO_NETO]]+finanzas3[[#This Row],[INVERSION_NETA]]</f>
        <v>-1.9000000000000001</v>
      </c>
    </row>
    <row r="3465" spans="1:19" x14ac:dyDescent="0.35">
      <c r="A3465" s="3" t="s">
        <v>28</v>
      </c>
      <c r="B3465" s="3" t="s">
        <v>16</v>
      </c>
      <c r="C3465" s="3" t="s">
        <v>17</v>
      </c>
      <c r="D3465" s="3" t="s">
        <v>18</v>
      </c>
      <c r="E3465" s="3" t="s">
        <v>2663</v>
      </c>
      <c r="F3465" s="3" t="s">
        <v>47</v>
      </c>
      <c r="G3465" s="3" t="s">
        <v>1865</v>
      </c>
      <c r="H3465" s="3" t="s">
        <v>42</v>
      </c>
      <c r="I3465" s="3" t="s">
        <v>2662</v>
      </c>
      <c r="J3465" s="6">
        <v>8.4</v>
      </c>
      <c r="K3465" s="4">
        <v>45656</v>
      </c>
      <c r="L3465" s="3">
        <f t="shared" si="217"/>
        <v>2024</v>
      </c>
      <c r="M3465" s="3">
        <f t="shared" si="218"/>
        <v>12</v>
      </c>
      <c r="N3465" s="37"/>
      <c r="O3465" s="3"/>
      <c r="P3465" s="56">
        <f t="shared" si="219"/>
        <v>0</v>
      </c>
      <c r="Q3465" s="56">
        <f t="shared" si="220"/>
        <v>-8.4</v>
      </c>
      <c r="R3465" s="56">
        <f>IF(A3465="INVERSION",-J3465,0)</f>
        <v>0</v>
      </c>
      <c r="S3465" s="56">
        <f>finanzas3[[#This Row],[INGRESO__NETO]]+finanzas3[[#This Row],[GASTO_NETO]]+finanzas3[[#This Row],[INVERSION_NETA]]</f>
        <v>-8.4</v>
      </c>
    </row>
    <row r="3466" spans="1:19" x14ac:dyDescent="0.35">
      <c r="A3466" s="3" t="s">
        <v>28</v>
      </c>
      <c r="B3466" s="3" t="s">
        <v>16</v>
      </c>
      <c r="C3466" s="3" t="s">
        <v>17</v>
      </c>
      <c r="D3466" s="3" t="s">
        <v>18</v>
      </c>
      <c r="E3466" s="3" t="s">
        <v>2664</v>
      </c>
      <c r="F3466" s="3" t="s">
        <v>47</v>
      </c>
      <c r="G3466" s="3" t="s">
        <v>53</v>
      </c>
      <c r="H3466" s="3" t="s">
        <v>2665</v>
      </c>
      <c r="I3466" s="3" t="s">
        <v>2666</v>
      </c>
      <c r="J3466" s="6">
        <v>27.6</v>
      </c>
      <c r="K3466" s="4">
        <v>45653</v>
      </c>
      <c r="L3466" s="3">
        <f t="shared" si="217"/>
        <v>2024</v>
      </c>
      <c r="M3466" s="3">
        <f t="shared" si="218"/>
        <v>12</v>
      </c>
      <c r="N3466" s="37"/>
      <c r="O3466" s="3"/>
      <c r="P3466" s="56">
        <f t="shared" si="219"/>
        <v>0</v>
      </c>
      <c r="Q3466" s="56">
        <f t="shared" si="220"/>
        <v>-27.6</v>
      </c>
      <c r="R3466" s="56">
        <f>IF(A3466="INVERSION",-J3466,0)</f>
        <v>0</v>
      </c>
      <c r="S3466" s="56">
        <f>finanzas3[[#This Row],[INGRESO__NETO]]+finanzas3[[#This Row],[GASTO_NETO]]+finanzas3[[#This Row],[INVERSION_NETA]]</f>
        <v>-27.6</v>
      </c>
    </row>
    <row r="3467" spans="1:19" x14ac:dyDescent="0.35">
      <c r="A3467" s="3" t="s">
        <v>28</v>
      </c>
      <c r="B3467" s="3" t="s">
        <v>16</v>
      </c>
      <c r="C3467" s="3" t="s">
        <v>17</v>
      </c>
      <c r="D3467" s="3" t="s">
        <v>18</v>
      </c>
      <c r="E3467" s="3" t="s">
        <v>167</v>
      </c>
      <c r="F3467" s="3" t="s">
        <v>20</v>
      </c>
      <c r="G3467" s="3" t="s">
        <v>73</v>
      </c>
      <c r="H3467" s="3" t="s">
        <v>2674</v>
      </c>
      <c r="I3467" s="3" t="s">
        <v>2672</v>
      </c>
      <c r="J3467" s="6">
        <v>1.1990000000000001</v>
      </c>
      <c r="K3467" s="4">
        <v>45656</v>
      </c>
      <c r="L3467" s="3">
        <f t="shared" si="217"/>
        <v>2024</v>
      </c>
      <c r="M3467" s="3">
        <f t="shared" si="218"/>
        <v>12</v>
      </c>
      <c r="N3467" s="37"/>
      <c r="O3467" s="3"/>
      <c r="P3467" s="56">
        <f t="shared" si="219"/>
        <v>0</v>
      </c>
      <c r="Q3467" s="56">
        <f t="shared" si="220"/>
        <v>-1.1990000000000001</v>
      </c>
      <c r="R3467" s="56">
        <f>IF(A3467="INVERSION",-J3467,0)</f>
        <v>0</v>
      </c>
      <c r="S3467" s="56">
        <f>finanzas3[[#This Row],[INGRESO__NETO]]+finanzas3[[#This Row],[GASTO_NETO]]+finanzas3[[#This Row],[INVERSION_NETA]]</f>
        <v>-1.1990000000000001</v>
      </c>
    </row>
    <row r="3468" spans="1:19" x14ac:dyDescent="0.35">
      <c r="A3468" s="3" t="s">
        <v>28</v>
      </c>
      <c r="B3468" s="3" t="s">
        <v>16</v>
      </c>
      <c r="C3468" s="3" t="s">
        <v>17</v>
      </c>
      <c r="D3468" s="3" t="s">
        <v>18</v>
      </c>
      <c r="E3468" s="3" t="s">
        <v>167</v>
      </c>
      <c r="F3468" s="3" t="s">
        <v>20</v>
      </c>
      <c r="G3468" s="3" t="s">
        <v>73</v>
      </c>
      <c r="H3468" s="3" t="s">
        <v>2675</v>
      </c>
      <c r="I3468" s="3" t="s">
        <v>2671</v>
      </c>
      <c r="J3468" s="6">
        <v>4.5</v>
      </c>
      <c r="K3468" s="4">
        <v>45656</v>
      </c>
      <c r="L3468" s="3">
        <f t="shared" si="217"/>
        <v>2024</v>
      </c>
      <c r="M3468" s="3">
        <f t="shared" si="218"/>
        <v>12</v>
      </c>
      <c r="N3468" s="37"/>
      <c r="O3468" s="3"/>
      <c r="P3468" s="56">
        <f t="shared" si="219"/>
        <v>0</v>
      </c>
      <c r="Q3468" s="56">
        <f t="shared" si="220"/>
        <v>-4.5</v>
      </c>
      <c r="R3468" s="56">
        <f>IF(A3468="INVERSION",-J3468,0)</f>
        <v>0</v>
      </c>
      <c r="S3468" s="56">
        <f>finanzas3[[#This Row],[INGRESO__NETO]]+finanzas3[[#This Row],[GASTO_NETO]]+finanzas3[[#This Row],[INVERSION_NETA]]</f>
        <v>-4.5</v>
      </c>
    </row>
    <row r="3469" spans="1:19" x14ac:dyDescent="0.35">
      <c r="A3469" s="3" t="s">
        <v>28</v>
      </c>
      <c r="B3469" s="3" t="s">
        <v>16</v>
      </c>
      <c r="C3469" s="3" t="s">
        <v>17</v>
      </c>
      <c r="D3469" s="3" t="s">
        <v>18</v>
      </c>
      <c r="E3469" s="3" t="s">
        <v>2245</v>
      </c>
      <c r="F3469" s="3" t="s">
        <v>47</v>
      </c>
      <c r="G3469" s="3" t="s">
        <v>67</v>
      </c>
      <c r="H3469" s="3" t="s">
        <v>66</v>
      </c>
      <c r="I3469" s="3" t="s">
        <v>2245</v>
      </c>
      <c r="J3469" s="6">
        <v>0.67</v>
      </c>
      <c r="K3469" s="4">
        <v>45656</v>
      </c>
      <c r="L3469" s="3">
        <f t="shared" si="217"/>
        <v>2024</v>
      </c>
      <c r="M3469" s="3">
        <f t="shared" si="218"/>
        <v>12</v>
      </c>
      <c r="N3469" s="37"/>
      <c r="O3469" s="3" t="s">
        <v>2667</v>
      </c>
      <c r="P3469" s="56">
        <f t="shared" si="219"/>
        <v>0</v>
      </c>
      <c r="Q3469" s="56">
        <f t="shared" si="220"/>
        <v>-0.67</v>
      </c>
      <c r="R3469" s="56">
        <f>IF(A3469="INVERSION",-J3469,0)</f>
        <v>0</v>
      </c>
      <c r="S3469" s="56">
        <f>finanzas3[[#This Row],[INGRESO__NETO]]+finanzas3[[#This Row],[GASTO_NETO]]+finanzas3[[#This Row],[INVERSION_NETA]]</f>
        <v>-0.67</v>
      </c>
    </row>
    <row r="3470" spans="1:19" x14ac:dyDescent="0.35">
      <c r="A3470" s="3" t="s">
        <v>28</v>
      </c>
      <c r="B3470" s="3" t="s">
        <v>16</v>
      </c>
      <c r="C3470" s="3" t="s">
        <v>17</v>
      </c>
      <c r="D3470" s="3" t="s">
        <v>18</v>
      </c>
      <c r="E3470" s="3" t="s">
        <v>167</v>
      </c>
      <c r="F3470" s="3" t="s">
        <v>20</v>
      </c>
      <c r="G3470" s="3" t="s">
        <v>73</v>
      </c>
      <c r="H3470" s="3" t="s">
        <v>2674</v>
      </c>
      <c r="I3470" s="3" t="s">
        <v>2673</v>
      </c>
      <c r="J3470" s="6">
        <v>0.69900000000000007</v>
      </c>
      <c r="K3470" s="4">
        <v>45657</v>
      </c>
      <c r="L3470" s="3">
        <f t="shared" si="217"/>
        <v>2024</v>
      </c>
      <c r="M3470" s="3">
        <f t="shared" si="218"/>
        <v>12</v>
      </c>
      <c r="N3470" s="37"/>
      <c r="O3470" s="3"/>
      <c r="P3470" s="56">
        <f t="shared" si="219"/>
        <v>0</v>
      </c>
      <c r="Q3470" s="56">
        <f t="shared" si="220"/>
        <v>-0.69900000000000007</v>
      </c>
      <c r="R3470" s="56">
        <f>IF(A3470="INVERSION",-J3470,0)</f>
        <v>0</v>
      </c>
      <c r="S3470" s="56">
        <f>finanzas3[[#This Row],[INGRESO__NETO]]+finanzas3[[#This Row],[GASTO_NETO]]+finanzas3[[#This Row],[INVERSION_NETA]]</f>
        <v>-0.69900000000000007</v>
      </c>
    </row>
    <row r="3471" spans="1:19" x14ac:dyDescent="0.35">
      <c r="A3471" s="3" t="s">
        <v>28</v>
      </c>
      <c r="B3471" s="3" t="s">
        <v>16</v>
      </c>
      <c r="C3471" s="3" t="s">
        <v>17</v>
      </c>
      <c r="D3471" s="3" t="s">
        <v>18</v>
      </c>
      <c r="E3471" s="3" t="s">
        <v>2658</v>
      </c>
      <c r="F3471" s="3" t="s">
        <v>47</v>
      </c>
      <c r="G3471" s="3" t="s">
        <v>67</v>
      </c>
      <c r="H3471" s="3" t="s">
        <v>66</v>
      </c>
      <c r="I3471" s="3" t="s">
        <v>1496</v>
      </c>
      <c r="J3471" s="6">
        <v>0.55000000000000004</v>
      </c>
      <c r="K3471" s="4">
        <v>45657</v>
      </c>
      <c r="L3471" s="3">
        <f t="shared" si="217"/>
        <v>2024</v>
      </c>
      <c r="M3471" s="3">
        <f t="shared" si="218"/>
        <v>12</v>
      </c>
      <c r="N3471" s="37"/>
      <c r="O3471" s="3" t="s">
        <v>2680</v>
      </c>
      <c r="P3471" s="56">
        <f t="shared" si="219"/>
        <v>0</v>
      </c>
      <c r="Q3471" s="56">
        <f t="shared" si="220"/>
        <v>-0.55000000000000004</v>
      </c>
      <c r="R3471" s="56">
        <f>IF(A3471="INVERSION",-J3471,0)</f>
        <v>0</v>
      </c>
      <c r="S3471" s="56">
        <f>finanzas3[[#This Row],[INGRESO__NETO]]+finanzas3[[#This Row],[GASTO_NETO]]+finanzas3[[#This Row],[INVERSION_NETA]]</f>
        <v>-0.55000000000000004</v>
      </c>
    </row>
    <row r="3472" spans="1:19" x14ac:dyDescent="0.35">
      <c r="A3472" s="3" t="s">
        <v>28</v>
      </c>
      <c r="B3472" s="3" t="s">
        <v>16</v>
      </c>
      <c r="C3472" s="3" t="s">
        <v>17</v>
      </c>
      <c r="D3472" s="3" t="s">
        <v>18</v>
      </c>
      <c r="E3472" s="3" t="s">
        <v>2439</v>
      </c>
      <c r="F3472" s="3" t="s">
        <v>47</v>
      </c>
      <c r="G3472" s="3" t="s">
        <v>67</v>
      </c>
      <c r="H3472" s="3" t="s">
        <v>66</v>
      </c>
      <c r="I3472" s="3" t="s">
        <v>1496</v>
      </c>
      <c r="J3472" s="6">
        <v>0.55000000000000004</v>
      </c>
      <c r="K3472" s="4">
        <v>45657</v>
      </c>
      <c r="L3472" s="3">
        <f t="shared" si="217"/>
        <v>2024</v>
      </c>
      <c r="M3472" s="3">
        <f t="shared" si="218"/>
        <v>12</v>
      </c>
      <c r="N3472" s="37"/>
      <c r="O3472" s="3" t="s">
        <v>2679</v>
      </c>
      <c r="P3472" s="56">
        <f t="shared" si="219"/>
        <v>0</v>
      </c>
      <c r="Q3472" s="56">
        <f t="shared" si="220"/>
        <v>-0.55000000000000004</v>
      </c>
      <c r="R3472" s="56">
        <f>IF(A3472="INVERSION",-J3472,0)</f>
        <v>0</v>
      </c>
      <c r="S3472" s="56">
        <f>finanzas3[[#This Row],[INGRESO__NETO]]+finanzas3[[#This Row],[GASTO_NETO]]+finanzas3[[#This Row],[INVERSION_NETA]]</f>
        <v>-0.55000000000000004</v>
      </c>
    </row>
    <row r="3473" spans="1:19" x14ac:dyDescent="0.35">
      <c r="A3473" s="3" t="s">
        <v>28</v>
      </c>
      <c r="B3473" s="3" t="s">
        <v>16</v>
      </c>
      <c r="C3473" s="3" t="s">
        <v>17</v>
      </c>
      <c r="D3473" s="3" t="s">
        <v>18</v>
      </c>
      <c r="E3473" s="3" t="s">
        <v>2668</v>
      </c>
      <c r="F3473" s="3" t="s">
        <v>1427</v>
      </c>
      <c r="G3473" s="3" t="s">
        <v>84</v>
      </c>
      <c r="H3473" s="3" t="s">
        <v>1036</v>
      </c>
      <c r="I3473" s="3" t="s">
        <v>2669</v>
      </c>
      <c r="J3473" s="6">
        <v>1</v>
      </c>
      <c r="K3473" s="4">
        <v>45660</v>
      </c>
      <c r="L3473" s="3">
        <f t="shared" si="217"/>
        <v>2025</v>
      </c>
      <c r="M3473" s="3">
        <f t="shared" si="218"/>
        <v>1</v>
      </c>
      <c r="N3473" s="37"/>
      <c r="O3473" s="3"/>
      <c r="P3473" s="56">
        <f t="shared" si="219"/>
        <v>0</v>
      </c>
      <c r="Q3473" s="56">
        <f t="shared" si="220"/>
        <v>-1</v>
      </c>
      <c r="R3473" s="56">
        <f>IF(A3473="INVERSION",-J3473,0)</f>
        <v>0</v>
      </c>
      <c r="S3473" s="56">
        <f>finanzas3[[#This Row],[INGRESO__NETO]]+finanzas3[[#This Row],[GASTO_NETO]]+finanzas3[[#This Row],[INVERSION_NETA]]</f>
        <v>-1</v>
      </c>
    </row>
    <row r="3474" spans="1:19" x14ac:dyDescent="0.35">
      <c r="A3474" s="3" t="s">
        <v>28</v>
      </c>
      <c r="B3474" s="3" t="s">
        <v>16</v>
      </c>
      <c r="C3474" s="3" t="s">
        <v>17</v>
      </c>
      <c r="D3474" s="3" t="s">
        <v>18</v>
      </c>
      <c r="E3474" s="3" t="s">
        <v>1959</v>
      </c>
      <c r="F3474" s="3" t="s">
        <v>20</v>
      </c>
      <c r="G3474" s="3" t="s">
        <v>73</v>
      </c>
      <c r="H3474" s="3" t="s">
        <v>168</v>
      </c>
      <c r="I3474" s="3" t="s">
        <v>571</v>
      </c>
      <c r="J3474" s="6">
        <v>3.6</v>
      </c>
      <c r="K3474" s="4">
        <v>45691</v>
      </c>
      <c r="L3474" s="3">
        <f t="shared" si="217"/>
        <v>2025</v>
      </c>
      <c r="M3474" s="3">
        <f t="shared" si="218"/>
        <v>2</v>
      </c>
      <c r="N3474" s="37"/>
      <c r="O3474" s="3"/>
      <c r="P3474" s="56">
        <f t="shared" si="219"/>
        <v>0</v>
      </c>
      <c r="Q3474" s="56">
        <f t="shared" si="220"/>
        <v>-3.6</v>
      </c>
      <c r="R3474" s="56">
        <f>IF(A3474="INVERSION",-J3474,0)</f>
        <v>0</v>
      </c>
      <c r="S3474" s="56">
        <f>finanzas3[[#This Row],[INGRESO__NETO]]+finanzas3[[#This Row],[GASTO_NETO]]+finanzas3[[#This Row],[INVERSION_NETA]]</f>
        <v>-3.6</v>
      </c>
    </row>
    <row r="3475" spans="1:19" x14ac:dyDescent="0.35">
      <c r="A3475" s="3" t="s">
        <v>28</v>
      </c>
      <c r="B3475" s="3" t="s">
        <v>16</v>
      </c>
      <c r="C3475" s="3" t="s">
        <v>17</v>
      </c>
      <c r="D3475" s="3" t="s">
        <v>18</v>
      </c>
      <c r="E3475" s="3" t="s">
        <v>167</v>
      </c>
      <c r="F3475" s="3" t="s">
        <v>20</v>
      </c>
      <c r="G3475" s="3" t="s">
        <v>73</v>
      </c>
      <c r="H3475" s="3" t="s">
        <v>2676</v>
      </c>
      <c r="I3475" s="3" t="s">
        <v>2670</v>
      </c>
      <c r="J3475" s="6">
        <v>0.29900000000000004</v>
      </c>
      <c r="K3475" s="4">
        <v>45664</v>
      </c>
      <c r="L3475" s="3">
        <f t="shared" si="217"/>
        <v>2025</v>
      </c>
      <c r="M3475" s="3">
        <f t="shared" si="218"/>
        <v>1</v>
      </c>
      <c r="N3475" s="37"/>
      <c r="O3475" s="3"/>
      <c r="P3475" s="56">
        <f t="shared" si="219"/>
        <v>0</v>
      </c>
      <c r="Q3475" s="56">
        <f t="shared" si="220"/>
        <v>-0.29900000000000004</v>
      </c>
      <c r="R3475" s="56">
        <f>IF(A3475="INVERSION",-J3475,0)</f>
        <v>0</v>
      </c>
      <c r="S3475" s="56">
        <f>finanzas3[[#This Row],[INGRESO__NETO]]+finanzas3[[#This Row],[GASTO_NETO]]+finanzas3[[#This Row],[INVERSION_NETA]]</f>
        <v>-0.29900000000000004</v>
      </c>
    </row>
    <row r="3476" spans="1:19" x14ac:dyDescent="0.35">
      <c r="A3476" s="3" t="s">
        <v>28</v>
      </c>
      <c r="B3476" s="3" t="s">
        <v>16</v>
      </c>
      <c r="C3476" s="3" t="s">
        <v>17</v>
      </c>
      <c r="D3476" s="3" t="s">
        <v>18</v>
      </c>
      <c r="E3476" s="3" t="s">
        <v>1795</v>
      </c>
      <c r="F3476" s="3" t="s">
        <v>171</v>
      </c>
      <c r="G3476" s="3" t="s">
        <v>59</v>
      </c>
      <c r="H3476" s="3" t="s">
        <v>337</v>
      </c>
      <c r="I3476" s="3" t="s">
        <v>2038</v>
      </c>
      <c r="J3476" s="6">
        <v>2.95</v>
      </c>
      <c r="K3476" s="4">
        <v>45665</v>
      </c>
      <c r="L3476" s="3">
        <f t="shared" si="217"/>
        <v>2025</v>
      </c>
      <c r="M3476" s="3">
        <f t="shared" si="218"/>
        <v>1</v>
      </c>
      <c r="N3476" s="37"/>
      <c r="O3476" s="3"/>
      <c r="P3476" s="56">
        <f t="shared" si="219"/>
        <v>0</v>
      </c>
      <c r="Q3476" s="56">
        <f t="shared" si="220"/>
        <v>-2.95</v>
      </c>
      <c r="R3476" s="56">
        <f>IF(A3476="INVERSION",-J3476,0)</f>
        <v>0</v>
      </c>
      <c r="S3476" s="56">
        <f>finanzas3[[#This Row],[INGRESO__NETO]]+finanzas3[[#This Row],[GASTO_NETO]]+finanzas3[[#This Row],[INVERSION_NETA]]</f>
        <v>-2.95</v>
      </c>
    </row>
    <row r="3477" spans="1:19" x14ac:dyDescent="0.35">
      <c r="A3477" s="3" t="s">
        <v>28</v>
      </c>
      <c r="B3477" s="3" t="s">
        <v>16</v>
      </c>
      <c r="C3477" s="3" t="s">
        <v>17</v>
      </c>
      <c r="D3477" s="3" t="s">
        <v>18</v>
      </c>
      <c r="E3477" s="3" t="s">
        <v>909</v>
      </c>
      <c r="F3477" s="3" t="s">
        <v>171</v>
      </c>
      <c r="G3477" s="3" t="s">
        <v>48</v>
      </c>
      <c r="H3477" s="3" t="s">
        <v>909</v>
      </c>
      <c r="I3477" s="3" t="s">
        <v>2251</v>
      </c>
      <c r="J3477" s="6">
        <v>0.15000000000000002</v>
      </c>
      <c r="K3477" s="4">
        <v>45664</v>
      </c>
      <c r="L3477" s="3">
        <f t="shared" si="217"/>
        <v>2025</v>
      </c>
      <c r="M3477" s="3">
        <f t="shared" si="218"/>
        <v>1</v>
      </c>
      <c r="N3477" s="37"/>
      <c r="O3477" s="3"/>
      <c r="P3477" s="56">
        <f t="shared" si="219"/>
        <v>0</v>
      </c>
      <c r="Q3477" s="56">
        <f t="shared" si="220"/>
        <v>-0.15000000000000002</v>
      </c>
      <c r="R3477" s="56">
        <f>IF(A3477="INVERSION",-J3477,0)</f>
        <v>0</v>
      </c>
      <c r="S3477" s="56">
        <f>finanzas3[[#This Row],[INGRESO__NETO]]+finanzas3[[#This Row],[GASTO_NETO]]+finanzas3[[#This Row],[INVERSION_NETA]]</f>
        <v>-0.15000000000000002</v>
      </c>
    </row>
    <row r="3478" spans="1:19" x14ac:dyDescent="0.35">
      <c r="A3478" s="3" t="s">
        <v>28</v>
      </c>
      <c r="B3478" s="3" t="s">
        <v>16</v>
      </c>
      <c r="C3478" s="3" t="s">
        <v>17</v>
      </c>
      <c r="D3478" s="3" t="s">
        <v>18</v>
      </c>
      <c r="E3478" s="3" t="s">
        <v>634</v>
      </c>
      <c r="F3478" s="3" t="s">
        <v>171</v>
      </c>
      <c r="G3478" s="3" t="s">
        <v>67</v>
      </c>
      <c r="H3478" s="3" t="s">
        <v>66</v>
      </c>
      <c r="I3478" s="3" t="s">
        <v>1016</v>
      </c>
      <c r="J3478" s="6">
        <v>0.25</v>
      </c>
      <c r="K3478" s="4">
        <v>45665</v>
      </c>
      <c r="L3478" s="3">
        <f t="shared" si="217"/>
        <v>2025</v>
      </c>
      <c r="M3478" s="3">
        <f t="shared" si="218"/>
        <v>1</v>
      </c>
      <c r="N3478" s="37"/>
      <c r="O3478" s="3"/>
      <c r="P3478" s="56">
        <f t="shared" si="219"/>
        <v>0</v>
      </c>
      <c r="Q3478" s="56">
        <f t="shared" si="220"/>
        <v>-0.25</v>
      </c>
      <c r="R3478" s="56">
        <f>IF(A3478="INVERSION",-J3478,0)</f>
        <v>0</v>
      </c>
      <c r="S3478" s="56">
        <f>finanzas3[[#This Row],[INGRESO__NETO]]+finanzas3[[#This Row],[GASTO_NETO]]+finanzas3[[#This Row],[INVERSION_NETA]]</f>
        <v>-0.25</v>
      </c>
    </row>
    <row r="3479" spans="1:19" x14ac:dyDescent="0.35">
      <c r="A3479" s="3" t="s">
        <v>28</v>
      </c>
      <c r="B3479" s="3" t="s">
        <v>16</v>
      </c>
      <c r="C3479" s="3" t="s">
        <v>17</v>
      </c>
      <c r="D3479" s="3" t="s">
        <v>18</v>
      </c>
      <c r="E3479" s="3" t="s">
        <v>645</v>
      </c>
      <c r="F3479" s="3" t="s">
        <v>171</v>
      </c>
      <c r="G3479" s="3" t="s">
        <v>48</v>
      </c>
      <c r="H3479" s="3" t="s">
        <v>874</v>
      </c>
      <c r="I3479" s="3" t="s">
        <v>1835</v>
      </c>
      <c r="J3479" s="6">
        <v>0.25600000000000001</v>
      </c>
      <c r="K3479" s="4">
        <v>45673</v>
      </c>
      <c r="L3479" s="3">
        <f t="shared" si="217"/>
        <v>2025</v>
      </c>
      <c r="M3479" s="3">
        <f t="shared" si="218"/>
        <v>1</v>
      </c>
      <c r="N3479" s="37"/>
      <c r="O3479" s="3"/>
      <c r="P3479" s="56">
        <f t="shared" si="219"/>
        <v>0</v>
      </c>
      <c r="Q3479" s="56">
        <f t="shared" si="220"/>
        <v>-0.25600000000000001</v>
      </c>
      <c r="R3479" s="56">
        <f>IF(A3479="INVERSION",-J3479,0)</f>
        <v>0</v>
      </c>
      <c r="S3479" s="56">
        <f>finanzas3[[#This Row],[INGRESO__NETO]]+finanzas3[[#This Row],[GASTO_NETO]]+finanzas3[[#This Row],[INVERSION_NETA]]</f>
        <v>-0.25600000000000001</v>
      </c>
    </row>
    <row r="3480" spans="1:19" x14ac:dyDescent="0.35">
      <c r="A3480" s="3" t="s">
        <v>28</v>
      </c>
      <c r="B3480" s="3" t="s">
        <v>16</v>
      </c>
      <c r="C3480" s="3" t="s">
        <v>17</v>
      </c>
      <c r="D3480" s="3" t="s">
        <v>18</v>
      </c>
      <c r="E3480" s="3" t="s">
        <v>1890</v>
      </c>
      <c r="F3480" s="3" t="s">
        <v>20</v>
      </c>
      <c r="G3480" s="3" t="s">
        <v>73</v>
      </c>
      <c r="H3480" s="3" t="s">
        <v>168</v>
      </c>
      <c r="I3480" s="3" t="s">
        <v>1890</v>
      </c>
      <c r="J3480" s="6">
        <v>2.4220000000000002</v>
      </c>
      <c r="K3480" s="4">
        <v>45666</v>
      </c>
      <c r="L3480" s="3">
        <f t="shared" si="217"/>
        <v>2025</v>
      </c>
      <c r="M3480" s="3">
        <f t="shared" si="218"/>
        <v>1</v>
      </c>
      <c r="N3480" s="37"/>
      <c r="O3480" s="3"/>
      <c r="P3480" s="56">
        <f t="shared" si="219"/>
        <v>0</v>
      </c>
      <c r="Q3480" s="56">
        <f t="shared" si="220"/>
        <v>-2.4220000000000002</v>
      </c>
      <c r="R3480" s="56">
        <f>IF(A3480="INVERSION",-J3480,0)</f>
        <v>0</v>
      </c>
      <c r="S3480" s="56">
        <f>finanzas3[[#This Row],[INGRESO__NETO]]+finanzas3[[#This Row],[GASTO_NETO]]+finanzas3[[#This Row],[INVERSION_NETA]]</f>
        <v>-2.4220000000000002</v>
      </c>
    </row>
    <row r="3481" spans="1:19" x14ac:dyDescent="0.35">
      <c r="A3481" s="3" t="s">
        <v>28</v>
      </c>
      <c r="B3481" s="3" t="s">
        <v>16</v>
      </c>
      <c r="C3481" s="3" t="s">
        <v>17</v>
      </c>
      <c r="D3481" s="3" t="s">
        <v>1562</v>
      </c>
      <c r="E3481" s="3" t="s">
        <v>2681</v>
      </c>
      <c r="F3481" s="3" t="s">
        <v>47</v>
      </c>
      <c r="G3481" s="3" t="s">
        <v>67</v>
      </c>
      <c r="H3481" s="3" t="s">
        <v>66</v>
      </c>
      <c r="I3481" s="3" t="s">
        <v>2682</v>
      </c>
      <c r="J3481" s="6">
        <v>2.8000000000000003</v>
      </c>
      <c r="K3481" s="53">
        <v>45656</v>
      </c>
      <c r="L3481" s="3">
        <f t="shared" si="217"/>
        <v>2024</v>
      </c>
      <c r="M3481" s="3">
        <f t="shared" si="218"/>
        <v>12</v>
      </c>
      <c r="N3481" s="37"/>
      <c r="O3481" s="3"/>
      <c r="P3481" s="56">
        <f t="shared" si="219"/>
        <v>0</v>
      </c>
      <c r="Q3481" s="56">
        <f t="shared" si="220"/>
        <v>-2.8000000000000003</v>
      </c>
      <c r="R3481" s="56">
        <f>IF(A3481="INVERSION",-J3481,0)</f>
        <v>0</v>
      </c>
      <c r="S3481" s="56">
        <f>finanzas3[[#This Row],[INGRESO__NETO]]+finanzas3[[#This Row],[GASTO_NETO]]+finanzas3[[#This Row],[INVERSION_NETA]]</f>
        <v>-2.8000000000000003</v>
      </c>
    </row>
    <row r="3482" spans="1:19" x14ac:dyDescent="0.35">
      <c r="A3482" s="3" t="s">
        <v>15</v>
      </c>
      <c r="B3482" s="3" t="s">
        <v>16</v>
      </c>
      <c r="C3482" s="3" t="s">
        <v>17</v>
      </c>
      <c r="D3482" s="3" t="s">
        <v>1562</v>
      </c>
      <c r="E3482" s="3" t="s">
        <v>2578</v>
      </c>
      <c r="F3482" s="3" t="s">
        <v>47</v>
      </c>
      <c r="G3482" s="3" t="s">
        <v>21</v>
      </c>
      <c r="H3482" s="3" t="s">
        <v>550</v>
      </c>
      <c r="I3482" s="3" t="s">
        <v>2683</v>
      </c>
      <c r="J3482" s="6">
        <v>420</v>
      </c>
      <c r="K3482" s="53">
        <v>45656</v>
      </c>
      <c r="L3482" s="3">
        <f t="shared" si="217"/>
        <v>2024</v>
      </c>
      <c r="M3482" s="3">
        <f t="shared" si="218"/>
        <v>12</v>
      </c>
      <c r="N3482" s="37"/>
      <c r="O3482" s="3" t="s">
        <v>2692</v>
      </c>
      <c r="P3482" s="56">
        <f t="shared" si="219"/>
        <v>420</v>
      </c>
      <c r="Q3482" s="56">
        <f t="shared" si="220"/>
        <v>0</v>
      </c>
      <c r="R3482" s="56">
        <f>IF(A3482="INVERSION",-J3482,0)</f>
        <v>0</v>
      </c>
      <c r="S3482" s="56">
        <f>finanzas3[[#This Row],[INGRESO__NETO]]+finanzas3[[#This Row],[GASTO_NETO]]+finanzas3[[#This Row],[INVERSION_NETA]]</f>
        <v>420</v>
      </c>
    </row>
    <row r="3483" spans="1:19" x14ac:dyDescent="0.35">
      <c r="A3483" s="3" t="s">
        <v>15</v>
      </c>
      <c r="B3483" s="3" t="s">
        <v>16</v>
      </c>
      <c r="C3483" s="3" t="s">
        <v>17</v>
      </c>
      <c r="D3483" s="3" t="s">
        <v>1562</v>
      </c>
      <c r="E3483" s="3" t="s">
        <v>2578</v>
      </c>
      <c r="F3483" s="3" t="s">
        <v>47</v>
      </c>
      <c r="G3483" s="3" t="s">
        <v>21</v>
      </c>
      <c r="H3483" s="3" t="s">
        <v>550</v>
      </c>
      <c r="I3483" s="3" t="s">
        <v>2683</v>
      </c>
      <c r="J3483" s="6">
        <v>420</v>
      </c>
      <c r="K3483" s="53">
        <v>45656</v>
      </c>
      <c r="L3483" s="3">
        <f t="shared" si="217"/>
        <v>2024</v>
      </c>
      <c r="M3483" s="3">
        <f t="shared" si="218"/>
        <v>12</v>
      </c>
      <c r="N3483" s="37"/>
      <c r="O3483" s="3" t="s">
        <v>2692</v>
      </c>
      <c r="P3483" s="56">
        <f t="shared" si="219"/>
        <v>420</v>
      </c>
      <c r="Q3483" s="56">
        <f t="shared" si="220"/>
        <v>0</v>
      </c>
      <c r="R3483" s="56">
        <f>IF(A3483="INVERSION",-J3483,0)</f>
        <v>0</v>
      </c>
      <c r="S3483" s="56">
        <f>finanzas3[[#This Row],[INGRESO__NETO]]+finanzas3[[#This Row],[GASTO_NETO]]+finanzas3[[#This Row],[INVERSION_NETA]]</f>
        <v>420</v>
      </c>
    </row>
    <row r="3484" spans="1:19" x14ac:dyDescent="0.35">
      <c r="A3484" s="3" t="s">
        <v>28</v>
      </c>
      <c r="B3484" s="3" t="s">
        <v>16</v>
      </c>
      <c r="C3484" s="3" t="s">
        <v>17</v>
      </c>
      <c r="D3484" s="3" t="s">
        <v>1562</v>
      </c>
      <c r="E3484" s="3" t="s">
        <v>2684</v>
      </c>
      <c r="F3484" s="3" t="s">
        <v>47</v>
      </c>
      <c r="G3484" s="3" t="s">
        <v>67</v>
      </c>
      <c r="H3484" s="3" t="s">
        <v>66</v>
      </c>
      <c r="I3484" s="3" t="s">
        <v>1496</v>
      </c>
      <c r="J3484" s="6">
        <v>1.4500000000000002</v>
      </c>
      <c r="K3484" s="4">
        <v>45657</v>
      </c>
      <c r="L3484" s="3">
        <f t="shared" si="217"/>
        <v>2024</v>
      </c>
      <c r="M3484" s="3">
        <f t="shared" si="218"/>
        <v>12</v>
      </c>
      <c r="N3484" s="37"/>
      <c r="O3484" s="3" t="s">
        <v>2685</v>
      </c>
      <c r="P3484" s="56">
        <f t="shared" si="219"/>
        <v>0</v>
      </c>
      <c r="Q3484" s="56">
        <f t="shared" si="220"/>
        <v>-1.4500000000000002</v>
      </c>
      <c r="R3484" s="56">
        <f>IF(A3484="INVERSION",-J3484,0)</f>
        <v>0</v>
      </c>
      <c r="S3484" s="56">
        <f>finanzas3[[#This Row],[INGRESO__NETO]]+finanzas3[[#This Row],[GASTO_NETO]]+finanzas3[[#This Row],[INVERSION_NETA]]</f>
        <v>-1.4500000000000002</v>
      </c>
    </row>
    <row r="3485" spans="1:19" x14ac:dyDescent="0.35">
      <c r="A3485" s="3" t="s">
        <v>28</v>
      </c>
      <c r="B3485" s="3" t="s">
        <v>16</v>
      </c>
      <c r="C3485" s="3" t="s">
        <v>17</v>
      </c>
      <c r="D3485" s="3" t="s">
        <v>1562</v>
      </c>
      <c r="E3485" s="3" t="s">
        <v>2439</v>
      </c>
      <c r="F3485" s="3" t="s">
        <v>47</v>
      </c>
      <c r="G3485" s="3" t="s">
        <v>67</v>
      </c>
      <c r="H3485" s="3" t="s">
        <v>66</v>
      </c>
      <c r="I3485" s="3" t="s">
        <v>1902</v>
      </c>
      <c r="J3485" s="6">
        <v>0.91999999999999993</v>
      </c>
      <c r="K3485" s="4">
        <v>45659</v>
      </c>
      <c r="L3485" s="3">
        <f t="shared" si="217"/>
        <v>2025</v>
      </c>
      <c r="M3485" s="3">
        <f t="shared" si="218"/>
        <v>1</v>
      </c>
      <c r="N3485" s="37"/>
      <c r="O3485" s="3" t="s">
        <v>2686</v>
      </c>
      <c r="P3485" s="56">
        <f t="shared" si="219"/>
        <v>0</v>
      </c>
      <c r="Q3485" s="56">
        <f t="shared" si="220"/>
        <v>-0.91999999999999993</v>
      </c>
      <c r="R3485" s="56">
        <f>IF(A3485="INVERSION",-J3485,0)</f>
        <v>0</v>
      </c>
      <c r="S3485" s="56">
        <f>finanzas3[[#This Row],[INGRESO__NETO]]+finanzas3[[#This Row],[GASTO_NETO]]+finanzas3[[#This Row],[INVERSION_NETA]]</f>
        <v>-0.91999999999999993</v>
      </c>
    </row>
    <row r="3486" spans="1:19" x14ac:dyDescent="0.35">
      <c r="A3486" s="3" t="s">
        <v>28</v>
      </c>
      <c r="B3486" s="3" t="s">
        <v>16</v>
      </c>
      <c r="C3486" s="3" t="s">
        <v>17</v>
      </c>
      <c r="D3486" s="3" t="s">
        <v>1562</v>
      </c>
      <c r="E3486" s="3" t="s">
        <v>2689</v>
      </c>
      <c r="F3486" s="3" t="s">
        <v>2691</v>
      </c>
      <c r="G3486" s="3" t="s">
        <v>67</v>
      </c>
      <c r="H3486" s="3" t="s">
        <v>67</v>
      </c>
      <c r="I3486" s="3" t="s">
        <v>2693</v>
      </c>
      <c r="J3486" s="6">
        <v>5.16</v>
      </c>
      <c r="K3486" s="4">
        <v>45664</v>
      </c>
      <c r="L3486" s="3">
        <f t="shared" si="217"/>
        <v>2025</v>
      </c>
      <c r="M3486" s="3">
        <f t="shared" si="218"/>
        <v>1</v>
      </c>
      <c r="O3486" s="3" t="s">
        <v>2694</v>
      </c>
      <c r="P3486" s="56">
        <f t="shared" si="219"/>
        <v>0</v>
      </c>
      <c r="Q3486" s="56">
        <f t="shared" si="220"/>
        <v>-5.16</v>
      </c>
      <c r="R3486" s="56">
        <f>IF(A3486="INVERSION",-J3486,0)</f>
        <v>0</v>
      </c>
      <c r="S3486" s="56">
        <f>finanzas3[[#This Row],[INGRESO__NETO]]+finanzas3[[#This Row],[GASTO_NETO]]+finanzas3[[#This Row],[INVERSION_NETA]]</f>
        <v>-5.16</v>
      </c>
    </row>
    <row r="3487" spans="1:19" x14ac:dyDescent="0.35">
      <c r="A3487" s="3" t="s">
        <v>28</v>
      </c>
      <c r="B3487" s="3" t="s">
        <v>16</v>
      </c>
      <c r="C3487" s="3" t="s">
        <v>17</v>
      </c>
      <c r="D3487" s="3" t="s">
        <v>1562</v>
      </c>
      <c r="E3487" s="3" t="s">
        <v>2690</v>
      </c>
      <c r="F3487" s="3" t="s">
        <v>2691</v>
      </c>
      <c r="G3487" s="3" t="s">
        <v>1865</v>
      </c>
      <c r="H3487" s="3" t="s">
        <v>262</v>
      </c>
      <c r="I3487" s="3" t="s">
        <v>2696</v>
      </c>
      <c r="J3487" s="6">
        <v>2.8100000000000005</v>
      </c>
      <c r="K3487" s="4">
        <v>45664</v>
      </c>
      <c r="L3487" s="3">
        <f t="shared" si="217"/>
        <v>2025</v>
      </c>
      <c r="M3487" s="3">
        <f t="shared" si="218"/>
        <v>1</v>
      </c>
      <c r="P3487" s="56">
        <f t="shared" si="219"/>
        <v>0</v>
      </c>
      <c r="Q3487" s="56">
        <f t="shared" si="220"/>
        <v>-2.8100000000000005</v>
      </c>
      <c r="R3487" s="56">
        <f>IF(A3487="INVERSION",-J3487,0)</f>
        <v>0</v>
      </c>
      <c r="S3487" s="56">
        <f>finanzas3[[#This Row],[INGRESO__NETO]]+finanzas3[[#This Row],[GASTO_NETO]]+finanzas3[[#This Row],[INVERSION_NETA]]</f>
        <v>-2.8100000000000005</v>
      </c>
    </row>
    <row r="3488" spans="1:19" x14ac:dyDescent="0.35">
      <c r="A3488" s="3" t="s">
        <v>28</v>
      </c>
      <c r="B3488" s="3" t="s">
        <v>16</v>
      </c>
      <c r="C3488" s="3" t="s">
        <v>17</v>
      </c>
      <c r="D3488" s="3" t="s">
        <v>1562</v>
      </c>
      <c r="E3488" s="3" t="s">
        <v>2688</v>
      </c>
      <c r="F3488" s="3" t="s">
        <v>2691</v>
      </c>
      <c r="G3488" s="3" t="s">
        <v>67</v>
      </c>
      <c r="H3488" s="3" t="s">
        <v>66</v>
      </c>
      <c r="I3488" s="3" t="s">
        <v>185</v>
      </c>
      <c r="J3488" s="6">
        <v>0.22000000000000003</v>
      </c>
      <c r="K3488" s="4">
        <v>45664</v>
      </c>
      <c r="L3488" s="3">
        <f t="shared" si="217"/>
        <v>2025</v>
      </c>
      <c r="M3488" s="3">
        <f t="shared" si="218"/>
        <v>1</v>
      </c>
      <c r="O3488" s="3"/>
      <c r="P3488" s="56">
        <f t="shared" si="219"/>
        <v>0</v>
      </c>
      <c r="Q3488" s="56">
        <f t="shared" si="220"/>
        <v>-0.22000000000000003</v>
      </c>
      <c r="R3488" s="56">
        <f>IF(A3488="INVERSION",-J3488,0)</f>
        <v>0</v>
      </c>
      <c r="S3488" s="56">
        <f>finanzas3[[#This Row],[INGRESO__NETO]]+finanzas3[[#This Row],[GASTO_NETO]]+finanzas3[[#This Row],[INVERSION_NETA]]</f>
        <v>-0.22000000000000003</v>
      </c>
    </row>
    <row r="3489" spans="1:19" x14ac:dyDescent="0.35">
      <c r="A3489" s="3" t="s">
        <v>28</v>
      </c>
      <c r="B3489" s="3" t="s">
        <v>16</v>
      </c>
      <c r="C3489" s="3" t="s">
        <v>17</v>
      </c>
      <c r="D3489" s="3" t="s">
        <v>1562</v>
      </c>
      <c r="E3489" s="3" t="s">
        <v>2687</v>
      </c>
      <c r="F3489" s="3" t="s">
        <v>1427</v>
      </c>
      <c r="G3489" s="3" t="s">
        <v>67</v>
      </c>
      <c r="H3489" s="3" t="s">
        <v>66</v>
      </c>
      <c r="I3489" s="3" t="s">
        <v>1372</v>
      </c>
      <c r="J3489" s="6">
        <v>1.6300000000000001</v>
      </c>
      <c r="K3489" s="4">
        <v>45664</v>
      </c>
      <c r="L3489" s="3">
        <f t="shared" si="217"/>
        <v>2025</v>
      </c>
      <c r="M3489" s="3">
        <f t="shared" si="218"/>
        <v>1</v>
      </c>
      <c r="O3489" s="3" t="s">
        <v>2695</v>
      </c>
      <c r="P3489" s="56">
        <f t="shared" si="219"/>
        <v>0</v>
      </c>
      <c r="Q3489" s="56">
        <f t="shared" si="220"/>
        <v>-1.6300000000000001</v>
      </c>
      <c r="R3489" s="56">
        <f>IF(A3489="INVERSION",-J3489,0)</f>
        <v>0</v>
      </c>
      <c r="S3489" s="56">
        <f>finanzas3[[#This Row],[INGRESO__NETO]]+finanzas3[[#This Row],[GASTO_NETO]]+finanzas3[[#This Row],[INVERSION_NETA]]</f>
        <v>-1.6300000000000001</v>
      </c>
    </row>
    <row r="3490" spans="1:19" x14ac:dyDescent="0.35">
      <c r="A3490" s="3" t="s">
        <v>28</v>
      </c>
      <c r="B3490" s="3" t="s">
        <v>16</v>
      </c>
      <c r="C3490" s="3" t="s">
        <v>17</v>
      </c>
      <c r="D3490" s="3" t="s">
        <v>18</v>
      </c>
      <c r="E3490" s="3" t="s">
        <v>970</v>
      </c>
      <c r="F3490" s="3" t="s">
        <v>171</v>
      </c>
      <c r="G3490" s="3" t="s">
        <v>67</v>
      </c>
      <c r="H3490" s="3" t="s">
        <v>67</v>
      </c>
      <c r="I3490" s="3" t="s">
        <v>1016</v>
      </c>
      <c r="J3490" s="6">
        <v>0.25</v>
      </c>
      <c r="K3490" s="4">
        <v>45667</v>
      </c>
      <c r="L3490" s="3">
        <f t="shared" si="217"/>
        <v>2025</v>
      </c>
      <c r="M3490" s="3">
        <f t="shared" si="218"/>
        <v>1</v>
      </c>
      <c r="O3490" s="3"/>
      <c r="P3490" s="56">
        <f t="shared" si="219"/>
        <v>0</v>
      </c>
      <c r="Q3490" s="56">
        <f t="shared" si="220"/>
        <v>-0.25</v>
      </c>
      <c r="R3490" s="56">
        <f>IF(A3490="INVERSION",-J3490,0)</f>
        <v>0</v>
      </c>
      <c r="S3490" s="56">
        <f>finanzas3[[#This Row],[INGRESO__NETO]]+finanzas3[[#This Row],[GASTO_NETO]]+finanzas3[[#This Row],[INVERSION_NETA]]</f>
        <v>-0.25</v>
      </c>
    </row>
    <row r="3491" spans="1:19" x14ac:dyDescent="0.35">
      <c r="A3491" s="3" t="s">
        <v>28</v>
      </c>
      <c r="B3491" s="3" t="s">
        <v>16</v>
      </c>
      <c r="C3491" s="3" t="s">
        <v>17</v>
      </c>
      <c r="D3491" s="3" t="s">
        <v>18</v>
      </c>
      <c r="E3491" s="3" t="s">
        <v>1893</v>
      </c>
      <c r="F3491" s="3" t="s">
        <v>171</v>
      </c>
      <c r="G3491" s="3" t="s">
        <v>73</v>
      </c>
      <c r="H3491" s="3" t="s">
        <v>168</v>
      </c>
      <c r="I3491" s="3" t="s">
        <v>1890</v>
      </c>
      <c r="J3491" s="6">
        <v>2.4220000000000002</v>
      </c>
      <c r="K3491" s="4">
        <v>45666</v>
      </c>
      <c r="L3491" s="3">
        <f t="shared" si="217"/>
        <v>2025</v>
      </c>
      <c r="M3491" s="3">
        <f t="shared" si="218"/>
        <v>1</v>
      </c>
      <c r="O3491" s="3"/>
      <c r="P3491" s="56">
        <f t="shared" si="219"/>
        <v>0</v>
      </c>
      <c r="Q3491" s="56">
        <f t="shared" si="220"/>
        <v>-2.4220000000000002</v>
      </c>
      <c r="R3491" s="56">
        <f>IF(A3491="INVERSION",-J3491,0)</f>
        <v>0</v>
      </c>
      <c r="S3491" s="56">
        <f>finanzas3[[#This Row],[INGRESO__NETO]]+finanzas3[[#This Row],[GASTO_NETO]]+finanzas3[[#This Row],[INVERSION_NETA]]</f>
        <v>-2.4220000000000002</v>
      </c>
    </row>
    <row r="3492" spans="1:19" x14ac:dyDescent="0.35">
      <c r="A3492" s="3" t="s">
        <v>28</v>
      </c>
      <c r="B3492" s="3" t="s">
        <v>16</v>
      </c>
      <c r="C3492" s="3" t="s">
        <v>17</v>
      </c>
      <c r="D3492" s="3" t="s">
        <v>18</v>
      </c>
      <c r="E3492" s="3" t="s">
        <v>2697</v>
      </c>
      <c r="F3492" s="3" t="s">
        <v>171</v>
      </c>
      <c r="G3492" s="3" t="s">
        <v>53</v>
      </c>
      <c r="H3492" s="3" t="s">
        <v>77</v>
      </c>
      <c r="I3492" s="3" t="s">
        <v>711</v>
      </c>
      <c r="J3492" s="6">
        <v>0.79100000000000004</v>
      </c>
      <c r="K3492" s="4">
        <v>45665</v>
      </c>
      <c r="L3492" s="3">
        <f t="shared" si="217"/>
        <v>2025</v>
      </c>
      <c r="M3492" s="3">
        <f t="shared" si="218"/>
        <v>1</v>
      </c>
      <c r="O3492" s="3"/>
      <c r="P3492" s="56">
        <f t="shared" si="219"/>
        <v>0</v>
      </c>
      <c r="Q3492" s="56">
        <f t="shared" si="220"/>
        <v>-0.79100000000000004</v>
      </c>
      <c r="R3492" s="56">
        <f>IF(A3492="INVERSION",-J3492,0)</f>
        <v>0</v>
      </c>
      <c r="S3492" s="56">
        <f>finanzas3[[#This Row],[INGRESO__NETO]]+finanzas3[[#This Row],[GASTO_NETO]]+finanzas3[[#This Row],[INVERSION_NETA]]</f>
        <v>-0.79100000000000004</v>
      </c>
    </row>
    <row r="3493" spans="1:19" x14ac:dyDescent="0.35">
      <c r="A3493" s="3" t="s">
        <v>28</v>
      </c>
      <c r="B3493" s="3" t="s">
        <v>16</v>
      </c>
      <c r="C3493" s="3" t="s">
        <v>17</v>
      </c>
      <c r="D3493" s="3" t="s">
        <v>18</v>
      </c>
      <c r="E3493" s="3" t="s">
        <v>1402</v>
      </c>
      <c r="F3493" s="3" t="s">
        <v>20</v>
      </c>
      <c r="G3493" s="3" t="s">
        <v>73</v>
      </c>
      <c r="H3493" s="3" t="s">
        <v>168</v>
      </c>
      <c r="I3493" s="3" t="s">
        <v>2195</v>
      </c>
      <c r="J3493" s="6">
        <v>0.29900000000000004</v>
      </c>
      <c r="K3493" s="4">
        <v>45664</v>
      </c>
      <c r="L3493" s="3">
        <f t="shared" si="217"/>
        <v>2025</v>
      </c>
      <c r="M3493" s="3">
        <f t="shared" si="218"/>
        <v>1</v>
      </c>
      <c r="O3493" s="3"/>
      <c r="P3493" s="56">
        <f t="shared" si="219"/>
        <v>0</v>
      </c>
      <c r="Q3493" s="56">
        <f t="shared" si="220"/>
        <v>-0.29900000000000004</v>
      </c>
      <c r="R3493" s="56">
        <f>IF(A3493="INVERSION",-J3493,0)</f>
        <v>0</v>
      </c>
      <c r="S3493" s="56">
        <f>finanzas3[[#This Row],[INGRESO__NETO]]+finanzas3[[#This Row],[GASTO_NETO]]+finanzas3[[#This Row],[INVERSION_NETA]]</f>
        <v>-0.29900000000000004</v>
      </c>
    </row>
    <row r="3494" spans="1:19" x14ac:dyDescent="0.35">
      <c r="A3494" s="3" t="s">
        <v>28</v>
      </c>
      <c r="B3494" s="3" t="s">
        <v>16</v>
      </c>
      <c r="C3494" s="3" t="s">
        <v>17</v>
      </c>
      <c r="D3494" s="3" t="s">
        <v>18</v>
      </c>
      <c r="E3494" s="3" t="s">
        <v>634</v>
      </c>
      <c r="F3494" s="3" t="s">
        <v>171</v>
      </c>
      <c r="G3494" s="3" t="s">
        <v>67</v>
      </c>
      <c r="H3494" s="3" t="s">
        <v>67</v>
      </c>
      <c r="I3494" s="3" t="s">
        <v>1016</v>
      </c>
      <c r="J3494" s="6">
        <v>0.25</v>
      </c>
      <c r="K3494" s="4">
        <v>45665</v>
      </c>
      <c r="L3494" s="3">
        <f t="shared" si="217"/>
        <v>2025</v>
      </c>
      <c r="M3494" s="3">
        <f t="shared" si="218"/>
        <v>1</v>
      </c>
      <c r="O3494" s="3"/>
      <c r="P3494" s="56">
        <f t="shared" si="219"/>
        <v>0</v>
      </c>
      <c r="Q3494" s="56">
        <f t="shared" si="220"/>
        <v>-0.25</v>
      </c>
      <c r="R3494" s="56">
        <f>IF(A3494="INVERSION",-J3494,0)</f>
        <v>0</v>
      </c>
      <c r="S3494" s="56">
        <f>finanzas3[[#This Row],[INGRESO__NETO]]+finanzas3[[#This Row],[GASTO_NETO]]+finanzas3[[#This Row],[INVERSION_NETA]]</f>
        <v>-0.25</v>
      </c>
    </row>
    <row r="3495" spans="1:19" x14ac:dyDescent="0.35">
      <c r="A3495" s="3" t="s">
        <v>28</v>
      </c>
      <c r="B3495" s="3" t="s">
        <v>16</v>
      </c>
      <c r="C3495" s="3" t="s">
        <v>17</v>
      </c>
      <c r="D3495" s="3" t="s">
        <v>18</v>
      </c>
      <c r="E3495" s="3" t="s">
        <v>2726</v>
      </c>
      <c r="F3495" s="3" t="s">
        <v>20</v>
      </c>
      <c r="G3495" s="3" t="s">
        <v>73</v>
      </c>
      <c r="H3495" s="3" t="s">
        <v>168</v>
      </c>
      <c r="I3495" s="3" t="s">
        <v>2727</v>
      </c>
      <c r="J3495" s="6">
        <v>4.3780000000000001</v>
      </c>
      <c r="K3495" s="40">
        <v>45669</v>
      </c>
      <c r="L3495" s="3">
        <f t="shared" si="217"/>
        <v>2025</v>
      </c>
      <c r="M3495" s="3">
        <f t="shared" si="218"/>
        <v>1</v>
      </c>
      <c r="O3495" s="3"/>
      <c r="P3495" s="56">
        <f t="shared" si="219"/>
        <v>0</v>
      </c>
      <c r="Q3495" s="56">
        <f t="shared" si="220"/>
        <v>-4.3780000000000001</v>
      </c>
      <c r="R3495" s="56">
        <f>IF(A3495="INVERSION",-J3495,0)</f>
        <v>0</v>
      </c>
      <c r="S3495" s="56">
        <f>finanzas3[[#This Row],[INGRESO__NETO]]+finanzas3[[#This Row],[GASTO_NETO]]+finanzas3[[#This Row],[INVERSION_NETA]]</f>
        <v>-4.3780000000000001</v>
      </c>
    </row>
    <row r="3496" spans="1:19" x14ac:dyDescent="0.35">
      <c r="A3496" s="3" t="s">
        <v>28</v>
      </c>
      <c r="B3496" s="3" t="s">
        <v>16</v>
      </c>
      <c r="C3496" s="3" t="s">
        <v>17</v>
      </c>
      <c r="D3496" s="3" t="s">
        <v>18</v>
      </c>
      <c r="G3496" s="3" t="s">
        <v>21</v>
      </c>
      <c r="H3496" s="3" t="s">
        <v>21</v>
      </c>
      <c r="I3496" s="3" t="s">
        <v>2724</v>
      </c>
      <c r="J3496" s="6">
        <v>0.76600000000000001</v>
      </c>
      <c r="K3496" s="40">
        <v>45673</v>
      </c>
      <c r="L3496" s="3">
        <f t="shared" si="217"/>
        <v>2025</v>
      </c>
      <c r="M3496" s="3">
        <f t="shared" si="218"/>
        <v>1</v>
      </c>
      <c r="O3496" s="3" t="s">
        <v>2725</v>
      </c>
      <c r="P3496" s="56">
        <f t="shared" si="219"/>
        <v>0</v>
      </c>
      <c r="Q3496" s="56">
        <f t="shared" si="220"/>
        <v>-0.76600000000000001</v>
      </c>
      <c r="R3496" s="56">
        <f>IF(A3496="INVERSION",-J3496,0)</f>
        <v>0</v>
      </c>
      <c r="S3496" s="56">
        <f>finanzas3[[#This Row],[INGRESO__NETO]]+finanzas3[[#This Row],[GASTO_NETO]]+finanzas3[[#This Row],[INVERSION_NETA]]</f>
        <v>-0.76600000000000001</v>
      </c>
    </row>
    <row r="3497" spans="1:19" x14ac:dyDescent="0.35">
      <c r="A3497" s="3" t="s">
        <v>28</v>
      </c>
      <c r="B3497" s="3" t="s">
        <v>16</v>
      </c>
      <c r="C3497" s="3" t="s">
        <v>17</v>
      </c>
      <c r="D3497" s="3" t="s">
        <v>18</v>
      </c>
      <c r="E3497" s="3" t="s">
        <v>645</v>
      </c>
      <c r="F3497" s="3" t="s">
        <v>171</v>
      </c>
      <c r="G3497" s="3" t="s">
        <v>48</v>
      </c>
      <c r="H3497" s="3" t="s">
        <v>874</v>
      </c>
      <c r="I3497" s="3" t="s">
        <v>185</v>
      </c>
      <c r="J3497" s="6">
        <v>4.0000000000000008E-2</v>
      </c>
      <c r="K3497" s="4">
        <v>45675</v>
      </c>
      <c r="L3497" s="3">
        <f t="shared" si="217"/>
        <v>2025</v>
      </c>
      <c r="M3497" s="3">
        <f t="shared" si="218"/>
        <v>1</v>
      </c>
      <c r="O3497" s="3"/>
      <c r="P3497" s="56">
        <f t="shared" si="219"/>
        <v>0</v>
      </c>
      <c r="Q3497" s="56">
        <f t="shared" si="220"/>
        <v>-4.0000000000000008E-2</v>
      </c>
      <c r="R3497" s="56">
        <f>IF(A3497="INVERSION",-J3497,0)</f>
        <v>0</v>
      </c>
      <c r="S3497" s="56">
        <f>finanzas3[[#This Row],[INGRESO__NETO]]+finanzas3[[#This Row],[GASTO_NETO]]+finanzas3[[#This Row],[INVERSION_NETA]]</f>
        <v>-4.0000000000000008E-2</v>
      </c>
    </row>
    <row r="3498" spans="1:19" x14ac:dyDescent="0.35">
      <c r="A3498" s="3" t="s">
        <v>28</v>
      </c>
      <c r="B3498" s="3" t="s">
        <v>16</v>
      </c>
      <c r="C3498" s="3" t="s">
        <v>17</v>
      </c>
      <c r="D3498" s="3" t="s">
        <v>18</v>
      </c>
      <c r="E3498" s="3" t="s">
        <v>645</v>
      </c>
      <c r="F3498" s="3" t="s">
        <v>171</v>
      </c>
      <c r="G3498" s="3" t="s">
        <v>48</v>
      </c>
      <c r="H3498" s="3" t="s">
        <v>874</v>
      </c>
      <c r="I3498" s="3" t="s">
        <v>185</v>
      </c>
      <c r="J3498" s="6">
        <v>4.0000000000000008E-2</v>
      </c>
      <c r="K3498" s="4">
        <v>45678</v>
      </c>
      <c r="L3498" s="3">
        <f t="shared" si="217"/>
        <v>2025</v>
      </c>
      <c r="M3498" s="3">
        <f t="shared" si="218"/>
        <v>1</v>
      </c>
      <c r="O3498" s="3"/>
      <c r="P3498" s="56">
        <f t="shared" si="219"/>
        <v>0</v>
      </c>
      <c r="Q3498" s="56">
        <f t="shared" si="220"/>
        <v>-4.0000000000000008E-2</v>
      </c>
      <c r="R3498" s="56">
        <f>IF(A3498="INVERSION",-J3498,0)</f>
        <v>0</v>
      </c>
      <c r="S3498" s="56">
        <f>finanzas3[[#This Row],[INGRESO__NETO]]+finanzas3[[#This Row],[GASTO_NETO]]+finanzas3[[#This Row],[INVERSION_NETA]]</f>
        <v>-4.0000000000000008E-2</v>
      </c>
    </row>
    <row r="3499" spans="1:19" x14ac:dyDescent="0.35">
      <c r="A3499" s="3" t="s">
        <v>531</v>
      </c>
      <c r="B3499" s="3" t="s">
        <v>16</v>
      </c>
      <c r="C3499" s="3" t="s">
        <v>17</v>
      </c>
      <c r="D3499" s="3" t="s">
        <v>18</v>
      </c>
      <c r="E3499" s="3" t="s">
        <v>2203</v>
      </c>
      <c r="F3499" s="3" t="s">
        <v>20</v>
      </c>
      <c r="G3499" s="3" t="s">
        <v>1451</v>
      </c>
      <c r="H3499" s="3" t="s">
        <v>1451</v>
      </c>
      <c r="I3499" s="3" t="s">
        <v>1450</v>
      </c>
      <c r="J3499" s="6">
        <v>135</v>
      </c>
      <c r="K3499" s="4">
        <v>45672</v>
      </c>
      <c r="L3499" s="3">
        <f t="shared" si="217"/>
        <v>2025</v>
      </c>
      <c r="M3499" s="3">
        <f t="shared" si="218"/>
        <v>1</v>
      </c>
      <c r="N3499" s="37"/>
      <c r="O3499" s="3"/>
      <c r="P3499" s="56">
        <f t="shared" si="219"/>
        <v>0</v>
      </c>
      <c r="Q3499" s="56">
        <f t="shared" si="220"/>
        <v>0</v>
      </c>
      <c r="R3499" s="56">
        <f>IF(A3499="INVERSION",-J3499,0)</f>
        <v>-135</v>
      </c>
      <c r="S3499" s="56">
        <f>finanzas3[[#This Row],[INGRESO__NETO]]+finanzas3[[#This Row],[GASTO_NETO]]+finanzas3[[#This Row],[INVERSION_NETA]]</f>
        <v>-135</v>
      </c>
    </row>
    <row r="3500" spans="1:19" x14ac:dyDescent="0.35">
      <c r="A3500" s="3" t="s">
        <v>28</v>
      </c>
      <c r="B3500" s="3" t="s">
        <v>16</v>
      </c>
      <c r="C3500" s="3" t="s">
        <v>17</v>
      </c>
      <c r="D3500" s="3" t="s">
        <v>18</v>
      </c>
      <c r="F3500" s="3" t="s">
        <v>171</v>
      </c>
      <c r="G3500" s="3" t="s">
        <v>48</v>
      </c>
      <c r="H3500" s="3" t="s">
        <v>874</v>
      </c>
      <c r="I3500" s="3" t="s">
        <v>185</v>
      </c>
      <c r="J3500" s="6">
        <v>2.0000000000000004E-2</v>
      </c>
      <c r="K3500" s="4">
        <v>45674</v>
      </c>
      <c r="L3500" s="3">
        <f t="shared" ref="L3500" si="221">YEAR(K3500)</f>
        <v>2025</v>
      </c>
      <c r="M3500" s="3">
        <f t="shared" ref="M3500" si="222">MONTH(K3500)</f>
        <v>1</v>
      </c>
      <c r="N3500" s="37"/>
      <c r="O3500" s="3"/>
      <c r="P3500" s="56">
        <f t="shared" si="219"/>
        <v>0</v>
      </c>
      <c r="Q3500" s="56">
        <f t="shared" si="220"/>
        <v>-2.0000000000000004E-2</v>
      </c>
      <c r="R3500" s="56">
        <f>IF(A3500="INVERSION",-J3500,0)</f>
        <v>0</v>
      </c>
      <c r="S3500" s="56">
        <f>finanzas3[[#This Row],[INGRESO__NETO]]+finanzas3[[#This Row],[GASTO_NETO]]+finanzas3[[#This Row],[INVERSION_NETA]]</f>
        <v>-2.0000000000000004E-2</v>
      </c>
    </row>
    <row r="3501" spans="1:19" x14ac:dyDescent="0.35">
      <c r="A3501" s="3" t="s">
        <v>28</v>
      </c>
      <c r="B3501" s="3" t="s">
        <v>16</v>
      </c>
      <c r="C3501" s="3" t="s">
        <v>17</v>
      </c>
      <c r="D3501" s="3" t="s">
        <v>18</v>
      </c>
      <c r="E3501" s="3" t="s">
        <v>2707</v>
      </c>
      <c r="F3501" s="3" t="s">
        <v>171</v>
      </c>
      <c r="G3501" s="3" t="s">
        <v>67</v>
      </c>
      <c r="H3501" s="3" t="s">
        <v>67</v>
      </c>
      <c r="I3501" s="3" t="s">
        <v>1013</v>
      </c>
      <c r="J3501" s="6">
        <v>0.45</v>
      </c>
      <c r="K3501" s="4">
        <v>45677</v>
      </c>
      <c r="L3501" s="3">
        <f t="shared" si="217"/>
        <v>2025</v>
      </c>
      <c r="M3501" s="3">
        <f t="shared" si="218"/>
        <v>1</v>
      </c>
      <c r="N3501" s="37"/>
      <c r="O3501" s="3" t="s">
        <v>2708</v>
      </c>
      <c r="P3501" s="56">
        <f t="shared" si="219"/>
        <v>0</v>
      </c>
      <c r="Q3501" s="56">
        <f t="shared" si="220"/>
        <v>-0.45</v>
      </c>
      <c r="R3501" s="56">
        <f>IF(A3501="INVERSION",-J3501,0)</f>
        <v>0</v>
      </c>
      <c r="S3501" s="56">
        <f>finanzas3[[#This Row],[INGRESO__NETO]]+finanzas3[[#This Row],[GASTO_NETO]]+finanzas3[[#This Row],[INVERSION_NETA]]</f>
        <v>-0.45</v>
      </c>
    </row>
    <row r="3502" spans="1:19" x14ac:dyDescent="0.35">
      <c r="A3502" s="3" t="s">
        <v>28</v>
      </c>
      <c r="B3502" s="3" t="s">
        <v>16</v>
      </c>
      <c r="C3502" s="3" t="s">
        <v>17</v>
      </c>
      <c r="D3502" s="3" t="s">
        <v>18</v>
      </c>
      <c r="E3502" s="3" t="s">
        <v>1795</v>
      </c>
      <c r="F3502" s="3" t="s">
        <v>171</v>
      </c>
      <c r="G3502" s="3" t="s">
        <v>59</v>
      </c>
      <c r="H3502" s="3" t="s">
        <v>228</v>
      </c>
      <c r="I3502" s="3" t="s">
        <v>1804</v>
      </c>
      <c r="J3502" s="6">
        <v>1.3800000000000001</v>
      </c>
      <c r="K3502" s="4">
        <v>45677</v>
      </c>
      <c r="L3502" s="3">
        <f t="shared" si="217"/>
        <v>2025</v>
      </c>
      <c r="M3502" s="3">
        <f t="shared" si="218"/>
        <v>1</v>
      </c>
      <c r="N3502" s="37"/>
      <c r="O3502" s="3" t="s">
        <v>2709</v>
      </c>
      <c r="P3502" s="56">
        <f t="shared" si="219"/>
        <v>0</v>
      </c>
      <c r="Q3502" s="56">
        <f t="shared" si="220"/>
        <v>-1.3800000000000001</v>
      </c>
      <c r="R3502" s="56">
        <f>IF(A3502="INVERSION",-J3502,0)</f>
        <v>0</v>
      </c>
      <c r="S3502" s="56">
        <f>finanzas3[[#This Row],[INGRESO__NETO]]+finanzas3[[#This Row],[GASTO_NETO]]+finanzas3[[#This Row],[INVERSION_NETA]]</f>
        <v>-1.3800000000000001</v>
      </c>
    </row>
    <row r="3503" spans="1:19" x14ac:dyDescent="0.35">
      <c r="A3503" s="3" t="s">
        <v>28</v>
      </c>
      <c r="B3503" s="3" t="s">
        <v>16</v>
      </c>
      <c r="C3503" s="3" t="s">
        <v>17</v>
      </c>
      <c r="D3503" s="3" t="s">
        <v>18</v>
      </c>
      <c r="E3503" s="3" t="s">
        <v>2697</v>
      </c>
      <c r="F3503" s="3" t="s">
        <v>171</v>
      </c>
      <c r="G3503" s="3" t="s">
        <v>53</v>
      </c>
      <c r="H3503" s="3" t="s">
        <v>77</v>
      </c>
      <c r="I3503" s="3" t="s">
        <v>711</v>
      </c>
      <c r="J3503" s="6">
        <v>0.81400000000000006</v>
      </c>
      <c r="K3503" s="4">
        <v>45677</v>
      </c>
      <c r="L3503" s="3">
        <f t="shared" si="217"/>
        <v>2025</v>
      </c>
      <c r="M3503" s="3">
        <f t="shared" si="218"/>
        <v>1</v>
      </c>
      <c r="N3503" s="37"/>
      <c r="O3503" s="3"/>
      <c r="P3503" s="56">
        <f t="shared" si="219"/>
        <v>0</v>
      </c>
      <c r="Q3503" s="56">
        <f t="shared" si="220"/>
        <v>-0.81400000000000006</v>
      </c>
      <c r="R3503" s="56">
        <f>IF(A3503="INVERSION",-J3503,0)</f>
        <v>0</v>
      </c>
      <c r="S3503" s="56">
        <f>finanzas3[[#This Row],[INGRESO__NETO]]+finanzas3[[#This Row],[GASTO_NETO]]+finanzas3[[#This Row],[INVERSION_NETA]]</f>
        <v>-0.81400000000000006</v>
      </c>
    </row>
    <row r="3504" spans="1:19" x14ac:dyDescent="0.35">
      <c r="A3504" s="3" t="s">
        <v>28</v>
      </c>
      <c r="B3504" s="3" t="s">
        <v>16</v>
      </c>
      <c r="C3504" s="3" t="s">
        <v>17</v>
      </c>
      <c r="D3504" s="3" t="s">
        <v>18</v>
      </c>
      <c r="E3504" s="3" t="s">
        <v>1402</v>
      </c>
      <c r="F3504" s="3" t="s">
        <v>20</v>
      </c>
      <c r="G3504" s="3" t="s">
        <v>73</v>
      </c>
      <c r="H3504" s="3" t="s">
        <v>168</v>
      </c>
      <c r="I3504" s="3" t="s">
        <v>2195</v>
      </c>
      <c r="J3504" s="6">
        <v>0.49900000000000005</v>
      </c>
      <c r="K3504" s="4">
        <v>45679</v>
      </c>
      <c r="L3504" s="3">
        <f t="shared" si="217"/>
        <v>2025</v>
      </c>
      <c r="M3504" s="3">
        <f t="shared" si="218"/>
        <v>1</v>
      </c>
      <c r="N3504" s="37"/>
      <c r="O3504" s="3"/>
      <c r="P3504" s="56">
        <f t="shared" si="219"/>
        <v>0</v>
      </c>
      <c r="Q3504" s="56">
        <f t="shared" si="220"/>
        <v>-0.49900000000000005</v>
      </c>
      <c r="R3504" s="56">
        <f>IF(A3504="INVERSION",-J3504,0)</f>
        <v>0</v>
      </c>
      <c r="S3504" s="56">
        <f>finanzas3[[#This Row],[INGRESO__NETO]]+finanzas3[[#This Row],[GASTO_NETO]]+finanzas3[[#This Row],[INVERSION_NETA]]</f>
        <v>-0.49900000000000005</v>
      </c>
    </row>
    <row r="3505" spans="1:19" x14ac:dyDescent="0.35">
      <c r="A3505" s="3" t="s">
        <v>28</v>
      </c>
      <c r="B3505" s="3" t="s">
        <v>16</v>
      </c>
      <c r="C3505" s="3" t="s">
        <v>17</v>
      </c>
      <c r="D3505" s="3" t="s">
        <v>18</v>
      </c>
      <c r="E3505" s="3" t="s">
        <v>2142</v>
      </c>
      <c r="F3505" s="3" t="s">
        <v>20</v>
      </c>
      <c r="G3505" s="3" t="s">
        <v>73</v>
      </c>
      <c r="H3505" s="3" t="s">
        <v>168</v>
      </c>
      <c r="I3505" s="3" t="s">
        <v>2142</v>
      </c>
      <c r="J3505" s="6">
        <v>0.99900000000000011</v>
      </c>
      <c r="K3505" s="4">
        <v>45679</v>
      </c>
      <c r="L3505" s="3">
        <f t="shared" si="217"/>
        <v>2025</v>
      </c>
      <c r="M3505" s="3">
        <f t="shared" si="218"/>
        <v>1</v>
      </c>
      <c r="N3505" s="37"/>
      <c r="O3505" s="3"/>
      <c r="P3505" s="56">
        <f t="shared" si="219"/>
        <v>0</v>
      </c>
      <c r="Q3505" s="56">
        <f t="shared" si="220"/>
        <v>-0.99900000000000011</v>
      </c>
      <c r="R3505" s="56">
        <f>IF(A3505="INVERSION",-J3505,0)</f>
        <v>0</v>
      </c>
      <c r="S3505" s="56">
        <f>finanzas3[[#This Row],[INGRESO__NETO]]+finanzas3[[#This Row],[GASTO_NETO]]+finanzas3[[#This Row],[INVERSION_NETA]]</f>
        <v>-0.99900000000000011</v>
      </c>
    </row>
    <row r="3506" spans="1:19" x14ac:dyDescent="0.35">
      <c r="A3506" s="3" t="s">
        <v>28</v>
      </c>
      <c r="B3506" s="3" t="s">
        <v>16</v>
      </c>
      <c r="C3506" s="3" t="s">
        <v>17</v>
      </c>
      <c r="D3506" s="3" t="s">
        <v>18</v>
      </c>
      <c r="E3506" s="3" t="s">
        <v>970</v>
      </c>
      <c r="F3506" s="3" t="s">
        <v>171</v>
      </c>
      <c r="G3506" s="3" t="s">
        <v>67</v>
      </c>
      <c r="H3506" s="3" t="s">
        <v>67</v>
      </c>
      <c r="I3506" s="3" t="s">
        <v>1016</v>
      </c>
      <c r="J3506" s="6">
        <v>0.25</v>
      </c>
      <c r="K3506" s="4">
        <v>45674</v>
      </c>
      <c r="L3506" s="3">
        <f t="shared" si="217"/>
        <v>2025</v>
      </c>
      <c r="M3506" s="3">
        <f t="shared" si="218"/>
        <v>1</v>
      </c>
      <c r="N3506" s="37"/>
      <c r="O3506" s="3"/>
      <c r="P3506" s="56">
        <f t="shared" si="219"/>
        <v>0</v>
      </c>
      <c r="Q3506" s="56">
        <f t="shared" si="220"/>
        <v>-0.25</v>
      </c>
      <c r="R3506" s="56">
        <f>IF(A3506="INVERSION",-J3506,0)</f>
        <v>0</v>
      </c>
      <c r="S3506" s="56">
        <f>finanzas3[[#This Row],[INGRESO__NETO]]+finanzas3[[#This Row],[GASTO_NETO]]+finanzas3[[#This Row],[INVERSION_NETA]]</f>
        <v>-0.25</v>
      </c>
    </row>
    <row r="3507" spans="1:19" x14ac:dyDescent="0.35">
      <c r="A3507" s="3" t="s">
        <v>28</v>
      </c>
      <c r="B3507" s="3" t="s">
        <v>16</v>
      </c>
      <c r="C3507" s="3" t="s">
        <v>17</v>
      </c>
      <c r="D3507" s="3" t="s">
        <v>18</v>
      </c>
      <c r="F3507" s="3" t="s">
        <v>171</v>
      </c>
      <c r="G3507" s="3" t="s">
        <v>48</v>
      </c>
      <c r="H3507" s="3" t="s">
        <v>874</v>
      </c>
      <c r="I3507" s="3" t="s">
        <v>185</v>
      </c>
      <c r="J3507" s="6">
        <v>0.05</v>
      </c>
      <c r="K3507" s="4">
        <v>45687</v>
      </c>
      <c r="L3507" s="3">
        <f t="shared" ref="L3507:L3517" si="223">YEAR(K3507)</f>
        <v>2025</v>
      </c>
      <c r="M3507" s="3">
        <f t="shared" ref="M3507:M3517" si="224">MONTH(K3507)</f>
        <v>1</v>
      </c>
      <c r="N3507" s="37"/>
      <c r="O3507" s="3"/>
      <c r="P3507" s="56">
        <f t="shared" si="219"/>
        <v>0</v>
      </c>
      <c r="Q3507" s="56">
        <f t="shared" si="220"/>
        <v>-0.05</v>
      </c>
      <c r="R3507" s="56">
        <f>IF(A3507="INVERSION",-J3507,0)</f>
        <v>0</v>
      </c>
      <c r="S3507" s="56">
        <f>finanzas3[[#This Row],[INGRESO__NETO]]+finanzas3[[#This Row],[GASTO_NETO]]+finanzas3[[#This Row],[INVERSION_NETA]]</f>
        <v>-0.05</v>
      </c>
    </row>
    <row r="3508" spans="1:19" x14ac:dyDescent="0.35">
      <c r="A3508" s="3" t="s">
        <v>28</v>
      </c>
      <c r="B3508" s="3" t="s">
        <v>16</v>
      </c>
      <c r="C3508" s="3" t="s">
        <v>17</v>
      </c>
      <c r="D3508" s="3" t="s">
        <v>18</v>
      </c>
      <c r="F3508" s="3" t="s">
        <v>171</v>
      </c>
      <c r="G3508" s="3" t="s">
        <v>67</v>
      </c>
      <c r="H3508" s="3" t="s">
        <v>66</v>
      </c>
      <c r="I3508" s="3" t="s">
        <v>1016</v>
      </c>
      <c r="J3508" s="6">
        <v>0.2</v>
      </c>
      <c r="K3508" s="4">
        <v>45687</v>
      </c>
      <c r="L3508" s="3">
        <f t="shared" si="223"/>
        <v>2025</v>
      </c>
      <c r="M3508" s="3">
        <f t="shared" si="224"/>
        <v>1</v>
      </c>
      <c r="N3508" s="37"/>
      <c r="O3508" s="3"/>
      <c r="P3508" s="56">
        <f t="shared" si="219"/>
        <v>0</v>
      </c>
      <c r="Q3508" s="56">
        <f t="shared" si="220"/>
        <v>-0.2</v>
      </c>
      <c r="R3508" s="56">
        <f>IF(A3508="INVERSION",-J3508,0)</f>
        <v>0</v>
      </c>
      <c r="S3508" s="56">
        <f>finanzas3[[#This Row],[INGRESO__NETO]]+finanzas3[[#This Row],[GASTO_NETO]]+finanzas3[[#This Row],[INVERSION_NETA]]</f>
        <v>-0.2</v>
      </c>
    </row>
    <row r="3509" spans="1:19" x14ac:dyDescent="0.35">
      <c r="A3509" s="3" t="s">
        <v>28</v>
      </c>
      <c r="B3509" s="3" t="s">
        <v>16</v>
      </c>
      <c r="C3509" s="3" t="s">
        <v>17</v>
      </c>
      <c r="D3509" s="3" t="s">
        <v>18</v>
      </c>
      <c r="G3509" s="3" t="s">
        <v>53</v>
      </c>
      <c r="H3509" s="3" t="s">
        <v>77</v>
      </c>
      <c r="I3509" s="3" t="s">
        <v>711</v>
      </c>
      <c r="J3509" s="6">
        <v>0.8640000000000001</v>
      </c>
      <c r="K3509" s="4">
        <v>45687</v>
      </c>
      <c r="L3509" s="3">
        <f t="shared" si="223"/>
        <v>2025</v>
      </c>
      <c r="M3509" s="3">
        <f t="shared" si="224"/>
        <v>1</v>
      </c>
      <c r="N3509" s="37"/>
      <c r="O3509" s="3"/>
      <c r="P3509" s="56">
        <f t="shared" si="219"/>
        <v>0</v>
      </c>
      <c r="Q3509" s="56">
        <f t="shared" si="220"/>
        <v>-0.8640000000000001</v>
      </c>
      <c r="R3509" s="56">
        <f>IF(A3509="INVERSION",-J3509,0)</f>
        <v>0</v>
      </c>
      <c r="S3509" s="56">
        <f>finanzas3[[#This Row],[INGRESO__NETO]]+finanzas3[[#This Row],[GASTO_NETO]]+finanzas3[[#This Row],[INVERSION_NETA]]</f>
        <v>-0.8640000000000001</v>
      </c>
    </row>
    <row r="3510" spans="1:19" x14ac:dyDescent="0.35">
      <c r="A3510" s="3" t="s">
        <v>15</v>
      </c>
      <c r="B3510" s="3" t="s">
        <v>16</v>
      </c>
      <c r="C3510" s="3" t="s">
        <v>29</v>
      </c>
      <c r="D3510" s="3" t="s">
        <v>18</v>
      </c>
      <c r="E3510" s="3" t="s">
        <v>645</v>
      </c>
      <c r="F3510" s="3" t="s">
        <v>171</v>
      </c>
      <c r="G3510" s="3" t="s">
        <v>148</v>
      </c>
      <c r="H3510" s="3" t="s">
        <v>646</v>
      </c>
      <c r="I3510" s="3" t="s">
        <v>646</v>
      </c>
      <c r="J3510" s="6">
        <v>667.05</v>
      </c>
      <c r="K3510" s="4">
        <v>45687</v>
      </c>
      <c r="L3510" s="3">
        <f t="shared" si="223"/>
        <v>2025</v>
      </c>
      <c r="M3510" s="3">
        <f t="shared" si="224"/>
        <v>1</v>
      </c>
      <c r="N3510" s="37"/>
      <c r="O3510" s="3"/>
      <c r="P3510" s="56">
        <f t="shared" si="219"/>
        <v>667.05</v>
      </c>
      <c r="Q3510" s="56">
        <f t="shared" si="220"/>
        <v>0</v>
      </c>
      <c r="R3510" s="56">
        <f>IF(A3510="INVERSION",-J3510,0)</f>
        <v>0</v>
      </c>
      <c r="S3510" s="56">
        <f>finanzas3[[#This Row],[INGRESO__NETO]]+finanzas3[[#This Row],[GASTO_NETO]]+finanzas3[[#This Row],[INVERSION_NETA]]</f>
        <v>667.05</v>
      </c>
    </row>
    <row r="3511" spans="1:19" x14ac:dyDescent="0.35">
      <c r="A3511" s="3" t="s">
        <v>28</v>
      </c>
      <c r="B3511" s="3" t="s">
        <v>16</v>
      </c>
      <c r="C3511" s="3" t="s">
        <v>29</v>
      </c>
      <c r="D3511" s="3" t="s">
        <v>18</v>
      </c>
      <c r="F3511" s="3" t="s">
        <v>171</v>
      </c>
      <c r="G3511" s="3" t="s">
        <v>1864</v>
      </c>
      <c r="H3511" s="3" t="s">
        <v>37</v>
      </c>
      <c r="I3511" s="3" t="s">
        <v>1374</v>
      </c>
      <c r="J3511" s="6">
        <v>30</v>
      </c>
      <c r="K3511" s="4">
        <v>45689</v>
      </c>
      <c r="L3511" s="3">
        <f t="shared" si="223"/>
        <v>2025</v>
      </c>
      <c r="M3511" s="3">
        <f t="shared" si="224"/>
        <v>2</v>
      </c>
      <c r="N3511" s="37"/>
      <c r="O3511" s="3"/>
      <c r="P3511" s="56">
        <f t="shared" si="219"/>
        <v>0</v>
      </c>
      <c r="Q3511" s="56">
        <f t="shared" si="220"/>
        <v>-30</v>
      </c>
      <c r="R3511" s="56">
        <f>IF(A3511="INVERSION",-J3511,0)</f>
        <v>0</v>
      </c>
      <c r="S3511" s="56">
        <f>finanzas3[[#This Row],[INGRESO__NETO]]+finanzas3[[#This Row],[GASTO_NETO]]+finanzas3[[#This Row],[INVERSION_NETA]]</f>
        <v>-30</v>
      </c>
    </row>
    <row r="3512" spans="1:19" x14ac:dyDescent="0.35">
      <c r="A3512" s="3" t="s">
        <v>28</v>
      </c>
      <c r="B3512" s="3" t="s">
        <v>16</v>
      </c>
      <c r="C3512" s="3" t="s">
        <v>29</v>
      </c>
      <c r="D3512" s="3" t="s">
        <v>18</v>
      </c>
      <c r="E3512" s="3" t="s">
        <v>1206</v>
      </c>
      <c r="F3512" s="3" t="s">
        <v>171</v>
      </c>
      <c r="G3512" s="3" t="s">
        <v>1864</v>
      </c>
      <c r="H3512" s="3" t="s">
        <v>184</v>
      </c>
      <c r="I3512" s="3" t="s">
        <v>1271</v>
      </c>
      <c r="J3512" s="6">
        <v>6.5</v>
      </c>
      <c r="K3512" s="4">
        <v>45689</v>
      </c>
      <c r="L3512" s="3">
        <f t="shared" si="223"/>
        <v>2025</v>
      </c>
      <c r="M3512" s="3">
        <f t="shared" si="224"/>
        <v>2</v>
      </c>
      <c r="N3512" s="37"/>
      <c r="O3512" s="3"/>
      <c r="P3512" s="56">
        <f t="shared" si="219"/>
        <v>0</v>
      </c>
      <c r="Q3512" s="56">
        <f t="shared" si="220"/>
        <v>-6.5</v>
      </c>
      <c r="R3512" s="56">
        <f>IF(A3512="INVERSION",-J3512,0)</f>
        <v>0</v>
      </c>
      <c r="S3512" s="56">
        <f>finanzas3[[#This Row],[INGRESO__NETO]]+finanzas3[[#This Row],[GASTO_NETO]]+finanzas3[[#This Row],[INVERSION_NETA]]</f>
        <v>-6.5</v>
      </c>
    </row>
    <row r="3513" spans="1:19" x14ac:dyDescent="0.35">
      <c r="A3513" s="3" t="s">
        <v>28</v>
      </c>
      <c r="B3513" s="3" t="s">
        <v>16</v>
      </c>
      <c r="C3513" s="3" t="s">
        <v>29</v>
      </c>
      <c r="D3513" s="3" t="s">
        <v>18</v>
      </c>
      <c r="E3513" s="3" t="s">
        <v>1206</v>
      </c>
      <c r="F3513" s="3" t="s">
        <v>171</v>
      </c>
      <c r="G3513" s="3" t="s">
        <v>1864</v>
      </c>
      <c r="H3513" s="3" t="s">
        <v>679</v>
      </c>
      <c r="I3513" s="3" t="s">
        <v>2197</v>
      </c>
      <c r="J3513" s="6">
        <v>3.9435000000000002</v>
      </c>
      <c r="K3513" s="4">
        <v>45689</v>
      </c>
      <c r="L3513" s="3">
        <f t="shared" si="223"/>
        <v>2025</v>
      </c>
      <c r="M3513" s="3">
        <f t="shared" si="224"/>
        <v>2</v>
      </c>
      <c r="N3513" s="37"/>
      <c r="O3513" s="3" t="s">
        <v>2731</v>
      </c>
      <c r="P3513" s="56">
        <f t="shared" si="219"/>
        <v>0</v>
      </c>
      <c r="Q3513" s="56">
        <f t="shared" si="220"/>
        <v>-3.9435000000000002</v>
      </c>
      <c r="R3513" s="56">
        <f>IF(A3513="INVERSION",-J3513,0)</f>
        <v>0</v>
      </c>
      <c r="S3513" s="56">
        <f>finanzas3[[#This Row],[INGRESO__NETO]]+finanzas3[[#This Row],[GASTO_NETO]]+finanzas3[[#This Row],[INVERSION_NETA]]</f>
        <v>-3.9435000000000002</v>
      </c>
    </row>
    <row r="3514" spans="1:19" x14ac:dyDescent="0.35">
      <c r="A3514" s="3" t="s">
        <v>531</v>
      </c>
      <c r="B3514" s="3" t="s">
        <v>16</v>
      </c>
      <c r="C3514" s="3" t="s">
        <v>17</v>
      </c>
      <c r="D3514" s="3" t="s">
        <v>18</v>
      </c>
      <c r="F3514" s="3" t="s">
        <v>20</v>
      </c>
      <c r="G3514" s="3" t="s">
        <v>533</v>
      </c>
      <c r="H3514" s="3" t="s">
        <v>533</v>
      </c>
      <c r="I3514" s="3" t="s">
        <v>2721</v>
      </c>
      <c r="J3514" s="6">
        <v>720</v>
      </c>
      <c r="K3514" s="4">
        <v>45684</v>
      </c>
      <c r="L3514" s="3">
        <f t="shared" si="223"/>
        <v>2025</v>
      </c>
      <c r="M3514" s="3">
        <f t="shared" si="224"/>
        <v>1</v>
      </c>
      <c r="N3514" s="37"/>
      <c r="O3514" s="3"/>
      <c r="P3514" s="56">
        <f t="shared" si="219"/>
        <v>0</v>
      </c>
      <c r="Q3514" s="56">
        <f t="shared" si="220"/>
        <v>0</v>
      </c>
      <c r="R3514" s="56">
        <f>IF(A3514="INVERSION",-J3514,0)</f>
        <v>-720</v>
      </c>
      <c r="S3514" s="56">
        <f>finanzas3[[#This Row],[INGRESO__NETO]]+finanzas3[[#This Row],[GASTO_NETO]]+finanzas3[[#This Row],[INVERSION_NETA]]</f>
        <v>-720</v>
      </c>
    </row>
    <row r="3515" spans="1:19" x14ac:dyDescent="0.35">
      <c r="A3515" s="3" t="s">
        <v>28</v>
      </c>
      <c r="B3515" s="3" t="s">
        <v>16</v>
      </c>
      <c r="C3515" s="3" t="s">
        <v>17</v>
      </c>
      <c r="D3515" s="3" t="s">
        <v>18</v>
      </c>
      <c r="E3515" s="3" t="s">
        <v>2722</v>
      </c>
      <c r="F3515" s="3" t="s">
        <v>171</v>
      </c>
      <c r="G3515" s="3" t="s">
        <v>67</v>
      </c>
      <c r="H3515" s="3" t="s">
        <v>66</v>
      </c>
      <c r="I3515" s="3" t="s">
        <v>2628</v>
      </c>
      <c r="J3515" s="6">
        <v>0.16000000000000003</v>
      </c>
      <c r="K3515" s="4">
        <v>45684</v>
      </c>
      <c r="L3515" s="3">
        <f t="shared" si="223"/>
        <v>2025</v>
      </c>
      <c r="M3515" s="3">
        <f t="shared" si="224"/>
        <v>1</v>
      </c>
      <c r="N3515" s="37"/>
      <c r="O3515" s="3"/>
      <c r="P3515" s="56">
        <f t="shared" si="219"/>
        <v>0</v>
      </c>
      <c r="Q3515" s="56">
        <f t="shared" si="220"/>
        <v>-0.16000000000000003</v>
      </c>
      <c r="R3515" s="56">
        <f>IF(A3515="INVERSION",-J3515,0)</f>
        <v>0</v>
      </c>
      <c r="S3515" s="56">
        <f>finanzas3[[#This Row],[INGRESO__NETO]]+finanzas3[[#This Row],[GASTO_NETO]]+finanzas3[[#This Row],[INVERSION_NETA]]</f>
        <v>-0.16000000000000003</v>
      </c>
    </row>
    <row r="3516" spans="1:19" x14ac:dyDescent="0.35">
      <c r="A3516" s="3" t="s">
        <v>28</v>
      </c>
      <c r="B3516" s="3" t="s">
        <v>16</v>
      </c>
      <c r="C3516" s="3" t="s">
        <v>17</v>
      </c>
      <c r="D3516" s="3" t="s">
        <v>18</v>
      </c>
      <c r="E3516" s="3" t="s">
        <v>2729</v>
      </c>
      <c r="F3516" s="3" t="s">
        <v>171</v>
      </c>
      <c r="G3516" s="3" t="s">
        <v>67</v>
      </c>
      <c r="H3516" s="3" t="s">
        <v>66</v>
      </c>
      <c r="I3516" s="3" t="s">
        <v>185</v>
      </c>
      <c r="J3516" s="6">
        <v>0.55999999999999994</v>
      </c>
      <c r="K3516" s="4">
        <v>45684</v>
      </c>
      <c r="L3516" s="3">
        <f t="shared" si="223"/>
        <v>2025</v>
      </c>
      <c r="M3516" s="3">
        <f t="shared" si="224"/>
        <v>1</v>
      </c>
      <c r="N3516" s="37"/>
      <c r="O3516" s="3" t="s">
        <v>2728</v>
      </c>
      <c r="P3516" s="56">
        <f t="shared" si="219"/>
        <v>0</v>
      </c>
      <c r="Q3516" s="56">
        <f t="shared" si="220"/>
        <v>-0.55999999999999994</v>
      </c>
      <c r="R3516" s="56">
        <f>IF(A3516="INVERSION",-J3516,0)</f>
        <v>0</v>
      </c>
      <c r="S3516" s="56">
        <f>finanzas3[[#This Row],[INGRESO__NETO]]+finanzas3[[#This Row],[GASTO_NETO]]+finanzas3[[#This Row],[INVERSION_NETA]]</f>
        <v>-0.55999999999999994</v>
      </c>
    </row>
    <row r="3517" spans="1:19" x14ac:dyDescent="0.35">
      <c r="A3517" s="3" t="s">
        <v>28</v>
      </c>
      <c r="B3517" s="3" t="s">
        <v>16</v>
      </c>
      <c r="C3517" s="3" t="s">
        <v>17</v>
      </c>
      <c r="D3517" s="3" t="s">
        <v>18</v>
      </c>
      <c r="E3517" s="3" t="s">
        <v>2780</v>
      </c>
      <c r="F3517" s="3" t="s">
        <v>171</v>
      </c>
      <c r="G3517" s="3" t="s">
        <v>48</v>
      </c>
      <c r="H3517" s="3" t="s">
        <v>874</v>
      </c>
      <c r="I3517" s="3" t="s">
        <v>2723</v>
      </c>
      <c r="J3517" s="6">
        <v>1.0210000000000001</v>
      </c>
      <c r="K3517" s="4">
        <v>45681</v>
      </c>
      <c r="L3517" s="3">
        <f t="shared" si="223"/>
        <v>2025</v>
      </c>
      <c r="M3517" s="3">
        <f t="shared" si="224"/>
        <v>1</v>
      </c>
      <c r="N3517" s="37"/>
      <c r="O3517" s="3" t="s">
        <v>2730</v>
      </c>
      <c r="P3517" s="56">
        <f t="shared" si="219"/>
        <v>0</v>
      </c>
      <c r="Q3517" s="56">
        <f t="shared" si="220"/>
        <v>-1.0210000000000001</v>
      </c>
      <c r="R3517" s="56">
        <f>IF(A3517="INVERSION",-J3517,0)</f>
        <v>0</v>
      </c>
      <c r="S3517" s="56">
        <f>finanzas3[[#This Row],[INGRESO__NETO]]+finanzas3[[#This Row],[GASTO_NETO]]+finanzas3[[#This Row],[INVERSION_NETA]]</f>
        <v>-1.0210000000000001</v>
      </c>
    </row>
    <row r="3518" spans="1:19" x14ac:dyDescent="0.35">
      <c r="A3518" s="3" t="s">
        <v>28</v>
      </c>
      <c r="B3518" s="3" t="s">
        <v>16</v>
      </c>
      <c r="C3518" s="3" t="s">
        <v>17</v>
      </c>
      <c r="D3518" s="3" t="s">
        <v>1562</v>
      </c>
      <c r="E3518" s="3" t="s">
        <v>46</v>
      </c>
      <c r="F3518" s="3" t="s">
        <v>171</v>
      </c>
      <c r="G3518" s="3" t="s">
        <v>48</v>
      </c>
      <c r="H3518" s="3" t="s">
        <v>46</v>
      </c>
      <c r="I3518" s="3" t="s">
        <v>1524</v>
      </c>
      <c r="J3518" s="6">
        <v>6.3450000000000006</v>
      </c>
      <c r="K3518" s="4">
        <v>45666</v>
      </c>
      <c r="L3518" s="3">
        <f t="shared" si="217"/>
        <v>2025</v>
      </c>
      <c r="M3518" s="3">
        <f t="shared" si="218"/>
        <v>1</v>
      </c>
      <c r="N3518" s="37"/>
      <c r="O3518" s="3"/>
      <c r="P3518" s="56">
        <f t="shared" si="219"/>
        <v>0</v>
      </c>
      <c r="Q3518" s="56">
        <f t="shared" si="220"/>
        <v>-6.3450000000000006</v>
      </c>
      <c r="R3518" s="56">
        <f>IF(A3518="INVERSION",-J3518,0)</f>
        <v>0</v>
      </c>
      <c r="S3518" s="56">
        <f>finanzas3[[#This Row],[INGRESO__NETO]]+finanzas3[[#This Row],[GASTO_NETO]]+finanzas3[[#This Row],[INVERSION_NETA]]</f>
        <v>-6.3450000000000006</v>
      </c>
    </row>
    <row r="3519" spans="1:19" x14ac:dyDescent="0.35">
      <c r="A3519" s="3" t="s">
        <v>28</v>
      </c>
      <c r="B3519" s="3" t="s">
        <v>16</v>
      </c>
      <c r="C3519" s="3" t="s">
        <v>17</v>
      </c>
      <c r="D3519" s="3" t="s">
        <v>1562</v>
      </c>
      <c r="E3519" s="3" t="s">
        <v>46</v>
      </c>
      <c r="F3519" s="3" t="s">
        <v>171</v>
      </c>
      <c r="G3519" s="3" t="s">
        <v>48</v>
      </c>
      <c r="H3519" s="3" t="s">
        <v>46</v>
      </c>
      <c r="I3519" s="3" t="s">
        <v>1524</v>
      </c>
      <c r="J3519" s="6">
        <v>6.3450000000000006</v>
      </c>
      <c r="K3519" s="4">
        <v>45666</v>
      </c>
      <c r="L3519" s="3">
        <f t="shared" si="217"/>
        <v>2025</v>
      </c>
      <c r="M3519" s="3">
        <f t="shared" si="218"/>
        <v>1</v>
      </c>
      <c r="N3519" s="37"/>
      <c r="O3519" s="3"/>
      <c r="P3519" s="56">
        <f t="shared" si="219"/>
        <v>0</v>
      </c>
      <c r="Q3519" s="56">
        <f t="shared" si="220"/>
        <v>-6.3450000000000006</v>
      </c>
      <c r="R3519" s="56">
        <f>IF(A3519="INVERSION",-J3519,0)</f>
        <v>0</v>
      </c>
      <c r="S3519" s="56">
        <f>finanzas3[[#This Row],[INGRESO__NETO]]+finanzas3[[#This Row],[GASTO_NETO]]+finanzas3[[#This Row],[INVERSION_NETA]]</f>
        <v>-6.3450000000000006</v>
      </c>
    </row>
    <row r="3520" spans="1:19" x14ac:dyDescent="0.35">
      <c r="A3520" s="3" t="s">
        <v>28</v>
      </c>
      <c r="B3520" s="3" t="s">
        <v>16</v>
      </c>
      <c r="C3520" s="3" t="s">
        <v>17</v>
      </c>
      <c r="D3520" s="3" t="s">
        <v>1562</v>
      </c>
      <c r="E3520" s="3" t="s">
        <v>46</v>
      </c>
      <c r="F3520" s="3" t="s">
        <v>171</v>
      </c>
      <c r="G3520" s="8" t="s">
        <v>48</v>
      </c>
      <c r="H3520" s="3" t="s">
        <v>46</v>
      </c>
      <c r="I3520" s="3" t="s">
        <v>1524</v>
      </c>
      <c r="J3520" s="6">
        <v>6.3450000000000006</v>
      </c>
      <c r="K3520" s="4">
        <v>45666</v>
      </c>
      <c r="L3520" s="3">
        <f t="shared" si="217"/>
        <v>2025</v>
      </c>
      <c r="M3520" s="3">
        <f t="shared" si="218"/>
        <v>1</v>
      </c>
      <c r="N3520" s="37"/>
      <c r="O3520" s="3"/>
      <c r="P3520" s="56">
        <f t="shared" si="219"/>
        <v>0</v>
      </c>
      <c r="Q3520" s="56">
        <f t="shared" si="220"/>
        <v>-6.3450000000000006</v>
      </c>
      <c r="R3520" s="56">
        <f>IF(A3520="INVERSION",-J3520,0)</f>
        <v>0</v>
      </c>
      <c r="S3520" s="56">
        <f>finanzas3[[#This Row],[INGRESO__NETO]]+finanzas3[[#This Row],[GASTO_NETO]]+finanzas3[[#This Row],[INVERSION_NETA]]</f>
        <v>-6.3450000000000006</v>
      </c>
    </row>
    <row r="3521" spans="1:19" x14ac:dyDescent="0.35">
      <c r="A3521" s="3" t="s">
        <v>28</v>
      </c>
      <c r="B3521" s="3" t="s">
        <v>16</v>
      </c>
      <c r="C3521" s="3" t="s">
        <v>17</v>
      </c>
      <c r="D3521" s="3" t="s">
        <v>1562</v>
      </c>
      <c r="E3521" s="3" t="s">
        <v>567</v>
      </c>
      <c r="F3521" s="3" t="s">
        <v>20</v>
      </c>
      <c r="G3521" s="8" t="s">
        <v>21</v>
      </c>
      <c r="H3521" s="3" t="s">
        <v>812</v>
      </c>
      <c r="I3521" s="3" t="s">
        <v>2710</v>
      </c>
      <c r="J3521" s="6">
        <v>1</v>
      </c>
      <c r="K3521" s="4">
        <v>45679</v>
      </c>
      <c r="L3521" s="3">
        <f t="shared" si="217"/>
        <v>2025</v>
      </c>
      <c r="M3521" s="3">
        <f t="shared" si="218"/>
        <v>1</v>
      </c>
      <c r="N3521" s="37"/>
      <c r="O3521" s="3" t="s">
        <v>2711</v>
      </c>
      <c r="P3521" s="56">
        <f t="shared" si="219"/>
        <v>0</v>
      </c>
      <c r="Q3521" s="56">
        <f t="shared" si="220"/>
        <v>-1</v>
      </c>
      <c r="R3521" s="56">
        <f>IF(A3521="INVERSION",-J3521,0)</f>
        <v>0</v>
      </c>
      <c r="S3521" s="56">
        <f>finanzas3[[#This Row],[INGRESO__NETO]]+finanzas3[[#This Row],[GASTO_NETO]]+finanzas3[[#This Row],[INVERSION_NETA]]</f>
        <v>-1</v>
      </c>
    </row>
    <row r="3522" spans="1:19" x14ac:dyDescent="0.35">
      <c r="A3522" s="3" t="s">
        <v>28</v>
      </c>
      <c r="B3522" s="3" t="s">
        <v>16</v>
      </c>
      <c r="C3522" s="3" t="s">
        <v>17</v>
      </c>
      <c r="D3522" s="3" t="s">
        <v>1562</v>
      </c>
      <c r="E3522" s="3" t="s">
        <v>2713</v>
      </c>
      <c r="F3522" s="3" t="s">
        <v>1427</v>
      </c>
      <c r="G3522" s="8" t="s">
        <v>21</v>
      </c>
      <c r="H3522" s="3" t="s">
        <v>812</v>
      </c>
      <c r="I3522" s="3" t="s">
        <v>2714</v>
      </c>
      <c r="J3522" s="6">
        <v>6.3170000000000002</v>
      </c>
      <c r="K3522" s="4">
        <v>45671</v>
      </c>
      <c r="L3522" s="3">
        <f t="shared" si="217"/>
        <v>2025</v>
      </c>
      <c r="M3522" s="3">
        <f t="shared" si="218"/>
        <v>1</v>
      </c>
      <c r="N3522" s="37"/>
      <c r="O3522" s="3" t="s">
        <v>2711</v>
      </c>
      <c r="P3522" s="56">
        <f t="shared" si="219"/>
        <v>0</v>
      </c>
      <c r="Q3522" s="56">
        <f t="shared" si="220"/>
        <v>-6.3170000000000002</v>
      </c>
      <c r="R3522" s="56">
        <f>IF(A3522="INVERSION",-J3522,0)</f>
        <v>0</v>
      </c>
      <c r="S3522" s="56">
        <f>finanzas3[[#This Row],[INGRESO__NETO]]+finanzas3[[#This Row],[GASTO_NETO]]+finanzas3[[#This Row],[INVERSION_NETA]]</f>
        <v>-6.3170000000000002</v>
      </c>
    </row>
    <row r="3523" spans="1:19" x14ac:dyDescent="0.35">
      <c r="A3523" s="3" t="s">
        <v>28</v>
      </c>
      <c r="B3523" s="3" t="s">
        <v>16</v>
      </c>
      <c r="C3523" s="3" t="s">
        <v>17</v>
      </c>
      <c r="D3523" s="3" t="s">
        <v>1562</v>
      </c>
      <c r="E3523" s="3" t="s">
        <v>327</v>
      </c>
      <c r="F3523" s="3" t="s">
        <v>20</v>
      </c>
      <c r="G3523" s="8" t="s">
        <v>73</v>
      </c>
      <c r="H3523" s="3" t="s">
        <v>168</v>
      </c>
      <c r="I3523" s="3" t="s">
        <v>327</v>
      </c>
      <c r="J3523" s="6">
        <v>0.60000000000000009</v>
      </c>
      <c r="K3523" s="4">
        <v>45672</v>
      </c>
      <c r="L3523" s="3">
        <f t="shared" si="217"/>
        <v>2025</v>
      </c>
      <c r="M3523" s="3">
        <f t="shared" si="218"/>
        <v>1</v>
      </c>
      <c r="N3523" s="37"/>
      <c r="O3523" s="3"/>
      <c r="P3523" s="56">
        <f t="shared" ref="P3523:P3572" si="225">IF(A3523="INGRESO",J3523,0)</f>
        <v>0</v>
      </c>
      <c r="Q3523" s="56">
        <f t="shared" ref="Q3523:Q3572" si="226">IF(A3523="GASTO",-J3523,0)</f>
        <v>-0.60000000000000009</v>
      </c>
      <c r="R3523" s="56">
        <f>IF(A3523="INVERSION",-J3523,0)</f>
        <v>0</v>
      </c>
      <c r="S3523" s="56">
        <f>finanzas3[[#This Row],[INGRESO__NETO]]+finanzas3[[#This Row],[GASTO_NETO]]+finanzas3[[#This Row],[INVERSION_NETA]]</f>
        <v>-0.60000000000000009</v>
      </c>
    </row>
    <row r="3524" spans="1:19" x14ac:dyDescent="0.35">
      <c r="A3524" s="3" t="s">
        <v>28</v>
      </c>
      <c r="B3524" s="3" t="s">
        <v>16</v>
      </c>
      <c r="C3524" s="3" t="s">
        <v>17</v>
      </c>
      <c r="D3524" s="3" t="s">
        <v>1562</v>
      </c>
      <c r="E3524" s="3" t="s">
        <v>46</v>
      </c>
      <c r="F3524" s="3" t="s">
        <v>46</v>
      </c>
      <c r="G3524" s="8" t="s">
        <v>48</v>
      </c>
      <c r="H3524" s="3" t="s">
        <v>46</v>
      </c>
      <c r="I3524" s="3" t="s">
        <v>2366</v>
      </c>
      <c r="J3524" s="6">
        <v>3.9530000000000003</v>
      </c>
      <c r="K3524" s="4">
        <v>45673</v>
      </c>
      <c r="L3524" s="3">
        <f t="shared" si="217"/>
        <v>2025</v>
      </c>
      <c r="M3524" s="3">
        <f t="shared" si="218"/>
        <v>1</v>
      </c>
      <c r="N3524" s="37"/>
      <c r="O3524" s="3"/>
      <c r="P3524" s="56">
        <f t="shared" si="225"/>
        <v>0</v>
      </c>
      <c r="Q3524" s="56">
        <f t="shared" si="226"/>
        <v>-3.9530000000000003</v>
      </c>
      <c r="R3524" s="56">
        <f>IF(A3524="INVERSION",-J3524,0)</f>
        <v>0</v>
      </c>
      <c r="S3524" s="56">
        <f>finanzas3[[#This Row],[INGRESO__NETO]]+finanzas3[[#This Row],[GASTO_NETO]]+finanzas3[[#This Row],[INVERSION_NETA]]</f>
        <v>-3.9530000000000003</v>
      </c>
    </row>
    <row r="3525" spans="1:19" x14ac:dyDescent="0.35">
      <c r="A3525" s="3" t="s">
        <v>28</v>
      </c>
      <c r="B3525" s="3" t="s">
        <v>16</v>
      </c>
      <c r="C3525" s="3" t="s">
        <v>17</v>
      </c>
      <c r="D3525" s="3" t="s">
        <v>1562</v>
      </c>
      <c r="E3525" s="3" t="s">
        <v>2718</v>
      </c>
      <c r="F3525" s="3" t="s">
        <v>171</v>
      </c>
      <c r="G3525" s="8" t="s">
        <v>67</v>
      </c>
      <c r="H3525" s="3" t="s">
        <v>66</v>
      </c>
      <c r="I3525" s="3" t="s">
        <v>2715</v>
      </c>
      <c r="J3525" s="6">
        <v>2.12</v>
      </c>
      <c r="K3525" s="4">
        <v>45677</v>
      </c>
      <c r="L3525" s="3">
        <f t="shared" si="217"/>
        <v>2025</v>
      </c>
      <c r="M3525" s="3">
        <f t="shared" si="218"/>
        <v>1</v>
      </c>
      <c r="N3525" s="37"/>
      <c r="O3525" s="3" t="s">
        <v>2716</v>
      </c>
      <c r="P3525" s="56">
        <f t="shared" si="225"/>
        <v>0</v>
      </c>
      <c r="Q3525" s="56">
        <f t="shared" si="226"/>
        <v>-2.12</v>
      </c>
      <c r="R3525" s="56">
        <f>IF(A3525="INVERSION",-J3525,0)</f>
        <v>0</v>
      </c>
      <c r="S3525" s="56">
        <f>finanzas3[[#This Row],[INGRESO__NETO]]+finanzas3[[#This Row],[GASTO_NETO]]+finanzas3[[#This Row],[INVERSION_NETA]]</f>
        <v>-2.12</v>
      </c>
    </row>
    <row r="3526" spans="1:19" x14ac:dyDescent="0.35">
      <c r="A3526" s="3" t="s">
        <v>28</v>
      </c>
      <c r="B3526" s="3" t="s">
        <v>16</v>
      </c>
      <c r="C3526" s="3" t="s">
        <v>17</v>
      </c>
      <c r="D3526" s="3" t="s">
        <v>1562</v>
      </c>
      <c r="E3526" s="3" t="s">
        <v>2549</v>
      </c>
      <c r="F3526" s="3" t="s">
        <v>171</v>
      </c>
      <c r="G3526" s="8" t="s">
        <v>67</v>
      </c>
      <c r="H3526" s="3" t="s">
        <v>67</v>
      </c>
      <c r="I3526" s="3" t="s">
        <v>929</v>
      </c>
      <c r="J3526" s="6">
        <v>2.66</v>
      </c>
      <c r="K3526" s="4">
        <v>45677</v>
      </c>
      <c r="L3526" s="3">
        <f t="shared" si="217"/>
        <v>2025</v>
      </c>
      <c r="M3526" s="3">
        <f t="shared" si="218"/>
        <v>1</v>
      </c>
      <c r="N3526" s="37"/>
      <c r="O3526" s="3"/>
      <c r="P3526" s="56">
        <f t="shared" si="225"/>
        <v>0</v>
      </c>
      <c r="Q3526" s="56">
        <f t="shared" si="226"/>
        <v>-2.66</v>
      </c>
      <c r="R3526" s="56">
        <f>IF(A3526="INVERSION",-J3526,0)</f>
        <v>0</v>
      </c>
      <c r="S3526" s="56">
        <f>finanzas3[[#This Row],[INGRESO__NETO]]+finanzas3[[#This Row],[GASTO_NETO]]+finanzas3[[#This Row],[INVERSION_NETA]]</f>
        <v>-2.66</v>
      </c>
    </row>
    <row r="3527" spans="1:19" x14ac:dyDescent="0.35">
      <c r="A3527" s="3" t="s">
        <v>28</v>
      </c>
      <c r="B3527" s="3" t="s">
        <v>16</v>
      </c>
      <c r="C3527" s="3" t="s">
        <v>17</v>
      </c>
      <c r="D3527" s="3" t="s">
        <v>1562</v>
      </c>
      <c r="E3527" s="3" t="s">
        <v>46</v>
      </c>
      <c r="F3527" s="3" t="s">
        <v>46</v>
      </c>
      <c r="G3527" s="8" t="s">
        <v>48</v>
      </c>
      <c r="H3527" s="3" t="s">
        <v>46</v>
      </c>
      <c r="I3527" s="3" t="s">
        <v>1524</v>
      </c>
      <c r="J3527" s="6">
        <v>0.75900000000000001</v>
      </c>
      <c r="K3527" s="4">
        <v>45677</v>
      </c>
      <c r="L3527" s="3">
        <f t="shared" si="217"/>
        <v>2025</v>
      </c>
      <c r="M3527" s="3">
        <f t="shared" si="218"/>
        <v>1</v>
      </c>
      <c r="N3527" s="37"/>
      <c r="O3527" s="3"/>
      <c r="P3527" s="56">
        <f t="shared" si="225"/>
        <v>0</v>
      </c>
      <c r="Q3527" s="56">
        <f t="shared" si="226"/>
        <v>-0.75900000000000001</v>
      </c>
      <c r="R3527" s="56">
        <f>IF(A3527="INVERSION",-J3527,0)</f>
        <v>0</v>
      </c>
      <c r="S3527" s="56">
        <f>finanzas3[[#This Row],[INGRESO__NETO]]+finanzas3[[#This Row],[GASTO_NETO]]+finanzas3[[#This Row],[INVERSION_NETA]]</f>
        <v>-0.75900000000000001</v>
      </c>
    </row>
    <row r="3528" spans="1:19" x14ac:dyDescent="0.35">
      <c r="A3528" s="3" t="s">
        <v>28</v>
      </c>
      <c r="B3528" s="3" t="s">
        <v>16</v>
      </c>
      <c r="C3528" s="3" t="s">
        <v>17</v>
      </c>
      <c r="D3528" s="3" t="s">
        <v>1562</v>
      </c>
      <c r="E3528" s="3" t="s">
        <v>46</v>
      </c>
      <c r="F3528" s="3" t="s">
        <v>46</v>
      </c>
      <c r="G3528" s="8" t="s">
        <v>48</v>
      </c>
      <c r="H3528" s="3" t="s">
        <v>46</v>
      </c>
      <c r="I3528" s="3" t="s">
        <v>2717</v>
      </c>
      <c r="J3528" s="6">
        <v>4.1060000000000008</v>
      </c>
      <c r="K3528" s="4">
        <v>45677</v>
      </c>
      <c r="L3528" s="3">
        <f t="shared" si="217"/>
        <v>2025</v>
      </c>
      <c r="M3528" s="3">
        <f t="shared" si="218"/>
        <v>1</v>
      </c>
      <c r="N3528" s="37"/>
      <c r="O3528" s="3"/>
      <c r="P3528" s="56">
        <f t="shared" si="225"/>
        <v>0</v>
      </c>
      <c r="Q3528" s="56">
        <f t="shared" si="226"/>
        <v>-4.1060000000000008</v>
      </c>
      <c r="R3528" s="56">
        <f>IF(A3528="INVERSION",-J3528,0)</f>
        <v>0</v>
      </c>
      <c r="S3528" s="56">
        <f>finanzas3[[#This Row],[INGRESO__NETO]]+finanzas3[[#This Row],[GASTO_NETO]]+finanzas3[[#This Row],[INVERSION_NETA]]</f>
        <v>-4.1060000000000008</v>
      </c>
    </row>
    <row r="3529" spans="1:19" x14ac:dyDescent="0.35">
      <c r="A3529" s="3" t="s">
        <v>28</v>
      </c>
      <c r="B3529" s="3" t="s">
        <v>16</v>
      </c>
      <c r="C3529" s="3" t="s">
        <v>17</v>
      </c>
      <c r="D3529" s="3" t="s">
        <v>1562</v>
      </c>
      <c r="E3529" s="3" t="s">
        <v>46</v>
      </c>
      <c r="F3529" s="3" t="s">
        <v>171</v>
      </c>
      <c r="G3529" s="8" t="s">
        <v>48</v>
      </c>
      <c r="H3529" s="3" t="s">
        <v>46</v>
      </c>
      <c r="I3529" s="3" t="s">
        <v>1524</v>
      </c>
      <c r="J3529" s="6">
        <v>6.3450000000000006</v>
      </c>
      <c r="K3529" s="4">
        <v>45666</v>
      </c>
      <c r="L3529" s="3">
        <f t="shared" si="217"/>
        <v>2025</v>
      </c>
      <c r="M3529" s="3">
        <f t="shared" si="218"/>
        <v>1</v>
      </c>
      <c r="O3529" s="3"/>
      <c r="P3529" s="56">
        <f t="shared" si="225"/>
        <v>0</v>
      </c>
      <c r="Q3529" s="56">
        <f t="shared" si="226"/>
        <v>-6.3450000000000006</v>
      </c>
      <c r="R3529" s="56">
        <f>IF(A3529="INVERSION",-J3529,0)</f>
        <v>0</v>
      </c>
      <c r="S3529" s="56">
        <f>finanzas3[[#This Row],[INGRESO__NETO]]+finanzas3[[#This Row],[GASTO_NETO]]+finanzas3[[#This Row],[INVERSION_NETA]]</f>
        <v>-6.3450000000000006</v>
      </c>
    </row>
    <row r="3530" spans="1:19" x14ac:dyDescent="0.35">
      <c r="A3530" s="3" t="s">
        <v>28</v>
      </c>
      <c r="B3530" s="3" t="s">
        <v>16</v>
      </c>
      <c r="C3530" s="3" t="s">
        <v>17</v>
      </c>
      <c r="D3530" s="3" t="s">
        <v>1562</v>
      </c>
      <c r="E3530" s="3" t="s">
        <v>1623</v>
      </c>
      <c r="F3530" s="3" t="s">
        <v>171</v>
      </c>
      <c r="G3530" s="8" t="s">
        <v>48</v>
      </c>
      <c r="H3530" s="3" t="s">
        <v>1623</v>
      </c>
      <c r="I3530" s="3" t="s">
        <v>2366</v>
      </c>
      <c r="J3530" s="6">
        <v>0.93900000000000006</v>
      </c>
      <c r="K3530" s="4">
        <v>45667</v>
      </c>
      <c r="L3530" s="3">
        <f t="shared" ref="L3530:L3536" si="227">YEAR(K3530)</f>
        <v>2025</v>
      </c>
      <c r="M3530" s="3">
        <f t="shared" ref="M3530:M3536" si="228">MONTH(K3530)</f>
        <v>1</v>
      </c>
      <c r="O3530" s="3"/>
      <c r="P3530" s="56">
        <f t="shared" si="225"/>
        <v>0</v>
      </c>
      <c r="Q3530" s="56">
        <f t="shared" si="226"/>
        <v>-0.93900000000000006</v>
      </c>
      <c r="R3530" s="56">
        <f>IF(A3530="INVERSION",-J3530,0)</f>
        <v>0</v>
      </c>
      <c r="S3530" s="56">
        <f>finanzas3[[#This Row],[INGRESO__NETO]]+finanzas3[[#This Row],[GASTO_NETO]]+finanzas3[[#This Row],[INVERSION_NETA]]</f>
        <v>-0.93900000000000006</v>
      </c>
    </row>
    <row r="3531" spans="1:19" x14ac:dyDescent="0.35">
      <c r="A3531" s="3" t="s">
        <v>28</v>
      </c>
      <c r="B3531" s="3" t="s">
        <v>16</v>
      </c>
      <c r="C3531" s="3" t="s">
        <v>17</v>
      </c>
      <c r="D3531" s="3" t="s">
        <v>1562</v>
      </c>
      <c r="E3531" s="3" t="s">
        <v>1795</v>
      </c>
      <c r="F3531" s="3" t="s">
        <v>171</v>
      </c>
      <c r="G3531" s="8" t="s">
        <v>59</v>
      </c>
      <c r="H3531" s="3" t="s">
        <v>228</v>
      </c>
      <c r="I3531" s="3" t="s">
        <v>1804</v>
      </c>
      <c r="J3531" s="6">
        <v>1.06</v>
      </c>
      <c r="K3531" s="4">
        <v>45670</v>
      </c>
      <c r="L3531" s="3">
        <f t="shared" si="227"/>
        <v>2025</v>
      </c>
      <c r="M3531" s="3">
        <f t="shared" si="228"/>
        <v>1</v>
      </c>
      <c r="O3531" s="3" t="s">
        <v>2701</v>
      </c>
      <c r="P3531" s="56">
        <f t="shared" si="225"/>
        <v>0</v>
      </c>
      <c r="Q3531" s="56">
        <f t="shared" si="226"/>
        <v>-1.06</v>
      </c>
      <c r="R3531" s="56">
        <f>IF(A3531="INVERSION",-J3531,0)</f>
        <v>0</v>
      </c>
      <c r="S3531" s="56">
        <f>finanzas3[[#This Row],[INGRESO__NETO]]+finanzas3[[#This Row],[GASTO_NETO]]+finanzas3[[#This Row],[INVERSION_NETA]]</f>
        <v>-1.06</v>
      </c>
    </row>
    <row r="3532" spans="1:19" x14ac:dyDescent="0.35">
      <c r="A3532" s="3" t="s">
        <v>28</v>
      </c>
      <c r="B3532" s="3" t="s">
        <v>16</v>
      </c>
      <c r="C3532" s="3" t="s">
        <v>17</v>
      </c>
      <c r="D3532" s="3" t="s">
        <v>1562</v>
      </c>
      <c r="E3532" s="3" t="s">
        <v>2704</v>
      </c>
      <c r="F3532" s="3" t="s">
        <v>171</v>
      </c>
      <c r="G3532" s="8" t="s">
        <v>81</v>
      </c>
      <c r="H3532" s="3" t="s">
        <v>2700</v>
      </c>
      <c r="I3532" s="3" t="s">
        <v>2698</v>
      </c>
      <c r="J3532" s="6">
        <v>16</v>
      </c>
      <c r="K3532" s="4">
        <v>45670</v>
      </c>
      <c r="L3532" s="3">
        <f t="shared" si="227"/>
        <v>2025</v>
      </c>
      <c r="M3532" s="3">
        <f t="shared" si="228"/>
        <v>1</v>
      </c>
      <c r="O3532" s="3"/>
      <c r="P3532" s="56">
        <f t="shared" si="225"/>
        <v>0</v>
      </c>
      <c r="Q3532" s="56">
        <f t="shared" si="226"/>
        <v>-16</v>
      </c>
      <c r="R3532" s="56">
        <f>IF(A3532="INVERSION",-J3532,0)</f>
        <v>0</v>
      </c>
      <c r="S3532" s="56">
        <f>finanzas3[[#This Row],[INGRESO__NETO]]+finanzas3[[#This Row],[GASTO_NETO]]+finanzas3[[#This Row],[INVERSION_NETA]]</f>
        <v>-16</v>
      </c>
    </row>
    <row r="3533" spans="1:19" x14ac:dyDescent="0.35">
      <c r="A3533" s="3" t="s">
        <v>28</v>
      </c>
      <c r="B3533" s="3" t="s">
        <v>16</v>
      </c>
      <c r="C3533" s="3" t="s">
        <v>17</v>
      </c>
      <c r="D3533" s="3" t="s">
        <v>1562</v>
      </c>
      <c r="E3533" s="3" t="s">
        <v>2703</v>
      </c>
      <c r="F3533" s="3" t="s">
        <v>171</v>
      </c>
      <c r="G3533" s="8" t="s">
        <v>67</v>
      </c>
      <c r="H3533" s="3" t="s">
        <v>67</v>
      </c>
      <c r="I3533" s="3" t="s">
        <v>2699</v>
      </c>
      <c r="J3533" s="6">
        <v>4.3500000000000005</v>
      </c>
      <c r="K3533" s="4">
        <v>45670</v>
      </c>
      <c r="L3533" s="3">
        <f t="shared" si="227"/>
        <v>2025</v>
      </c>
      <c r="M3533" s="3">
        <f t="shared" si="228"/>
        <v>1</v>
      </c>
      <c r="O3533" s="3" t="s">
        <v>2702</v>
      </c>
      <c r="P3533" s="56">
        <f t="shared" si="225"/>
        <v>0</v>
      </c>
      <c r="Q3533" s="56">
        <f t="shared" si="226"/>
        <v>-4.3500000000000005</v>
      </c>
      <c r="R3533" s="56">
        <f>IF(A3533="INVERSION",-J3533,0)</f>
        <v>0</v>
      </c>
      <c r="S3533" s="56">
        <f>finanzas3[[#This Row],[INGRESO__NETO]]+finanzas3[[#This Row],[GASTO_NETO]]+finanzas3[[#This Row],[INVERSION_NETA]]</f>
        <v>-4.3500000000000005</v>
      </c>
    </row>
    <row r="3534" spans="1:19" x14ac:dyDescent="0.35">
      <c r="A3534" s="3" t="s">
        <v>28</v>
      </c>
      <c r="B3534" s="3" t="s">
        <v>16</v>
      </c>
      <c r="C3534" s="3" t="s">
        <v>17</v>
      </c>
      <c r="D3534" s="3" t="s">
        <v>1562</v>
      </c>
      <c r="E3534" s="3" t="s">
        <v>46</v>
      </c>
      <c r="F3534" s="3" t="s">
        <v>171</v>
      </c>
      <c r="G3534" s="8" t="s">
        <v>48</v>
      </c>
      <c r="H3534" s="3" t="s">
        <v>46</v>
      </c>
      <c r="I3534" s="3" t="s">
        <v>2366</v>
      </c>
      <c r="J3534" s="6">
        <v>3.0180000000000002</v>
      </c>
      <c r="K3534" s="4">
        <v>45670</v>
      </c>
      <c r="L3534" s="3">
        <f t="shared" si="227"/>
        <v>2025</v>
      </c>
      <c r="M3534" s="3">
        <f t="shared" si="228"/>
        <v>1</v>
      </c>
      <c r="O3534" s="3"/>
      <c r="P3534" s="56">
        <f t="shared" si="225"/>
        <v>0</v>
      </c>
      <c r="Q3534" s="56">
        <f t="shared" si="226"/>
        <v>-3.0180000000000002</v>
      </c>
      <c r="R3534" s="56">
        <f>IF(A3534="INVERSION",-J3534,0)</f>
        <v>0</v>
      </c>
      <c r="S3534" s="56">
        <f>finanzas3[[#This Row],[INGRESO__NETO]]+finanzas3[[#This Row],[GASTO_NETO]]+finanzas3[[#This Row],[INVERSION_NETA]]</f>
        <v>-3.0180000000000002</v>
      </c>
    </row>
    <row r="3535" spans="1:19" x14ac:dyDescent="0.35">
      <c r="A3535" s="3" t="s">
        <v>28</v>
      </c>
      <c r="B3535" s="3" t="s">
        <v>16</v>
      </c>
      <c r="C3535" s="3" t="s">
        <v>17</v>
      </c>
      <c r="D3535" s="3" t="s">
        <v>1562</v>
      </c>
      <c r="F3535" s="3" t="s">
        <v>171</v>
      </c>
      <c r="G3535" s="8" t="s">
        <v>67</v>
      </c>
      <c r="H3535" s="3" t="s">
        <v>66</v>
      </c>
      <c r="I3535" s="3" t="s">
        <v>2720</v>
      </c>
      <c r="J3535" s="6">
        <v>1.97</v>
      </c>
      <c r="K3535" s="4">
        <v>45670</v>
      </c>
      <c r="L3535" s="3">
        <f t="shared" si="227"/>
        <v>2025</v>
      </c>
      <c r="M3535" s="3">
        <f t="shared" si="228"/>
        <v>1</v>
      </c>
      <c r="O3535" s="3"/>
      <c r="P3535" s="56">
        <f t="shared" si="225"/>
        <v>0</v>
      </c>
      <c r="Q3535" s="56">
        <f t="shared" si="226"/>
        <v>-1.97</v>
      </c>
      <c r="R3535" s="56">
        <f>IF(A3535="INVERSION",-J3535,0)</f>
        <v>0</v>
      </c>
      <c r="S3535" s="56">
        <f>finanzas3[[#This Row],[INGRESO__NETO]]+finanzas3[[#This Row],[GASTO_NETO]]+finanzas3[[#This Row],[INVERSION_NETA]]</f>
        <v>-1.97</v>
      </c>
    </row>
    <row r="3536" spans="1:19" x14ac:dyDescent="0.35">
      <c r="A3536" s="3" t="s">
        <v>28</v>
      </c>
      <c r="B3536" s="3" t="s">
        <v>16</v>
      </c>
      <c r="C3536" s="3" t="s">
        <v>17</v>
      </c>
      <c r="D3536" s="3" t="s">
        <v>1562</v>
      </c>
      <c r="E3536" s="3" t="s">
        <v>2719</v>
      </c>
      <c r="F3536" s="3" t="s">
        <v>171</v>
      </c>
      <c r="G3536" s="8" t="s">
        <v>1864</v>
      </c>
      <c r="H3536" s="3" t="s">
        <v>582</v>
      </c>
      <c r="I3536" s="3" t="s">
        <v>2712</v>
      </c>
      <c r="J3536" s="6">
        <v>2</v>
      </c>
      <c r="K3536" s="4">
        <v>45670</v>
      </c>
      <c r="L3536" s="3">
        <f t="shared" si="227"/>
        <v>2025</v>
      </c>
      <c r="M3536" s="3">
        <f t="shared" si="228"/>
        <v>1</v>
      </c>
      <c r="O3536" s="3"/>
      <c r="P3536" s="56">
        <f t="shared" si="225"/>
        <v>0</v>
      </c>
      <c r="Q3536" s="56">
        <f t="shared" si="226"/>
        <v>-2</v>
      </c>
      <c r="R3536" s="56">
        <f>IF(A3536="INVERSION",-J3536,0)</f>
        <v>0</v>
      </c>
      <c r="S3536" s="56">
        <f>finanzas3[[#This Row],[INGRESO__NETO]]+finanzas3[[#This Row],[GASTO_NETO]]+finanzas3[[#This Row],[INVERSION_NETA]]</f>
        <v>-2</v>
      </c>
    </row>
    <row r="3537" spans="1:19" x14ac:dyDescent="0.35">
      <c r="A3537" s="3" t="s">
        <v>531</v>
      </c>
      <c r="B3537" s="3" t="s">
        <v>16</v>
      </c>
      <c r="C3537" s="3" t="s">
        <v>17</v>
      </c>
      <c r="D3537" s="3" t="s">
        <v>18</v>
      </c>
      <c r="F3537" s="3" t="s">
        <v>20</v>
      </c>
      <c r="G3537" s="8" t="s">
        <v>533</v>
      </c>
      <c r="H3537" s="3" t="s">
        <v>533</v>
      </c>
      <c r="I3537" s="3" t="s">
        <v>2721</v>
      </c>
      <c r="J3537" s="6">
        <v>1125</v>
      </c>
      <c r="K3537" s="4">
        <v>45694</v>
      </c>
      <c r="L3537" s="3">
        <f>YEAR(K3537)</f>
        <v>2025</v>
      </c>
      <c r="M3537" s="3">
        <f>MONTH(K3537)</f>
        <v>2</v>
      </c>
      <c r="N3537" s="37"/>
      <c r="O3537" s="3"/>
      <c r="P3537" s="56">
        <f t="shared" si="225"/>
        <v>0</v>
      </c>
      <c r="Q3537" s="56">
        <f t="shared" si="226"/>
        <v>0</v>
      </c>
      <c r="R3537" s="56">
        <f>IF(A3537="INVERSION",-J3537,0)</f>
        <v>-1125</v>
      </c>
      <c r="S3537" s="56">
        <f>finanzas3[[#This Row],[INGRESO__NETO]]+finanzas3[[#This Row],[GASTO_NETO]]+finanzas3[[#This Row],[INVERSION_NETA]]</f>
        <v>-1125</v>
      </c>
    </row>
    <row r="3538" spans="1:19" x14ac:dyDescent="0.35">
      <c r="A3538" s="90" t="s">
        <v>28</v>
      </c>
      <c r="B3538" s="8" t="s">
        <v>16</v>
      </c>
      <c r="C3538" s="8" t="s">
        <v>17</v>
      </c>
      <c r="D3538" s="8" t="s">
        <v>18</v>
      </c>
      <c r="E3538" s="3" t="s">
        <v>2771</v>
      </c>
      <c r="F3538" s="3" t="s">
        <v>171</v>
      </c>
      <c r="G3538" s="8" t="s">
        <v>67</v>
      </c>
      <c r="H3538" s="3" t="s">
        <v>66</v>
      </c>
      <c r="I3538" s="3" t="s">
        <v>2770</v>
      </c>
      <c r="J3538" s="6">
        <v>2</v>
      </c>
      <c r="K3538" s="4">
        <v>45688</v>
      </c>
      <c r="L3538" s="3">
        <f t="shared" ref="L3538:L3553" si="229">YEAR(K3538)</f>
        <v>2025</v>
      </c>
      <c r="M3538" s="3">
        <f t="shared" ref="M3538:M3553" si="230">MONTH(K3538)</f>
        <v>1</v>
      </c>
      <c r="N3538" s="37"/>
      <c r="O3538" s="3"/>
      <c r="P3538" s="56">
        <f t="shared" si="225"/>
        <v>0</v>
      </c>
      <c r="Q3538" s="56">
        <f t="shared" si="226"/>
        <v>-2</v>
      </c>
      <c r="R3538" s="56">
        <f>IF(A3538="INVERSION",-J3538,0)</f>
        <v>0</v>
      </c>
      <c r="S3538" s="56">
        <f>finanzas3[[#This Row],[INGRESO__NETO]]+finanzas3[[#This Row],[GASTO_NETO]]+finanzas3[[#This Row],[INVERSION_NETA]]</f>
        <v>-2</v>
      </c>
    </row>
    <row r="3539" spans="1:19" x14ac:dyDescent="0.35">
      <c r="A3539" s="3" t="s">
        <v>28</v>
      </c>
      <c r="B3539" s="3" t="s">
        <v>16</v>
      </c>
      <c r="C3539" s="3" t="s">
        <v>17</v>
      </c>
      <c r="D3539" s="3" t="s">
        <v>18</v>
      </c>
      <c r="E3539" s="3" t="s">
        <v>634</v>
      </c>
      <c r="F3539" s="3" t="s">
        <v>171</v>
      </c>
      <c r="G3539" s="8" t="s">
        <v>67</v>
      </c>
      <c r="H3539" s="3" t="s">
        <v>67</v>
      </c>
      <c r="I3539" s="3" t="s">
        <v>1016</v>
      </c>
      <c r="J3539" s="6">
        <v>0.17</v>
      </c>
      <c r="K3539" s="4">
        <v>45688</v>
      </c>
      <c r="L3539" s="3">
        <f t="shared" si="229"/>
        <v>2025</v>
      </c>
      <c r="M3539" s="3">
        <f t="shared" si="230"/>
        <v>1</v>
      </c>
      <c r="N3539" s="37"/>
      <c r="O3539" s="3"/>
      <c r="P3539" s="56">
        <f t="shared" si="225"/>
        <v>0</v>
      </c>
      <c r="Q3539" s="56">
        <f t="shared" si="226"/>
        <v>-0.17</v>
      </c>
      <c r="R3539" s="56">
        <f>IF(A3539="INVERSION",-J3539,0)</f>
        <v>0</v>
      </c>
      <c r="S3539" s="56">
        <f>finanzas3[[#This Row],[INGRESO__NETO]]+finanzas3[[#This Row],[GASTO_NETO]]+finanzas3[[#This Row],[INVERSION_NETA]]</f>
        <v>-0.17</v>
      </c>
    </row>
    <row r="3540" spans="1:19" x14ac:dyDescent="0.35">
      <c r="A3540" s="90" t="s">
        <v>28</v>
      </c>
      <c r="B3540" s="8" t="s">
        <v>16</v>
      </c>
      <c r="C3540" s="8" t="s">
        <v>17</v>
      </c>
      <c r="D3540" s="8" t="s">
        <v>18</v>
      </c>
      <c r="E3540" s="3" t="s">
        <v>909</v>
      </c>
      <c r="F3540" s="3" t="s">
        <v>171</v>
      </c>
      <c r="G3540" s="8" t="s">
        <v>48</v>
      </c>
      <c r="H3540" s="3" t="s">
        <v>929</v>
      </c>
      <c r="I3540" s="3" t="s">
        <v>909</v>
      </c>
      <c r="J3540" s="6">
        <v>0.27999999999999997</v>
      </c>
      <c r="K3540" s="4">
        <v>45691</v>
      </c>
      <c r="L3540" s="3">
        <f t="shared" si="229"/>
        <v>2025</v>
      </c>
      <c r="M3540" s="3">
        <f t="shared" si="230"/>
        <v>2</v>
      </c>
      <c r="N3540" s="37"/>
      <c r="O3540" s="3"/>
      <c r="P3540" s="56">
        <f t="shared" si="225"/>
        <v>0</v>
      </c>
      <c r="Q3540" s="56">
        <f t="shared" si="226"/>
        <v>-0.27999999999999997</v>
      </c>
      <c r="R3540" s="56">
        <f>IF(A3540="INVERSION",-J3540,0)</f>
        <v>0</v>
      </c>
      <c r="S3540" s="56">
        <f>finanzas3[[#This Row],[INGRESO__NETO]]+finanzas3[[#This Row],[GASTO_NETO]]+finanzas3[[#This Row],[INVERSION_NETA]]</f>
        <v>-0.27999999999999997</v>
      </c>
    </row>
    <row r="3541" spans="1:19" x14ac:dyDescent="0.35">
      <c r="A3541" s="90" t="s">
        <v>28</v>
      </c>
      <c r="B3541" s="8" t="s">
        <v>16</v>
      </c>
      <c r="C3541" s="8" t="s">
        <v>17</v>
      </c>
      <c r="D3541" s="8" t="s">
        <v>18</v>
      </c>
      <c r="E3541" s="3" t="s">
        <v>1795</v>
      </c>
      <c r="F3541" s="3" t="s">
        <v>171</v>
      </c>
      <c r="G3541" s="8" t="s">
        <v>59</v>
      </c>
      <c r="H3541" s="3" t="s">
        <v>337</v>
      </c>
      <c r="I3541" s="3" t="s">
        <v>2772</v>
      </c>
      <c r="J3541" s="6">
        <v>2.95</v>
      </c>
      <c r="K3541" s="4">
        <v>45691</v>
      </c>
      <c r="L3541" s="3">
        <f t="shared" si="229"/>
        <v>2025</v>
      </c>
      <c r="M3541" s="3">
        <f t="shared" si="230"/>
        <v>2</v>
      </c>
      <c r="N3541" s="37"/>
      <c r="O3541" s="3"/>
      <c r="P3541" s="56">
        <f t="shared" si="225"/>
        <v>0</v>
      </c>
      <c r="Q3541" s="56">
        <f t="shared" si="226"/>
        <v>-2.95</v>
      </c>
      <c r="R3541" s="56">
        <f>IF(A3541="INVERSION",-J3541,0)</f>
        <v>0</v>
      </c>
      <c r="S3541" s="56">
        <f>finanzas3[[#This Row],[INGRESO__NETO]]+finanzas3[[#This Row],[GASTO_NETO]]+finanzas3[[#This Row],[INVERSION_NETA]]</f>
        <v>-2.95</v>
      </c>
    </row>
    <row r="3542" spans="1:19" x14ac:dyDescent="0.35">
      <c r="A3542" s="90" t="s">
        <v>28</v>
      </c>
      <c r="B3542" s="8" t="s">
        <v>16</v>
      </c>
      <c r="C3542" s="8" t="s">
        <v>17</v>
      </c>
      <c r="D3542" s="8" t="s">
        <v>18</v>
      </c>
      <c r="E3542" s="3" t="s">
        <v>567</v>
      </c>
      <c r="F3542" s="3" t="s">
        <v>171</v>
      </c>
      <c r="G3542" s="3" t="s">
        <v>812</v>
      </c>
      <c r="H3542" s="3" t="s">
        <v>262</v>
      </c>
      <c r="I3542" s="3" t="s">
        <v>2773</v>
      </c>
      <c r="J3542" s="6">
        <v>1</v>
      </c>
      <c r="K3542" s="4">
        <v>45691</v>
      </c>
      <c r="L3542" s="3">
        <f t="shared" si="229"/>
        <v>2025</v>
      </c>
      <c r="M3542" s="3">
        <f t="shared" si="230"/>
        <v>2</v>
      </c>
      <c r="N3542" s="37"/>
      <c r="O3542" s="3"/>
      <c r="P3542" s="56">
        <f t="shared" si="225"/>
        <v>0</v>
      </c>
      <c r="Q3542" s="56">
        <f t="shared" si="226"/>
        <v>-1</v>
      </c>
      <c r="R3542" s="56">
        <f>IF(A3542="INVERSION",-J3542,0)</f>
        <v>0</v>
      </c>
      <c r="S3542" s="56">
        <f>finanzas3[[#This Row],[INGRESO__NETO]]+finanzas3[[#This Row],[GASTO_NETO]]+finanzas3[[#This Row],[INVERSION_NETA]]</f>
        <v>-1</v>
      </c>
    </row>
    <row r="3543" spans="1:19" x14ac:dyDescent="0.35">
      <c r="A3543" s="90" t="s">
        <v>28</v>
      </c>
      <c r="B3543" s="8" t="s">
        <v>16</v>
      </c>
      <c r="C3543" s="8" t="s">
        <v>17</v>
      </c>
      <c r="D3543" s="8" t="s">
        <v>18</v>
      </c>
      <c r="E3543" s="3" t="s">
        <v>909</v>
      </c>
      <c r="F3543" s="3" t="s">
        <v>171</v>
      </c>
      <c r="G3543" s="8" t="s">
        <v>48</v>
      </c>
      <c r="H3543" s="3" t="s">
        <v>929</v>
      </c>
      <c r="I3543" s="3" t="s">
        <v>973</v>
      </c>
      <c r="J3543" s="6">
        <v>0.27999999999999997</v>
      </c>
      <c r="K3543" s="4">
        <v>45691</v>
      </c>
      <c r="L3543" s="3">
        <f t="shared" si="229"/>
        <v>2025</v>
      </c>
      <c r="M3543" s="3">
        <f t="shared" si="230"/>
        <v>2</v>
      </c>
      <c r="N3543" s="37"/>
      <c r="O3543" s="3"/>
      <c r="P3543" s="56">
        <f t="shared" si="225"/>
        <v>0</v>
      </c>
      <c r="Q3543" s="56">
        <f t="shared" si="226"/>
        <v>-0.27999999999999997</v>
      </c>
      <c r="R3543" s="56">
        <f>IF(A3543="INVERSION",-J3543,0)</f>
        <v>0</v>
      </c>
      <c r="S3543" s="56">
        <f>finanzas3[[#This Row],[INGRESO__NETO]]+finanzas3[[#This Row],[GASTO_NETO]]+finanzas3[[#This Row],[INVERSION_NETA]]</f>
        <v>-0.27999999999999997</v>
      </c>
    </row>
    <row r="3544" spans="1:19" x14ac:dyDescent="0.35">
      <c r="A3544" s="90" t="s">
        <v>28</v>
      </c>
      <c r="B3544" s="8" t="s">
        <v>16</v>
      </c>
      <c r="C3544" s="8" t="s">
        <v>17</v>
      </c>
      <c r="D3544" s="8" t="s">
        <v>18</v>
      </c>
      <c r="E3544" s="3" t="s">
        <v>2775</v>
      </c>
      <c r="F3544" s="3" t="s">
        <v>171</v>
      </c>
      <c r="G3544" s="8" t="s">
        <v>48</v>
      </c>
      <c r="H3544" s="3" t="s">
        <v>929</v>
      </c>
      <c r="I3544" s="3" t="s">
        <v>973</v>
      </c>
      <c r="J3544" s="6">
        <v>0.27999999999999997</v>
      </c>
      <c r="K3544" s="4">
        <v>45691</v>
      </c>
      <c r="L3544" s="3">
        <f t="shared" si="229"/>
        <v>2025</v>
      </c>
      <c r="M3544" s="3">
        <f t="shared" si="230"/>
        <v>2</v>
      </c>
      <c r="N3544" s="37"/>
      <c r="O3544" s="3"/>
      <c r="P3544" s="56">
        <f t="shared" si="225"/>
        <v>0</v>
      </c>
      <c r="Q3544" s="56">
        <f t="shared" si="226"/>
        <v>-0.27999999999999997</v>
      </c>
      <c r="R3544" s="56">
        <f>IF(A3544="INVERSION",-J3544,0)</f>
        <v>0</v>
      </c>
      <c r="S3544" s="56">
        <f>finanzas3[[#This Row],[INGRESO__NETO]]+finanzas3[[#This Row],[GASTO_NETO]]+finanzas3[[#This Row],[INVERSION_NETA]]</f>
        <v>-0.27999999999999997</v>
      </c>
    </row>
    <row r="3545" spans="1:19" x14ac:dyDescent="0.35">
      <c r="A3545" s="90" t="s">
        <v>28</v>
      </c>
      <c r="B3545" s="8" t="s">
        <v>16</v>
      </c>
      <c r="C3545" s="8" t="s">
        <v>17</v>
      </c>
      <c r="D3545" s="8" t="s">
        <v>18</v>
      </c>
      <c r="E3545" s="3" t="s">
        <v>2775</v>
      </c>
      <c r="F3545" s="3" t="s">
        <v>171</v>
      </c>
      <c r="G3545" s="8" t="s">
        <v>48</v>
      </c>
      <c r="H3545" s="3" t="s">
        <v>2774</v>
      </c>
      <c r="I3545" s="3" t="s">
        <v>1486</v>
      </c>
      <c r="J3545" s="6">
        <v>0.62000000000000011</v>
      </c>
      <c r="K3545" s="4">
        <v>45691</v>
      </c>
      <c r="L3545" s="3">
        <f t="shared" si="229"/>
        <v>2025</v>
      </c>
      <c r="M3545" s="3">
        <f t="shared" si="230"/>
        <v>2</v>
      </c>
      <c r="N3545" s="37"/>
      <c r="O3545" s="3"/>
      <c r="P3545" s="56">
        <f t="shared" si="225"/>
        <v>0</v>
      </c>
      <c r="Q3545" s="56">
        <f t="shared" si="226"/>
        <v>-0.62000000000000011</v>
      </c>
      <c r="R3545" s="56">
        <f>IF(A3545="INVERSION",-J3545,0)</f>
        <v>0</v>
      </c>
      <c r="S3545" s="56">
        <f>finanzas3[[#This Row],[INGRESO__NETO]]+finanzas3[[#This Row],[GASTO_NETO]]+finanzas3[[#This Row],[INVERSION_NETA]]</f>
        <v>-0.62000000000000011</v>
      </c>
    </row>
    <row r="3546" spans="1:19" x14ac:dyDescent="0.35">
      <c r="A3546" s="90" t="s">
        <v>15</v>
      </c>
      <c r="B3546" s="8" t="s">
        <v>16</v>
      </c>
      <c r="C3546" s="8" t="s">
        <v>17</v>
      </c>
      <c r="D3546" s="8" t="s">
        <v>18</v>
      </c>
      <c r="E3546" s="3" t="s">
        <v>2776</v>
      </c>
      <c r="F3546" s="3" t="s">
        <v>20</v>
      </c>
      <c r="G3546" s="3" t="s">
        <v>21</v>
      </c>
      <c r="H3546" s="3" t="s">
        <v>812</v>
      </c>
      <c r="I3546" s="3" t="s">
        <v>2777</v>
      </c>
      <c r="J3546" s="6">
        <v>18</v>
      </c>
      <c r="K3546" s="4">
        <v>45691</v>
      </c>
      <c r="L3546" s="3">
        <f t="shared" si="229"/>
        <v>2025</v>
      </c>
      <c r="M3546" s="3">
        <f t="shared" si="230"/>
        <v>2</v>
      </c>
      <c r="N3546" s="37"/>
      <c r="O3546" s="3"/>
      <c r="P3546" s="56">
        <f t="shared" si="225"/>
        <v>18</v>
      </c>
      <c r="Q3546" s="56">
        <f t="shared" si="226"/>
        <v>0</v>
      </c>
      <c r="R3546" s="56">
        <f>IF(A3546="INVERSION",-J3546,0)</f>
        <v>0</v>
      </c>
      <c r="S3546" s="56">
        <f>finanzas3[[#This Row],[INGRESO__NETO]]+finanzas3[[#This Row],[GASTO_NETO]]+finanzas3[[#This Row],[INVERSION_NETA]]</f>
        <v>18</v>
      </c>
    </row>
    <row r="3547" spans="1:19" x14ac:dyDescent="0.35">
      <c r="A3547" s="90" t="s">
        <v>15</v>
      </c>
      <c r="B3547" s="8" t="s">
        <v>16</v>
      </c>
      <c r="C3547" s="8" t="s">
        <v>17</v>
      </c>
      <c r="D3547" s="8" t="s">
        <v>18</v>
      </c>
      <c r="E3547" s="3" t="s">
        <v>2778</v>
      </c>
      <c r="F3547" s="3" t="s">
        <v>20</v>
      </c>
      <c r="G3547" s="3" t="s">
        <v>21</v>
      </c>
      <c r="H3547" s="3" t="s">
        <v>812</v>
      </c>
      <c r="I3547" s="3" t="s">
        <v>2779</v>
      </c>
      <c r="J3547" s="6">
        <v>69</v>
      </c>
      <c r="K3547" s="4">
        <v>45691</v>
      </c>
      <c r="L3547" s="3">
        <f t="shared" si="229"/>
        <v>2025</v>
      </c>
      <c r="M3547" s="3">
        <f t="shared" si="230"/>
        <v>2</v>
      </c>
      <c r="N3547" s="37"/>
      <c r="O3547" s="3"/>
      <c r="P3547" s="56">
        <f t="shared" si="225"/>
        <v>69</v>
      </c>
      <c r="Q3547" s="56">
        <f t="shared" si="226"/>
        <v>0</v>
      </c>
      <c r="R3547" s="56">
        <f>IF(A3547="INVERSION",-J3547,0)</f>
        <v>0</v>
      </c>
      <c r="S3547" s="56">
        <f>finanzas3[[#This Row],[INGRESO__NETO]]+finanzas3[[#This Row],[GASTO_NETO]]+finanzas3[[#This Row],[INVERSION_NETA]]</f>
        <v>69</v>
      </c>
    </row>
    <row r="3548" spans="1:19" x14ac:dyDescent="0.35">
      <c r="A3548" s="90" t="s">
        <v>28</v>
      </c>
      <c r="B3548" s="8" t="s">
        <v>16</v>
      </c>
      <c r="C3548" s="8" t="s">
        <v>17</v>
      </c>
      <c r="D3548" s="8" t="s">
        <v>18</v>
      </c>
      <c r="E3548" s="3" t="s">
        <v>46</v>
      </c>
      <c r="F3548" s="3" t="s">
        <v>171</v>
      </c>
      <c r="G3548" s="3" t="s">
        <v>48</v>
      </c>
      <c r="H3548" s="3" t="s">
        <v>2065</v>
      </c>
      <c r="I3548" s="3" t="s">
        <v>2366</v>
      </c>
      <c r="J3548" s="6">
        <v>4.2700000000000005</v>
      </c>
      <c r="K3548" s="4">
        <v>45691</v>
      </c>
      <c r="L3548" s="3">
        <f t="shared" si="229"/>
        <v>2025</v>
      </c>
      <c r="M3548" s="3">
        <f t="shared" si="230"/>
        <v>2</v>
      </c>
      <c r="N3548" s="37"/>
      <c r="O3548" s="3"/>
      <c r="P3548" s="56">
        <f t="shared" si="225"/>
        <v>0</v>
      </c>
      <c r="Q3548" s="56">
        <f t="shared" si="226"/>
        <v>-4.2700000000000005</v>
      </c>
      <c r="R3548" s="56">
        <f>IF(A3548="INVERSION",-J3548,0)</f>
        <v>0</v>
      </c>
      <c r="S3548" s="56">
        <f>finanzas3[[#This Row],[INGRESO__NETO]]+finanzas3[[#This Row],[GASTO_NETO]]+finanzas3[[#This Row],[INVERSION_NETA]]</f>
        <v>-4.2700000000000005</v>
      </c>
    </row>
    <row r="3549" spans="1:19" x14ac:dyDescent="0.35">
      <c r="A3549" s="90" t="s">
        <v>28</v>
      </c>
      <c r="B3549" s="8" t="s">
        <v>16</v>
      </c>
      <c r="C3549" s="8" t="s">
        <v>17</v>
      </c>
      <c r="D3549" s="8" t="s">
        <v>18</v>
      </c>
      <c r="E3549" s="8" t="s">
        <v>645</v>
      </c>
      <c r="F3549" s="8" t="s">
        <v>171</v>
      </c>
      <c r="G3549" s="8" t="s">
        <v>48</v>
      </c>
      <c r="H3549" s="8" t="s">
        <v>874</v>
      </c>
      <c r="I3549" s="8" t="s">
        <v>1835</v>
      </c>
      <c r="J3549" s="47">
        <v>0.30700000000000005</v>
      </c>
      <c r="K3549" s="4">
        <v>45692</v>
      </c>
      <c r="L3549" s="3">
        <f t="shared" si="229"/>
        <v>2025</v>
      </c>
      <c r="M3549" s="3">
        <f t="shared" si="230"/>
        <v>2</v>
      </c>
      <c r="N3549" s="37"/>
      <c r="O3549" s="3"/>
      <c r="P3549" s="56">
        <f t="shared" si="225"/>
        <v>0</v>
      </c>
      <c r="Q3549" s="56">
        <f t="shared" si="226"/>
        <v>-0.30700000000000005</v>
      </c>
      <c r="R3549" s="56">
        <f>IF(A3549="INVERSION",-J3549,0)</f>
        <v>0</v>
      </c>
      <c r="S3549" s="56">
        <f>finanzas3[[#This Row],[INGRESO__NETO]]+finanzas3[[#This Row],[GASTO_NETO]]+finanzas3[[#This Row],[INVERSION_NETA]]</f>
        <v>-0.30700000000000005</v>
      </c>
    </row>
    <row r="3550" spans="1:19" x14ac:dyDescent="0.35">
      <c r="A3550" s="90" t="s">
        <v>28</v>
      </c>
      <c r="B3550" s="8" t="s">
        <v>16</v>
      </c>
      <c r="C3550" s="8" t="s">
        <v>17</v>
      </c>
      <c r="D3550" s="8" t="s">
        <v>18</v>
      </c>
      <c r="E3550" s="3" t="s">
        <v>634</v>
      </c>
      <c r="F3550" s="3" t="s">
        <v>171</v>
      </c>
      <c r="G3550" s="8" t="s">
        <v>67</v>
      </c>
      <c r="H3550" s="3" t="s">
        <v>67</v>
      </c>
      <c r="I3550" s="3" t="s">
        <v>1016</v>
      </c>
      <c r="J3550" s="6">
        <v>0.27</v>
      </c>
      <c r="K3550" s="4">
        <v>45692</v>
      </c>
      <c r="L3550" s="3">
        <f t="shared" si="229"/>
        <v>2025</v>
      </c>
      <c r="M3550" s="3">
        <f t="shared" si="230"/>
        <v>2</v>
      </c>
      <c r="N3550" s="37"/>
      <c r="O3550" s="3"/>
      <c r="P3550" s="56">
        <f t="shared" si="225"/>
        <v>0</v>
      </c>
      <c r="Q3550" s="56">
        <f t="shared" si="226"/>
        <v>-0.27</v>
      </c>
      <c r="R3550" s="56">
        <f>IF(A3550="INVERSION",-J3550,0)</f>
        <v>0</v>
      </c>
      <c r="S3550" s="56">
        <f>finanzas3[[#This Row],[INGRESO__NETO]]+finanzas3[[#This Row],[GASTO_NETO]]+finanzas3[[#This Row],[INVERSION_NETA]]</f>
        <v>-0.27</v>
      </c>
    </row>
    <row r="3551" spans="1:19" x14ac:dyDescent="0.35">
      <c r="A3551" s="90" t="s">
        <v>28</v>
      </c>
      <c r="B3551" s="8" t="s">
        <v>16</v>
      </c>
      <c r="C3551" s="8" t="s">
        <v>17</v>
      </c>
      <c r="D3551" s="8" t="s">
        <v>18</v>
      </c>
      <c r="E3551" s="3" t="s">
        <v>2782</v>
      </c>
      <c r="F3551" s="3" t="s">
        <v>171</v>
      </c>
      <c r="G3551" s="3" t="s">
        <v>53</v>
      </c>
      <c r="H3551" s="3" t="s">
        <v>2180</v>
      </c>
      <c r="I3551" s="3" t="s">
        <v>2781</v>
      </c>
      <c r="J3551" s="6">
        <v>3.9090000000000007</v>
      </c>
      <c r="K3551" s="4">
        <v>45694</v>
      </c>
      <c r="L3551" s="3">
        <f t="shared" si="229"/>
        <v>2025</v>
      </c>
      <c r="M3551" s="3">
        <f t="shared" si="230"/>
        <v>2</v>
      </c>
      <c r="N3551" s="37"/>
      <c r="O3551" s="3"/>
      <c r="P3551" s="56">
        <f t="shared" si="225"/>
        <v>0</v>
      </c>
      <c r="Q3551" s="56">
        <f t="shared" si="226"/>
        <v>-3.9090000000000007</v>
      </c>
      <c r="R3551" s="56">
        <f>IF(A3551="INVERSION",-J3551,0)</f>
        <v>0</v>
      </c>
      <c r="S3551" s="56">
        <f>finanzas3[[#This Row],[INGRESO__NETO]]+finanzas3[[#This Row],[GASTO_NETO]]+finanzas3[[#This Row],[INVERSION_NETA]]</f>
        <v>-3.9090000000000007</v>
      </c>
    </row>
    <row r="3552" spans="1:19" x14ac:dyDescent="0.35">
      <c r="A3552" s="90" t="s">
        <v>28</v>
      </c>
      <c r="B3552" s="8" t="s">
        <v>16</v>
      </c>
      <c r="C3552" s="8" t="s">
        <v>17</v>
      </c>
      <c r="D3552" s="8" t="s">
        <v>18</v>
      </c>
      <c r="E3552" s="3" t="s">
        <v>634</v>
      </c>
      <c r="F3552" s="3" t="s">
        <v>171</v>
      </c>
      <c r="G3552" s="8" t="s">
        <v>67</v>
      </c>
      <c r="H3552" s="3" t="s">
        <v>67</v>
      </c>
      <c r="I3552" s="3" t="s">
        <v>1016</v>
      </c>
      <c r="J3552" s="6">
        <v>0.25</v>
      </c>
      <c r="K3552" s="4">
        <v>45694</v>
      </c>
      <c r="L3552" s="3">
        <f t="shared" si="229"/>
        <v>2025</v>
      </c>
      <c r="M3552" s="3">
        <f t="shared" si="230"/>
        <v>2</v>
      </c>
      <c r="N3552" s="37"/>
      <c r="O3552" s="3"/>
      <c r="P3552" s="56">
        <f t="shared" si="225"/>
        <v>0</v>
      </c>
      <c r="Q3552" s="56">
        <f t="shared" si="226"/>
        <v>-0.25</v>
      </c>
      <c r="R3552" s="56">
        <f>IF(A3552="INVERSION",-J3552,0)</f>
        <v>0</v>
      </c>
      <c r="S3552" s="56">
        <f>finanzas3[[#This Row],[INGRESO__NETO]]+finanzas3[[#This Row],[GASTO_NETO]]+finanzas3[[#This Row],[INVERSION_NETA]]</f>
        <v>-0.25</v>
      </c>
    </row>
    <row r="3553" spans="1:19" x14ac:dyDescent="0.35">
      <c r="A3553" s="90" t="s">
        <v>28</v>
      </c>
      <c r="B3553" s="8" t="s">
        <v>16</v>
      </c>
      <c r="C3553" s="8" t="s">
        <v>17</v>
      </c>
      <c r="D3553" s="8" t="s">
        <v>18</v>
      </c>
      <c r="E3553" s="3" t="s">
        <v>803</v>
      </c>
      <c r="F3553" s="3" t="s">
        <v>171</v>
      </c>
      <c r="G3553" s="3" t="s">
        <v>53</v>
      </c>
      <c r="H3553" s="3" t="s">
        <v>77</v>
      </c>
      <c r="I3553" s="3" t="s">
        <v>711</v>
      </c>
      <c r="J3553" s="6">
        <v>0.89400000000000002</v>
      </c>
      <c r="K3553" s="4">
        <v>45694</v>
      </c>
      <c r="L3553" s="3">
        <f t="shared" si="229"/>
        <v>2025</v>
      </c>
      <c r="M3553" s="3">
        <f t="shared" si="230"/>
        <v>2</v>
      </c>
      <c r="N3553" s="37"/>
      <c r="O3553" s="3"/>
      <c r="P3553" s="56">
        <f t="shared" si="225"/>
        <v>0</v>
      </c>
      <c r="Q3553" s="56">
        <f t="shared" si="226"/>
        <v>-0.89400000000000002</v>
      </c>
      <c r="R3553" s="56">
        <f>IF(A3553="INVERSION",-J3553,0)</f>
        <v>0</v>
      </c>
      <c r="S3553" s="56">
        <f>finanzas3[[#This Row],[INGRESO__NETO]]+finanzas3[[#This Row],[GASTO_NETO]]+finanzas3[[#This Row],[INVERSION_NETA]]</f>
        <v>-0.89400000000000002</v>
      </c>
    </row>
    <row r="3554" spans="1:19" x14ac:dyDescent="0.35">
      <c r="A3554" s="3" t="s">
        <v>28</v>
      </c>
      <c r="B3554" s="3" t="s">
        <v>16</v>
      </c>
      <c r="C3554" s="3" t="s">
        <v>17</v>
      </c>
      <c r="D3554" s="3" t="s">
        <v>1562</v>
      </c>
      <c r="F3554" s="3" t="s">
        <v>20</v>
      </c>
      <c r="G3554" s="8" t="s">
        <v>73</v>
      </c>
      <c r="H3554" s="3" t="s">
        <v>168</v>
      </c>
      <c r="I3554" s="3" t="s">
        <v>327</v>
      </c>
      <c r="J3554" s="6">
        <v>0.60000000000000009</v>
      </c>
      <c r="K3554" s="40">
        <v>45672</v>
      </c>
      <c r="L3554" s="3">
        <f t="shared" ref="L3554:L3555" si="231">YEAR(K3554)</f>
        <v>2025</v>
      </c>
      <c r="M3554" s="3">
        <f t="shared" ref="M3554:M3555" si="232">MONTH(K3554)</f>
        <v>1</v>
      </c>
      <c r="N3554" s="37"/>
      <c r="O3554" s="3"/>
      <c r="P3554" s="56">
        <f t="shared" si="225"/>
        <v>0</v>
      </c>
      <c r="Q3554" s="56">
        <f t="shared" si="226"/>
        <v>-0.60000000000000009</v>
      </c>
      <c r="R3554" s="56">
        <f>IF(A3554="INVERSION",-J3554,0)</f>
        <v>0</v>
      </c>
      <c r="S3554" s="56">
        <f>finanzas3[[#This Row],[INGRESO__NETO]]+finanzas3[[#This Row],[GASTO_NETO]]+finanzas3[[#This Row],[INVERSION_NETA]]</f>
        <v>-0.60000000000000009</v>
      </c>
    </row>
    <row r="3555" spans="1:19" x14ac:dyDescent="0.35">
      <c r="A3555" s="3" t="s">
        <v>28</v>
      </c>
      <c r="B3555" s="3" t="s">
        <v>16</v>
      </c>
      <c r="C3555" s="3" t="s">
        <v>17</v>
      </c>
      <c r="D3555" s="3" t="s">
        <v>1562</v>
      </c>
      <c r="E3555" s="3" t="s">
        <v>46</v>
      </c>
      <c r="F3555" s="3" t="s">
        <v>171</v>
      </c>
      <c r="G3555" s="8" t="s">
        <v>48</v>
      </c>
      <c r="H3555" s="3" t="s">
        <v>46</v>
      </c>
      <c r="I3555" s="3" t="s">
        <v>1524</v>
      </c>
      <c r="J3555" s="6">
        <v>3.9530000000000003</v>
      </c>
      <c r="K3555" s="40">
        <v>45673</v>
      </c>
      <c r="L3555" s="3">
        <f t="shared" si="231"/>
        <v>2025</v>
      </c>
      <c r="M3555" s="3">
        <f t="shared" si="232"/>
        <v>1</v>
      </c>
      <c r="N3555" s="37"/>
      <c r="O3555" s="3"/>
      <c r="P3555" s="56">
        <f t="shared" si="225"/>
        <v>0</v>
      </c>
      <c r="Q3555" s="56">
        <f t="shared" si="226"/>
        <v>-3.9530000000000003</v>
      </c>
      <c r="R3555" s="56">
        <f>IF(A3555="INVERSION",-J3555,0)</f>
        <v>0</v>
      </c>
      <c r="S3555" s="56">
        <f>finanzas3[[#This Row],[INGRESO__NETO]]+finanzas3[[#This Row],[GASTO_NETO]]+finanzas3[[#This Row],[INVERSION_NETA]]</f>
        <v>-3.9530000000000003</v>
      </c>
    </row>
    <row r="3556" spans="1:19" x14ac:dyDescent="0.35">
      <c r="A3556" s="3" t="s">
        <v>28</v>
      </c>
      <c r="B3556" s="3" t="s">
        <v>16</v>
      </c>
      <c r="C3556" s="3" t="s">
        <v>17</v>
      </c>
      <c r="D3556" s="3" t="s">
        <v>1562</v>
      </c>
      <c r="E3556" s="3" t="s">
        <v>2549</v>
      </c>
      <c r="F3556" s="3" t="s">
        <v>171</v>
      </c>
      <c r="G3556" s="8" t="s">
        <v>67</v>
      </c>
      <c r="H3556" s="3" t="s">
        <v>67</v>
      </c>
      <c r="I3556" s="3" t="s">
        <v>2549</v>
      </c>
      <c r="J3556" s="6">
        <v>2.66</v>
      </c>
      <c r="K3556" s="40">
        <v>45677</v>
      </c>
      <c r="L3556" s="3">
        <f t="shared" ref="L3556:L3586" si="233">YEAR(K3556)</f>
        <v>2025</v>
      </c>
      <c r="M3556" s="3">
        <f t="shared" ref="M3556:M3569" si="234">MONTH(K3556)</f>
        <v>1</v>
      </c>
      <c r="N3556" s="37"/>
      <c r="O3556" s="3"/>
      <c r="P3556" s="56">
        <f t="shared" si="225"/>
        <v>0</v>
      </c>
      <c r="Q3556" s="56">
        <f t="shared" si="226"/>
        <v>-2.66</v>
      </c>
      <c r="R3556" s="56">
        <f>IF(A3556="INVERSION",-J3556,0)</f>
        <v>0</v>
      </c>
      <c r="S3556" s="56">
        <f>finanzas3[[#This Row],[INGRESO__NETO]]+finanzas3[[#This Row],[GASTO_NETO]]+finanzas3[[#This Row],[INVERSION_NETA]]</f>
        <v>-2.66</v>
      </c>
    </row>
    <row r="3557" spans="1:19" x14ac:dyDescent="0.35">
      <c r="A3557" s="3" t="s">
        <v>28</v>
      </c>
      <c r="B3557" s="3" t="s">
        <v>16</v>
      </c>
      <c r="C3557" s="3" t="s">
        <v>17</v>
      </c>
      <c r="D3557" s="3" t="s">
        <v>1562</v>
      </c>
      <c r="E3557" s="3" t="s">
        <v>46</v>
      </c>
      <c r="F3557" s="3" t="s">
        <v>171</v>
      </c>
      <c r="G3557" s="8" t="s">
        <v>48</v>
      </c>
      <c r="H3557" s="3" t="s">
        <v>46</v>
      </c>
      <c r="I3557" s="3" t="s">
        <v>2366</v>
      </c>
      <c r="J3557" s="6">
        <v>0.75900000000000001</v>
      </c>
      <c r="K3557" s="40">
        <v>45677</v>
      </c>
      <c r="L3557" s="3">
        <f t="shared" si="233"/>
        <v>2025</v>
      </c>
      <c r="M3557" s="3">
        <f t="shared" si="234"/>
        <v>1</v>
      </c>
      <c r="N3557" s="37"/>
      <c r="O3557" s="3"/>
      <c r="P3557" s="56">
        <f t="shared" si="225"/>
        <v>0</v>
      </c>
      <c r="Q3557" s="56">
        <f t="shared" si="226"/>
        <v>-0.75900000000000001</v>
      </c>
      <c r="R3557" s="56">
        <f>IF(A3557="INVERSION",-J3557,0)</f>
        <v>0</v>
      </c>
      <c r="S3557" s="56">
        <f>finanzas3[[#This Row],[INGRESO__NETO]]+finanzas3[[#This Row],[GASTO_NETO]]+finanzas3[[#This Row],[INVERSION_NETA]]</f>
        <v>-0.75900000000000001</v>
      </c>
    </row>
    <row r="3558" spans="1:19" x14ac:dyDescent="0.35">
      <c r="A3558" s="3" t="s">
        <v>15</v>
      </c>
      <c r="B3558" s="3" t="s">
        <v>16</v>
      </c>
      <c r="C3558" s="3" t="s">
        <v>17</v>
      </c>
      <c r="D3558" s="3" t="s">
        <v>1562</v>
      </c>
      <c r="E3558" s="3" t="s">
        <v>2783</v>
      </c>
      <c r="F3558" s="3" t="s">
        <v>47</v>
      </c>
      <c r="G3558" s="8" t="s">
        <v>21</v>
      </c>
      <c r="H3558" s="3" t="s">
        <v>812</v>
      </c>
      <c r="I3558" s="3" t="s">
        <v>2784</v>
      </c>
      <c r="J3558" s="6">
        <v>60</v>
      </c>
      <c r="K3558" s="40">
        <v>45678</v>
      </c>
      <c r="L3558" s="3">
        <f t="shared" si="233"/>
        <v>2025</v>
      </c>
      <c r="M3558" s="3">
        <f t="shared" si="234"/>
        <v>1</v>
      </c>
      <c r="N3558" s="37"/>
      <c r="O3558" s="3"/>
      <c r="P3558" s="56">
        <f t="shared" si="225"/>
        <v>60</v>
      </c>
      <c r="Q3558" s="56">
        <f t="shared" si="226"/>
        <v>0</v>
      </c>
      <c r="R3558" s="56">
        <f>IF(A3558="INVERSION",-J3558,0)</f>
        <v>0</v>
      </c>
      <c r="S3558" s="56">
        <f>finanzas3[[#This Row],[INGRESO__NETO]]+finanzas3[[#This Row],[GASTO_NETO]]+finanzas3[[#This Row],[INVERSION_NETA]]</f>
        <v>60</v>
      </c>
    </row>
    <row r="3559" spans="1:19" x14ac:dyDescent="0.35">
      <c r="A3559" s="3" t="s">
        <v>28</v>
      </c>
      <c r="B3559" s="3" t="s">
        <v>16</v>
      </c>
      <c r="C3559" s="3" t="s">
        <v>17</v>
      </c>
      <c r="D3559" s="3" t="s">
        <v>1562</v>
      </c>
      <c r="E3559" s="3" t="s">
        <v>46</v>
      </c>
      <c r="F3559" s="3" t="s">
        <v>171</v>
      </c>
      <c r="G3559" s="8" t="s">
        <v>48</v>
      </c>
      <c r="H3559" s="3" t="s">
        <v>46</v>
      </c>
      <c r="I3559" s="3" t="s">
        <v>1524</v>
      </c>
      <c r="J3559" s="6">
        <v>6.4530000000000003</v>
      </c>
      <c r="K3559" s="40">
        <v>45678</v>
      </c>
      <c r="L3559" s="3">
        <f t="shared" si="233"/>
        <v>2025</v>
      </c>
      <c r="M3559" s="3">
        <f t="shared" si="234"/>
        <v>1</v>
      </c>
      <c r="N3559" s="37"/>
      <c r="O3559" s="3"/>
      <c r="P3559" s="56">
        <f t="shared" si="225"/>
        <v>0</v>
      </c>
      <c r="Q3559" s="56">
        <f t="shared" si="226"/>
        <v>-6.4530000000000003</v>
      </c>
      <c r="R3559" s="56">
        <f>IF(A3559="INVERSION",-J3559,0)</f>
        <v>0</v>
      </c>
      <c r="S3559" s="56">
        <f>finanzas3[[#This Row],[INGRESO__NETO]]+finanzas3[[#This Row],[GASTO_NETO]]+finanzas3[[#This Row],[INVERSION_NETA]]</f>
        <v>-6.4530000000000003</v>
      </c>
    </row>
    <row r="3560" spans="1:19" x14ac:dyDescent="0.35">
      <c r="A3560" s="3" t="s">
        <v>28</v>
      </c>
      <c r="B3560" s="3" t="s">
        <v>16</v>
      </c>
      <c r="C3560" s="3" t="s">
        <v>17</v>
      </c>
      <c r="D3560" s="3" t="s">
        <v>1562</v>
      </c>
      <c r="E3560" s="3" t="s">
        <v>46</v>
      </c>
      <c r="F3560" s="3" t="s">
        <v>171</v>
      </c>
      <c r="G3560" s="8" t="s">
        <v>48</v>
      </c>
      <c r="H3560" s="3" t="s">
        <v>46</v>
      </c>
      <c r="I3560" s="3" t="s">
        <v>1524</v>
      </c>
      <c r="J3560" s="6">
        <v>4.1060000000000008</v>
      </c>
      <c r="K3560" s="40">
        <v>45679</v>
      </c>
      <c r="L3560" s="3">
        <f t="shared" si="233"/>
        <v>2025</v>
      </c>
      <c r="M3560" s="3">
        <f t="shared" si="234"/>
        <v>1</v>
      </c>
      <c r="N3560" s="37"/>
      <c r="O3560" s="3"/>
      <c r="P3560" s="56">
        <f t="shared" si="225"/>
        <v>0</v>
      </c>
      <c r="Q3560" s="56">
        <f t="shared" si="226"/>
        <v>-4.1060000000000008</v>
      </c>
      <c r="R3560" s="56">
        <f>IF(A3560="INVERSION",-J3560,0)</f>
        <v>0</v>
      </c>
      <c r="S3560" s="56">
        <f>finanzas3[[#This Row],[INGRESO__NETO]]+finanzas3[[#This Row],[GASTO_NETO]]+finanzas3[[#This Row],[INVERSION_NETA]]</f>
        <v>-4.1060000000000008</v>
      </c>
    </row>
    <row r="3561" spans="1:19" x14ac:dyDescent="0.35">
      <c r="A3561" s="3" t="s">
        <v>28</v>
      </c>
      <c r="B3561" s="3" t="s">
        <v>16</v>
      </c>
      <c r="C3561" s="3" t="s">
        <v>17</v>
      </c>
      <c r="D3561" s="3" t="s">
        <v>1562</v>
      </c>
      <c r="E3561" s="3" t="s">
        <v>1909</v>
      </c>
      <c r="F3561" s="3" t="s">
        <v>171</v>
      </c>
      <c r="G3561" s="8" t="s">
        <v>67</v>
      </c>
      <c r="H3561" s="3" t="s">
        <v>67</v>
      </c>
      <c r="I3561" s="3" t="s">
        <v>2133</v>
      </c>
      <c r="J3561" s="6">
        <v>6.2100000000000009</v>
      </c>
      <c r="K3561" s="40">
        <v>45684</v>
      </c>
      <c r="L3561" s="3">
        <f t="shared" si="233"/>
        <v>2025</v>
      </c>
      <c r="M3561" s="3">
        <f t="shared" si="234"/>
        <v>1</v>
      </c>
      <c r="N3561" s="37"/>
      <c r="O3561" s="3"/>
      <c r="P3561" s="56">
        <f t="shared" si="225"/>
        <v>0</v>
      </c>
      <c r="Q3561" s="56">
        <f t="shared" si="226"/>
        <v>-6.2100000000000009</v>
      </c>
      <c r="R3561" s="56">
        <f>IF(A3561="INVERSION",-J3561,0)</f>
        <v>0</v>
      </c>
      <c r="S3561" s="56">
        <f>finanzas3[[#This Row],[INGRESO__NETO]]+finanzas3[[#This Row],[GASTO_NETO]]+finanzas3[[#This Row],[INVERSION_NETA]]</f>
        <v>-6.2100000000000009</v>
      </c>
    </row>
    <row r="3562" spans="1:19" x14ac:dyDescent="0.35">
      <c r="A3562" s="3" t="s">
        <v>28</v>
      </c>
      <c r="B3562" s="3" t="s">
        <v>16</v>
      </c>
      <c r="C3562" s="3" t="s">
        <v>17</v>
      </c>
      <c r="D3562" s="3" t="s">
        <v>1562</v>
      </c>
      <c r="E3562" s="3" t="s">
        <v>2722</v>
      </c>
      <c r="F3562" s="3" t="s">
        <v>171</v>
      </c>
      <c r="G3562" s="8" t="s">
        <v>67</v>
      </c>
      <c r="H3562" s="3" t="s">
        <v>66</v>
      </c>
      <c r="I3562" s="3" t="s">
        <v>2785</v>
      </c>
      <c r="J3562" s="6">
        <v>0.60000000000000009</v>
      </c>
      <c r="K3562" s="40">
        <v>45684</v>
      </c>
      <c r="L3562" s="3">
        <f t="shared" si="233"/>
        <v>2025</v>
      </c>
      <c r="M3562" s="3">
        <f t="shared" si="234"/>
        <v>1</v>
      </c>
      <c r="N3562" s="37"/>
      <c r="O3562" s="3"/>
      <c r="P3562" s="56">
        <f t="shared" si="225"/>
        <v>0</v>
      </c>
      <c r="Q3562" s="56">
        <f t="shared" si="226"/>
        <v>-0.60000000000000009</v>
      </c>
      <c r="R3562" s="56">
        <f>IF(A3562="INVERSION",-J3562,0)</f>
        <v>0</v>
      </c>
      <c r="S3562" s="56">
        <f>finanzas3[[#This Row],[INGRESO__NETO]]+finanzas3[[#This Row],[GASTO_NETO]]+finanzas3[[#This Row],[INVERSION_NETA]]</f>
        <v>-0.60000000000000009</v>
      </c>
    </row>
    <row r="3563" spans="1:19" x14ac:dyDescent="0.35">
      <c r="A3563" s="3" t="s">
        <v>15</v>
      </c>
      <c r="B3563" s="3" t="s">
        <v>16</v>
      </c>
      <c r="C3563" s="3" t="s">
        <v>17</v>
      </c>
      <c r="D3563" s="3" t="s">
        <v>1562</v>
      </c>
      <c r="E3563" s="3" t="s">
        <v>2786</v>
      </c>
      <c r="F3563" s="3" t="s">
        <v>47</v>
      </c>
      <c r="G3563" s="8" t="s">
        <v>21</v>
      </c>
      <c r="H3563" s="3" t="s">
        <v>812</v>
      </c>
      <c r="I3563" s="3" t="s">
        <v>2518</v>
      </c>
      <c r="J3563" s="6">
        <v>30</v>
      </c>
      <c r="K3563" s="40">
        <v>45691</v>
      </c>
      <c r="L3563" s="3">
        <f t="shared" si="233"/>
        <v>2025</v>
      </c>
      <c r="M3563" s="3">
        <f t="shared" si="234"/>
        <v>2</v>
      </c>
      <c r="N3563" s="37"/>
      <c r="O3563" s="3"/>
      <c r="P3563" s="56">
        <f t="shared" si="225"/>
        <v>30</v>
      </c>
      <c r="Q3563" s="56">
        <f t="shared" si="226"/>
        <v>0</v>
      </c>
      <c r="R3563" s="56">
        <f>IF(A3563="INVERSION",-J3563,0)</f>
        <v>0</v>
      </c>
      <c r="S3563" s="56">
        <f>finanzas3[[#This Row],[INGRESO__NETO]]+finanzas3[[#This Row],[GASTO_NETO]]+finanzas3[[#This Row],[INVERSION_NETA]]</f>
        <v>30</v>
      </c>
    </row>
    <row r="3564" spans="1:19" x14ac:dyDescent="0.35">
      <c r="A3564" s="3" t="s">
        <v>28</v>
      </c>
      <c r="B3564" s="3" t="s">
        <v>16</v>
      </c>
      <c r="C3564" s="3" t="s">
        <v>17</v>
      </c>
      <c r="D3564" s="3" t="s">
        <v>1562</v>
      </c>
      <c r="E3564" s="3" t="s">
        <v>2719</v>
      </c>
      <c r="F3564" s="3" t="s">
        <v>171</v>
      </c>
      <c r="G3564" s="8" t="s">
        <v>1864</v>
      </c>
      <c r="H3564" s="3" t="s">
        <v>582</v>
      </c>
      <c r="I3564" s="3" t="s">
        <v>2712</v>
      </c>
      <c r="J3564" s="6">
        <v>2.25</v>
      </c>
      <c r="K3564" s="4">
        <v>45691</v>
      </c>
      <c r="L3564" s="3">
        <f t="shared" si="233"/>
        <v>2025</v>
      </c>
      <c r="M3564" s="3">
        <f t="shared" si="234"/>
        <v>2</v>
      </c>
      <c r="N3564" s="37"/>
      <c r="O3564" s="3"/>
      <c r="P3564" s="56">
        <f t="shared" si="225"/>
        <v>0</v>
      </c>
      <c r="Q3564" s="56">
        <f t="shared" si="226"/>
        <v>-2.25</v>
      </c>
      <c r="R3564" s="56">
        <f>IF(A3564="INVERSION",-J3564,0)</f>
        <v>0</v>
      </c>
      <c r="S3564" s="56">
        <f>finanzas3[[#This Row],[INGRESO__NETO]]+finanzas3[[#This Row],[GASTO_NETO]]+finanzas3[[#This Row],[INVERSION_NETA]]</f>
        <v>-2.25</v>
      </c>
    </row>
    <row r="3565" spans="1:19" x14ac:dyDescent="0.35">
      <c r="A3565" s="3" t="s">
        <v>28</v>
      </c>
      <c r="B3565" s="3" t="s">
        <v>16</v>
      </c>
      <c r="C3565" s="3" t="s">
        <v>17</v>
      </c>
      <c r="D3565" s="3" t="s">
        <v>1562</v>
      </c>
      <c r="E3565" s="3" t="s">
        <v>2787</v>
      </c>
      <c r="F3565" s="3" t="s">
        <v>20</v>
      </c>
      <c r="G3565" s="8" t="s">
        <v>21</v>
      </c>
      <c r="H3565" s="3" t="s">
        <v>812</v>
      </c>
      <c r="I3565" s="3" t="s">
        <v>2792</v>
      </c>
      <c r="J3565" s="6">
        <v>3.3439999999999999</v>
      </c>
      <c r="K3565" s="40">
        <v>45692</v>
      </c>
      <c r="L3565" s="3">
        <f t="shared" si="233"/>
        <v>2025</v>
      </c>
      <c r="M3565" s="3">
        <f t="shared" si="234"/>
        <v>2</v>
      </c>
      <c r="N3565" s="37"/>
      <c r="O3565" s="3"/>
      <c r="P3565" s="56">
        <f t="shared" si="225"/>
        <v>0</v>
      </c>
      <c r="Q3565" s="56">
        <f t="shared" si="226"/>
        <v>-3.3439999999999999</v>
      </c>
      <c r="R3565" s="56">
        <f>IF(A3565="INVERSION",-J3565,0)</f>
        <v>0</v>
      </c>
      <c r="S3565" s="56">
        <f>finanzas3[[#This Row],[INGRESO__NETO]]+finanzas3[[#This Row],[GASTO_NETO]]+finanzas3[[#This Row],[INVERSION_NETA]]</f>
        <v>-3.3439999999999999</v>
      </c>
    </row>
    <row r="3566" spans="1:19" x14ac:dyDescent="0.35">
      <c r="A3566" s="3" t="s">
        <v>28</v>
      </c>
      <c r="B3566" s="3" t="s">
        <v>16</v>
      </c>
      <c r="C3566" s="3" t="s">
        <v>17</v>
      </c>
      <c r="D3566" s="3" t="s">
        <v>1562</v>
      </c>
      <c r="E3566" s="3" t="s">
        <v>2787</v>
      </c>
      <c r="F3566" s="3" t="s">
        <v>20</v>
      </c>
      <c r="G3566" s="8" t="s">
        <v>1864</v>
      </c>
      <c r="H3566" s="3" t="s">
        <v>262</v>
      </c>
      <c r="I3566" s="3" t="s">
        <v>2791</v>
      </c>
      <c r="J3566" s="6">
        <v>0.2</v>
      </c>
      <c r="K3566" s="40">
        <v>45692</v>
      </c>
      <c r="L3566" s="3">
        <f t="shared" si="233"/>
        <v>2025</v>
      </c>
      <c r="M3566" s="3">
        <f t="shared" si="234"/>
        <v>2</v>
      </c>
      <c r="N3566" s="37"/>
      <c r="O3566" s="3"/>
      <c r="P3566" s="56">
        <f t="shared" si="225"/>
        <v>0</v>
      </c>
      <c r="Q3566" s="56">
        <f t="shared" si="226"/>
        <v>-0.2</v>
      </c>
      <c r="R3566" s="56">
        <f>IF(A3566="INVERSION",-J3566,0)</f>
        <v>0</v>
      </c>
      <c r="S3566" s="56">
        <f>finanzas3[[#This Row],[INGRESO__NETO]]+finanzas3[[#This Row],[GASTO_NETO]]+finanzas3[[#This Row],[INVERSION_NETA]]</f>
        <v>-0.2</v>
      </c>
    </row>
    <row r="3567" spans="1:19" x14ac:dyDescent="0.35">
      <c r="A3567" s="3" t="s">
        <v>28</v>
      </c>
      <c r="B3567" s="3" t="s">
        <v>16</v>
      </c>
      <c r="C3567" s="3" t="s">
        <v>17</v>
      </c>
      <c r="D3567" s="3" t="s">
        <v>1562</v>
      </c>
      <c r="E3567" s="3" t="s">
        <v>2788</v>
      </c>
      <c r="F3567" s="3" t="s">
        <v>20</v>
      </c>
      <c r="G3567" s="3" t="s">
        <v>21</v>
      </c>
      <c r="H3567" s="3" t="s">
        <v>812</v>
      </c>
      <c r="I3567" s="3" t="s">
        <v>2789</v>
      </c>
      <c r="J3567" s="6">
        <v>15.675000000000001</v>
      </c>
      <c r="K3567" s="40">
        <v>45692</v>
      </c>
      <c r="L3567" s="3">
        <f t="shared" si="233"/>
        <v>2025</v>
      </c>
      <c r="M3567" s="3">
        <f t="shared" si="234"/>
        <v>2</v>
      </c>
      <c r="N3567" s="37"/>
      <c r="O3567" s="3"/>
      <c r="P3567" s="56">
        <f t="shared" si="225"/>
        <v>0</v>
      </c>
      <c r="Q3567" s="56">
        <f t="shared" si="226"/>
        <v>-15.675000000000001</v>
      </c>
      <c r="R3567" s="56">
        <f>IF(A3567="INVERSION",-J3567,0)</f>
        <v>0</v>
      </c>
      <c r="S3567" s="56">
        <f>finanzas3[[#This Row],[INGRESO__NETO]]+finanzas3[[#This Row],[GASTO_NETO]]+finanzas3[[#This Row],[INVERSION_NETA]]</f>
        <v>-15.675000000000001</v>
      </c>
    </row>
    <row r="3568" spans="1:19" x14ac:dyDescent="0.35">
      <c r="A3568" s="3" t="s">
        <v>28</v>
      </c>
      <c r="B3568" s="3" t="s">
        <v>16</v>
      </c>
      <c r="C3568" s="3" t="s">
        <v>17</v>
      </c>
      <c r="D3568" s="3" t="s">
        <v>1562</v>
      </c>
      <c r="E3568" s="3" t="s">
        <v>2790</v>
      </c>
      <c r="F3568" s="3" t="s">
        <v>171</v>
      </c>
      <c r="G3568" s="3" t="s">
        <v>67</v>
      </c>
      <c r="H3568" s="3" t="s">
        <v>66</v>
      </c>
      <c r="I3568" s="3" t="s">
        <v>2793</v>
      </c>
      <c r="J3568" s="6">
        <v>0.48</v>
      </c>
      <c r="K3568" s="40">
        <v>45693</v>
      </c>
      <c r="L3568" s="3">
        <f t="shared" si="233"/>
        <v>2025</v>
      </c>
      <c r="M3568" s="3">
        <f t="shared" si="234"/>
        <v>2</v>
      </c>
      <c r="N3568" s="37"/>
      <c r="O3568" s="3"/>
      <c r="P3568" s="56">
        <f t="shared" si="225"/>
        <v>0</v>
      </c>
      <c r="Q3568" s="56">
        <f t="shared" si="226"/>
        <v>-0.48</v>
      </c>
      <c r="R3568" s="56">
        <f>IF(A3568="INVERSION",-J3568,0)</f>
        <v>0</v>
      </c>
      <c r="S3568" s="56">
        <f>finanzas3[[#This Row],[INGRESO__NETO]]+finanzas3[[#This Row],[GASTO_NETO]]+finanzas3[[#This Row],[INVERSION_NETA]]</f>
        <v>-0.48</v>
      </c>
    </row>
    <row r="3569" spans="1:19" x14ac:dyDescent="0.35">
      <c r="A3569" s="3" t="s">
        <v>28</v>
      </c>
      <c r="B3569" s="3" t="s">
        <v>16</v>
      </c>
      <c r="C3569" s="3" t="s">
        <v>17</v>
      </c>
      <c r="D3569" s="3" t="s">
        <v>1562</v>
      </c>
      <c r="E3569" s="3" t="s">
        <v>2790</v>
      </c>
      <c r="F3569" s="3" t="s">
        <v>171</v>
      </c>
      <c r="G3569" s="3" t="s">
        <v>67</v>
      </c>
      <c r="H3569" s="3" t="s">
        <v>66</v>
      </c>
      <c r="I3569" s="3" t="s">
        <v>2793</v>
      </c>
      <c r="J3569" s="6">
        <v>0.35000000000000003</v>
      </c>
      <c r="K3569" s="40">
        <v>45693</v>
      </c>
      <c r="L3569" s="3">
        <f t="shared" si="233"/>
        <v>2025</v>
      </c>
      <c r="M3569" s="3">
        <f t="shared" si="234"/>
        <v>2</v>
      </c>
      <c r="N3569" s="37"/>
      <c r="O3569" s="3"/>
      <c r="P3569" s="56">
        <f t="shared" si="225"/>
        <v>0</v>
      </c>
      <c r="Q3569" s="56">
        <f t="shared" si="226"/>
        <v>-0.35000000000000003</v>
      </c>
      <c r="R3569" s="56">
        <f>IF(A3569="INVERSION",-J3569,0)</f>
        <v>0</v>
      </c>
      <c r="S3569" s="56">
        <f>finanzas3[[#This Row],[INGRESO__NETO]]+finanzas3[[#This Row],[GASTO_NETO]]+finanzas3[[#This Row],[INVERSION_NETA]]</f>
        <v>-0.35000000000000003</v>
      </c>
    </row>
    <row r="3570" spans="1:19" x14ac:dyDescent="0.35">
      <c r="A3570" s="90" t="s">
        <v>28</v>
      </c>
      <c r="B3570" s="8" t="s">
        <v>16</v>
      </c>
      <c r="C3570" s="8" t="s">
        <v>17</v>
      </c>
      <c r="D3570" s="8" t="s">
        <v>18</v>
      </c>
      <c r="E3570" s="3" t="s">
        <v>970</v>
      </c>
      <c r="F3570" s="3" t="s">
        <v>171</v>
      </c>
      <c r="G3570" s="8" t="s">
        <v>67</v>
      </c>
      <c r="H3570" s="3" t="s">
        <v>67</v>
      </c>
      <c r="I3570" s="3" t="s">
        <v>1016</v>
      </c>
      <c r="J3570" s="6">
        <v>0.25</v>
      </c>
      <c r="K3570" s="40">
        <v>45695</v>
      </c>
      <c r="L3570" s="3">
        <f t="shared" si="233"/>
        <v>2025</v>
      </c>
      <c r="M3570" s="3">
        <f>MONTH(K3570)</f>
        <v>2</v>
      </c>
      <c r="N3570" s="37"/>
      <c r="O3570" s="3"/>
      <c r="P3570" s="56">
        <f t="shared" si="225"/>
        <v>0</v>
      </c>
      <c r="Q3570" s="56">
        <f t="shared" si="226"/>
        <v>-0.25</v>
      </c>
      <c r="R3570" s="56">
        <f>IF(A3570="INVERSION",-J3570,0)</f>
        <v>0</v>
      </c>
      <c r="S3570" s="56">
        <f>finanzas3[[#This Row],[INGRESO__NETO]]+finanzas3[[#This Row],[GASTO_NETO]]+finanzas3[[#This Row],[INVERSION_NETA]]</f>
        <v>-0.25</v>
      </c>
    </row>
    <row r="3571" spans="1:19" x14ac:dyDescent="0.35">
      <c r="A3571" s="90" t="s">
        <v>28</v>
      </c>
      <c r="B3571" s="8" t="s">
        <v>16</v>
      </c>
      <c r="C3571" s="8" t="s">
        <v>17</v>
      </c>
      <c r="D3571" s="8" t="s">
        <v>18</v>
      </c>
      <c r="E3571" s="3" t="s">
        <v>200</v>
      </c>
      <c r="F3571" s="3" t="s">
        <v>171</v>
      </c>
      <c r="G3571" s="3" t="s">
        <v>53</v>
      </c>
      <c r="H3571" s="3" t="s">
        <v>200</v>
      </c>
      <c r="I3571" s="3" t="s">
        <v>2794</v>
      </c>
      <c r="J3571" s="6">
        <v>1.6800000000000002</v>
      </c>
      <c r="K3571" s="40">
        <v>45698</v>
      </c>
      <c r="L3571" s="3">
        <f t="shared" si="233"/>
        <v>2025</v>
      </c>
      <c r="M3571" s="3">
        <f t="shared" ref="M3571:M3586" si="235">MONTH(K3571)</f>
        <v>2</v>
      </c>
      <c r="N3571" s="37"/>
      <c r="O3571" s="3"/>
      <c r="P3571" s="56">
        <f t="shared" si="225"/>
        <v>0</v>
      </c>
      <c r="Q3571" s="56">
        <f t="shared" si="226"/>
        <v>-1.6800000000000002</v>
      </c>
      <c r="R3571" s="56">
        <f>IF(A3571="INVERSION",-J3571,0)</f>
        <v>0</v>
      </c>
      <c r="S3571" s="56">
        <f>finanzas3[[#This Row],[INGRESO__NETO]]+finanzas3[[#This Row],[GASTO_NETO]]+finanzas3[[#This Row],[INVERSION_NETA]]</f>
        <v>-1.6800000000000002</v>
      </c>
    </row>
    <row r="3572" spans="1:19" x14ac:dyDescent="0.35">
      <c r="A3572" s="90" t="s">
        <v>28</v>
      </c>
      <c r="B3572" s="8" t="s">
        <v>16</v>
      </c>
      <c r="C3572" s="8" t="s">
        <v>17</v>
      </c>
      <c r="D3572" s="8" t="s">
        <v>18</v>
      </c>
      <c r="E3572" s="3" t="s">
        <v>200</v>
      </c>
      <c r="F3572" s="3" t="s">
        <v>171</v>
      </c>
      <c r="G3572" s="3" t="s">
        <v>53</v>
      </c>
      <c r="H3572" s="3" t="s">
        <v>200</v>
      </c>
      <c r="I3572" s="3" t="s">
        <v>2800</v>
      </c>
      <c r="J3572" s="6">
        <v>0.79</v>
      </c>
      <c r="K3572" s="40">
        <v>45698</v>
      </c>
      <c r="L3572" s="3">
        <f t="shared" si="233"/>
        <v>2025</v>
      </c>
      <c r="M3572" s="3">
        <f t="shared" si="235"/>
        <v>2</v>
      </c>
      <c r="N3572" s="37"/>
      <c r="O3572" s="3"/>
      <c r="P3572" s="56">
        <f t="shared" si="225"/>
        <v>0</v>
      </c>
      <c r="Q3572" s="56">
        <f t="shared" si="226"/>
        <v>-0.79</v>
      </c>
      <c r="R3572" s="56">
        <f>IF(A3572="INVERSION",-J3572,0)</f>
        <v>0</v>
      </c>
      <c r="S3572" s="56">
        <f>finanzas3[[#This Row],[INGRESO__NETO]]+finanzas3[[#This Row],[GASTO_NETO]]+finanzas3[[#This Row],[INVERSION_NETA]]</f>
        <v>-0.79</v>
      </c>
    </row>
    <row r="3573" spans="1:19" x14ac:dyDescent="0.35">
      <c r="A3573" s="90" t="s">
        <v>28</v>
      </c>
      <c r="B3573" s="8" t="s">
        <v>16</v>
      </c>
      <c r="C3573" s="8" t="s">
        <v>17</v>
      </c>
      <c r="D3573" s="8" t="s">
        <v>18</v>
      </c>
      <c r="E3573" s="3" t="s">
        <v>200</v>
      </c>
      <c r="F3573" s="3" t="s">
        <v>171</v>
      </c>
      <c r="G3573" s="3" t="s">
        <v>53</v>
      </c>
      <c r="H3573" s="3" t="s">
        <v>200</v>
      </c>
      <c r="I3573" s="3" t="s">
        <v>2799</v>
      </c>
      <c r="J3573" s="6">
        <v>1.115</v>
      </c>
      <c r="K3573" s="40">
        <v>45698</v>
      </c>
      <c r="L3573" s="3">
        <f t="shared" si="233"/>
        <v>2025</v>
      </c>
      <c r="M3573" s="3">
        <f>MONTH(K3573)</f>
        <v>2</v>
      </c>
      <c r="N3573" s="37"/>
      <c r="O3573" s="3"/>
      <c r="P3573" s="56">
        <f>IF(A3573="INGRESO",J3573,0)</f>
        <v>0</v>
      </c>
      <c r="Q3573" s="56">
        <f>IF(A3573="GASTO",-J3573,0)</f>
        <v>-1.115</v>
      </c>
      <c r="R3573" s="56">
        <f>IF(A3573="INVERSION",-J3573,0)</f>
        <v>0</v>
      </c>
      <c r="S3573" s="56">
        <f>finanzas3[[#This Row],[INGRESO__NETO]]+finanzas3[[#This Row],[GASTO_NETO]]+finanzas3[[#This Row],[INVERSION_NETA]]</f>
        <v>-1.115</v>
      </c>
    </row>
    <row r="3574" spans="1:19" x14ac:dyDescent="0.35">
      <c r="A3574" s="90" t="s">
        <v>28</v>
      </c>
      <c r="B3574" s="8" t="s">
        <v>16</v>
      </c>
      <c r="C3574" s="8" t="s">
        <v>17</v>
      </c>
      <c r="D3574" s="8" t="s">
        <v>18</v>
      </c>
      <c r="E3574" s="3" t="s">
        <v>2085</v>
      </c>
      <c r="F3574" s="3" t="s">
        <v>171</v>
      </c>
      <c r="G3574" s="3" t="s">
        <v>53</v>
      </c>
      <c r="H3574" s="3" t="s">
        <v>200</v>
      </c>
      <c r="I3574" s="3" t="s">
        <v>2801</v>
      </c>
      <c r="J3574" s="6">
        <v>0.30000000000000004</v>
      </c>
      <c r="K3574" s="40">
        <v>45698</v>
      </c>
      <c r="L3574" s="3">
        <f t="shared" si="233"/>
        <v>2025</v>
      </c>
      <c r="M3574" s="3">
        <f t="shared" si="235"/>
        <v>2</v>
      </c>
      <c r="N3574" s="37"/>
      <c r="O3574" s="3"/>
      <c r="P3574" s="56">
        <f t="shared" ref="P3574:P3617" si="236">IF(A3574="INGRESO",J3574,0)</f>
        <v>0</v>
      </c>
      <c r="Q3574" s="56">
        <f t="shared" ref="Q3574:Q3617" si="237">IF(A3574="GASTO",-J3574,0)</f>
        <v>-0.30000000000000004</v>
      </c>
      <c r="R3574" s="56">
        <f>IF(A3574="INVERSION",-J3574,0)</f>
        <v>0</v>
      </c>
      <c r="S3574" s="56">
        <f>finanzas3[[#This Row],[INGRESO__NETO]]+finanzas3[[#This Row],[GASTO_NETO]]+finanzas3[[#This Row],[INVERSION_NETA]]</f>
        <v>-0.30000000000000004</v>
      </c>
    </row>
    <row r="3575" spans="1:19" x14ac:dyDescent="0.35">
      <c r="A3575" s="90" t="s">
        <v>28</v>
      </c>
      <c r="B3575" s="8" t="s">
        <v>16</v>
      </c>
      <c r="C3575" s="8" t="s">
        <v>17</v>
      </c>
      <c r="D3575" s="8" t="s">
        <v>18</v>
      </c>
      <c r="E3575" s="3" t="s">
        <v>2796</v>
      </c>
      <c r="F3575" s="3" t="s">
        <v>171</v>
      </c>
      <c r="G3575" s="3" t="s">
        <v>67</v>
      </c>
      <c r="H3575" s="3" t="s">
        <v>66</v>
      </c>
      <c r="I3575" s="3" t="s">
        <v>2795</v>
      </c>
      <c r="J3575" s="6">
        <v>1.1000000000000001</v>
      </c>
      <c r="K3575" s="40">
        <v>45698</v>
      </c>
      <c r="L3575" s="3">
        <f t="shared" si="233"/>
        <v>2025</v>
      </c>
      <c r="M3575" s="3">
        <f t="shared" si="235"/>
        <v>2</v>
      </c>
      <c r="N3575" s="37"/>
      <c r="O3575" s="3"/>
      <c r="P3575" s="56">
        <f t="shared" si="236"/>
        <v>0</v>
      </c>
      <c r="Q3575" s="56">
        <f t="shared" si="237"/>
        <v>-1.1000000000000001</v>
      </c>
      <c r="R3575" s="56">
        <f>IF(A3575="INVERSION",-J3575,0)</f>
        <v>0</v>
      </c>
      <c r="S3575" s="56">
        <f>finanzas3[[#This Row],[INGRESO__NETO]]+finanzas3[[#This Row],[GASTO_NETO]]+finanzas3[[#This Row],[INVERSION_NETA]]</f>
        <v>-1.1000000000000001</v>
      </c>
    </row>
    <row r="3576" spans="1:19" x14ac:dyDescent="0.35">
      <c r="A3576" s="90" t="s">
        <v>28</v>
      </c>
      <c r="B3576" s="8" t="s">
        <v>16</v>
      </c>
      <c r="C3576" s="8" t="s">
        <v>17</v>
      </c>
      <c r="D3576" s="8" t="s">
        <v>18</v>
      </c>
      <c r="E3576" s="3" t="s">
        <v>2797</v>
      </c>
      <c r="F3576" s="3" t="s">
        <v>171</v>
      </c>
      <c r="G3576" s="3" t="s">
        <v>67</v>
      </c>
      <c r="H3576" s="3" t="s">
        <v>66</v>
      </c>
      <c r="I3576" s="3" t="s">
        <v>1150</v>
      </c>
      <c r="J3576" s="6">
        <v>1.4000000000000001</v>
      </c>
      <c r="K3576" s="40">
        <v>45698</v>
      </c>
      <c r="L3576" s="3">
        <f t="shared" si="233"/>
        <v>2025</v>
      </c>
      <c r="M3576" s="3">
        <f t="shared" si="235"/>
        <v>2</v>
      </c>
      <c r="N3576" s="37"/>
      <c r="O3576" s="3"/>
      <c r="P3576" s="56">
        <f t="shared" si="236"/>
        <v>0</v>
      </c>
      <c r="Q3576" s="56">
        <f t="shared" si="237"/>
        <v>-1.4000000000000001</v>
      </c>
      <c r="R3576" s="56">
        <f>IF(A3576="INVERSION",-J3576,0)</f>
        <v>0</v>
      </c>
      <c r="S3576" s="56">
        <f>finanzas3[[#This Row],[INGRESO__NETO]]+finanzas3[[#This Row],[GASTO_NETO]]+finanzas3[[#This Row],[INVERSION_NETA]]</f>
        <v>-1.4000000000000001</v>
      </c>
    </row>
    <row r="3577" spans="1:19" x14ac:dyDescent="0.35">
      <c r="A3577" s="90" t="s">
        <v>15</v>
      </c>
      <c r="B3577" s="8" t="s">
        <v>16</v>
      </c>
      <c r="C3577" s="8" t="s">
        <v>17</v>
      </c>
      <c r="D3577" s="8" t="s">
        <v>18</v>
      </c>
      <c r="E3577" s="3" t="s">
        <v>98</v>
      </c>
      <c r="F3577" s="3" t="s">
        <v>171</v>
      </c>
      <c r="G3577" s="3" t="s">
        <v>568</v>
      </c>
      <c r="H3577" s="3" t="s">
        <v>679</v>
      </c>
      <c r="I3577" s="3" t="s">
        <v>2805</v>
      </c>
      <c r="J3577" s="6">
        <v>2.4</v>
      </c>
      <c r="K3577" s="40">
        <v>45698</v>
      </c>
      <c r="L3577" s="3">
        <f t="shared" si="233"/>
        <v>2025</v>
      </c>
      <c r="M3577" s="3">
        <f t="shared" si="235"/>
        <v>2</v>
      </c>
      <c r="N3577" s="37"/>
      <c r="O3577" s="3"/>
      <c r="P3577" s="56">
        <f t="shared" si="236"/>
        <v>2.4</v>
      </c>
      <c r="Q3577" s="56">
        <f t="shared" si="237"/>
        <v>0</v>
      </c>
      <c r="R3577" s="56">
        <f>IF(A3577="INVERSION",-J3577,0)</f>
        <v>0</v>
      </c>
      <c r="S3577" s="56">
        <f>finanzas3[[#This Row],[INGRESO__NETO]]+finanzas3[[#This Row],[GASTO_NETO]]+finanzas3[[#This Row],[INVERSION_NETA]]</f>
        <v>2.4</v>
      </c>
    </row>
    <row r="3578" spans="1:19" x14ac:dyDescent="0.35">
      <c r="A3578" s="90" t="s">
        <v>28</v>
      </c>
      <c r="B3578" s="8" t="s">
        <v>16</v>
      </c>
      <c r="C3578" s="8" t="s">
        <v>17</v>
      </c>
      <c r="D3578" s="8" t="s">
        <v>18</v>
      </c>
      <c r="E3578" s="3" t="s">
        <v>2798</v>
      </c>
      <c r="F3578" s="3" t="s">
        <v>171</v>
      </c>
      <c r="G3578" s="3" t="s">
        <v>67</v>
      </c>
      <c r="H3578" s="3" t="s">
        <v>66</v>
      </c>
      <c r="I3578" s="3" t="s">
        <v>403</v>
      </c>
      <c r="J3578" s="6">
        <v>0.94000000000000006</v>
      </c>
      <c r="K3578" s="40">
        <v>45698</v>
      </c>
      <c r="L3578" s="3">
        <f t="shared" si="233"/>
        <v>2025</v>
      </c>
      <c r="M3578" s="3">
        <f t="shared" si="235"/>
        <v>2</v>
      </c>
      <c r="N3578" s="37"/>
      <c r="O3578" s="3"/>
      <c r="P3578" s="56">
        <f t="shared" si="236"/>
        <v>0</v>
      </c>
      <c r="Q3578" s="56">
        <f t="shared" si="237"/>
        <v>-0.94000000000000006</v>
      </c>
      <c r="R3578" s="56">
        <f>IF(A3578="INVERSION",-J3578,0)</f>
        <v>0</v>
      </c>
      <c r="S3578" s="56">
        <f>finanzas3[[#This Row],[INGRESO__NETO]]+finanzas3[[#This Row],[GASTO_NETO]]+finanzas3[[#This Row],[INVERSION_NETA]]</f>
        <v>-0.94000000000000006</v>
      </c>
    </row>
    <row r="3579" spans="1:19" x14ac:dyDescent="0.35">
      <c r="A3579" s="90" t="s">
        <v>28</v>
      </c>
      <c r="B3579" s="8" t="s">
        <v>16</v>
      </c>
      <c r="C3579" s="8" t="s">
        <v>17</v>
      </c>
      <c r="D3579" s="8" t="s">
        <v>18</v>
      </c>
      <c r="E3579" s="3" t="s">
        <v>1434</v>
      </c>
      <c r="F3579" s="3" t="s">
        <v>171</v>
      </c>
      <c r="G3579" s="3" t="s">
        <v>67</v>
      </c>
      <c r="H3579" s="3" t="s">
        <v>66</v>
      </c>
      <c r="I3579" s="3" t="s">
        <v>185</v>
      </c>
      <c r="J3579" s="6">
        <v>0.16000000000000003</v>
      </c>
      <c r="K3579" s="40">
        <v>45698</v>
      </c>
      <c r="L3579" s="3">
        <f t="shared" si="233"/>
        <v>2025</v>
      </c>
      <c r="M3579" s="3">
        <f t="shared" si="235"/>
        <v>2</v>
      </c>
      <c r="N3579" s="37"/>
      <c r="O3579" s="3"/>
      <c r="P3579" s="56">
        <f t="shared" si="236"/>
        <v>0</v>
      </c>
      <c r="Q3579" s="56">
        <f t="shared" si="237"/>
        <v>-0.16000000000000003</v>
      </c>
      <c r="R3579" s="56">
        <f>IF(A3579="INVERSION",-J3579,0)</f>
        <v>0</v>
      </c>
      <c r="S3579" s="56">
        <f>finanzas3[[#This Row],[INGRESO__NETO]]+finanzas3[[#This Row],[GASTO_NETO]]+finanzas3[[#This Row],[INVERSION_NETA]]</f>
        <v>-0.16000000000000003</v>
      </c>
    </row>
    <row r="3580" spans="1:19" x14ac:dyDescent="0.35">
      <c r="A3580" s="90" t="s">
        <v>28</v>
      </c>
      <c r="B3580" s="8" t="s">
        <v>16</v>
      </c>
      <c r="C3580" s="8" t="s">
        <v>17</v>
      </c>
      <c r="D3580" s="8" t="s">
        <v>18</v>
      </c>
      <c r="E3580" s="3" t="s">
        <v>2802</v>
      </c>
      <c r="F3580" s="3" t="s">
        <v>20</v>
      </c>
      <c r="G3580" s="3" t="s">
        <v>1865</v>
      </c>
      <c r="H3580" s="3" t="s">
        <v>262</v>
      </c>
      <c r="I3580" s="3" t="s">
        <v>2803</v>
      </c>
      <c r="J3580" s="6">
        <v>25.5</v>
      </c>
      <c r="K3580" s="40">
        <v>45698</v>
      </c>
      <c r="L3580" s="3">
        <f t="shared" si="233"/>
        <v>2025</v>
      </c>
      <c r="M3580" s="3">
        <f t="shared" si="235"/>
        <v>2</v>
      </c>
      <c r="N3580" s="37"/>
      <c r="O3580" s="3"/>
      <c r="P3580" s="56">
        <f t="shared" si="236"/>
        <v>0</v>
      </c>
      <c r="Q3580" s="56">
        <f t="shared" si="237"/>
        <v>-25.5</v>
      </c>
      <c r="R3580" s="56">
        <f>IF(A3580="INVERSION",-J3580,0)</f>
        <v>0</v>
      </c>
      <c r="S3580" s="56">
        <f>finanzas3[[#This Row],[INGRESO__NETO]]+finanzas3[[#This Row],[GASTO_NETO]]+finanzas3[[#This Row],[INVERSION_NETA]]</f>
        <v>-25.5</v>
      </c>
    </row>
    <row r="3581" spans="1:19" x14ac:dyDescent="0.35">
      <c r="A3581" s="90" t="s">
        <v>28</v>
      </c>
      <c r="B3581" s="8" t="s">
        <v>16</v>
      </c>
      <c r="C3581" s="8" t="s">
        <v>17</v>
      </c>
      <c r="D3581" s="8" t="s">
        <v>18</v>
      </c>
      <c r="E3581" s="3" t="s">
        <v>2804</v>
      </c>
      <c r="F3581" s="3" t="s">
        <v>171</v>
      </c>
      <c r="G3581" s="3" t="s">
        <v>67</v>
      </c>
      <c r="H3581" s="3" t="s">
        <v>66</v>
      </c>
      <c r="I3581" s="3" t="s">
        <v>403</v>
      </c>
      <c r="J3581" s="6">
        <v>1.75</v>
      </c>
      <c r="K3581" s="40">
        <v>45698</v>
      </c>
      <c r="L3581" s="3">
        <f t="shared" si="233"/>
        <v>2025</v>
      </c>
      <c r="M3581" s="3">
        <f t="shared" si="235"/>
        <v>2</v>
      </c>
      <c r="N3581" s="37"/>
      <c r="O3581" s="3"/>
      <c r="P3581" s="56">
        <f t="shared" si="236"/>
        <v>0</v>
      </c>
      <c r="Q3581" s="56">
        <f t="shared" si="237"/>
        <v>-1.75</v>
      </c>
      <c r="R3581" s="56">
        <f>IF(A3581="INVERSION",-J3581,0)</f>
        <v>0</v>
      </c>
      <c r="S3581" s="56">
        <f>finanzas3[[#This Row],[INGRESO__NETO]]+finanzas3[[#This Row],[GASTO_NETO]]+finanzas3[[#This Row],[INVERSION_NETA]]</f>
        <v>-1.75</v>
      </c>
    </row>
    <row r="3582" spans="1:19" x14ac:dyDescent="0.35">
      <c r="A3582" s="90" t="s">
        <v>28</v>
      </c>
      <c r="B3582" s="8" t="s">
        <v>16</v>
      </c>
      <c r="C3582" s="8" t="s">
        <v>17</v>
      </c>
      <c r="D3582" s="8" t="s">
        <v>18</v>
      </c>
      <c r="J3582" s="6">
        <v>0</v>
      </c>
      <c r="K3582" s="40"/>
      <c r="L3582" s="3">
        <f t="shared" si="233"/>
        <v>1900</v>
      </c>
      <c r="M3582" s="3">
        <f t="shared" si="235"/>
        <v>1</v>
      </c>
      <c r="N3582" s="37"/>
      <c r="O3582" s="3"/>
      <c r="P3582" s="56">
        <f t="shared" si="236"/>
        <v>0</v>
      </c>
      <c r="Q3582" s="56">
        <f t="shared" si="237"/>
        <v>0</v>
      </c>
      <c r="R3582" s="56">
        <f>IF(A3582="INVERSION",-J3582,0)</f>
        <v>0</v>
      </c>
      <c r="S3582" s="56">
        <f>finanzas3[[#This Row],[INGRESO__NETO]]+finanzas3[[#This Row],[GASTO_NETO]]+finanzas3[[#This Row],[INVERSION_NETA]]</f>
        <v>0</v>
      </c>
    </row>
    <row r="3583" spans="1:19" x14ac:dyDescent="0.35">
      <c r="A3583" s="90" t="s">
        <v>28</v>
      </c>
      <c r="B3583" s="8" t="s">
        <v>16</v>
      </c>
      <c r="C3583" s="8" t="s">
        <v>17</v>
      </c>
      <c r="D3583" s="8" t="s">
        <v>18</v>
      </c>
      <c r="J3583" s="6">
        <v>0</v>
      </c>
      <c r="K3583" s="40"/>
      <c r="L3583" s="3">
        <f t="shared" si="233"/>
        <v>1900</v>
      </c>
      <c r="M3583" s="3">
        <f t="shared" si="235"/>
        <v>1</v>
      </c>
      <c r="N3583" s="37"/>
      <c r="O3583" s="3"/>
      <c r="P3583" s="56">
        <f t="shared" si="236"/>
        <v>0</v>
      </c>
      <c r="Q3583" s="56">
        <f t="shared" si="237"/>
        <v>0</v>
      </c>
      <c r="R3583" s="56">
        <f>IF(A3583="INVERSION",-J3583,0)</f>
        <v>0</v>
      </c>
      <c r="S3583" s="56">
        <f>finanzas3[[#This Row],[INGRESO__NETO]]+finanzas3[[#This Row],[GASTO_NETO]]+finanzas3[[#This Row],[INVERSION_NETA]]</f>
        <v>0</v>
      </c>
    </row>
    <row r="3584" spans="1:19" x14ac:dyDescent="0.35">
      <c r="A3584" s="90" t="s">
        <v>28</v>
      </c>
      <c r="B3584" s="8" t="s">
        <v>16</v>
      </c>
      <c r="C3584" s="8" t="s">
        <v>17</v>
      </c>
      <c r="D3584" s="8" t="s">
        <v>18</v>
      </c>
      <c r="E3584" s="3" t="s">
        <v>634</v>
      </c>
      <c r="F3584" s="3" t="s">
        <v>171</v>
      </c>
      <c r="G3584" s="8" t="s">
        <v>67</v>
      </c>
      <c r="H3584" s="3" t="s">
        <v>67</v>
      </c>
      <c r="I3584" s="3" t="s">
        <v>1016</v>
      </c>
      <c r="J3584" s="6">
        <v>0.25</v>
      </c>
      <c r="K3584" s="4">
        <v>45695</v>
      </c>
      <c r="L3584" s="3">
        <f t="shared" si="233"/>
        <v>2025</v>
      </c>
      <c r="M3584" s="3">
        <f t="shared" si="235"/>
        <v>2</v>
      </c>
      <c r="N3584" s="37"/>
      <c r="O3584" s="3"/>
      <c r="P3584" s="56">
        <f t="shared" si="236"/>
        <v>0</v>
      </c>
      <c r="Q3584" s="56">
        <f t="shared" si="237"/>
        <v>-0.25</v>
      </c>
      <c r="R3584" s="56">
        <f>IF(A3584="INVERSION",-J3584,0)</f>
        <v>0</v>
      </c>
      <c r="S3584" s="56">
        <f>finanzas3[[#This Row],[INGRESO__NETO]]+finanzas3[[#This Row],[GASTO_NETO]]+finanzas3[[#This Row],[INVERSION_NETA]]</f>
        <v>-0.25</v>
      </c>
    </row>
    <row r="3585" spans="1:19" x14ac:dyDescent="0.35">
      <c r="A3585" s="90" t="s">
        <v>28</v>
      </c>
      <c r="B3585" s="8" t="s">
        <v>16</v>
      </c>
      <c r="C3585" s="8" t="s">
        <v>17</v>
      </c>
      <c r="D3585" s="8" t="s">
        <v>18</v>
      </c>
      <c r="E3585" s="8" t="s">
        <v>645</v>
      </c>
      <c r="F3585" s="8" t="s">
        <v>171</v>
      </c>
      <c r="G3585" s="8" t="s">
        <v>48</v>
      </c>
      <c r="H3585" s="8" t="s">
        <v>874</v>
      </c>
      <c r="I3585" s="3" t="s">
        <v>185</v>
      </c>
      <c r="J3585" s="6">
        <v>0.06</v>
      </c>
      <c r="K3585" s="4">
        <v>45695</v>
      </c>
      <c r="L3585" s="3">
        <f t="shared" si="233"/>
        <v>2025</v>
      </c>
      <c r="M3585" s="3">
        <f t="shared" si="235"/>
        <v>2</v>
      </c>
      <c r="N3585" s="37"/>
      <c r="O3585" s="3"/>
      <c r="P3585" s="56">
        <f t="shared" si="236"/>
        <v>0</v>
      </c>
      <c r="Q3585" s="56">
        <f t="shared" si="237"/>
        <v>-0.06</v>
      </c>
      <c r="R3585" s="56">
        <f>IF(A3585="INVERSION",-J3585,0)</f>
        <v>0</v>
      </c>
      <c r="S3585" s="56">
        <f>finanzas3[[#This Row],[INGRESO__NETO]]+finanzas3[[#This Row],[GASTO_NETO]]+finanzas3[[#This Row],[INVERSION_NETA]]</f>
        <v>-0.06</v>
      </c>
    </row>
    <row r="3586" spans="1:19" x14ac:dyDescent="0.35">
      <c r="A3586" s="90" t="s">
        <v>28</v>
      </c>
      <c r="B3586" s="8" t="s">
        <v>16</v>
      </c>
      <c r="C3586" s="8" t="s">
        <v>17</v>
      </c>
      <c r="D3586" s="8" t="s">
        <v>18</v>
      </c>
      <c r="E3586" s="8" t="s">
        <v>645</v>
      </c>
      <c r="F3586" s="8" t="s">
        <v>171</v>
      </c>
      <c r="G3586" s="8" t="s">
        <v>48</v>
      </c>
      <c r="H3586" s="8" t="s">
        <v>874</v>
      </c>
      <c r="I3586" s="3" t="s">
        <v>185</v>
      </c>
      <c r="J3586" s="6">
        <v>0.12000000000000002</v>
      </c>
      <c r="K3586" s="4">
        <v>45698</v>
      </c>
      <c r="L3586" s="3">
        <f t="shared" si="233"/>
        <v>2025</v>
      </c>
      <c r="M3586" s="3">
        <f t="shared" si="235"/>
        <v>2</v>
      </c>
      <c r="N3586" s="37"/>
      <c r="O3586" s="3"/>
      <c r="P3586" s="56">
        <f t="shared" si="236"/>
        <v>0</v>
      </c>
      <c r="Q3586" s="56">
        <f t="shared" si="237"/>
        <v>-0.12000000000000002</v>
      </c>
      <c r="R3586" s="56">
        <f>IF(A3586="INVERSION",-J3586,0)</f>
        <v>0</v>
      </c>
      <c r="S3586" s="56">
        <f>finanzas3[[#This Row],[INGRESO__NETO]]+finanzas3[[#This Row],[GASTO_NETO]]+finanzas3[[#This Row],[INVERSION_NETA]]</f>
        <v>-0.12000000000000002</v>
      </c>
    </row>
    <row r="3587" spans="1:19" x14ac:dyDescent="0.35">
      <c r="J3587" s="6">
        <v>0</v>
      </c>
      <c r="K3587" s="40"/>
      <c r="L3587" s="3">
        <f t="shared" ref="L3587:L3598" si="238">YEAR(K3587)</f>
        <v>1900</v>
      </c>
      <c r="M3587" s="3">
        <f t="shared" ref="M3587:M3598" si="239">MONTH(K3587)</f>
        <v>1</v>
      </c>
      <c r="N3587" s="37"/>
      <c r="O3587" s="3"/>
      <c r="P3587" s="56">
        <f t="shared" si="236"/>
        <v>0</v>
      </c>
      <c r="Q3587" s="56">
        <f t="shared" si="237"/>
        <v>0</v>
      </c>
      <c r="R3587" s="56">
        <f>IF(A3587="INVERSION",-J3587,0)</f>
        <v>0</v>
      </c>
      <c r="S3587" s="56">
        <f>finanzas3[[#This Row],[INGRESO__NETO]]+finanzas3[[#This Row],[GASTO_NETO]]+finanzas3[[#This Row],[INVERSION_NETA]]</f>
        <v>0</v>
      </c>
    </row>
    <row r="3588" spans="1:19" x14ac:dyDescent="0.35">
      <c r="J3588" s="6">
        <v>0</v>
      </c>
      <c r="K3588" s="40"/>
      <c r="L3588" s="3">
        <f t="shared" si="238"/>
        <v>1900</v>
      </c>
      <c r="M3588" s="3">
        <f t="shared" si="239"/>
        <v>1</v>
      </c>
      <c r="N3588" s="37"/>
      <c r="O3588" s="3"/>
      <c r="P3588" s="56">
        <f t="shared" si="236"/>
        <v>0</v>
      </c>
      <c r="Q3588" s="56">
        <f t="shared" si="237"/>
        <v>0</v>
      </c>
      <c r="R3588" s="56">
        <f>IF(A3588="INVERSION",-J3588,0)</f>
        <v>0</v>
      </c>
      <c r="S3588" s="56">
        <f>finanzas3[[#This Row],[INGRESO__NETO]]+finanzas3[[#This Row],[GASTO_NETO]]+finanzas3[[#This Row],[INVERSION_NETA]]</f>
        <v>0</v>
      </c>
    </row>
    <row r="3589" spans="1:19" x14ac:dyDescent="0.35">
      <c r="J3589" s="6">
        <v>0</v>
      </c>
      <c r="K3589" s="40"/>
      <c r="L3589" s="3">
        <f t="shared" si="238"/>
        <v>1900</v>
      </c>
      <c r="M3589" s="3">
        <f t="shared" si="239"/>
        <v>1</v>
      </c>
      <c r="N3589" s="37"/>
      <c r="O3589" s="3"/>
      <c r="P3589" s="56">
        <f t="shared" si="236"/>
        <v>0</v>
      </c>
      <c r="Q3589" s="56">
        <f t="shared" si="237"/>
        <v>0</v>
      </c>
      <c r="R3589" s="56">
        <f>IF(A3589="INVERSION",-J3589,0)</f>
        <v>0</v>
      </c>
      <c r="S3589" s="56">
        <f>finanzas3[[#This Row],[INGRESO__NETO]]+finanzas3[[#This Row],[GASTO_NETO]]+finanzas3[[#This Row],[INVERSION_NETA]]</f>
        <v>0</v>
      </c>
    </row>
    <row r="3590" spans="1:19" x14ac:dyDescent="0.35">
      <c r="A3590" s="3" t="s">
        <v>28</v>
      </c>
      <c r="B3590" s="3" t="s">
        <v>16</v>
      </c>
      <c r="C3590" s="3" t="s">
        <v>17</v>
      </c>
      <c r="D3590" s="3" t="s">
        <v>1562</v>
      </c>
      <c r="E3590" s="3" t="s">
        <v>46</v>
      </c>
      <c r="F3590" s="3" t="s">
        <v>171</v>
      </c>
      <c r="G3590" s="8" t="s">
        <v>48</v>
      </c>
      <c r="H3590" s="3" t="s">
        <v>46</v>
      </c>
      <c r="I3590" s="3" t="s">
        <v>1524</v>
      </c>
      <c r="J3590" s="6">
        <v>5.19</v>
      </c>
      <c r="K3590" s="40">
        <v>45698</v>
      </c>
      <c r="L3590" s="3">
        <f t="shared" si="238"/>
        <v>2025</v>
      </c>
      <c r="M3590" s="3">
        <f t="shared" si="239"/>
        <v>2</v>
      </c>
      <c r="N3590" s="37"/>
      <c r="O3590" s="3"/>
      <c r="P3590" s="56">
        <f t="shared" si="236"/>
        <v>0</v>
      </c>
      <c r="Q3590" s="56">
        <f t="shared" si="237"/>
        <v>-5.19</v>
      </c>
      <c r="R3590" s="56">
        <f>IF(A3590="INVERSION",-J3590,0)</f>
        <v>0</v>
      </c>
      <c r="S3590" s="56">
        <f>finanzas3[[#This Row],[INGRESO__NETO]]+finanzas3[[#This Row],[GASTO_NETO]]+finanzas3[[#This Row],[INVERSION_NETA]]</f>
        <v>-5.19</v>
      </c>
    </row>
    <row r="3591" spans="1:19" x14ac:dyDescent="0.35">
      <c r="A3591" s="90" t="s">
        <v>28</v>
      </c>
      <c r="B3591" s="8" t="s">
        <v>16</v>
      </c>
      <c r="C3591" s="8" t="s">
        <v>17</v>
      </c>
      <c r="D3591" s="3" t="s">
        <v>1562</v>
      </c>
      <c r="E3591" s="3" t="s">
        <v>1576</v>
      </c>
      <c r="F3591" s="3" t="s">
        <v>171</v>
      </c>
      <c r="G3591" s="8" t="s">
        <v>67</v>
      </c>
      <c r="H3591" s="3" t="s">
        <v>67</v>
      </c>
      <c r="I3591" s="3" t="s">
        <v>2806</v>
      </c>
      <c r="J3591" s="6">
        <v>5.4</v>
      </c>
      <c r="K3591" s="40">
        <v>45696</v>
      </c>
      <c r="L3591" s="3">
        <f t="shared" si="238"/>
        <v>2025</v>
      </c>
      <c r="M3591" s="3">
        <f t="shared" si="239"/>
        <v>2</v>
      </c>
      <c r="N3591" s="37"/>
      <c r="O3591" s="3" t="s">
        <v>2807</v>
      </c>
      <c r="P3591" s="56">
        <f t="shared" si="236"/>
        <v>0</v>
      </c>
      <c r="Q3591" s="56">
        <f t="shared" si="237"/>
        <v>-5.4</v>
      </c>
      <c r="R3591" s="56">
        <f>IF(A3591="INVERSION",-J3591,0)</f>
        <v>0</v>
      </c>
      <c r="S3591" s="56">
        <f>finanzas3[[#This Row],[INGRESO__NETO]]+finanzas3[[#This Row],[GASTO_NETO]]+finanzas3[[#This Row],[INVERSION_NETA]]</f>
        <v>-5.4</v>
      </c>
    </row>
    <row r="3592" spans="1:19" x14ac:dyDescent="0.35">
      <c r="J3592" s="6">
        <v>0</v>
      </c>
      <c r="K3592" s="40"/>
      <c r="L3592" s="3">
        <f t="shared" si="238"/>
        <v>1900</v>
      </c>
      <c r="M3592" s="3">
        <f t="shared" si="239"/>
        <v>1</v>
      </c>
      <c r="N3592" s="37"/>
      <c r="O3592" s="3"/>
      <c r="P3592" s="56">
        <f t="shared" si="236"/>
        <v>0</v>
      </c>
      <c r="Q3592" s="56">
        <f t="shared" si="237"/>
        <v>0</v>
      </c>
      <c r="R3592" s="56">
        <f>IF(A3592="INVERSION",-J3592,0)</f>
        <v>0</v>
      </c>
      <c r="S3592" s="56">
        <f>finanzas3[[#This Row],[INGRESO__NETO]]+finanzas3[[#This Row],[GASTO_NETO]]+finanzas3[[#This Row],[INVERSION_NETA]]</f>
        <v>0</v>
      </c>
    </row>
    <row r="3593" spans="1:19" x14ac:dyDescent="0.35">
      <c r="J3593" s="6">
        <v>0</v>
      </c>
      <c r="K3593" s="40"/>
      <c r="L3593" s="3">
        <f t="shared" si="238"/>
        <v>1900</v>
      </c>
      <c r="M3593" s="3">
        <f t="shared" si="239"/>
        <v>1</v>
      </c>
      <c r="N3593" s="37"/>
      <c r="O3593" s="3"/>
      <c r="P3593" s="56">
        <f t="shared" si="236"/>
        <v>0</v>
      </c>
      <c r="Q3593" s="56">
        <f t="shared" si="237"/>
        <v>0</v>
      </c>
      <c r="R3593" s="56">
        <f>IF(A3593="INVERSION",-J3593,0)</f>
        <v>0</v>
      </c>
      <c r="S3593" s="56">
        <f>finanzas3[[#This Row],[INGRESO__NETO]]+finanzas3[[#This Row],[GASTO_NETO]]+finanzas3[[#This Row],[INVERSION_NETA]]</f>
        <v>0</v>
      </c>
    </row>
    <row r="3594" spans="1:19" x14ac:dyDescent="0.35">
      <c r="J3594" s="6">
        <v>0</v>
      </c>
      <c r="K3594" s="40"/>
      <c r="L3594" s="3">
        <f t="shared" si="238"/>
        <v>1900</v>
      </c>
      <c r="M3594" s="3">
        <f t="shared" si="239"/>
        <v>1</v>
      </c>
      <c r="N3594" s="37"/>
      <c r="O3594" s="3"/>
      <c r="P3594" s="56">
        <f t="shared" si="236"/>
        <v>0</v>
      </c>
      <c r="Q3594" s="56">
        <f t="shared" si="237"/>
        <v>0</v>
      </c>
      <c r="R3594" s="56">
        <f>IF(A3594="INVERSION",-J3594,0)</f>
        <v>0</v>
      </c>
      <c r="S3594" s="56">
        <f>finanzas3[[#This Row],[INGRESO__NETO]]+finanzas3[[#This Row],[GASTO_NETO]]+finanzas3[[#This Row],[INVERSION_NETA]]</f>
        <v>0</v>
      </c>
    </row>
    <row r="3595" spans="1:19" x14ac:dyDescent="0.35">
      <c r="J3595" s="6">
        <v>0</v>
      </c>
      <c r="K3595" s="40"/>
      <c r="L3595" s="3">
        <f t="shared" si="238"/>
        <v>1900</v>
      </c>
      <c r="M3595" s="3">
        <f t="shared" si="239"/>
        <v>1</v>
      </c>
      <c r="N3595" s="37"/>
      <c r="O3595" s="3"/>
      <c r="P3595" s="56">
        <f t="shared" si="236"/>
        <v>0</v>
      </c>
      <c r="Q3595" s="56">
        <f t="shared" si="237"/>
        <v>0</v>
      </c>
      <c r="R3595" s="56">
        <f>IF(A3595="INVERSION",-J3595,0)</f>
        <v>0</v>
      </c>
      <c r="S3595" s="56">
        <f>finanzas3[[#This Row],[INGRESO__NETO]]+finanzas3[[#This Row],[GASTO_NETO]]+finanzas3[[#This Row],[INVERSION_NETA]]</f>
        <v>0</v>
      </c>
    </row>
    <row r="3596" spans="1:19" x14ac:dyDescent="0.35">
      <c r="J3596" s="6">
        <v>0</v>
      </c>
      <c r="K3596" s="40"/>
      <c r="L3596" s="3">
        <f t="shared" si="238"/>
        <v>1900</v>
      </c>
      <c r="M3596" s="3">
        <f t="shared" si="239"/>
        <v>1</v>
      </c>
      <c r="N3596" s="37"/>
      <c r="O3596" s="3"/>
      <c r="P3596" s="56">
        <f t="shared" si="236"/>
        <v>0</v>
      </c>
      <c r="Q3596" s="56">
        <f t="shared" si="237"/>
        <v>0</v>
      </c>
      <c r="R3596" s="56">
        <f>IF(A3596="INVERSION",-J3596,0)</f>
        <v>0</v>
      </c>
      <c r="S3596" s="56">
        <f>finanzas3[[#This Row],[INGRESO__NETO]]+finanzas3[[#This Row],[GASTO_NETO]]+finanzas3[[#This Row],[INVERSION_NETA]]</f>
        <v>0</v>
      </c>
    </row>
    <row r="3597" spans="1:19" x14ac:dyDescent="0.35">
      <c r="J3597" s="6">
        <v>0</v>
      </c>
      <c r="K3597" s="40"/>
      <c r="L3597" s="3">
        <f t="shared" si="238"/>
        <v>1900</v>
      </c>
      <c r="M3597" s="3">
        <f t="shared" si="239"/>
        <v>1</v>
      </c>
      <c r="N3597" s="37"/>
      <c r="O3597" s="3"/>
      <c r="P3597" s="56">
        <f t="shared" si="236"/>
        <v>0</v>
      </c>
      <c r="Q3597" s="56">
        <f t="shared" si="237"/>
        <v>0</v>
      </c>
      <c r="R3597" s="56">
        <f>IF(A3597="INVERSION",-J3597,0)</f>
        <v>0</v>
      </c>
      <c r="S3597" s="56">
        <f>finanzas3[[#This Row],[INGRESO__NETO]]+finanzas3[[#This Row],[GASTO_NETO]]+finanzas3[[#This Row],[INVERSION_NETA]]</f>
        <v>0</v>
      </c>
    </row>
    <row r="3598" spans="1:19" x14ac:dyDescent="0.35">
      <c r="J3598" s="6">
        <v>0</v>
      </c>
      <c r="K3598" s="40"/>
      <c r="L3598" s="3">
        <f t="shared" si="238"/>
        <v>1900</v>
      </c>
      <c r="M3598" s="3">
        <f t="shared" si="239"/>
        <v>1</v>
      </c>
      <c r="N3598" s="37"/>
      <c r="O3598" s="3"/>
      <c r="P3598" s="56">
        <f t="shared" si="236"/>
        <v>0</v>
      </c>
      <c r="Q3598" s="56">
        <f t="shared" si="237"/>
        <v>0</v>
      </c>
      <c r="R3598" s="56">
        <f>IF(A3598="INVERSION",-J3598,0)</f>
        <v>0</v>
      </c>
      <c r="S3598" s="56">
        <f>finanzas3[[#This Row],[INGRESO__NETO]]+finanzas3[[#This Row],[GASTO_NETO]]+finanzas3[[#This Row],[INVERSION_NETA]]</f>
        <v>0</v>
      </c>
    </row>
    <row r="3599" spans="1:19" x14ac:dyDescent="0.35">
      <c r="J3599" s="6">
        <v>0</v>
      </c>
      <c r="K3599" s="40"/>
      <c r="L3599" s="3">
        <f t="shared" ref="L3599:L3616" si="240">YEAR(K3599)</f>
        <v>1900</v>
      </c>
      <c r="M3599" s="3">
        <f t="shared" ref="M3599:M3616" si="241">MONTH(K3599)</f>
        <v>1</v>
      </c>
      <c r="N3599" s="37"/>
      <c r="O3599" s="3"/>
      <c r="P3599" s="56">
        <f t="shared" si="236"/>
        <v>0</v>
      </c>
      <c r="Q3599" s="56">
        <f t="shared" si="237"/>
        <v>0</v>
      </c>
      <c r="R3599" s="56">
        <f>IF(A3599="INVERSION",-J3599,0)</f>
        <v>0</v>
      </c>
      <c r="S3599" s="56">
        <f>finanzas3[[#This Row],[INGRESO__NETO]]+finanzas3[[#This Row],[GASTO_NETO]]+finanzas3[[#This Row],[INVERSION_NETA]]</f>
        <v>0</v>
      </c>
    </row>
    <row r="3600" spans="1:19" x14ac:dyDescent="0.35">
      <c r="J3600" s="6">
        <v>0</v>
      </c>
      <c r="K3600" s="40"/>
      <c r="L3600" s="3">
        <f t="shared" si="240"/>
        <v>1900</v>
      </c>
      <c r="M3600" s="3">
        <f t="shared" si="241"/>
        <v>1</v>
      </c>
      <c r="N3600" s="37"/>
      <c r="O3600" s="3"/>
      <c r="P3600" s="56">
        <f t="shared" si="236"/>
        <v>0</v>
      </c>
      <c r="Q3600" s="56">
        <f t="shared" si="237"/>
        <v>0</v>
      </c>
      <c r="R3600" s="56">
        <f>IF(A3600="INVERSION",-J3600,0)</f>
        <v>0</v>
      </c>
      <c r="S3600" s="56">
        <f>finanzas3[[#This Row],[INGRESO__NETO]]+finanzas3[[#This Row],[GASTO_NETO]]+finanzas3[[#This Row],[INVERSION_NETA]]</f>
        <v>0</v>
      </c>
    </row>
    <row r="3601" spans="10:19" x14ac:dyDescent="0.35">
      <c r="J3601" s="6">
        <v>0</v>
      </c>
      <c r="K3601" s="40"/>
      <c r="L3601" s="3">
        <f t="shared" si="240"/>
        <v>1900</v>
      </c>
      <c r="M3601" s="3">
        <f t="shared" si="241"/>
        <v>1</v>
      </c>
      <c r="N3601" s="37"/>
      <c r="O3601" s="3"/>
      <c r="P3601" s="56">
        <f t="shared" si="236"/>
        <v>0</v>
      </c>
      <c r="Q3601" s="56">
        <f t="shared" si="237"/>
        <v>0</v>
      </c>
      <c r="R3601" s="56">
        <f>IF(A3601="INVERSION",-J3601,0)</f>
        <v>0</v>
      </c>
      <c r="S3601" s="56">
        <f>finanzas3[[#This Row],[INGRESO__NETO]]+finanzas3[[#This Row],[GASTO_NETO]]+finanzas3[[#This Row],[INVERSION_NETA]]</f>
        <v>0</v>
      </c>
    </row>
    <row r="3602" spans="10:19" x14ac:dyDescent="0.35">
      <c r="J3602" s="6">
        <v>0</v>
      </c>
      <c r="K3602" s="40"/>
      <c r="L3602" s="3">
        <f t="shared" si="240"/>
        <v>1900</v>
      </c>
      <c r="M3602" s="3">
        <f t="shared" si="241"/>
        <v>1</v>
      </c>
      <c r="N3602" s="37"/>
      <c r="O3602" s="3"/>
      <c r="P3602" s="56">
        <f t="shared" si="236"/>
        <v>0</v>
      </c>
      <c r="Q3602" s="56">
        <f t="shared" si="237"/>
        <v>0</v>
      </c>
      <c r="R3602" s="56">
        <f>IF(A3602="INVERSION",-J3602,0)</f>
        <v>0</v>
      </c>
      <c r="S3602" s="56">
        <f>finanzas3[[#This Row],[INGRESO__NETO]]+finanzas3[[#This Row],[GASTO_NETO]]+finanzas3[[#This Row],[INVERSION_NETA]]</f>
        <v>0</v>
      </c>
    </row>
    <row r="3603" spans="10:19" x14ac:dyDescent="0.35">
      <c r="J3603" s="6">
        <v>0</v>
      </c>
      <c r="K3603" s="40"/>
      <c r="L3603" s="3">
        <f t="shared" si="240"/>
        <v>1900</v>
      </c>
      <c r="M3603" s="3">
        <f t="shared" si="241"/>
        <v>1</v>
      </c>
      <c r="N3603" s="37"/>
      <c r="O3603" s="3"/>
      <c r="P3603" s="56">
        <f t="shared" si="236"/>
        <v>0</v>
      </c>
      <c r="Q3603" s="56">
        <f t="shared" si="237"/>
        <v>0</v>
      </c>
      <c r="R3603" s="56">
        <f>IF(A3603="INVERSION",-J3603,0)</f>
        <v>0</v>
      </c>
      <c r="S3603" s="56">
        <f>finanzas3[[#This Row],[INGRESO__NETO]]+finanzas3[[#This Row],[GASTO_NETO]]+finanzas3[[#This Row],[INVERSION_NETA]]</f>
        <v>0</v>
      </c>
    </row>
    <row r="3604" spans="10:19" x14ac:dyDescent="0.35">
      <c r="J3604" s="6">
        <v>0</v>
      </c>
      <c r="K3604" s="40"/>
      <c r="L3604" s="3">
        <f t="shared" si="240"/>
        <v>1900</v>
      </c>
      <c r="M3604" s="3">
        <f t="shared" si="241"/>
        <v>1</v>
      </c>
      <c r="N3604" s="37"/>
      <c r="O3604" s="3"/>
      <c r="P3604" s="56">
        <f t="shared" si="236"/>
        <v>0</v>
      </c>
      <c r="Q3604" s="56">
        <f t="shared" si="237"/>
        <v>0</v>
      </c>
      <c r="R3604" s="56">
        <f>IF(A3604="INVERSION",-J3604,0)</f>
        <v>0</v>
      </c>
      <c r="S3604" s="56">
        <f>finanzas3[[#This Row],[INGRESO__NETO]]+finanzas3[[#This Row],[GASTO_NETO]]+finanzas3[[#This Row],[INVERSION_NETA]]</f>
        <v>0</v>
      </c>
    </row>
    <row r="3605" spans="10:19" x14ac:dyDescent="0.35">
      <c r="J3605" s="6">
        <v>0</v>
      </c>
      <c r="K3605" s="40"/>
      <c r="L3605" s="3">
        <f t="shared" si="240"/>
        <v>1900</v>
      </c>
      <c r="M3605" s="3">
        <f t="shared" si="241"/>
        <v>1</v>
      </c>
      <c r="N3605" s="37"/>
      <c r="O3605" s="3"/>
      <c r="P3605" s="56">
        <f t="shared" si="236"/>
        <v>0</v>
      </c>
      <c r="Q3605" s="56">
        <f t="shared" si="237"/>
        <v>0</v>
      </c>
      <c r="R3605" s="56">
        <f>IF(A3605="INVERSION",-J3605,0)</f>
        <v>0</v>
      </c>
      <c r="S3605" s="56">
        <f>finanzas3[[#This Row],[INGRESO__NETO]]+finanzas3[[#This Row],[GASTO_NETO]]+finanzas3[[#This Row],[INVERSION_NETA]]</f>
        <v>0</v>
      </c>
    </row>
    <row r="3606" spans="10:19" x14ac:dyDescent="0.35">
      <c r="J3606" s="6">
        <v>0</v>
      </c>
      <c r="K3606" s="40"/>
      <c r="L3606" s="3">
        <f t="shared" si="240"/>
        <v>1900</v>
      </c>
      <c r="M3606" s="3">
        <f t="shared" si="241"/>
        <v>1</v>
      </c>
      <c r="N3606" s="37"/>
      <c r="O3606" s="3"/>
      <c r="P3606" s="56">
        <f t="shared" si="236"/>
        <v>0</v>
      </c>
      <c r="Q3606" s="56">
        <f t="shared" si="237"/>
        <v>0</v>
      </c>
      <c r="R3606" s="56">
        <f>IF(A3606="INVERSION",-J3606,0)</f>
        <v>0</v>
      </c>
      <c r="S3606" s="56">
        <f>finanzas3[[#This Row],[INGRESO__NETO]]+finanzas3[[#This Row],[GASTO_NETO]]+finanzas3[[#This Row],[INVERSION_NETA]]</f>
        <v>0</v>
      </c>
    </row>
    <row r="3607" spans="10:19" x14ac:dyDescent="0.35">
      <c r="J3607" s="6">
        <v>0</v>
      </c>
      <c r="K3607" s="40"/>
      <c r="L3607" s="3">
        <f t="shared" si="240"/>
        <v>1900</v>
      </c>
      <c r="M3607" s="3">
        <f t="shared" si="241"/>
        <v>1</v>
      </c>
      <c r="N3607" s="37"/>
      <c r="O3607" s="3"/>
      <c r="P3607" s="56">
        <f t="shared" si="236"/>
        <v>0</v>
      </c>
      <c r="Q3607" s="56">
        <f t="shared" si="237"/>
        <v>0</v>
      </c>
      <c r="R3607" s="56">
        <f>IF(A3607="INVERSION",-J3607,0)</f>
        <v>0</v>
      </c>
      <c r="S3607" s="56">
        <f>finanzas3[[#This Row],[INGRESO__NETO]]+finanzas3[[#This Row],[GASTO_NETO]]+finanzas3[[#This Row],[INVERSION_NETA]]</f>
        <v>0</v>
      </c>
    </row>
    <row r="3608" spans="10:19" x14ac:dyDescent="0.35">
      <c r="J3608" s="6">
        <v>0</v>
      </c>
      <c r="K3608" s="40"/>
      <c r="L3608" s="3">
        <f t="shared" si="240"/>
        <v>1900</v>
      </c>
      <c r="M3608" s="3">
        <f t="shared" si="241"/>
        <v>1</v>
      </c>
      <c r="N3608" s="37"/>
      <c r="O3608" s="3"/>
      <c r="P3608" s="56">
        <f t="shared" si="236"/>
        <v>0</v>
      </c>
      <c r="Q3608" s="56">
        <f t="shared" si="237"/>
        <v>0</v>
      </c>
      <c r="R3608" s="56">
        <f>IF(A3608="INVERSION",-J3608,0)</f>
        <v>0</v>
      </c>
      <c r="S3608" s="56">
        <f>finanzas3[[#This Row],[INGRESO__NETO]]+finanzas3[[#This Row],[GASTO_NETO]]+finanzas3[[#This Row],[INVERSION_NETA]]</f>
        <v>0</v>
      </c>
    </row>
    <row r="3609" spans="10:19" x14ac:dyDescent="0.35">
      <c r="J3609" s="6">
        <v>0</v>
      </c>
      <c r="K3609" s="40"/>
      <c r="L3609" s="3">
        <f t="shared" si="240"/>
        <v>1900</v>
      </c>
      <c r="M3609" s="3">
        <f t="shared" si="241"/>
        <v>1</v>
      </c>
      <c r="N3609" s="37"/>
      <c r="O3609" s="3"/>
      <c r="P3609" s="56">
        <f t="shared" si="236"/>
        <v>0</v>
      </c>
      <c r="Q3609" s="56">
        <f t="shared" si="237"/>
        <v>0</v>
      </c>
      <c r="R3609" s="56">
        <f>IF(A3609="INVERSION",-J3609,0)</f>
        <v>0</v>
      </c>
      <c r="S3609" s="56">
        <f>finanzas3[[#This Row],[INGRESO__NETO]]+finanzas3[[#This Row],[GASTO_NETO]]+finanzas3[[#This Row],[INVERSION_NETA]]</f>
        <v>0</v>
      </c>
    </row>
    <row r="3610" spans="10:19" x14ac:dyDescent="0.35">
      <c r="J3610" s="6">
        <v>0</v>
      </c>
      <c r="K3610" s="40"/>
      <c r="L3610" s="3">
        <f t="shared" si="240"/>
        <v>1900</v>
      </c>
      <c r="M3610" s="3">
        <f t="shared" si="241"/>
        <v>1</v>
      </c>
      <c r="N3610" s="37"/>
      <c r="O3610" s="3"/>
      <c r="P3610" s="56">
        <f t="shared" si="236"/>
        <v>0</v>
      </c>
      <c r="Q3610" s="56">
        <f t="shared" si="237"/>
        <v>0</v>
      </c>
      <c r="R3610" s="56">
        <f>IF(A3610="INVERSION",-J3610,0)</f>
        <v>0</v>
      </c>
      <c r="S3610" s="56">
        <f>finanzas3[[#This Row],[INGRESO__NETO]]+finanzas3[[#This Row],[GASTO_NETO]]+finanzas3[[#This Row],[INVERSION_NETA]]</f>
        <v>0</v>
      </c>
    </row>
    <row r="3611" spans="10:19" x14ac:dyDescent="0.35">
      <c r="J3611" s="6">
        <v>0</v>
      </c>
      <c r="K3611" s="40"/>
      <c r="L3611" s="3">
        <f t="shared" si="240"/>
        <v>1900</v>
      </c>
      <c r="M3611" s="3">
        <f t="shared" si="241"/>
        <v>1</v>
      </c>
      <c r="N3611" s="37"/>
      <c r="O3611" s="3"/>
      <c r="P3611" s="56">
        <f t="shared" si="236"/>
        <v>0</v>
      </c>
      <c r="Q3611" s="56">
        <f t="shared" si="237"/>
        <v>0</v>
      </c>
      <c r="R3611" s="56">
        <f>IF(A3611="INVERSION",-J3611,0)</f>
        <v>0</v>
      </c>
      <c r="S3611" s="56">
        <f>finanzas3[[#This Row],[INGRESO__NETO]]+finanzas3[[#This Row],[GASTO_NETO]]+finanzas3[[#This Row],[INVERSION_NETA]]</f>
        <v>0</v>
      </c>
    </row>
    <row r="3612" spans="10:19" x14ac:dyDescent="0.35">
      <c r="J3612" s="6">
        <v>0</v>
      </c>
      <c r="K3612" s="40"/>
      <c r="L3612" s="3">
        <f t="shared" si="240"/>
        <v>1900</v>
      </c>
      <c r="M3612" s="3">
        <f t="shared" si="241"/>
        <v>1</v>
      </c>
      <c r="N3612" s="37"/>
      <c r="O3612" s="3"/>
      <c r="P3612" s="56">
        <f t="shared" si="236"/>
        <v>0</v>
      </c>
      <c r="Q3612" s="56">
        <f t="shared" si="237"/>
        <v>0</v>
      </c>
      <c r="R3612" s="56">
        <f>IF(A3612="INVERSION",-J3612,0)</f>
        <v>0</v>
      </c>
      <c r="S3612" s="56">
        <f>finanzas3[[#This Row],[INGRESO__NETO]]+finanzas3[[#This Row],[GASTO_NETO]]+finanzas3[[#This Row],[INVERSION_NETA]]</f>
        <v>0</v>
      </c>
    </row>
    <row r="3613" spans="10:19" x14ac:dyDescent="0.35">
      <c r="J3613" s="6">
        <v>0</v>
      </c>
      <c r="K3613" s="40"/>
      <c r="L3613" s="3">
        <f t="shared" si="240"/>
        <v>1900</v>
      </c>
      <c r="M3613" s="3">
        <f t="shared" si="241"/>
        <v>1</v>
      </c>
      <c r="N3613" s="37"/>
      <c r="O3613" s="3"/>
      <c r="P3613" s="56">
        <f t="shared" si="236"/>
        <v>0</v>
      </c>
      <c r="Q3613" s="56">
        <f t="shared" si="237"/>
        <v>0</v>
      </c>
      <c r="R3613" s="56">
        <f>IF(A3613="INVERSION",-J3613,0)</f>
        <v>0</v>
      </c>
      <c r="S3613" s="56">
        <f>finanzas3[[#This Row],[INGRESO__NETO]]+finanzas3[[#This Row],[GASTO_NETO]]+finanzas3[[#This Row],[INVERSION_NETA]]</f>
        <v>0</v>
      </c>
    </row>
    <row r="3614" spans="10:19" x14ac:dyDescent="0.35">
      <c r="J3614" s="6">
        <v>0</v>
      </c>
      <c r="K3614" s="40"/>
      <c r="L3614" s="3">
        <f t="shared" si="240"/>
        <v>1900</v>
      </c>
      <c r="M3614" s="3">
        <f t="shared" si="241"/>
        <v>1</v>
      </c>
      <c r="N3614" s="37"/>
      <c r="O3614" s="3"/>
      <c r="P3614" s="56">
        <f t="shared" si="236"/>
        <v>0</v>
      </c>
      <c r="Q3614" s="56">
        <f t="shared" si="237"/>
        <v>0</v>
      </c>
      <c r="R3614" s="56">
        <f>IF(A3614="INVERSION",-J3614,0)</f>
        <v>0</v>
      </c>
      <c r="S3614" s="56">
        <f>finanzas3[[#This Row],[INGRESO__NETO]]+finanzas3[[#This Row],[GASTO_NETO]]+finanzas3[[#This Row],[INVERSION_NETA]]</f>
        <v>0</v>
      </c>
    </row>
    <row r="3615" spans="10:19" x14ac:dyDescent="0.35">
      <c r="J3615" s="6">
        <v>0</v>
      </c>
      <c r="K3615" s="40"/>
      <c r="L3615" s="3">
        <f t="shared" si="240"/>
        <v>1900</v>
      </c>
      <c r="M3615" s="3">
        <f t="shared" si="241"/>
        <v>1</v>
      </c>
      <c r="N3615" s="37"/>
      <c r="O3615" s="3"/>
      <c r="P3615" s="56">
        <f t="shared" si="236"/>
        <v>0</v>
      </c>
      <c r="Q3615" s="56">
        <f t="shared" si="237"/>
        <v>0</v>
      </c>
      <c r="R3615" s="56">
        <f>IF(A3615="INVERSION",-J3615,0)</f>
        <v>0</v>
      </c>
      <c r="S3615" s="56">
        <f>finanzas3[[#This Row],[INGRESO__NETO]]+finanzas3[[#This Row],[GASTO_NETO]]+finanzas3[[#This Row],[INVERSION_NETA]]</f>
        <v>0</v>
      </c>
    </row>
    <row r="3616" spans="10:19" x14ac:dyDescent="0.35">
      <c r="J3616" s="6">
        <v>0</v>
      </c>
      <c r="K3616" s="40"/>
      <c r="L3616" s="3">
        <f t="shared" si="240"/>
        <v>1900</v>
      </c>
      <c r="M3616" s="3">
        <f t="shared" si="241"/>
        <v>1</v>
      </c>
      <c r="N3616" s="37"/>
      <c r="O3616" s="3"/>
      <c r="P3616" s="56">
        <f t="shared" si="236"/>
        <v>0</v>
      </c>
      <c r="Q3616" s="56">
        <f t="shared" si="237"/>
        <v>0</v>
      </c>
      <c r="R3616" s="56">
        <f>IF(A3616="INVERSION",-J3616,0)</f>
        <v>0</v>
      </c>
      <c r="S3616" s="56">
        <f>finanzas3[[#This Row],[INGRESO__NETO]]+finanzas3[[#This Row],[GASTO_NETO]]+finanzas3[[#This Row],[INVERSION_NETA]]</f>
        <v>0</v>
      </c>
    </row>
    <row r="3617" spans="1:19" x14ac:dyDescent="0.35">
      <c r="A3617" s="100"/>
      <c r="B3617" s="100"/>
      <c r="C3617" s="100"/>
      <c r="D3617" s="101"/>
      <c r="E3617" s="100"/>
      <c r="F3617" s="100"/>
      <c r="G3617" s="100"/>
      <c r="H3617" s="100"/>
      <c r="I3617" s="100"/>
      <c r="J3617" s="6">
        <v>0</v>
      </c>
      <c r="K3617" s="40"/>
      <c r="M3617" s="3">
        <f>MONTH(K3617)</f>
        <v>1</v>
      </c>
      <c r="N3617" s="37"/>
      <c r="O3617" s="3"/>
      <c r="P3617" s="56">
        <f t="shared" si="236"/>
        <v>0</v>
      </c>
      <c r="Q3617" s="56">
        <f t="shared" si="237"/>
        <v>0</v>
      </c>
      <c r="R3617" s="56">
        <f>IF(A3617="INVERSION",-J3617,0)</f>
        <v>0</v>
      </c>
      <c r="S3617" s="56">
        <f>finanzas3[[#This Row],[INGRESO__NETO]]+finanzas3[[#This Row],[GASTO_NETO]]+finanzas3[[#This Row],[INVERSION_NETA]]</f>
        <v>0</v>
      </c>
    </row>
    <row r="3618" spans="1:19" x14ac:dyDescent="0.35">
      <c r="N3618" s="37"/>
      <c r="O3618" s="3"/>
      <c r="P3618" s="56">
        <f>IF(A3537="INGRESO",#REF!,0)</f>
        <v>0</v>
      </c>
      <c r="Q3618" s="56">
        <f>IF(A3537="GASTO",#REF!,0)</f>
        <v>0</v>
      </c>
      <c r="R3618" s="56" t="e">
        <f>IF(A3537="INVERSION",#REF!,0)</f>
        <v>#REF!</v>
      </c>
      <c r="S3618" s="56" t="e">
        <f>finanzas3[[#This Row],[INGRESO__NETO]]+finanzas3[[#This Row],[GASTO_NETO]]+finanzas3[[#This Row],[INVERSION_NETA]]</f>
        <v>#VALUE!</v>
      </c>
    </row>
    <row r="3620" spans="1:19" x14ac:dyDescent="0.35">
      <c r="O3620" s="3"/>
      <c r="P3620" s="56"/>
      <c r="Q3620" s="56"/>
      <c r="R3620" s="56"/>
      <c r="S3620" s="56"/>
    </row>
    <row r="3621" spans="1:19" x14ac:dyDescent="0.35">
      <c r="P3621" s="56"/>
      <c r="Q3621" s="56"/>
      <c r="R3621" s="56"/>
      <c r="S3621" s="56"/>
    </row>
    <row r="3622" spans="1:19" x14ac:dyDescent="0.35">
      <c r="P3622" s="56"/>
      <c r="Q3622" s="56"/>
      <c r="R3622" s="56"/>
      <c r="S3622" s="56"/>
    </row>
    <row r="3623" spans="1:19" x14ac:dyDescent="0.35">
      <c r="P3623" s="56"/>
      <c r="Q3623" s="56"/>
      <c r="R3623" s="56"/>
      <c r="S3623" s="56"/>
    </row>
    <row r="3624" spans="1:19" x14ac:dyDescent="0.35">
      <c r="P3624" s="56"/>
      <c r="Q3624" s="56"/>
      <c r="R3624" s="56"/>
      <c r="S3624" s="56"/>
    </row>
    <row r="3625" spans="1:19" x14ac:dyDescent="0.35">
      <c r="P3625" s="56"/>
      <c r="Q3625" s="56"/>
      <c r="R3625" s="56"/>
      <c r="S3625" s="56"/>
    </row>
    <row r="3626" spans="1:19" x14ac:dyDescent="0.35">
      <c r="P3626" s="56"/>
      <c r="Q3626" s="56"/>
      <c r="R3626" s="56"/>
      <c r="S3626" s="56"/>
    </row>
    <row r="3627" spans="1:19" x14ac:dyDescent="0.35">
      <c r="P3627" s="56"/>
      <c r="Q3627" s="56"/>
      <c r="R3627" s="56"/>
      <c r="S3627" s="56"/>
    </row>
    <row r="3628" spans="1:19" x14ac:dyDescent="0.35">
      <c r="P3628" s="56"/>
      <c r="Q3628" s="56"/>
      <c r="R3628" s="56"/>
      <c r="S3628" s="56"/>
    </row>
    <row r="3629" spans="1:19" x14ac:dyDescent="0.35">
      <c r="P3629" s="56"/>
      <c r="Q3629" s="56"/>
      <c r="R3629" s="56"/>
      <c r="S3629" s="56"/>
    </row>
    <row r="3630" spans="1:19" x14ac:dyDescent="0.35">
      <c r="P3630" s="56"/>
      <c r="Q3630" s="56"/>
      <c r="R3630" s="56"/>
      <c r="S3630" s="56"/>
    </row>
    <row r="3631" spans="1:19" x14ac:dyDescent="0.35">
      <c r="P3631" s="56"/>
      <c r="Q3631" s="56"/>
      <c r="R3631" s="56"/>
      <c r="S3631" s="56"/>
    </row>
  </sheetData>
  <phoneticPr fontId="18" type="noConversion"/>
  <conditionalFormatting sqref="A1:A3000 A3002:A3018 A3635:A1048576 A3020:A3617">
    <cfRule type="cellIs" dxfId="25" priority="17" operator="equal">
      <formula>"TRASPASO COLECTIVOS"</formula>
    </cfRule>
    <cfRule type="cellIs" dxfId="24" priority="18" operator="equal">
      <formula>"INVERSION"</formula>
    </cfRule>
    <cfRule type="cellIs" dxfId="23" priority="19" operator="equal">
      <formula>"INGRESO"</formula>
    </cfRule>
    <cfRule type="cellIs" dxfId="22" priority="20" operator="equal">
      <formula>"GASTO"</formula>
    </cfRule>
  </conditionalFormatting>
  <conditionalFormatting sqref="D1:D2841 E2842 D3635:D1048576 D2843:D3617">
    <cfRule type="cellIs" dxfId="21" priority="21" operator="equal">
      <formula>"PERSONAL"</formula>
    </cfRule>
    <cfRule type="cellIs" dxfId="20" priority="22" operator="equal">
      <formula>"COLECTIVOS"</formula>
    </cfRule>
  </conditionalFormatting>
  <conditionalFormatting sqref="K1:K2507 K2509:K3523 K3635:K1048576 K3529:K3617">
    <cfRule type="cellIs" dxfId="19" priority="27" operator="equal">
      <formula>TODAY()</formula>
    </cfRule>
  </conditionalFormatting>
  <conditionalFormatting sqref="N2616">
    <cfRule type="cellIs" dxfId="18" priority="26" operator="equal">
      <formula>TODAY()</formula>
    </cfRule>
  </conditionalFormatting>
  <conditionalFormatting sqref="N2682">
    <cfRule type="cellIs" dxfId="17" priority="25" operator="equal">
      <formula>TODAY()</formula>
    </cfRule>
  </conditionalFormatting>
  <conditionalFormatting sqref="N2685">
    <cfRule type="cellIs" dxfId="16" priority="24" operator="equal">
      <formula>TODAY()</formula>
    </cfRule>
  </conditionalFormatting>
  <conditionalFormatting sqref="N2946">
    <cfRule type="cellIs" dxfId="15" priority="23" operator="equal">
      <formula>TODAY()</formula>
    </cfRule>
  </conditionalFormatting>
  <conditionalFormatting sqref="N3044">
    <cfRule type="cellIs" dxfId="14" priority="16" operator="equal">
      <formula>TODAY()</formula>
    </cfRule>
  </conditionalFormatting>
  <conditionalFormatting sqref="N3048">
    <cfRule type="cellIs" dxfId="13" priority="15" operator="equal">
      <formula>TODAY()</formula>
    </cfRule>
  </conditionalFormatting>
  <conditionalFormatting sqref="N3056">
    <cfRule type="cellIs" dxfId="12" priority="14" operator="equal">
      <formula>TODAY()</formula>
    </cfRule>
  </conditionalFormatting>
  <conditionalFormatting sqref="N3076:N3077">
    <cfRule type="cellIs" dxfId="11" priority="13" operator="equal">
      <formula>TODAY()</formula>
    </cfRule>
  </conditionalFormatting>
  <conditionalFormatting sqref="N3096:N3097">
    <cfRule type="cellIs" dxfId="10" priority="12" operator="equal">
      <formula>TODAY()</formula>
    </cfRule>
  </conditionalFormatting>
  <conditionalFormatting sqref="N3100">
    <cfRule type="cellIs" dxfId="9" priority="11" operator="equal">
      <formula>TODAY()</formula>
    </cfRule>
  </conditionalFormatting>
  <conditionalFormatting sqref="N3146">
    <cfRule type="cellIs" dxfId="8" priority="10" operator="equal">
      <formula>TODAY()</formula>
    </cfRule>
  </conditionalFormatting>
  <conditionalFormatting sqref="N3167">
    <cfRule type="cellIs" dxfId="7" priority="9" operator="equal">
      <formula>TODAY()</formula>
    </cfRule>
  </conditionalFormatting>
  <conditionalFormatting sqref="N3170">
    <cfRule type="cellIs" dxfId="6" priority="8" operator="equal">
      <formula>TODAY()</formula>
    </cfRule>
  </conditionalFormatting>
  <conditionalFormatting sqref="N3173">
    <cfRule type="cellIs" dxfId="5" priority="7" operator="equal">
      <formula>TODAY()</formula>
    </cfRule>
  </conditionalFormatting>
  <conditionalFormatting sqref="N3190">
    <cfRule type="cellIs" dxfId="4" priority="6" operator="equal">
      <formula>TODAY()</formula>
    </cfRule>
  </conditionalFormatting>
  <conditionalFormatting sqref="N3192">
    <cfRule type="cellIs" dxfId="3" priority="4" operator="equal">
      <formula>TODAY()</formula>
    </cfRule>
  </conditionalFormatting>
  <conditionalFormatting sqref="N3195:N3196">
    <cfRule type="cellIs" dxfId="2" priority="5" operator="equal">
      <formula>TODAY()</formula>
    </cfRule>
  </conditionalFormatting>
  <conditionalFormatting sqref="N3217:N3218">
    <cfRule type="cellIs" dxfId="1" priority="2" operator="equal">
      <formula>TODAY()</formula>
    </cfRule>
  </conditionalFormatting>
  <conditionalFormatting sqref="N3224:N3225">
    <cfRule type="cellIs" dxfId="0" priority="3" operator="equal">
      <formula>TODAY()</formula>
    </cfRule>
  </conditionalFormatting>
  <dataValidations disablePrompts="1" count="7">
    <dataValidation type="list" allowBlank="1" showInputMessage="1" showErrorMessage="1" sqref="G3293 G3277" xr:uid="{A8440553-FFC9-4203-B76B-3FF2A30E981A}">
      <formula1>INDIRECT(A3254)</formula1>
    </dataValidation>
    <dataValidation type="list" allowBlank="1" showInputMessage="1" showErrorMessage="1" sqref="G3273" xr:uid="{9664A2AD-7589-445F-A102-4CB3934CBCBC}">
      <formula1>INDIRECT(A3253)</formula1>
    </dataValidation>
    <dataValidation type="list" allowBlank="1" showInputMessage="1" showErrorMessage="1" sqref="G2764 G3169:G3172 G3200:G3201 G3258 G3251 G3260 G3285 G3289:G3291 G3300:G3302 G3305 G3296:G3297 G3317 G3319:G3321 G3329:G3330 G3346 G3351 G3356:G3357" xr:uid="{7CA70500-3B05-4661-B677-059974E71756}">
      <formula1>INDIRECT(A2763)</formula1>
    </dataValidation>
    <dataValidation type="list" allowBlank="1" showInputMessage="1" showErrorMessage="1" sqref="G2390 G2393 G2515 G2650 G2694 G2770:G2772 G2797:G2798 G2741 G2800:G2801 G2813:G2814 G2972:G2973 G2977 G3003 G3005 G3010 G3013 G3049 G3161 G3176" xr:uid="{AD9B5474-4640-4069-817E-D7310D43E5CA}">
      <formula1>INDIRECT(A2391)</formula1>
    </dataValidation>
    <dataValidation type="list" allowBlank="1" showInputMessage="1" showErrorMessage="1" sqref="A3002:A3018 A2361:A3000 A2:A2359 A3020:A3617" xr:uid="{98DC456F-A5D2-4545-8EA6-58D743ED8425}">
      <formula1>MOVIMIENTO</formula1>
    </dataValidation>
    <dataValidation type="list" allowBlank="1" showInputMessage="1" showErrorMessage="1" sqref="G2362 H1712 G2364:G2365 G2368:G2374 G2392 G2376:G2389 G2441:G2445 G2482:G2507 G2394:G2439 G2449:G2451 G2454:G2467 G2469:G2480 G2510:G2514 G2652:G2669 G3261:G3272 G2765:G2769 G2774:G2778 G2781:G2783 G2786:G2787 G2789:G2795 G2720:G2740 G2799 G2802:G2812 G2742:G2762 G3331:G3345 G2830:G2838 G2841:G2871 H2871 G2873:G2876 G2879:G2920 G2922:G2923 G2926 G2928:G2935 G2937:G2971 G2974:G2976 G2978:G2989 G3002 G2993:G3000 G3006:G3009 G3011:G3012 G3014:G3018 G3020:G3048 G3163:G3168 G3173:G3175 G3202:G3250 G3177:G3181 G3183:G3199 G3050:G3160 G3385:G3405 G3322:G3328 G3274:G3276 G3252:G3257 G3259 G2695:G2718 G3286:G3288 G3278:G3284 G2671:G2693 G3292 G3294:G3295 G3298:G3299 G2516:G2649 G3303:G3304 G2341:G2359 G3312:G3316 G3318 G2815:G2828 G3306:G3310 G3352:G3355 G3347:G3350 G3358:G3383 G2:G2338 G3539 G3541 G3549:G3550 G3552 G3407:G3537 G3554:G3617" xr:uid="{DC3C338A-F7C1-4489-BC2E-020BB6AA8339}">
      <formula1>INDIRECT(A2)</formula1>
    </dataValidation>
    <dataValidation type="list" allowBlank="1" showInputMessage="1" showErrorMessage="1" sqref="F2829 G2872 G2919:G2920" xr:uid="{33DD08F6-4E81-4BD0-A825-E5765CE4D8DC}">
      <formula1>INDIRECT(#REF!)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BF7B-4C83-443A-959A-3909576F07A1}">
  <dimension ref="A1:AA311"/>
  <sheetViews>
    <sheetView topLeftCell="B1" zoomScale="77" workbookViewId="0">
      <selection activeCell="T40" sqref="T40"/>
    </sheetView>
  </sheetViews>
  <sheetFormatPr defaultRowHeight="14.5" x14ac:dyDescent="0.35"/>
  <cols>
    <col min="1" max="1" width="24.453125" bestFit="1" customWidth="1"/>
    <col min="2" max="2" width="15.81640625" bestFit="1" customWidth="1"/>
    <col min="3" max="3" width="25.36328125" bestFit="1" customWidth="1"/>
    <col min="4" max="4" width="25.36328125" customWidth="1"/>
    <col min="5" max="5" width="11.26953125" bestFit="1" customWidth="1"/>
    <col min="6" max="6" width="20.54296875" bestFit="1" customWidth="1"/>
    <col min="7" max="7" width="42.26953125" customWidth="1"/>
    <col min="8" max="9" width="19" bestFit="1" customWidth="1"/>
    <col min="10" max="10" width="13.54296875" bestFit="1" customWidth="1"/>
    <col min="11" max="11" width="10.54296875" bestFit="1" customWidth="1"/>
    <col min="12" max="12" width="6.90625" bestFit="1" customWidth="1"/>
    <col min="13" max="13" width="7.36328125" bestFit="1" customWidth="1"/>
    <col min="14" max="14" width="19.1796875" bestFit="1" customWidth="1"/>
    <col min="15" max="15" width="45.81640625" customWidth="1"/>
    <col min="16" max="17" width="19" bestFit="1" customWidth="1"/>
    <col min="18" max="18" width="43.90625" bestFit="1" customWidth="1"/>
    <col min="19" max="19" width="23.81640625" customWidth="1"/>
    <col min="20" max="20" width="56.6328125" bestFit="1" customWidth="1"/>
    <col min="21" max="21" width="18.36328125" bestFit="1" customWidth="1"/>
    <col min="22" max="22" width="27.90625" customWidth="1"/>
    <col min="23" max="23" width="21.54296875" bestFit="1" customWidth="1"/>
    <col min="24" max="24" width="24.6328125" bestFit="1" customWidth="1"/>
    <col min="25" max="25" width="32.7265625" bestFit="1" customWidth="1"/>
  </cols>
  <sheetData>
    <row r="1" spans="1:27" ht="15" thickBot="1" x14ac:dyDescent="0.4">
      <c r="A1" s="20" t="s">
        <v>2</v>
      </c>
      <c r="B1" s="2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1679</v>
      </c>
      <c r="H1" s="10" t="s">
        <v>1680</v>
      </c>
      <c r="I1" s="10" t="s">
        <v>1681</v>
      </c>
      <c r="J1" s="10" t="s">
        <v>11</v>
      </c>
      <c r="K1" s="10" t="s">
        <v>12</v>
      </c>
      <c r="L1" s="10" t="s">
        <v>1</v>
      </c>
      <c r="M1" s="10" t="s">
        <v>13</v>
      </c>
      <c r="N1" s="11" t="s">
        <v>14</v>
      </c>
      <c r="O1" s="10" t="s">
        <v>1682</v>
      </c>
      <c r="P1" s="10" t="s">
        <v>1683</v>
      </c>
      <c r="Q1" s="10" t="s">
        <v>1684</v>
      </c>
      <c r="R1" s="2" t="s">
        <v>1685</v>
      </c>
      <c r="S1" s="2" t="s">
        <v>1686</v>
      </c>
      <c r="T1" s="2" t="s">
        <v>1687</v>
      </c>
      <c r="U1" s="2" t="s">
        <v>1688</v>
      </c>
      <c r="V1" s="2" t="s">
        <v>1689</v>
      </c>
      <c r="W1" s="2" t="s">
        <v>1690</v>
      </c>
      <c r="X1" s="2" t="s">
        <v>1691</v>
      </c>
      <c r="Y1" s="2" t="s">
        <v>1692</v>
      </c>
      <c r="Z1" s="2" t="s">
        <v>1693</v>
      </c>
    </row>
    <row r="2" spans="1:27" x14ac:dyDescent="0.35">
      <c r="A2" s="21" t="s">
        <v>15</v>
      </c>
      <c r="B2" t="s">
        <v>16</v>
      </c>
      <c r="C2" t="s">
        <v>29</v>
      </c>
      <c r="D2" s="21" t="s">
        <v>18</v>
      </c>
      <c r="G2" t="s">
        <v>165</v>
      </c>
      <c r="H2" t="s">
        <v>32</v>
      </c>
      <c r="I2" t="s">
        <v>33</v>
      </c>
      <c r="O2" s="12" t="s">
        <v>165</v>
      </c>
      <c r="P2" t="s">
        <v>32</v>
      </c>
      <c r="Q2" t="s">
        <v>33</v>
      </c>
      <c r="R2" s="13" t="s">
        <v>21</v>
      </c>
      <c r="S2" t="s">
        <v>1694</v>
      </c>
      <c r="T2" t="s">
        <v>23</v>
      </c>
      <c r="U2" s="12" t="s">
        <v>547</v>
      </c>
      <c r="V2" t="s">
        <v>546</v>
      </c>
      <c r="X2" s="14" t="s">
        <v>1678</v>
      </c>
      <c r="Y2" t="s">
        <v>532</v>
      </c>
      <c r="AA2" t="s">
        <v>1537</v>
      </c>
    </row>
    <row r="3" spans="1:27" x14ac:dyDescent="0.35">
      <c r="A3" t="s">
        <v>28</v>
      </c>
      <c r="B3" t="s">
        <v>35</v>
      </c>
      <c r="C3" t="s">
        <v>17</v>
      </c>
      <c r="D3" s="19" t="s">
        <v>1562</v>
      </c>
      <c r="G3" t="s">
        <v>73</v>
      </c>
      <c r="H3" t="s">
        <v>38</v>
      </c>
      <c r="I3" t="s">
        <v>36</v>
      </c>
      <c r="O3" s="13" t="s">
        <v>73</v>
      </c>
      <c r="P3" t="s">
        <v>38</v>
      </c>
      <c r="Q3" t="s">
        <v>36</v>
      </c>
      <c r="R3" s="15" t="s">
        <v>148</v>
      </c>
      <c r="S3" t="s">
        <v>167</v>
      </c>
      <c r="T3" t="s">
        <v>27</v>
      </c>
      <c r="U3" s="13" t="s">
        <v>533</v>
      </c>
      <c r="V3" t="s">
        <v>751</v>
      </c>
      <c r="X3" s="14" t="s">
        <v>1695</v>
      </c>
      <c r="Y3" t="s">
        <v>1696</v>
      </c>
    </row>
    <row r="4" spans="1:27" x14ac:dyDescent="0.35">
      <c r="A4" s="18" t="s">
        <v>531</v>
      </c>
      <c r="C4" t="s">
        <v>637</v>
      </c>
      <c r="G4" t="s">
        <v>110</v>
      </c>
      <c r="H4" t="s">
        <v>21</v>
      </c>
      <c r="I4" t="s">
        <v>21</v>
      </c>
      <c r="O4" s="13" t="s">
        <v>110</v>
      </c>
      <c r="P4" t="s">
        <v>21</v>
      </c>
      <c r="Q4" t="s">
        <v>21</v>
      </c>
      <c r="R4" s="13" t="s">
        <v>165</v>
      </c>
      <c r="S4" t="s">
        <v>1697</v>
      </c>
      <c r="T4" t="s">
        <v>1698</v>
      </c>
      <c r="U4" s="13" t="s">
        <v>732</v>
      </c>
      <c r="V4" t="s">
        <v>532</v>
      </c>
      <c r="Y4" t="s">
        <v>751</v>
      </c>
    </row>
    <row r="5" spans="1:27" x14ac:dyDescent="0.35">
      <c r="A5" t="s">
        <v>1699</v>
      </c>
      <c r="G5" t="s">
        <v>53</v>
      </c>
      <c r="H5" t="s">
        <v>49</v>
      </c>
      <c r="I5" t="s">
        <v>46</v>
      </c>
      <c r="O5" s="13" t="s">
        <v>53</v>
      </c>
      <c r="P5" t="s">
        <v>49</v>
      </c>
      <c r="Q5">
        <v>0</v>
      </c>
      <c r="R5" s="13" t="s">
        <v>265</v>
      </c>
      <c r="S5" t="s">
        <v>703</v>
      </c>
      <c r="T5" t="s">
        <v>101</v>
      </c>
      <c r="U5" s="13" t="s">
        <v>1700</v>
      </c>
      <c r="V5" t="s">
        <v>750</v>
      </c>
      <c r="Y5" t="s">
        <v>546</v>
      </c>
    </row>
    <row r="6" spans="1:27" ht="15" thickBot="1" x14ac:dyDescent="0.4">
      <c r="A6" s="18" t="s">
        <v>1677</v>
      </c>
      <c r="G6" t="s">
        <v>728</v>
      </c>
      <c r="H6" t="s">
        <v>95</v>
      </c>
      <c r="I6" t="s">
        <v>57</v>
      </c>
      <c r="O6" s="13" t="s">
        <v>728</v>
      </c>
      <c r="P6" t="s">
        <v>95</v>
      </c>
      <c r="Q6" t="s">
        <v>46</v>
      </c>
      <c r="R6" s="13" t="s">
        <v>568</v>
      </c>
      <c r="S6" t="s">
        <v>1079</v>
      </c>
      <c r="T6" t="s">
        <v>150</v>
      </c>
      <c r="U6" s="16" t="s">
        <v>1451</v>
      </c>
      <c r="V6" t="s">
        <v>731</v>
      </c>
      <c r="Y6" t="s">
        <v>731</v>
      </c>
    </row>
    <row r="7" spans="1:27" x14ac:dyDescent="0.35">
      <c r="A7" s="19" t="s">
        <v>1927</v>
      </c>
      <c r="G7" t="s">
        <v>550</v>
      </c>
      <c r="H7" t="s">
        <v>122</v>
      </c>
      <c r="I7" t="s">
        <v>61</v>
      </c>
      <c r="O7" s="13" t="s">
        <v>550</v>
      </c>
      <c r="P7" t="s">
        <v>122</v>
      </c>
      <c r="Q7" t="s">
        <v>57</v>
      </c>
      <c r="R7" s="13" t="s">
        <v>22</v>
      </c>
      <c r="S7" t="s">
        <v>98</v>
      </c>
      <c r="T7" t="s">
        <v>166</v>
      </c>
      <c r="U7" t="s">
        <v>1698</v>
      </c>
      <c r="V7" t="s">
        <v>1450</v>
      </c>
      <c r="Y7" t="s">
        <v>1450</v>
      </c>
    </row>
    <row r="8" spans="1:27" ht="15" thickBot="1" x14ac:dyDescent="0.4">
      <c r="A8" s="19"/>
      <c r="G8" t="s">
        <v>168</v>
      </c>
      <c r="H8" t="s">
        <v>130</v>
      </c>
      <c r="I8" t="s">
        <v>63</v>
      </c>
      <c r="O8" s="13" t="s">
        <v>31</v>
      </c>
      <c r="P8" t="s">
        <v>130</v>
      </c>
      <c r="Q8" t="s">
        <v>61</v>
      </c>
      <c r="R8" s="16"/>
      <c r="S8" t="s">
        <v>742</v>
      </c>
      <c r="T8" t="s">
        <v>188</v>
      </c>
      <c r="V8" t="s">
        <v>1698</v>
      </c>
      <c r="Y8" t="s">
        <v>1701</v>
      </c>
    </row>
    <row r="9" spans="1:27" x14ac:dyDescent="0.35">
      <c r="G9" t="s">
        <v>31</v>
      </c>
      <c r="H9" t="s">
        <v>184</v>
      </c>
      <c r="I9" t="s">
        <v>69</v>
      </c>
      <c r="O9" s="13" t="s">
        <v>81</v>
      </c>
      <c r="P9" t="s">
        <v>184</v>
      </c>
      <c r="Q9" t="s">
        <v>63</v>
      </c>
      <c r="S9" t="s">
        <v>654</v>
      </c>
      <c r="T9" t="s">
        <v>222</v>
      </c>
      <c r="Y9" t="s">
        <v>1702</v>
      </c>
    </row>
    <row r="10" spans="1:27" x14ac:dyDescent="0.35">
      <c r="G10" t="s">
        <v>81</v>
      </c>
      <c r="H10" t="s">
        <v>59</v>
      </c>
      <c r="I10" t="s">
        <v>89</v>
      </c>
      <c r="O10" s="13" t="s">
        <v>59</v>
      </c>
      <c r="P10" t="s">
        <v>59</v>
      </c>
      <c r="Q10" t="s">
        <v>69</v>
      </c>
      <c r="S10" t="s">
        <v>294</v>
      </c>
      <c r="T10" t="s">
        <v>267</v>
      </c>
      <c r="Y10" t="s">
        <v>750</v>
      </c>
    </row>
    <row r="11" spans="1:27" x14ac:dyDescent="0.35">
      <c r="G11" t="s">
        <v>59</v>
      </c>
      <c r="H11" t="s">
        <v>84</v>
      </c>
      <c r="I11" t="s">
        <v>92</v>
      </c>
      <c r="O11" s="13" t="s">
        <v>1865</v>
      </c>
      <c r="P11" t="s">
        <v>84</v>
      </c>
      <c r="Q11" t="s">
        <v>89</v>
      </c>
      <c r="S11" t="s">
        <v>781</v>
      </c>
      <c r="T11" t="s">
        <v>436</v>
      </c>
      <c r="Y11" t="s">
        <v>1703</v>
      </c>
    </row>
    <row r="12" spans="1:27" x14ac:dyDescent="0.35">
      <c r="G12" t="s">
        <v>262</v>
      </c>
      <c r="H12" t="s">
        <v>245</v>
      </c>
      <c r="I12" t="s">
        <v>96</v>
      </c>
      <c r="O12" s="13" t="s">
        <v>531</v>
      </c>
      <c r="P12" t="s">
        <v>245</v>
      </c>
      <c r="Q12" t="s">
        <v>92</v>
      </c>
      <c r="S12" t="s">
        <v>77</v>
      </c>
      <c r="T12" t="s">
        <v>701</v>
      </c>
      <c r="Y12" t="s">
        <v>1704</v>
      </c>
    </row>
    <row r="13" spans="1:27" x14ac:dyDescent="0.35">
      <c r="G13" t="s">
        <v>42</v>
      </c>
      <c r="H13" t="s">
        <v>262</v>
      </c>
      <c r="I13" t="s">
        <v>48</v>
      </c>
      <c r="O13" s="13" t="s">
        <v>84</v>
      </c>
      <c r="P13" t="s">
        <v>262</v>
      </c>
      <c r="Q13" t="s">
        <v>96</v>
      </c>
      <c r="S13" t="s">
        <v>165</v>
      </c>
      <c r="T13" t="s">
        <v>703</v>
      </c>
    </row>
    <row r="14" spans="1:27" x14ac:dyDescent="0.35">
      <c r="G14" t="s">
        <v>531</v>
      </c>
      <c r="H14" t="s">
        <v>293</v>
      </c>
      <c r="I14" t="s">
        <v>123</v>
      </c>
      <c r="O14" s="13" t="s">
        <v>67</v>
      </c>
      <c r="P14" t="s">
        <v>293</v>
      </c>
      <c r="Q14" t="s">
        <v>48</v>
      </c>
      <c r="S14" t="s">
        <v>264</v>
      </c>
      <c r="T14" t="s">
        <v>755</v>
      </c>
    </row>
    <row r="15" spans="1:27" x14ac:dyDescent="0.35">
      <c r="G15" t="s">
        <v>1279</v>
      </c>
      <c r="H15" t="s">
        <v>337</v>
      </c>
      <c r="I15" t="s">
        <v>130</v>
      </c>
      <c r="O15" s="13" t="s">
        <v>48</v>
      </c>
      <c r="P15" t="s">
        <v>337</v>
      </c>
      <c r="Q15" t="s">
        <v>123</v>
      </c>
      <c r="S15" t="s">
        <v>1705</v>
      </c>
      <c r="T15" t="s">
        <v>1706</v>
      </c>
    </row>
    <row r="16" spans="1:27" x14ac:dyDescent="0.35">
      <c r="G16" t="s">
        <v>84</v>
      </c>
      <c r="H16" t="s">
        <v>421</v>
      </c>
      <c r="I16" t="s">
        <v>144</v>
      </c>
      <c r="O16" s="13" t="s">
        <v>21</v>
      </c>
      <c r="P16" t="s">
        <v>421</v>
      </c>
      <c r="Q16" t="s">
        <v>130</v>
      </c>
      <c r="S16" t="s">
        <v>1707</v>
      </c>
      <c r="T16" t="s">
        <v>846</v>
      </c>
    </row>
    <row r="17" spans="7:20" x14ac:dyDescent="0.35">
      <c r="G17" t="s">
        <v>67</v>
      </c>
      <c r="H17" t="s">
        <v>428</v>
      </c>
      <c r="I17" t="s">
        <v>183</v>
      </c>
      <c r="O17" s="13" t="s">
        <v>1709</v>
      </c>
      <c r="P17" t="s">
        <v>428</v>
      </c>
      <c r="Q17" t="s">
        <v>144</v>
      </c>
      <c r="S17" t="s">
        <v>1708</v>
      </c>
      <c r="T17" t="s">
        <v>1078</v>
      </c>
    </row>
    <row r="18" spans="7:20" x14ac:dyDescent="0.35">
      <c r="G18" t="s">
        <v>48</v>
      </c>
      <c r="H18" t="s">
        <v>73</v>
      </c>
      <c r="I18" t="s">
        <v>228</v>
      </c>
      <c r="O18" s="13" t="s">
        <v>1710</v>
      </c>
      <c r="P18" t="s">
        <v>73</v>
      </c>
      <c r="Q18" t="s">
        <v>183</v>
      </c>
      <c r="S18" t="s">
        <v>266</v>
      </c>
      <c r="T18" t="s">
        <v>1425</v>
      </c>
    </row>
    <row r="19" spans="7:20" x14ac:dyDescent="0.35">
      <c r="G19" t="s">
        <v>37</v>
      </c>
      <c r="H19" t="s">
        <v>486</v>
      </c>
      <c r="I19" t="s">
        <v>241</v>
      </c>
      <c r="O19" s="15" t="s">
        <v>1864</v>
      </c>
      <c r="P19" t="s">
        <v>486</v>
      </c>
      <c r="Q19" t="s">
        <v>228</v>
      </c>
      <c r="S19" t="s">
        <v>735</v>
      </c>
      <c r="T19" t="s">
        <v>294</v>
      </c>
    </row>
    <row r="20" spans="7:20" x14ac:dyDescent="0.35">
      <c r="G20" t="s">
        <v>21</v>
      </c>
      <c r="H20" t="s">
        <v>487</v>
      </c>
      <c r="I20" t="s">
        <v>246</v>
      </c>
      <c r="O20" s="15"/>
      <c r="P20" t="s">
        <v>487</v>
      </c>
      <c r="Q20" t="s">
        <v>241</v>
      </c>
      <c r="S20" t="s">
        <v>711</v>
      </c>
      <c r="T20" t="s">
        <v>163</v>
      </c>
    </row>
    <row r="21" spans="7:20" ht="15" thickBot="1" x14ac:dyDescent="0.4">
      <c r="G21" t="s">
        <v>15</v>
      </c>
      <c r="H21" t="s">
        <v>410</v>
      </c>
      <c r="I21" t="s">
        <v>114</v>
      </c>
      <c r="O21" s="17"/>
      <c r="P21" t="s">
        <v>410</v>
      </c>
      <c r="Q21" t="s">
        <v>246</v>
      </c>
      <c r="S21" t="s">
        <v>187</v>
      </c>
      <c r="T21" t="s">
        <v>1711</v>
      </c>
    </row>
    <row r="22" spans="7:20" x14ac:dyDescent="0.35">
      <c r="H22" t="s">
        <v>513</v>
      </c>
      <c r="I22" t="s">
        <v>288</v>
      </c>
      <c r="P22" t="s">
        <v>513</v>
      </c>
      <c r="Q22" t="s">
        <v>114</v>
      </c>
      <c r="S22" t="s">
        <v>149</v>
      </c>
      <c r="T22" t="s">
        <v>1514</v>
      </c>
    </row>
    <row r="23" spans="7:20" x14ac:dyDescent="0.35">
      <c r="H23" t="s">
        <v>515</v>
      </c>
      <c r="I23" t="s">
        <v>294</v>
      </c>
      <c r="P23" t="s">
        <v>515</v>
      </c>
      <c r="Q23" t="s">
        <v>288</v>
      </c>
      <c r="S23" t="s">
        <v>466</v>
      </c>
    </row>
    <row r="24" spans="7:20" x14ac:dyDescent="0.35">
      <c r="H24" t="s">
        <v>519</v>
      </c>
      <c r="I24" t="s">
        <v>301</v>
      </c>
      <c r="P24" t="s">
        <v>519</v>
      </c>
      <c r="Q24" t="s">
        <v>294</v>
      </c>
      <c r="S24" t="s">
        <v>646</v>
      </c>
    </row>
    <row r="25" spans="7:20" x14ac:dyDescent="0.35">
      <c r="H25" t="s">
        <v>522</v>
      </c>
      <c r="I25" t="s">
        <v>337</v>
      </c>
      <c r="P25" t="s">
        <v>522</v>
      </c>
      <c r="Q25" t="s">
        <v>301</v>
      </c>
      <c r="S25" t="s">
        <v>435</v>
      </c>
    </row>
    <row r="26" spans="7:20" x14ac:dyDescent="0.35">
      <c r="H26" t="s">
        <v>534</v>
      </c>
      <c r="I26" t="s">
        <v>416</v>
      </c>
      <c r="O26" s="36" t="s">
        <v>1864</v>
      </c>
      <c r="P26" t="s">
        <v>534</v>
      </c>
      <c r="Q26" t="s">
        <v>337</v>
      </c>
      <c r="S26" t="s">
        <v>26</v>
      </c>
    </row>
    <row r="27" spans="7:20" x14ac:dyDescent="0.35">
      <c r="H27" t="s">
        <v>538</v>
      </c>
      <c r="I27" t="s">
        <v>422</v>
      </c>
      <c r="O27" t="s">
        <v>37</v>
      </c>
      <c r="P27" t="s">
        <v>538</v>
      </c>
      <c r="Q27" t="s">
        <v>416</v>
      </c>
      <c r="S27" t="s">
        <v>1147</v>
      </c>
    </row>
    <row r="28" spans="7:20" x14ac:dyDescent="0.35">
      <c r="H28" t="s">
        <v>550</v>
      </c>
      <c r="I28" t="s">
        <v>425</v>
      </c>
      <c r="O28" s="15" t="s">
        <v>1741</v>
      </c>
      <c r="P28" t="s">
        <v>550</v>
      </c>
      <c r="Q28" t="s">
        <v>422</v>
      </c>
      <c r="S28" t="s">
        <v>701</v>
      </c>
    </row>
    <row r="29" spans="7:20" x14ac:dyDescent="0.35">
      <c r="H29" t="s">
        <v>561</v>
      </c>
      <c r="I29" t="s">
        <v>428</v>
      </c>
      <c r="P29" t="s">
        <v>561</v>
      </c>
      <c r="Q29" t="s">
        <v>425</v>
      </c>
      <c r="S29" t="s">
        <v>1712</v>
      </c>
    </row>
    <row r="30" spans="7:20" x14ac:dyDescent="0.35">
      <c r="H30" t="s">
        <v>327</v>
      </c>
      <c r="I30" t="s">
        <v>453</v>
      </c>
      <c r="P30" t="s">
        <v>327</v>
      </c>
      <c r="Q30" t="s">
        <v>428</v>
      </c>
      <c r="S30" t="s">
        <v>1713</v>
      </c>
    </row>
    <row r="31" spans="7:20" x14ac:dyDescent="0.35">
      <c r="H31" t="s">
        <v>352</v>
      </c>
      <c r="I31" t="s">
        <v>476</v>
      </c>
      <c r="P31" t="s">
        <v>352</v>
      </c>
      <c r="Q31" t="s">
        <v>453</v>
      </c>
      <c r="S31" t="s">
        <v>1714</v>
      </c>
    </row>
    <row r="32" spans="7:20" x14ac:dyDescent="0.35">
      <c r="H32" t="s">
        <v>571</v>
      </c>
      <c r="I32" t="s">
        <v>486</v>
      </c>
      <c r="P32" t="s">
        <v>571</v>
      </c>
      <c r="Q32" t="s">
        <v>476</v>
      </c>
      <c r="S32" t="s">
        <v>610</v>
      </c>
    </row>
    <row r="33" spans="8:19" ht="15" thickBot="1" x14ac:dyDescent="0.4">
      <c r="H33" t="s">
        <v>66</v>
      </c>
      <c r="I33" t="s">
        <v>487</v>
      </c>
      <c r="P33" t="s">
        <v>66</v>
      </c>
      <c r="Q33" t="s">
        <v>486</v>
      </c>
      <c r="S33" t="s">
        <v>567</v>
      </c>
    </row>
    <row r="34" spans="8:19" x14ac:dyDescent="0.35">
      <c r="H34" t="s">
        <v>586</v>
      </c>
      <c r="I34" t="s">
        <v>375</v>
      </c>
      <c r="P34" t="s">
        <v>586</v>
      </c>
      <c r="Q34" t="s">
        <v>487</v>
      </c>
      <c r="S34" s="12" t="s">
        <v>1715</v>
      </c>
    </row>
    <row r="35" spans="8:19" x14ac:dyDescent="0.35">
      <c r="H35" t="s">
        <v>614</v>
      </c>
      <c r="I35" t="s">
        <v>512</v>
      </c>
      <c r="P35" t="s">
        <v>614</v>
      </c>
      <c r="Q35" t="s">
        <v>375</v>
      </c>
      <c r="S35" s="13" t="s">
        <v>1145</v>
      </c>
    </row>
    <row r="36" spans="8:19" x14ac:dyDescent="0.35">
      <c r="H36" t="s">
        <v>177</v>
      </c>
      <c r="I36" t="s">
        <v>516</v>
      </c>
      <c r="P36" t="s">
        <v>177</v>
      </c>
      <c r="Q36" t="s">
        <v>512</v>
      </c>
    </row>
    <row r="37" spans="8:19" x14ac:dyDescent="0.35">
      <c r="H37" t="s">
        <v>42</v>
      </c>
      <c r="I37" t="s">
        <v>520</v>
      </c>
      <c r="P37" t="s">
        <v>42</v>
      </c>
      <c r="Q37" t="s">
        <v>516</v>
      </c>
    </row>
    <row r="38" spans="8:19" x14ac:dyDescent="0.35">
      <c r="H38" t="s">
        <v>711</v>
      </c>
      <c r="I38" t="s">
        <v>523</v>
      </c>
      <c r="P38" t="s">
        <v>711</v>
      </c>
      <c r="Q38" t="s">
        <v>520</v>
      </c>
    </row>
    <row r="39" spans="8:19" x14ac:dyDescent="0.35">
      <c r="H39" t="s">
        <v>729</v>
      </c>
      <c r="I39" t="s">
        <v>535</v>
      </c>
      <c r="P39" t="s">
        <v>729</v>
      </c>
      <c r="Q39" t="s">
        <v>523</v>
      </c>
    </row>
    <row r="40" spans="8:19" x14ac:dyDescent="0.35">
      <c r="H40" t="s">
        <v>741</v>
      </c>
      <c r="I40" t="s">
        <v>538</v>
      </c>
      <c r="P40" t="s">
        <v>741</v>
      </c>
      <c r="Q40" t="s">
        <v>535</v>
      </c>
    </row>
    <row r="41" spans="8:19" x14ac:dyDescent="0.35">
      <c r="H41" t="s">
        <v>744</v>
      </c>
      <c r="I41" t="s">
        <v>59</v>
      </c>
      <c r="P41" t="s">
        <v>744</v>
      </c>
      <c r="Q41" t="s">
        <v>538</v>
      </c>
    </row>
    <row r="42" spans="8:19" x14ac:dyDescent="0.35">
      <c r="H42" t="s">
        <v>169</v>
      </c>
      <c r="I42" t="s">
        <v>551</v>
      </c>
      <c r="P42" t="s">
        <v>169</v>
      </c>
      <c r="Q42" t="s">
        <v>59</v>
      </c>
    </row>
    <row r="43" spans="8:19" x14ac:dyDescent="0.35">
      <c r="H43" t="s">
        <v>547</v>
      </c>
      <c r="I43" t="s">
        <v>553</v>
      </c>
      <c r="P43" t="s">
        <v>547</v>
      </c>
      <c r="Q43" t="s">
        <v>551</v>
      </c>
    </row>
    <row r="44" spans="8:19" x14ac:dyDescent="0.35">
      <c r="H44" t="s">
        <v>67</v>
      </c>
      <c r="I44" t="s">
        <v>555</v>
      </c>
      <c r="P44" t="s">
        <v>67</v>
      </c>
      <c r="Q44" t="s">
        <v>553</v>
      </c>
    </row>
    <row r="45" spans="8:19" x14ac:dyDescent="0.35">
      <c r="H45" t="s">
        <v>759</v>
      </c>
      <c r="I45" t="s">
        <v>561</v>
      </c>
      <c r="P45" t="s">
        <v>759</v>
      </c>
      <c r="Q45" t="s">
        <v>555</v>
      </c>
    </row>
    <row r="46" spans="8:19" x14ac:dyDescent="0.35">
      <c r="H46" t="s">
        <v>250</v>
      </c>
      <c r="I46" t="s">
        <v>327</v>
      </c>
      <c r="P46" t="s">
        <v>250</v>
      </c>
      <c r="Q46" t="s">
        <v>561</v>
      </c>
    </row>
    <row r="47" spans="8:19" x14ac:dyDescent="0.35">
      <c r="H47" t="s">
        <v>691</v>
      </c>
      <c r="I47" t="s">
        <v>352</v>
      </c>
      <c r="P47" t="s">
        <v>691</v>
      </c>
      <c r="Q47" t="s">
        <v>327</v>
      </c>
    </row>
    <row r="48" spans="8:19" x14ac:dyDescent="0.35">
      <c r="H48" t="s">
        <v>798</v>
      </c>
      <c r="I48" t="s">
        <v>571</v>
      </c>
      <c r="P48" t="s">
        <v>798</v>
      </c>
      <c r="Q48" t="s">
        <v>352</v>
      </c>
    </row>
    <row r="49" spans="8:17" x14ac:dyDescent="0.35">
      <c r="H49" t="s">
        <v>77</v>
      </c>
      <c r="I49" t="s">
        <v>573</v>
      </c>
      <c r="P49" t="s">
        <v>77</v>
      </c>
      <c r="Q49" t="s">
        <v>571</v>
      </c>
    </row>
    <row r="50" spans="8:17" x14ac:dyDescent="0.35">
      <c r="H50" t="s">
        <v>816</v>
      </c>
      <c r="I50" t="s">
        <v>585</v>
      </c>
      <c r="P50" t="s">
        <v>816</v>
      </c>
      <c r="Q50" t="s">
        <v>573</v>
      </c>
    </row>
    <row r="51" spans="8:17" x14ac:dyDescent="0.35">
      <c r="H51" t="s">
        <v>821</v>
      </c>
      <c r="I51" t="s">
        <v>587</v>
      </c>
      <c r="P51" t="s">
        <v>821</v>
      </c>
      <c r="Q51" t="s">
        <v>585</v>
      </c>
    </row>
    <row r="52" spans="8:17" x14ac:dyDescent="0.35">
      <c r="H52" t="s">
        <v>797</v>
      </c>
      <c r="I52" t="s">
        <v>627</v>
      </c>
      <c r="P52" t="s">
        <v>797</v>
      </c>
      <c r="Q52" t="s">
        <v>587</v>
      </c>
    </row>
    <row r="53" spans="8:17" x14ac:dyDescent="0.35">
      <c r="H53" t="s">
        <v>842</v>
      </c>
      <c r="I53" t="s">
        <v>632</v>
      </c>
      <c r="P53" t="s">
        <v>842</v>
      </c>
      <c r="Q53" t="s">
        <v>627</v>
      </c>
    </row>
    <row r="54" spans="8:17" x14ac:dyDescent="0.35">
      <c r="H54" t="s">
        <v>840</v>
      </c>
      <c r="I54" t="s">
        <v>635</v>
      </c>
      <c r="P54" t="s">
        <v>840</v>
      </c>
      <c r="Q54" t="s">
        <v>632</v>
      </c>
    </row>
    <row r="55" spans="8:17" x14ac:dyDescent="0.35">
      <c r="H55" t="s">
        <v>19</v>
      </c>
      <c r="I55" t="s">
        <v>639</v>
      </c>
      <c r="P55" t="s">
        <v>19</v>
      </c>
      <c r="Q55" t="s">
        <v>635</v>
      </c>
    </row>
    <row r="56" spans="8:17" x14ac:dyDescent="0.35">
      <c r="H56" t="s">
        <v>857</v>
      </c>
      <c r="I56" t="s">
        <v>25</v>
      </c>
      <c r="P56" t="s">
        <v>857</v>
      </c>
      <c r="Q56" t="s">
        <v>639</v>
      </c>
    </row>
    <row r="57" spans="8:17" x14ac:dyDescent="0.35">
      <c r="H57" t="s">
        <v>425</v>
      </c>
      <c r="I57" t="s">
        <v>687</v>
      </c>
      <c r="P57" t="s">
        <v>425</v>
      </c>
      <c r="Q57" t="s">
        <v>25</v>
      </c>
    </row>
    <row r="58" spans="8:17" x14ac:dyDescent="0.35">
      <c r="H58" t="s">
        <v>874</v>
      </c>
      <c r="I58" t="s">
        <v>691</v>
      </c>
      <c r="P58" t="s">
        <v>874</v>
      </c>
      <c r="Q58" t="s">
        <v>687</v>
      </c>
    </row>
    <row r="59" spans="8:17" x14ac:dyDescent="0.35">
      <c r="H59" t="s">
        <v>884</v>
      </c>
      <c r="I59" t="s">
        <v>42</v>
      </c>
      <c r="P59" t="s">
        <v>884</v>
      </c>
      <c r="Q59" t="s">
        <v>691</v>
      </c>
    </row>
    <row r="60" spans="8:17" x14ac:dyDescent="0.35">
      <c r="H60" t="s">
        <v>581</v>
      </c>
      <c r="I60" t="s">
        <v>711</v>
      </c>
      <c r="P60" t="s">
        <v>581</v>
      </c>
      <c r="Q60" t="s">
        <v>42</v>
      </c>
    </row>
    <row r="61" spans="8:17" x14ac:dyDescent="0.35">
      <c r="H61" t="s">
        <v>897</v>
      </c>
      <c r="I61" t="s">
        <v>734</v>
      </c>
      <c r="P61" t="s">
        <v>897</v>
      </c>
      <c r="Q61" t="s">
        <v>711</v>
      </c>
    </row>
    <row r="62" spans="8:17" x14ac:dyDescent="0.35">
      <c r="H62" t="s">
        <v>903</v>
      </c>
      <c r="I62" t="s">
        <v>736</v>
      </c>
      <c r="P62" t="s">
        <v>903</v>
      </c>
      <c r="Q62" t="s">
        <v>734</v>
      </c>
    </row>
    <row r="63" spans="8:17" x14ac:dyDescent="0.35">
      <c r="H63" t="s">
        <v>907</v>
      </c>
      <c r="I63" t="s">
        <v>742</v>
      </c>
      <c r="P63" t="s">
        <v>907</v>
      </c>
      <c r="Q63" t="s">
        <v>736</v>
      </c>
    </row>
    <row r="64" spans="8:17" x14ac:dyDescent="0.35">
      <c r="H64" t="s">
        <v>48</v>
      </c>
      <c r="I64" t="s">
        <v>745</v>
      </c>
      <c r="P64" t="s">
        <v>48</v>
      </c>
      <c r="Q64" t="s">
        <v>742</v>
      </c>
    </row>
    <row r="65" spans="8:17" x14ac:dyDescent="0.35">
      <c r="H65" t="s">
        <v>879</v>
      </c>
      <c r="I65" t="s">
        <v>169</v>
      </c>
      <c r="P65" t="s">
        <v>879</v>
      </c>
      <c r="Q65" t="s">
        <v>745</v>
      </c>
    </row>
    <row r="66" spans="8:17" x14ac:dyDescent="0.35">
      <c r="H66" t="s">
        <v>114</v>
      </c>
      <c r="I66" t="s">
        <v>547</v>
      </c>
      <c r="P66" t="s">
        <v>114</v>
      </c>
      <c r="Q66" t="s">
        <v>169</v>
      </c>
    </row>
    <row r="67" spans="8:17" x14ac:dyDescent="0.35">
      <c r="H67" t="s">
        <v>956</v>
      </c>
      <c r="I67" t="s">
        <v>67</v>
      </c>
      <c r="P67" t="s">
        <v>956</v>
      </c>
      <c r="Q67" t="s">
        <v>547</v>
      </c>
    </row>
    <row r="68" spans="8:17" x14ac:dyDescent="0.35">
      <c r="H68" t="s">
        <v>991</v>
      </c>
      <c r="I68" t="s">
        <v>759</v>
      </c>
      <c r="P68" t="s">
        <v>991</v>
      </c>
      <c r="Q68" t="s">
        <v>67</v>
      </c>
    </row>
    <row r="69" spans="8:17" x14ac:dyDescent="0.35">
      <c r="H69">
        <v>0</v>
      </c>
      <c r="I69" t="s">
        <v>250</v>
      </c>
      <c r="P69">
        <v>0</v>
      </c>
      <c r="Q69" t="s">
        <v>759</v>
      </c>
    </row>
    <row r="70" spans="8:17" x14ac:dyDescent="0.35">
      <c r="H70" t="s">
        <v>139</v>
      </c>
      <c r="I70" t="s">
        <v>772</v>
      </c>
      <c r="P70" t="s">
        <v>139</v>
      </c>
      <c r="Q70" t="s">
        <v>250</v>
      </c>
    </row>
    <row r="71" spans="8:17" x14ac:dyDescent="0.35">
      <c r="H71" t="s">
        <v>1031</v>
      </c>
      <c r="I71" t="s">
        <v>778</v>
      </c>
      <c r="P71" t="s">
        <v>1031</v>
      </c>
      <c r="Q71" t="s">
        <v>772</v>
      </c>
    </row>
    <row r="72" spans="8:17" x14ac:dyDescent="0.35">
      <c r="H72" t="s">
        <v>1030</v>
      </c>
      <c r="I72" t="s">
        <v>799</v>
      </c>
      <c r="P72" t="s">
        <v>1030</v>
      </c>
      <c r="Q72" t="s">
        <v>778</v>
      </c>
    </row>
    <row r="73" spans="8:17" x14ac:dyDescent="0.35">
      <c r="H73" t="s">
        <v>1036</v>
      </c>
      <c r="I73" t="s">
        <v>78</v>
      </c>
      <c r="P73" t="s">
        <v>1036</v>
      </c>
      <c r="Q73" t="s">
        <v>799</v>
      </c>
    </row>
    <row r="74" spans="8:17" x14ac:dyDescent="0.35">
      <c r="H74" t="s">
        <v>31</v>
      </c>
      <c r="I74" t="s">
        <v>812</v>
      </c>
      <c r="P74" t="s">
        <v>31</v>
      </c>
      <c r="Q74" t="s">
        <v>78</v>
      </c>
    </row>
    <row r="75" spans="8:17" x14ac:dyDescent="0.35">
      <c r="H75" t="s">
        <v>173</v>
      </c>
      <c r="I75" t="s">
        <v>817</v>
      </c>
      <c r="P75" t="s">
        <v>173</v>
      </c>
      <c r="Q75" t="s">
        <v>812</v>
      </c>
    </row>
    <row r="76" spans="8:17" x14ac:dyDescent="0.35">
      <c r="H76" t="s">
        <v>98</v>
      </c>
      <c r="I76" t="s">
        <v>822</v>
      </c>
      <c r="P76" t="s">
        <v>98</v>
      </c>
      <c r="Q76" t="s">
        <v>817</v>
      </c>
    </row>
    <row r="77" spans="8:17" x14ac:dyDescent="0.35">
      <c r="H77" t="s">
        <v>1107</v>
      </c>
      <c r="I77" t="s">
        <v>826</v>
      </c>
      <c r="P77" t="s">
        <v>1107</v>
      </c>
      <c r="Q77" t="s">
        <v>822</v>
      </c>
    </row>
    <row r="78" spans="8:17" x14ac:dyDescent="0.35">
      <c r="H78" t="s">
        <v>1108</v>
      </c>
      <c r="I78" t="s">
        <v>834</v>
      </c>
      <c r="P78" t="s">
        <v>1108</v>
      </c>
      <c r="Q78" t="s">
        <v>826</v>
      </c>
    </row>
    <row r="79" spans="8:17" x14ac:dyDescent="0.35">
      <c r="H79" t="s">
        <v>639</v>
      </c>
      <c r="I79" t="s">
        <v>837</v>
      </c>
      <c r="P79" t="s">
        <v>639</v>
      </c>
      <c r="Q79" t="s">
        <v>834</v>
      </c>
    </row>
    <row r="80" spans="8:17" x14ac:dyDescent="0.35">
      <c r="H80" t="s">
        <v>126</v>
      </c>
      <c r="I80" t="s">
        <v>842</v>
      </c>
      <c r="P80" t="s">
        <v>126</v>
      </c>
      <c r="Q80" t="s">
        <v>837</v>
      </c>
    </row>
    <row r="81" spans="8:17" x14ac:dyDescent="0.35">
      <c r="H81" t="s">
        <v>1134</v>
      </c>
      <c r="I81" t="s">
        <v>860</v>
      </c>
      <c r="P81" t="s">
        <v>1134</v>
      </c>
      <c r="Q81" t="s">
        <v>842</v>
      </c>
    </row>
    <row r="82" spans="8:17" x14ac:dyDescent="0.35">
      <c r="H82" t="s">
        <v>1137</v>
      </c>
      <c r="I82" t="s">
        <v>863</v>
      </c>
      <c r="P82" t="s">
        <v>1137</v>
      </c>
      <c r="Q82" t="s">
        <v>860</v>
      </c>
    </row>
    <row r="83" spans="8:17" x14ac:dyDescent="0.35">
      <c r="H83" t="s">
        <v>1143</v>
      </c>
      <c r="I83" t="s">
        <v>177</v>
      </c>
      <c r="P83" t="s">
        <v>1143</v>
      </c>
      <c r="Q83" t="s">
        <v>863</v>
      </c>
    </row>
    <row r="84" spans="8:17" x14ac:dyDescent="0.35">
      <c r="H84" t="s">
        <v>1184</v>
      </c>
      <c r="I84" t="s">
        <v>185</v>
      </c>
      <c r="P84" t="s">
        <v>1184</v>
      </c>
      <c r="Q84" t="s">
        <v>177</v>
      </c>
    </row>
    <row r="85" spans="8:17" x14ac:dyDescent="0.35">
      <c r="H85" t="s">
        <v>185</v>
      </c>
      <c r="I85" t="s">
        <v>194</v>
      </c>
      <c r="P85" t="s">
        <v>185</v>
      </c>
      <c r="Q85" t="s">
        <v>185</v>
      </c>
    </row>
    <row r="86" spans="8:17" x14ac:dyDescent="0.35">
      <c r="H86" t="s">
        <v>1196</v>
      </c>
      <c r="I86" t="s">
        <v>880</v>
      </c>
      <c r="P86" t="s">
        <v>1196</v>
      </c>
      <c r="Q86" t="s">
        <v>194</v>
      </c>
    </row>
    <row r="87" spans="8:17" x14ac:dyDescent="0.35">
      <c r="H87" t="s">
        <v>654</v>
      </c>
      <c r="I87" t="s">
        <v>885</v>
      </c>
      <c r="P87" t="s">
        <v>654</v>
      </c>
      <c r="Q87" t="s">
        <v>880</v>
      </c>
    </row>
    <row r="88" spans="8:17" x14ac:dyDescent="0.35">
      <c r="H88" t="s">
        <v>1216</v>
      </c>
      <c r="I88" t="s">
        <v>888</v>
      </c>
      <c r="P88" t="s">
        <v>1216</v>
      </c>
      <c r="Q88" t="s">
        <v>885</v>
      </c>
    </row>
    <row r="89" spans="8:17" x14ac:dyDescent="0.35">
      <c r="H89" t="s">
        <v>1219</v>
      </c>
      <c r="I89" t="s">
        <v>897</v>
      </c>
      <c r="P89" t="s">
        <v>1219</v>
      </c>
      <c r="Q89" t="s">
        <v>888</v>
      </c>
    </row>
    <row r="90" spans="8:17" x14ac:dyDescent="0.35">
      <c r="H90" t="s">
        <v>929</v>
      </c>
      <c r="I90" t="s">
        <v>904</v>
      </c>
      <c r="P90" t="s">
        <v>929</v>
      </c>
      <c r="Q90" t="s">
        <v>897</v>
      </c>
    </row>
    <row r="91" spans="8:17" x14ac:dyDescent="0.35">
      <c r="H91" t="s">
        <v>1232</v>
      </c>
      <c r="I91" t="s">
        <v>906</v>
      </c>
      <c r="P91" t="s">
        <v>1232</v>
      </c>
      <c r="Q91" t="s">
        <v>904</v>
      </c>
    </row>
    <row r="92" spans="8:17" x14ac:dyDescent="0.35">
      <c r="H92" t="s">
        <v>1235</v>
      </c>
      <c r="I92" t="s">
        <v>909</v>
      </c>
      <c r="P92" t="s">
        <v>1235</v>
      </c>
      <c r="Q92" t="s">
        <v>906</v>
      </c>
    </row>
    <row r="93" spans="8:17" x14ac:dyDescent="0.35">
      <c r="H93" t="s">
        <v>1259</v>
      </c>
      <c r="I93" t="s">
        <v>798</v>
      </c>
      <c r="P93" t="s">
        <v>1259</v>
      </c>
      <c r="Q93" t="s">
        <v>909</v>
      </c>
    </row>
    <row r="94" spans="8:17" x14ac:dyDescent="0.35">
      <c r="H94" t="s">
        <v>200</v>
      </c>
      <c r="I94" t="s">
        <v>923</v>
      </c>
      <c r="P94" t="s">
        <v>200</v>
      </c>
      <c r="Q94" t="s">
        <v>798</v>
      </c>
    </row>
    <row r="95" spans="8:17" x14ac:dyDescent="0.35">
      <c r="H95" t="s">
        <v>46</v>
      </c>
      <c r="I95" t="s">
        <v>927</v>
      </c>
      <c r="P95" t="s">
        <v>46</v>
      </c>
      <c r="Q95" t="s">
        <v>923</v>
      </c>
    </row>
    <row r="96" spans="8:17" x14ac:dyDescent="0.35">
      <c r="H96" t="s">
        <v>440</v>
      </c>
      <c r="I96" t="s">
        <v>930</v>
      </c>
      <c r="P96" t="s">
        <v>440</v>
      </c>
      <c r="Q96" t="s">
        <v>927</v>
      </c>
    </row>
    <row r="97" spans="8:17" x14ac:dyDescent="0.35">
      <c r="H97" t="s">
        <v>1275</v>
      </c>
      <c r="I97" t="s">
        <v>934</v>
      </c>
      <c r="P97" t="s">
        <v>1275</v>
      </c>
      <c r="Q97" t="s">
        <v>930</v>
      </c>
    </row>
    <row r="98" spans="8:17" x14ac:dyDescent="0.35">
      <c r="H98" t="s">
        <v>1279</v>
      </c>
      <c r="I98" t="s">
        <v>49</v>
      </c>
      <c r="P98" t="s">
        <v>1279</v>
      </c>
      <c r="Q98" t="s">
        <v>934</v>
      </c>
    </row>
    <row r="99" spans="8:17" x14ac:dyDescent="0.35">
      <c r="H99" t="s">
        <v>1295</v>
      </c>
      <c r="I99" t="s">
        <v>403</v>
      </c>
      <c r="P99" t="s">
        <v>1295</v>
      </c>
      <c r="Q99" t="s">
        <v>49</v>
      </c>
    </row>
    <row r="100" spans="8:17" x14ac:dyDescent="0.35">
      <c r="H100" t="s">
        <v>1332</v>
      </c>
      <c r="I100" t="s">
        <v>937</v>
      </c>
      <c r="P100" t="s">
        <v>1332</v>
      </c>
      <c r="Q100" t="s">
        <v>403</v>
      </c>
    </row>
    <row r="101" spans="8:17" x14ac:dyDescent="0.35">
      <c r="H101" t="s">
        <v>1342</v>
      </c>
      <c r="I101" t="s">
        <v>945</v>
      </c>
      <c r="P101" t="s">
        <v>1342</v>
      </c>
      <c r="Q101" t="s">
        <v>937</v>
      </c>
    </row>
    <row r="102" spans="8:17" x14ac:dyDescent="0.35">
      <c r="H102" t="s">
        <v>1362</v>
      </c>
      <c r="I102" t="s">
        <v>949</v>
      </c>
      <c r="P102" t="s">
        <v>1362</v>
      </c>
      <c r="Q102" t="s">
        <v>945</v>
      </c>
    </row>
    <row r="103" spans="8:17" x14ac:dyDescent="0.35">
      <c r="H103" t="s">
        <v>1374</v>
      </c>
      <c r="I103" t="s">
        <v>957</v>
      </c>
      <c r="P103" t="s">
        <v>1374</v>
      </c>
      <c r="Q103" t="s">
        <v>949</v>
      </c>
    </row>
    <row r="104" spans="8:17" x14ac:dyDescent="0.35">
      <c r="H104" t="s">
        <v>1397</v>
      </c>
      <c r="I104" t="s">
        <v>968</v>
      </c>
      <c r="P104" t="s">
        <v>1397</v>
      </c>
      <c r="Q104" t="s">
        <v>957</v>
      </c>
    </row>
    <row r="105" spans="8:17" x14ac:dyDescent="0.35">
      <c r="H105" t="s">
        <v>1229</v>
      </c>
      <c r="I105" t="s">
        <v>973</v>
      </c>
      <c r="P105" t="s">
        <v>1229</v>
      </c>
      <c r="Q105" t="s">
        <v>968</v>
      </c>
    </row>
    <row r="106" spans="8:17" x14ac:dyDescent="0.35">
      <c r="H106" t="s">
        <v>1416</v>
      </c>
      <c r="I106" t="s">
        <v>986</v>
      </c>
      <c r="P106" t="s">
        <v>1416</v>
      </c>
      <c r="Q106" t="s">
        <v>973</v>
      </c>
    </row>
    <row r="107" spans="8:17" x14ac:dyDescent="0.35">
      <c r="H107" t="s">
        <v>1418</v>
      </c>
      <c r="I107" t="s">
        <v>989</v>
      </c>
      <c r="P107" t="s">
        <v>1418</v>
      </c>
      <c r="Q107" t="s">
        <v>986</v>
      </c>
    </row>
    <row r="108" spans="8:17" x14ac:dyDescent="0.35">
      <c r="H108" t="s">
        <v>228</v>
      </c>
      <c r="I108" t="s">
        <v>991</v>
      </c>
      <c r="P108" t="s">
        <v>228</v>
      </c>
      <c r="Q108" t="s">
        <v>989</v>
      </c>
    </row>
    <row r="109" spans="8:17" x14ac:dyDescent="0.35">
      <c r="H109" t="s">
        <v>1422</v>
      </c>
      <c r="I109" t="s">
        <v>995</v>
      </c>
      <c r="P109" t="s">
        <v>1422</v>
      </c>
      <c r="Q109" t="s">
        <v>991</v>
      </c>
    </row>
    <row r="110" spans="8:17" x14ac:dyDescent="0.35">
      <c r="H110" t="s">
        <v>970</v>
      </c>
      <c r="I110" t="s">
        <v>999</v>
      </c>
      <c r="P110" t="s">
        <v>970</v>
      </c>
      <c r="Q110" t="s">
        <v>995</v>
      </c>
    </row>
    <row r="111" spans="8:17" x14ac:dyDescent="0.35">
      <c r="H111" t="s">
        <v>1435</v>
      </c>
      <c r="I111" t="s">
        <v>645</v>
      </c>
      <c r="P111" t="s">
        <v>1435</v>
      </c>
      <c r="Q111" t="s">
        <v>999</v>
      </c>
    </row>
    <row r="112" spans="8:17" x14ac:dyDescent="0.35">
      <c r="H112" t="s">
        <v>1438</v>
      </c>
      <c r="I112" t="s">
        <v>1007</v>
      </c>
      <c r="P112" t="s">
        <v>1438</v>
      </c>
      <c r="Q112" t="s">
        <v>645</v>
      </c>
    </row>
    <row r="113" spans="8:17" x14ac:dyDescent="0.35">
      <c r="H113" t="s">
        <v>1447</v>
      </c>
      <c r="I113" t="s">
        <v>1008</v>
      </c>
      <c r="P113" t="s">
        <v>1447</v>
      </c>
      <c r="Q113" t="s">
        <v>1007</v>
      </c>
    </row>
    <row r="114" spans="8:17" x14ac:dyDescent="0.35">
      <c r="H114" t="s">
        <v>1459</v>
      </c>
      <c r="I114" t="s">
        <v>139</v>
      </c>
      <c r="P114" t="s">
        <v>1459</v>
      </c>
      <c r="Q114" t="s">
        <v>1008</v>
      </c>
    </row>
    <row r="115" spans="8:17" x14ac:dyDescent="0.35">
      <c r="H115" t="s">
        <v>1402</v>
      </c>
      <c r="I115" t="s">
        <v>1024</v>
      </c>
      <c r="P115" t="s">
        <v>1402</v>
      </c>
      <c r="Q115" t="s">
        <v>139</v>
      </c>
    </row>
    <row r="116" spans="8:17" x14ac:dyDescent="0.35">
      <c r="H116" t="s">
        <v>1444</v>
      </c>
      <c r="I116" t="s">
        <v>1025</v>
      </c>
      <c r="P116" t="s">
        <v>1444</v>
      </c>
      <c r="Q116" t="s">
        <v>1024</v>
      </c>
    </row>
    <row r="117" spans="8:17" x14ac:dyDescent="0.35">
      <c r="H117" t="s">
        <v>1462</v>
      </c>
      <c r="I117" t="s">
        <v>1033</v>
      </c>
      <c r="P117" t="s">
        <v>1462</v>
      </c>
      <c r="Q117" t="s">
        <v>1025</v>
      </c>
    </row>
    <row r="118" spans="8:17" x14ac:dyDescent="0.35">
      <c r="H118" t="s">
        <v>1465</v>
      </c>
      <c r="I118" t="s">
        <v>1037</v>
      </c>
      <c r="P118" t="s">
        <v>1465</v>
      </c>
      <c r="Q118" t="s">
        <v>1033</v>
      </c>
    </row>
    <row r="119" spans="8:17" x14ac:dyDescent="0.35">
      <c r="H119" t="s">
        <v>1468</v>
      </c>
      <c r="I119" t="s">
        <v>1039</v>
      </c>
      <c r="P119" t="s">
        <v>1468</v>
      </c>
      <c r="Q119" t="s">
        <v>1037</v>
      </c>
    </row>
    <row r="120" spans="8:17" x14ac:dyDescent="0.35">
      <c r="H120" t="s">
        <v>634</v>
      </c>
      <c r="I120" t="s">
        <v>66</v>
      </c>
      <c r="P120" t="s">
        <v>634</v>
      </c>
      <c r="Q120" t="s">
        <v>1039</v>
      </c>
    </row>
    <row r="121" spans="8:17" x14ac:dyDescent="0.35">
      <c r="H121" t="s">
        <v>37</v>
      </c>
      <c r="I121" t="s">
        <v>1054</v>
      </c>
      <c r="P121" t="s">
        <v>37</v>
      </c>
      <c r="Q121" t="s">
        <v>66</v>
      </c>
    </row>
    <row r="122" spans="8:17" x14ac:dyDescent="0.35">
      <c r="H122" t="s">
        <v>1479</v>
      </c>
      <c r="I122" t="s">
        <v>173</v>
      </c>
      <c r="P122" t="s">
        <v>1479</v>
      </c>
      <c r="Q122" t="s">
        <v>1054</v>
      </c>
    </row>
    <row r="123" spans="8:17" x14ac:dyDescent="0.35">
      <c r="H123" t="s">
        <v>1203</v>
      </c>
      <c r="I123" t="s">
        <v>98</v>
      </c>
      <c r="P123" t="s">
        <v>1203</v>
      </c>
      <c r="Q123" t="s">
        <v>173</v>
      </c>
    </row>
    <row r="124" spans="8:17" x14ac:dyDescent="0.35">
      <c r="H124" t="s">
        <v>1485</v>
      </c>
      <c r="I124" t="s">
        <v>744</v>
      </c>
      <c r="P124" t="s">
        <v>1485</v>
      </c>
      <c r="Q124" t="s">
        <v>98</v>
      </c>
    </row>
    <row r="125" spans="8:17" x14ac:dyDescent="0.35">
      <c r="H125" t="s">
        <v>1488</v>
      </c>
      <c r="I125" t="s">
        <v>81</v>
      </c>
      <c r="P125" t="s">
        <v>1488</v>
      </c>
      <c r="Q125" t="s">
        <v>744</v>
      </c>
    </row>
    <row r="126" spans="8:17" x14ac:dyDescent="0.35">
      <c r="H126" t="s">
        <v>1495</v>
      </c>
      <c r="I126" t="s">
        <v>1107</v>
      </c>
      <c r="P126" t="s">
        <v>1495</v>
      </c>
      <c r="Q126" t="s">
        <v>81</v>
      </c>
    </row>
    <row r="127" spans="8:17" x14ac:dyDescent="0.35">
      <c r="H127" t="s">
        <v>1503</v>
      </c>
      <c r="I127" t="s">
        <v>1108</v>
      </c>
      <c r="P127" t="s">
        <v>1503</v>
      </c>
      <c r="Q127" t="s">
        <v>1107</v>
      </c>
    </row>
    <row r="128" spans="8:17" x14ac:dyDescent="0.35">
      <c r="H128" t="s">
        <v>1509</v>
      </c>
      <c r="I128" t="s">
        <v>1117</v>
      </c>
      <c r="P128" t="s">
        <v>1509</v>
      </c>
      <c r="Q128" t="s">
        <v>1108</v>
      </c>
    </row>
    <row r="129" spans="8:17" x14ac:dyDescent="0.35">
      <c r="H129" t="s">
        <v>1516</v>
      </c>
      <c r="I129" t="s">
        <v>1122</v>
      </c>
      <c r="P129" t="s">
        <v>1516</v>
      </c>
      <c r="Q129" t="s">
        <v>1117</v>
      </c>
    </row>
    <row r="130" spans="8:17" x14ac:dyDescent="0.35">
      <c r="H130" t="s">
        <v>1013</v>
      </c>
      <c r="I130" t="s">
        <v>1124</v>
      </c>
      <c r="P130" t="s">
        <v>1013</v>
      </c>
      <c r="Q130" t="s">
        <v>1122</v>
      </c>
    </row>
    <row r="131" spans="8:17" x14ac:dyDescent="0.35">
      <c r="H131" t="s">
        <v>167</v>
      </c>
      <c r="I131" t="s">
        <v>1131</v>
      </c>
      <c r="P131" t="s">
        <v>167</v>
      </c>
      <c r="Q131" t="s">
        <v>1124</v>
      </c>
    </row>
    <row r="132" spans="8:17" x14ac:dyDescent="0.35">
      <c r="H132" t="s">
        <v>402</v>
      </c>
      <c r="I132" t="s">
        <v>1134</v>
      </c>
      <c r="P132" t="s">
        <v>402</v>
      </c>
      <c r="Q132" t="s">
        <v>1131</v>
      </c>
    </row>
    <row r="133" spans="8:17" x14ac:dyDescent="0.35">
      <c r="H133" t="s">
        <v>54</v>
      </c>
      <c r="I133" t="s">
        <v>1138</v>
      </c>
      <c r="P133" t="s">
        <v>54</v>
      </c>
      <c r="Q133" t="s">
        <v>1134</v>
      </c>
    </row>
    <row r="134" spans="8:17" x14ac:dyDescent="0.35">
      <c r="H134" t="s">
        <v>74</v>
      </c>
      <c r="I134" t="s">
        <v>1140</v>
      </c>
      <c r="P134" t="s">
        <v>74</v>
      </c>
      <c r="Q134" t="s">
        <v>1138</v>
      </c>
    </row>
    <row r="135" spans="8:17" x14ac:dyDescent="0.35">
      <c r="H135" t="s">
        <v>82</v>
      </c>
      <c r="I135" t="s">
        <v>1143</v>
      </c>
      <c r="P135" t="s">
        <v>82</v>
      </c>
      <c r="Q135" t="s">
        <v>1140</v>
      </c>
    </row>
    <row r="136" spans="8:17" x14ac:dyDescent="0.35">
      <c r="H136" t="s">
        <v>85</v>
      </c>
      <c r="I136" t="s">
        <v>1150</v>
      </c>
      <c r="P136" t="s">
        <v>85</v>
      </c>
      <c r="Q136" t="s">
        <v>1143</v>
      </c>
    </row>
    <row r="137" spans="8:17" x14ac:dyDescent="0.35">
      <c r="H137" t="s">
        <v>90</v>
      </c>
      <c r="I137" t="s">
        <v>1154</v>
      </c>
      <c r="P137" t="s">
        <v>90</v>
      </c>
      <c r="Q137" t="s">
        <v>1150</v>
      </c>
    </row>
    <row r="138" spans="8:17" x14ac:dyDescent="0.35">
      <c r="H138" t="s">
        <v>416</v>
      </c>
      <c r="I138" t="s">
        <v>1170</v>
      </c>
      <c r="P138" t="s">
        <v>416</v>
      </c>
      <c r="Q138" t="s">
        <v>1154</v>
      </c>
    </row>
    <row r="139" spans="8:17" x14ac:dyDescent="0.35">
      <c r="H139" t="s">
        <v>100</v>
      </c>
      <c r="I139" t="s">
        <v>1174</v>
      </c>
      <c r="P139" t="s">
        <v>100</v>
      </c>
      <c r="Q139" t="s">
        <v>1170</v>
      </c>
    </row>
    <row r="140" spans="8:17" x14ac:dyDescent="0.35">
      <c r="H140" t="s">
        <v>158</v>
      </c>
      <c r="I140" t="s">
        <v>1180</v>
      </c>
      <c r="P140" t="s">
        <v>158</v>
      </c>
      <c r="Q140" t="s">
        <v>1174</v>
      </c>
    </row>
    <row r="141" spans="8:17" x14ac:dyDescent="0.35">
      <c r="H141" t="s">
        <v>190</v>
      </c>
      <c r="I141" t="s">
        <v>567</v>
      </c>
      <c r="P141" t="s">
        <v>190</v>
      </c>
      <c r="Q141" t="s">
        <v>1180</v>
      </c>
    </row>
    <row r="142" spans="8:17" x14ac:dyDescent="0.35">
      <c r="H142" t="s">
        <v>134</v>
      </c>
      <c r="I142" t="s">
        <v>1187</v>
      </c>
      <c r="P142" t="s">
        <v>134</v>
      </c>
      <c r="Q142" t="s">
        <v>567</v>
      </c>
    </row>
    <row r="143" spans="8:17" x14ac:dyDescent="0.35">
      <c r="H143" t="s">
        <v>172</v>
      </c>
      <c r="I143" t="s">
        <v>1192</v>
      </c>
      <c r="P143" t="s">
        <v>172</v>
      </c>
      <c r="Q143" t="s">
        <v>1187</v>
      </c>
    </row>
    <row r="144" spans="8:17" x14ac:dyDescent="0.35">
      <c r="H144" t="s">
        <v>510</v>
      </c>
      <c r="I144" t="s">
        <v>1013</v>
      </c>
      <c r="P144" t="s">
        <v>510</v>
      </c>
      <c r="Q144" t="s">
        <v>1192</v>
      </c>
    </row>
    <row r="145" spans="8:17" x14ac:dyDescent="0.35">
      <c r="H145" t="s">
        <v>40</v>
      </c>
      <c r="I145" t="s">
        <v>1197</v>
      </c>
      <c r="P145" t="s">
        <v>40</v>
      </c>
      <c r="Q145" t="s">
        <v>1013</v>
      </c>
    </row>
    <row r="146" spans="8:17" x14ac:dyDescent="0.35">
      <c r="H146" t="s">
        <v>304</v>
      </c>
      <c r="I146" t="s">
        <v>1200</v>
      </c>
      <c r="P146" t="s">
        <v>304</v>
      </c>
      <c r="Q146" t="s">
        <v>1197</v>
      </c>
    </row>
    <row r="147" spans="8:17" x14ac:dyDescent="0.35">
      <c r="H147" t="s">
        <v>306</v>
      </c>
      <c r="I147" t="s">
        <v>1204</v>
      </c>
      <c r="P147" t="s">
        <v>306</v>
      </c>
      <c r="Q147" t="s">
        <v>1200</v>
      </c>
    </row>
    <row r="148" spans="8:17" x14ac:dyDescent="0.35">
      <c r="H148" t="s">
        <v>233</v>
      </c>
      <c r="I148" t="s">
        <v>1207</v>
      </c>
      <c r="P148" t="s">
        <v>233</v>
      </c>
      <c r="Q148" t="s">
        <v>1204</v>
      </c>
    </row>
    <row r="149" spans="8:17" x14ac:dyDescent="0.35">
      <c r="H149" t="s">
        <v>643</v>
      </c>
      <c r="I149" t="s">
        <v>1210</v>
      </c>
      <c r="P149" t="s">
        <v>643</v>
      </c>
      <c r="Q149" t="s">
        <v>1207</v>
      </c>
    </row>
    <row r="150" spans="8:17" x14ac:dyDescent="0.35">
      <c r="H150" t="s">
        <v>660</v>
      </c>
      <c r="I150" t="s">
        <v>1217</v>
      </c>
      <c r="P150" t="s">
        <v>660</v>
      </c>
      <c r="Q150" t="s">
        <v>1210</v>
      </c>
    </row>
    <row r="151" spans="8:17" x14ac:dyDescent="0.35">
      <c r="H151" t="s">
        <v>291</v>
      </c>
      <c r="I151" t="s">
        <v>1218</v>
      </c>
      <c r="P151" t="s">
        <v>291</v>
      </c>
      <c r="Q151" t="s">
        <v>1217</v>
      </c>
    </row>
    <row r="152" spans="8:17" x14ac:dyDescent="0.35">
      <c r="H152" t="s">
        <v>297</v>
      </c>
      <c r="I152" t="s">
        <v>1220</v>
      </c>
      <c r="P152" t="s">
        <v>297</v>
      </c>
      <c r="Q152" t="s">
        <v>1218</v>
      </c>
    </row>
    <row r="153" spans="8:17" x14ac:dyDescent="0.35">
      <c r="H153" t="s">
        <v>199</v>
      </c>
      <c r="I153" t="s">
        <v>1230</v>
      </c>
      <c r="P153" t="s">
        <v>199</v>
      </c>
      <c r="Q153" t="s">
        <v>1220</v>
      </c>
    </row>
    <row r="154" spans="8:17" x14ac:dyDescent="0.35">
      <c r="H154" t="s">
        <v>1643</v>
      </c>
      <c r="I154" t="s">
        <v>1232</v>
      </c>
      <c r="P154" t="s">
        <v>1643</v>
      </c>
      <c r="Q154" t="s">
        <v>1230</v>
      </c>
    </row>
    <row r="155" spans="8:17" x14ac:dyDescent="0.35">
      <c r="H155" t="s">
        <v>322</v>
      </c>
      <c r="I155" t="s">
        <v>1236</v>
      </c>
      <c r="P155" t="s">
        <v>322</v>
      </c>
      <c r="Q155" t="s">
        <v>1232</v>
      </c>
    </row>
    <row r="156" spans="8:17" x14ac:dyDescent="0.35">
      <c r="H156" t="s">
        <v>282</v>
      </c>
      <c r="I156" t="s">
        <v>1240</v>
      </c>
      <c r="P156" t="s">
        <v>282</v>
      </c>
      <c r="Q156" t="s">
        <v>1236</v>
      </c>
    </row>
    <row r="157" spans="8:17" x14ac:dyDescent="0.35">
      <c r="H157" t="s">
        <v>533</v>
      </c>
      <c r="I157" t="s">
        <v>1249</v>
      </c>
      <c r="P157" t="s">
        <v>533</v>
      </c>
      <c r="Q157" t="s">
        <v>1240</v>
      </c>
    </row>
    <row r="158" spans="8:17" x14ac:dyDescent="0.35">
      <c r="H158" t="s">
        <v>733</v>
      </c>
      <c r="I158" t="s">
        <v>1251</v>
      </c>
      <c r="P158" t="s">
        <v>733</v>
      </c>
      <c r="Q158" t="s">
        <v>1249</v>
      </c>
    </row>
    <row r="159" spans="8:17" x14ac:dyDescent="0.35">
      <c r="H159" t="s">
        <v>1451</v>
      </c>
      <c r="I159" t="s">
        <v>1260</v>
      </c>
      <c r="P159" t="s">
        <v>1451</v>
      </c>
      <c r="Q159" t="s">
        <v>1251</v>
      </c>
    </row>
    <row r="160" spans="8:17" x14ac:dyDescent="0.35">
      <c r="H160" t="s">
        <v>22</v>
      </c>
      <c r="I160" t="s">
        <v>1261</v>
      </c>
      <c r="P160" t="s">
        <v>22</v>
      </c>
      <c r="Q160" t="s">
        <v>1260</v>
      </c>
    </row>
    <row r="161" spans="8:17" x14ac:dyDescent="0.35">
      <c r="H161" t="s">
        <v>26</v>
      </c>
      <c r="I161" t="s">
        <v>1263</v>
      </c>
      <c r="P161" t="s">
        <v>26</v>
      </c>
      <c r="Q161" t="s">
        <v>1261</v>
      </c>
    </row>
    <row r="162" spans="8:17" x14ac:dyDescent="0.35">
      <c r="H162" t="s">
        <v>1716</v>
      </c>
      <c r="I162" t="s">
        <v>1269</v>
      </c>
      <c r="P162" t="s">
        <v>1716</v>
      </c>
      <c r="Q162" t="s">
        <v>1263</v>
      </c>
    </row>
    <row r="163" spans="8:17" x14ac:dyDescent="0.35">
      <c r="H163" t="s">
        <v>149</v>
      </c>
      <c r="I163" t="s">
        <v>1271</v>
      </c>
      <c r="P163" t="s">
        <v>149</v>
      </c>
      <c r="Q163" t="s">
        <v>1269</v>
      </c>
    </row>
    <row r="164" spans="8:17" x14ac:dyDescent="0.35">
      <c r="H164" t="s">
        <v>165</v>
      </c>
      <c r="I164" t="s">
        <v>1273</v>
      </c>
      <c r="P164" t="s">
        <v>165</v>
      </c>
      <c r="Q164" t="s">
        <v>1271</v>
      </c>
    </row>
    <row r="165" spans="8:17" x14ac:dyDescent="0.35">
      <c r="H165" t="s">
        <v>187</v>
      </c>
      <c r="I165" t="s">
        <v>1275</v>
      </c>
      <c r="P165" t="s">
        <v>187</v>
      </c>
      <c r="Q165" t="s">
        <v>1273</v>
      </c>
    </row>
    <row r="166" spans="8:17" x14ac:dyDescent="0.35">
      <c r="H166" t="s">
        <v>266</v>
      </c>
      <c r="I166" t="s">
        <v>1278</v>
      </c>
      <c r="P166" t="s">
        <v>266</v>
      </c>
      <c r="Q166" t="s">
        <v>1275</v>
      </c>
    </row>
    <row r="167" spans="8:17" x14ac:dyDescent="0.35">
      <c r="H167" t="s">
        <v>435</v>
      </c>
      <c r="I167" t="s">
        <v>1280</v>
      </c>
      <c r="P167" t="s">
        <v>435</v>
      </c>
      <c r="Q167" t="s">
        <v>1278</v>
      </c>
    </row>
    <row r="168" spans="8:17" x14ac:dyDescent="0.35">
      <c r="H168" t="s">
        <v>1717</v>
      </c>
      <c r="I168" t="s">
        <v>1281</v>
      </c>
      <c r="P168" t="s">
        <v>1717</v>
      </c>
      <c r="Q168" t="s">
        <v>1280</v>
      </c>
    </row>
    <row r="169" spans="8:17" x14ac:dyDescent="0.35">
      <c r="H169" t="s">
        <v>1718</v>
      </c>
      <c r="I169" t="s">
        <v>1284</v>
      </c>
      <c r="P169" t="s">
        <v>1718</v>
      </c>
      <c r="Q169" t="s">
        <v>1281</v>
      </c>
    </row>
    <row r="170" spans="8:17" x14ac:dyDescent="0.35">
      <c r="H170" t="s">
        <v>1719</v>
      </c>
      <c r="I170" t="s">
        <v>1289</v>
      </c>
      <c r="P170" t="s">
        <v>1719</v>
      </c>
      <c r="Q170" t="s">
        <v>1284</v>
      </c>
    </row>
    <row r="171" spans="8:17" x14ac:dyDescent="0.35">
      <c r="H171" t="s">
        <v>1720</v>
      </c>
      <c r="I171" t="s">
        <v>1295</v>
      </c>
      <c r="P171" t="s">
        <v>1720</v>
      </c>
      <c r="Q171" t="s">
        <v>1289</v>
      </c>
    </row>
    <row r="172" spans="8:17" x14ac:dyDescent="0.35">
      <c r="H172" t="s">
        <v>1721</v>
      </c>
      <c r="I172" t="s">
        <v>1297</v>
      </c>
      <c r="P172" t="s">
        <v>1721</v>
      </c>
      <c r="Q172" t="s">
        <v>1295</v>
      </c>
    </row>
    <row r="173" spans="8:17" x14ac:dyDescent="0.35">
      <c r="H173" t="s">
        <v>457</v>
      </c>
      <c r="I173" t="s">
        <v>970</v>
      </c>
      <c r="P173" t="s">
        <v>457</v>
      </c>
      <c r="Q173" t="s">
        <v>1297</v>
      </c>
    </row>
    <row r="174" spans="8:17" x14ac:dyDescent="0.35">
      <c r="H174" t="s">
        <v>1722</v>
      </c>
      <c r="I174" t="s">
        <v>1317</v>
      </c>
      <c r="P174" t="s">
        <v>1722</v>
      </c>
      <c r="Q174" t="s">
        <v>970</v>
      </c>
    </row>
    <row r="175" spans="8:17" x14ac:dyDescent="0.35">
      <c r="H175" t="s">
        <v>1723</v>
      </c>
      <c r="I175" t="s">
        <v>1325</v>
      </c>
      <c r="P175" t="s">
        <v>1723</v>
      </c>
      <c r="Q175" t="s">
        <v>1317</v>
      </c>
    </row>
    <row r="176" spans="8:17" x14ac:dyDescent="0.35">
      <c r="H176" t="s">
        <v>1724</v>
      </c>
      <c r="I176" t="s">
        <v>1327</v>
      </c>
      <c r="P176" t="s">
        <v>1724</v>
      </c>
      <c r="Q176" t="s">
        <v>1325</v>
      </c>
    </row>
    <row r="177" spans="8:17" x14ac:dyDescent="0.35">
      <c r="H177" t="s">
        <v>1725</v>
      </c>
      <c r="I177" t="s">
        <v>1329</v>
      </c>
      <c r="P177" t="s">
        <v>1725</v>
      </c>
      <c r="Q177" t="s">
        <v>1327</v>
      </c>
    </row>
    <row r="178" spans="8:17" x14ac:dyDescent="0.35">
      <c r="H178" t="s">
        <v>1726</v>
      </c>
      <c r="I178" t="s">
        <v>1330</v>
      </c>
      <c r="P178" t="s">
        <v>1726</v>
      </c>
      <c r="Q178" t="s">
        <v>1329</v>
      </c>
    </row>
    <row r="179" spans="8:17" x14ac:dyDescent="0.35">
      <c r="H179" t="s">
        <v>833</v>
      </c>
      <c r="I179" t="s">
        <v>1332</v>
      </c>
      <c r="P179" t="s">
        <v>833</v>
      </c>
      <c r="Q179" t="s">
        <v>1330</v>
      </c>
    </row>
    <row r="180" spans="8:17" x14ac:dyDescent="0.35">
      <c r="H180" t="s">
        <v>1727</v>
      </c>
      <c r="I180" t="s">
        <v>1338</v>
      </c>
      <c r="P180" t="s">
        <v>1727</v>
      </c>
      <c r="Q180" t="s">
        <v>1332</v>
      </c>
    </row>
    <row r="181" spans="8:17" x14ac:dyDescent="0.35">
      <c r="H181" t="s">
        <v>1728</v>
      </c>
      <c r="I181" t="s">
        <v>1339</v>
      </c>
      <c r="P181" t="s">
        <v>1728</v>
      </c>
      <c r="Q181" t="s">
        <v>1338</v>
      </c>
    </row>
    <row r="182" spans="8:17" x14ac:dyDescent="0.35">
      <c r="H182" t="s">
        <v>1079</v>
      </c>
      <c r="I182" t="s">
        <v>1340</v>
      </c>
      <c r="P182" t="s">
        <v>1079</v>
      </c>
      <c r="Q182" t="s">
        <v>1339</v>
      </c>
    </row>
    <row r="183" spans="8:17" x14ac:dyDescent="0.35">
      <c r="H183" t="s">
        <v>1729</v>
      </c>
      <c r="I183" t="s">
        <v>1343</v>
      </c>
      <c r="P183" t="s">
        <v>1729</v>
      </c>
      <c r="Q183" t="s">
        <v>1340</v>
      </c>
    </row>
    <row r="184" spans="8:17" x14ac:dyDescent="0.35">
      <c r="H184" t="s">
        <v>1730</v>
      </c>
      <c r="I184" t="s">
        <v>1347</v>
      </c>
      <c r="P184" t="s">
        <v>1730</v>
      </c>
      <c r="Q184" t="s">
        <v>1343</v>
      </c>
    </row>
    <row r="185" spans="8:17" x14ac:dyDescent="0.35">
      <c r="H185" t="s">
        <v>294</v>
      </c>
      <c r="I185" t="s">
        <v>1352</v>
      </c>
      <c r="P185" t="s">
        <v>294</v>
      </c>
      <c r="Q185" t="s">
        <v>1347</v>
      </c>
    </row>
    <row r="186" spans="8:17" x14ac:dyDescent="0.35">
      <c r="I186" t="s">
        <v>1354</v>
      </c>
      <c r="Q186" t="s">
        <v>1352</v>
      </c>
    </row>
    <row r="187" spans="8:17" x14ac:dyDescent="0.35">
      <c r="I187" t="s">
        <v>1356</v>
      </c>
      <c r="Q187" t="s">
        <v>1354</v>
      </c>
    </row>
    <row r="188" spans="8:17" x14ac:dyDescent="0.35">
      <c r="I188" t="s">
        <v>1359</v>
      </c>
      <c r="Q188" t="s">
        <v>1356</v>
      </c>
    </row>
    <row r="189" spans="8:17" x14ac:dyDescent="0.35">
      <c r="I189" t="s">
        <v>1365</v>
      </c>
      <c r="Q189" t="s">
        <v>1359</v>
      </c>
    </row>
    <row r="190" spans="8:17" x14ac:dyDescent="0.35">
      <c r="I190" t="s">
        <v>1369</v>
      </c>
      <c r="Q190" t="s">
        <v>1365</v>
      </c>
    </row>
    <row r="191" spans="8:17" x14ac:dyDescent="0.35">
      <c r="I191" t="s">
        <v>1372</v>
      </c>
      <c r="Q191" t="s">
        <v>1369</v>
      </c>
    </row>
    <row r="192" spans="8:17" x14ac:dyDescent="0.35">
      <c r="I192" t="s">
        <v>1374</v>
      </c>
      <c r="Q192" t="s">
        <v>1372</v>
      </c>
    </row>
    <row r="193" spans="9:17" x14ac:dyDescent="0.35">
      <c r="I193" t="s">
        <v>1379</v>
      </c>
      <c r="Q193" t="s">
        <v>1374</v>
      </c>
    </row>
    <row r="194" spans="9:17" x14ac:dyDescent="0.35">
      <c r="I194" t="s">
        <v>1383</v>
      </c>
      <c r="Q194" t="s">
        <v>1379</v>
      </c>
    </row>
    <row r="195" spans="9:17" x14ac:dyDescent="0.35">
      <c r="I195" t="s">
        <v>1386</v>
      </c>
      <c r="Q195" t="s">
        <v>1383</v>
      </c>
    </row>
    <row r="196" spans="9:17" x14ac:dyDescent="0.35">
      <c r="I196" t="s">
        <v>1391</v>
      </c>
      <c r="Q196" t="s">
        <v>1386</v>
      </c>
    </row>
    <row r="197" spans="9:17" x14ac:dyDescent="0.35">
      <c r="I197" t="s">
        <v>1393</v>
      </c>
      <c r="Q197" t="s">
        <v>1391</v>
      </c>
    </row>
    <row r="198" spans="9:17" x14ac:dyDescent="0.35">
      <c r="I198" t="s">
        <v>1398</v>
      </c>
      <c r="Q198" t="s">
        <v>1393</v>
      </c>
    </row>
    <row r="199" spans="9:17" x14ac:dyDescent="0.35">
      <c r="I199" t="s">
        <v>1406</v>
      </c>
      <c r="Q199" t="s">
        <v>1398</v>
      </c>
    </row>
    <row r="200" spans="9:17" x14ac:dyDescent="0.35">
      <c r="I200" t="s">
        <v>1408</v>
      </c>
      <c r="Q200" t="s">
        <v>1406</v>
      </c>
    </row>
    <row r="201" spans="9:17" x14ac:dyDescent="0.35">
      <c r="I201" t="s">
        <v>1414</v>
      </c>
      <c r="Q201" t="s">
        <v>1408</v>
      </c>
    </row>
    <row r="202" spans="9:17" x14ac:dyDescent="0.35">
      <c r="I202" t="s">
        <v>1420</v>
      </c>
      <c r="Q202" t="s">
        <v>1414</v>
      </c>
    </row>
    <row r="203" spans="9:17" x14ac:dyDescent="0.35">
      <c r="I203" t="s">
        <v>1421</v>
      </c>
      <c r="Q203" t="s">
        <v>1420</v>
      </c>
    </row>
    <row r="204" spans="9:17" x14ac:dyDescent="0.35">
      <c r="I204" t="s">
        <v>1423</v>
      </c>
      <c r="Q204" t="s">
        <v>1421</v>
      </c>
    </row>
    <row r="205" spans="9:17" x14ac:dyDescent="0.35">
      <c r="I205" t="s">
        <v>1016</v>
      </c>
      <c r="Q205" t="s">
        <v>1423</v>
      </c>
    </row>
    <row r="206" spans="9:17" x14ac:dyDescent="0.35">
      <c r="I206" t="s">
        <v>1424</v>
      </c>
      <c r="Q206" t="s">
        <v>1016</v>
      </c>
    </row>
    <row r="207" spans="9:17" x14ac:dyDescent="0.35">
      <c r="I207" t="s">
        <v>1432</v>
      </c>
      <c r="Q207" t="s">
        <v>1424</v>
      </c>
    </row>
    <row r="208" spans="9:17" x14ac:dyDescent="0.35">
      <c r="I208" t="s">
        <v>1433</v>
      </c>
      <c r="Q208" t="s">
        <v>1432</v>
      </c>
    </row>
    <row r="209" spans="9:17" x14ac:dyDescent="0.35">
      <c r="I209" t="s">
        <v>1436</v>
      </c>
      <c r="Q209" t="s">
        <v>1433</v>
      </c>
    </row>
    <row r="210" spans="9:17" x14ac:dyDescent="0.35">
      <c r="I210" t="s">
        <v>1439</v>
      </c>
      <c r="Q210" t="s">
        <v>1436</v>
      </c>
    </row>
    <row r="211" spans="9:17" x14ac:dyDescent="0.35">
      <c r="I211" t="s">
        <v>1455</v>
      </c>
      <c r="Q211" t="s">
        <v>1439</v>
      </c>
    </row>
    <row r="212" spans="9:17" x14ac:dyDescent="0.35">
      <c r="I212" t="s">
        <v>1460</v>
      </c>
      <c r="Q212" t="s">
        <v>1455</v>
      </c>
    </row>
    <row r="213" spans="9:17" x14ac:dyDescent="0.35">
      <c r="I213" t="s">
        <v>1448</v>
      </c>
      <c r="Q213" t="s">
        <v>1460</v>
      </c>
    </row>
    <row r="214" spans="9:17" x14ac:dyDescent="0.35">
      <c r="I214" t="s">
        <v>1403</v>
      </c>
      <c r="Q214" t="s">
        <v>1448</v>
      </c>
    </row>
    <row r="215" spans="9:17" x14ac:dyDescent="0.35">
      <c r="I215" t="s">
        <v>1440</v>
      </c>
      <c r="Q215" t="s">
        <v>1403</v>
      </c>
    </row>
    <row r="216" spans="9:17" x14ac:dyDescent="0.35">
      <c r="I216" t="s">
        <v>1731</v>
      </c>
      <c r="Q216" t="s">
        <v>1440</v>
      </c>
    </row>
    <row r="217" spans="9:17" x14ac:dyDescent="0.35">
      <c r="I217" t="s">
        <v>1445</v>
      </c>
      <c r="Q217" t="s">
        <v>1731</v>
      </c>
    </row>
    <row r="218" spans="9:17" x14ac:dyDescent="0.35">
      <c r="I218" t="s">
        <v>1463</v>
      </c>
      <c r="Q218" t="s">
        <v>1445</v>
      </c>
    </row>
    <row r="219" spans="9:17" x14ac:dyDescent="0.35">
      <c r="I219" t="s">
        <v>1471</v>
      </c>
      <c r="Q219" t="s">
        <v>1463</v>
      </c>
    </row>
    <row r="220" spans="9:17" x14ac:dyDescent="0.35">
      <c r="I220" t="s">
        <v>1477</v>
      </c>
      <c r="Q220" t="s">
        <v>1471</v>
      </c>
    </row>
    <row r="221" spans="9:17" x14ac:dyDescent="0.35">
      <c r="I221" t="s">
        <v>1481</v>
      </c>
      <c r="Q221" t="s">
        <v>1477</v>
      </c>
    </row>
    <row r="222" spans="9:17" x14ac:dyDescent="0.35">
      <c r="I222" t="s">
        <v>1486</v>
      </c>
      <c r="Q222" t="s">
        <v>1481</v>
      </c>
    </row>
    <row r="223" spans="9:17" x14ac:dyDescent="0.35">
      <c r="I223" t="s">
        <v>1489</v>
      </c>
      <c r="Q223" t="s">
        <v>1486</v>
      </c>
    </row>
    <row r="224" spans="9:17" x14ac:dyDescent="0.35">
      <c r="I224" t="s">
        <v>1491</v>
      </c>
      <c r="Q224" t="s">
        <v>1489</v>
      </c>
    </row>
    <row r="225" spans="9:17" x14ac:dyDescent="0.35">
      <c r="I225" t="s">
        <v>1496</v>
      </c>
      <c r="Q225" t="s">
        <v>1491</v>
      </c>
    </row>
    <row r="226" spans="9:17" x14ac:dyDescent="0.35">
      <c r="I226" t="s">
        <v>1499</v>
      </c>
      <c r="Q226" t="s">
        <v>1496</v>
      </c>
    </row>
    <row r="227" spans="9:17" x14ac:dyDescent="0.35">
      <c r="I227" t="s">
        <v>1504</v>
      </c>
      <c r="Q227" t="s">
        <v>1499</v>
      </c>
    </row>
    <row r="228" spans="9:17" x14ac:dyDescent="0.35">
      <c r="I228" t="s">
        <v>1507</v>
      </c>
      <c r="Q228" t="s">
        <v>1504</v>
      </c>
    </row>
    <row r="229" spans="9:17" x14ac:dyDescent="0.35">
      <c r="I229" t="s">
        <v>1510</v>
      </c>
      <c r="Q229" t="s">
        <v>1507</v>
      </c>
    </row>
    <row r="230" spans="9:17" x14ac:dyDescent="0.35">
      <c r="I230" t="s">
        <v>1512</v>
      </c>
      <c r="Q230" t="s">
        <v>1510</v>
      </c>
    </row>
    <row r="231" spans="9:17" x14ac:dyDescent="0.35">
      <c r="I231" t="s">
        <v>1517</v>
      </c>
      <c r="Q231" t="s">
        <v>1512</v>
      </c>
    </row>
    <row r="232" spans="9:17" x14ac:dyDescent="0.35">
      <c r="I232" t="s">
        <v>1520</v>
      </c>
      <c r="Q232" t="s">
        <v>1517</v>
      </c>
    </row>
    <row r="233" spans="9:17" x14ac:dyDescent="0.35">
      <c r="I233" t="s">
        <v>1524</v>
      </c>
      <c r="Q233" t="s">
        <v>1520</v>
      </c>
    </row>
    <row r="234" spans="9:17" x14ac:dyDescent="0.35">
      <c r="I234" t="s">
        <v>200</v>
      </c>
      <c r="Q234" t="s">
        <v>1524</v>
      </c>
    </row>
    <row r="235" spans="9:17" x14ac:dyDescent="0.35">
      <c r="I235" t="s">
        <v>1662</v>
      </c>
      <c r="Q235" t="s">
        <v>200</v>
      </c>
    </row>
    <row r="236" spans="9:17" x14ac:dyDescent="0.35">
      <c r="I236" t="s">
        <v>167</v>
      </c>
      <c r="Q236" t="s">
        <v>1662</v>
      </c>
    </row>
    <row r="237" spans="9:17" x14ac:dyDescent="0.35">
      <c r="I237" t="s">
        <v>1668</v>
      </c>
      <c r="Q237" t="s">
        <v>167</v>
      </c>
    </row>
    <row r="238" spans="9:17" x14ac:dyDescent="0.35">
      <c r="I238" t="s">
        <v>45</v>
      </c>
      <c r="Q238" t="s">
        <v>1668</v>
      </c>
    </row>
    <row r="239" spans="9:17" x14ac:dyDescent="0.35">
      <c r="I239" t="s">
        <v>54</v>
      </c>
      <c r="Q239" t="s">
        <v>45</v>
      </c>
    </row>
    <row r="240" spans="9:17" x14ac:dyDescent="0.35">
      <c r="I240" t="s">
        <v>437</v>
      </c>
      <c r="Q240" t="s">
        <v>54</v>
      </c>
    </row>
    <row r="241" spans="9:17" x14ac:dyDescent="0.35">
      <c r="I241" t="s">
        <v>75</v>
      </c>
      <c r="Q241" t="s">
        <v>437</v>
      </c>
    </row>
    <row r="242" spans="9:17" x14ac:dyDescent="0.35">
      <c r="I242" t="s">
        <v>80</v>
      </c>
      <c r="Q242" t="s">
        <v>75</v>
      </c>
    </row>
    <row r="243" spans="9:17" x14ac:dyDescent="0.35">
      <c r="I243" t="s">
        <v>85</v>
      </c>
      <c r="Q243" t="s">
        <v>80</v>
      </c>
    </row>
    <row r="244" spans="9:17" x14ac:dyDescent="0.35">
      <c r="I244" t="s">
        <v>90</v>
      </c>
      <c r="Q244" t="s">
        <v>85</v>
      </c>
    </row>
    <row r="245" spans="9:17" x14ac:dyDescent="0.35">
      <c r="I245" t="s">
        <v>100</v>
      </c>
      <c r="Q245" t="s">
        <v>90</v>
      </c>
    </row>
    <row r="246" spans="9:17" x14ac:dyDescent="0.35">
      <c r="I246" t="s">
        <v>127</v>
      </c>
      <c r="Q246" t="s">
        <v>100</v>
      </c>
    </row>
    <row r="247" spans="9:17" x14ac:dyDescent="0.35">
      <c r="I247" t="s">
        <v>153</v>
      </c>
      <c r="Q247" t="s">
        <v>127</v>
      </c>
    </row>
    <row r="248" spans="9:17" x14ac:dyDescent="0.35">
      <c r="I248" t="s">
        <v>208</v>
      </c>
      <c r="Q248" t="s">
        <v>153</v>
      </c>
    </row>
    <row r="249" spans="9:17" x14ac:dyDescent="0.35">
      <c r="I249" t="s">
        <v>258</v>
      </c>
      <c r="Q249" t="s">
        <v>208</v>
      </c>
    </row>
    <row r="250" spans="9:17" x14ac:dyDescent="0.35">
      <c r="I250" t="s">
        <v>596</v>
      </c>
      <c r="Q250" t="s">
        <v>258</v>
      </c>
    </row>
    <row r="251" spans="9:17" x14ac:dyDescent="0.35">
      <c r="I251" t="s">
        <v>693</v>
      </c>
      <c r="Q251" t="s">
        <v>596</v>
      </c>
    </row>
    <row r="252" spans="9:17" x14ac:dyDescent="0.35">
      <c r="I252" t="s">
        <v>787</v>
      </c>
      <c r="Q252" t="s">
        <v>693</v>
      </c>
    </row>
    <row r="253" spans="9:17" x14ac:dyDescent="0.35">
      <c r="I253" t="s">
        <v>869</v>
      </c>
      <c r="Q253" t="s">
        <v>787</v>
      </c>
    </row>
    <row r="254" spans="9:17" x14ac:dyDescent="0.35">
      <c r="I254" t="s">
        <v>582</v>
      </c>
      <c r="Q254" t="s">
        <v>869</v>
      </c>
    </row>
    <row r="255" spans="9:17" x14ac:dyDescent="0.35">
      <c r="I255" t="s">
        <v>159</v>
      </c>
      <c r="Q255" t="s">
        <v>582</v>
      </c>
    </row>
    <row r="256" spans="9:17" x14ac:dyDescent="0.35">
      <c r="I256" t="s">
        <v>1732</v>
      </c>
      <c r="Q256" t="s">
        <v>159</v>
      </c>
    </row>
    <row r="257" spans="9:17" x14ac:dyDescent="0.35">
      <c r="I257" t="s">
        <v>158</v>
      </c>
      <c r="Q257" t="s">
        <v>1732</v>
      </c>
    </row>
    <row r="258" spans="9:17" x14ac:dyDescent="0.35">
      <c r="I258" t="s">
        <v>191</v>
      </c>
      <c r="Q258" t="s">
        <v>158</v>
      </c>
    </row>
    <row r="259" spans="9:17" x14ac:dyDescent="0.35">
      <c r="I259" t="s">
        <v>134</v>
      </c>
      <c r="Q259" t="s">
        <v>191</v>
      </c>
    </row>
    <row r="260" spans="9:17" x14ac:dyDescent="0.35">
      <c r="I260" t="s">
        <v>657</v>
      </c>
      <c r="Q260" t="s">
        <v>134</v>
      </c>
    </row>
    <row r="261" spans="9:17" x14ac:dyDescent="0.35">
      <c r="I261" t="s">
        <v>40</v>
      </c>
      <c r="Q261" t="s">
        <v>657</v>
      </c>
    </row>
    <row r="262" spans="9:17" x14ac:dyDescent="0.35">
      <c r="I262" t="s">
        <v>193</v>
      </c>
      <c r="Q262" t="s">
        <v>40</v>
      </c>
    </row>
    <row r="263" spans="9:17" x14ac:dyDescent="0.35">
      <c r="I263" t="s">
        <v>216</v>
      </c>
      <c r="Q263" t="s">
        <v>193</v>
      </c>
    </row>
    <row r="264" spans="9:17" x14ac:dyDescent="0.35">
      <c r="I264" t="s">
        <v>215</v>
      </c>
      <c r="Q264" t="s">
        <v>216</v>
      </c>
    </row>
    <row r="265" spans="9:17" x14ac:dyDescent="0.35">
      <c r="I265" t="s">
        <v>171</v>
      </c>
      <c r="Q265" t="s">
        <v>215</v>
      </c>
    </row>
    <row r="266" spans="9:17" x14ac:dyDescent="0.35">
      <c r="I266" t="s">
        <v>661</v>
      </c>
      <c r="Q266" t="s">
        <v>171</v>
      </c>
    </row>
    <row r="267" spans="9:17" x14ac:dyDescent="0.35">
      <c r="I267" t="s">
        <v>590</v>
      </c>
      <c r="Q267" t="s">
        <v>661</v>
      </c>
    </row>
    <row r="268" spans="9:17" x14ac:dyDescent="0.35">
      <c r="I268" t="s">
        <v>821</v>
      </c>
      <c r="Q268" t="s">
        <v>590</v>
      </c>
    </row>
    <row r="269" spans="9:17" x14ac:dyDescent="0.35">
      <c r="I269" t="s">
        <v>291</v>
      </c>
      <c r="Q269" t="s">
        <v>821</v>
      </c>
    </row>
    <row r="270" spans="9:17" x14ac:dyDescent="0.35">
      <c r="I270" t="s">
        <v>297</v>
      </c>
      <c r="Q270" t="s">
        <v>291</v>
      </c>
    </row>
    <row r="271" spans="9:17" x14ac:dyDescent="0.35">
      <c r="I271" t="s">
        <v>19</v>
      </c>
      <c r="Q271" t="s">
        <v>297</v>
      </c>
    </row>
    <row r="272" spans="9:17" x14ac:dyDescent="0.35">
      <c r="I272" t="s">
        <v>255</v>
      </c>
      <c r="Q272" t="s">
        <v>19</v>
      </c>
    </row>
    <row r="273" spans="9:17" x14ac:dyDescent="0.35">
      <c r="I273" t="s">
        <v>343</v>
      </c>
      <c r="Q273" t="s">
        <v>255</v>
      </c>
    </row>
    <row r="274" spans="9:17" x14ac:dyDescent="0.35">
      <c r="I274" t="s">
        <v>752</v>
      </c>
      <c r="Q274" t="s">
        <v>343</v>
      </c>
    </row>
    <row r="275" spans="9:17" x14ac:dyDescent="0.35">
      <c r="I275" t="s">
        <v>322</v>
      </c>
      <c r="Q275" t="s">
        <v>752</v>
      </c>
    </row>
    <row r="276" spans="9:17" x14ac:dyDescent="0.35">
      <c r="I276" t="s">
        <v>269</v>
      </c>
      <c r="Q276" t="s">
        <v>322</v>
      </c>
    </row>
    <row r="277" spans="9:17" x14ac:dyDescent="0.35">
      <c r="I277" t="s">
        <v>419</v>
      </c>
      <c r="Q277" t="s">
        <v>269</v>
      </c>
    </row>
    <row r="278" spans="9:17" x14ac:dyDescent="0.35">
      <c r="I278" t="s">
        <v>445</v>
      </c>
      <c r="Q278" t="s">
        <v>419</v>
      </c>
    </row>
    <row r="279" spans="9:17" x14ac:dyDescent="0.35">
      <c r="I279" t="s">
        <v>444</v>
      </c>
      <c r="Q279" t="s">
        <v>445</v>
      </c>
    </row>
    <row r="280" spans="9:17" x14ac:dyDescent="0.35">
      <c r="I280" t="s">
        <v>447</v>
      </c>
      <c r="Q280" t="s">
        <v>444</v>
      </c>
    </row>
    <row r="281" spans="9:17" x14ac:dyDescent="0.35">
      <c r="I281" t="s">
        <v>430</v>
      </c>
      <c r="Q281" t="s">
        <v>447</v>
      </c>
    </row>
    <row r="282" spans="9:17" x14ac:dyDescent="0.35">
      <c r="I282" t="s">
        <v>240</v>
      </c>
      <c r="Q282" t="s">
        <v>430</v>
      </c>
    </row>
    <row r="283" spans="9:17" x14ac:dyDescent="0.35">
      <c r="I283" t="s">
        <v>441</v>
      </c>
      <c r="Q283" t="s">
        <v>240</v>
      </c>
    </row>
    <row r="284" spans="9:17" x14ac:dyDescent="0.35">
      <c r="I284" t="s">
        <v>126</v>
      </c>
      <c r="Q284" t="s">
        <v>441</v>
      </c>
    </row>
    <row r="285" spans="9:17" x14ac:dyDescent="0.35">
      <c r="I285" t="s">
        <v>283</v>
      </c>
      <c r="Q285" t="s">
        <v>126</v>
      </c>
    </row>
    <row r="286" spans="9:17" x14ac:dyDescent="0.35">
      <c r="I286" t="s">
        <v>323</v>
      </c>
      <c r="Q286" t="s">
        <v>283</v>
      </c>
    </row>
    <row r="287" spans="9:17" x14ac:dyDescent="0.35">
      <c r="I287" t="s">
        <v>482</v>
      </c>
      <c r="Q287" t="s">
        <v>323</v>
      </c>
    </row>
    <row r="288" spans="9:17" x14ac:dyDescent="0.35">
      <c r="I288" t="s">
        <v>634</v>
      </c>
      <c r="Q288" t="s">
        <v>482</v>
      </c>
    </row>
    <row r="289" spans="9:17" x14ac:dyDescent="0.35">
      <c r="I289" t="s">
        <v>533</v>
      </c>
      <c r="Q289" t="s">
        <v>634</v>
      </c>
    </row>
    <row r="290" spans="9:17" x14ac:dyDescent="0.35">
      <c r="I290" t="s">
        <v>733</v>
      </c>
      <c r="Q290" t="s">
        <v>533</v>
      </c>
    </row>
    <row r="291" spans="9:17" x14ac:dyDescent="0.35">
      <c r="I291" t="s">
        <v>1451</v>
      </c>
      <c r="Q291" t="s">
        <v>733</v>
      </c>
    </row>
    <row r="292" spans="9:17" x14ac:dyDescent="0.35">
      <c r="I292" t="s">
        <v>23</v>
      </c>
      <c r="Q292" t="s">
        <v>1451</v>
      </c>
    </row>
    <row r="293" spans="9:17" x14ac:dyDescent="0.35">
      <c r="I293" t="s">
        <v>27</v>
      </c>
      <c r="Q293" t="s">
        <v>23</v>
      </c>
    </row>
    <row r="294" spans="9:17" x14ac:dyDescent="0.35">
      <c r="I294" t="s">
        <v>101</v>
      </c>
      <c r="Q294" t="s">
        <v>27</v>
      </c>
    </row>
    <row r="295" spans="9:17" x14ac:dyDescent="0.35">
      <c r="I295" t="s">
        <v>150</v>
      </c>
      <c r="Q295" t="s">
        <v>101</v>
      </c>
    </row>
    <row r="296" spans="9:17" x14ac:dyDescent="0.35">
      <c r="I296" t="s">
        <v>166</v>
      </c>
      <c r="Q296" t="s">
        <v>150</v>
      </c>
    </row>
    <row r="297" spans="9:17" x14ac:dyDescent="0.35">
      <c r="I297" t="s">
        <v>188</v>
      </c>
      <c r="Q297" t="s">
        <v>166</v>
      </c>
    </row>
    <row r="298" spans="9:17" x14ac:dyDescent="0.35">
      <c r="I298" t="s">
        <v>222</v>
      </c>
      <c r="Q298" t="s">
        <v>188</v>
      </c>
    </row>
    <row r="299" spans="9:17" x14ac:dyDescent="0.35">
      <c r="I299" t="s">
        <v>267</v>
      </c>
      <c r="Q299" t="s">
        <v>222</v>
      </c>
    </row>
    <row r="300" spans="9:17" x14ac:dyDescent="0.35">
      <c r="I300" t="s">
        <v>436</v>
      </c>
      <c r="Q300" t="s">
        <v>267</v>
      </c>
    </row>
    <row r="301" spans="9:17" x14ac:dyDescent="0.35">
      <c r="I301" t="s">
        <v>457</v>
      </c>
      <c r="Q301" t="s">
        <v>436</v>
      </c>
    </row>
    <row r="302" spans="9:17" x14ac:dyDescent="0.35">
      <c r="I302" t="s">
        <v>1728</v>
      </c>
      <c r="Q302" t="s">
        <v>457</v>
      </c>
    </row>
    <row r="303" spans="9:17" x14ac:dyDescent="0.35">
      <c r="I303" t="s">
        <v>0</v>
      </c>
      <c r="Q303" t="s">
        <v>1728</v>
      </c>
    </row>
    <row r="304" spans="9:17" x14ac:dyDescent="0.35">
      <c r="I304" t="s">
        <v>1706</v>
      </c>
      <c r="Q304" t="s">
        <v>0</v>
      </c>
    </row>
    <row r="305" spans="9:17" x14ac:dyDescent="0.35">
      <c r="I305" t="s">
        <v>1733</v>
      </c>
      <c r="Q305" t="s">
        <v>1706</v>
      </c>
    </row>
    <row r="306" spans="9:17" x14ac:dyDescent="0.35">
      <c r="I306" t="s">
        <v>1734</v>
      </c>
      <c r="Q306" t="s">
        <v>1733</v>
      </c>
    </row>
    <row r="307" spans="9:17" x14ac:dyDescent="0.35">
      <c r="I307" t="s">
        <v>1425</v>
      </c>
      <c r="Q307" t="s">
        <v>1734</v>
      </c>
    </row>
    <row r="308" spans="9:17" x14ac:dyDescent="0.35">
      <c r="I308" t="s">
        <v>163</v>
      </c>
      <c r="Q308" t="s">
        <v>1425</v>
      </c>
    </row>
    <row r="309" spans="9:17" x14ac:dyDescent="0.35">
      <c r="I309" t="s">
        <v>1711</v>
      </c>
      <c r="Q309" t="s">
        <v>163</v>
      </c>
    </row>
    <row r="310" spans="9:17" x14ac:dyDescent="0.35">
      <c r="I310" t="s">
        <v>1514</v>
      </c>
      <c r="Q310" t="s">
        <v>1711</v>
      </c>
    </row>
    <row r="311" spans="9:17" x14ac:dyDescent="0.35">
      <c r="Q311" t="s">
        <v>1514</v>
      </c>
    </row>
  </sheetData>
  <autoFilter ref="C1:AA311" xr:uid="{A494BF7B-4C83-443A-959A-3909576F07A1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Dashboard</vt:lpstr>
      <vt:lpstr>td</vt:lpstr>
      <vt:lpstr>FINANZAS_V2</vt:lpstr>
      <vt:lpstr>Categorias</vt:lpstr>
      <vt:lpstr>ACTIVOS</vt:lpstr>
      <vt:lpstr>ACTIVOS_CASH</vt:lpstr>
      <vt:lpstr>CASH</vt:lpstr>
      <vt:lpstr>CUENTA</vt:lpstr>
      <vt:lpstr>GASTO</vt:lpstr>
      <vt:lpstr>INGRESO</vt:lpstr>
      <vt:lpstr>INVERSION</vt:lpstr>
      <vt:lpstr>MOVIMIENTO</vt:lpstr>
      <vt:lpstr>TIPOLOGIA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2015-06-05T18:17:20Z</dcterms:created>
  <dcterms:modified xsi:type="dcterms:W3CDTF">2025-02-10T18:10:51Z</dcterms:modified>
</cp:coreProperties>
</file>